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bookViews>
    <workbookView xWindow="0" yWindow="0" windowWidth="23256" windowHeight="11136" tabRatio="599" firstSheet="7" activeTab="11"/>
  </bookViews>
  <sheets>
    <sheet name="1. Standard_Cost" sheetId="2" r:id="rId1"/>
    <sheet name="Incremental_Cost Year 1" sheetId="1" r:id="rId2"/>
    <sheet name="Incremental_Cost Year 2" sheetId="12" r:id="rId3"/>
    <sheet name="Incremental_Cost Year 3" sheetId="13" r:id="rId4"/>
    <sheet name="Incremental_Cost Year 4" sheetId="14" r:id="rId5"/>
    <sheet name="Incremental_Cost Year 5" sheetId="15" r:id="rId6"/>
    <sheet name="Incremental_Cost Year 6" sheetId="16" r:id="rId7"/>
    <sheet name="Incremental_Cost Year 7" sheetId="17" r:id="rId8"/>
    <sheet name="Incremental_Cost Year 8" sheetId="21" r:id="rId9"/>
    <sheet name="Incremental_Cost Year 9" sheetId="22" r:id="rId10"/>
    <sheet name="Incremental_Cost Year 10" sheetId="23" r:id="rId11"/>
    <sheet name="Summary for IPSIS" sheetId="18" r:id="rId12"/>
  </sheets>
  <externalReferences>
    <externalReference r:id="rId13"/>
  </externalReferences>
  <definedNames>
    <definedName name="_xlnm.Print_Area" localSheetId="1">'Incremental_Cost Year 1'!$A$1:$BB$58</definedName>
    <definedName name="_xlnm.Print_Area" localSheetId="10">'Incremental_Cost Year 10'!$A$1:$BA$55</definedName>
    <definedName name="_xlnm.Print_Area" localSheetId="2">'Incremental_Cost Year 2'!$A$1:$BB$78</definedName>
    <definedName name="_xlnm.Print_Area" localSheetId="3">'Incremental_Cost Year 3'!$A$1:$BA$69</definedName>
    <definedName name="_xlnm.Print_Area" localSheetId="4">'Incremental_Cost Year 4'!$A$1:$BA$55</definedName>
    <definedName name="_xlnm.Print_Area" localSheetId="5">'Incremental_Cost Year 5'!$A$1:$BA$55</definedName>
    <definedName name="_xlnm.Print_Area" localSheetId="6">'Incremental_Cost Year 6'!$A$1:$BA$55</definedName>
    <definedName name="_xlnm.Print_Area" localSheetId="7">'Incremental_Cost Year 7'!$A$1:$BA$55</definedName>
    <definedName name="_xlnm.Print_Area" localSheetId="8">'Incremental_Cost Year 8'!$A$1:$BA$55</definedName>
    <definedName name="_xlnm.Print_Area" localSheetId="9">'Incremental_Cost Year 9'!$A$1:$BA$55</definedName>
    <definedName name="_xlnm.Print_Titles" localSheetId="1">'Incremental_Cost Year 1'!$C:$H</definedName>
    <definedName name="_xlnm.Print_Titles" localSheetId="10">'Incremental_Cost Year 10'!$C:$H</definedName>
    <definedName name="_xlnm.Print_Titles" localSheetId="2">'Incremental_Cost Year 2'!$C:$H</definedName>
    <definedName name="_xlnm.Print_Titles" localSheetId="3">'Incremental_Cost Year 3'!$C:$H</definedName>
    <definedName name="_xlnm.Print_Titles" localSheetId="4">'Incremental_Cost Year 4'!$C:$H</definedName>
    <definedName name="_xlnm.Print_Titles" localSheetId="5">'Incremental_Cost Year 5'!$C:$H</definedName>
    <definedName name="_xlnm.Print_Titles" localSheetId="6">'Incremental_Cost Year 6'!$C:$H</definedName>
    <definedName name="_xlnm.Print_Titles" localSheetId="7">'Incremental_Cost Year 7'!$C:$H</definedName>
    <definedName name="_xlnm.Print_Titles" localSheetId="8">'Incremental_Cost Year 8'!$C:$H</definedName>
    <definedName name="_xlnm.Print_Titles" localSheetId="9">'Incremental_Cost Year 9'!$C:$H</definedName>
  </definedNames>
  <calcPr calcId="125725"/>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L43" i="18"/>
  <c r="EL42"/>
  <c r="EL41"/>
  <c r="AN65" i="13"/>
  <c r="AM65"/>
  <c r="AS65" s="1"/>
  <c r="AC65"/>
  <c r="AE65" s="1"/>
  <c r="AF65" s="1"/>
  <c r="AR65" s="1"/>
  <c r="AB65"/>
  <c r="Y65"/>
  <c r="U65"/>
  <c r="T65"/>
  <c r="S65"/>
  <c r="R65"/>
  <c r="L65"/>
  <c r="AN65" i="14"/>
  <c r="AM65"/>
  <c r="AS65" s="1"/>
  <c r="AC65"/>
  <c r="AE65" s="1"/>
  <c r="AF65" s="1"/>
  <c r="AR65" s="1"/>
  <c r="AB65"/>
  <c r="Y65"/>
  <c r="U65"/>
  <c r="T65"/>
  <c r="S65"/>
  <c r="R65"/>
  <c r="L65"/>
  <c r="AM65" i="15"/>
  <c r="AC65"/>
  <c r="AB65"/>
  <c r="AE65" s="1"/>
  <c r="AF65" s="1"/>
  <c r="AR65" s="1"/>
  <c r="Y65"/>
  <c r="U65"/>
  <c r="T65"/>
  <c r="S65"/>
  <c r="R65"/>
  <c r="L65"/>
  <c r="AN65" i="17"/>
  <c r="AM65"/>
  <c r="AS65" s="1"/>
  <c r="AC65"/>
  <c r="AE65" s="1"/>
  <c r="AF65" s="1"/>
  <c r="AR65" s="1"/>
  <c r="AB65"/>
  <c r="Y65"/>
  <c r="U65"/>
  <c r="T65"/>
  <c r="S65"/>
  <c r="R65"/>
  <c r="L65"/>
  <c r="AC65" i="16"/>
  <c r="U44" i="14"/>
  <c r="U44" i="13"/>
  <c r="U44" i="15"/>
  <c r="U44" i="16"/>
  <c r="U44" i="17"/>
  <c r="M65" i="13" l="1"/>
  <c r="AQ65" s="1"/>
  <c r="AT65" s="1"/>
  <c r="BB65" s="1"/>
  <c r="M65" i="14"/>
  <c r="AQ65" s="1"/>
  <c r="AT65" s="1"/>
  <c r="BB65" s="1"/>
  <c r="AS65" i="15"/>
  <c r="M65"/>
  <c r="AQ65" s="1"/>
  <c r="AT65" s="1"/>
  <c r="BB65" s="1"/>
  <c r="AN65"/>
  <c r="M65" i="17"/>
  <c r="AQ65" s="1"/>
  <c r="AT65" s="1"/>
  <c r="BB65" s="1"/>
  <c r="AM156" i="1"/>
  <c r="AB156"/>
  <c r="AE156" s="1"/>
  <c r="AF156" s="1"/>
  <c r="AR156" s="1"/>
  <c r="Y156"/>
  <c r="U156"/>
  <c r="T156"/>
  <c r="S156"/>
  <c r="R156"/>
  <c r="M156"/>
  <c r="L156"/>
  <c r="AQ156" s="1"/>
  <c r="AM155"/>
  <c r="AB155"/>
  <c r="AE155" s="1"/>
  <c r="AF155" s="1"/>
  <c r="AR155" s="1"/>
  <c r="Y155"/>
  <c r="U155"/>
  <c r="T155"/>
  <c r="S155"/>
  <c r="R155"/>
  <c r="M155"/>
  <c r="L155"/>
  <c r="AQ155" s="1"/>
  <c r="AN156" i="12"/>
  <c r="AM156"/>
  <c r="AS156" s="1"/>
  <c r="AB156"/>
  <c r="AE156" s="1"/>
  <c r="AF156" s="1"/>
  <c r="AR156" s="1"/>
  <c r="Y156"/>
  <c r="U156"/>
  <c r="T156"/>
  <c r="S156"/>
  <c r="R156"/>
  <c r="M156"/>
  <c r="L156"/>
  <c r="AQ156" s="1"/>
  <c r="AM155"/>
  <c r="AB155"/>
  <c r="Y155"/>
  <c r="AE155" s="1"/>
  <c r="AF155" s="1"/>
  <c r="AR155" s="1"/>
  <c r="U155"/>
  <c r="T155"/>
  <c r="S155"/>
  <c r="R155"/>
  <c r="L155"/>
  <c r="AN156" i="13"/>
  <c r="AM156"/>
  <c r="AS156" s="1"/>
  <c r="AB156"/>
  <c r="AE156" s="1"/>
  <c r="AF156" s="1"/>
  <c r="AR156" s="1"/>
  <c r="Y156"/>
  <c r="U156"/>
  <c r="T156"/>
  <c r="S156"/>
  <c r="R156"/>
  <c r="M156"/>
  <c r="L156"/>
  <c r="AQ156" s="1"/>
  <c r="AT156" s="1"/>
  <c r="BB156" s="1"/>
  <c r="AM155"/>
  <c r="AB155"/>
  <c r="Y155"/>
  <c r="AE155" s="1"/>
  <c r="AF155" s="1"/>
  <c r="AR155" s="1"/>
  <c r="U155"/>
  <c r="T155"/>
  <c r="S155"/>
  <c r="R155"/>
  <c r="L155"/>
  <c r="AN156" i="14"/>
  <c r="AM156"/>
  <c r="AS156" s="1"/>
  <c r="AB156"/>
  <c r="AE156" s="1"/>
  <c r="AF156" s="1"/>
  <c r="AR156" s="1"/>
  <c r="Y156"/>
  <c r="U156"/>
  <c r="T156"/>
  <c r="S156"/>
  <c r="R156"/>
  <c r="M156"/>
  <c r="L156"/>
  <c r="AQ156" s="1"/>
  <c r="AM155"/>
  <c r="AB155"/>
  <c r="Y155"/>
  <c r="AE155" s="1"/>
  <c r="AF155" s="1"/>
  <c r="AR155" s="1"/>
  <c r="U155"/>
  <c r="T155"/>
  <c r="S155"/>
  <c r="R155"/>
  <c r="L155"/>
  <c r="AM156" i="15"/>
  <c r="AB156"/>
  <c r="Y156"/>
  <c r="U156"/>
  <c r="T156"/>
  <c r="AE156" s="1"/>
  <c r="AF156" s="1"/>
  <c r="AR156" s="1"/>
  <c r="S156"/>
  <c r="R156"/>
  <c r="L156"/>
  <c r="M156" s="1"/>
  <c r="AN155"/>
  <c r="AM155"/>
  <c r="AS155" s="1"/>
  <c r="AB155"/>
  <c r="AE155" s="1"/>
  <c r="AF155" s="1"/>
  <c r="AR155" s="1"/>
  <c r="Y155"/>
  <c r="U155"/>
  <c r="T155"/>
  <c r="S155"/>
  <c r="R155"/>
  <c r="M155"/>
  <c r="L155"/>
  <c r="AQ155" s="1"/>
  <c r="AN156" i="16"/>
  <c r="AM156"/>
  <c r="AS156" s="1"/>
  <c r="AB156"/>
  <c r="AE156" s="1"/>
  <c r="AF156" s="1"/>
  <c r="AR156" s="1"/>
  <c r="Y156"/>
  <c r="U156"/>
  <c r="T156"/>
  <c r="S156"/>
  <c r="R156"/>
  <c r="L156"/>
  <c r="M156" s="1"/>
  <c r="AM155"/>
  <c r="AB155"/>
  <c r="Y155"/>
  <c r="AE155" s="1"/>
  <c r="AF155" s="1"/>
  <c r="AR155" s="1"/>
  <c r="U155"/>
  <c r="T155"/>
  <c r="S155"/>
  <c r="R155"/>
  <c r="L155"/>
  <c r="AU125" i="13"/>
  <c r="L126" i="12"/>
  <c r="M126" s="1"/>
  <c r="AQ126" s="1"/>
  <c r="R126"/>
  <c r="S126"/>
  <c r="T126"/>
  <c r="U126"/>
  <c r="Y126"/>
  <c r="AB126"/>
  <c r="AE126" s="1"/>
  <c r="AF126" s="1"/>
  <c r="AR126" s="1"/>
  <c r="AM126"/>
  <c r="AN126" s="1"/>
  <c r="AS126" s="1"/>
  <c r="AN117" i="13"/>
  <c r="AM117"/>
  <c r="AS117" s="1"/>
  <c r="AB117"/>
  <c r="AE117" s="1"/>
  <c r="AF117" s="1"/>
  <c r="AR117" s="1"/>
  <c r="Y117"/>
  <c r="U117"/>
  <c r="T117"/>
  <c r="S117"/>
  <c r="R117"/>
  <c r="M117"/>
  <c r="L117"/>
  <c r="AQ117" s="1"/>
  <c r="AT117" s="1"/>
  <c r="BB117" s="1"/>
  <c r="AN117" i="14"/>
  <c r="AM117"/>
  <c r="AS117" s="1"/>
  <c r="AB117"/>
  <c r="AE117" s="1"/>
  <c r="AF117" s="1"/>
  <c r="AR117" s="1"/>
  <c r="Y117"/>
  <c r="U117"/>
  <c r="T117"/>
  <c r="S117"/>
  <c r="R117"/>
  <c r="M117"/>
  <c r="L117"/>
  <c r="AQ117" s="1"/>
  <c r="AT117" s="1"/>
  <c r="BB117" s="1"/>
  <c r="AN117" i="15"/>
  <c r="AM117"/>
  <c r="AS117" s="1"/>
  <c r="AB117"/>
  <c r="AE117" s="1"/>
  <c r="AF117" s="1"/>
  <c r="AR117" s="1"/>
  <c r="Y117"/>
  <c r="U117"/>
  <c r="T117"/>
  <c r="S117"/>
  <c r="R117"/>
  <c r="M117"/>
  <c r="L117"/>
  <c r="AQ117" s="1"/>
  <c r="AT117" s="1"/>
  <c r="BB117" s="1"/>
  <c r="AM117" i="16"/>
  <c r="AB117"/>
  <c r="AE117" s="1"/>
  <c r="AF117" s="1"/>
  <c r="AR117" s="1"/>
  <c r="Y117"/>
  <c r="U117"/>
  <c r="T117"/>
  <c r="S117"/>
  <c r="R117"/>
  <c r="M117"/>
  <c r="L117"/>
  <c r="AQ117" s="1"/>
  <c r="AN60" i="13"/>
  <c r="AM60"/>
  <c r="AS60" s="1"/>
  <c r="AB60"/>
  <c r="AE60" s="1"/>
  <c r="AF60" s="1"/>
  <c r="AR60" s="1"/>
  <c r="Y60"/>
  <c r="U60"/>
  <c r="T60"/>
  <c r="S60"/>
  <c r="R60"/>
  <c r="M60"/>
  <c r="L60"/>
  <c r="AQ60" s="1"/>
  <c r="AT60" s="1"/>
  <c r="BB60" s="1"/>
  <c r="AM60" i="14"/>
  <c r="AB60"/>
  <c r="AE60" s="1"/>
  <c r="AF60" s="1"/>
  <c r="AR60" s="1"/>
  <c r="Y60"/>
  <c r="U60"/>
  <c r="T60"/>
  <c r="S60"/>
  <c r="R60"/>
  <c r="M60"/>
  <c r="L60"/>
  <c r="AQ60" s="1"/>
  <c r="AN60" i="15"/>
  <c r="AM60"/>
  <c r="AS60" s="1"/>
  <c r="AB60"/>
  <c r="AE60" s="1"/>
  <c r="AF60" s="1"/>
  <c r="AR60" s="1"/>
  <c r="Y60"/>
  <c r="U60"/>
  <c r="T60"/>
  <c r="S60"/>
  <c r="R60"/>
  <c r="M60"/>
  <c r="L60"/>
  <c r="AQ60" s="1"/>
  <c r="AN60" i="16"/>
  <c r="AM60"/>
  <c r="AS60" s="1"/>
  <c r="AB60"/>
  <c r="AE60" s="1"/>
  <c r="AF60" s="1"/>
  <c r="AR60" s="1"/>
  <c r="Y60"/>
  <c r="U60"/>
  <c r="T60"/>
  <c r="S60"/>
  <c r="R60"/>
  <c r="M60"/>
  <c r="L60"/>
  <c r="AQ60" s="1"/>
  <c r="AN156" i="1" l="1"/>
  <c r="AS156" s="1"/>
  <c r="AT156" s="1"/>
  <c r="BB156" s="1"/>
  <c r="AN155"/>
  <c r="AS155" s="1"/>
  <c r="AT155" s="1"/>
  <c r="BB155" s="1"/>
  <c r="AT156" i="12"/>
  <c r="BB156" s="1"/>
  <c r="AS155"/>
  <c r="M155"/>
  <c r="AQ155" s="1"/>
  <c r="AT155" s="1"/>
  <c r="BB155" s="1"/>
  <c r="AN155"/>
  <c r="M155" i="13"/>
  <c r="AQ155" s="1"/>
  <c r="AN155"/>
  <c r="AS155" s="1"/>
  <c r="AT156" i="14"/>
  <c r="BB156" s="1"/>
  <c r="AS155"/>
  <c r="M155"/>
  <c r="AQ155" s="1"/>
  <c r="AT155" s="1"/>
  <c r="BB155" s="1"/>
  <c r="AN155"/>
  <c r="AT155" i="15"/>
  <c r="BB155" s="1"/>
  <c r="AQ156"/>
  <c r="AN156"/>
  <c r="AS156" s="1"/>
  <c r="AS155" i="16"/>
  <c r="M155"/>
  <c r="AQ155" s="1"/>
  <c r="AT155" s="1"/>
  <c r="BB155" s="1"/>
  <c r="AQ156"/>
  <c r="AT156" s="1"/>
  <c r="BB156" s="1"/>
  <c r="AN155"/>
  <c r="AT126" i="12"/>
  <c r="BB126" s="1"/>
  <c r="AN117" i="16"/>
  <c r="AS117" s="1"/>
  <c r="AT117" s="1"/>
  <c r="BB117" s="1"/>
  <c r="AS60" i="14"/>
  <c r="AT60" s="1"/>
  <c r="BB60" s="1"/>
  <c r="AN60"/>
  <c r="AT60" i="15"/>
  <c r="BB60" s="1"/>
  <c r="AT60" i="16"/>
  <c r="BB60" s="1"/>
  <c r="EC35" i="18"/>
  <c r="EC33"/>
  <c r="EC32" s="1"/>
  <c r="EC27"/>
  <c r="EC21"/>
  <c r="EC20" s="1"/>
  <c r="EC18"/>
  <c r="EC15"/>
  <c r="EC12"/>
  <c r="EC7"/>
  <c r="EC6" s="1"/>
  <c r="DP35"/>
  <c r="DP33"/>
  <c r="DP32" s="1"/>
  <c r="DP27"/>
  <c r="DP21"/>
  <c r="DP20" s="1"/>
  <c r="DP18"/>
  <c r="DP15"/>
  <c r="DP12"/>
  <c r="DP7"/>
  <c r="DP6"/>
  <c r="DC35"/>
  <c r="DC33"/>
  <c r="DC32" s="1"/>
  <c r="DC27"/>
  <c r="DC21"/>
  <c r="DC20" s="1"/>
  <c r="DC18"/>
  <c r="DC15"/>
  <c r="DC12"/>
  <c r="DC7"/>
  <c r="DC6" s="1"/>
  <c r="CM36"/>
  <c r="CM35" s="1"/>
  <c r="CN36"/>
  <c r="CO36"/>
  <c r="CP36"/>
  <c r="CP35" s="1"/>
  <c r="CQ36"/>
  <c r="CQ35" s="1"/>
  <c r="CR36"/>
  <c r="CN34"/>
  <c r="CN33" s="1"/>
  <c r="CO34"/>
  <c r="CP34"/>
  <c r="CP33" s="1"/>
  <c r="CQ34"/>
  <c r="CQ33" s="1"/>
  <c r="CR34"/>
  <c r="CM28"/>
  <c r="CN28"/>
  <c r="CO28"/>
  <c r="CP28"/>
  <c r="CQ28"/>
  <c r="CR28"/>
  <c r="CM29"/>
  <c r="CN29"/>
  <c r="CO29"/>
  <c r="CP29"/>
  <c r="CQ29"/>
  <c r="CR29"/>
  <c r="CN30"/>
  <c r="CO30"/>
  <c r="CP30"/>
  <c r="CQ30"/>
  <c r="CR30"/>
  <c r="CM31"/>
  <c r="CN31"/>
  <c r="CO31"/>
  <c r="CP31"/>
  <c r="CQ31"/>
  <c r="CR31"/>
  <c r="CM22"/>
  <c r="CN22"/>
  <c r="CO22"/>
  <c r="CP22"/>
  <c r="CQ22"/>
  <c r="CR22"/>
  <c r="CM23"/>
  <c r="CN23"/>
  <c r="CO23"/>
  <c r="CP23"/>
  <c r="CQ23"/>
  <c r="CR23"/>
  <c r="CM24"/>
  <c r="CN24"/>
  <c r="CP24"/>
  <c r="CQ24"/>
  <c r="CR24"/>
  <c r="CL25"/>
  <c r="CM25"/>
  <c r="CN25"/>
  <c r="CP25"/>
  <c r="CQ25"/>
  <c r="CR25"/>
  <c r="CM26"/>
  <c r="CN26"/>
  <c r="CO26"/>
  <c r="CP26"/>
  <c r="CQ26"/>
  <c r="CR26"/>
  <c r="CM19"/>
  <c r="CN19"/>
  <c r="CO19"/>
  <c r="CO18" s="1"/>
  <c r="CP19"/>
  <c r="CP18" s="1"/>
  <c r="CR19"/>
  <c r="CM16"/>
  <c r="CN16"/>
  <c r="CP16"/>
  <c r="CQ16"/>
  <c r="CR16"/>
  <c r="CL13"/>
  <c r="CM13"/>
  <c r="CN13"/>
  <c r="CO13"/>
  <c r="CP13"/>
  <c r="CR13"/>
  <c r="CM14"/>
  <c r="CN14"/>
  <c r="CO14"/>
  <c r="CP14"/>
  <c r="CQ14"/>
  <c r="CR14"/>
  <c r="CM8"/>
  <c r="CN8"/>
  <c r="CO8"/>
  <c r="CP8"/>
  <c r="CR8"/>
  <c r="CM9"/>
  <c r="CN9"/>
  <c r="CO9"/>
  <c r="CP9"/>
  <c r="CR9"/>
  <c r="CM10"/>
  <c r="CN10"/>
  <c r="CO10"/>
  <c r="CP10"/>
  <c r="CR10"/>
  <c r="CM11"/>
  <c r="CN11"/>
  <c r="CO11"/>
  <c r="CP11"/>
  <c r="CQ11"/>
  <c r="CR11"/>
  <c r="BZ36"/>
  <c r="BZ35" s="1"/>
  <c r="CA36"/>
  <c r="CB36"/>
  <c r="CC36"/>
  <c r="CC35" s="1"/>
  <c r="CD36"/>
  <c r="CD35" s="1"/>
  <c r="CE36"/>
  <c r="BZ28"/>
  <c r="CA28"/>
  <c r="CB28"/>
  <c r="CC28"/>
  <c r="CD28"/>
  <c r="CE28"/>
  <c r="CA30"/>
  <c r="CB30"/>
  <c r="CC30"/>
  <c r="CD30"/>
  <c r="CE30"/>
  <c r="BZ31"/>
  <c r="CA31"/>
  <c r="CB31"/>
  <c r="CC31"/>
  <c r="CD31"/>
  <c r="CE31"/>
  <c r="BZ22"/>
  <c r="CA22"/>
  <c r="CB22"/>
  <c r="CC22"/>
  <c r="CD22"/>
  <c r="CE22"/>
  <c r="BZ23"/>
  <c r="CA23"/>
  <c r="CB23"/>
  <c r="CC23"/>
  <c r="CD23"/>
  <c r="CE23"/>
  <c r="BZ24"/>
  <c r="CA24"/>
  <c r="CC24"/>
  <c r="CD24"/>
  <c r="CE24"/>
  <c r="BY25"/>
  <c r="BZ25"/>
  <c r="CA25"/>
  <c r="CC25"/>
  <c r="CD25"/>
  <c r="CE25"/>
  <c r="BZ26"/>
  <c r="CA26"/>
  <c r="CB26"/>
  <c r="CC26"/>
  <c r="CD26"/>
  <c r="CE26"/>
  <c r="BZ19"/>
  <c r="CA19"/>
  <c r="CB19"/>
  <c r="CC19"/>
  <c r="CC18" s="1"/>
  <c r="CE19"/>
  <c r="CE18" s="1"/>
  <c r="BZ17"/>
  <c r="CA17"/>
  <c r="CB17"/>
  <c r="CE17"/>
  <c r="BY13"/>
  <c r="BZ13"/>
  <c r="CA13"/>
  <c r="CB13"/>
  <c r="CC13"/>
  <c r="CD13"/>
  <c r="CE13"/>
  <c r="BZ14"/>
  <c r="CA14"/>
  <c r="CA12" s="1"/>
  <c r="CB14"/>
  <c r="CC14"/>
  <c r="CC12" s="1"/>
  <c r="CD14"/>
  <c r="CE14"/>
  <c r="BZ8"/>
  <c r="CA8"/>
  <c r="CB8"/>
  <c r="CC8"/>
  <c r="CE8"/>
  <c r="BZ9"/>
  <c r="CA9"/>
  <c r="CB9"/>
  <c r="CC9"/>
  <c r="CE9"/>
  <c r="BZ10"/>
  <c r="CA10"/>
  <c r="CB10"/>
  <c r="CC10"/>
  <c r="CE10"/>
  <c r="BZ11"/>
  <c r="CA11"/>
  <c r="CB11"/>
  <c r="CC11"/>
  <c r="CD11"/>
  <c r="CE11"/>
  <c r="BM36"/>
  <c r="BM35" s="1"/>
  <c r="BN36"/>
  <c r="BO36"/>
  <c r="BO35" s="1"/>
  <c r="BP36"/>
  <c r="BQ36"/>
  <c r="BQ35" s="1"/>
  <c r="BR36"/>
  <c r="BM28"/>
  <c r="BN28"/>
  <c r="BO28"/>
  <c r="BP28"/>
  <c r="BQ28"/>
  <c r="BR28"/>
  <c r="BP29"/>
  <c r="BN30"/>
  <c r="BO30"/>
  <c r="BP30"/>
  <c r="BQ30"/>
  <c r="BR30"/>
  <c r="BM31"/>
  <c r="BN31"/>
  <c r="BO31"/>
  <c r="BP31"/>
  <c r="BQ31"/>
  <c r="BR31"/>
  <c r="BM22"/>
  <c r="BN22"/>
  <c r="BO22"/>
  <c r="BP22"/>
  <c r="BQ22"/>
  <c r="BR22"/>
  <c r="BM23"/>
  <c r="BN23"/>
  <c r="BO23"/>
  <c r="BP23"/>
  <c r="BQ23"/>
  <c r="BR23"/>
  <c r="BM24"/>
  <c r="BN24"/>
  <c r="BP24"/>
  <c r="BQ24"/>
  <c r="BR24"/>
  <c r="BL25"/>
  <c r="BM25"/>
  <c r="BN25"/>
  <c r="BP25"/>
  <c r="BQ25"/>
  <c r="BR25"/>
  <c r="BM26"/>
  <c r="BN26"/>
  <c r="BO26"/>
  <c r="BP26"/>
  <c r="BQ26"/>
  <c r="BR26"/>
  <c r="BM19"/>
  <c r="BN19"/>
  <c r="BN18" s="1"/>
  <c r="BO19"/>
  <c r="BP19"/>
  <c r="BP18" s="1"/>
  <c r="BR19"/>
  <c r="BR18" s="1"/>
  <c r="BL13"/>
  <c r="BM13"/>
  <c r="BN13"/>
  <c r="BO13"/>
  <c r="BP13"/>
  <c r="BQ13"/>
  <c r="BR13"/>
  <c r="BM14"/>
  <c r="BN14"/>
  <c r="BO14"/>
  <c r="BP14"/>
  <c r="BQ14"/>
  <c r="BR14"/>
  <c r="BM8"/>
  <c r="BN8"/>
  <c r="BO8"/>
  <c r="BP8"/>
  <c r="BR8"/>
  <c r="BM9"/>
  <c r="BN9"/>
  <c r="BO9"/>
  <c r="BP9"/>
  <c r="BR9"/>
  <c r="BM10"/>
  <c r="BN10"/>
  <c r="BO10"/>
  <c r="BP10"/>
  <c r="BR10"/>
  <c r="BM11"/>
  <c r="BN11"/>
  <c r="BO11"/>
  <c r="BP11"/>
  <c r="BQ11"/>
  <c r="BR11"/>
  <c r="BP35"/>
  <c r="AZ36"/>
  <c r="BA36"/>
  <c r="BB36"/>
  <c r="BB35" s="1"/>
  <c r="BC36"/>
  <c r="BC35" s="1"/>
  <c r="BD36"/>
  <c r="BD35" s="1"/>
  <c r="BE36"/>
  <c r="BE35" s="1"/>
  <c r="AZ28"/>
  <c r="BA28"/>
  <c r="BB28"/>
  <c r="BC28"/>
  <c r="BD28"/>
  <c r="BE28"/>
  <c r="BA30"/>
  <c r="BB30"/>
  <c r="BC30"/>
  <c r="BD30"/>
  <c r="BE30"/>
  <c r="AZ31"/>
  <c r="BA31"/>
  <c r="BB31"/>
  <c r="BC31"/>
  <c r="BD31"/>
  <c r="BE31"/>
  <c r="AZ22"/>
  <c r="BA22"/>
  <c r="BB22"/>
  <c r="BC22"/>
  <c r="BD22"/>
  <c r="BE22"/>
  <c r="AZ23"/>
  <c r="BA23"/>
  <c r="BB23"/>
  <c r="BC23"/>
  <c r="BD23"/>
  <c r="BE23"/>
  <c r="AZ24"/>
  <c r="BA24"/>
  <c r="BC24"/>
  <c r="BD24"/>
  <c r="BE24"/>
  <c r="AY25"/>
  <c r="AZ25"/>
  <c r="BA25"/>
  <c r="BC25"/>
  <c r="BD25"/>
  <c r="BE25"/>
  <c r="AZ26"/>
  <c r="BA26"/>
  <c r="BB26"/>
  <c r="BC26"/>
  <c r="BD26"/>
  <c r="BE26"/>
  <c r="AZ19"/>
  <c r="BA19"/>
  <c r="BA18" s="1"/>
  <c r="BB19"/>
  <c r="BB18" s="1"/>
  <c r="BC19"/>
  <c r="BC18" s="1"/>
  <c r="BE19"/>
  <c r="AY13"/>
  <c r="AZ13"/>
  <c r="BA13"/>
  <c r="BB13"/>
  <c r="BC13"/>
  <c r="BD13"/>
  <c r="BE13"/>
  <c r="AZ14"/>
  <c r="BA14"/>
  <c r="BB14"/>
  <c r="BC14"/>
  <c r="BD14"/>
  <c r="BE14"/>
  <c r="AZ8"/>
  <c r="BA8"/>
  <c r="BB8"/>
  <c r="BC8"/>
  <c r="BE8"/>
  <c r="AZ9"/>
  <c r="BA9"/>
  <c r="BB9"/>
  <c r="BC9"/>
  <c r="BE9"/>
  <c r="AZ10"/>
  <c r="BA10"/>
  <c r="BB10"/>
  <c r="BC10"/>
  <c r="BE10"/>
  <c r="AZ11"/>
  <c r="BA11"/>
  <c r="BB11"/>
  <c r="BC11"/>
  <c r="BD11"/>
  <c r="BE11"/>
  <c r="BC12"/>
  <c r="AM36"/>
  <c r="AN36"/>
  <c r="AO36"/>
  <c r="AP36"/>
  <c r="AP35" s="1"/>
  <c r="AQ36"/>
  <c r="AQ35" s="1"/>
  <c r="AR36"/>
  <c r="AR35" s="1"/>
  <c r="AM28"/>
  <c r="AN28"/>
  <c r="AO28"/>
  <c r="AP28"/>
  <c r="AQ28"/>
  <c r="AR28"/>
  <c r="AN30"/>
  <c r="AO30"/>
  <c r="AP30"/>
  <c r="AQ30"/>
  <c r="AR30"/>
  <c r="AM31"/>
  <c r="AN31"/>
  <c r="AO31"/>
  <c r="AP31"/>
  <c r="AQ31"/>
  <c r="AR31"/>
  <c r="AL22"/>
  <c r="AM22"/>
  <c r="AN22"/>
  <c r="AO22"/>
  <c r="AP22"/>
  <c r="AQ22"/>
  <c r="AR22"/>
  <c r="AL23"/>
  <c r="AM23"/>
  <c r="AN23"/>
  <c r="AO23"/>
  <c r="AP23"/>
  <c r="AQ23"/>
  <c r="AR23"/>
  <c r="AM24"/>
  <c r="AN24"/>
  <c r="AP24"/>
  <c r="AQ24"/>
  <c r="AR24"/>
  <c r="AM25"/>
  <c r="AN25"/>
  <c r="AP25"/>
  <c r="AQ25"/>
  <c r="AR25"/>
  <c r="AL26"/>
  <c r="AN26"/>
  <c r="AO26"/>
  <c r="AP26"/>
  <c r="AQ26"/>
  <c r="AR26"/>
  <c r="AM19"/>
  <c r="AN19"/>
  <c r="AO19"/>
  <c r="AO18" s="1"/>
  <c r="AP19"/>
  <c r="AP18" s="1"/>
  <c r="AR19"/>
  <c r="AL13"/>
  <c r="AM13"/>
  <c r="AN13"/>
  <c r="AO13"/>
  <c r="AP13"/>
  <c r="AQ13"/>
  <c r="AR13"/>
  <c r="AM14"/>
  <c r="AN14"/>
  <c r="AN12" s="1"/>
  <c r="AO14"/>
  <c r="AP14"/>
  <c r="AQ14"/>
  <c r="AR14"/>
  <c r="AM8"/>
  <c r="AN8"/>
  <c r="AO8"/>
  <c r="AP8"/>
  <c r="AR8"/>
  <c r="AM9"/>
  <c r="AN9"/>
  <c r="AO9"/>
  <c r="AP9"/>
  <c r="AR9"/>
  <c r="AM10"/>
  <c r="AN10"/>
  <c r="AO10"/>
  <c r="AP10"/>
  <c r="AR10"/>
  <c r="AM11"/>
  <c r="AN11"/>
  <c r="AO11"/>
  <c r="AP11"/>
  <c r="AQ11"/>
  <c r="AR11"/>
  <c r="AR7" s="1"/>
  <c r="Z36"/>
  <c r="AA36"/>
  <c r="AB36"/>
  <c r="AC36"/>
  <c r="AC35" s="1"/>
  <c r="AD36"/>
  <c r="AE36"/>
  <c r="Z28"/>
  <c r="AA28"/>
  <c r="AB28"/>
  <c r="AC28"/>
  <c r="AD28"/>
  <c r="AE28"/>
  <c r="Y29"/>
  <c r="Z29"/>
  <c r="AA29"/>
  <c r="AB29"/>
  <c r="AC29"/>
  <c r="AD29"/>
  <c r="AE29"/>
  <c r="Z31"/>
  <c r="AA31"/>
  <c r="AB31"/>
  <c r="AC31"/>
  <c r="AD31"/>
  <c r="AE31"/>
  <c r="Y22"/>
  <c r="Z22"/>
  <c r="AA22"/>
  <c r="AB22"/>
  <c r="AC22"/>
  <c r="AD22"/>
  <c r="AE22"/>
  <c r="Y23"/>
  <c r="Z23"/>
  <c r="AA23"/>
  <c r="AB23"/>
  <c r="AC23"/>
  <c r="AD23"/>
  <c r="AE23"/>
  <c r="Z24"/>
  <c r="AA24"/>
  <c r="AC24"/>
  <c r="AD24"/>
  <c r="AE24"/>
  <c r="Z25"/>
  <c r="AA25"/>
  <c r="AC25"/>
  <c r="AD25"/>
  <c r="AE25"/>
  <c r="Y26"/>
  <c r="Z26"/>
  <c r="AA26"/>
  <c r="AB26"/>
  <c r="AC26"/>
  <c r="AD26"/>
  <c r="AE26"/>
  <c r="Z19"/>
  <c r="AA19"/>
  <c r="AB19"/>
  <c r="AC19"/>
  <c r="AC18" s="1"/>
  <c r="AE19"/>
  <c r="Z16"/>
  <c r="AA16"/>
  <c r="AC16"/>
  <c r="AD16"/>
  <c r="AE16"/>
  <c r="Z17"/>
  <c r="AA17"/>
  <c r="AB17"/>
  <c r="AE17"/>
  <c r="Y13"/>
  <c r="Z13"/>
  <c r="AA13"/>
  <c r="AB13"/>
  <c r="AC13"/>
  <c r="AD13"/>
  <c r="AE13"/>
  <c r="Y14"/>
  <c r="Z14"/>
  <c r="AA14"/>
  <c r="AB14"/>
  <c r="AC14"/>
  <c r="AD14"/>
  <c r="AE14"/>
  <c r="Z8"/>
  <c r="AA8"/>
  <c r="AB8"/>
  <c r="AC8"/>
  <c r="AE8"/>
  <c r="Z9"/>
  <c r="AA9"/>
  <c r="AB9"/>
  <c r="AC9"/>
  <c r="AE9"/>
  <c r="Z10"/>
  <c r="AA10"/>
  <c r="AB10"/>
  <c r="AC10"/>
  <c r="AE10"/>
  <c r="Z11"/>
  <c r="AA11"/>
  <c r="AB11"/>
  <c r="AC11"/>
  <c r="AD11"/>
  <c r="AE11"/>
  <c r="L36"/>
  <c r="L35" s="1"/>
  <c r="M36"/>
  <c r="M35" s="1"/>
  <c r="N36"/>
  <c r="N35" s="1"/>
  <c r="O36"/>
  <c r="O35" s="1"/>
  <c r="P36"/>
  <c r="P35" s="1"/>
  <c r="Q36"/>
  <c r="Q35" s="1"/>
  <c r="R36"/>
  <c r="R35" s="1"/>
  <c r="L28"/>
  <c r="M28"/>
  <c r="EM28" s="1"/>
  <c r="N28"/>
  <c r="EN28" s="1"/>
  <c r="O28"/>
  <c r="EO28" s="1"/>
  <c r="P28"/>
  <c r="EP28" s="1"/>
  <c r="Q28"/>
  <c r="EQ28" s="1"/>
  <c r="R28"/>
  <c r="ER28" s="1"/>
  <c r="L29"/>
  <c r="M29"/>
  <c r="N29"/>
  <c r="O29"/>
  <c r="P29"/>
  <c r="Q29"/>
  <c r="R29"/>
  <c r="L30"/>
  <c r="M30"/>
  <c r="N30"/>
  <c r="O30"/>
  <c r="P30"/>
  <c r="Q30"/>
  <c r="R30"/>
  <c r="L31"/>
  <c r="M31"/>
  <c r="EM31" s="1"/>
  <c r="N31"/>
  <c r="EN31" s="1"/>
  <c r="O31"/>
  <c r="EO31" s="1"/>
  <c r="P31"/>
  <c r="EP31" s="1"/>
  <c r="Q31"/>
  <c r="EQ31" s="1"/>
  <c r="R31"/>
  <c r="ER31" s="1"/>
  <c r="L22"/>
  <c r="M22"/>
  <c r="EM22" s="1"/>
  <c r="N22"/>
  <c r="EN22" s="1"/>
  <c r="O22"/>
  <c r="EO22" s="1"/>
  <c r="P22"/>
  <c r="EP22" s="1"/>
  <c r="Q22"/>
  <c r="EQ22" s="1"/>
  <c r="R22"/>
  <c r="ER22" s="1"/>
  <c r="L23"/>
  <c r="M23"/>
  <c r="EM23" s="1"/>
  <c r="N23"/>
  <c r="EN23" s="1"/>
  <c r="O23"/>
  <c r="EO23" s="1"/>
  <c r="P23"/>
  <c r="EP23" s="1"/>
  <c r="Q23"/>
  <c r="EQ23" s="1"/>
  <c r="R23"/>
  <c r="ER23" s="1"/>
  <c r="L24"/>
  <c r="M24"/>
  <c r="EM24" s="1"/>
  <c r="N24"/>
  <c r="EN24" s="1"/>
  <c r="O24"/>
  <c r="P24"/>
  <c r="EP24" s="1"/>
  <c r="Q24"/>
  <c r="EQ24" s="1"/>
  <c r="R24"/>
  <c r="ER24" s="1"/>
  <c r="L25"/>
  <c r="M25"/>
  <c r="EM25" s="1"/>
  <c r="N25"/>
  <c r="EN25" s="1"/>
  <c r="O25"/>
  <c r="P25"/>
  <c r="EP25" s="1"/>
  <c r="Q25"/>
  <c r="EQ25" s="1"/>
  <c r="R25"/>
  <c r="ER25" s="1"/>
  <c r="L26"/>
  <c r="M26"/>
  <c r="N26"/>
  <c r="EN26" s="1"/>
  <c r="O26"/>
  <c r="EO26" s="1"/>
  <c r="P26"/>
  <c r="EP26" s="1"/>
  <c r="Q26"/>
  <c r="EQ26" s="1"/>
  <c r="R26"/>
  <c r="ER26" s="1"/>
  <c r="L19"/>
  <c r="L18" s="1"/>
  <c r="M19"/>
  <c r="M18" s="1"/>
  <c r="N19"/>
  <c r="N18" s="1"/>
  <c r="O19"/>
  <c r="O18" s="1"/>
  <c r="P19"/>
  <c r="P18" s="1"/>
  <c r="Q19"/>
  <c r="Q18" s="1"/>
  <c r="R19"/>
  <c r="R18" s="1"/>
  <c r="L16"/>
  <c r="M16"/>
  <c r="N16"/>
  <c r="P16"/>
  <c r="Q16"/>
  <c r="R16"/>
  <c r="M17"/>
  <c r="N17"/>
  <c r="O17"/>
  <c r="P17"/>
  <c r="Q17"/>
  <c r="Q15" s="1"/>
  <c r="R17"/>
  <c r="L13"/>
  <c r="EL13" s="1"/>
  <c r="M13"/>
  <c r="EM13" s="1"/>
  <c r="N13"/>
  <c r="EN13" s="1"/>
  <c r="O13"/>
  <c r="EO13" s="1"/>
  <c r="P13"/>
  <c r="EP13" s="1"/>
  <c r="Q13"/>
  <c r="R13"/>
  <c r="ER13" s="1"/>
  <c r="L14"/>
  <c r="M14"/>
  <c r="EM14" s="1"/>
  <c r="N14"/>
  <c r="EN14" s="1"/>
  <c r="O14"/>
  <c r="EO14" s="1"/>
  <c r="P14"/>
  <c r="EP14" s="1"/>
  <c r="Q14"/>
  <c r="EQ14" s="1"/>
  <c r="R14"/>
  <c r="ER14" s="1"/>
  <c r="N8"/>
  <c r="EN8" s="1"/>
  <c r="O8"/>
  <c r="EO8" s="1"/>
  <c r="P8"/>
  <c r="R8"/>
  <c r="ER8" s="1"/>
  <c r="M9"/>
  <c r="EM9" s="1"/>
  <c r="N9"/>
  <c r="EN9" s="1"/>
  <c r="O9"/>
  <c r="EO9" s="1"/>
  <c r="P9"/>
  <c r="EP9" s="1"/>
  <c r="Q9"/>
  <c r="R9"/>
  <c r="ER9" s="1"/>
  <c r="M10"/>
  <c r="EM10" s="1"/>
  <c r="N10"/>
  <c r="EN10" s="1"/>
  <c r="O10"/>
  <c r="EO10" s="1"/>
  <c r="P10"/>
  <c r="EP10" s="1"/>
  <c r="R10"/>
  <c r="ER10" s="1"/>
  <c r="M11"/>
  <c r="EM11" s="1"/>
  <c r="N11"/>
  <c r="EN11" s="1"/>
  <c r="O11"/>
  <c r="EO11" s="1"/>
  <c r="P11"/>
  <c r="EP11" s="1"/>
  <c r="Q11"/>
  <c r="EQ11" s="1"/>
  <c r="R11"/>
  <c r="ER11" s="1"/>
  <c r="EF8"/>
  <c r="EE35"/>
  <c r="ED35"/>
  <c r="EB35"/>
  <c r="EA35"/>
  <c r="DZ35"/>
  <c r="DY35"/>
  <c r="DX35"/>
  <c r="DW35"/>
  <c r="DV35"/>
  <c r="DU35"/>
  <c r="EE33"/>
  <c r="ED33"/>
  <c r="ED32" s="1"/>
  <c r="EB33"/>
  <c r="EA33"/>
  <c r="DZ33"/>
  <c r="DY33"/>
  <c r="DX33"/>
  <c r="DX32" s="1"/>
  <c r="DW33"/>
  <c r="DV33"/>
  <c r="DV32" s="1"/>
  <c r="DU33"/>
  <c r="DU32" s="1"/>
  <c r="EA32"/>
  <c r="EE27"/>
  <c r="ED27"/>
  <c r="EB27"/>
  <c r="EA27"/>
  <c r="DZ27"/>
  <c r="DY27"/>
  <c r="DX27"/>
  <c r="DW27"/>
  <c r="DV27"/>
  <c r="DU27"/>
  <c r="EE21"/>
  <c r="ED21"/>
  <c r="ED20" s="1"/>
  <c r="EB21"/>
  <c r="EA21"/>
  <c r="DZ21"/>
  <c r="DY21"/>
  <c r="DX21"/>
  <c r="DW21"/>
  <c r="DV21"/>
  <c r="DU21"/>
  <c r="EA20"/>
  <c r="DV20"/>
  <c r="DU20"/>
  <c r="EE18"/>
  <c r="ED18"/>
  <c r="EB18"/>
  <c r="EA18"/>
  <c r="DZ18"/>
  <c r="DY18"/>
  <c r="DX18"/>
  <c r="DW18"/>
  <c r="DV18"/>
  <c r="DU18"/>
  <c r="EE15"/>
  <c r="ED15"/>
  <c r="EB15"/>
  <c r="EA15"/>
  <c r="DZ15"/>
  <c r="DY15"/>
  <c r="DX15"/>
  <c r="DW15"/>
  <c r="DV15"/>
  <c r="DU15"/>
  <c r="EE12"/>
  <c r="ED12"/>
  <c r="EB12"/>
  <c r="EA12"/>
  <c r="DZ12"/>
  <c r="DY12"/>
  <c r="DX12"/>
  <c r="DW12"/>
  <c r="DV12"/>
  <c r="DU12"/>
  <c r="DU6" s="1"/>
  <c r="EE7"/>
  <c r="ED7"/>
  <c r="ED6" s="1"/>
  <c r="EB7"/>
  <c r="EA7"/>
  <c r="DZ7"/>
  <c r="DY7"/>
  <c r="DX7"/>
  <c r="DX6" s="1"/>
  <c r="DW7"/>
  <c r="DV7"/>
  <c r="DU7"/>
  <c r="DR35"/>
  <c r="DQ35"/>
  <c r="DO35"/>
  <c r="DN35"/>
  <c r="DM35"/>
  <c r="DL35"/>
  <c r="DK35"/>
  <c r="DJ35"/>
  <c r="DI35"/>
  <c r="DH35"/>
  <c r="DR33"/>
  <c r="DQ33"/>
  <c r="DO33"/>
  <c r="DO32" s="1"/>
  <c r="DN33"/>
  <c r="DN32" s="1"/>
  <c r="DM33"/>
  <c r="DL33"/>
  <c r="DK33"/>
  <c r="DJ33"/>
  <c r="DI33"/>
  <c r="DH33"/>
  <c r="DH32" s="1"/>
  <c r="DQ32"/>
  <c r="DR27"/>
  <c r="DQ27"/>
  <c r="DO27"/>
  <c r="DN27"/>
  <c r="DM27"/>
  <c r="DL27"/>
  <c r="DK27"/>
  <c r="DJ27"/>
  <c r="DI27"/>
  <c r="DH27"/>
  <c r="DR21"/>
  <c r="DQ21"/>
  <c r="DO21"/>
  <c r="DN21"/>
  <c r="DM21"/>
  <c r="DL21"/>
  <c r="DL20" s="1"/>
  <c r="DK21"/>
  <c r="DJ21"/>
  <c r="DJ20" s="1"/>
  <c r="DI21"/>
  <c r="DH21"/>
  <c r="DH20"/>
  <c r="DR18"/>
  <c r="DQ18"/>
  <c r="DO18"/>
  <c r="DN18"/>
  <c r="DM18"/>
  <c r="DL18"/>
  <c r="DK18"/>
  <c r="DJ18"/>
  <c r="DI18"/>
  <c r="DH18"/>
  <c r="DR15"/>
  <c r="DQ15"/>
  <c r="DO15"/>
  <c r="DN15"/>
  <c r="DM15"/>
  <c r="DL15"/>
  <c r="DK15"/>
  <c r="DJ15"/>
  <c r="DI15"/>
  <c r="DH15"/>
  <c r="DR12"/>
  <c r="DQ12"/>
  <c r="DO12"/>
  <c r="DN12"/>
  <c r="DM12"/>
  <c r="DL12"/>
  <c r="DK12"/>
  <c r="DJ12"/>
  <c r="DI12"/>
  <c r="DH12"/>
  <c r="DR7"/>
  <c r="DQ7"/>
  <c r="DO7"/>
  <c r="DN7"/>
  <c r="DN6" s="1"/>
  <c r="DM7"/>
  <c r="DL7"/>
  <c r="DK7"/>
  <c r="DJ7"/>
  <c r="DI7"/>
  <c r="DH7"/>
  <c r="DE35"/>
  <c r="DD35"/>
  <c r="DB35"/>
  <c r="DA35"/>
  <c r="CZ35"/>
  <c r="CY35"/>
  <c r="CX35"/>
  <c r="CW35"/>
  <c r="CV35"/>
  <c r="CU35"/>
  <c r="DE33"/>
  <c r="DD33"/>
  <c r="DB33"/>
  <c r="DA33"/>
  <c r="DA32" s="1"/>
  <c r="CZ33"/>
  <c r="CZ32" s="1"/>
  <c r="CY33"/>
  <c r="CX33"/>
  <c r="CW33"/>
  <c r="CV33"/>
  <c r="CV32" s="1"/>
  <c r="CU33"/>
  <c r="CU32" s="1"/>
  <c r="DE27"/>
  <c r="DD27"/>
  <c r="DD20" s="1"/>
  <c r="DB27"/>
  <c r="DA27"/>
  <c r="CZ27"/>
  <c r="CZ20" s="1"/>
  <c r="CY27"/>
  <c r="CX27"/>
  <c r="CX20" s="1"/>
  <c r="CW27"/>
  <c r="CV27"/>
  <c r="CU27"/>
  <c r="DE21"/>
  <c r="DD21"/>
  <c r="DB21"/>
  <c r="DA21"/>
  <c r="CZ21"/>
  <c r="CY21"/>
  <c r="CX21"/>
  <c r="CW21"/>
  <c r="CV21"/>
  <c r="CU21"/>
  <c r="CU20" s="1"/>
  <c r="DE18"/>
  <c r="DD18"/>
  <c r="DB18"/>
  <c r="DA18"/>
  <c r="CZ18"/>
  <c r="CY18"/>
  <c r="CX18"/>
  <c r="CW18"/>
  <c r="CV18"/>
  <c r="CU18"/>
  <c r="DE15"/>
  <c r="DD15"/>
  <c r="DB15"/>
  <c r="DA15"/>
  <c r="CZ15"/>
  <c r="CY15"/>
  <c r="CX15"/>
  <c r="CW15"/>
  <c r="CV15"/>
  <c r="CU15"/>
  <c r="DE12"/>
  <c r="DD12"/>
  <c r="DB12"/>
  <c r="DA12"/>
  <c r="CZ12"/>
  <c r="CY12"/>
  <c r="CX12"/>
  <c r="CW12"/>
  <c r="CV12"/>
  <c r="CU12"/>
  <c r="DE7"/>
  <c r="DD7"/>
  <c r="DB7"/>
  <c r="DA7"/>
  <c r="CZ7"/>
  <c r="CZ6" s="1"/>
  <c r="CY7"/>
  <c r="CX7"/>
  <c r="CW7"/>
  <c r="CW6" s="1"/>
  <c r="CV7"/>
  <c r="CU7"/>
  <c r="CR35"/>
  <c r="CR33"/>
  <c r="CN18"/>
  <c r="CR18"/>
  <c r="CO35"/>
  <c r="CN35"/>
  <c r="CO33"/>
  <c r="CM18"/>
  <c r="CA35"/>
  <c r="CB35"/>
  <c r="BZ18"/>
  <c r="CA18"/>
  <c r="CD12"/>
  <c r="CE35"/>
  <c r="CB18"/>
  <c r="BN35"/>
  <c r="BR35"/>
  <c r="BM18"/>
  <c r="BO18"/>
  <c r="BE18"/>
  <c r="BA35"/>
  <c r="AZ35"/>
  <c r="AZ18"/>
  <c r="AM35"/>
  <c r="AN35"/>
  <c r="AM18"/>
  <c r="AR18"/>
  <c r="AO35"/>
  <c r="AN18"/>
  <c r="BA76" i="12"/>
  <c r="AX76"/>
  <c r="AW76"/>
  <c r="AV76"/>
  <c r="AL76"/>
  <c r="AK76"/>
  <c r="AJ76"/>
  <c r="AD76"/>
  <c r="EF30" i="18"/>
  <c r="DS30"/>
  <c r="DF30"/>
  <c r="EF24"/>
  <c r="DS24"/>
  <c r="DF24"/>
  <c r="EF26"/>
  <c r="DS26"/>
  <c r="DF26"/>
  <c r="EF25"/>
  <c r="DS25"/>
  <c r="DF25"/>
  <c r="EF10"/>
  <c r="DS10"/>
  <c r="DF10"/>
  <c r="AM183" i="17"/>
  <c r="AN183" s="1"/>
  <c r="AM182"/>
  <c r="AN182" s="1"/>
  <c r="AM181"/>
  <c r="AM180"/>
  <c r="AN180" s="1"/>
  <c r="AM179"/>
  <c r="AN179" s="1"/>
  <c r="AM178"/>
  <c r="AN178" s="1"/>
  <c r="AM177"/>
  <c r="AN177" s="1"/>
  <c r="AM176"/>
  <c r="AN176" s="1"/>
  <c r="AM175"/>
  <c r="AM174"/>
  <c r="AM173"/>
  <c r="AN173" s="1"/>
  <c r="AM172"/>
  <c r="AN172" s="1"/>
  <c r="AM171"/>
  <c r="AN171" s="1"/>
  <c r="AM168"/>
  <c r="AN168" s="1"/>
  <c r="AM167"/>
  <c r="AN167" s="1"/>
  <c r="AM166"/>
  <c r="AM165"/>
  <c r="AN165" s="1"/>
  <c r="AM164"/>
  <c r="AM163"/>
  <c r="AN163" s="1"/>
  <c r="AM162"/>
  <c r="AN162" s="1"/>
  <c r="AM161"/>
  <c r="AN161" s="1"/>
  <c r="AM160"/>
  <c r="AM159"/>
  <c r="AN159" s="1"/>
  <c r="AM158"/>
  <c r="AM157"/>
  <c r="AN157" s="1"/>
  <c r="AM156"/>
  <c r="AN156" s="1"/>
  <c r="AM155"/>
  <c r="AN155" s="1"/>
  <c r="AM154"/>
  <c r="AM153"/>
  <c r="AN153" s="1"/>
  <c r="AM152"/>
  <c r="AM151"/>
  <c r="AN151" s="1"/>
  <c r="AM150"/>
  <c r="AN150" s="1"/>
  <c r="AM146"/>
  <c r="AN146" s="1"/>
  <c r="AM145"/>
  <c r="AN145" s="1"/>
  <c r="AM144"/>
  <c r="AN144" s="1"/>
  <c r="AM143"/>
  <c r="AN143" s="1"/>
  <c r="AM142"/>
  <c r="AN142" s="1"/>
  <c r="AM141"/>
  <c r="AN141" s="1"/>
  <c r="AM140"/>
  <c r="AN140" s="1"/>
  <c r="AM139"/>
  <c r="AN139" s="1"/>
  <c r="AM138"/>
  <c r="AM137"/>
  <c r="AN137" s="1"/>
  <c r="AM136"/>
  <c r="AN136" s="1"/>
  <c r="AM135"/>
  <c r="AM134"/>
  <c r="AN134" s="1"/>
  <c r="AM133"/>
  <c r="AN133" s="1"/>
  <c r="AM132"/>
  <c r="AM131"/>
  <c r="AN131" s="1"/>
  <c r="AM130"/>
  <c r="AN130" s="1"/>
  <c r="AM128"/>
  <c r="AN128" s="1"/>
  <c r="AM127"/>
  <c r="AN127" s="1"/>
  <c r="AM126"/>
  <c r="AN126" s="1"/>
  <c r="AM125"/>
  <c r="AN125" s="1"/>
  <c r="AM124"/>
  <c r="AN124" s="1"/>
  <c r="AM123"/>
  <c r="AN123" s="1"/>
  <c r="AM122"/>
  <c r="AN122" s="1"/>
  <c r="AM121"/>
  <c r="AN121" s="1"/>
  <c r="AM119"/>
  <c r="AN119" s="1"/>
  <c r="AM118"/>
  <c r="AN118" s="1"/>
  <c r="AM117"/>
  <c r="AM116"/>
  <c r="AM114"/>
  <c r="AN114" s="1"/>
  <c r="AM113"/>
  <c r="AN113" s="1"/>
  <c r="AM112"/>
  <c r="AM111"/>
  <c r="AN111" s="1"/>
  <c r="AM110"/>
  <c r="AN110" s="1"/>
  <c r="AM107"/>
  <c r="AN107" s="1"/>
  <c r="AM106"/>
  <c r="AN106" s="1"/>
  <c r="AM105"/>
  <c r="AM104"/>
  <c r="AN104" s="1"/>
  <c r="AM102"/>
  <c r="AN102" s="1"/>
  <c r="AM101"/>
  <c r="AN101" s="1"/>
  <c r="AM100"/>
  <c r="AM99"/>
  <c r="AN99" s="1"/>
  <c r="AM97"/>
  <c r="AN97" s="1"/>
  <c r="AM96"/>
  <c r="AN96" s="1"/>
  <c r="AM95"/>
  <c r="AN95" s="1"/>
  <c r="AN98" s="1"/>
  <c r="AM94"/>
  <c r="AN94" s="1"/>
  <c r="AM92"/>
  <c r="AN92" s="1"/>
  <c r="AM91"/>
  <c r="AN91" s="1"/>
  <c r="AM90"/>
  <c r="AM89"/>
  <c r="AN89" s="1"/>
  <c r="AM87"/>
  <c r="AN87" s="1"/>
  <c r="AM86"/>
  <c r="AN86" s="1"/>
  <c r="AM85"/>
  <c r="AM84"/>
  <c r="AN84" s="1"/>
  <c r="AM80"/>
  <c r="AN80" s="1"/>
  <c r="AM79"/>
  <c r="AN79" s="1"/>
  <c r="AM78"/>
  <c r="AN78" s="1"/>
  <c r="AM77"/>
  <c r="AN77" s="1"/>
  <c r="AM74"/>
  <c r="AN74" s="1"/>
  <c r="AM73"/>
  <c r="AN73" s="1"/>
  <c r="AM72"/>
  <c r="AN72" s="1"/>
  <c r="AM71"/>
  <c r="AN71" s="1"/>
  <c r="AM70"/>
  <c r="AN70" s="1"/>
  <c r="AM69"/>
  <c r="AN69" s="1"/>
  <c r="AM68"/>
  <c r="AN68" s="1"/>
  <c r="AM67"/>
  <c r="AN67" s="1"/>
  <c r="AM66"/>
  <c r="AN66" s="1"/>
  <c r="AM64"/>
  <c r="AN64" s="1"/>
  <c r="AM62"/>
  <c r="AM61"/>
  <c r="AN61" s="1"/>
  <c r="AM60"/>
  <c r="AN60" s="1"/>
  <c r="AM59"/>
  <c r="AN59" s="1"/>
  <c r="AM56"/>
  <c r="AN56" s="1"/>
  <c r="AM55"/>
  <c r="AN55" s="1"/>
  <c r="AM54"/>
  <c r="AN54" s="1"/>
  <c r="AM53"/>
  <c r="AN53" s="1"/>
  <c r="AM52"/>
  <c r="AN52" s="1"/>
  <c r="AM51"/>
  <c r="AN51" s="1"/>
  <c r="AM49"/>
  <c r="AN49" s="1"/>
  <c r="AM48"/>
  <c r="AN48" s="1"/>
  <c r="AM47"/>
  <c r="AN47" s="1"/>
  <c r="AM46"/>
  <c r="AN46" s="1"/>
  <c r="AM45"/>
  <c r="AN45" s="1"/>
  <c r="AM44"/>
  <c r="AN44" s="1"/>
  <c r="AM43"/>
  <c r="AN43" s="1"/>
  <c r="AM42"/>
  <c r="AN42" s="1"/>
  <c r="AM39"/>
  <c r="AN39" s="1"/>
  <c r="AM38"/>
  <c r="AN38" s="1"/>
  <c r="AM37"/>
  <c r="AN37" s="1"/>
  <c r="AM36"/>
  <c r="AM34"/>
  <c r="AN34" s="1"/>
  <c r="AM33"/>
  <c r="AN33" s="1"/>
  <c r="AM32"/>
  <c r="AN32" s="1"/>
  <c r="AM31"/>
  <c r="AN31" s="1"/>
  <c r="AM29"/>
  <c r="AN29" s="1"/>
  <c r="AM28"/>
  <c r="AN28" s="1"/>
  <c r="AM27"/>
  <c r="AN27" s="1"/>
  <c r="AM26"/>
  <c r="AN26" s="1"/>
  <c r="AM25"/>
  <c r="AN25" s="1"/>
  <c r="AM24"/>
  <c r="AN24" s="1"/>
  <c r="AM23"/>
  <c r="AN23" s="1"/>
  <c r="AM22"/>
  <c r="AN22" s="1"/>
  <c r="AM21"/>
  <c r="AN21" s="1"/>
  <c r="AM20"/>
  <c r="AN20" s="1"/>
  <c r="AM19"/>
  <c r="AN19" s="1"/>
  <c r="AM18"/>
  <c r="AN18" s="1"/>
  <c r="AM17"/>
  <c r="AN17" s="1"/>
  <c r="AM16"/>
  <c r="AM15"/>
  <c r="AN15" s="1"/>
  <c r="AM14"/>
  <c r="AN14" s="1"/>
  <c r="AM13"/>
  <c r="AN13" s="1"/>
  <c r="AM12"/>
  <c r="AM8"/>
  <c r="AN8" s="1"/>
  <c r="AM9"/>
  <c r="AN9" s="1"/>
  <c r="AM10"/>
  <c r="AN10" s="1"/>
  <c r="AM7"/>
  <c r="BA184"/>
  <c r="BA170" s="1"/>
  <c r="AZ184"/>
  <c r="AY184"/>
  <c r="AX184"/>
  <c r="AW184"/>
  <c r="AV184"/>
  <c r="AL184"/>
  <c r="AK184"/>
  <c r="AJ184"/>
  <c r="AD184"/>
  <c r="AD170" s="1"/>
  <c r="AZ170"/>
  <c r="AY170"/>
  <c r="AX170"/>
  <c r="AW170"/>
  <c r="AV170"/>
  <c r="AL170"/>
  <c r="AK170"/>
  <c r="AJ170"/>
  <c r="BA169"/>
  <c r="AZ169"/>
  <c r="AZ149" s="1"/>
  <c r="AY169"/>
  <c r="AX169"/>
  <c r="AW169"/>
  <c r="AV169"/>
  <c r="AV149" s="1"/>
  <c r="AL169"/>
  <c r="AL149" s="1"/>
  <c r="AK169"/>
  <c r="AJ169"/>
  <c r="AD169"/>
  <c r="BA149"/>
  <c r="AY149"/>
  <c r="AX149"/>
  <c r="AW149"/>
  <c r="AW148" s="1"/>
  <c r="AK149"/>
  <c r="AJ149"/>
  <c r="AD149"/>
  <c r="AX148"/>
  <c r="AJ148"/>
  <c r="BA147"/>
  <c r="AZ147"/>
  <c r="AY147"/>
  <c r="AX147"/>
  <c r="AW147"/>
  <c r="AW109" s="1"/>
  <c r="AV147"/>
  <c r="AL147"/>
  <c r="AK147"/>
  <c r="AJ147"/>
  <c r="AD147"/>
  <c r="BA129"/>
  <c r="AZ129"/>
  <c r="AY129"/>
  <c r="AX129"/>
  <c r="AX109" s="1"/>
  <c r="AW129"/>
  <c r="AV129"/>
  <c r="CM30" i="18" s="1"/>
  <c r="AL129" i="17"/>
  <c r="AK129"/>
  <c r="AJ129"/>
  <c r="AD129"/>
  <c r="BA120"/>
  <c r="AZ120"/>
  <c r="AY120"/>
  <c r="AX120"/>
  <c r="AW120"/>
  <c r="AV120"/>
  <c r="AL120"/>
  <c r="AK120"/>
  <c r="AJ120"/>
  <c r="AD120"/>
  <c r="AD109" s="1"/>
  <c r="BA115"/>
  <c r="AZ115"/>
  <c r="AY115"/>
  <c r="AX115"/>
  <c r="AW115"/>
  <c r="AV115"/>
  <c r="AM115"/>
  <c r="AL115"/>
  <c r="AK115"/>
  <c r="AJ115"/>
  <c r="AD115"/>
  <c r="Z115"/>
  <c r="AK109"/>
  <c r="AJ109"/>
  <c r="BA108"/>
  <c r="AZ108"/>
  <c r="AY108"/>
  <c r="AX108"/>
  <c r="AW108"/>
  <c r="AV108"/>
  <c r="AV83" s="1"/>
  <c r="AM108"/>
  <c r="AL108"/>
  <c r="AK108"/>
  <c r="AJ108"/>
  <c r="AD108"/>
  <c r="AC108"/>
  <c r="BA103"/>
  <c r="AZ103"/>
  <c r="AY103"/>
  <c r="AW103"/>
  <c r="AV103"/>
  <c r="AU103"/>
  <c r="AL103"/>
  <c r="AK103"/>
  <c r="AJ103"/>
  <c r="AD103"/>
  <c r="AC103"/>
  <c r="BA98"/>
  <c r="AZ98"/>
  <c r="AY98"/>
  <c r="AW98"/>
  <c r="AV98"/>
  <c r="AM98"/>
  <c r="AL98"/>
  <c r="AK98"/>
  <c r="AJ98"/>
  <c r="AD98"/>
  <c r="AC98"/>
  <c r="BA93"/>
  <c r="AZ93"/>
  <c r="AY93"/>
  <c r="AX93"/>
  <c r="AW93"/>
  <c r="AV93"/>
  <c r="AM93"/>
  <c r="AL93"/>
  <c r="AK93"/>
  <c r="AJ93"/>
  <c r="AD93"/>
  <c r="AC93"/>
  <c r="BA88"/>
  <c r="AZ88"/>
  <c r="AY88"/>
  <c r="AX88"/>
  <c r="AW88"/>
  <c r="AV88"/>
  <c r="AM88"/>
  <c r="AL88"/>
  <c r="AK88"/>
  <c r="AJ88"/>
  <c r="AD88"/>
  <c r="AC88"/>
  <c r="AW83"/>
  <c r="AD83"/>
  <c r="BA81"/>
  <c r="BA76" s="1"/>
  <c r="AY81"/>
  <c r="AX81"/>
  <c r="AX76" s="1"/>
  <c r="AW81"/>
  <c r="AV81"/>
  <c r="AM81"/>
  <c r="AM76" s="1"/>
  <c r="AL81"/>
  <c r="AL76" s="1"/>
  <c r="AK81"/>
  <c r="AK76" s="1"/>
  <c r="AJ81"/>
  <c r="AJ76" s="1"/>
  <c r="AD81"/>
  <c r="AW76"/>
  <c r="AV76"/>
  <c r="AD76"/>
  <c r="BA75"/>
  <c r="CR17" i="18" s="1"/>
  <c r="CR15" s="1"/>
  <c r="AX75" i="17"/>
  <c r="CO17" i="18" s="1"/>
  <c r="AW75" i="17"/>
  <c r="AW58" s="1"/>
  <c r="AV75"/>
  <c r="CM17" i="18" s="1"/>
  <c r="AL75" i="17"/>
  <c r="AK75"/>
  <c r="AJ75"/>
  <c r="AD75"/>
  <c r="AD58" s="1"/>
  <c r="BA63"/>
  <c r="BA58" s="1"/>
  <c r="AZ63"/>
  <c r="AY63"/>
  <c r="AW63"/>
  <c r="AV63"/>
  <c r="AM63"/>
  <c r="AL63"/>
  <c r="AK63"/>
  <c r="AK58" s="1"/>
  <c r="AJ63"/>
  <c r="AD63"/>
  <c r="AV58"/>
  <c r="AJ58"/>
  <c r="BA57"/>
  <c r="AZ57"/>
  <c r="AY57"/>
  <c r="AX57"/>
  <c r="AW57"/>
  <c r="AV57"/>
  <c r="AL57"/>
  <c r="AK57"/>
  <c r="AJ57"/>
  <c r="AD57"/>
  <c r="BA50"/>
  <c r="BA41" s="1"/>
  <c r="AZ50"/>
  <c r="AZ41" s="1"/>
  <c r="AX50"/>
  <c r="AW50"/>
  <c r="AV50"/>
  <c r="AU50"/>
  <c r="AL50"/>
  <c r="AL41" s="1"/>
  <c r="AK50"/>
  <c r="AK41" s="1"/>
  <c r="AJ50"/>
  <c r="AD50"/>
  <c r="AX41"/>
  <c r="AW41"/>
  <c r="AV41"/>
  <c r="AJ41"/>
  <c r="AD41"/>
  <c r="BA40"/>
  <c r="AZ40"/>
  <c r="AY40"/>
  <c r="AX40"/>
  <c r="AW40"/>
  <c r="AV40"/>
  <c r="AL40"/>
  <c r="AK40"/>
  <c r="AJ40"/>
  <c r="AD40"/>
  <c r="BA35"/>
  <c r="AY35"/>
  <c r="AX35"/>
  <c r="AW35"/>
  <c r="AV35"/>
  <c r="AL35"/>
  <c r="AK35"/>
  <c r="AJ35"/>
  <c r="AD35"/>
  <c r="BA30"/>
  <c r="AZ30"/>
  <c r="CQ9" i="18" s="1"/>
  <c r="AY30" i="17"/>
  <c r="AX30"/>
  <c r="AW30"/>
  <c r="AV30"/>
  <c r="AL30"/>
  <c r="AK30"/>
  <c r="AJ30"/>
  <c r="AD30"/>
  <c r="BA11"/>
  <c r="AX11"/>
  <c r="AW11"/>
  <c r="AW6" s="1"/>
  <c r="AV11"/>
  <c r="AM11"/>
  <c r="AL11"/>
  <c r="AK11"/>
  <c r="AK6" s="1"/>
  <c r="AJ11"/>
  <c r="AD11"/>
  <c r="AY6"/>
  <c r="AY5" s="1"/>
  <c r="AA6"/>
  <c r="AA5" s="1"/>
  <c r="Z6"/>
  <c r="Z5" s="1"/>
  <c r="AM183" i="16"/>
  <c r="AN183" s="1"/>
  <c r="AM182"/>
  <c r="AN182" s="1"/>
  <c r="AM181"/>
  <c r="AM180"/>
  <c r="AN180" s="1"/>
  <c r="AM179"/>
  <c r="AN179" s="1"/>
  <c r="AM178"/>
  <c r="AN178" s="1"/>
  <c r="AM177"/>
  <c r="AN177" s="1"/>
  <c r="AM176"/>
  <c r="AN176" s="1"/>
  <c r="AM175"/>
  <c r="AM174"/>
  <c r="AM173"/>
  <c r="AN173" s="1"/>
  <c r="AM172"/>
  <c r="AN172" s="1"/>
  <c r="AM171"/>
  <c r="AN171" s="1"/>
  <c r="AM168"/>
  <c r="AN168" s="1"/>
  <c r="AM167"/>
  <c r="AN167" s="1"/>
  <c r="AM166"/>
  <c r="AM165"/>
  <c r="AN165" s="1"/>
  <c r="AM164"/>
  <c r="AN164" s="1"/>
  <c r="AM163"/>
  <c r="AN163" s="1"/>
  <c r="AM162"/>
  <c r="AN162" s="1"/>
  <c r="AM161"/>
  <c r="AN161" s="1"/>
  <c r="AM160"/>
  <c r="AM159"/>
  <c r="AN159" s="1"/>
  <c r="AM158"/>
  <c r="AN158" s="1"/>
  <c r="AM157"/>
  <c r="AN157" s="1"/>
  <c r="AM154"/>
  <c r="AN154" s="1"/>
  <c r="AM153"/>
  <c r="AN153" s="1"/>
  <c r="AM152"/>
  <c r="AN152" s="1"/>
  <c r="AM151"/>
  <c r="AN151" s="1"/>
  <c r="AM150"/>
  <c r="AN150" s="1"/>
  <c r="AM146"/>
  <c r="AN146" s="1"/>
  <c r="AM145"/>
  <c r="AN145" s="1"/>
  <c r="AM144"/>
  <c r="AN144" s="1"/>
  <c r="AM143"/>
  <c r="AN143" s="1"/>
  <c r="AM142"/>
  <c r="AM141"/>
  <c r="AN141" s="1"/>
  <c r="AM140"/>
  <c r="AN140" s="1"/>
  <c r="AM139"/>
  <c r="AN139" s="1"/>
  <c r="AM138"/>
  <c r="AN138" s="1"/>
  <c r="AM137"/>
  <c r="AN137" s="1"/>
  <c r="AM136"/>
  <c r="AM135"/>
  <c r="AN135" s="1"/>
  <c r="AM134"/>
  <c r="AN134" s="1"/>
  <c r="AM133"/>
  <c r="AN133" s="1"/>
  <c r="AM132"/>
  <c r="AN132" s="1"/>
  <c r="AM131"/>
  <c r="AN131" s="1"/>
  <c r="AM130"/>
  <c r="AM128"/>
  <c r="AN128" s="1"/>
  <c r="AM127"/>
  <c r="AN127" s="1"/>
  <c r="AM126"/>
  <c r="AN126" s="1"/>
  <c r="AM125"/>
  <c r="AM124"/>
  <c r="AN124" s="1"/>
  <c r="AM123"/>
  <c r="AN123" s="1"/>
  <c r="AM122"/>
  <c r="AN122" s="1"/>
  <c r="AM121"/>
  <c r="AN121" s="1"/>
  <c r="AM119"/>
  <c r="AN119" s="1"/>
  <c r="AM118"/>
  <c r="AN118" s="1"/>
  <c r="AM116"/>
  <c r="AN116" s="1"/>
  <c r="AM114"/>
  <c r="AN114" s="1"/>
  <c r="AM113"/>
  <c r="AN113" s="1"/>
  <c r="AM112"/>
  <c r="AN112" s="1"/>
  <c r="AM111"/>
  <c r="AN111" s="1"/>
  <c r="AM110"/>
  <c r="AN110" s="1"/>
  <c r="AM107"/>
  <c r="AN107" s="1"/>
  <c r="AM106"/>
  <c r="AN106" s="1"/>
  <c r="AM105"/>
  <c r="AN105" s="1"/>
  <c r="AM104"/>
  <c r="AN104" s="1"/>
  <c r="AM102"/>
  <c r="AN102" s="1"/>
  <c r="AM101"/>
  <c r="AM100"/>
  <c r="AN100" s="1"/>
  <c r="AM99"/>
  <c r="AN99" s="1"/>
  <c r="AM97"/>
  <c r="AN97" s="1"/>
  <c r="AM96"/>
  <c r="AM95"/>
  <c r="AM94"/>
  <c r="AN94" s="1"/>
  <c r="AM92"/>
  <c r="AN92" s="1"/>
  <c r="AM91"/>
  <c r="AM90"/>
  <c r="AN90" s="1"/>
  <c r="AM89"/>
  <c r="AN89" s="1"/>
  <c r="AM87"/>
  <c r="AM86"/>
  <c r="AN86" s="1"/>
  <c r="AM85"/>
  <c r="AN85" s="1"/>
  <c r="AM84"/>
  <c r="AM80"/>
  <c r="AN80" s="1"/>
  <c r="AM79"/>
  <c r="AN79" s="1"/>
  <c r="AM78"/>
  <c r="AM77"/>
  <c r="AM74"/>
  <c r="AN74" s="1"/>
  <c r="AM73"/>
  <c r="AN73" s="1"/>
  <c r="AM72"/>
  <c r="AM71"/>
  <c r="AN71" s="1"/>
  <c r="AM70"/>
  <c r="AM69"/>
  <c r="AN69" s="1"/>
  <c r="AM68"/>
  <c r="AN68" s="1"/>
  <c r="AM67"/>
  <c r="AN67" s="1"/>
  <c r="AM66"/>
  <c r="AN66" s="1"/>
  <c r="AM65"/>
  <c r="AN65" s="1"/>
  <c r="AM64"/>
  <c r="AM62"/>
  <c r="AN62" s="1"/>
  <c r="AM61"/>
  <c r="AN61" s="1"/>
  <c r="AM59"/>
  <c r="AM56"/>
  <c r="AN56" s="1"/>
  <c r="AM55"/>
  <c r="AN55" s="1"/>
  <c r="AM54"/>
  <c r="AM53"/>
  <c r="AN53" s="1"/>
  <c r="AM52"/>
  <c r="AN52" s="1"/>
  <c r="AM51"/>
  <c r="AM49"/>
  <c r="AN49" s="1"/>
  <c r="AM48"/>
  <c r="AM47"/>
  <c r="AN47" s="1"/>
  <c r="AM46"/>
  <c r="AN46" s="1"/>
  <c r="AM45"/>
  <c r="AN45" s="1"/>
  <c r="AM44"/>
  <c r="AN44" s="1"/>
  <c r="AM43"/>
  <c r="AN43" s="1"/>
  <c r="AM42"/>
  <c r="AN42" s="1"/>
  <c r="AM39"/>
  <c r="AN39" s="1"/>
  <c r="AM38"/>
  <c r="AN38" s="1"/>
  <c r="AM37"/>
  <c r="AN37" s="1"/>
  <c r="AM36"/>
  <c r="AN36" s="1"/>
  <c r="AM34"/>
  <c r="AM33"/>
  <c r="AN33" s="1"/>
  <c r="AM32"/>
  <c r="AN32" s="1"/>
  <c r="AM31"/>
  <c r="AM29"/>
  <c r="AN29" s="1"/>
  <c r="AM28"/>
  <c r="AM27"/>
  <c r="AN27" s="1"/>
  <c r="AM26"/>
  <c r="AN26" s="1"/>
  <c r="AM25"/>
  <c r="AM24"/>
  <c r="AN24" s="1"/>
  <c r="AM23"/>
  <c r="AN23" s="1"/>
  <c r="AM22"/>
  <c r="AM21"/>
  <c r="AN21" s="1"/>
  <c r="AM20"/>
  <c r="AN20" s="1"/>
  <c r="AM19"/>
  <c r="AM18"/>
  <c r="AN18" s="1"/>
  <c r="AM17"/>
  <c r="AN17" s="1"/>
  <c r="AM16"/>
  <c r="AM15"/>
  <c r="AN15" s="1"/>
  <c r="AM14"/>
  <c r="AN14" s="1"/>
  <c r="AM13"/>
  <c r="AM12"/>
  <c r="AN12" s="1"/>
  <c r="AM8"/>
  <c r="AN8" s="1"/>
  <c r="AM9"/>
  <c r="AN9" s="1"/>
  <c r="AM10"/>
  <c r="AN10" s="1"/>
  <c r="AM7"/>
  <c r="AN7" s="1"/>
  <c r="L9"/>
  <c r="L8"/>
  <c r="L7"/>
  <c r="L7" i="12"/>
  <c r="L7" i="13"/>
  <c r="M7" s="1"/>
  <c r="L7" i="14"/>
  <c r="M7" s="1"/>
  <c r="M7" i="16"/>
  <c r="L7" i="15"/>
  <c r="M7" s="1"/>
  <c r="BA184" i="16"/>
  <c r="BA170" s="1"/>
  <c r="AZ184"/>
  <c r="AY184"/>
  <c r="AY170" s="1"/>
  <c r="AX184"/>
  <c r="AW184"/>
  <c r="AV184"/>
  <c r="AL184"/>
  <c r="AK184"/>
  <c r="AK170" s="1"/>
  <c r="AJ184"/>
  <c r="AD184"/>
  <c r="AZ170"/>
  <c r="AX170"/>
  <c r="AW170"/>
  <c r="AV170"/>
  <c r="AL170"/>
  <c r="AJ170"/>
  <c r="AD170"/>
  <c r="BA169"/>
  <c r="BA149" s="1"/>
  <c r="AZ169"/>
  <c r="CD34" i="18" s="1"/>
  <c r="CD33" s="1"/>
  <c r="AY169" i="16"/>
  <c r="CC34" i="18" s="1"/>
  <c r="CC33" s="1"/>
  <c r="AX169" i="16"/>
  <c r="CB34" i="18" s="1"/>
  <c r="CB33" s="1"/>
  <c r="AW169" i="16"/>
  <c r="AW149" s="1"/>
  <c r="AV169"/>
  <c r="AV149" s="1"/>
  <c r="AL169"/>
  <c r="AL149" s="1"/>
  <c r="AL148" s="1"/>
  <c r="AK169"/>
  <c r="AJ169"/>
  <c r="AJ149" s="1"/>
  <c r="AJ148" s="1"/>
  <c r="AD169"/>
  <c r="AZ149"/>
  <c r="AY149"/>
  <c r="AX149"/>
  <c r="AX148" s="1"/>
  <c r="AK149"/>
  <c r="AD149"/>
  <c r="AD148" s="1"/>
  <c r="AZ148"/>
  <c r="BA147"/>
  <c r="AZ147"/>
  <c r="AY147"/>
  <c r="AX147"/>
  <c r="AW147"/>
  <c r="AV147"/>
  <c r="AL147"/>
  <c r="AK147"/>
  <c r="AJ147"/>
  <c r="AD147"/>
  <c r="BA129"/>
  <c r="AZ129"/>
  <c r="AY129"/>
  <c r="AX129"/>
  <c r="AW129"/>
  <c r="AV129"/>
  <c r="BZ30" i="18" s="1"/>
  <c r="AL129" i="16"/>
  <c r="AK129"/>
  <c r="AJ129"/>
  <c r="AD129"/>
  <c r="BA120"/>
  <c r="CE29" i="18" s="1"/>
  <c r="AZ120" i="16"/>
  <c r="CD29" i="18" s="1"/>
  <c r="AY120" i="16"/>
  <c r="CC29" i="18" s="1"/>
  <c r="AX120" i="16"/>
  <c r="CB29" i="18" s="1"/>
  <c r="AW120" i="16"/>
  <c r="CA29" i="18" s="1"/>
  <c r="AV120" i="16"/>
  <c r="BZ29" i="18" s="1"/>
  <c r="AM120" i="16"/>
  <c r="AL120"/>
  <c r="AK120"/>
  <c r="AJ120"/>
  <c r="AD120"/>
  <c r="BA115"/>
  <c r="AZ115"/>
  <c r="AY115"/>
  <c r="AX115"/>
  <c r="AW115"/>
  <c r="AV115"/>
  <c r="AM115"/>
  <c r="AL115"/>
  <c r="AK115"/>
  <c r="AJ115"/>
  <c r="AD115"/>
  <c r="Z115"/>
  <c r="AW109"/>
  <c r="AV109"/>
  <c r="AJ109"/>
  <c r="AD109"/>
  <c r="BA108"/>
  <c r="AZ108"/>
  <c r="AY108"/>
  <c r="AX108"/>
  <c r="AW108"/>
  <c r="AW83" s="1"/>
  <c r="AV108"/>
  <c r="AV83" s="1"/>
  <c r="AM108"/>
  <c r="AL108"/>
  <c r="AK108"/>
  <c r="AJ108"/>
  <c r="AD108"/>
  <c r="AC108"/>
  <c r="BA103"/>
  <c r="AZ103"/>
  <c r="AY103"/>
  <c r="AW103"/>
  <c r="AV103"/>
  <c r="AU103"/>
  <c r="AL103"/>
  <c r="AK103"/>
  <c r="AJ103"/>
  <c r="AD103"/>
  <c r="AC103"/>
  <c r="BA98"/>
  <c r="AZ98"/>
  <c r="AY98"/>
  <c r="AW98"/>
  <c r="AV98"/>
  <c r="AL98"/>
  <c r="AK98"/>
  <c r="AJ98"/>
  <c r="AD98"/>
  <c r="BA93"/>
  <c r="AZ93"/>
  <c r="AY93"/>
  <c r="AX93"/>
  <c r="AW93"/>
  <c r="AV93"/>
  <c r="AL93"/>
  <c r="AK93"/>
  <c r="AK83" s="1"/>
  <c r="AJ93"/>
  <c r="AJ83" s="1"/>
  <c r="AD93"/>
  <c r="BA88"/>
  <c r="AZ88"/>
  <c r="AY88"/>
  <c r="AX88"/>
  <c r="AW88"/>
  <c r="AV88"/>
  <c r="AL88"/>
  <c r="AK88"/>
  <c r="AJ88"/>
  <c r="AD88"/>
  <c r="AC88"/>
  <c r="BA83"/>
  <c r="AY83"/>
  <c r="BA81"/>
  <c r="BA76" s="1"/>
  <c r="AY81"/>
  <c r="AX81"/>
  <c r="AW81"/>
  <c r="AW76" s="1"/>
  <c r="AV81"/>
  <c r="AV76" s="1"/>
  <c r="AL81"/>
  <c r="AK81"/>
  <c r="AK76" s="1"/>
  <c r="AJ81"/>
  <c r="AD81"/>
  <c r="AD76" s="1"/>
  <c r="AX76"/>
  <c r="AL76"/>
  <c r="AJ76"/>
  <c r="BA75"/>
  <c r="AX75"/>
  <c r="AW75"/>
  <c r="AV75"/>
  <c r="AL75"/>
  <c r="AK75"/>
  <c r="AJ75"/>
  <c r="AD75"/>
  <c r="AD75" i="15"/>
  <c r="AJ75"/>
  <c r="AK75"/>
  <c r="AL75"/>
  <c r="AV75"/>
  <c r="BM17" i="18" s="1"/>
  <c r="AW75" i="15"/>
  <c r="BN17" i="18" s="1"/>
  <c r="AX75" i="15"/>
  <c r="BO17" i="18" s="1"/>
  <c r="BA75" i="15"/>
  <c r="BR17" i="18" s="1"/>
  <c r="AD76" i="15"/>
  <c r="AJ76"/>
  <c r="AK76"/>
  <c r="AL76"/>
  <c r="AV76"/>
  <c r="AW76"/>
  <c r="AX76"/>
  <c r="BA76"/>
  <c r="BA63" i="16"/>
  <c r="BA58" s="1"/>
  <c r="AZ63"/>
  <c r="CD16" i="18" s="1"/>
  <c r="AY63" i="16"/>
  <c r="CC16" i="18" s="1"/>
  <c r="AW63" i="16"/>
  <c r="CA16" i="18" s="1"/>
  <c r="AV63" i="16"/>
  <c r="BZ16" i="18" s="1"/>
  <c r="AL63" i="16"/>
  <c r="AL58" s="1"/>
  <c r="AK63"/>
  <c r="AK58" s="1"/>
  <c r="AJ63"/>
  <c r="AJ58" s="1"/>
  <c r="AD63"/>
  <c r="BA57"/>
  <c r="AZ57"/>
  <c r="AY57"/>
  <c r="AX57"/>
  <c r="AW57"/>
  <c r="AV57"/>
  <c r="AL57"/>
  <c r="AK57"/>
  <c r="AJ57"/>
  <c r="AD57"/>
  <c r="AD41" s="1"/>
  <c r="BA50"/>
  <c r="BA41" s="1"/>
  <c r="AZ50"/>
  <c r="AZ41" s="1"/>
  <c r="AX50"/>
  <c r="AW50"/>
  <c r="AW41" s="1"/>
  <c r="AV50"/>
  <c r="AU50"/>
  <c r="AL50"/>
  <c r="AK50"/>
  <c r="AK41" s="1"/>
  <c r="AJ50"/>
  <c r="AD50"/>
  <c r="AV41"/>
  <c r="BA40"/>
  <c r="AZ40"/>
  <c r="AY40"/>
  <c r="AX40"/>
  <c r="AW40"/>
  <c r="AW6" s="1"/>
  <c r="AV40"/>
  <c r="AM40"/>
  <c r="AL40"/>
  <c r="AK40"/>
  <c r="AJ40"/>
  <c r="AD40"/>
  <c r="BA35"/>
  <c r="AY35"/>
  <c r="AX35"/>
  <c r="AW35"/>
  <c r="AV35"/>
  <c r="AL35"/>
  <c r="AK35"/>
  <c r="AJ35"/>
  <c r="AJ6" s="1"/>
  <c r="AD35"/>
  <c r="BA30"/>
  <c r="AZ30"/>
  <c r="CD9" i="18" s="1"/>
  <c r="AY30" i="16"/>
  <c r="AX30"/>
  <c r="AW30"/>
  <c r="AV30"/>
  <c r="AM30"/>
  <c r="AL30"/>
  <c r="AK30"/>
  <c r="AJ30"/>
  <c r="AD30"/>
  <c r="BA11"/>
  <c r="AX11"/>
  <c r="AW11"/>
  <c r="AV11"/>
  <c r="AL11"/>
  <c r="AK11"/>
  <c r="AJ11"/>
  <c r="AD11"/>
  <c r="AX6"/>
  <c r="AV6"/>
  <c r="AA6"/>
  <c r="Z6"/>
  <c r="Z5" s="1"/>
  <c r="AA5"/>
  <c r="AQ7" i="15"/>
  <c r="AM183"/>
  <c r="AN183" s="1"/>
  <c r="AM182"/>
  <c r="AN182" s="1"/>
  <c r="AM181"/>
  <c r="AM180"/>
  <c r="AN180" s="1"/>
  <c r="AM179"/>
  <c r="AN179" s="1"/>
  <c r="AM178"/>
  <c r="AN178" s="1"/>
  <c r="AM177"/>
  <c r="AN177" s="1"/>
  <c r="AM176"/>
  <c r="AN176" s="1"/>
  <c r="AM175"/>
  <c r="AM174"/>
  <c r="AN174" s="1"/>
  <c r="AM173"/>
  <c r="AN173" s="1"/>
  <c r="AM172"/>
  <c r="AN172" s="1"/>
  <c r="AM171"/>
  <c r="AN171" s="1"/>
  <c r="AM168"/>
  <c r="AN168" s="1"/>
  <c r="AM167"/>
  <c r="AN167" s="1"/>
  <c r="AM166"/>
  <c r="AM165"/>
  <c r="AN165" s="1"/>
  <c r="AM164"/>
  <c r="AN164" s="1"/>
  <c r="AM163"/>
  <c r="AN163" s="1"/>
  <c r="AM162"/>
  <c r="AN162" s="1"/>
  <c r="AM161"/>
  <c r="AN161" s="1"/>
  <c r="AM160"/>
  <c r="AM159"/>
  <c r="AN159" s="1"/>
  <c r="AM158"/>
  <c r="AN158" s="1"/>
  <c r="AM157"/>
  <c r="AN157" s="1"/>
  <c r="AM154"/>
  <c r="AN154" s="1"/>
  <c r="AM153"/>
  <c r="AN153" s="1"/>
  <c r="AM152"/>
  <c r="AN152" s="1"/>
  <c r="AM151"/>
  <c r="AM150"/>
  <c r="AN150" s="1"/>
  <c r="AM146"/>
  <c r="AM145"/>
  <c r="AN145" s="1"/>
  <c r="AM144"/>
  <c r="AN144" s="1"/>
  <c r="AM143"/>
  <c r="AM142"/>
  <c r="AN142" s="1"/>
  <c r="AM141"/>
  <c r="AN141" s="1"/>
  <c r="AM140"/>
  <c r="AM139"/>
  <c r="AN139" s="1"/>
  <c r="AM138"/>
  <c r="AM137"/>
  <c r="AN137" s="1"/>
  <c r="AM136"/>
  <c r="AN136" s="1"/>
  <c r="AM135"/>
  <c r="AN135" s="1"/>
  <c r="AM134"/>
  <c r="AN134" s="1"/>
  <c r="AM133"/>
  <c r="AM132"/>
  <c r="AM131"/>
  <c r="AN131" s="1"/>
  <c r="AM130"/>
  <c r="AN130" s="1"/>
  <c r="AM128"/>
  <c r="AN128" s="1"/>
  <c r="AM127"/>
  <c r="AN127" s="1"/>
  <c r="AM126"/>
  <c r="AM125"/>
  <c r="AN125" s="1"/>
  <c r="AM124"/>
  <c r="AN124" s="1"/>
  <c r="AM123"/>
  <c r="AN123" s="1"/>
  <c r="AM122"/>
  <c r="AN122" s="1"/>
  <c r="AM121"/>
  <c r="AN121" s="1"/>
  <c r="AM119"/>
  <c r="AN119" s="1"/>
  <c r="AM118"/>
  <c r="AN118" s="1"/>
  <c r="AM116"/>
  <c r="AN116" s="1"/>
  <c r="AM114"/>
  <c r="AN114" s="1"/>
  <c r="AM113"/>
  <c r="AN113" s="1"/>
  <c r="AM112"/>
  <c r="AN112" s="1"/>
  <c r="AM111"/>
  <c r="AN111" s="1"/>
  <c r="AM110"/>
  <c r="AN110" s="1"/>
  <c r="AM107"/>
  <c r="AN107" s="1"/>
  <c r="AM106"/>
  <c r="AN106" s="1"/>
  <c r="AM105"/>
  <c r="AM104"/>
  <c r="AN104" s="1"/>
  <c r="AM102"/>
  <c r="AN102" s="1"/>
  <c r="AM101"/>
  <c r="AN101" s="1"/>
  <c r="AM100"/>
  <c r="AN100" s="1"/>
  <c r="AM99"/>
  <c r="AN99" s="1"/>
  <c r="AM97"/>
  <c r="AN97" s="1"/>
  <c r="AM96"/>
  <c r="AN96" s="1"/>
  <c r="AM95"/>
  <c r="AN95" s="1"/>
  <c r="AM94"/>
  <c r="AN94" s="1"/>
  <c r="AM92"/>
  <c r="AN92" s="1"/>
  <c r="AM91"/>
  <c r="AN91" s="1"/>
  <c r="AM90"/>
  <c r="AM89"/>
  <c r="AN89" s="1"/>
  <c r="AM87"/>
  <c r="AN87" s="1"/>
  <c r="AM86"/>
  <c r="AN86" s="1"/>
  <c r="AM85"/>
  <c r="AN85" s="1"/>
  <c r="AM84"/>
  <c r="AM80"/>
  <c r="AN80" s="1"/>
  <c r="AM79"/>
  <c r="AN79" s="1"/>
  <c r="AM78"/>
  <c r="AM77"/>
  <c r="AM74"/>
  <c r="AN74" s="1"/>
  <c r="AM73"/>
  <c r="AN73" s="1"/>
  <c r="AM72"/>
  <c r="AM71"/>
  <c r="AN71" s="1"/>
  <c r="AM70"/>
  <c r="AN70" s="1"/>
  <c r="AM69"/>
  <c r="AN69" s="1"/>
  <c r="AM68"/>
  <c r="AN68" s="1"/>
  <c r="AM67"/>
  <c r="AN67" s="1"/>
  <c r="AM66"/>
  <c r="AN66" s="1"/>
  <c r="AM64"/>
  <c r="AM62"/>
  <c r="AN62" s="1"/>
  <c r="AM61"/>
  <c r="AN61" s="1"/>
  <c r="AM59"/>
  <c r="AN59" s="1"/>
  <c r="AM56"/>
  <c r="AM55"/>
  <c r="AM54"/>
  <c r="AM53"/>
  <c r="AN53" s="1"/>
  <c r="AM52"/>
  <c r="AN52" s="1"/>
  <c r="AM51"/>
  <c r="AM49"/>
  <c r="AM48"/>
  <c r="AN48" s="1"/>
  <c r="AM47"/>
  <c r="AN47" s="1"/>
  <c r="AM46"/>
  <c r="AN46" s="1"/>
  <c r="AM45"/>
  <c r="AN45" s="1"/>
  <c r="AM44"/>
  <c r="AN44" s="1"/>
  <c r="AM43"/>
  <c r="AN43" s="1"/>
  <c r="AM42"/>
  <c r="AN42" s="1"/>
  <c r="AM39"/>
  <c r="AN39" s="1"/>
  <c r="AM38"/>
  <c r="AN38" s="1"/>
  <c r="AM37"/>
  <c r="AN37" s="1"/>
  <c r="AM36"/>
  <c r="AN36" s="1"/>
  <c r="AM34"/>
  <c r="AM33"/>
  <c r="AN33" s="1"/>
  <c r="AM32"/>
  <c r="AN32" s="1"/>
  <c r="AM31"/>
  <c r="AN31" s="1"/>
  <c r="AM29"/>
  <c r="AN29" s="1"/>
  <c r="AM28"/>
  <c r="AN28" s="1"/>
  <c r="AM27"/>
  <c r="AN27" s="1"/>
  <c r="AM26"/>
  <c r="AM25"/>
  <c r="AN25" s="1"/>
  <c r="AM24"/>
  <c r="AN24" s="1"/>
  <c r="AM23"/>
  <c r="AN23" s="1"/>
  <c r="AM22"/>
  <c r="AN22" s="1"/>
  <c r="AM21"/>
  <c r="AN21" s="1"/>
  <c r="AM20"/>
  <c r="AN20" s="1"/>
  <c r="AM19"/>
  <c r="AN19" s="1"/>
  <c r="AM18"/>
  <c r="AN18" s="1"/>
  <c r="AM17"/>
  <c r="AN17" s="1"/>
  <c r="AM16"/>
  <c r="AN16" s="1"/>
  <c r="AM15"/>
  <c r="AN15" s="1"/>
  <c r="AM14"/>
  <c r="AN14" s="1"/>
  <c r="AM13"/>
  <c r="AN13" s="1"/>
  <c r="AM12"/>
  <c r="AM8"/>
  <c r="AN8" s="1"/>
  <c r="AM9"/>
  <c r="AN9" s="1"/>
  <c r="AM10"/>
  <c r="AN10" s="1"/>
  <c r="AM7"/>
  <c r="BA184"/>
  <c r="BA170" s="1"/>
  <c r="AZ184"/>
  <c r="AY184"/>
  <c r="AY170" s="1"/>
  <c r="AX184"/>
  <c r="AW184"/>
  <c r="AV184"/>
  <c r="AL184"/>
  <c r="AL170" s="1"/>
  <c r="AK184"/>
  <c r="AK170" s="1"/>
  <c r="AJ184"/>
  <c r="AD184"/>
  <c r="AD170" s="1"/>
  <c r="AZ170"/>
  <c r="AX170"/>
  <c r="AW170"/>
  <c r="AV170"/>
  <c r="AJ170"/>
  <c r="BA169"/>
  <c r="BR34" i="18" s="1"/>
  <c r="BR33" s="1"/>
  <c r="AZ169" i="15"/>
  <c r="BQ34" i="18" s="1"/>
  <c r="BQ33" s="1"/>
  <c r="AY169" i="15"/>
  <c r="BP34" i="18" s="1"/>
  <c r="BP33" s="1"/>
  <c r="AX169" i="15"/>
  <c r="AX149" s="1"/>
  <c r="AX148" s="1"/>
  <c r="AW169"/>
  <c r="BN34" i="18" s="1"/>
  <c r="BN33" s="1"/>
  <c r="AV169" i="15"/>
  <c r="AV149" s="1"/>
  <c r="AL169"/>
  <c r="AK169"/>
  <c r="AJ169"/>
  <c r="AJ149" s="1"/>
  <c r="AJ148" s="1"/>
  <c r="AD169"/>
  <c r="AD149" s="1"/>
  <c r="BA149"/>
  <c r="AZ149"/>
  <c r="AY149"/>
  <c r="AW149"/>
  <c r="AW148" s="1"/>
  <c r="AL149"/>
  <c r="AK149"/>
  <c r="AZ148"/>
  <c r="BA147"/>
  <c r="AZ147"/>
  <c r="AY147"/>
  <c r="AX147"/>
  <c r="AW147"/>
  <c r="AV147"/>
  <c r="AL147"/>
  <c r="AK147"/>
  <c r="AJ147"/>
  <c r="AD147"/>
  <c r="BA129"/>
  <c r="AZ129"/>
  <c r="AY129"/>
  <c r="AX129"/>
  <c r="AW129"/>
  <c r="AV129"/>
  <c r="BM30" i="18" s="1"/>
  <c r="AL129" i="15"/>
  <c r="AK129"/>
  <c r="AJ129"/>
  <c r="AD129"/>
  <c r="BA120"/>
  <c r="BR29" i="18" s="1"/>
  <c r="AZ120" i="15"/>
  <c r="BQ29" i="18" s="1"/>
  <c r="AY120" i="15"/>
  <c r="AX120"/>
  <c r="BO29" i="18" s="1"/>
  <c r="AW120" i="15"/>
  <c r="BN29" i="18" s="1"/>
  <c r="AV120" i="15"/>
  <c r="BM29" i="18" s="1"/>
  <c r="AM120" i="15"/>
  <c r="AL120"/>
  <c r="AK120"/>
  <c r="AJ120"/>
  <c r="AD120"/>
  <c r="BA115"/>
  <c r="AZ115"/>
  <c r="AY115"/>
  <c r="AY109" s="1"/>
  <c r="AX115"/>
  <c r="AW115"/>
  <c r="AV115"/>
  <c r="AM115"/>
  <c r="AL115"/>
  <c r="AK115"/>
  <c r="AK109" s="1"/>
  <c r="AJ115"/>
  <c r="AD115"/>
  <c r="Z115"/>
  <c r="BA108"/>
  <c r="AZ108"/>
  <c r="AY108"/>
  <c r="AX108"/>
  <c r="AW108"/>
  <c r="AV108"/>
  <c r="AV83" s="1"/>
  <c r="AM108"/>
  <c r="AL108"/>
  <c r="AK108"/>
  <c r="AJ108"/>
  <c r="AD108"/>
  <c r="AC108"/>
  <c r="BA103"/>
  <c r="AZ103"/>
  <c r="AY103"/>
  <c r="AW103"/>
  <c r="AV103"/>
  <c r="AU103"/>
  <c r="AM103"/>
  <c r="AL103"/>
  <c r="AK103"/>
  <c r="AJ103"/>
  <c r="AD103"/>
  <c r="AC103"/>
  <c r="BA98"/>
  <c r="AZ98"/>
  <c r="AY98"/>
  <c r="AW98"/>
  <c r="AV98"/>
  <c r="AL98"/>
  <c r="AK98"/>
  <c r="AJ98"/>
  <c r="AD98"/>
  <c r="AD98" i="14"/>
  <c r="AJ98"/>
  <c r="AK98"/>
  <c r="AL98"/>
  <c r="AV98"/>
  <c r="AW98"/>
  <c r="AW83" s="1"/>
  <c r="AY98"/>
  <c r="AZ98"/>
  <c r="BA98"/>
  <c r="BA93" i="15"/>
  <c r="AZ93"/>
  <c r="AY93"/>
  <c r="AX93"/>
  <c r="AW93"/>
  <c r="AV93"/>
  <c r="AM93"/>
  <c r="AL93"/>
  <c r="AK93"/>
  <c r="AJ93"/>
  <c r="AD93"/>
  <c r="BA88"/>
  <c r="AZ88"/>
  <c r="AY88"/>
  <c r="AX88"/>
  <c r="AW88"/>
  <c r="AV88"/>
  <c r="AL88"/>
  <c r="AK88"/>
  <c r="AJ88"/>
  <c r="AD88"/>
  <c r="AC88"/>
  <c r="AW83"/>
  <c r="AD83"/>
  <c r="BA81"/>
  <c r="AY81"/>
  <c r="AX81"/>
  <c r="AW81"/>
  <c r="AV81"/>
  <c r="AM81"/>
  <c r="AM76" s="1"/>
  <c r="AL81"/>
  <c r="AK81"/>
  <c r="AJ81"/>
  <c r="AD81"/>
  <c r="BA63"/>
  <c r="BA58" s="1"/>
  <c r="AZ63"/>
  <c r="BQ16" i="18" s="1"/>
  <c r="AY63" i="15"/>
  <c r="BP16" i="18" s="1"/>
  <c r="AW63" i="15"/>
  <c r="BN16" i="18" s="1"/>
  <c r="AV63" i="15"/>
  <c r="BM16" i="18" s="1"/>
  <c r="AM63" i="15"/>
  <c r="AL63"/>
  <c r="AL58" s="1"/>
  <c r="AK63"/>
  <c r="AJ63"/>
  <c r="AJ58" s="1"/>
  <c r="AD63"/>
  <c r="AD58" s="1"/>
  <c r="BA57"/>
  <c r="AZ57"/>
  <c r="AY57"/>
  <c r="AX57"/>
  <c r="AW57"/>
  <c r="AV57"/>
  <c r="AL57"/>
  <c r="AK57"/>
  <c r="AJ57"/>
  <c r="AD57"/>
  <c r="BA50"/>
  <c r="BA41" s="1"/>
  <c r="AZ50"/>
  <c r="AZ41" s="1"/>
  <c r="AX50"/>
  <c r="AW50"/>
  <c r="AW41" s="1"/>
  <c r="AV50"/>
  <c r="AU50"/>
  <c r="AL50"/>
  <c r="AK50"/>
  <c r="AK41" s="1"/>
  <c r="AJ50"/>
  <c r="AD50"/>
  <c r="AV41"/>
  <c r="BA40"/>
  <c r="AZ40"/>
  <c r="AY40"/>
  <c r="AX40"/>
  <c r="AX6" s="1"/>
  <c r="AW40"/>
  <c r="AV40"/>
  <c r="AL40"/>
  <c r="AK40"/>
  <c r="AJ40"/>
  <c r="AD40"/>
  <c r="BA35"/>
  <c r="AY35"/>
  <c r="AX35"/>
  <c r="AW35"/>
  <c r="AV35"/>
  <c r="AM35"/>
  <c r="AL35"/>
  <c r="AK35"/>
  <c r="AJ35"/>
  <c r="AD35"/>
  <c r="BA30"/>
  <c r="AZ30"/>
  <c r="BQ9" i="18" s="1"/>
  <c r="AY30" i="15"/>
  <c r="AY6" s="1"/>
  <c r="AX30"/>
  <c r="AW30"/>
  <c r="AV30"/>
  <c r="AV6" s="1"/>
  <c r="AL30"/>
  <c r="AK30"/>
  <c r="AK6" s="1"/>
  <c r="AJ30"/>
  <c r="AD30"/>
  <c r="BA11"/>
  <c r="AX11"/>
  <c r="AW11"/>
  <c r="AV11"/>
  <c r="AL11"/>
  <c r="AK11"/>
  <c r="AJ11"/>
  <c r="AD11"/>
  <c r="BA6"/>
  <c r="AA6"/>
  <c r="AA5" s="1"/>
  <c r="Z6"/>
  <c r="Z5" s="1"/>
  <c r="AM183" i="14"/>
  <c r="AN183" s="1"/>
  <c r="AM182"/>
  <c r="AN182" s="1"/>
  <c r="AM181"/>
  <c r="AN181" s="1"/>
  <c r="AM180"/>
  <c r="AN180" s="1"/>
  <c r="AM179"/>
  <c r="AN179" s="1"/>
  <c r="AM178"/>
  <c r="AN178" s="1"/>
  <c r="AM177"/>
  <c r="AM176"/>
  <c r="AN176" s="1"/>
  <c r="AM175"/>
  <c r="AM174"/>
  <c r="AN174" s="1"/>
  <c r="AM173"/>
  <c r="AM172"/>
  <c r="AM171"/>
  <c r="AN171" s="1"/>
  <c r="AM168"/>
  <c r="AM167"/>
  <c r="AN167" s="1"/>
  <c r="AM166"/>
  <c r="AN166" s="1"/>
  <c r="AM165"/>
  <c r="AN165" s="1"/>
  <c r="AM164"/>
  <c r="AN164" s="1"/>
  <c r="AM163"/>
  <c r="AN163" s="1"/>
  <c r="AM162"/>
  <c r="AN162" s="1"/>
  <c r="AM161"/>
  <c r="AN161" s="1"/>
  <c r="AM160"/>
  <c r="AM159"/>
  <c r="AN159" s="1"/>
  <c r="AM158"/>
  <c r="AN158" s="1"/>
  <c r="AM157"/>
  <c r="AN157" s="1"/>
  <c r="AM154"/>
  <c r="AN154" s="1"/>
  <c r="AM153"/>
  <c r="AN153" s="1"/>
  <c r="AM152"/>
  <c r="AN152" s="1"/>
  <c r="AM151"/>
  <c r="AM150"/>
  <c r="AN150" s="1"/>
  <c r="AM146"/>
  <c r="AN146" s="1"/>
  <c r="AM145"/>
  <c r="AN145" s="1"/>
  <c r="AM144"/>
  <c r="AM143"/>
  <c r="AN143" s="1"/>
  <c r="AM142"/>
  <c r="AM141"/>
  <c r="AN141" s="1"/>
  <c r="AM140"/>
  <c r="AN140" s="1"/>
  <c r="AM139"/>
  <c r="AN139" s="1"/>
  <c r="AM138"/>
  <c r="AM137"/>
  <c r="AN137" s="1"/>
  <c r="AM136"/>
  <c r="AN136" s="1"/>
  <c r="AM135"/>
  <c r="AN135" s="1"/>
  <c r="AM134"/>
  <c r="AN134" s="1"/>
  <c r="AM133"/>
  <c r="AN133" s="1"/>
  <c r="AM132"/>
  <c r="AM131"/>
  <c r="AN131" s="1"/>
  <c r="AM130"/>
  <c r="AN130" s="1"/>
  <c r="AM128"/>
  <c r="AN128" s="1"/>
  <c r="AM127"/>
  <c r="AN127" s="1"/>
  <c r="AM126"/>
  <c r="AN126" s="1"/>
  <c r="AM125"/>
  <c r="AN125" s="1"/>
  <c r="AM124"/>
  <c r="AN124" s="1"/>
  <c r="AM123"/>
  <c r="AM122"/>
  <c r="AN122" s="1"/>
  <c r="AM121"/>
  <c r="AN121" s="1"/>
  <c r="AM119"/>
  <c r="AN119" s="1"/>
  <c r="AM118"/>
  <c r="AN118" s="1"/>
  <c r="AM116"/>
  <c r="AN116" s="1"/>
  <c r="AM114"/>
  <c r="AN114" s="1"/>
  <c r="AM113"/>
  <c r="AN113" s="1"/>
  <c r="AM112"/>
  <c r="AM111"/>
  <c r="AN111" s="1"/>
  <c r="AM110"/>
  <c r="AN110" s="1"/>
  <c r="AM107"/>
  <c r="AN107" s="1"/>
  <c r="AM106"/>
  <c r="AM105"/>
  <c r="AN105" s="1"/>
  <c r="AM104"/>
  <c r="AN104" s="1"/>
  <c r="AM102"/>
  <c r="AN102" s="1"/>
  <c r="AM101"/>
  <c r="AN101" s="1"/>
  <c r="AM100"/>
  <c r="AM99"/>
  <c r="AN99" s="1"/>
  <c r="AM97"/>
  <c r="AN97" s="1"/>
  <c r="AM96"/>
  <c r="AN96" s="1"/>
  <c r="AM95"/>
  <c r="AN95" s="1"/>
  <c r="AM94"/>
  <c r="AM92"/>
  <c r="AN92" s="1"/>
  <c r="AM91"/>
  <c r="AN91" s="1"/>
  <c r="AM90"/>
  <c r="AN90" s="1"/>
  <c r="AM89"/>
  <c r="AN89" s="1"/>
  <c r="AM87"/>
  <c r="AN87" s="1"/>
  <c r="AM86"/>
  <c r="AN86" s="1"/>
  <c r="AM85"/>
  <c r="AN85" s="1"/>
  <c r="AM84"/>
  <c r="AM80"/>
  <c r="AM79"/>
  <c r="AN79" s="1"/>
  <c r="AM78"/>
  <c r="AN78" s="1"/>
  <c r="AM77"/>
  <c r="AN77" s="1"/>
  <c r="AM74"/>
  <c r="AN74" s="1"/>
  <c r="AM73"/>
  <c r="AN73" s="1"/>
  <c r="AM72"/>
  <c r="AM71"/>
  <c r="AN71" s="1"/>
  <c r="AM70"/>
  <c r="AN70" s="1"/>
  <c r="AM69"/>
  <c r="AM68"/>
  <c r="AN68" s="1"/>
  <c r="AM67"/>
  <c r="AN67" s="1"/>
  <c r="AM66"/>
  <c r="AN66" s="1"/>
  <c r="AM64"/>
  <c r="AN64" s="1"/>
  <c r="AM62"/>
  <c r="AN62" s="1"/>
  <c r="AM61"/>
  <c r="AN61" s="1"/>
  <c r="AM59"/>
  <c r="AN59" s="1"/>
  <c r="AM56"/>
  <c r="AN56" s="1"/>
  <c r="AM55"/>
  <c r="AN55" s="1"/>
  <c r="AM54"/>
  <c r="AM53"/>
  <c r="AM52"/>
  <c r="AN52" s="1"/>
  <c r="AM51"/>
  <c r="AM42"/>
  <c r="AN42" s="1"/>
  <c r="AM49"/>
  <c r="AN49" s="1"/>
  <c r="AM48"/>
  <c r="AN48" s="1"/>
  <c r="AM47"/>
  <c r="AN47" s="1"/>
  <c r="AM46"/>
  <c r="AN46" s="1"/>
  <c r="AM45"/>
  <c r="AN45" s="1"/>
  <c r="AM44"/>
  <c r="AM43"/>
  <c r="AN43" s="1"/>
  <c r="AM39"/>
  <c r="AN39" s="1"/>
  <c r="AM38"/>
  <c r="AN38" s="1"/>
  <c r="AM37"/>
  <c r="AM36"/>
  <c r="AN36" s="1"/>
  <c r="AM34"/>
  <c r="AN34" s="1"/>
  <c r="AM33"/>
  <c r="AN33" s="1"/>
  <c r="AM32"/>
  <c r="AM31"/>
  <c r="AN31" s="1"/>
  <c r="AM29"/>
  <c r="AN29" s="1"/>
  <c r="AM28"/>
  <c r="AN28" s="1"/>
  <c r="AM27"/>
  <c r="AN27" s="1"/>
  <c r="AM26"/>
  <c r="AN26" s="1"/>
  <c r="AM25"/>
  <c r="AN25" s="1"/>
  <c r="AM24"/>
  <c r="AN24" s="1"/>
  <c r="AM23"/>
  <c r="AN23" s="1"/>
  <c r="AM22"/>
  <c r="AN22" s="1"/>
  <c r="AM21"/>
  <c r="AN21" s="1"/>
  <c r="AM20"/>
  <c r="AN20" s="1"/>
  <c r="AM19"/>
  <c r="AN19" s="1"/>
  <c r="AM18"/>
  <c r="AN18" s="1"/>
  <c r="AM17"/>
  <c r="AN17" s="1"/>
  <c r="AM16"/>
  <c r="AN16" s="1"/>
  <c r="AM15"/>
  <c r="AN15" s="1"/>
  <c r="AM14"/>
  <c r="AN14" s="1"/>
  <c r="AM13"/>
  <c r="AM12"/>
  <c r="AN12" s="1"/>
  <c r="AM8"/>
  <c r="AN8" s="1"/>
  <c r="AM9"/>
  <c r="AN9" s="1"/>
  <c r="AM10"/>
  <c r="AN10" s="1"/>
  <c r="AM7"/>
  <c r="BA184"/>
  <c r="BA170" s="1"/>
  <c r="AZ184"/>
  <c r="AY184"/>
  <c r="AY170" s="1"/>
  <c r="AX184"/>
  <c r="AX170" s="1"/>
  <c r="AW184"/>
  <c r="AV184"/>
  <c r="AL184"/>
  <c r="AK184"/>
  <c r="AK170" s="1"/>
  <c r="AJ184"/>
  <c r="AJ170" s="1"/>
  <c r="AD184"/>
  <c r="AD170" s="1"/>
  <c r="AZ170"/>
  <c r="AW170"/>
  <c r="AV170"/>
  <c r="AL170"/>
  <c r="BA169"/>
  <c r="BE34" i="18" s="1"/>
  <c r="BE33" s="1"/>
  <c r="AZ169" i="14"/>
  <c r="BD34" i="18" s="1"/>
  <c r="BD33" s="1"/>
  <c r="AY169" i="14"/>
  <c r="BC34" i="18" s="1"/>
  <c r="BC33" s="1"/>
  <c r="AX169" i="14"/>
  <c r="BB34" i="18" s="1"/>
  <c r="BB33" s="1"/>
  <c r="AW169" i="14"/>
  <c r="BA34" i="18" s="1"/>
  <c r="BA33" s="1"/>
  <c r="AV169" i="14"/>
  <c r="AV149" s="1"/>
  <c r="AL169"/>
  <c r="AK169"/>
  <c r="AJ169"/>
  <c r="AD169"/>
  <c r="AD149" s="1"/>
  <c r="BA149"/>
  <c r="AZ149"/>
  <c r="AY149"/>
  <c r="AX149"/>
  <c r="AW149"/>
  <c r="AW148" s="1"/>
  <c r="AL149"/>
  <c r="AL148" s="1"/>
  <c r="AK149"/>
  <c r="AJ149"/>
  <c r="BA147"/>
  <c r="AZ147"/>
  <c r="AY147"/>
  <c r="AX147"/>
  <c r="AW147"/>
  <c r="AV147"/>
  <c r="AL147"/>
  <c r="AK147"/>
  <c r="AJ147"/>
  <c r="AD147"/>
  <c r="BA129"/>
  <c r="AZ129"/>
  <c r="AZ109" s="1"/>
  <c r="AY129"/>
  <c r="AX129"/>
  <c r="AW129"/>
  <c r="AV129"/>
  <c r="AV109" s="1"/>
  <c r="AL129"/>
  <c r="AK129"/>
  <c r="AJ129"/>
  <c r="AD129"/>
  <c r="BA120"/>
  <c r="BE29" i="18" s="1"/>
  <c r="AZ120" i="14"/>
  <c r="BD29" i="18" s="1"/>
  <c r="AY120" i="14"/>
  <c r="BC29" i="18" s="1"/>
  <c r="AX120" i="14"/>
  <c r="BB29" i="18" s="1"/>
  <c r="AW120" i="14"/>
  <c r="BA29" i="18" s="1"/>
  <c r="AV120" i="14"/>
  <c r="AZ29" i="18" s="1"/>
  <c r="AM120" i="14"/>
  <c r="AL120"/>
  <c r="AK120"/>
  <c r="AJ120"/>
  <c r="AD120"/>
  <c r="BA115"/>
  <c r="AZ115"/>
  <c r="AY115"/>
  <c r="AY109" s="1"/>
  <c r="AX115"/>
  <c r="AW115"/>
  <c r="AV115"/>
  <c r="AM115"/>
  <c r="AL115"/>
  <c r="AK115"/>
  <c r="AK109" s="1"/>
  <c r="AJ115"/>
  <c r="AD115"/>
  <c r="Z115"/>
  <c r="AW109"/>
  <c r="AD109"/>
  <c r="BA108"/>
  <c r="AZ108"/>
  <c r="AY108"/>
  <c r="AX108"/>
  <c r="AW108"/>
  <c r="AV108"/>
  <c r="AM108"/>
  <c r="AL108"/>
  <c r="AK108"/>
  <c r="AJ108"/>
  <c r="AD108"/>
  <c r="BA103"/>
  <c r="AZ103"/>
  <c r="AY103"/>
  <c r="AW103"/>
  <c r="AV103"/>
  <c r="AU103"/>
  <c r="AM103"/>
  <c r="AL103"/>
  <c r="AK103"/>
  <c r="AJ103"/>
  <c r="AD103"/>
  <c r="AC103"/>
  <c r="BA93"/>
  <c r="BA83" s="1"/>
  <c r="AZ93"/>
  <c r="AY93"/>
  <c r="AX93"/>
  <c r="AW93"/>
  <c r="AV93"/>
  <c r="AM93"/>
  <c r="AL93"/>
  <c r="AK93"/>
  <c r="AJ93"/>
  <c r="AD93"/>
  <c r="BA88"/>
  <c r="AZ88"/>
  <c r="AY88"/>
  <c r="AX88"/>
  <c r="AW88"/>
  <c r="AV88"/>
  <c r="AL88"/>
  <c r="AK88"/>
  <c r="AJ88"/>
  <c r="AD88"/>
  <c r="AC88"/>
  <c r="AD83"/>
  <c r="BA81"/>
  <c r="BA76" s="1"/>
  <c r="AY81"/>
  <c r="AX81"/>
  <c r="AX76" s="1"/>
  <c r="AW81"/>
  <c r="AW76" s="1"/>
  <c r="AV81"/>
  <c r="AV76" s="1"/>
  <c r="AL81"/>
  <c r="AK81"/>
  <c r="AK76" s="1"/>
  <c r="AJ81"/>
  <c r="AJ76" s="1"/>
  <c r="AD81"/>
  <c r="AL76"/>
  <c r="AD76"/>
  <c r="BA75"/>
  <c r="BE17" i="18" s="1"/>
  <c r="AX75" i="14"/>
  <c r="BB17" i="18" s="1"/>
  <c r="AW75" i="14"/>
  <c r="BA17" i="18" s="1"/>
  <c r="AV75" i="14"/>
  <c r="AZ17" i="18" s="1"/>
  <c r="AL75" i="14"/>
  <c r="AK75"/>
  <c r="AJ75"/>
  <c r="AD75"/>
  <c r="BA63"/>
  <c r="BA58" s="1"/>
  <c r="AZ63"/>
  <c r="BD16" i="18" s="1"/>
  <c r="AY63" i="14"/>
  <c r="BC16" i="18" s="1"/>
  <c r="AW63" i="14"/>
  <c r="BA16" i="18" s="1"/>
  <c r="AV63" i="14"/>
  <c r="AV58" s="1"/>
  <c r="AM63"/>
  <c r="AL63"/>
  <c r="AL58" s="1"/>
  <c r="AK63"/>
  <c r="AK58" s="1"/>
  <c r="AJ63"/>
  <c r="AJ58" s="1"/>
  <c r="AD63"/>
  <c r="AW58"/>
  <c r="BA57"/>
  <c r="AZ57"/>
  <c r="AZ41" s="1"/>
  <c r="AY57"/>
  <c r="AX57"/>
  <c r="AW57"/>
  <c r="AV57"/>
  <c r="AL57"/>
  <c r="AK57"/>
  <c r="AJ57"/>
  <c r="AD57"/>
  <c r="BA50"/>
  <c r="BA41" s="1"/>
  <c r="AZ50"/>
  <c r="AX50"/>
  <c r="AX41" s="1"/>
  <c r="AW50"/>
  <c r="AV50"/>
  <c r="AU50"/>
  <c r="AL50"/>
  <c r="AK50"/>
  <c r="AJ50"/>
  <c r="AJ41" s="1"/>
  <c r="AD50"/>
  <c r="AW41"/>
  <c r="AV41"/>
  <c r="AK41"/>
  <c r="BA40"/>
  <c r="AZ40"/>
  <c r="AY40"/>
  <c r="AX40"/>
  <c r="AW40"/>
  <c r="AV40"/>
  <c r="AM40"/>
  <c r="AL40"/>
  <c r="AK40"/>
  <c r="AJ40"/>
  <c r="AD40"/>
  <c r="BA35"/>
  <c r="AY35"/>
  <c r="AX35"/>
  <c r="AW35"/>
  <c r="AV35"/>
  <c r="AM35"/>
  <c r="AL35"/>
  <c r="AK35"/>
  <c r="AJ35"/>
  <c r="AD35"/>
  <c r="BA30"/>
  <c r="AZ30"/>
  <c r="BD9" i="18" s="1"/>
  <c r="AY30" i="14"/>
  <c r="AX30"/>
  <c r="AW30"/>
  <c r="AV30"/>
  <c r="AV6" s="1"/>
  <c r="AL30"/>
  <c r="AK30"/>
  <c r="AJ30"/>
  <c r="AD30"/>
  <c r="BA11"/>
  <c r="AX11"/>
  <c r="AW11"/>
  <c r="AW6" s="1"/>
  <c r="AV11"/>
  <c r="AM11"/>
  <c r="AL11"/>
  <c r="AK11"/>
  <c r="AJ11"/>
  <c r="AD11"/>
  <c r="AA6"/>
  <c r="AA5" s="1"/>
  <c r="Z6"/>
  <c r="Z5" s="1"/>
  <c r="AR32" i="13"/>
  <c r="AM48"/>
  <c r="AN48" s="1"/>
  <c r="AM51"/>
  <c r="AM56"/>
  <c r="AN56" s="1"/>
  <c r="AM55"/>
  <c r="AN55" s="1"/>
  <c r="AM54"/>
  <c r="AM53"/>
  <c r="AM52"/>
  <c r="AN52" s="1"/>
  <c r="AN51"/>
  <c r="AM62"/>
  <c r="AN62" s="1"/>
  <c r="AM61"/>
  <c r="AN61" s="1"/>
  <c r="AM59"/>
  <c r="AN59" s="1"/>
  <c r="AM74"/>
  <c r="AN74" s="1"/>
  <c r="AM73"/>
  <c r="AN73" s="1"/>
  <c r="AM72"/>
  <c r="AN72" s="1"/>
  <c r="AM71"/>
  <c r="AN71" s="1"/>
  <c r="AM70"/>
  <c r="AN70" s="1"/>
  <c r="AM69"/>
  <c r="AM68"/>
  <c r="AN68" s="1"/>
  <c r="AM67"/>
  <c r="AM66"/>
  <c r="AM64"/>
  <c r="AN64" s="1"/>
  <c r="AM77"/>
  <c r="AN77" s="1"/>
  <c r="AM80"/>
  <c r="AN80" s="1"/>
  <c r="AM79"/>
  <c r="AN79" s="1"/>
  <c r="AM78"/>
  <c r="AM84"/>
  <c r="AM87"/>
  <c r="AN87" s="1"/>
  <c r="AM86"/>
  <c r="AN86" s="1"/>
  <c r="AM85"/>
  <c r="AN85" s="1"/>
  <c r="AN84"/>
  <c r="AM89"/>
  <c r="AN89" s="1"/>
  <c r="AM92"/>
  <c r="AN92" s="1"/>
  <c r="AM91"/>
  <c r="AN91" s="1"/>
  <c r="AM90"/>
  <c r="AN90" s="1"/>
  <c r="AM94"/>
  <c r="AM97"/>
  <c r="AN97" s="1"/>
  <c r="AM96"/>
  <c r="AN96" s="1"/>
  <c r="AM95"/>
  <c r="AN94"/>
  <c r="AM99"/>
  <c r="AN99" s="1"/>
  <c r="AM102"/>
  <c r="AN102" s="1"/>
  <c r="AM101"/>
  <c r="AN101" s="1"/>
  <c r="AM100"/>
  <c r="AN100" s="1"/>
  <c r="AM104"/>
  <c r="AN104" s="1"/>
  <c r="AM107"/>
  <c r="AN107" s="1"/>
  <c r="AM106"/>
  <c r="AM105"/>
  <c r="AN105" s="1"/>
  <c r="AM110"/>
  <c r="AN110" s="1"/>
  <c r="AM114"/>
  <c r="AN114" s="1"/>
  <c r="AM113"/>
  <c r="AN113" s="1"/>
  <c r="AM112"/>
  <c r="AN112" s="1"/>
  <c r="AM111"/>
  <c r="AN111" s="1"/>
  <c r="AM119"/>
  <c r="AN119" s="1"/>
  <c r="AM118"/>
  <c r="AN118" s="1"/>
  <c r="AM116"/>
  <c r="AN116" s="1"/>
  <c r="AM121"/>
  <c r="AM128"/>
  <c r="AN128" s="1"/>
  <c r="AM127"/>
  <c r="AN127" s="1"/>
  <c r="AM126"/>
  <c r="AN126" s="1"/>
  <c r="AM125"/>
  <c r="AN125" s="1"/>
  <c r="AM124"/>
  <c r="AN124" s="1"/>
  <c r="AM123"/>
  <c r="AN123" s="1"/>
  <c r="AM122"/>
  <c r="AN122" s="1"/>
  <c r="AN121"/>
  <c r="AM137"/>
  <c r="AM146"/>
  <c r="AN146" s="1"/>
  <c r="AM145"/>
  <c r="AN145" s="1"/>
  <c r="AM144"/>
  <c r="AN144" s="1"/>
  <c r="AM143"/>
  <c r="AN143" s="1"/>
  <c r="AM142"/>
  <c r="AN142" s="1"/>
  <c r="AM141"/>
  <c r="AN141" s="1"/>
  <c r="AM140"/>
  <c r="AN140" s="1"/>
  <c r="AM139"/>
  <c r="AN139" s="1"/>
  <c r="AM138"/>
  <c r="AN138" s="1"/>
  <c r="AN137"/>
  <c r="AM136"/>
  <c r="AN136" s="1"/>
  <c r="AM135"/>
  <c r="AN135" s="1"/>
  <c r="AM134"/>
  <c r="AN134" s="1"/>
  <c r="AM133"/>
  <c r="AN133" s="1"/>
  <c r="AM132"/>
  <c r="AN132" s="1"/>
  <c r="AM131"/>
  <c r="AN131" s="1"/>
  <c r="AM130"/>
  <c r="AM166"/>
  <c r="AN166" s="1"/>
  <c r="AM168"/>
  <c r="AN168" s="1"/>
  <c r="AM167"/>
  <c r="AN167" s="1"/>
  <c r="AM165"/>
  <c r="AM164"/>
  <c r="AN164" s="1"/>
  <c r="AM163"/>
  <c r="AN163" s="1"/>
  <c r="AM162"/>
  <c r="AN162" s="1"/>
  <c r="AM161"/>
  <c r="AN161" s="1"/>
  <c r="AM160"/>
  <c r="AN160" s="1"/>
  <c r="AM159"/>
  <c r="AN159" s="1"/>
  <c r="AM158"/>
  <c r="AN158" s="1"/>
  <c r="AM157"/>
  <c r="AN157" s="1"/>
  <c r="AM154"/>
  <c r="AM153"/>
  <c r="AM152"/>
  <c r="AN152" s="1"/>
  <c r="AM151"/>
  <c r="AN151" s="1"/>
  <c r="AM150"/>
  <c r="AN150" s="1"/>
  <c r="AM171"/>
  <c r="AN171" s="1"/>
  <c r="AM183"/>
  <c r="AN183" s="1"/>
  <c r="AM182"/>
  <c r="AN182" s="1"/>
  <c r="AM181"/>
  <c r="AN181" s="1"/>
  <c r="AM180"/>
  <c r="AN180" s="1"/>
  <c r="AM179"/>
  <c r="AN179" s="1"/>
  <c r="AM178"/>
  <c r="AN178" s="1"/>
  <c r="AM177"/>
  <c r="AN177" s="1"/>
  <c r="AM176"/>
  <c r="AN176" s="1"/>
  <c r="AM175"/>
  <c r="AN175" s="1"/>
  <c r="AM174"/>
  <c r="AN174" s="1"/>
  <c r="AM173"/>
  <c r="AN173" s="1"/>
  <c r="AM172"/>
  <c r="AN172" s="1"/>
  <c r="AM49"/>
  <c r="AN49" s="1"/>
  <c r="AM47"/>
  <c r="AM46"/>
  <c r="AM45"/>
  <c r="AN45" s="1"/>
  <c r="AM44"/>
  <c r="AN44" s="1"/>
  <c r="AM43"/>
  <c r="AN43" s="1"/>
  <c r="AM42"/>
  <c r="AM39"/>
  <c r="AN39" s="1"/>
  <c r="AM38"/>
  <c r="AN38" s="1"/>
  <c r="AM37"/>
  <c r="AN37" s="1"/>
  <c r="AM36"/>
  <c r="AN36" s="1"/>
  <c r="AM34"/>
  <c r="AN34" s="1"/>
  <c r="AM33"/>
  <c r="AN33" s="1"/>
  <c r="AM32"/>
  <c r="AM31"/>
  <c r="AN31" s="1"/>
  <c r="AM12"/>
  <c r="AN12" s="1"/>
  <c r="AM29"/>
  <c r="AN29" s="1"/>
  <c r="AM28"/>
  <c r="AN28" s="1"/>
  <c r="AM27"/>
  <c r="AM26"/>
  <c r="AN26" s="1"/>
  <c r="AM25"/>
  <c r="AN25" s="1"/>
  <c r="AM24"/>
  <c r="AN24" s="1"/>
  <c r="AM23"/>
  <c r="AN23" s="1"/>
  <c r="AM22"/>
  <c r="AN22" s="1"/>
  <c r="AM21"/>
  <c r="AN21" s="1"/>
  <c r="AM20"/>
  <c r="AN20" s="1"/>
  <c r="AM19"/>
  <c r="AN19" s="1"/>
  <c r="AM18"/>
  <c r="AN18" s="1"/>
  <c r="AM17"/>
  <c r="AN17" s="1"/>
  <c r="AM16"/>
  <c r="AN16" s="1"/>
  <c r="AM15"/>
  <c r="AM14"/>
  <c r="AN14" s="1"/>
  <c r="AM13"/>
  <c r="AN13" s="1"/>
  <c r="AM10"/>
  <c r="AN10" s="1"/>
  <c r="AM8"/>
  <c r="AN8" s="1"/>
  <c r="AM9"/>
  <c r="AM7"/>
  <c r="BA35"/>
  <c r="AY35"/>
  <c r="AX35"/>
  <c r="AW35"/>
  <c r="AV35"/>
  <c r="AV6" s="1"/>
  <c r="AL35"/>
  <c r="AK35"/>
  <c r="AJ35"/>
  <c r="AD35"/>
  <c r="BA35" i="12"/>
  <c r="AY35"/>
  <c r="AX35"/>
  <c r="AW35"/>
  <c r="AV35"/>
  <c r="AL35"/>
  <c r="AK35"/>
  <c r="AJ35"/>
  <c r="AD35"/>
  <c r="BA35" i="1"/>
  <c r="AY35"/>
  <c r="AX35"/>
  <c r="AW35"/>
  <c r="AV35"/>
  <c r="AL35"/>
  <c r="AK35"/>
  <c r="AJ35"/>
  <c r="AD35"/>
  <c r="BA184" i="13"/>
  <c r="BA170" s="1"/>
  <c r="AZ184"/>
  <c r="AZ170" s="1"/>
  <c r="AY184"/>
  <c r="AX184"/>
  <c r="AW184"/>
  <c r="AV184"/>
  <c r="AL184"/>
  <c r="AL170" s="1"/>
  <c r="AK184"/>
  <c r="AK170" s="1"/>
  <c r="AJ184"/>
  <c r="AD184"/>
  <c r="AY170"/>
  <c r="AX170"/>
  <c r="AW170"/>
  <c r="AV170"/>
  <c r="AJ170"/>
  <c r="AD170"/>
  <c r="BA169"/>
  <c r="AR34" i="18" s="1"/>
  <c r="AR33" s="1"/>
  <c r="AZ169" i="13"/>
  <c r="AZ149" s="1"/>
  <c r="AY169"/>
  <c r="AP34" i="18" s="1"/>
  <c r="AP33" s="1"/>
  <c r="AX169" i="13"/>
  <c r="AX149" s="1"/>
  <c r="AX148" s="1"/>
  <c r="AW169"/>
  <c r="AW149" s="1"/>
  <c r="AW148" s="1"/>
  <c r="AV169"/>
  <c r="AV149" s="1"/>
  <c r="AL169"/>
  <c r="AL149" s="1"/>
  <c r="AK169"/>
  <c r="AJ169"/>
  <c r="AJ149" s="1"/>
  <c r="AJ148" s="1"/>
  <c r="AD169"/>
  <c r="BA149"/>
  <c r="AY149"/>
  <c r="AY148" s="1"/>
  <c r="AK149"/>
  <c r="AD149"/>
  <c r="AD148" s="1"/>
  <c r="BA147"/>
  <c r="AZ147"/>
  <c r="AY147"/>
  <c r="AX147"/>
  <c r="AW147"/>
  <c r="AV147"/>
  <c r="AL147"/>
  <c r="AK147"/>
  <c r="AJ147"/>
  <c r="AD147"/>
  <c r="BA129"/>
  <c r="AZ129"/>
  <c r="AY129"/>
  <c r="AX129"/>
  <c r="AW129"/>
  <c r="AV129"/>
  <c r="AM30" i="18" s="1"/>
  <c r="AL129" i="13"/>
  <c r="AK129"/>
  <c r="AJ129"/>
  <c r="AD129"/>
  <c r="BA120"/>
  <c r="AR29" i="18" s="1"/>
  <c r="AZ120" i="13"/>
  <c r="AQ29" i="18" s="1"/>
  <c r="AY120" i="13"/>
  <c r="AP29" i="18" s="1"/>
  <c r="AX120" i="13"/>
  <c r="AO29" i="18" s="1"/>
  <c r="AW120" i="13"/>
  <c r="AN29" i="18" s="1"/>
  <c r="AV120" i="13"/>
  <c r="AM29" i="18" s="1"/>
  <c r="AL120" i="13"/>
  <c r="AK120"/>
  <c r="AJ120"/>
  <c r="AD120"/>
  <c r="AD109" s="1"/>
  <c r="BA115"/>
  <c r="AZ115"/>
  <c r="AY115"/>
  <c r="AX115"/>
  <c r="AW115"/>
  <c r="AV115"/>
  <c r="AL115"/>
  <c r="AK115"/>
  <c r="AJ115"/>
  <c r="AD115"/>
  <c r="Z115"/>
  <c r="BA108"/>
  <c r="AZ108"/>
  <c r="AY108"/>
  <c r="AX108"/>
  <c r="AW108"/>
  <c r="AU108"/>
  <c r="AL108"/>
  <c r="AK108"/>
  <c r="AJ108"/>
  <c r="AD108"/>
  <c r="BA103"/>
  <c r="AZ103"/>
  <c r="AY103"/>
  <c r="AW103"/>
  <c r="AV103"/>
  <c r="AL103"/>
  <c r="AK103"/>
  <c r="AJ103"/>
  <c r="AD103"/>
  <c r="BA98"/>
  <c r="AZ98"/>
  <c r="AY98"/>
  <c r="AW98"/>
  <c r="AV98"/>
  <c r="AL98"/>
  <c r="AK98"/>
  <c r="AJ98"/>
  <c r="AD98"/>
  <c r="AD83" s="1"/>
  <c r="BA93"/>
  <c r="AZ93"/>
  <c r="AY93"/>
  <c r="AX93"/>
  <c r="AW93"/>
  <c r="AV93"/>
  <c r="AU93"/>
  <c r="AL93"/>
  <c r="AK93"/>
  <c r="AJ93"/>
  <c r="AD93"/>
  <c r="AC93"/>
  <c r="BA88"/>
  <c r="AZ88"/>
  <c r="AY88"/>
  <c r="AX88"/>
  <c r="AW88"/>
  <c r="AV88"/>
  <c r="AU88"/>
  <c r="AL88"/>
  <c r="AK88"/>
  <c r="AJ88"/>
  <c r="AD88"/>
  <c r="AC88"/>
  <c r="AW83"/>
  <c r="BA81"/>
  <c r="BA76" s="1"/>
  <c r="AY81"/>
  <c r="AX81"/>
  <c r="AX76" s="1"/>
  <c r="AW81"/>
  <c r="AV81"/>
  <c r="AL81"/>
  <c r="AL76" s="1"/>
  <c r="AK81"/>
  <c r="AK76" s="1"/>
  <c r="AJ81"/>
  <c r="AJ76" s="1"/>
  <c r="AD81"/>
  <c r="AW76"/>
  <c r="AV76"/>
  <c r="AD76"/>
  <c r="BA75"/>
  <c r="AR17" i="18" s="1"/>
  <c r="AX75" i="13"/>
  <c r="AO17" i="18" s="1"/>
  <c r="AW75" i="13"/>
  <c r="AN17" i="18" s="1"/>
  <c r="AV75" i="13"/>
  <c r="AM17" i="18" s="1"/>
  <c r="AL75" i="13"/>
  <c r="AK75"/>
  <c r="AJ75"/>
  <c r="AD75"/>
  <c r="BA63"/>
  <c r="BA58" s="1"/>
  <c r="AZ63"/>
  <c r="AQ16" i="18" s="1"/>
  <c r="AY63" i="13"/>
  <c r="AP16" i="18" s="1"/>
  <c r="AW63" i="13"/>
  <c r="AN16" i="18" s="1"/>
  <c r="AV63" i="13"/>
  <c r="AM16" i="18" s="1"/>
  <c r="AL63" i="13"/>
  <c r="AL58" s="1"/>
  <c r="AK63"/>
  <c r="AK58" s="1"/>
  <c r="AJ63"/>
  <c r="AJ58" s="1"/>
  <c r="AD63"/>
  <c r="AW58"/>
  <c r="AV58"/>
  <c r="BA57"/>
  <c r="AZ57"/>
  <c r="AY57"/>
  <c r="AX57"/>
  <c r="AW57"/>
  <c r="AV57"/>
  <c r="AL57"/>
  <c r="AK57"/>
  <c r="AJ57"/>
  <c r="AD57"/>
  <c r="BA50"/>
  <c r="BA41" s="1"/>
  <c r="AZ50"/>
  <c r="AZ41" s="1"/>
  <c r="AX50"/>
  <c r="AW50"/>
  <c r="AV50"/>
  <c r="AU50"/>
  <c r="AL50"/>
  <c r="AL41" s="1"/>
  <c r="AK50"/>
  <c r="AK41" s="1"/>
  <c r="AJ50"/>
  <c r="AD50"/>
  <c r="AD41" s="1"/>
  <c r="AW41"/>
  <c r="AV41"/>
  <c r="BA40"/>
  <c r="AZ40"/>
  <c r="AY40"/>
  <c r="AX40"/>
  <c r="AW40"/>
  <c r="AV40"/>
  <c r="AL40"/>
  <c r="AK40"/>
  <c r="AJ40"/>
  <c r="AD40"/>
  <c r="AL6"/>
  <c r="BA30"/>
  <c r="AY30"/>
  <c r="AY6" s="1"/>
  <c r="AY5" s="1"/>
  <c r="AX30"/>
  <c r="AW30"/>
  <c r="AV30"/>
  <c r="AL30"/>
  <c r="AK30"/>
  <c r="AK6" s="1"/>
  <c r="AJ30"/>
  <c r="AD30"/>
  <c r="BA11"/>
  <c r="AX11"/>
  <c r="AW11"/>
  <c r="AV11"/>
  <c r="AM11"/>
  <c r="AL11"/>
  <c r="AK11"/>
  <c r="AJ11"/>
  <c r="AD11"/>
  <c r="AA6"/>
  <c r="AA5" s="1"/>
  <c r="Z6"/>
  <c r="Z5" s="1"/>
  <c r="AC145" i="17"/>
  <c r="AC144"/>
  <c r="AC143"/>
  <c r="AN15" i="18" l="1"/>
  <c r="BA15"/>
  <c r="AL58" i="17"/>
  <c r="EM17" i="18"/>
  <c r="CN17"/>
  <c r="EN17" s="1"/>
  <c r="ER17"/>
  <c r="EO17"/>
  <c r="AT155" i="13"/>
  <c r="BB155" s="1"/>
  <c r="AQ34" i="18"/>
  <c r="AQ33" s="1"/>
  <c r="AM34"/>
  <c r="AM33" s="1"/>
  <c r="AN34"/>
  <c r="AN33" s="1"/>
  <c r="AO34"/>
  <c r="AO33" s="1"/>
  <c r="AJ148" i="14"/>
  <c r="AZ34" i="18"/>
  <c r="AZ33" s="1"/>
  <c r="BM34"/>
  <c r="BM33" s="1"/>
  <c r="AT156" i="15"/>
  <c r="BB156" s="1"/>
  <c r="BO34" i="18"/>
  <c r="BO33" s="1"/>
  <c r="CE34"/>
  <c r="CE33" s="1"/>
  <c r="CA34"/>
  <c r="CA33" s="1"/>
  <c r="AK148" i="16"/>
  <c r="BZ34" i="18"/>
  <c r="BZ33" s="1"/>
  <c r="CM34"/>
  <c r="CM33" s="1"/>
  <c r="AV109" i="17"/>
  <c r="AZ30" i="18"/>
  <c r="BA109" i="13"/>
  <c r="AW109"/>
  <c r="AV109"/>
  <c r="AV109" i="15"/>
  <c r="AD109"/>
  <c r="AW109"/>
  <c r="EO29" i="18"/>
  <c r="EP29"/>
  <c r="EQ29"/>
  <c r="EM29"/>
  <c r="ER29"/>
  <c r="EN29"/>
  <c r="AR16"/>
  <c r="AD58" i="13"/>
  <c r="AD58" i="14"/>
  <c r="BE16" i="18"/>
  <c r="AZ16"/>
  <c r="AW58" i="15"/>
  <c r="BR16" i="18"/>
  <c r="AW58" i="16"/>
  <c r="EN16" i="18"/>
  <c r="AD58" i="16"/>
  <c r="AV58"/>
  <c r="EP16" i="18"/>
  <c r="EQ16"/>
  <c r="EM16"/>
  <c r="CE16"/>
  <c r="AM50" i="13"/>
  <c r="AS138"/>
  <c r="AN120" i="14"/>
  <c r="AS85" i="16"/>
  <c r="AS132"/>
  <c r="AS21" i="13"/>
  <c r="AS144"/>
  <c r="AS137"/>
  <c r="AS100"/>
  <c r="AS66" i="14"/>
  <c r="AM88" i="15"/>
  <c r="AS94"/>
  <c r="AS131"/>
  <c r="AM169"/>
  <c r="AM149" s="1"/>
  <c r="AQ7" i="16"/>
  <c r="AM103"/>
  <c r="AS138"/>
  <c r="AM30" i="17"/>
  <c r="AS22"/>
  <c r="AS28"/>
  <c r="AS55"/>
  <c r="AS60"/>
  <c r="AS72"/>
  <c r="AS94"/>
  <c r="AS10" i="13"/>
  <c r="AS160"/>
  <c r="AS73"/>
  <c r="AS95" i="14"/>
  <c r="AS118"/>
  <c r="AS126"/>
  <c r="AS154"/>
  <c r="AS112" i="15"/>
  <c r="AS137"/>
  <c r="AS144"/>
  <c r="AS144" i="16"/>
  <c r="AS154"/>
  <c r="AS15" i="17"/>
  <c r="AN35"/>
  <c r="AM40"/>
  <c r="AN47" i="13"/>
  <c r="AS47" s="1"/>
  <c r="AS126"/>
  <c r="AS90"/>
  <c r="AN78"/>
  <c r="AS78" s="1"/>
  <c r="AN32" i="14"/>
  <c r="AS32" s="1"/>
  <c r="AN54"/>
  <c r="AS54" s="1"/>
  <c r="AN106"/>
  <c r="AS106" s="1"/>
  <c r="AS136"/>
  <c r="AN142"/>
  <c r="AS142" s="1"/>
  <c r="AS20" i="15"/>
  <c r="AS37"/>
  <c r="AS66"/>
  <c r="AN160"/>
  <c r="AS160" s="1"/>
  <c r="AD6" i="16"/>
  <c r="AS37"/>
  <c r="AS42"/>
  <c r="AS100"/>
  <c r="AS21" i="17"/>
  <c r="AS27"/>
  <c r="AS54"/>
  <c r="AS95"/>
  <c r="CQ13" i="18"/>
  <c r="EQ13" s="1"/>
  <c r="AN173" i="14"/>
  <c r="AS173" s="1"/>
  <c r="AN9" i="13"/>
  <c r="AS9" s="1"/>
  <c r="AN15"/>
  <c r="AS15" s="1"/>
  <c r="AN32"/>
  <c r="AS32" s="1"/>
  <c r="AN154"/>
  <c r="AS154" s="1"/>
  <c r="AN67"/>
  <c r="AS67" s="1"/>
  <c r="AS8"/>
  <c r="AS12"/>
  <c r="AS18"/>
  <c r="AS24"/>
  <c r="AS38"/>
  <c r="AS44"/>
  <c r="AS43"/>
  <c r="AS52"/>
  <c r="AS74"/>
  <c r="AS87"/>
  <c r="AS102"/>
  <c r="AS112"/>
  <c r="AS128"/>
  <c r="AS127"/>
  <c r="AS122"/>
  <c r="AS136"/>
  <c r="AS164"/>
  <c r="AS163"/>
  <c r="AS162"/>
  <c r="AS152"/>
  <c r="AS151"/>
  <c r="AS179"/>
  <c r="AS178"/>
  <c r="AS177"/>
  <c r="AM30" i="14"/>
  <c r="AN53"/>
  <c r="AS53" s="1"/>
  <c r="AN81"/>
  <c r="AN76" s="1"/>
  <c r="AN80"/>
  <c r="AS80" s="1"/>
  <c r="AN100"/>
  <c r="AS100" s="1"/>
  <c r="AN112"/>
  <c r="AS112" s="1"/>
  <c r="AS20"/>
  <c r="AS19"/>
  <c r="AS18"/>
  <c r="AS33"/>
  <c r="AS52"/>
  <c r="AS61"/>
  <c r="AS68"/>
  <c r="AS67"/>
  <c r="AS86"/>
  <c r="AS97"/>
  <c r="AS111"/>
  <c r="AS114"/>
  <c r="AS166"/>
  <c r="AS165"/>
  <c r="AS164"/>
  <c r="AS153"/>
  <c r="AS152"/>
  <c r="AS182"/>
  <c r="AS181"/>
  <c r="AS180"/>
  <c r="AM184"/>
  <c r="AM170" s="1"/>
  <c r="AM129" i="13"/>
  <c r="AN54"/>
  <c r="AS54" s="1"/>
  <c r="AS13"/>
  <c r="AS14"/>
  <c r="AS19"/>
  <c r="AS20"/>
  <c r="AS25"/>
  <c r="AS26"/>
  <c r="AS33"/>
  <c r="AS34"/>
  <c r="AS37"/>
  <c r="AS56"/>
  <c r="AS62"/>
  <c r="AS72"/>
  <c r="AS71"/>
  <c r="AS70"/>
  <c r="AS86"/>
  <c r="AS97"/>
  <c r="AS96"/>
  <c r="AS101"/>
  <c r="AS105"/>
  <c r="AS111"/>
  <c r="AS119"/>
  <c r="AS146"/>
  <c r="AS145"/>
  <c r="AS135"/>
  <c r="AS134"/>
  <c r="AS133"/>
  <c r="AS161"/>
  <c r="AS159"/>
  <c r="AS176"/>
  <c r="AS175"/>
  <c r="AS174"/>
  <c r="AN108" i="14"/>
  <c r="AN175"/>
  <c r="AS175" s="1"/>
  <c r="AS29"/>
  <c r="AS28"/>
  <c r="AS27"/>
  <c r="AS17"/>
  <c r="AS16"/>
  <c r="AS15"/>
  <c r="AS14"/>
  <c r="AS49"/>
  <c r="AS48"/>
  <c r="AS43"/>
  <c r="AS79"/>
  <c r="AS85"/>
  <c r="AS96"/>
  <c r="AS107"/>
  <c r="AS163"/>
  <c r="AS162"/>
  <c r="AS161"/>
  <c r="AS179"/>
  <c r="AS178"/>
  <c r="AN27" i="13"/>
  <c r="AS27" s="1"/>
  <c r="AN153"/>
  <c r="AS153" s="1"/>
  <c r="AN165"/>
  <c r="AS165" s="1"/>
  <c r="AM147"/>
  <c r="AN95"/>
  <c r="AN98" s="1"/>
  <c r="AN66"/>
  <c r="AS66" s="1"/>
  <c r="AM75"/>
  <c r="AS49"/>
  <c r="AS48"/>
  <c r="AS55"/>
  <c r="AS61"/>
  <c r="AS68"/>
  <c r="AS80"/>
  <c r="AS79"/>
  <c r="AS85"/>
  <c r="AS118"/>
  <c r="AS125"/>
  <c r="AS124"/>
  <c r="AS143"/>
  <c r="AS142"/>
  <c r="AS132"/>
  <c r="AS131"/>
  <c r="AS168"/>
  <c r="AS158"/>
  <c r="AS157"/>
  <c r="AS183"/>
  <c r="AS173"/>
  <c r="AS172"/>
  <c r="AM129" i="14"/>
  <c r="AM169"/>
  <c r="AM149" s="1"/>
  <c r="AN160"/>
  <c r="AS160" s="1"/>
  <c r="AS10"/>
  <c r="AS26"/>
  <c r="AS25"/>
  <c r="AS24"/>
  <c r="AS39"/>
  <c r="AS47"/>
  <c r="AS74"/>
  <c r="AS73"/>
  <c r="AS78"/>
  <c r="AS92"/>
  <c r="AS105"/>
  <c r="AS128"/>
  <c r="AS127"/>
  <c r="AS125"/>
  <c r="AS124"/>
  <c r="AS122"/>
  <c r="AS159"/>
  <c r="AS158"/>
  <c r="AN177"/>
  <c r="AS177" s="1"/>
  <c r="AN46" i="13"/>
  <c r="AS46" s="1"/>
  <c r="AM115"/>
  <c r="AN53"/>
  <c r="AS53" s="1"/>
  <c r="AS16"/>
  <c r="AS17"/>
  <c r="AS22"/>
  <c r="AS23"/>
  <c r="AS28"/>
  <c r="AS29"/>
  <c r="AS31"/>
  <c r="AS39"/>
  <c r="AS45"/>
  <c r="AS91"/>
  <c r="AS92"/>
  <c r="AS107"/>
  <c r="AS114"/>
  <c r="AS113"/>
  <c r="AS123"/>
  <c r="AS141"/>
  <c r="AS140"/>
  <c r="AS139"/>
  <c r="AS167"/>
  <c r="AS166"/>
  <c r="AS182"/>
  <c r="AS181"/>
  <c r="AS180"/>
  <c r="AN37" i="14"/>
  <c r="AS37" s="1"/>
  <c r="AM57"/>
  <c r="AN63"/>
  <c r="AM75"/>
  <c r="AN72"/>
  <c r="AS72" s="1"/>
  <c r="AM88"/>
  <c r="AN93"/>
  <c r="AM98"/>
  <c r="AN132"/>
  <c r="AS132" s="1"/>
  <c r="AN138"/>
  <c r="AS138" s="1"/>
  <c r="AN144"/>
  <c r="AS144" s="1"/>
  <c r="AN168"/>
  <c r="AS168" s="1"/>
  <c r="AS9"/>
  <c r="AS8"/>
  <c r="AS23"/>
  <c r="AS22"/>
  <c r="AS21"/>
  <c r="AS34"/>
  <c r="AS38"/>
  <c r="AS46"/>
  <c r="AS45"/>
  <c r="AS56"/>
  <c r="AS55"/>
  <c r="AS62"/>
  <c r="AS71"/>
  <c r="AS70"/>
  <c r="AS87"/>
  <c r="AS91"/>
  <c r="AS90"/>
  <c r="AS102"/>
  <c r="AS101"/>
  <c r="AS113"/>
  <c r="AS119"/>
  <c r="AS146"/>
  <c r="AS145"/>
  <c r="AS143"/>
  <c r="AS141"/>
  <c r="AS140"/>
  <c r="AS139"/>
  <c r="AS137"/>
  <c r="AS135"/>
  <c r="AS134"/>
  <c r="AS133"/>
  <c r="AS131"/>
  <c r="AS167"/>
  <c r="AS157"/>
  <c r="AS183"/>
  <c r="AS176"/>
  <c r="AS174"/>
  <c r="AN120" i="15"/>
  <c r="AN126"/>
  <c r="AS126" s="1"/>
  <c r="AM147"/>
  <c r="AN138"/>
  <c r="AS138" s="1"/>
  <c r="AN146"/>
  <c r="AS146" s="1"/>
  <c r="AN166"/>
  <c r="AS166" s="1"/>
  <c r="AN175"/>
  <c r="AS175" s="1"/>
  <c r="AS29"/>
  <c r="AS28"/>
  <c r="AS27"/>
  <c r="AS17"/>
  <c r="AS16"/>
  <c r="AS15"/>
  <c r="AS47"/>
  <c r="AS46"/>
  <c r="AS45"/>
  <c r="AS53"/>
  <c r="AS52"/>
  <c r="AS61"/>
  <c r="AS69"/>
  <c r="AS68"/>
  <c r="AS67"/>
  <c r="AS79"/>
  <c r="AS86"/>
  <c r="AS91"/>
  <c r="AS92"/>
  <c r="AS99"/>
  <c r="AS104"/>
  <c r="AS110"/>
  <c r="AS114"/>
  <c r="AS116"/>
  <c r="AS121"/>
  <c r="AS125"/>
  <c r="AS130"/>
  <c r="AS134"/>
  <c r="AS142"/>
  <c r="AS150"/>
  <c r="AS154"/>
  <c r="AS158"/>
  <c r="AS162"/>
  <c r="AS171"/>
  <c r="AS179"/>
  <c r="AN26"/>
  <c r="AS26" s="1"/>
  <c r="AN34"/>
  <c r="AS34" s="1"/>
  <c r="AM57"/>
  <c r="AN54"/>
  <c r="AS54" s="1"/>
  <c r="AN56"/>
  <c r="AS56" s="1"/>
  <c r="AN72"/>
  <c r="AS72" s="1"/>
  <c r="AN77"/>
  <c r="AM98"/>
  <c r="AN105"/>
  <c r="AS105" s="1"/>
  <c r="AN132"/>
  <c r="AS132" s="1"/>
  <c r="AN140"/>
  <c r="AS140" s="1"/>
  <c r="AN143"/>
  <c r="AS143" s="1"/>
  <c r="AN181"/>
  <c r="AS181" s="1"/>
  <c r="AS10"/>
  <c r="AS25"/>
  <c r="AS24"/>
  <c r="AS14"/>
  <c r="AS13"/>
  <c r="AS33"/>
  <c r="AS32"/>
  <c r="AS44"/>
  <c r="AS43"/>
  <c r="AS80"/>
  <c r="AS87"/>
  <c r="AS100"/>
  <c r="AS111"/>
  <c r="AS122"/>
  <c r="AS135"/>
  <c r="AS139"/>
  <c r="AS159"/>
  <c r="AS163"/>
  <c r="AS167"/>
  <c r="AS172"/>
  <c r="AS176"/>
  <c r="AS180"/>
  <c r="AM30"/>
  <c r="AN90"/>
  <c r="AS90" s="1"/>
  <c r="AS9"/>
  <c r="AS8"/>
  <c r="AS23"/>
  <c r="AS22"/>
  <c r="AS21"/>
  <c r="AS39"/>
  <c r="AS38"/>
  <c r="AS74"/>
  <c r="AS73"/>
  <c r="AS89"/>
  <c r="AS95"/>
  <c r="AS101"/>
  <c r="AS106"/>
  <c r="AS118"/>
  <c r="AS123"/>
  <c r="AS127"/>
  <c r="AS136"/>
  <c r="AS152"/>
  <c r="AS164"/>
  <c r="AS168"/>
  <c r="AS173"/>
  <c r="AS177"/>
  <c r="AS182"/>
  <c r="AN49"/>
  <c r="AS49" s="1"/>
  <c r="AN55"/>
  <c r="AS55" s="1"/>
  <c r="AM75"/>
  <c r="AN78"/>
  <c r="AS78" s="1"/>
  <c r="AN129"/>
  <c r="AS19"/>
  <c r="AS18"/>
  <c r="AS48"/>
  <c r="AS62"/>
  <c r="AS71"/>
  <c r="AS70"/>
  <c r="AS85"/>
  <c r="AS96"/>
  <c r="AS97"/>
  <c r="AS102"/>
  <c r="AS107"/>
  <c r="AS113"/>
  <c r="AS119"/>
  <c r="AS124"/>
  <c r="AS128"/>
  <c r="AS141"/>
  <c r="AS145"/>
  <c r="AS153"/>
  <c r="AS157"/>
  <c r="AS161"/>
  <c r="AS165"/>
  <c r="AS174"/>
  <c r="AS178"/>
  <c r="AN13" i="16"/>
  <c r="AS13" s="1"/>
  <c r="AN16"/>
  <c r="AS16" s="1"/>
  <c r="AN19"/>
  <c r="AS19" s="1"/>
  <c r="AN22"/>
  <c r="AS22" s="1"/>
  <c r="AN25"/>
  <c r="AS25" s="1"/>
  <c r="AN28"/>
  <c r="AS28" s="1"/>
  <c r="AN48"/>
  <c r="AS48" s="1"/>
  <c r="AN78"/>
  <c r="AS78" s="1"/>
  <c r="AN87"/>
  <c r="AS87" s="1"/>
  <c r="AN95"/>
  <c r="AS95" s="1"/>
  <c r="AN108"/>
  <c r="AN115"/>
  <c r="AN125"/>
  <c r="AS125" s="1"/>
  <c r="AN160"/>
  <c r="AS160" s="1"/>
  <c r="AN175"/>
  <c r="AS175" s="1"/>
  <c r="AN181"/>
  <c r="AS181" s="1"/>
  <c r="AS9"/>
  <c r="AS36"/>
  <c r="AS43"/>
  <c r="AS47"/>
  <c r="AS52"/>
  <c r="AS56"/>
  <c r="AS65"/>
  <c r="AS69"/>
  <c r="AS73"/>
  <c r="AS79"/>
  <c r="AS86"/>
  <c r="AS92"/>
  <c r="AS99"/>
  <c r="AS104"/>
  <c r="AS110"/>
  <c r="AS114"/>
  <c r="AS118"/>
  <c r="AS124"/>
  <c r="AS153"/>
  <c r="AS157"/>
  <c r="AS161"/>
  <c r="AS165"/>
  <c r="AS171"/>
  <c r="AS179"/>
  <c r="AS183"/>
  <c r="AN40"/>
  <c r="AN64"/>
  <c r="AS64" s="1"/>
  <c r="AN70"/>
  <c r="AS70" s="1"/>
  <c r="AM88"/>
  <c r="AM93"/>
  <c r="AN166"/>
  <c r="AS166" s="1"/>
  <c r="AS8"/>
  <c r="AS12"/>
  <c r="AS17"/>
  <c r="AS18"/>
  <c r="AS23"/>
  <c r="AS24"/>
  <c r="AS29"/>
  <c r="AS32"/>
  <c r="AS44"/>
  <c r="AS53"/>
  <c r="AS61"/>
  <c r="AS66"/>
  <c r="AS74"/>
  <c r="AS80"/>
  <c r="AS89"/>
  <c r="AS94"/>
  <c r="AS105"/>
  <c r="AS111"/>
  <c r="AS119"/>
  <c r="AS126"/>
  <c r="AS133"/>
  <c r="AS134"/>
  <c r="AS139"/>
  <c r="AS140"/>
  <c r="AS145"/>
  <c r="AS146"/>
  <c r="AS150"/>
  <c r="AS158"/>
  <c r="AS162"/>
  <c r="AS172"/>
  <c r="AS176"/>
  <c r="AS180"/>
  <c r="AM35"/>
  <c r="AN34"/>
  <c r="AS34" s="1"/>
  <c r="AM57"/>
  <c r="AN54"/>
  <c r="AS54" s="1"/>
  <c r="AN59"/>
  <c r="AS59" s="1"/>
  <c r="AN72"/>
  <c r="AS72" s="1"/>
  <c r="AN77"/>
  <c r="AS77" s="1"/>
  <c r="AN130"/>
  <c r="AS130" s="1"/>
  <c r="AN136"/>
  <c r="AS136" s="1"/>
  <c r="AN142"/>
  <c r="AS142" s="1"/>
  <c r="AN174"/>
  <c r="AS174" s="1"/>
  <c r="AS33"/>
  <c r="AS38"/>
  <c r="AS39"/>
  <c r="AS45"/>
  <c r="AS49"/>
  <c r="AS62"/>
  <c r="AS67"/>
  <c r="AS71"/>
  <c r="AS90"/>
  <c r="AS106"/>
  <c r="AS112"/>
  <c r="AS116"/>
  <c r="AS121"/>
  <c r="AS122"/>
  <c r="AS127"/>
  <c r="AS128"/>
  <c r="AS135"/>
  <c r="AS141"/>
  <c r="AS151"/>
  <c r="AS159"/>
  <c r="AS163"/>
  <c r="AS167"/>
  <c r="AS168"/>
  <c r="AS173"/>
  <c r="AS177"/>
  <c r="AM98"/>
  <c r="AN120"/>
  <c r="AS10"/>
  <c r="AS14"/>
  <c r="AS15"/>
  <c r="AS20"/>
  <c r="AS21"/>
  <c r="AS26"/>
  <c r="AS27"/>
  <c r="AS46"/>
  <c r="AS55"/>
  <c r="AS68"/>
  <c r="AS97"/>
  <c r="AS102"/>
  <c r="AS107"/>
  <c r="AS113"/>
  <c r="AS123"/>
  <c r="AS131"/>
  <c r="AS137"/>
  <c r="AS143"/>
  <c r="AS152"/>
  <c r="AS164"/>
  <c r="AS178"/>
  <c r="AS182"/>
  <c r="AN105" i="17"/>
  <c r="AS105" s="1"/>
  <c r="AN117"/>
  <c r="AS117" s="1"/>
  <c r="AN132"/>
  <c r="AS132" s="1"/>
  <c r="AN152"/>
  <c r="AS152" s="1"/>
  <c r="AN158"/>
  <c r="AS158" s="1"/>
  <c r="AN164"/>
  <c r="AS164" s="1"/>
  <c r="AN175"/>
  <c r="AS175" s="1"/>
  <c r="AN181"/>
  <c r="AS181" s="1"/>
  <c r="AS10"/>
  <c r="AS9"/>
  <c r="AS8"/>
  <c r="AS13"/>
  <c r="AS19"/>
  <c r="AS25"/>
  <c r="AS32"/>
  <c r="AS38"/>
  <c r="AS45"/>
  <c r="AS46"/>
  <c r="AS52"/>
  <c r="AS53"/>
  <c r="AS69"/>
  <c r="AS73"/>
  <c r="AS79"/>
  <c r="AS80"/>
  <c r="AS89"/>
  <c r="AS101"/>
  <c r="AS102"/>
  <c r="AS107"/>
  <c r="AS113"/>
  <c r="AS119"/>
  <c r="AS126"/>
  <c r="AS136"/>
  <c r="AS140"/>
  <c r="AS144"/>
  <c r="AS153"/>
  <c r="AS159"/>
  <c r="AS165"/>
  <c r="AS172"/>
  <c r="AS176"/>
  <c r="AS180"/>
  <c r="AN16"/>
  <c r="AS16" s="1"/>
  <c r="AN90"/>
  <c r="AS90" s="1"/>
  <c r="AM147"/>
  <c r="AN138"/>
  <c r="AS138" s="1"/>
  <c r="AN154"/>
  <c r="AS154" s="1"/>
  <c r="AN160"/>
  <c r="AS160" s="1"/>
  <c r="AN166"/>
  <c r="AS166" s="1"/>
  <c r="AS14"/>
  <c r="AS20"/>
  <c r="AS26"/>
  <c r="AS33"/>
  <c r="AS34"/>
  <c r="AS39"/>
  <c r="AS47"/>
  <c r="AS61"/>
  <c r="AS66"/>
  <c r="AS70"/>
  <c r="AS74"/>
  <c r="AS84"/>
  <c r="AS96"/>
  <c r="AS97"/>
  <c r="AS104"/>
  <c r="AS110"/>
  <c r="AS114"/>
  <c r="AS121"/>
  <c r="AS122"/>
  <c r="AS127"/>
  <c r="AS128"/>
  <c r="AS133"/>
  <c r="AS137"/>
  <c r="AS141"/>
  <c r="AS145"/>
  <c r="AS173"/>
  <c r="AS177"/>
  <c r="AN62"/>
  <c r="AS62" s="1"/>
  <c r="AN85"/>
  <c r="AS85" s="1"/>
  <c r="AN100"/>
  <c r="AS100" s="1"/>
  <c r="AN112"/>
  <c r="AS112" s="1"/>
  <c r="AN116"/>
  <c r="AS116" s="1"/>
  <c r="AN174"/>
  <c r="AS174" s="1"/>
  <c r="AS42"/>
  <c r="AS43"/>
  <c r="AS48"/>
  <c r="AS49"/>
  <c r="AS56"/>
  <c r="AS67"/>
  <c r="AS71"/>
  <c r="AS77"/>
  <c r="AS91"/>
  <c r="AS92"/>
  <c r="AS99"/>
  <c r="AS111"/>
  <c r="AS123"/>
  <c r="AS130"/>
  <c r="AS134"/>
  <c r="AS142"/>
  <c r="AS146"/>
  <c r="AS150"/>
  <c r="AS155"/>
  <c r="AS156"/>
  <c r="AS161"/>
  <c r="AS162"/>
  <c r="AS167"/>
  <c r="AS168"/>
  <c r="AS178"/>
  <c r="AS182"/>
  <c r="AS17"/>
  <c r="AS18"/>
  <c r="AS23"/>
  <c r="AS24"/>
  <c r="AS29"/>
  <c r="AS31"/>
  <c r="AS37"/>
  <c r="AS44"/>
  <c r="AS51"/>
  <c r="AS59"/>
  <c r="AS64"/>
  <c r="AS68"/>
  <c r="AS78"/>
  <c r="AS86"/>
  <c r="AS87"/>
  <c r="AS106"/>
  <c r="AS118"/>
  <c r="AS124"/>
  <c r="AS125"/>
  <c r="AS131"/>
  <c r="AS139"/>
  <c r="AS143"/>
  <c r="AS151"/>
  <c r="AS157"/>
  <c r="AS163"/>
  <c r="AS171"/>
  <c r="AS179"/>
  <c r="AS183"/>
  <c r="BQ12" i="18"/>
  <c r="EP19"/>
  <c r="EQ36"/>
  <c r="EM36"/>
  <c r="EM19"/>
  <c r="ER36"/>
  <c r="EN36"/>
  <c r="ER19"/>
  <c r="EN19"/>
  <c r="EO36"/>
  <c r="EP8"/>
  <c r="EP7" s="1"/>
  <c r="EO19"/>
  <c r="EP36"/>
  <c r="EP35" s="1"/>
  <c r="EP21"/>
  <c r="EP12"/>
  <c r="BE27"/>
  <c r="EP18"/>
  <c r="EA6"/>
  <c r="DZ6"/>
  <c r="CP12"/>
  <c r="CN15"/>
  <c r="CM15"/>
  <c r="CP27"/>
  <c r="DW32"/>
  <c r="AZ12"/>
  <c r="CX32"/>
  <c r="DZ32"/>
  <c r="CE15"/>
  <c r="CN12"/>
  <c r="BP7"/>
  <c r="DK20"/>
  <c r="EB20"/>
  <c r="DI6"/>
  <c r="DM6"/>
  <c r="CP7"/>
  <c r="DI32"/>
  <c r="AM7"/>
  <c r="AP7"/>
  <c r="DO6"/>
  <c r="AM12"/>
  <c r="BP12"/>
  <c r="CV20"/>
  <c r="BE15"/>
  <c r="AR12"/>
  <c r="AZ7"/>
  <c r="CC21"/>
  <c r="BP27"/>
  <c r="CC27"/>
  <c r="CP21"/>
  <c r="CP32"/>
  <c r="CC7"/>
  <c r="AZ21"/>
  <c r="CD27"/>
  <c r="CC32"/>
  <c r="CC20"/>
  <c r="BP21"/>
  <c r="AP27"/>
  <c r="CA27"/>
  <c r="BP32"/>
  <c r="BZ15"/>
  <c r="BQ27"/>
  <c r="AR15"/>
  <c r="BE7"/>
  <c r="AZ15"/>
  <c r="AE21"/>
  <c r="BQ21"/>
  <c r="BM27"/>
  <c r="BQ32"/>
  <c r="DO20"/>
  <c r="BC27"/>
  <c r="DQ20"/>
  <c r="DY20"/>
  <c r="DK32"/>
  <c r="DI20"/>
  <c r="AN7"/>
  <c r="AN6" s="1"/>
  <c r="AR21"/>
  <c r="AP21"/>
  <c r="AO27"/>
  <c r="AM27"/>
  <c r="DM32"/>
  <c r="CY32"/>
  <c r="CM21"/>
  <c r="DD32"/>
  <c r="DR6"/>
  <c r="CB12"/>
  <c r="DE32"/>
  <c r="BN15"/>
  <c r="BZ21"/>
  <c r="CE27"/>
  <c r="CY6"/>
  <c r="R15"/>
  <c r="L21"/>
  <c r="DA6"/>
  <c r="DD6"/>
  <c r="CY20"/>
  <c r="DA20"/>
  <c r="BN12"/>
  <c r="DM20"/>
  <c r="DN20"/>
  <c r="O12"/>
  <c r="M15"/>
  <c r="AZ27"/>
  <c r="DQ6"/>
  <c r="BC7"/>
  <c r="CU6"/>
  <c r="M12"/>
  <c r="BC21"/>
  <c r="BD32"/>
  <c r="BA32"/>
  <c r="BB32"/>
  <c r="BC32"/>
  <c r="CM7"/>
  <c r="BD12"/>
  <c r="CN27"/>
  <c r="BO32"/>
  <c r="BO12"/>
  <c r="CE7"/>
  <c r="AP12"/>
  <c r="CA15"/>
  <c r="CA32"/>
  <c r="AC12"/>
  <c r="P12"/>
  <c r="BD21"/>
  <c r="BB12"/>
  <c r="BR15"/>
  <c r="O21"/>
  <c r="M27"/>
  <c r="BD27"/>
  <c r="AO32"/>
  <c r="AP32"/>
  <c r="N21"/>
  <c r="AC7"/>
  <c r="AO12"/>
  <c r="BE21"/>
  <c r="BE20" s="1"/>
  <c r="M21"/>
  <c r="AC21"/>
  <c r="R12"/>
  <c r="P15"/>
  <c r="AO7"/>
  <c r="AR27"/>
  <c r="Q12"/>
  <c r="R27"/>
  <c r="Q27"/>
  <c r="R7"/>
  <c r="N15"/>
  <c r="P7"/>
  <c r="N27"/>
  <c r="CD32"/>
  <c r="CO12"/>
  <c r="CM12"/>
  <c r="O7"/>
  <c r="N12"/>
  <c r="R21"/>
  <c r="Q21"/>
  <c r="P27"/>
  <c r="O27"/>
  <c r="N7"/>
  <c r="L12"/>
  <c r="P21"/>
  <c r="L27"/>
  <c r="AD21"/>
  <c r="AM15"/>
  <c r="BZ7"/>
  <c r="AQ12"/>
  <c r="BA21"/>
  <c r="BA27"/>
  <c r="BM7"/>
  <c r="BR12"/>
  <c r="BM15"/>
  <c r="BR21"/>
  <c r="BO27"/>
  <c r="BM32"/>
  <c r="AA21"/>
  <c r="Z21"/>
  <c r="CQ12"/>
  <c r="CQ21"/>
  <c r="CQ27"/>
  <c r="CN32"/>
  <c r="AQ21"/>
  <c r="AN21"/>
  <c r="CD21"/>
  <c r="CD20" s="1"/>
  <c r="CQ32"/>
  <c r="CR27"/>
  <c r="BR7"/>
  <c r="BM12"/>
  <c r="CB32"/>
  <c r="CE12"/>
  <c r="CM32"/>
  <c r="BN21"/>
  <c r="CR7"/>
  <c r="BA7"/>
  <c r="BO7"/>
  <c r="CB27"/>
  <c r="CN21"/>
  <c r="BB7"/>
  <c r="CO27"/>
  <c r="CM27"/>
  <c r="CM20" s="1"/>
  <c r="BM21"/>
  <c r="BZ12"/>
  <c r="BZ27"/>
  <c r="AQ27"/>
  <c r="BE12"/>
  <c r="BE6" s="1"/>
  <c r="BN27"/>
  <c r="CA21"/>
  <c r="CR21"/>
  <c r="AM32"/>
  <c r="CN7"/>
  <c r="CN6" s="1"/>
  <c r="CO7"/>
  <c r="BA12"/>
  <c r="BR27"/>
  <c r="CB7"/>
  <c r="CE21"/>
  <c r="CE20" s="1"/>
  <c r="AN27"/>
  <c r="BB27"/>
  <c r="BN7"/>
  <c r="CA7"/>
  <c r="CR12"/>
  <c r="DY32"/>
  <c r="EB32"/>
  <c r="EE32"/>
  <c r="DW20"/>
  <c r="DX20"/>
  <c r="DZ20"/>
  <c r="EE20"/>
  <c r="DV6"/>
  <c r="EB6"/>
  <c r="DW6"/>
  <c r="DY6"/>
  <c r="EE6"/>
  <c r="DJ32"/>
  <c r="DL32"/>
  <c r="DR32"/>
  <c r="DR20"/>
  <c r="DH6"/>
  <c r="DJ6"/>
  <c r="DK6"/>
  <c r="DL6"/>
  <c r="CW32"/>
  <c r="DB32"/>
  <c r="CW20"/>
  <c r="DB20"/>
  <c r="DE20"/>
  <c r="CV6"/>
  <c r="CX6"/>
  <c r="DB6"/>
  <c r="DE6"/>
  <c r="CO32"/>
  <c r="CR32"/>
  <c r="CE32"/>
  <c r="BZ32"/>
  <c r="BR32"/>
  <c r="BN32"/>
  <c r="BE32"/>
  <c r="AZ32"/>
  <c r="AQ32"/>
  <c r="AN32"/>
  <c r="AR32"/>
  <c r="AM184" i="17"/>
  <c r="AM170" s="1"/>
  <c r="AM169"/>
  <c r="AM149" s="1"/>
  <c r="AN135"/>
  <c r="AN147" s="1"/>
  <c r="AN129"/>
  <c r="AM129"/>
  <c r="AN120"/>
  <c r="AM120"/>
  <c r="AN115"/>
  <c r="AN108"/>
  <c r="AM103"/>
  <c r="AM83" s="1"/>
  <c r="AN93"/>
  <c r="AN81"/>
  <c r="AN76" s="1"/>
  <c r="AN75"/>
  <c r="AM75"/>
  <c r="AM58" s="1"/>
  <c r="AN57"/>
  <c r="AM57"/>
  <c r="AN50"/>
  <c r="AM50"/>
  <c r="AN36"/>
  <c r="AN40" s="1"/>
  <c r="AM35"/>
  <c r="AM6" s="1"/>
  <c r="AN12"/>
  <c r="AN30" s="1"/>
  <c r="BA148"/>
  <c r="AV148"/>
  <c r="AD148"/>
  <c r="AL148"/>
  <c r="AZ148"/>
  <c r="AK148"/>
  <c r="AY148"/>
  <c r="AY109"/>
  <c r="AZ109"/>
  <c r="AL109"/>
  <c r="BA109"/>
  <c r="AV82"/>
  <c r="AW82"/>
  <c r="AD82"/>
  <c r="AC83"/>
  <c r="AK83"/>
  <c r="AK82" s="1"/>
  <c r="AY83"/>
  <c r="AY82" s="1"/>
  <c r="AL83"/>
  <c r="AZ83"/>
  <c r="AZ82" s="1"/>
  <c r="AJ83"/>
  <c r="AJ82" s="1"/>
  <c r="BA83"/>
  <c r="BA82" s="1"/>
  <c r="AW5"/>
  <c r="AK5"/>
  <c r="AD6"/>
  <c r="AD5" s="1"/>
  <c r="BA6"/>
  <c r="BA5" s="1"/>
  <c r="AJ6"/>
  <c r="AJ5" s="1"/>
  <c r="AX6"/>
  <c r="AV6"/>
  <c r="AV5" s="1"/>
  <c r="AL6"/>
  <c r="AL5" s="1"/>
  <c r="AN184" i="16"/>
  <c r="AN170" s="1"/>
  <c r="AM184"/>
  <c r="AM170" s="1"/>
  <c r="AN169"/>
  <c r="AN149" s="1"/>
  <c r="AM169"/>
  <c r="AM149" s="1"/>
  <c r="AN147"/>
  <c r="AM147"/>
  <c r="AN129"/>
  <c r="AM129"/>
  <c r="AN101"/>
  <c r="AN103" s="1"/>
  <c r="AN96"/>
  <c r="AN98" s="1"/>
  <c r="AN91"/>
  <c r="AN93" s="1"/>
  <c r="AN84"/>
  <c r="AN88" s="1"/>
  <c r="AN81"/>
  <c r="AN76" s="1"/>
  <c r="AM81"/>
  <c r="AM76" s="1"/>
  <c r="AN75"/>
  <c r="AM75"/>
  <c r="AM63"/>
  <c r="AN51"/>
  <c r="AN57" s="1"/>
  <c r="AN50"/>
  <c r="AN41" s="1"/>
  <c r="AM50"/>
  <c r="AM41" s="1"/>
  <c r="AN31"/>
  <c r="AN35" s="1"/>
  <c r="AN30"/>
  <c r="AM11"/>
  <c r="AQ7" i="13"/>
  <c r="AQ7" i="14"/>
  <c r="AW148" i="16"/>
  <c r="AY148"/>
  <c r="BA148"/>
  <c r="AV148"/>
  <c r="AK109"/>
  <c r="AY109"/>
  <c r="AX109"/>
  <c r="BA109"/>
  <c r="BA82" s="1"/>
  <c r="AL109"/>
  <c r="AZ109"/>
  <c r="AJ82"/>
  <c r="AK82"/>
  <c r="AV82"/>
  <c r="AW82"/>
  <c r="AY82"/>
  <c r="AL83"/>
  <c r="AL82" s="1"/>
  <c r="AZ83"/>
  <c r="AM83"/>
  <c r="AD83"/>
  <c r="AD82" s="1"/>
  <c r="AY5" i="15"/>
  <c r="AV58"/>
  <c r="AV5" i="16"/>
  <c r="AL41"/>
  <c r="AJ41"/>
  <c r="AJ5" s="1"/>
  <c r="AX41"/>
  <c r="AD5"/>
  <c r="AW5"/>
  <c r="AK6"/>
  <c r="AK5" s="1"/>
  <c r="AY6"/>
  <c r="AY5" s="1"/>
  <c r="AM6"/>
  <c r="BA6"/>
  <c r="BA5" s="1"/>
  <c r="AL6"/>
  <c r="AL5" s="1"/>
  <c r="AN184" i="15"/>
  <c r="AN170" s="1"/>
  <c r="AM184"/>
  <c r="AM170" s="1"/>
  <c r="AN151"/>
  <c r="AN169" s="1"/>
  <c r="AN149" s="1"/>
  <c r="AN133"/>
  <c r="AS133" s="1"/>
  <c r="AM129"/>
  <c r="AM109" s="1"/>
  <c r="AN115"/>
  <c r="AN108"/>
  <c r="AN103"/>
  <c r="AN98"/>
  <c r="AN84"/>
  <c r="AN88" s="1"/>
  <c r="AN64"/>
  <c r="AN75" s="1"/>
  <c r="AM58"/>
  <c r="AN63"/>
  <c r="AN51"/>
  <c r="AN57" s="1"/>
  <c r="AN50"/>
  <c r="AM50"/>
  <c r="AM41" s="1"/>
  <c r="AN40"/>
  <c r="AM40"/>
  <c r="AN35"/>
  <c r="AN12"/>
  <c r="AN30" s="1"/>
  <c r="AM11"/>
  <c r="AD148"/>
  <c r="BA148"/>
  <c r="AV148"/>
  <c r="AL148"/>
  <c r="AM148"/>
  <c r="AK148"/>
  <c r="AY148"/>
  <c r="AL109"/>
  <c r="AZ109"/>
  <c r="AJ109"/>
  <c r="AX109"/>
  <c r="BA109"/>
  <c r="AD82"/>
  <c r="AW82"/>
  <c r="AV82"/>
  <c r="AW82" i="14"/>
  <c r="AJ83" i="15"/>
  <c r="AK83"/>
  <c r="AK82" s="1"/>
  <c r="AY83"/>
  <c r="AY82" s="1"/>
  <c r="AL83"/>
  <c r="AL82" s="1"/>
  <c r="AZ83"/>
  <c r="AM83"/>
  <c r="BA83"/>
  <c r="BA82" s="1"/>
  <c r="AK58"/>
  <c r="AK5" s="1"/>
  <c r="AV5"/>
  <c r="AL41"/>
  <c r="AD41"/>
  <c r="AJ41"/>
  <c r="AX41"/>
  <c r="BA5"/>
  <c r="AW6"/>
  <c r="AW5" s="1"/>
  <c r="AD6"/>
  <c r="AD5" s="1"/>
  <c r="AL6"/>
  <c r="AL5" s="1"/>
  <c r="AJ6"/>
  <c r="AJ5" s="1"/>
  <c r="AN172" i="14"/>
  <c r="AN184" s="1"/>
  <c r="AN170" s="1"/>
  <c r="AN151"/>
  <c r="AN169" s="1"/>
  <c r="AN149" s="1"/>
  <c r="AN147"/>
  <c r="AM147"/>
  <c r="AM109" s="1"/>
  <c r="AN123"/>
  <c r="AN129" s="1"/>
  <c r="AN115"/>
  <c r="AN103"/>
  <c r="AN94"/>
  <c r="AN98" s="1"/>
  <c r="AM83"/>
  <c r="AN84"/>
  <c r="AN88" s="1"/>
  <c r="AN83" s="1"/>
  <c r="AM81"/>
  <c r="AM76" s="1"/>
  <c r="AN69"/>
  <c r="AN75" s="1"/>
  <c r="AN58" s="1"/>
  <c r="AM58"/>
  <c r="AN51"/>
  <c r="AN57" s="1"/>
  <c r="AM50"/>
  <c r="AM41" s="1"/>
  <c r="AN44"/>
  <c r="AN50" s="1"/>
  <c r="AN40"/>
  <c r="AN35"/>
  <c r="AN30"/>
  <c r="AN13"/>
  <c r="AS13" s="1"/>
  <c r="AX148"/>
  <c r="AY148"/>
  <c r="AZ148"/>
  <c r="AD148"/>
  <c r="BA148"/>
  <c r="AV148"/>
  <c r="AK148"/>
  <c r="AM148"/>
  <c r="AJ109"/>
  <c r="AX109"/>
  <c r="AD82"/>
  <c r="AL109"/>
  <c r="BA109"/>
  <c r="BA82" s="1"/>
  <c r="AV83"/>
  <c r="AV82" s="1"/>
  <c r="AY83"/>
  <c r="AY82" s="1"/>
  <c r="AJ83"/>
  <c r="AJ82" s="1"/>
  <c r="AK83"/>
  <c r="AK82" s="1"/>
  <c r="AL83"/>
  <c r="AZ83"/>
  <c r="AZ82" s="1"/>
  <c r="AV5"/>
  <c r="AL41"/>
  <c r="AD41"/>
  <c r="AW5"/>
  <c r="AY6"/>
  <c r="AY5" s="1"/>
  <c r="AM6"/>
  <c r="AD6"/>
  <c r="AD5" s="1"/>
  <c r="AJ6"/>
  <c r="AJ5" s="1"/>
  <c r="AK6"/>
  <c r="AK5" s="1"/>
  <c r="AX6"/>
  <c r="AL6"/>
  <c r="AL5" s="1"/>
  <c r="BA6"/>
  <c r="BA5" s="1"/>
  <c r="AM57" i="13"/>
  <c r="AM41" s="1"/>
  <c r="AM63"/>
  <c r="AN69"/>
  <c r="AS69" s="1"/>
  <c r="AM81"/>
  <c r="AM76" s="1"/>
  <c r="AN88"/>
  <c r="AM103"/>
  <c r="AM108"/>
  <c r="AN106"/>
  <c r="AN108" s="1"/>
  <c r="AN115"/>
  <c r="AN120"/>
  <c r="AM120"/>
  <c r="AM109" s="1"/>
  <c r="AN129"/>
  <c r="AN130"/>
  <c r="AN147" s="1"/>
  <c r="AM169"/>
  <c r="AM149" s="1"/>
  <c r="AN184"/>
  <c r="AN170" s="1"/>
  <c r="AM184"/>
  <c r="AM170" s="1"/>
  <c r="AN42"/>
  <c r="AM40"/>
  <c r="AM35"/>
  <c r="AN103"/>
  <c r="AM98"/>
  <c r="AN93"/>
  <c r="AM93"/>
  <c r="AM88"/>
  <c r="AN81"/>
  <c r="AN76" s="1"/>
  <c r="AM58"/>
  <c r="AN63"/>
  <c r="AN50"/>
  <c r="AN40"/>
  <c r="AN35"/>
  <c r="AN30"/>
  <c r="AM30"/>
  <c r="BA148"/>
  <c r="AV148"/>
  <c r="AK148"/>
  <c r="AL148"/>
  <c r="AZ148"/>
  <c r="AJ109"/>
  <c r="AX109"/>
  <c r="AL109"/>
  <c r="AZ109"/>
  <c r="AY109"/>
  <c r="AK109"/>
  <c r="AD82"/>
  <c r="AW82"/>
  <c r="AY83"/>
  <c r="AL83"/>
  <c r="AZ83"/>
  <c r="AJ83"/>
  <c r="AJ82" s="1"/>
  <c r="AK83"/>
  <c r="BA83"/>
  <c r="BA82" s="1"/>
  <c r="AV5"/>
  <c r="AJ41"/>
  <c r="AX41"/>
  <c r="AL5"/>
  <c r="AW6"/>
  <c r="AW5" s="1"/>
  <c r="AK5"/>
  <c r="AJ6"/>
  <c r="AJ5" s="1"/>
  <c r="AX6"/>
  <c r="AD6"/>
  <c r="AD5" s="1"/>
  <c r="BA6"/>
  <c r="BA5" s="1"/>
  <c r="AC71" i="17"/>
  <c r="AC69"/>
  <c r="AB183"/>
  <c r="Y183"/>
  <c r="U183"/>
  <c r="T183"/>
  <c r="S183"/>
  <c r="R183"/>
  <c r="L183"/>
  <c r="AB182"/>
  <c r="Y182"/>
  <c r="U182"/>
  <c r="T182"/>
  <c r="S182"/>
  <c r="R182"/>
  <c r="L182"/>
  <c r="AB181"/>
  <c r="Y181"/>
  <c r="U181"/>
  <c r="T181"/>
  <c r="S181"/>
  <c r="R181"/>
  <c r="L181"/>
  <c r="AB180"/>
  <c r="Y180"/>
  <c r="U180"/>
  <c r="T180"/>
  <c r="S180"/>
  <c r="R180"/>
  <c r="L180"/>
  <c r="AC179"/>
  <c r="AC184" s="1"/>
  <c r="AC170" s="1"/>
  <c r="AB179"/>
  <c r="Y179"/>
  <c r="U179"/>
  <c r="T179"/>
  <c r="S179"/>
  <c r="R179"/>
  <c r="L179"/>
  <c r="AB178"/>
  <c r="Y178"/>
  <c r="U178"/>
  <c r="T178"/>
  <c r="S178"/>
  <c r="R178"/>
  <c r="L178"/>
  <c r="AB177"/>
  <c r="Y177"/>
  <c r="U177"/>
  <c r="T177"/>
  <c r="S177"/>
  <c r="R177"/>
  <c r="L177"/>
  <c r="AB176"/>
  <c r="Y176"/>
  <c r="U176"/>
  <c r="T176"/>
  <c r="S176"/>
  <c r="R176"/>
  <c r="L176"/>
  <c r="AB175"/>
  <c r="Y175"/>
  <c r="U175"/>
  <c r="T175"/>
  <c r="S175"/>
  <c r="R175"/>
  <c r="L175"/>
  <c r="AB174"/>
  <c r="Y174"/>
  <c r="U174"/>
  <c r="T174"/>
  <c r="S174"/>
  <c r="R174"/>
  <c r="L174"/>
  <c r="AB173"/>
  <c r="Y173"/>
  <c r="U173"/>
  <c r="T173"/>
  <c r="S173"/>
  <c r="R173"/>
  <c r="L173"/>
  <c r="AB172"/>
  <c r="Y172"/>
  <c r="U172"/>
  <c r="T172"/>
  <c r="S172"/>
  <c r="R172"/>
  <c r="L172"/>
  <c r="AB171"/>
  <c r="Y171"/>
  <c r="U171"/>
  <c r="T171"/>
  <c r="S171"/>
  <c r="R171"/>
  <c r="L171"/>
  <c r="AB168"/>
  <c r="Y168"/>
  <c r="U168"/>
  <c r="T168"/>
  <c r="S168"/>
  <c r="R168"/>
  <c r="L168"/>
  <c r="AB167"/>
  <c r="Y167"/>
  <c r="U167"/>
  <c r="T167"/>
  <c r="S167"/>
  <c r="R167"/>
  <c r="L167"/>
  <c r="AB166"/>
  <c r="Y166"/>
  <c r="U166"/>
  <c r="T166"/>
  <c r="S166"/>
  <c r="R166"/>
  <c r="L166"/>
  <c r="AB165"/>
  <c r="Y165"/>
  <c r="U165"/>
  <c r="T165"/>
  <c r="S165"/>
  <c r="R165"/>
  <c r="L165"/>
  <c r="AB164"/>
  <c r="Y164"/>
  <c r="U164"/>
  <c r="T164"/>
  <c r="S164"/>
  <c r="R164"/>
  <c r="L164"/>
  <c r="AB163"/>
  <c r="Y163"/>
  <c r="U163"/>
  <c r="T163"/>
  <c r="S163"/>
  <c r="R163"/>
  <c r="L163"/>
  <c r="AB162"/>
  <c r="Y162"/>
  <c r="U162"/>
  <c r="T162"/>
  <c r="S162"/>
  <c r="R162"/>
  <c r="L162"/>
  <c r="AB161"/>
  <c r="Y161"/>
  <c r="U161"/>
  <c r="T161"/>
  <c r="S161"/>
  <c r="R161"/>
  <c r="L161"/>
  <c r="AB160"/>
  <c r="Y160"/>
  <c r="U160"/>
  <c r="T160"/>
  <c r="S160"/>
  <c r="R160"/>
  <c r="L160"/>
  <c r="AC159"/>
  <c r="AC169" s="1"/>
  <c r="AC149" s="1"/>
  <c r="AC148" s="1"/>
  <c r="AB159"/>
  <c r="Y159"/>
  <c r="U159"/>
  <c r="T159"/>
  <c r="S159"/>
  <c r="R159"/>
  <c r="L159"/>
  <c r="AB158"/>
  <c r="Y158"/>
  <c r="U158"/>
  <c r="T158"/>
  <c r="S158"/>
  <c r="R158"/>
  <c r="L158"/>
  <c r="AB157"/>
  <c r="Y157"/>
  <c r="U157"/>
  <c r="T157"/>
  <c r="S157"/>
  <c r="R157"/>
  <c r="L157"/>
  <c r="AB156"/>
  <c r="Y156"/>
  <c r="U156"/>
  <c r="T156"/>
  <c r="S156"/>
  <c r="R156"/>
  <c r="L156"/>
  <c r="AB155"/>
  <c r="Y155"/>
  <c r="U155"/>
  <c r="T155"/>
  <c r="S155"/>
  <c r="R155"/>
  <c r="L155"/>
  <c r="AB154"/>
  <c r="Y154"/>
  <c r="U154"/>
  <c r="T154"/>
  <c r="S154"/>
  <c r="R154"/>
  <c r="L154"/>
  <c r="AB153"/>
  <c r="Y153"/>
  <c r="U153"/>
  <c r="T153"/>
  <c r="S153"/>
  <c r="R153"/>
  <c r="L153"/>
  <c r="AB152"/>
  <c r="Y152"/>
  <c r="U152"/>
  <c r="T152"/>
  <c r="S152"/>
  <c r="R152"/>
  <c r="L152"/>
  <c r="AB151"/>
  <c r="Y151"/>
  <c r="U151"/>
  <c r="T151"/>
  <c r="S151"/>
  <c r="R151"/>
  <c r="L151"/>
  <c r="AB150"/>
  <c r="Y150"/>
  <c r="U150"/>
  <c r="T150"/>
  <c r="S150"/>
  <c r="R150"/>
  <c r="L150"/>
  <c r="AB146"/>
  <c r="Y146"/>
  <c r="U146"/>
  <c r="T146"/>
  <c r="S146"/>
  <c r="R146"/>
  <c r="L146"/>
  <c r="AB145"/>
  <c r="Y145"/>
  <c r="U145"/>
  <c r="T145"/>
  <c r="S145"/>
  <c r="R145"/>
  <c r="L145"/>
  <c r="AB144"/>
  <c r="Y144"/>
  <c r="U144"/>
  <c r="T144"/>
  <c r="S144"/>
  <c r="R144"/>
  <c r="L144"/>
  <c r="AB143"/>
  <c r="Y143"/>
  <c r="U143"/>
  <c r="T143"/>
  <c r="S143"/>
  <c r="R143"/>
  <c r="L143"/>
  <c r="AB142"/>
  <c r="Y142"/>
  <c r="U142"/>
  <c r="T142"/>
  <c r="S142"/>
  <c r="R142"/>
  <c r="L142"/>
  <c r="AB141"/>
  <c r="Y141"/>
  <c r="U141"/>
  <c r="T141"/>
  <c r="S141"/>
  <c r="R141"/>
  <c r="L141"/>
  <c r="AB140"/>
  <c r="Y140"/>
  <c r="U140"/>
  <c r="T140"/>
  <c r="S140"/>
  <c r="R140"/>
  <c r="L140"/>
  <c r="AB139"/>
  <c r="Y139"/>
  <c r="U139"/>
  <c r="T139"/>
  <c r="S139"/>
  <c r="R139"/>
  <c r="L139"/>
  <c r="AB138"/>
  <c r="Y138"/>
  <c r="U138"/>
  <c r="T138"/>
  <c r="S138"/>
  <c r="R138"/>
  <c r="L138"/>
  <c r="AB137"/>
  <c r="Y137"/>
  <c r="U137"/>
  <c r="T137"/>
  <c r="S137"/>
  <c r="R137"/>
  <c r="L137"/>
  <c r="AB136"/>
  <c r="Y136"/>
  <c r="U136"/>
  <c r="T136"/>
  <c r="S136"/>
  <c r="R136"/>
  <c r="L136"/>
  <c r="AB135"/>
  <c r="Y135"/>
  <c r="U135"/>
  <c r="T135"/>
  <c r="S135"/>
  <c r="R135"/>
  <c r="L135"/>
  <c r="AB134"/>
  <c r="Y134"/>
  <c r="U134"/>
  <c r="T134"/>
  <c r="S134"/>
  <c r="R134"/>
  <c r="L134"/>
  <c r="AB133"/>
  <c r="Y133"/>
  <c r="U133"/>
  <c r="T133"/>
  <c r="S133"/>
  <c r="R133"/>
  <c r="L133"/>
  <c r="AB132"/>
  <c r="Y132"/>
  <c r="U132"/>
  <c r="T132"/>
  <c r="S132"/>
  <c r="R132"/>
  <c r="L132"/>
  <c r="AC131"/>
  <c r="AC147" s="1"/>
  <c r="AB131"/>
  <c r="Y131"/>
  <c r="U131"/>
  <c r="T131"/>
  <c r="S131"/>
  <c r="R131"/>
  <c r="L131"/>
  <c r="AB130"/>
  <c r="Y130"/>
  <c r="U130"/>
  <c r="T130"/>
  <c r="S130"/>
  <c r="R130"/>
  <c r="L130"/>
  <c r="AB128"/>
  <c r="Y128"/>
  <c r="U128"/>
  <c r="T128"/>
  <c r="S128"/>
  <c r="R128"/>
  <c r="L128"/>
  <c r="AB127"/>
  <c r="Y127"/>
  <c r="U127"/>
  <c r="T127"/>
  <c r="S127"/>
  <c r="R127"/>
  <c r="L127"/>
  <c r="AC126"/>
  <c r="AC129" s="1"/>
  <c r="AB126"/>
  <c r="Y126"/>
  <c r="U126"/>
  <c r="T126"/>
  <c r="S126"/>
  <c r="R126"/>
  <c r="L126"/>
  <c r="AB125"/>
  <c r="Y125"/>
  <c r="U125"/>
  <c r="T125"/>
  <c r="S125"/>
  <c r="R125"/>
  <c r="L125"/>
  <c r="AB124"/>
  <c r="Y124"/>
  <c r="U124"/>
  <c r="T124"/>
  <c r="S124"/>
  <c r="R124"/>
  <c r="L124"/>
  <c r="AB123"/>
  <c r="Y123"/>
  <c r="U123"/>
  <c r="T123"/>
  <c r="S123"/>
  <c r="R123"/>
  <c r="L123"/>
  <c r="AB122"/>
  <c r="Y122"/>
  <c r="U122"/>
  <c r="T122"/>
  <c r="S122"/>
  <c r="R122"/>
  <c r="L122"/>
  <c r="AB121"/>
  <c r="Y121"/>
  <c r="U121"/>
  <c r="T121"/>
  <c r="S121"/>
  <c r="R121"/>
  <c r="L121"/>
  <c r="AB119"/>
  <c r="Y119"/>
  <c r="U119"/>
  <c r="T119"/>
  <c r="S119"/>
  <c r="R119"/>
  <c r="L119"/>
  <c r="AB118"/>
  <c r="Y118"/>
  <c r="U118"/>
  <c r="T118"/>
  <c r="S118"/>
  <c r="R118"/>
  <c r="L118"/>
  <c r="AC120"/>
  <c r="AB117"/>
  <c r="Y117"/>
  <c r="U117"/>
  <c r="T117"/>
  <c r="S117"/>
  <c r="R117"/>
  <c r="L117"/>
  <c r="AB116"/>
  <c r="Y116"/>
  <c r="U116"/>
  <c r="T116"/>
  <c r="S116"/>
  <c r="S120" s="1"/>
  <c r="R116"/>
  <c r="L116"/>
  <c r="AB114"/>
  <c r="Y114"/>
  <c r="U114"/>
  <c r="T114"/>
  <c r="S114"/>
  <c r="R114"/>
  <c r="L114"/>
  <c r="AB113"/>
  <c r="Y113"/>
  <c r="U113"/>
  <c r="T113"/>
  <c r="S113"/>
  <c r="R113"/>
  <c r="L113"/>
  <c r="AC112"/>
  <c r="AB112"/>
  <c r="Y112"/>
  <c r="U112"/>
  <c r="T112"/>
  <c r="S112"/>
  <c r="R112"/>
  <c r="L112"/>
  <c r="AB111"/>
  <c r="Y111"/>
  <c r="U111"/>
  <c r="T111"/>
  <c r="S111"/>
  <c r="R111"/>
  <c r="L111"/>
  <c r="AC110"/>
  <c r="AC115" s="1"/>
  <c r="AB110"/>
  <c r="Y110"/>
  <c r="U110"/>
  <c r="T110"/>
  <c r="T115" s="1"/>
  <c r="S110"/>
  <c r="R110"/>
  <c r="L110"/>
  <c r="AB107"/>
  <c r="Y107"/>
  <c r="U107"/>
  <c r="T107"/>
  <c r="S107"/>
  <c r="R107"/>
  <c r="L107"/>
  <c r="AB106"/>
  <c r="Y106"/>
  <c r="U106"/>
  <c r="T106"/>
  <c r="S106"/>
  <c r="R106"/>
  <c r="L106"/>
  <c r="AB105"/>
  <c r="Y105"/>
  <c r="U105"/>
  <c r="T105"/>
  <c r="S105"/>
  <c r="R105"/>
  <c r="L105"/>
  <c r="AB104"/>
  <c r="Y104"/>
  <c r="U104"/>
  <c r="T104"/>
  <c r="S104"/>
  <c r="R104"/>
  <c r="L104"/>
  <c r="AB102"/>
  <c r="Y102"/>
  <c r="U102"/>
  <c r="T102"/>
  <c r="S102"/>
  <c r="R102"/>
  <c r="L102"/>
  <c r="AB101"/>
  <c r="Y101"/>
  <c r="U101"/>
  <c r="T101"/>
  <c r="S101"/>
  <c r="R101"/>
  <c r="L101"/>
  <c r="AB100"/>
  <c r="Y100"/>
  <c r="U100"/>
  <c r="T100"/>
  <c r="S100"/>
  <c r="R100"/>
  <c r="L100"/>
  <c r="AB99"/>
  <c r="Y99"/>
  <c r="U99"/>
  <c r="T99"/>
  <c r="S99"/>
  <c r="R99"/>
  <c r="L99"/>
  <c r="AB97"/>
  <c r="Y97"/>
  <c r="U97"/>
  <c r="T97"/>
  <c r="S97"/>
  <c r="R97"/>
  <c r="L97"/>
  <c r="AB96"/>
  <c r="Y96"/>
  <c r="U96"/>
  <c r="T96"/>
  <c r="S96"/>
  <c r="R96"/>
  <c r="L96"/>
  <c r="M96" s="1"/>
  <c r="AB95"/>
  <c r="Y95"/>
  <c r="U95"/>
  <c r="T95"/>
  <c r="S95"/>
  <c r="R95"/>
  <c r="L95"/>
  <c r="AB94"/>
  <c r="Y94"/>
  <c r="U94"/>
  <c r="U98" s="1"/>
  <c r="T94"/>
  <c r="S94"/>
  <c r="R94"/>
  <c r="L94"/>
  <c r="AB92"/>
  <c r="Y92"/>
  <c r="U92"/>
  <c r="T92"/>
  <c r="S92"/>
  <c r="R92"/>
  <c r="L92"/>
  <c r="AB91"/>
  <c r="Y91"/>
  <c r="U91"/>
  <c r="T91"/>
  <c r="S91"/>
  <c r="R91"/>
  <c r="L91"/>
  <c r="AB90"/>
  <c r="Y90"/>
  <c r="U90"/>
  <c r="T90"/>
  <c r="S90"/>
  <c r="R90"/>
  <c r="L90"/>
  <c r="AB89"/>
  <c r="Y89"/>
  <c r="U89"/>
  <c r="T89"/>
  <c r="S89"/>
  <c r="R89"/>
  <c r="L89"/>
  <c r="AB87"/>
  <c r="Y87"/>
  <c r="U87"/>
  <c r="T87"/>
  <c r="S87"/>
  <c r="R87"/>
  <c r="L87"/>
  <c r="AB86"/>
  <c r="Y86"/>
  <c r="U86"/>
  <c r="T86"/>
  <c r="S86"/>
  <c r="R86"/>
  <c r="L86"/>
  <c r="AB85"/>
  <c r="Y85"/>
  <c r="U85"/>
  <c r="T85"/>
  <c r="S85"/>
  <c r="R85"/>
  <c r="L85"/>
  <c r="AB84"/>
  <c r="Y84"/>
  <c r="U84"/>
  <c r="T84"/>
  <c r="S84"/>
  <c r="R84"/>
  <c r="L84"/>
  <c r="AK80"/>
  <c r="AB80"/>
  <c r="Y80"/>
  <c r="U80"/>
  <c r="T80"/>
  <c r="S80"/>
  <c r="R80"/>
  <c r="L80"/>
  <c r="AC79"/>
  <c r="AC81" s="1"/>
  <c r="AC76" s="1"/>
  <c r="AB79"/>
  <c r="Y79"/>
  <c r="U79"/>
  <c r="T79"/>
  <c r="S79"/>
  <c r="R79"/>
  <c r="L79"/>
  <c r="AB78"/>
  <c r="Y78"/>
  <c r="U78"/>
  <c r="T78"/>
  <c r="S78"/>
  <c r="R78"/>
  <c r="L78"/>
  <c r="M78" s="1"/>
  <c r="AB77"/>
  <c r="Y77"/>
  <c r="U77"/>
  <c r="T77"/>
  <c r="S77"/>
  <c r="R77"/>
  <c r="L77"/>
  <c r="AB74"/>
  <c r="Y74"/>
  <c r="U74"/>
  <c r="T74"/>
  <c r="S74"/>
  <c r="R74"/>
  <c r="L74"/>
  <c r="AB73"/>
  <c r="Y73"/>
  <c r="U73"/>
  <c r="T73"/>
  <c r="S73"/>
  <c r="R73"/>
  <c r="L73"/>
  <c r="AC72"/>
  <c r="AB72"/>
  <c r="Y72"/>
  <c r="U72"/>
  <c r="T72"/>
  <c r="S72"/>
  <c r="R72"/>
  <c r="L72"/>
  <c r="AB71"/>
  <c r="Y71"/>
  <c r="U71"/>
  <c r="T71"/>
  <c r="S71"/>
  <c r="R71"/>
  <c r="L71"/>
  <c r="AB70"/>
  <c r="Y70"/>
  <c r="U70"/>
  <c r="T70"/>
  <c r="S70"/>
  <c r="R70"/>
  <c r="L70"/>
  <c r="AB69"/>
  <c r="Y69"/>
  <c r="U69"/>
  <c r="T69"/>
  <c r="S69"/>
  <c r="R69"/>
  <c r="L69"/>
  <c r="AB68"/>
  <c r="Y68"/>
  <c r="U68"/>
  <c r="T68"/>
  <c r="S68"/>
  <c r="R68"/>
  <c r="L68"/>
  <c r="AB67"/>
  <c r="Y67"/>
  <c r="U67"/>
  <c r="T67"/>
  <c r="S67"/>
  <c r="R67"/>
  <c r="L67"/>
  <c r="AB66"/>
  <c r="Y66"/>
  <c r="U66"/>
  <c r="T66"/>
  <c r="S66"/>
  <c r="R66"/>
  <c r="M66"/>
  <c r="AQ66" s="1"/>
  <c r="AB64"/>
  <c r="Y64"/>
  <c r="U64"/>
  <c r="T64"/>
  <c r="S64"/>
  <c r="R64"/>
  <c r="L64"/>
  <c r="AB62"/>
  <c r="Y62"/>
  <c r="U62"/>
  <c r="T62"/>
  <c r="S62"/>
  <c r="R62"/>
  <c r="L62"/>
  <c r="AB61"/>
  <c r="Y61"/>
  <c r="U61"/>
  <c r="T61"/>
  <c r="S61"/>
  <c r="R61"/>
  <c r="L61"/>
  <c r="AC63"/>
  <c r="AB60"/>
  <c r="Y60"/>
  <c r="U60"/>
  <c r="T60"/>
  <c r="S60"/>
  <c r="R60"/>
  <c r="L60"/>
  <c r="M60" s="1"/>
  <c r="AB59"/>
  <c r="Y59"/>
  <c r="U59"/>
  <c r="T59"/>
  <c r="S59"/>
  <c r="R59"/>
  <c r="L59"/>
  <c r="AB56"/>
  <c r="Y56"/>
  <c r="U56"/>
  <c r="T56"/>
  <c r="S56"/>
  <c r="R56"/>
  <c r="L56"/>
  <c r="AB55"/>
  <c r="Y55"/>
  <c r="U55"/>
  <c r="T55"/>
  <c r="S55"/>
  <c r="R55"/>
  <c r="L55"/>
  <c r="AC54"/>
  <c r="AC57" s="1"/>
  <c r="AB54"/>
  <c r="Y54"/>
  <c r="U54"/>
  <c r="T54"/>
  <c r="S54"/>
  <c r="R54"/>
  <c r="L54"/>
  <c r="AB53"/>
  <c r="Y53"/>
  <c r="U53"/>
  <c r="T53"/>
  <c r="S53"/>
  <c r="R53"/>
  <c r="L53"/>
  <c r="AB52"/>
  <c r="Y52"/>
  <c r="U52"/>
  <c r="T52"/>
  <c r="S52"/>
  <c r="R52"/>
  <c r="L52"/>
  <c r="AB51"/>
  <c r="Y51"/>
  <c r="U51"/>
  <c r="T51"/>
  <c r="S51"/>
  <c r="R51"/>
  <c r="L51"/>
  <c r="AB49"/>
  <c r="Y49"/>
  <c r="U49"/>
  <c r="T49"/>
  <c r="S49"/>
  <c r="R49"/>
  <c r="L49"/>
  <c r="AB48"/>
  <c r="Y48"/>
  <c r="U48"/>
  <c r="T48"/>
  <c r="S48"/>
  <c r="R48"/>
  <c r="L48"/>
  <c r="M48" s="1"/>
  <c r="AB47"/>
  <c r="Y47"/>
  <c r="U47"/>
  <c r="T47"/>
  <c r="S47"/>
  <c r="R47"/>
  <c r="L47"/>
  <c r="AC46"/>
  <c r="AC50" s="1"/>
  <c r="AC41" s="1"/>
  <c r="AB46"/>
  <c r="Y46"/>
  <c r="U46"/>
  <c r="T46"/>
  <c r="S46"/>
  <c r="R46"/>
  <c r="L46"/>
  <c r="AB45"/>
  <c r="Y45"/>
  <c r="U45"/>
  <c r="T45"/>
  <c r="S45"/>
  <c r="R45"/>
  <c r="L45"/>
  <c r="AB44"/>
  <c r="Y44"/>
  <c r="T44"/>
  <c r="S44"/>
  <c r="R44"/>
  <c r="L44"/>
  <c r="AB43"/>
  <c r="Y43"/>
  <c r="U43"/>
  <c r="T43"/>
  <c r="S43"/>
  <c r="R43"/>
  <c r="L43"/>
  <c r="AB42"/>
  <c r="Y42"/>
  <c r="U42"/>
  <c r="T42"/>
  <c r="S42"/>
  <c r="R42"/>
  <c r="L42"/>
  <c r="AB39"/>
  <c r="Y39"/>
  <c r="U39"/>
  <c r="T39"/>
  <c r="S39"/>
  <c r="R39"/>
  <c r="L39"/>
  <c r="AB38"/>
  <c r="Y38"/>
  <c r="U38"/>
  <c r="T38"/>
  <c r="S38"/>
  <c r="R38"/>
  <c r="L38"/>
  <c r="AB37"/>
  <c r="Y37"/>
  <c r="U37"/>
  <c r="T37"/>
  <c r="S37"/>
  <c r="R37"/>
  <c r="L37"/>
  <c r="AC36"/>
  <c r="AC40" s="1"/>
  <c r="AB36"/>
  <c r="Y36"/>
  <c r="U36"/>
  <c r="T36"/>
  <c r="S36"/>
  <c r="R36"/>
  <c r="L36"/>
  <c r="AB34"/>
  <c r="Y34"/>
  <c r="U34"/>
  <c r="T34"/>
  <c r="S34"/>
  <c r="R34"/>
  <c r="L34"/>
  <c r="AC33"/>
  <c r="AC35" s="1"/>
  <c r="AB33"/>
  <c r="Y33"/>
  <c r="U33"/>
  <c r="T33"/>
  <c r="S33"/>
  <c r="R33"/>
  <c r="L33"/>
  <c r="AB32"/>
  <c r="Y32"/>
  <c r="U32"/>
  <c r="T32"/>
  <c r="S32"/>
  <c r="R32"/>
  <c r="L32"/>
  <c r="AB31"/>
  <c r="Y31"/>
  <c r="U31"/>
  <c r="T31"/>
  <c r="S31"/>
  <c r="R31"/>
  <c r="L31"/>
  <c r="AB29"/>
  <c r="Y29"/>
  <c r="U29"/>
  <c r="T29"/>
  <c r="S29"/>
  <c r="R29"/>
  <c r="L29"/>
  <c r="AC28"/>
  <c r="AB28"/>
  <c r="Y28"/>
  <c r="U28"/>
  <c r="T28"/>
  <c r="S28"/>
  <c r="R28"/>
  <c r="L28"/>
  <c r="AC27"/>
  <c r="AB27"/>
  <c r="Y27"/>
  <c r="U27"/>
  <c r="T27"/>
  <c r="S27"/>
  <c r="R27"/>
  <c r="L27"/>
  <c r="AC26"/>
  <c r="AB26"/>
  <c r="Y26"/>
  <c r="U26"/>
  <c r="T26"/>
  <c r="S26"/>
  <c r="R26"/>
  <c r="L26"/>
  <c r="AB25"/>
  <c r="Y25"/>
  <c r="U25"/>
  <c r="T25"/>
  <c r="S25"/>
  <c r="R25"/>
  <c r="M25"/>
  <c r="AQ25" s="1"/>
  <c r="AC24"/>
  <c r="AC30" s="1"/>
  <c r="AA24"/>
  <c r="AB24" s="1"/>
  <c r="Y24"/>
  <c r="U24"/>
  <c r="T24"/>
  <c r="S24"/>
  <c r="R24"/>
  <c r="L24"/>
  <c r="AB23"/>
  <c r="Y23"/>
  <c r="U23"/>
  <c r="T23"/>
  <c r="S23"/>
  <c r="R23"/>
  <c r="L23"/>
  <c r="AB22"/>
  <c r="Y22"/>
  <c r="U22"/>
  <c r="T22"/>
  <c r="S22"/>
  <c r="R22"/>
  <c r="L22"/>
  <c r="AB21"/>
  <c r="Y21"/>
  <c r="U21"/>
  <c r="T21"/>
  <c r="S21"/>
  <c r="R21"/>
  <c r="L21"/>
  <c r="AB20"/>
  <c r="Y20"/>
  <c r="U20"/>
  <c r="T20"/>
  <c r="S20"/>
  <c r="R20"/>
  <c r="L20"/>
  <c r="AB19"/>
  <c r="Y19"/>
  <c r="U19"/>
  <c r="T19"/>
  <c r="S19"/>
  <c r="R19"/>
  <c r="L19"/>
  <c r="AB18"/>
  <c r="Y18"/>
  <c r="U18"/>
  <c r="T18"/>
  <c r="S18"/>
  <c r="R18"/>
  <c r="L18"/>
  <c r="AB17"/>
  <c r="Y17"/>
  <c r="U17"/>
  <c r="T17"/>
  <c r="S17"/>
  <c r="R17"/>
  <c r="L17"/>
  <c r="AB16"/>
  <c r="Y16"/>
  <c r="U16"/>
  <c r="T16"/>
  <c r="S16"/>
  <c r="R16"/>
  <c r="L16"/>
  <c r="AB15"/>
  <c r="Y15"/>
  <c r="U15"/>
  <c r="T15"/>
  <c r="S15"/>
  <c r="R15"/>
  <c r="L15"/>
  <c r="AB14"/>
  <c r="Y14"/>
  <c r="U14"/>
  <c r="T14"/>
  <c r="S14"/>
  <c r="R14"/>
  <c r="M14"/>
  <c r="AQ14" s="1"/>
  <c r="AB13"/>
  <c r="Y13"/>
  <c r="U13"/>
  <c r="T13"/>
  <c r="S13"/>
  <c r="R13"/>
  <c r="L13"/>
  <c r="AB12"/>
  <c r="Y12"/>
  <c r="U12"/>
  <c r="T12"/>
  <c r="S12"/>
  <c r="R12"/>
  <c r="L12"/>
  <c r="AB10"/>
  <c r="Y10"/>
  <c r="U10"/>
  <c r="T10"/>
  <c r="S10"/>
  <c r="R10"/>
  <c r="L10"/>
  <c r="AB9"/>
  <c r="Y9"/>
  <c r="U9"/>
  <c r="T9"/>
  <c r="S9"/>
  <c r="R9"/>
  <c r="L9"/>
  <c r="AC8"/>
  <c r="AC11" s="1"/>
  <c r="AB8"/>
  <c r="Y8"/>
  <c r="U8"/>
  <c r="T8"/>
  <c r="S8"/>
  <c r="R8"/>
  <c r="L8"/>
  <c r="AB7"/>
  <c r="Y7"/>
  <c r="U7"/>
  <c r="T7"/>
  <c r="S7"/>
  <c r="R7"/>
  <c r="M7"/>
  <c r="AC72" i="16"/>
  <c r="AC71"/>
  <c r="AC69"/>
  <c r="AB183"/>
  <c r="Y183"/>
  <c r="U183"/>
  <c r="T183"/>
  <c r="S183"/>
  <c r="R183"/>
  <c r="L183"/>
  <c r="AB182"/>
  <c r="Y182"/>
  <c r="U182"/>
  <c r="T182"/>
  <c r="S182"/>
  <c r="R182"/>
  <c r="L182"/>
  <c r="AB181"/>
  <c r="Y181"/>
  <c r="U181"/>
  <c r="T181"/>
  <c r="S181"/>
  <c r="R181"/>
  <c r="L181"/>
  <c r="AB180"/>
  <c r="Y180"/>
  <c r="U180"/>
  <c r="T180"/>
  <c r="S180"/>
  <c r="R180"/>
  <c r="L180"/>
  <c r="AC179"/>
  <c r="AC184" s="1"/>
  <c r="AC170" s="1"/>
  <c r="AB179"/>
  <c r="Y179"/>
  <c r="U179"/>
  <c r="T179"/>
  <c r="S179"/>
  <c r="R179"/>
  <c r="L179"/>
  <c r="AB178"/>
  <c r="Y178"/>
  <c r="U178"/>
  <c r="T178"/>
  <c r="S178"/>
  <c r="R178"/>
  <c r="L178"/>
  <c r="AB177"/>
  <c r="Y177"/>
  <c r="U177"/>
  <c r="T177"/>
  <c r="S177"/>
  <c r="R177"/>
  <c r="L177"/>
  <c r="AB176"/>
  <c r="Y176"/>
  <c r="U176"/>
  <c r="T176"/>
  <c r="S176"/>
  <c r="R176"/>
  <c r="L176"/>
  <c r="AB175"/>
  <c r="Y175"/>
  <c r="U175"/>
  <c r="T175"/>
  <c r="S175"/>
  <c r="R175"/>
  <c r="L175"/>
  <c r="AB174"/>
  <c r="Y174"/>
  <c r="U174"/>
  <c r="T174"/>
  <c r="S174"/>
  <c r="R174"/>
  <c r="L174"/>
  <c r="AB173"/>
  <c r="Y173"/>
  <c r="U173"/>
  <c r="T173"/>
  <c r="S173"/>
  <c r="R173"/>
  <c r="L173"/>
  <c r="M173" s="1"/>
  <c r="AB172"/>
  <c r="Y172"/>
  <c r="U172"/>
  <c r="T172"/>
  <c r="S172"/>
  <c r="R172"/>
  <c r="L172"/>
  <c r="AB171"/>
  <c r="Y171"/>
  <c r="U171"/>
  <c r="T171"/>
  <c r="S171"/>
  <c r="R171"/>
  <c r="L171"/>
  <c r="AB168"/>
  <c r="Y168"/>
  <c r="U168"/>
  <c r="T168"/>
  <c r="S168"/>
  <c r="R168"/>
  <c r="L168"/>
  <c r="AB167"/>
  <c r="Y167"/>
  <c r="U167"/>
  <c r="T167"/>
  <c r="S167"/>
  <c r="R167"/>
  <c r="L167"/>
  <c r="AB166"/>
  <c r="Y166"/>
  <c r="U166"/>
  <c r="T166"/>
  <c r="S166"/>
  <c r="R166"/>
  <c r="L166"/>
  <c r="AB165"/>
  <c r="Y165"/>
  <c r="U165"/>
  <c r="T165"/>
  <c r="S165"/>
  <c r="R165"/>
  <c r="L165"/>
  <c r="AB164"/>
  <c r="Y164"/>
  <c r="U164"/>
  <c r="T164"/>
  <c r="S164"/>
  <c r="R164"/>
  <c r="L164"/>
  <c r="AB163"/>
  <c r="Y163"/>
  <c r="U163"/>
  <c r="T163"/>
  <c r="S163"/>
  <c r="R163"/>
  <c r="L163"/>
  <c r="AB162"/>
  <c r="Y162"/>
  <c r="U162"/>
  <c r="T162"/>
  <c r="S162"/>
  <c r="R162"/>
  <c r="L162"/>
  <c r="AB161"/>
  <c r="Y161"/>
  <c r="U161"/>
  <c r="T161"/>
  <c r="S161"/>
  <c r="R161"/>
  <c r="L161"/>
  <c r="AB160"/>
  <c r="Y160"/>
  <c r="U160"/>
  <c r="T160"/>
  <c r="S160"/>
  <c r="R160"/>
  <c r="L160"/>
  <c r="AC159"/>
  <c r="AC169" s="1"/>
  <c r="AC149" s="1"/>
  <c r="AB159"/>
  <c r="Y159"/>
  <c r="U159"/>
  <c r="T159"/>
  <c r="S159"/>
  <c r="R159"/>
  <c r="L159"/>
  <c r="AB158"/>
  <c r="Y158"/>
  <c r="U158"/>
  <c r="T158"/>
  <c r="S158"/>
  <c r="R158"/>
  <c r="L158"/>
  <c r="AB157"/>
  <c r="Y157"/>
  <c r="U157"/>
  <c r="T157"/>
  <c r="S157"/>
  <c r="R157"/>
  <c r="L157"/>
  <c r="AB154"/>
  <c r="Y154"/>
  <c r="U154"/>
  <c r="T154"/>
  <c r="S154"/>
  <c r="R154"/>
  <c r="L154"/>
  <c r="AB153"/>
  <c r="Y153"/>
  <c r="U153"/>
  <c r="T153"/>
  <c r="S153"/>
  <c r="R153"/>
  <c r="L153"/>
  <c r="AB152"/>
  <c r="Y152"/>
  <c r="U152"/>
  <c r="T152"/>
  <c r="S152"/>
  <c r="R152"/>
  <c r="L152"/>
  <c r="AB151"/>
  <c r="Y151"/>
  <c r="U151"/>
  <c r="T151"/>
  <c r="S151"/>
  <c r="R151"/>
  <c r="L151"/>
  <c r="AB150"/>
  <c r="Y150"/>
  <c r="U150"/>
  <c r="T150"/>
  <c r="S150"/>
  <c r="R150"/>
  <c r="L150"/>
  <c r="AB146"/>
  <c r="Y146"/>
  <c r="U146"/>
  <c r="T146"/>
  <c r="S146"/>
  <c r="R146"/>
  <c r="L146"/>
  <c r="AB145"/>
  <c r="Y145"/>
  <c r="U145"/>
  <c r="T145"/>
  <c r="S145"/>
  <c r="R145"/>
  <c r="L145"/>
  <c r="AB144"/>
  <c r="Y144"/>
  <c r="U144"/>
  <c r="T144"/>
  <c r="S144"/>
  <c r="R144"/>
  <c r="L144"/>
  <c r="AB143"/>
  <c r="Y143"/>
  <c r="U143"/>
  <c r="T143"/>
  <c r="S143"/>
  <c r="R143"/>
  <c r="L143"/>
  <c r="AB142"/>
  <c r="Y142"/>
  <c r="U142"/>
  <c r="T142"/>
  <c r="S142"/>
  <c r="R142"/>
  <c r="L142"/>
  <c r="AB141"/>
  <c r="Y141"/>
  <c r="U141"/>
  <c r="T141"/>
  <c r="S141"/>
  <c r="R141"/>
  <c r="L141"/>
  <c r="AB140"/>
  <c r="Y140"/>
  <c r="U140"/>
  <c r="T140"/>
  <c r="S140"/>
  <c r="R140"/>
  <c r="L140"/>
  <c r="AB139"/>
  <c r="Y139"/>
  <c r="U139"/>
  <c r="T139"/>
  <c r="S139"/>
  <c r="R139"/>
  <c r="L139"/>
  <c r="AB138"/>
  <c r="Y138"/>
  <c r="U138"/>
  <c r="T138"/>
  <c r="S138"/>
  <c r="R138"/>
  <c r="L138"/>
  <c r="AB137"/>
  <c r="Y137"/>
  <c r="U137"/>
  <c r="T137"/>
  <c r="S137"/>
  <c r="R137"/>
  <c r="L137"/>
  <c r="AB136"/>
  <c r="Y136"/>
  <c r="U136"/>
  <c r="T136"/>
  <c r="S136"/>
  <c r="R136"/>
  <c r="L136"/>
  <c r="AB135"/>
  <c r="Y135"/>
  <c r="U135"/>
  <c r="T135"/>
  <c r="S135"/>
  <c r="R135"/>
  <c r="L135"/>
  <c r="AB134"/>
  <c r="Y134"/>
  <c r="U134"/>
  <c r="T134"/>
  <c r="S134"/>
  <c r="R134"/>
  <c r="L134"/>
  <c r="AB133"/>
  <c r="Y133"/>
  <c r="U133"/>
  <c r="T133"/>
  <c r="S133"/>
  <c r="R133"/>
  <c r="L133"/>
  <c r="AB132"/>
  <c r="Y132"/>
  <c r="U132"/>
  <c r="T132"/>
  <c r="S132"/>
  <c r="R132"/>
  <c r="L132"/>
  <c r="AC131"/>
  <c r="AC147" s="1"/>
  <c r="AB131"/>
  <c r="Y131"/>
  <c r="U131"/>
  <c r="T131"/>
  <c r="S131"/>
  <c r="R131"/>
  <c r="L131"/>
  <c r="AB130"/>
  <c r="Y130"/>
  <c r="U130"/>
  <c r="T130"/>
  <c r="S130"/>
  <c r="R130"/>
  <c r="L130"/>
  <c r="AB128"/>
  <c r="Y128"/>
  <c r="U128"/>
  <c r="T128"/>
  <c r="S128"/>
  <c r="R128"/>
  <c r="L128"/>
  <c r="AB127"/>
  <c r="Y127"/>
  <c r="U127"/>
  <c r="T127"/>
  <c r="S127"/>
  <c r="R127"/>
  <c r="L127"/>
  <c r="AC126"/>
  <c r="AC129" s="1"/>
  <c r="AB126"/>
  <c r="Y126"/>
  <c r="U126"/>
  <c r="T126"/>
  <c r="S126"/>
  <c r="R126"/>
  <c r="L126"/>
  <c r="AB125"/>
  <c r="Y125"/>
  <c r="U125"/>
  <c r="T125"/>
  <c r="S125"/>
  <c r="R125"/>
  <c r="L125"/>
  <c r="AB124"/>
  <c r="Y124"/>
  <c r="U124"/>
  <c r="T124"/>
  <c r="S124"/>
  <c r="R124"/>
  <c r="L124"/>
  <c r="AB123"/>
  <c r="Y123"/>
  <c r="U123"/>
  <c r="T123"/>
  <c r="S123"/>
  <c r="R123"/>
  <c r="L123"/>
  <c r="AB122"/>
  <c r="Y122"/>
  <c r="U122"/>
  <c r="T122"/>
  <c r="S122"/>
  <c r="R122"/>
  <c r="L122"/>
  <c r="AB121"/>
  <c r="Y121"/>
  <c r="Y129" s="1"/>
  <c r="U121"/>
  <c r="T121"/>
  <c r="S121"/>
  <c r="R121"/>
  <c r="R129" s="1"/>
  <c r="L121"/>
  <c r="AB119"/>
  <c r="Y119"/>
  <c r="U119"/>
  <c r="T119"/>
  <c r="S119"/>
  <c r="R119"/>
  <c r="L119"/>
  <c r="AB118"/>
  <c r="Y118"/>
  <c r="U118"/>
  <c r="T118"/>
  <c r="S118"/>
  <c r="R118"/>
  <c r="L118"/>
  <c r="AC120"/>
  <c r="AB116"/>
  <c r="AB120" s="1"/>
  <c r="Y116"/>
  <c r="U116"/>
  <c r="T116"/>
  <c r="S116"/>
  <c r="S120" s="1"/>
  <c r="R116"/>
  <c r="L116"/>
  <c r="AB114"/>
  <c r="Y114"/>
  <c r="U114"/>
  <c r="T114"/>
  <c r="S114"/>
  <c r="R114"/>
  <c r="L114"/>
  <c r="AB113"/>
  <c r="Y113"/>
  <c r="U113"/>
  <c r="T113"/>
  <c r="S113"/>
  <c r="R113"/>
  <c r="L113"/>
  <c r="AC112"/>
  <c r="AB112"/>
  <c r="Y112"/>
  <c r="U112"/>
  <c r="T112"/>
  <c r="S112"/>
  <c r="R112"/>
  <c r="L112"/>
  <c r="AB111"/>
  <c r="Y111"/>
  <c r="U111"/>
  <c r="T111"/>
  <c r="S111"/>
  <c r="R111"/>
  <c r="L111"/>
  <c r="AC110"/>
  <c r="AC115" s="1"/>
  <c r="AC109" s="1"/>
  <c r="AB110"/>
  <c r="Y110"/>
  <c r="U110"/>
  <c r="T110"/>
  <c r="T115" s="1"/>
  <c r="S110"/>
  <c r="R110"/>
  <c r="L110"/>
  <c r="AB107"/>
  <c r="Y107"/>
  <c r="U107"/>
  <c r="T107"/>
  <c r="S107"/>
  <c r="R107"/>
  <c r="L107"/>
  <c r="AB106"/>
  <c r="Y106"/>
  <c r="U106"/>
  <c r="T106"/>
  <c r="S106"/>
  <c r="R106"/>
  <c r="L106"/>
  <c r="AB105"/>
  <c r="Y105"/>
  <c r="U105"/>
  <c r="T105"/>
  <c r="S105"/>
  <c r="R105"/>
  <c r="L105"/>
  <c r="AB104"/>
  <c r="Y104"/>
  <c r="U104"/>
  <c r="T104"/>
  <c r="T108" s="1"/>
  <c r="S104"/>
  <c r="R104"/>
  <c r="L104"/>
  <c r="AB102"/>
  <c r="Y102"/>
  <c r="U102"/>
  <c r="T102"/>
  <c r="S102"/>
  <c r="R102"/>
  <c r="L102"/>
  <c r="AB101"/>
  <c r="Y101"/>
  <c r="U101"/>
  <c r="T101"/>
  <c r="S101"/>
  <c r="R101"/>
  <c r="L101"/>
  <c r="AB100"/>
  <c r="Y100"/>
  <c r="U100"/>
  <c r="T100"/>
  <c r="S100"/>
  <c r="R100"/>
  <c r="L100"/>
  <c r="AB99"/>
  <c r="Y99"/>
  <c r="U99"/>
  <c r="T99"/>
  <c r="T103" s="1"/>
  <c r="S99"/>
  <c r="R99"/>
  <c r="L99"/>
  <c r="AB97"/>
  <c r="Y97"/>
  <c r="U97"/>
  <c r="T97"/>
  <c r="S97"/>
  <c r="R97"/>
  <c r="L97"/>
  <c r="AB96"/>
  <c r="Y96"/>
  <c r="U96"/>
  <c r="T96"/>
  <c r="S96"/>
  <c r="R96"/>
  <c r="L96"/>
  <c r="AB95"/>
  <c r="Y95"/>
  <c r="U95"/>
  <c r="T95"/>
  <c r="S95"/>
  <c r="R95"/>
  <c r="L95"/>
  <c r="AC94"/>
  <c r="AC98" s="1"/>
  <c r="AB94"/>
  <c r="Y94"/>
  <c r="U94"/>
  <c r="U98" s="1"/>
  <c r="T94"/>
  <c r="S94"/>
  <c r="R94"/>
  <c r="L94"/>
  <c r="AB92"/>
  <c r="Y92"/>
  <c r="U92"/>
  <c r="T92"/>
  <c r="S92"/>
  <c r="R92"/>
  <c r="L92"/>
  <c r="AB91"/>
  <c r="Y91"/>
  <c r="U91"/>
  <c r="T91"/>
  <c r="S91"/>
  <c r="R91"/>
  <c r="L91"/>
  <c r="AB90"/>
  <c r="Y90"/>
  <c r="U90"/>
  <c r="T90"/>
  <c r="S90"/>
  <c r="R90"/>
  <c r="L90"/>
  <c r="AC89"/>
  <c r="AC93" s="1"/>
  <c r="AC83" s="1"/>
  <c r="AB89"/>
  <c r="Y89"/>
  <c r="Y93" s="1"/>
  <c r="U89"/>
  <c r="T89"/>
  <c r="S89"/>
  <c r="R89"/>
  <c r="R93" s="1"/>
  <c r="L89"/>
  <c r="AB87"/>
  <c r="Y87"/>
  <c r="U87"/>
  <c r="T87"/>
  <c r="S87"/>
  <c r="R87"/>
  <c r="L87"/>
  <c r="AB86"/>
  <c r="Y86"/>
  <c r="U86"/>
  <c r="T86"/>
  <c r="S86"/>
  <c r="R86"/>
  <c r="L86"/>
  <c r="AB85"/>
  <c r="Y85"/>
  <c r="U85"/>
  <c r="T85"/>
  <c r="S85"/>
  <c r="R85"/>
  <c r="L85"/>
  <c r="AB84"/>
  <c r="Y84"/>
  <c r="Y88" s="1"/>
  <c r="U84"/>
  <c r="T84"/>
  <c r="S84"/>
  <c r="R84"/>
  <c r="R88" s="1"/>
  <c r="L84"/>
  <c r="AK80"/>
  <c r="AB80"/>
  <c r="Y80"/>
  <c r="U80"/>
  <c r="T80"/>
  <c r="S80"/>
  <c r="R80"/>
  <c r="L80"/>
  <c r="AC79"/>
  <c r="AC81" s="1"/>
  <c r="AC76" s="1"/>
  <c r="AB79"/>
  <c r="Y79"/>
  <c r="U79"/>
  <c r="T79"/>
  <c r="S79"/>
  <c r="R79"/>
  <c r="L79"/>
  <c r="AB78"/>
  <c r="Y78"/>
  <c r="U78"/>
  <c r="T78"/>
  <c r="S78"/>
  <c r="R78"/>
  <c r="L78"/>
  <c r="AB77"/>
  <c r="Y77"/>
  <c r="U77"/>
  <c r="T77"/>
  <c r="T81" s="1"/>
  <c r="T76" s="1"/>
  <c r="S77"/>
  <c r="R77"/>
  <c r="L77"/>
  <c r="AB74"/>
  <c r="Y74"/>
  <c r="U74"/>
  <c r="T74"/>
  <c r="S74"/>
  <c r="R74"/>
  <c r="L74"/>
  <c r="AB73"/>
  <c r="Y73"/>
  <c r="U73"/>
  <c r="T73"/>
  <c r="S73"/>
  <c r="R73"/>
  <c r="L73"/>
  <c r="AB72"/>
  <c r="Y72"/>
  <c r="U72"/>
  <c r="T72"/>
  <c r="S72"/>
  <c r="R72"/>
  <c r="L72"/>
  <c r="AB71"/>
  <c r="Y71"/>
  <c r="U71"/>
  <c r="T71"/>
  <c r="S71"/>
  <c r="R71"/>
  <c r="L71"/>
  <c r="AB70"/>
  <c r="Y70"/>
  <c r="U70"/>
  <c r="T70"/>
  <c r="S70"/>
  <c r="R70"/>
  <c r="L70"/>
  <c r="AB69"/>
  <c r="Y69"/>
  <c r="U69"/>
  <c r="T69"/>
  <c r="S69"/>
  <c r="R69"/>
  <c r="L69"/>
  <c r="AB68"/>
  <c r="Y68"/>
  <c r="U68"/>
  <c r="T68"/>
  <c r="S68"/>
  <c r="R68"/>
  <c r="L68"/>
  <c r="AB67"/>
  <c r="Y67"/>
  <c r="U67"/>
  <c r="T67"/>
  <c r="S67"/>
  <c r="R67"/>
  <c r="L67"/>
  <c r="AB66"/>
  <c r="Y66"/>
  <c r="U66"/>
  <c r="T66"/>
  <c r="S66"/>
  <c r="R66"/>
  <c r="M66"/>
  <c r="AQ66" s="1"/>
  <c r="AC75"/>
  <c r="AB65"/>
  <c r="Y65"/>
  <c r="U65"/>
  <c r="T65"/>
  <c r="S65"/>
  <c r="R65"/>
  <c r="L65"/>
  <c r="AB64"/>
  <c r="Y64"/>
  <c r="Y75" s="1"/>
  <c r="U64"/>
  <c r="T64"/>
  <c r="S64"/>
  <c r="R64"/>
  <c r="R75" s="1"/>
  <c r="L64"/>
  <c r="AB62"/>
  <c r="Y62"/>
  <c r="U62"/>
  <c r="T62"/>
  <c r="S62"/>
  <c r="R62"/>
  <c r="L62"/>
  <c r="AB61"/>
  <c r="Y61"/>
  <c r="U61"/>
  <c r="T61"/>
  <c r="S61"/>
  <c r="R61"/>
  <c r="L61"/>
  <c r="AC63"/>
  <c r="AB59"/>
  <c r="AB63" s="1"/>
  <c r="Y59"/>
  <c r="U59"/>
  <c r="T59"/>
  <c r="S59"/>
  <c r="S63" s="1"/>
  <c r="R59"/>
  <c r="L59"/>
  <c r="AB56"/>
  <c r="Y56"/>
  <c r="U56"/>
  <c r="T56"/>
  <c r="S56"/>
  <c r="R56"/>
  <c r="L56"/>
  <c r="AB55"/>
  <c r="Y55"/>
  <c r="U55"/>
  <c r="T55"/>
  <c r="S55"/>
  <c r="R55"/>
  <c r="L55"/>
  <c r="AC54"/>
  <c r="AC57" s="1"/>
  <c r="AB54"/>
  <c r="Y54"/>
  <c r="U54"/>
  <c r="T54"/>
  <c r="S54"/>
  <c r="R54"/>
  <c r="L54"/>
  <c r="AB53"/>
  <c r="Y53"/>
  <c r="U53"/>
  <c r="T53"/>
  <c r="S53"/>
  <c r="R53"/>
  <c r="L53"/>
  <c r="AB52"/>
  <c r="Y52"/>
  <c r="U52"/>
  <c r="T52"/>
  <c r="S52"/>
  <c r="R52"/>
  <c r="L52"/>
  <c r="AB51"/>
  <c r="Y51"/>
  <c r="Y57" s="1"/>
  <c r="U51"/>
  <c r="T51"/>
  <c r="S51"/>
  <c r="R51"/>
  <c r="R57" s="1"/>
  <c r="L51"/>
  <c r="AB49"/>
  <c r="Y49"/>
  <c r="U49"/>
  <c r="T49"/>
  <c r="S49"/>
  <c r="R49"/>
  <c r="L49"/>
  <c r="AB48"/>
  <c r="Y48"/>
  <c r="U48"/>
  <c r="T48"/>
  <c r="S48"/>
  <c r="R48"/>
  <c r="L48"/>
  <c r="AB47"/>
  <c r="Y47"/>
  <c r="U47"/>
  <c r="T47"/>
  <c r="S47"/>
  <c r="R47"/>
  <c r="L47"/>
  <c r="AC46"/>
  <c r="AC50" s="1"/>
  <c r="AB46"/>
  <c r="Y46"/>
  <c r="U46"/>
  <c r="T46"/>
  <c r="S46"/>
  <c r="R46"/>
  <c r="L46"/>
  <c r="AB45"/>
  <c r="Y45"/>
  <c r="U45"/>
  <c r="T45"/>
  <c r="S45"/>
  <c r="R45"/>
  <c r="L45"/>
  <c r="AB44"/>
  <c r="Y44"/>
  <c r="T44"/>
  <c r="S44"/>
  <c r="R44"/>
  <c r="L44"/>
  <c r="AB43"/>
  <c r="Y43"/>
  <c r="U43"/>
  <c r="T43"/>
  <c r="S43"/>
  <c r="R43"/>
  <c r="L43"/>
  <c r="AB42"/>
  <c r="AB50" s="1"/>
  <c r="Y42"/>
  <c r="U42"/>
  <c r="T42"/>
  <c r="S42"/>
  <c r="S50" s="1"/>
  <c r="R42"/>
  <c r="L42"/>
  <c r="AB39"/>
  <c r="Y39"/>
  <c r="U39"/>
  <c r="T39"/>
  <c r="S39"/>
  <c r="R39"/>
  <c r="L39"/>
  <c r="AB38"/>
  <c r="Y38"/>
  <c r="U38"/>
  <c r="T38"/>
  <c r="S38"/>
  <c r="R38"/>
  <c r="L38"/>
  <c r="AB37"/>
  <c r="Y37"/>
  <c r="U37"/>
  <c r="T37"/>
  <c r="S37"/>
  <c r="R37"/>
  <c r="L37"/>
  <c r="AC36"/>
  <c r="AC40" s="1"/>
  <c r="AB36"/>
  <c r="Y36"/>
  <c r="U36"/>
  <c r="T36"/>
  <c r="T40" s="1"/>
  <c r="S36"/>
  <c r="R36"/>
  <c r="L36"/>
  <c r="AB34"/>
  <c r="Y34"/>
  <c r="U34"/>
  <c r="T34"/>
  <c r="S34"/>
  <c r="R34"/>
  <c r="L34"/>
  <c r="AC33"/>
  <c r="AC35" s="1"/>
  <c r="AB33"/>
  <c r="Y33"/>
  <c r="U33"/>
  <c r="T33"/>
  <c r="S33"/>
  <c r="R33"/>
  <c r="L33"/>
  <c r="AB32"/>
  <c r="Y32"/>
  <c r="U32"/>
  <c r="T32"/>
  <c r="S32"/>
  <c r="R32"/>
  <c r="L32"/>
  <c r="AB31"/>
  <c r="Y31"/>
  <c r="U31"/>
  <c r="U35" s="1"/>
  <c r="T31"/>
  <c r="S31"/>
  <c r="R31"/>
  <c r="L31"/>
  <c r="AB29"/>
  <c r="Y29"/>
  <c r="U29"/>
  <c r="T29"/>
  <c r="S29"/>
  <c r="R29"/>
  <c r="L29"/>
  <c r="AC28"/>
  <c r="AB28"/>
  <c r="Y28"/>
  <c r="U28"/>
  <c r="T28"/>
  <c r="S28"/>
  <c r="R28"/>
  <c r="L28"/>
  <c r="AC27"/>
  <c r="AB27"/>
  <c r="Y27"/>
  <c r="U27"/>
  <c r="T27"/>
  <c r="S27"/>
  <c r="R27"/>
  <c r="L27"/>
  <c r="AC26"/>
  <c r="AB26"/>
  <c r="Y26"/>
  <c r="U26"/>
  <c r="T26"/>
  <c r="S26"/>
  <c r="R26"/>
  <c r="L26"/>
  <c r="AB25"/>
  <c r="Y25"/>
  <c r="U25"/>
  <c r="T25"/>
  <c r="S25"/>
  <c r="R25"/>
  <c r="M25"/>
  <c r="AQ25" s="1"/>
  <c r="AC24"/>
  <c r="AA24"/>
  <c r="AB24" s="1"/>
  <c r="Y24"/>
  <c r="U24"/>
  <c r="T24"/>
  <c r="S24"/>
  <c r="R24"/>
  <c r="L24"/>
  <c r="AB23"/>
  <c r="Y23"/>
  <c r="U23"/>
  <c r="T23"/>
  <c r="S23"/>
  <c r="R23"/>
  <c r="L23"/>
  <c r="AB22"/>
  <c r="Y22"/>
  <c r="U22"/>
  <c r="T22"/>
  <c r="S22"/>
  <c r="R22"/>
  <c r="L22"/>
  <c r="AB21"/>
  <c r="Y21"/>
  <c r="U21"/>
  <c r="T21"/>
  <c r="S21"/>
  <c r="R21"/>
  <c r="L21"/>
  <c r="AB20"/>
  <c r="Y20"/>
  <c r="U20"/>
  <c r="T20"/>
  <c r="S20"/>
  <c r="R20"/>
  <c r="L20"/>
  <c r="AB19"/>
  <c r="Y19"/>
  <c r="U19"/>
  <c r="T19"/>
  <c r="S19"/>
  <c r="R19"/>
  <c r="L19"/>
  <c r="AB18"/>
  <c r="Y18"/>
  <c r="U18"/>
  <c r="T18"/>
  <c r="S18"/>
  <c r="R18"/>
  <c r="L18"/>
  <c r="AB17"/>
  <c r="Y17"/>
  <c r="U17"/>
  <c r="T17"/>
  <c r="S17"/>
  <c r="R17"/>
  <c r="L17"/>
  <c r="AB16"/>
  <c r="Y16"/>
  <c r="U16"/>
  <c r="T16"/>
  <c r="S16"/>
  <c r="R16"/>
  <c r="L16"/>
  <c r="AB15"/>
  <c r="Y15"/>
  <c r="U15"/>
  <c r="T15"/>
  <c r="S15"/>
  <c r="R15"/>
  <c r="L15"/>
  <c r="AB14"/>
  <c r="Y14"/>
  <c r="U14"/>
  <c r="T14"/>
  <c r="S14"/>
  <c r="R14"/>
  <c r="M14"/>
  <c r="AQ14" s="1"/>
  <c r="AB13"/>
  <c r="Y13"/>
  <c r="U13"/>
  <c r="T13"/>
  <c r="S13"/>
  <c r="R13"/>
  <c r="L13"/>
  <c r="AB12"/>
  <c r="Y12"/>
  <c r="U12"/>
  <c r="T12"/>
  <c r="T30" s="1"/>
  <c r="S12"/>
  <c r="R12"/>
  <c r="L12"/>
  <c r="AB10"/>
  <c r="Y10"/>
  <c r="U10"/>
  <c r="T10"/>
  <c r="S10"/>
  <c r="R10"/>
  <c r="L10"/>
  <c r="AB9"/>
  <c r="Y9"/>
  <c r="U9"/>
  <c r="T9"/>
  <c r="S9"/>
  <c r="R9"/>
  <c r="M9"/>
  <c r="AQ9" s="1"/>
  <c r="AC8"/>
  <c r="AC11" s="1"/>
  <c r="AB8"/>
  <c r="Y8"/>
  <c r="U8"/>
  <c r="T8"/>
  <c r="S8"/>
  <c r="R8"/>
  <c r="AB7"/>
  <c r="Y7"/>
  <c r="U7"/>
  <c r="T7"/>
  <c r="S7"/>
  <c r="R7"/>
  <c r="AK138" i="15"/>
  <c r="AC137"/>
  <c r="AC136"/>
  <c r="AC71"/>
  <c r="AC69"/>
  <c r="AC69" i="14"/>
  <c r="AC69" i="13"/>
  <c r="AC58" i="16" l="1"/>
  <c r="ER16" i="18"/>
  <c r="AV186" i="16"/>
  <c r="U147"/>
  <c r="U169"/>
  <c r="U149" s="1"/>
  <c r="T103" i="17"/>
  <c r="T108"/>
  <c r="U169"/>
  <c r="U149" s="1"/>
  <c r="R81"/>
  <c r="R76" s="1"/>
  <c r="Y81"/>
  <c r="Y76" s="1"/>
  <c r="T98"/>
  <c r="S115"/>
  <c r="AB115"/>
  <c r="R120"/>
  <c r="Y120"/>
  <c r="T147"/>
  <c r="AC30" i="16"/>
  <c r="R35"/>
  <c r="Y35"/>
  <c r="AN41" i="15"/>
  <c r="AM58" i="16"/>
  <c r="AN88" i="17"/>
  <c r="AN81" i="15"/>
  <c r="AN76" s="1"/>
  <c r="S63" i="17"/>
  <c r="AB63"/>
  <c r="R75"/>
  <c r="Y75"/>
  <c r="S81"/>
  <c r="S76" s="1"/>
  <c r="AB81"/>
  <c r="AB76" s="1"/>
  <c r="U88"/>
  <c r="U93"/>
  <c r="AB120"/>
  <c r="R129"/>
  <c r="Y129"/>
  <c r="U147"/>
  <c r="S184"/>
  <c r="S170" s="1"/>
  <c r="AB184"/>
  <c r="AB170" s="1"/>
  <c r="AN75" i="13"/>
  <c r="AM148" i="16"/>
  <c r="R184" i="17"/>
  <c r="R170" s="1"/>
  <c r="Y184"/>
  <c r="Y170" s="1"/>
  <c r="R63" i="16"/>
  <c r="Y63"/>
  <c r="U75"/>
  <c r="S81"/>
  <c r="S76" s="1"/>
  <c r="AB81"/>
  <c r="AB76" s="1"/>
  <c r="U88"/>
  <c r="U93"/>
  <c r="T98"/>
  <c r="S103"/>
  <c r="S115"/>
  <c r="AB115"/>
  <c r="R120"/>
  <c r="Y120"/>
  <c r="U129"/>
  <c r="T147"/>
  <c r="T169"/>
  <c r="T149" s="1"/>
  <c r="R184"/>
  <c r="R170" s="1"/>
  <c r="Y184"/>
  <c r="Y170" s="1"/>
  <c r="S11" i="17"/>
  <c r="AB11"/>
  <c r="AC6"/>
  <c r="R30"/>
  <c r="Y30"/>
  <c r="T35"/>
  <c r="S40"/>
  <c r="AB40"/>
  <c r="U63"/>
  <c r="AM148" i="13"/>
  <c r="AM148" i="17"/>
  <c r="AN103"/>
  <c r="AN63" i="16"/>
  <c r="AN58" s="1"/>
  <c r="U11"/>
  <c r="AC82"/>
  <c r="AC148"/>
  <c r="R11" i="17"/>
  <c r="Y11"/>
  <c r="U30"/>
  <c r="S35"/>
  <c r="AB35"/>
  <c r="R40"/>
  <c r="Y40"/>
  <c r="U50"/>
  <c r="S57"/>
  <c r="AB57"/>
  <c r="T63"/>
  <c r="S75"/>
  <c r="S58" s="1"/>
  <c r="AB75"/>
  <c r="AC75"/>
  <c r="AC58" s="1"/>
  <c r="T81"/>
  <c r="T76" s="1"/>
  <c r="AM6" i="15"/>
  <c r="AN41" i="17"/>
  <c r="AN83"/>
  <c r="CP20" i="18"/>
  <c r="U40" i="16"/>
  <c r="T50"/>
  <c r="S57"/>
  <c r="AB57"/>
  <c r="T63"/>
  <c r="S41"/>
  <c r="AB41"/>
  <c r="S184"/>
  <c r="S170" s="1"/>
  <c r="AB184"/>
  <c r="AB170" s="1"/>
  <c r="T88" i="17"/>
  <c r="T93"/>
  <c r="L30" i="16"/>
  <c r="M23"/>
  <c r="AQ23" s="1"/>
  <c r="M39"/>
  <c r="AQ39" s="1"/>
  <c r="M45"/>
  <c r="AQ45" s="1"/>
  <c r="M51"/>
  <c r="AQ51" s="1"/>
  <c r="L57"/>
  <c r="M56"/>
  <c r="AQ56" s="1"/>
  <c r="M65"/>
  <c r="AQ65" s="1"/>
  <c r="M85"/>
  <c r="AQ85" s="1"/>
  <c r="AU85" s="1"/>
  <c r="M91"/>
  <c r="AQ91" s="1"/>
  <c r="M102"/>
  <c r="AQ102" s="1"/>
  <c r="L120"/>
  <c r="M122"/>
  <c r="AQ122" s="1"/>
  <c r="M126"/>
  <c r="AQ126" s="1"/>
  <c r="M127"/>
  <c r="AQ127" s="1"/>
  <c r="M141"/>
  <c r="AQ141" s="1"/>
  <c r="M145"/>
  <c r="AQ145" s="1"/>
  <c r="M152"/>
  <c r="AQ152" s="1"/>
  <c r="M161"/>
  <c r="AQ161" s="1"/>
  <c r="L184"/>
  <c r="L170" s="1"/>
  <c r="AQ7" i="17"/>
  <c r="M13"/>
  <c r="AQ13" s="1"/>
  <c r="L40"/>
  <c r="M43"/>
  <c r="AQ43" s="1"/>
  <c r="M49"/>
  <c r="AQ49" s="1"/>
  <c r="M54"/>
  <c r="AQ54" s="1"/>
  <c r="M55"/>
  <c r="AQ55" s="1"/>
  <c r="M64"/>
  <c r="AQ64" s="1"/>
  <c r="L75"/>
  <c r="M69"/>
  <c r="AQ69" s="1"/>
  <c r="M86"/>
  <c r="AQ86" s="1"/>
  <c r="M91"/>
  <c r="AQ91" s="1"/>
  <c r="M97"/>
  <c r="AQ97" s="1"/>
  <c r="M107"/>
  <c r="AQ107" s="1"/>
  <c r="M116"/>
  <c r="AQ116" s="1"/>
  <c r="L120"/>
  <c r="M122"/>
  <c r="AQ122" s="1"/>
  <c r="M126"/>
  <c r="AQ126" s="1"/>
  <c r="M127"/>
  <c r="AQ127" s="1"/>
  <c r="M161"/>
  <c r="AQ161" s="1"/>
  <c r="L184"/>
  <c r="L170" s="1"/>
  <c r="M175"/>
  <c r="AQ175" s="1"/>
  <c r="M180"/>
  <c r="AQ180" s="1"/>
  <c r="T11" i="16"/>
  <c r="S30"/>
  <c r="S11"/>
  <c r="AB11"/>
  <c r="R30"/>
  <c r="Y30"/>
  <c r="T35"/>
  <c r="S40"/>
  <c r="AB40"/>
  <c r="R50"/>
  <c r="R41" s="1"/>
  <c r="Y50"/>
  <c r="U57"/>
  <c r="AC41"/>
  <c r="R58"/>
  <c r="Y58"/>
  <c r="T75"/>
  <c r="R81"/>
  <c r="R76" s="1"/>
  <c r="Y81"/>
  <c r="Y76" s="1"/>
  <c r="T88"/>
  <c r="T93"/>
  <c r="S98"/>
  <c r="AB98"/>
  <c r="R103"/>
  <c r="Y103"/>
  <c r="R108"/>
  <c r="Y108"/>
  <c r="R115"/>
  <c r="Y115"/>
  <c r="U120"/>
  <c r="T129"/>
  <c r="S147"/>
  <c r="AB147"/>
  <c r="S169"/>
  <c r="S149" s="1"/>
  <c r="S148" s="1"/>
  <c r="AB169"/>
  <c r="AB149" s="1"/>
  <c r="AB148" s="1"/>
  <c r="U184"/>
  <c r="U170" s="1"/>
  <c r="U148" s="1"/>
  <c r="U11" i="17"/>
  <c r="T30"/>
  <c r="R35"/>
  <c r="R6" s="1"/>
  <c r="Y35"/>
  <c r="U40"/>
  <c r="T50"/>
  <c r="AQ48"/>
  <c r="R57"/>
  <c r="Y57"/>
  <c r="U75"/>
  <c r="S88"/>
  <c r="AB88"/>
  <c r="S93"/>
  <c r="AB93"/>
  <c r="S98"/>
  <c r="AB98"/>
  <c r="AQ96"/>
  <c r="R103"/>
  <c r="Y103"/>
  <c r="R108"/>
  <c r="Y108"/>
  <c r="R115"/>
  <c r="Y115"/>
  <c r="U120"/>
  <c r="T129"/>
  <c r="S147"/>
  <c r="AB147"/>
  <c r="AE133"/>
  <c r="AF133" s="1"/>
  <c r="AR133" s="1"/>
  <c r="S169"/>
  <c r="S149" s="1"/>
  <c r="S148" s="1"/>
  <c r="AB169"/>
  <c r="AB149" s="1"/>
  <c r="AB148" s="1"/>
  <c r="U184"/>
  <c r="U170" s="1"/>
  <c r="U148" s="1"/>
  <c r="AM6" i="13"/>
  <c r="AN109" i="16"/>
  <c r="AN148"/>
  <c r="AN63" i="17"/>
  <c r="AN58" s="1"/>
  <c r="AN184"/>
  <c r="AN170" s="1"/>
  <c r="AS84" i="16"/>
  <c r="AN93" i="15"/>
  <c r="AS77"/>
  <c r="AS123" i="14"/>
  <c r="AS151"/>
  <c r="AS106" i="13"/>
  <c r="M16" i="16"/>
  <c r="AQ16" s="1"/>
  <c r="M20"/>
  <c r="AQ20" s="1"/>
  <c r="M24"/>
  <c r="AQ24" s="1"/>
  <c r="M34"/>
  <c r="AQ34" s="1"/>
  <c r="L50"/>
  <c r="L41" s="1"/>
  <c r="M52"/>
  <c r="AQ52" s="1"/>
  <c r="L63"/>
  <c r="M61"/>
  <c r="AQ61"/>
  <c r="M71"/>
  <c r="AQ71" s="1"/>
  <c r="L81"/>
  <c r="L76" s="1"/>
  <c r="M86"/>
  <c r="AQ86" s="1"/>
  <c r="M92"/>
  <c r="AQ92" s="1"/>
  <c r="M99"/>
  <c r="AQ99" s="1"/>
  <c r="L103"/>
  <c r="L108"/>
  <c r="L115"/>
  <c r="M118"/>
  <c r="AQ118" s="1"/>
  <c r="M123"/>
  <c r="AQ123" s="1"/>
  <c r="M128"/>
  <c r="AQ128" s="1"/>
  <c r="M134"/>
  <c r="AQ134" s="1"/>
  <c r="M138"/>
  <c r="AQ138" s="1"/>
  <c r="M157"/>
  <c r="AQ157" s="1"/>
  <c r="M162"/>
  <c r="AQ162" s="1"/>
  <c r="M166"/>
  <c r="AQ166" s="1"/>
  <c r="M172"/>
  <c r="AQ172" s="1"/>
  <c r="M177"/>
  <c r="AQ177" s="1"/>
  <c r="M182"/>
  <c r="AQ182" s="1"/>
  <c r="L11" i="17"/>
  <c r="M9"/>
  <c r="AQ9" s="1"/>
  <c r="M18"/>
  <c r="AQ18" s="1"/>
  <c r="M31"/>
  <c r="L35"/>
  <c r="M44"/>
  <c r="AQ44" s="1"/>
  <c r="L57"/>
  <c r="M56"/>
  <c r="AQ56"/>
  <c r="M77"/>
  <c r="L81"/>
  <c r="L76" s="1"/>
  <c r="AQ77"/>
  <c r="M87"/>
  <c r="AQ87" s="1"/>
  <c r="M92"/>
  <c r="AQ92" s="1"/>
  <c r="L103"/>
  <c r="L108"/>
  <c r="L115"/>
  <c r="M118"/>
  <c r="AQ118" s="1"/>
  <c r="M123"/>
  <c r="AQ123" s="1"/>
  <c r="M128"/>
  <c r="AQ128" s="1"/>
  <c r="M157"/>
  <c r="AQ157" s="1"/>
  <c r="M166"/>
  <c r="AQ166" s="1"/>
  <c r="M172"/>
  <c r="AQ172" s="1"/>
  <c r="AB30" i="16"/>
  <c r="R11"/>
  <c r="Y11"/>
  <c r="AC6"/>
  <c r="AC5" s="1"/>
  <c r="M12"/>
  <c r="AQ12" s="1"/>
  <c r="U30"/>
  <c r="U6" s="1"/>
  <c r="S35"/>
  <c r="AB35"/>
  <c r="R40"/>
  <c r="Y40"/>
  <c r="U50"/>
  <c r="U41" s="1"/>
  <c r="T57"/>
  <c r="T41" s="1"/>
  <c r="U63"/>
  <c r="S75"/>
  <c r="S58" s="1"/>
  <c r="AB75"/>
  <c r="AB58" s="1"/>
  <c r="U81"/>
  <c r="U76" s="1"/>
  <c r="S88"/>
  <c r="AB88"/>
  <c r="S93"/>
  <c r="AB93"/>
  <c r="R98"/>
  <c r="R83" s="1"/>
  <c r="Y98"/>
  <c r="U103"/>
  <c r="U108"/>
  <c r="U115"/>
  <c r="U109" s="1"/>
  <c r="T120"/>
  <c r="S129"/>
  <c r="AB129"/>
  <c r="AB109" s="1"/>
  <c r="R147"/>
  <c r="Y147"/>
  <c r="R169"/>
  <c r="R149" s="1"/>
  <c r="Y169"/>
  <c r="Y149" s="1"/>
  <c r="T184"/>
  <c r="T170" s="1"/>
  <c r="T11" i="17"/>
  <c r="S30"/>
  <c r="AB30"/>
  <c r="AB6" s="1"/>
  <c r="U35"/>
  <c r="T40"/>
  <c r="S50"/>
  <c r="S41" s="1"/>
  <c r="AB50"/>
  <c r="AB41" s="1"/>
  <c r="U57"/>
  <c r="U41" s="1"/>
  <c r="R63"/>
  <c r="R58" s="1"/>
  <c r="Y63"/>
  <c r="T75"/>
  <c r="U81"/>
  <c r="U76" s="1"/>
  <c r="R88"/>
  <c r="Y88"/>
  <c r="R93"/>
  <c r="Y93"/>
  <c r="R98"/>
  <c r="Y98"/>
  <c r="U103"/>
  <c r="U108"/>
  <c r="U115"/>
  <c r="T120"/>
  <c r="S129"/>
  <c r="S109" s="1"/>
  <c r="AB129"/>
  <c r="AB109" s="1"/>
  <c r="AC109"/>
  <c r="AC82" s="1"/>
  <c r="R147"/>
  <c r="Y147"/>
  <c r="R169"/>
  <c r="R149" s="1"/>
  <c r="R148" s="1"/>
  <c r="Y169"/>
  <c r="Y149" s="1"/>
  <c r="Y148" s="1"/>
  <c r="T184"/>
  <c r="T170" s="1"/>
  <c r="AN147" i="15"/>
  <c r="AN109" s="1"/>
  <c r="AM109" i="17"/>
  <c r="AN169"/>
  <c r="AN149" s="1"/>
  <c r="AN148" s="1"/>
  <c r="AS31" i="16"/>
  <c r="AS151" i="15"/>
  <c r="AS69" i="14"/>
  <c r="M21" i="16"/>
  <c r="AQ21" s="1"/>
  <c r="M26"/>
  <c r="AQ26" s="1"/>
  <c r="M28"/>
  <c r="AQ28" s="1"/>
  <c r="M29"/>
  <c r="AQ29" s="1"/>
  <c r="M36"/>
  <c r="L40"/>
  <c r="M37"/>
  <c r="AQ37" s="1"/>
  <c r="M43"/>
  <c r="AQ43"/>
  <c r="M48"/>
  <c r="AQ48" s="1"/>
  <c r="M53"/>
  <c r="AQ53" s="1"/>
  <c r="M72"/>
  <c r="AQ72" s="1"/>
  <c r="M78"/>
  <c r="AQ78" s="1"/>
  <c r="M87"/>
  <c r="AQ87" s="1"/>
  <c r="L98"/>
  <c r="M95"/>
  <c r="AQ95" s="1"/>
  <c r="M100"/>
  <c r="AQ100" s="1"/>
  <c r="M113"/>
  <c r="AQ113" s="1"/>
  <c r="M119"/>
  <c r="AQ119" s="1"/>
  <c r="M130"/>
  <c r="AQ130" s="1"/>
  <c r="L147"/>
  <c r="M135"/>
  <c r="AQ135" s="1"/>
  <c r="M139"/>
  <c r="AQ139" s="1"/>
  <c r="M143"/>
  <c r="AQ143" s="1"/>
  <c r="L169"/>
  <c r="L149" s="1"/>
  <c r="L148" s="1"/>
  <c r="M154"/>
  <c r="AQ154" s="1"/>
  <c r="M158"/>
  <c r="AQ158" s="1"/>
  <c r="M163"/>
  <c r="AQ163" s="1"/>
  <c r="M178"/>
  <c r="AQ178" s="1"/>
  <c r="M23" i="17"/>
  <c r="AQ23" s="1"/>
  <c r="M39"/>
  <c r="AQ39" s="1"/>
  <c r="M45"/>
  <c r="AQ45" s="1"/>
  <c r="M52"/>
  <c r="AQ52"/>
  <c r="M59"/>
  <c r="L63"/>
  <c r="L58" s="1"/>
  <c r="M61"/>
  <c r="AQ61"/>
  <c r="M67"/>
  <c r="AQ67" s="1"/>
  <c r="M71"/>
  <c r="AQ71" s="1"/>
  <c r="M84"/>
  <c r="AQ84" s="1"/>
  <c r="L88"/>
  <c r="M89"/>
  <c r="L93"/>
  <c r="L98"/>
  <c r="M100"/>
  <c r="AQ100" s="1"/>
  <c r="M105"/>
  <c r="AQ105" s="1"/>
  <c r="M119"/>
  <c r="AQ119" s="1"/>
  <c r="L147"/>
  <c r="M135"/>
  <c r="AQ135" s="1"/>
  <c r="M139"/>
  <c r="AQ139" s="1"/>
  <c r="M143"/>
  <c r="AQ143" s="1"/>
  <c r="L169"/>
  <c r="L149" s="1"/>
  <c r="L148" s="1"/>
  <c r="M154"/>
  <c r="AQ154" s="1"/>
  <c r="M158"/>
  <c r="AQ158" s="1"/>
  <c r="M163"/>
  <c r="AQ163" s="1"/>
  <c r="M167"/>
  <c r="AQ167" s="1"/>
  <c r="M173"/>
  <c r="AQ173" s="1"/>
  <c r="M177"/>
  <c r="AQ177" s="1"/>
  <c r="M182"/>
  <c r="AQ182" s="1"/>
  <c r="T58" i="16"/>
  <c r="Y83"/>
  <c r="T109"/>
  <c r="AQ173"/>
  <c r="R50" i="17"/>
  <c r="R41" s="1"/>
  <c r="Y50"/>
  <c r="Y41" s="1"/>
  <c r="T57"/>
  <c r="U58"/>
  <c r="AQ78"/>
  <c r="AS12"/>
  <c r="AS36"/>
  <c r="AS91" i="16"/>
  <c r="AS101"/>
  <c r="AS95" i="13"/>
  <c r="AS44" i="14"/>
  <c r="M18" i="16"/>
  <c r="AQ18" s="1"/>
  <c r="M22"/>
  <c r="AQ22" s="1"/>
  <c r="M31"/>
  <c r="AQ31" s="1"/>
  <c r="L35"/>
  <c r="M38"/>
  <c r="AQ38"/>
  <c r="M54"/>
  <c r="AQ54" s="1"/>
  <c r="M55"/>
  <c r="AQ55" s="1"/>
  <c r="L75"/>
  <c r="M69"/>
  <c r="AQ69" s="1"/>
  <c r="L88"/>
  <c r="L93"/>
  <c r="M101"/>
  <c r="AQ101" s="1"/>
  <c r="M106"/>
  <c r="AQ106" s="1"/>
  <c r="M114"/>
  <c r="AQ114" s="1"/>
  <c r="M121"/>
  <c r="AQ121" s="1"/>
  <c r="L129"/>
  <c r="M125"/>
  <c r="AQ125" s="1"/>
  <c r="M131"/>
  <c r="AQ131" s="1"/>
  <c r="M132"/>
  <c r="AQ132" s="1"/>
  <c r="M136"/>
  <c r="AQ136" s="1"/>
  <c r="M140"/>
  <c r="AQ140" s="1"/>
  <c r="M144"/>
  <c r="AQ144"/>
  <c r="M151"/>
  <c r="AQ151" s="1"/>
  <c r="M159"/>
  <c r="AQ159" s="1"/>
  <c r="M160"/>
  <c r="AQ160" s="1"/>
  <c r="M164"/>
  <c r="AQ164" s="1"/>
  <c r="M175"/>
  <c r="AQ175" s="1"/>
  <c r="M180"/>
  <c r="AQ180" s="1"/>
  <c r="M12" i="17"/>
  <c r="AQ12" s="1"/>
  <c r="L30"/>
  <c r="M16"/>
  <c r="AQ16" s="1"/>
  <c r="M20"/>
  <c r="AQ20" s="1"/>
  <c r="M24"/>
  <c r="AQ24"/>
  <c r="M34"/>
  <c r="AQ34" s="1"/>
  <c r="L50"/>
  <c r="L41" s="1"/>
  <c r="M46"/>
  <c r="AQ46" s="1"/>
  <c r="M47"/>
  <c r="AQ47" s="1"/>
  <c r="M53"/>
  <c r="AQ53" s="1"/>
  <c r="M72"/>
  <c r="AQ72" s="1"/>
  <c r="M73"/>
  <c r="AQ73" s="1"/>
  <c r="M85"/>
  <c r="AQ85" s="1"/>
  <c r="AU85" s="1"/>
  <c r="M95"/>
  <c r="AQ95" s="1"/>
  <c r="M101"/>
  <c r="AQ101" s="1"/>
  <c r="M114"/>
  <c r="AQ114" s="1"/>
  <c r="L129"/>
  <c r="M131"/>
  <c r="AQ131" s="1"/>
  <c r="M132"/>
  <c r="AQ132" s="1"/>
  <c r="M136"/>
  <c r="AQ136" s="1"/>
  <c r="M140"/>
  <c r="AQ140" s="1"/>
  <c r="M144"/>
  <c r="AQ144" s="1"/>
  <c r="M151"/>
  <c r="AQ151" s="1"/>
  <c r="M160"/>
  <c r="AQ160" s="1"/>
  <c r="M164"/>
  <c r="AQ164"/>
  <c r="M178"/>
  <c r="AQ178" s="1"/>
  <c r="Y41" i="16"/>
  <c r="AB103"/>
  <c r="S108"/>
  <c r="AB108"/>
  <c r="AE105"/>
  <c r="AF105" s="1"/>
  <c r="AR105" s="1"/>
  <c r="T148"/>
  <c r="R148"/>
  <c r="Y148"/>
  <c r="S6" i="17"/>
  <c r="Y6"/>
  <c r="T58"/>
  <c r="AQ60"/>
  <c r="Y58"/>
  <c r="S103"/>
  <c r="AB103"/>
  <c r="S108"/>
  <c r="AB108"/>
  <c r="U129"/>
  <c r="T169"/>
  <c r="T149" s="1"/>
  <c r="T148" s="1"/>
  <c r="L11" i="16"/>
  <c r="L6" s="1"/>
  <c r="AS135" i="17"/>
  <c r="AS96" i="16"/>
  <c r="AS51"/>
  <c r="AS84" i="15"/>
  <c r="AS64"/>
  <c r="AS75" s="1"/>
  <c r="BJ17" i="18" s="1"/>
  <c r="AS172" i="14"/>
  <c r="AZ20" i="18"/>
  <c r="AP20"/>
  <c r="AR6"/>
  <c r="AZ6"/>
  <c r="BZ20"/>
  <c r="AM6"/>
  <c r="N20"/>
  <c r="BP20"/>
  <c r="R6"/>
  <c r="BC20"/>
  <c r="CM6"/>
  <c r="CA20"/>
  <c r="AR20"/>
  <c r="CN20"/>
  <c r="CE6"/>
  <c r="BR6"/>
  <c r="BN6"/>
  <c r="BM20"/>
  <c r="BQ20"/>
  <c r="L20"/>
  <c r="CA6"/>
  <c r="AQ20"/>
  <c r="BN20"/>
  <c r="Q20"/>
  <c r="CQ20"/>
  <c r="BA20"/>
  <c r="P6"/>
  <c r="R20"/>
  <c r="BM6"/>
  <c r="BA6"/>
  <c r="BD20"/>
  <c r="N6"/>
  <c r="O20"/>
  <c r="M20"/>
  <c r="P20"/>
  <c r="CR20"/>
  <c r="BR20"/>
  <c r="AN20"/>
  <c r="BZ6"/>
  <c r="CR6"/>
  <c r="AN109" i="17"/>
  <c r="AN82" s="1"/>
  <c r="AM82"/>
  <c r="AM41"/>
  <c r="AM5" s="1"/>
  <c r="AL82"/>
  <c r="AM109" i="16"/>
  <c r="AM82" s="1"/>
  <c r="AN83"/>
  <c r="AM5"/>
  <c r="AZ82"/>
  <c r="AN148" i="15"/>
  <c r="AM82"/>
  <c r="AN83"/>
  <c r="AN58"/>
  <c r="AM5"/>
  <c r="AJ82"/>
  <c r="AZ82"/>
  <c r="AN148" i="14"/>
  <c r="AN109"/>
  <c r="AN82" s="1"/>
  <c r="AM82"/>
  <c r="AN41"/>
  <c r="AM5"/>
  <c r="AL82"/>
  <c r="AN83" i="13"/>
  <c r="AN109"/>
  <c r="AM83"/>
  <c r="AM82" s="1"/>
  <c r="AM5"/>
  <c r="AN58"/>
  <c r="AZ82"/>
  <c r="AL82"/>
  <c r="AK82"/>
  <c r="AY82"/>
  <c r="AV186" i="17"/>
  <c r="AY186" i="16"/>
  <c r="BA186"/>
  <c r="AE42"/>
  <c r="AE44" i="17"/>
  <c r="AF44" s="1"/>
  <c r="AR44" s="1"/>
  <c r="AE111"/>
  <c r="AF111" s="1"/>
  <c r="AR111" s="1"/>
  <c r="AE33"/>
  <c r="AF33" s="1"/>
  <c r="AR33" s="1"/>
  <c r="AE92" i="16"/>
  <c r="AF92" s="1"/>
  <c r="AR92" s="1"/>
  <c r="BA186" i="17"/>
  <c r="AW186" i="16"/>
  <c r="AE43" i="17"/>
  <c r="AF43" s="1"/>
  <c r="AR43" s="1"/>
  <c r="AE174"/>
  <c r="AF174" s="1"/>
  <c r="AR174" s="1"/>
  <c r="AE138" i="16"/>
  <c r="AF138" s="1"/>
  <c r="AR138" s="1"/>
  <c r="AY186" i="17"/>
  <c r="AE10" i="16"/>
  <c r="AF10" s="1"/>
  <c r="AE183" i="17"/>
  <c r="AF183" s="1"/>
  <c r="AR183" s="1"/>
  <c r="AE69"/>
  <c r="AF69" s="1"/>
  <c r="AR69" s="1"/>
  <c r="AE173"/>
  <c r="AF173" s="1"/>
  <c r="AR173" s="1"/>
  <c r="AE173" i="16"/>
  <c r="AF173" s="1"/>
  <c r="AR173" s="1"/>
  <c r="AE78" i="17"/>
  <c r="AF78" s="1"/>
  <c r="AR78" s="1"/>
  <c r="AE9" i="16"/>
  <c r="AF9" s="1"/>
  <c r="AR9" s="1"/>
  <c r="AT9" s="1"/>
  <c r="AE70"/>
  <c r="AF70" s="1"/>
  <c r="AR70" s="1"/>
  <c r="AE137"/>
  <c r="AF137" s="1"/>
  <c r="AR137" s="1"/>
  <c r="AW186" i="17"/>
  <c r="AE16" i="16"/>
  <c r="AF16" s="1"/>
  <c r="AR16" s="1"/>
  <c r="AE17"/>
  <c r="AF17" s="1"/>
  <c r="AR17" s="1"/>
  <c r="AE18"/>
  <c r="AF18" s="1"/>
  <c r="AR18" s="1"/>
  <c r="AE19"/>
  <c r="AF19" s="1"/>
  <c r="AR19" s="1"/>
  <c r="AE20"/>
  <c r="AF20" s="1"/>
  <c r="AR20" s="1"/>
  <c r="AE22"/>
  <c r="AF22" s="1"/>
  <c r="AR22" s="1"/>
  <c r="AE28"/>
  <c r="AF28" s="1"/>
  <c r="AR28" s="1"/>
  <c r="AE32"/>
  <c r="AF32" s="1"/>
  <c r="AR32" s="1"/>
  <c r="AE39"/>
  <c r="AF39" s="1"/>
  <c r="AR39" s="1"/>
  <c r="AE49"/>
  <c r="AF49" s="1"/>
  <c r="AR49" s="1"/>
  <c r="AE53"/>
  <c r="AF53" s="1"/>
  <c r="AR53" s="1"/>
  <c r="AE54"/>
  <c r="AF54" s="1"/>
  <c r="AR54" s="1"/>
  <c r="AE55"/>
  <c r="AF55" s="1"/>
  <c r="AR55" s="1"/>
  <c r="AE62"/>
  <c r="AF62" s="1"/>
  <c r="AR62" s="1"/>
  <c r="AE68"/>
  <c r="AF68" s="1"/>
  <c r="AR68" s="1"/>
  <c r="AE69"/>
  <c r="AF69" s="1"/>
  <c r="AR69" s="1"/>
  <c r="AE72"/>
  <c r="AF72" s="1"/>
  <c r="AR72" s="1"/>
  <c r="AE78"/>
  <c r="AF78" s="1"/>
  <c r="AR78" s="1"/>
  <c r="AE100"/>
  <c r="AF100" s="1"/>
  <c r="AR100" s="1"/>
  <c r="AE106"/>
  <c r="AF106" s="1"/>
  <c r="AR106" s="1"/>
  <c r="AE123"/>
  <c r="AF123" s="1"/>
  <c r="AR123" s="1"/>
  <c r="AE127"/>
  <c r="AF127" s="1"/>
  <c r="AR127" s="1"/>
  <c r="AE131"/>
  <c r="AF131" s="1"/>
  <c r="AR131" s="1"/>
  <c r="AE141"/>
  <c r="AF141" s="1"/>
  <c r="AR141" s="1"/>
  <c r="AE145"/>
  <c r="AF145" s="1"/>
  <c r="AR145" s="1"/>
  <c r="AE151"/>
  <c r="AF151" s="1"/>
  <c r="AR151" s="1"/>
  <c r="AE152"/>
  <c r="AF152" s="1"/>
  <c r="AR152" s="1"/>
  <c r="AE154"/>
  <c r="AF154" s="1"/>
  <c r="AR154" s="1"/>
  <c r="AE158"/>
  <c r="AF158" s="1"/>
  <c r="AR158" s="1"/>
  <c r="AE164"/>
  <c r="AF164" s="1"/>
  <c r="AR164" s="1"/>
  <c r="AE168"/>
  <c r="AF168" s="1"/>
  <c r="AR168" s="1"/>
  <c r="AE174"/>
  <c r="AF174" s="1"/>
  <c r="AR174" s="1"/>
  <c r="AE8" i="17"/>
  <c r="AF8" s="1"/>
  <c r="AR8" s="1"/>
  <c r="AE9"/>
  <c r="AF9" s="1"/>
  <c r="AR9" s="1"/>
  <c r="AE10"/>
  <c r="AF10" s="1"/>
  <c r="AE13"/>
  <c r="AF13" s="1"/>
  <c r="AR13" s="1"/>
  <c r="AE14"/>
  <c r="AF14" s="1"/>
  <c r="AR14" s="1"/>
  <c r="AT14" s="1"/>
  <c r="AE19"/>
  <c r="AF19" s="1"/>
  <c r="AR19" s="1"/>
  <c r="AE25"/>
  <c r="AF25" s="1"/>
  <c r="AR25" s="1"/>
  <c r="AT25" s="1"/>
  <c r="AE29"/>
  <c r="AF29" s="1"/>
  <c r="AR29" s="1"/>
  <c r="AE38"/>
  <c r="AF38" s="1"/>
  <c r="AR38" s="1"/>
  <c r="AE39"/>
  <c r="AF39" s="1"/>
  <c r="AR39" s="1"/>
  <c r="AE49"/>
  <c r="AF49" s="1"/>
  <c r="AR49" s="1"/>
  <c r="AE53"/>
  <c r="AF53" s="1"/>
  <c r="AR53" s="1"/>
  <c r="AE55"/>
  <c r="AF55" s="1"/>
  <c r="AR55" s="1"/>
  <c r="AE66"/>
  <c r="AF66" s="1"/>
  <c r="AR66" s="1"/>
  <c r="AT66" s="1"/>
  <c r="AE71"/>
  <c r="AF71" s="1"/>
  <c r="AR71" s="1"/>
  <c r="AE97"/>
  <c r="AF97" s="1"/>
  <c r="AR97" s="1"/>
  <c r="AE99"/>
  <c r="AE101"/>
  <c r="AF101" s="1"/>
  <c r="AR101" s="1"/>
  <c r="AE113"/>
  <c r="AF113" s="1"/>
  <c r="AR113" s="1"/>
  <c r="AE119"/>
  <c r="AF119" s="1"/>
  <c r="AR119" s="1"/>
  <c r="AE123"/>
  <c r="AF123" s="1"/>
  <c r="AR123" s="1"/>
  <c r="AE125"/>
  <c r="AF125" s="1"/>
  <c r="AR125" s="1"/>
  <c r="AE131"/>
  <c r="AF131" s="1"/>
  <c r="AR131" s="1"/>
  <c r="AE135"/>
  <c r="AF135" s="1"/>
  <c r="AR135" s="1"/>
  <c r="AE143"/>
  <c r="AF143" s="1"/>
  <c r="AR143" s="1"/>
  <c r="AE144"/>
  <c r="AF144" s="1"/>
  <c r="AR144" s="1"/>
  <c r="AE152"/>
  <c r="AF152" s="1"/>
  <c r="AR152" s="1"/>
  <c r="AE153"/>
  <c r="AF153" s="1"/>
  <c r="AR153" s="1"/>
  <c r="AE157"/>
  <c r="AF157" s="1"/>
  <c r="AR157" s="1"/>
  <c r="AE160"/>
  <c r="AF160" s="1"/>
  <c r="AR160" s="1"/>
  <c r="AE161"/>
  <c r="AF161" s="1"/>
  <c r="AR161" s="1"/>
  <c r="AE166"/>
  <c r="AF166" s="1"/>
  <c r="AR166" s="1"/>
  <c r="AE177"/>
  <c r="AF177" s="1"/>
  <c r="AR177" s="1"/>
  <c r="AE178"/>
  <c r="AF178" s="1"/>
  <c r="AR178" s="1"/>
  <c r="AE180"/>
  <c r="AF180" s="1"/>
  <c r="AR180" s="1"/>
  <c r="AE182"/>
  <c r="AF182" s="1"/>
  <c r="AR182" s="1"/>
  <c r="AE13" i="16"/>
  <c r="AF13" s="1"/>
  <c r="AR13" s="1"/>
  <c r="AE14"/>
  <c r="AF14" s="1"/>
  <c r="AR14" s="1"/>
  <c r="AT14" s="1"/>
  <c r="AE34"/>
  <c r="AF34" s="1"/>
  <c r="AR34" s="1"/>
  <c r="AE37"/>
  <c r="AF37" s="1"/>
  <c r="AR37" s="1"/>
  <c r="AE38"/>
  <c r="AF38" s="1"/>
  <c r="AR38" s="1"/>
  <c r="AE45"/>
  <c r="AF45" s="1"/>
  <c r="AR45" s="1"/>
  <c r="AE48"/>
  <c r="AF48" s="1"/>
  <c r="AR48" s="1"/>
  <c r="AE52"/>
  <c r="AF52" s="1"/>
  <c r="AR52" s="1"/>
  <c r="AE64"/>
  <c r="AE65"/>
  <c r="AF65" s="1"/>
  <c r="AR65" s="1"/>
  <c r="AE66"/>
  <c r="AF66" s="1"/>
  <c r="AR66" s="1"/>
  <c r="AT66" s="1"/>
  <c r="AE71"/>
  <c r="AF71" s="1"/>
  <c r="AR71" s="1"/>
  <c r="AE74"/>
  <c r="AF74" s="1"/>
  <c r="AR74" s="1"/>
  <c r="AE80"/>
  <c r="AF80" s="1"/>
  <c r="AR80" s="1"/>
  <c r="AE85"/>
  <c r="AF85" s="1"/>
  <c r="AR85" s="1"/>
  <c r="AE86"/>
  <c r="AF86" s="1"/>
  <c r="AR86" s="1"/>
  <c r="AE90"/>
  <c r="AF90" s="1"/>
  <c r="AR90" s="1"/>
  <c r="AE97"/>
  <c r="AF97" s="1"/>
  <c r="AR97" s="1"/>
  <c r="AE111"/>
  <c r="AF111" s="1"/>
  <c r="AR111" s="1"/>
  <c r="AE113"/>
  <c r="AF113" s="1"/>
  <c r="AR113" s="1"/>
  <c r="AE118"/>
  <c r="AF118" s="1"/>
  <c r="AR118" s="1"/>
  <c r="AE119"/>
  <c r="AF119" s="1"/>
  <c r="AR119" s="1"/>
  <c r="AE124"/>
  <c r="AF124" s="1"/>
  <c r="AR124" s="1"/>
  <c r="AE125"/>
  <c r="AF125" s="1"/>
  <c r="AR125" s="1"/>
  <c r="AE126"/>
  <c r="AF126" s="1"/>
  <c r="AR126" s="1"/>
  <c r="AE128"/>
  <c r="AF128" s="1"/>
  <c r="AR128" s="1"/>
  <c r="AE135"/>
  <c r="AF135" s="1"/>
  <c r="AR135" s="1"/>
  <c r="AE139"/>
  <c r="AF139" s="1"/>
  <c r="AR139" s="1"/>
  <c r="AE142"/>
  <c r="AF142" s="1"/>
  <c r="AR142" s="1"/>
  <c r="AE143"/>
  <c r="AF143" s="1"/>
  <c r="AR143" s="1"/>
  <c r="AE146"/>
  <c r="AF146" s="1"/>
  <c r="AR146" s="1"/>
  <c r="AE153"/>
  <c r="AF153" s="1"/>
  <c r="AR153" s="1"/>
  <c r="AE159"/>
  <c r="AF159" s="1"/>
  <c r="AR159" s="1"/>
  <c r="AE160"/>
  <c r="AF160" s="1"/>
  <c r="AR160" s="1"/>
  <c r="AE167"/>
  <c r="AF167" s="1"/>
  <c r="AR167" s="1"/>
  <c r="AE182"/>
  <c r="AF182" s="1"/>
  <c r="AR182" s="1"/>
  <c r="AE183"/>
  <c r="AF183" s="1"/>
  <c r="AR183" s="1"/>
  <c r="AE17" i="17"/>
  <c r="AF17" s="1"/>
  <c r="AR17" s="1"/>
  <c r="AE22"/>
  <c r="AF22" s="1"/>
  <c r="AR22" s="1"/>
  <c r="AE32"/>
  <c r="AF32" s="1"/>
  <c r="AR32" s="1"/>
  <c r="AE48"/>
  <c r="AF48" s="1"/>
  <c r="AR48" s="1"/>
  <c r="AE67"/>
  <c r="AF67" s="1"/>
  <c r="AR67" s="1"/>
  <c r="AE73"/>
  <c r="AF73" s="1"/>
  <c r="AR73" s="1"/>
  <c r="AE92"/>
  <c r="AF92" s="1"/>
  <c r="AR92" s="1"/>
  <c r="AE96"/>
  <c r="AF96" s="1"/>
  <c r="AR96" s="1"/>
  <c r="AE112"/>
  <c r="AF112" s="1"/>
  <c r="AR112" s="1"/>
  <c r="AE118"/>
  <c r="AF118" s="1"/>
  <c r="AR118" s="1"/>
  <c r="AE122"/>
  <c r="AF122" s="1"/>
  <c r="AR122" s="1"/>
  <c r="AE127"/>
  <c r="AF127" s="1"/>
  <c r="AR127" s="1"/>
  <c r="AE132"/>
  <c r="AF132" s="1"/>
  <c r="AR132" s="1"/>
  <c r="AE134"/>
  <c r="AF134" s="1"/>
  <c r="AR134" s="1"/>
  <c r="AE137"/>
  <c r="AF137" s="1"/>
  <c r="AR137" s="1"/>
  <c r="AE142"/>
  <c r="AF142" s="1"/>
  <c r="AR142" s="1"/>
  <c r="AE145"/>
  <c r="AF145" s="1"/>
  <c r="AR145" s="1"/>
  <c r="AE151"/>
  <c r="AF151" s="1"/>
  <c r="AR151" s="1"/>
  <c r="AE155"/>
  <c r="AF155" s="1"/>
  <c r="AR155" s="1"/>
  <c r="AE162"/>
  <c r="AF162" s="1"/>
  <c r="AR162" s="1"/>
  <c r="AE163"/>
  <c r="AF163" s="1"/>
  <c r="AR163" s="1"/>
  <c r="AE164"/>
  <c r="AF164" s="1"/>
  <c r="AR164" s="1"/>
  <c r="AE165"/>
  <c r="AF165" s="1"/>
  <c r="AR165" s="1"/>
  <c r="AE168"/>
  <c r="AF168" s="1"/>
  <c r="AR168" s="1"/>
  <c r="AE176"/>
  <c r="AF176" s="1"/>
  <c r="AR176" s="1"/>
  <c r="AE181"/>
  <c r="AF181" s="1"/>
  <c r="AR181" s="1"/>
  <c r="AE21" i="16"/>
  <c r="AF21" s="1"/>
  <c r="AR21" s="1"/>
  <c r="AE23"/>
  <c r="AF23" s="1"/>
  <c r="AR23" s="1"/>
  <c r="AE25"/>
  <c r="AF25" s="1"/>
  <c r="AR25" s="1"/>
  <c r="AT25" s="1"/>
  <c r="AE26"/>
  <c r="AF26" s="1"/>
  <c r="AR26" s="1"/>
  <c r="AE27"/>
  <c r="AF27" s="1"/>
  <c r="AR27" s="1"/>
  <c r="AE29"/>
  <c r="AF29" s="1"/>
  <c r="AR29" s="1"/>
  <c r="AE33"/>
  <c r="AF33" s="1"/>
  <c r="AR33" s="1"/>
  <c r="AE47"/>
  <c r="AF47" s="1"/>
  <c r="AR47" s="1"/>
  <c r="AE56"/>
  <c r="AF56" s="1"/>
  <c r="AR56" s="1"/>
  <c r="AE59"/>
  <c r="AE61"/>
  <c r="AF61" s="1"/>
  <c r="AR61" s="1"/>
  <c r="AE67"/>
  <c r="AF67" s="1"/>
  <c r="AR67" s="1"/>
  <c r="AE73"/>
  <c r="AF73" s="1"/>
  <c r="AR73" s="1"/>
  <c r="M77"/>
  <c r="AQ77" s="1"/>
  <c r="AE84"/>
  <c r="AE101"/>
  <c r="AF101" s="1"/>
  <c r="AR101" s="1"/>
  <c r="AE102"/>
  <c r="AF102" s="1"/>
  <c r="AR102" s="1"/>
  <c r="AE110"/>
  <c r="AE112"/>
  <c r="AF112" s="1"/>
  <c r="AR112" s="1"/>
  <c r="AE133"/>
  <c r="AF133" s="1"/>
  <c r="AR133" s="1"/>
  <c r="AE134"/>
  <c r="AF134" s="1"/>
  <c r="AR134" s="1"/>
  <c r="AE136"/>
  <c r="AF136" s="1"/>
  <c r="AR136" s="1"/>
  <c r="AE157"/>
  <c r="AF157" s="1"/>
  <c r="AR157" s="1"/>
  <c r="AE162"/>
  <c r="AF162" s="1"/>
  <c r="AR162" s="1"/>
  <c r="AE163"/>
  <c r="AF163" s="1"/>
  <c r="AR163" s="1"/>
  <c r="AE165"/>
  <c r="AF165" s="1"/>
  <c r="AR165" s="1"/>
  <c r="AE166"/>
  <c r="AF166" s="1"/>
  <c r="AR166" s="1"/>
  <c r="AE176"/>
  <c r="AF176" s="1"/>
  <c r="AR176" s="1"/>
  <c r="AE177"/>
  <c r="AF177" s="1"/>
  <c r="AR177" s="1"/>
  <c r="AE178"/>
  <c r="AF178" s="1"/>
  <c r="AR178" s="1"/>
  <c r="AE180"/>
  <c r="AF180" s="1"/>
  <c r="AR180" s="1"/>
  <c r="M8" i="17"/>
  <c r="AE16"/>
  <c r="AF16" s="1"/>
  <c r="AR16" s="1"/>
  <c r="AE18"/>
  <c r="AF18" s="1"/>
  <c r="AR18" s="1"/>
  <c r="AE20"/>
  <c r="AF20" s="1"/>
  <c r="AR20" s="1"/>
  <c r="AE23"/>
  <c r="AF23" s="1"/>
  <c r="AR23" s="1"/>
  <c r="AE26"/>
  <c r="AF26" s="1"/>
  <c r="AR26" s="1"/>
  <c r="AE28"/>
  <c r="AF28" s="1"/>
  <c r="AR28" s="1"/>
  <c r="AE37"/>
  <c r="AF37" s="1"/>
  <c r="AR37" s="1"/>
  <c r="AE46"/>
  <c r="AF46" s="1"/>
  <c r="AR46" s="1"/>
  <c r="AE47"/>
  <c r="AF47" s="1"/>
  <c r="AR47" s="1"/>
  <c r="M51"/>
  <c r="M57" s="1"/>
  <c r="AE52"/>
  <c r="AF52" s="1"/>
  <c r="AR52" s="1"/>
  <c r="AE54"/>
  <c r="AF54" s="1"/>
  <c r="AR54" s="1"/>
  <c r="AE56"/>
  <c r="AF56" s="1"/>
  <c r="AR56" s="1"/>
  <c r="AT56" s="1"/>
  <c r="AE70"/>
  <c r="AF70" s="1"/>
  <c r="AR70" s="1"/>
  <c r="AE77"/>
  <c r="AE80"/>
  <c r="AF80" s="1"/>
  <c r="AR80" s="1"/>
  <c r="AE85"/>
  <c r="AF85" s="1"/>
  <c r="AR85" s="1"/>
  <c r="AE86"/>
  <c r="AF86" s="1"/>
  <c r="AR86" s="1"/>
  <c r="AE87"/>
  <c r="AF87" s="1"/>
  <c r="AR87" s="1"/>
  <c r="AE91"/>
  <c r="AF91" s="1"/>
  <c r="AR91" s="1"/>
  <c r="AE102"/>
  <c r="AF102" s="1"/>
  <c r="AR102" s="1"/>
  <c r="AE106"/>
  <c r="AF106" s="1"/>
  <c r="AR106" s="1"/>
  <c r="AE107"/>
  <c r="AF107" s="1"/>
  <c r="AR107" s="1"/>
  <c r="AE114"/>
  <c r="AF114" s="1"/>
  <c r="AR114" s="1"/>
  <c r="AE124"/>
  <c r="AF124" s="1"/>
  <c r="AR124" s="1"/>
  <c r="AE139"/>
  <c r="AF139" s="1"/>
  <c r="AR139" s="1"/>
  <c r="AE140"/>
  <c r="AF140" s="1"/>
  <c r="AR140" s="1"/>
  <c r="AE146"/>
  <c r="AF146" s="1"/>
  <c r="AR146" s="1"/>
  <c r="AE150"/>
  <c r="AE156"/>
  <c r="AF156" s="1"/>
  <c r="AR156" s="1"/>
  <c r="AE8" i="16"/>
  <c r="AF8" s="1"/>
  <c r="AR8" s="1"/>
  <c r="M8"/>
  <c r="AQ8" s="1"/>
  <c r="M13"/>
  <c r="AQ13" s="1"/>
  <c r="AT13" s="1"/>
  <c r="AE43"/>
  <c r="AF43" s="1"/>
  <c r="AR43" s="1"/>
  <c r="AE44"/>
  <c r="AF44" s="1"/>
  <c r="AR44" s="1"/>
  <c r="AE87"/>
  <c r="AF87" s="1"/>
  <c r="AR87" s="1"/>
  <c r="AE95"/>
  <c r="AF95" s="1"/>
  <c r="AR95" s="1"/>
  <c r="AE96"/>
  <c r="AF96" s="1"/>
  <c r="AR96" s="1"/>
  <c r="AE107"/>
  <c r="AF107" s="1"/>
  <c r="AR107" s="1"/>
  <c r="AE114"/>
  <c r="AF114" s="1"/>
  <c r="AR114" s="1"/>
  <c r="AE122"/>
  <c r="AF122" s="1"/>
  <c r="AR122" s="1"/>
  <c r="AE132"/>
  <c r="AF132" s="1"/>
  <c r="AR132" s="1"/>
  <c r="AE140"/>
  <c r="AF140" s="1"/>
  <c r="AR140" s="1"/>
  <c r="AE144"/>
  <c r="AF144" s="1"/>
  <c r="AR144" s="1"/>
  <c r="AE161"/>
  <c r="AF161" s="1"/>
  <c r="AR161" s="1"/>
  <c r="AE172"/>
  <c r="AF172" s="1"/>
  <c r="AR172" s="1"/>
  <c r="AE175"/>
  <c r="AF175" s="1"/>
  <c r="AR175" s="1"/>
  <c r="AE181"/>
  <c r="AF181" s="1"/>
  <c r="AR181" s="1"/>
  <c r="AE27" i="17"/>
  <c r="AF27" s="1"/>
  <c r="AR27" s="1"/>
  <c r="AE34"/>
  <c r="AF34" s="1"/>
  <c r="AR34" s="1"/>
  <c r="AE45"/>
  <c r="AF45" s="1"/>
  <c r="AR45" s="1"/>
  <c r="AE61"/>
  <c r="AF61" s="1"/>
  <c r="AR61" s="1"/>
  <c r="AE62"/>
  <c r="AF62" s="1"/>
  <c r="AR62" s="1"/>
  <c r="AE68"/>
  <c r="AF68" s="1"/>
  <c r="AR68" s="1"/>
  <c r="AE72"/>
  <c r="AF72" s="1"/>
  <c r="AR72" s="1"/>
  <c r="AE74"/>
  <c r="AF74" s="1"/>
  <c r="AR74" s="1"/>
  <c r="AE126"/>
  <c r="AF126" s="1"/>
  <c r="AR126" s="1"/>
  <c r="AE128"/>
  <c r="AF128" s="1"/>
  <c r="AR128" s="1"/>
  <c r="AE136"/>
  <c r="AF136" s="1"/>
  <c r="AR136" s="1"/>
  <c r="AE138"/>
  <c r="AF138" s="1"/>
  <c r="AR138" s="1"/>
  <c r="AE154"/>
  <c r="AF154" s="1"/>
  <c r="AR154" s="1"/>
  <c r="AE167"/>
  <c r="AF167" s="1"/>
  <c r="AR167" s="1"/>
  <c r="AE172"/>
  <c r="AF172" s="1"/>
  <c r="AR172" s="1"/>
  <c r="AE175"/>
  <c r="AF175" s="1"/>
  <c r="AR175" s="1"/>
  <c r="AE158"/>
  <c r="AF158" s="1"/>
  <c r="AR158" s="1"/>
  <c r="AE141"/>
  <c r="AF141" s="1"/>
  <c r="AR141" s="1"/>
  <c r="M94"/>
  <c r="AE90"/>
  <c r="AF90" s="1"/>
  <c r="AR90" s="1"/>
  <c r="AE15" i="16"/>
  <c r="AF15" s="1"/>
  <c r="AR15" s="1"/>
  <c r="AE15" i="17"/>
  <c r="AF15" s="1"/>
  <c r="AR15" s="1"/>
  <c r="AE7"/>
  <c r="AE11" s="1"/>
  <c r="AU14"/>
  <c r="AN7"/>
  <c r="AN11" s="1"/>
  <c r="AN6" s="1"/>
  <c r="AN5" s="1"/>
  <c r="M10"/>
  <c r="AQ10" s="1"/>
  <c r="M15"/>
  <c r="AQ15" s="1"/>
  <c r="AT15" s="1"/>
  <c r="M17"/>
  <c r="AQ17" s="1"/>
  <c r="AT17" s="1"/>
  <c r="M19"/>
  <c r="AQ19" s="1"/>
  <c r="AT19" s="1"/>
  <c r="M22"/>
  <c r="AQ22" s="1"/>
  <c r="AT22" s="1"/>
  <c r="AF77"/>
  <c r="AE21"/>
  <c r="AF21" s="1"/>
  <c r="AR21" s="1"/>
  <c r="M21"/>
  <c r="AQ21" s="1"/>
  <c r="AT21" s="1"/>
  <c r="AE12"/>
  <c r="AF99"/>
  <c r="AE24"/>
  <c r="AF24" s="1"/>
  <c r="AR24" s="1"/>
  <c r="M29"/>
  <c r="AQ29" s="1"/>
  <c r="AT29" s="1"/>
  <c r="M33"/>
  <c r="AQ33" s="1"/>
  <c r="AT33" s="1"/>
  <c r="AS40"/>
  <c r="CJ11" i="18" s="1"/>
  <c r="M37" i="17"/>
  <c r="AQ37" s="1"/>
  <c r="AT37" s="1"/>
  <c r="AE59"/>
  <c r="AE60"/>
  <c r="AF60" s="1"/>
  <c r="AR60" s="1"/>
  <c r="AE64"/>
  <c r="AE84"/>
  <c r="AE88" s="1"/>
  <c r="AE89"/>
  <c r="AE93" s="1"/>
  <c r="AE95"/>
  <c r="AF95" s="1"/>
  <c r="AR95" s="1"/>
  <c r="M26"/>
  <c r="AQ26" s="1"/>
  <c r="AT26" s="1"/>
  <c r="M42"/>
  <c r="M50" s="1"/>
  <c r="M41" s="1"/>
  <c r="AE51"/>
  <c r="AE57" s="1"/>
  <c r="M62"/>
  <c r="AQ62" s="1"/>
  <c r="M68"/>
  <c r="AQ68" s="1"/>
  <c r="AT68" s="1"/>
  <c r="BB68" s="1"/>
  <c r="M70"/>
  <c r="AQ70" s="1"/>
  <c r="M74"/>
  <c r="AQ74" s="1"/>
  <c r="AT74" s="1"/>
  <c r="M80"/>
  <c r="AQ80" s="1"/>
  <c r="AT80" s="1"/>
  <c r="M90"/>
  <c r="AQ90" s="1"/>
  <c r="AT90" s="1"/>
  <c r="AE94"/>
  <c r="AF150"/>
  <c r="M27"/>
  <c r="AQ27" s="1"/>
  <c r="AT27" s="1"/>
  <c r="AE31"/>
  <c r="AE35" s="1"/>
  <c r="M32"/>
  <c r="AQ32" s="1"/>
  <c r="M38"/>
  <c r="AQ38" s="1"/>
  <c r="AT38" s="1"/>
  <c r="AE42"/>
  <c r="AE50" s="1"/>
  <c r="M28"/>
  <c r="AQ28" s="1"/>
  <c r="AT28" s="1"/>
  <c r="M36"/>
  <c r="AE36"/>
  <c r="AE40" s="1"/>
  <c r="M79"/>
  <c r="AQ79" s="1"/>
  <c r="AE79"/>
  <c r="AF79" s="1"/>
  <c r="AR79" s="1"/>
  <c r="AS98"/>
  <c r="CJ24" i="18" s="1"/>
  <c r="AE100" i="17"/>
  <c r="AF100" s="1"/>
  <c r="AR100" s="1"/>
  <c r="AE104"/>
  <c r="M106"/>
  <c r="AQ106" s="1"/>
  <c r="AT106" s="1"/>
  <c r="BB106" s="1"/>
  <c r="M110"/>
  <c r="AE110"/>
  <c r="AE115" s="1"/>
  <c r="M113"/>
  <c r="AQ113" s="1"/>
  <c r="AT113" s="1"/>
  <c r="AE116"/>
  <c r="M121"/>
  <c r="M125"/>
  <c r="M130"/>
  <c r="AQ130" s="1"/>
  <c r="M134"/>
  <c r="AQ134" s="1"/>
  <c r="AT134" s="1"/>
  <c r="BB134" s="1"/>
  <c r="M138"/>
  <c r="AQ138" s="1"/>
  <c r="AT138" s="1"/>
  <c r="BB138" s="1"/>
  <c r="M142"/>
  <c r="AQ142" s="1"/>
  <c r="AT142" s="1"/>
  <c r="BB142" s="1"/>
  <c r="M146"/>
  <c r="AQ146" s="1"/>
  <c r="AT146" s="1"/>
  <c r="BB146" s="1"/>
  <c r="M150"/>
  <c r="M153"/>
  <c r="AQ153" s="1"/>
  <c r="AT153" s="1"/>
  <c r="M156"/>
  <c r="AQ156" s="1"/>
  <c r="AT156" s="1"/>
  <c r="BB156" s="1"/>
  <c r="M165"/>
  <c r="AQ165" s="1"/>
  <c r="M168"/>
  <c r="M171"/>
  <c r="M174"/>
  <c r="AQ174" s="1"/>
  <c r="AT174" s="1"/>
  <c r="M176"/>
  <c r="AQ176" s="1"/>
  <c r="M179"/>
  <c r="AQ179" s="1"/>
  <c r="AE179"/>
  <c r="AF179" s="1"/>
  <c r="AR179" s="1"/>
  <c r="M181"/>
  <c r="AQ181" s="1"/>
  <c r="AT181" s="1"/>
  <c r="M99"/>
  <c r="M102"/>
  <c r="AQ102" s="1"/>
  <c r="M111"/>
  <c r="AQ111" s="1"/>
  <c r="AT111" s="1"/>
  <c r="M117"/>
  <c r="AQ117" s="1"/>
  <c r="AE117"/>
  <c r="AF117" s="1"/>
  <c r="AR117" s="1"/>
  <c r="AE121"/>
  <c r="AE129" s="1"/>
  <c r="M124"/>
  <c r="AQ124" s="1"/>
  <c r="AT124" s="1"/>
  <c r="BB124" s="1"/>
  <c r="AE130"/>
  <c r="AE147" s="1"/>
  <c r="M133"/>
  <c r="AQ133" s="1"/>
  <c r="AT133" s="1"/>
  <c r="BB133" s="1"/>
  <c r="M137"/>
  <c r="AQ137" s="1"/>
  <c r="AT137" s="1"/>
  <c r="BB137" s="1"/>
  <c r="M141"/>
  <c r="AQ141" s="1"/>
  <c r="AT141" s="1"/>
  <c r="BB141" s="1"/>
  <c r="M145"/>
  <c r="AQ145" s="1"/>
  <c r="AT145" s="1"/>
  <c r="BB145" s="1"/>
  <c r="M152"/>
  <c r="AQ152" s="1"/>
  <c r="AT152" s="1"/>
  <c r="BB152" s="1"/>
  <c r="M155"/>
  <c r="AQ155" s="1"/>
  <c r="AT155" s="1"/>
  <c r="BB155" s="1"/>
  <c r="M159"/>
  <c r="AQ159" s="1"/>
  <c r="AE159"/>
  <c r="AF159" s="1"/>
  <c r="AR159" s="1"/>
  <c r="M162"/>
  <c r="AE171"/>
  <c r="M183"/>
  <c r="AQ183" s="1"/>
  <c r="AT183" s="1"/>
  <c r="BB183" s="1"/>
  <c r="AE105"/>
  <c r="AF105" s="1"/>
  <c r="AR105" s="1"/>
  <c r="M104"/>
  <c r="M112"/>
  <c r="AQ112" s="1"/>
  <c r="AE104" i="16"/>
  <c r="AE24"/>
  <c r="AF24" s="1"/>
  <c r="AR24" s="1"/>
  <c r="AN11"/>
  <c r="AN6" s="1"/>
  <c r="AN5" s="1"/>
  <c r="AE7"/>
  <c r="AE11" s="1"/>
  <c r="AF64"/>
  <c r="AF59"/>
  <c r="AF84"/>
  <c r="AU14"/>
  <c r="M42"/>
  <c r="AQ42" s="1"/>
  <c r="M46"/>
  <c r="AQ46" s="1"/>
  <c r="AE46"/>
  <c r="AF46" s="1"/>
  <c r="AR46" s="1"/>
  <c r="M49"/>
  <c r="AQ49" s="1"/>
  <c r="AT49" s="1"/>
  <c r="BB49" s="1"/>
  <c r="AE51"/>
  <c r="AE57" s="1"/>
  <c r="M62"/>
  <c r="AQ62" s="1"/>
  <c r="AT62" s="1"/>
  <c r="BB62" s="1"/>
  <c r="M68"/>
  <c r="AQ68" s="1"/>
  <c r="AT68" s="1"/>
  <c r="BB68" s="1"/>
  <c r="M70"/>
  <c r="AQ70" s="1"/>
  <c r="AT70" s="1"/>
  <c r="M74"/>
  <c r="AQ74" s="1"/>
  <c r="AT74" s="1"/>
  <c r="M80"/>
  <c r="AQ80" s="1"/>
  <c r="M90"/>
  <c r="AQ90" s="1"/>
  <c r="M10"/>
  <c r="AQ10" s="1"/>
  <c r="M15"/>
  <c r="AQ15" s="1"/>
  <c r="AT15" s="1"/>
  <c r="M17"/>
  <c r="AQ17" s="1"/>
  <c r="AT17" s="1"/>
  <c r="M19"/>
  <c r="AQ19" s="1"/>
  <c r="AT19" s="1"/>
  <c r="M27"/>
  <c r="AQ27" s="1"/>
  <c r="AT27" s="1"/>
  <c r="AE31"/>
  <c r="AE35" s="1"/>
  <c r="M32"/>
  <c r="AQ32" s="1"/>
  <c r="AS93"/>
  <c r="BW23" i="18" s="1"/>
  <c r="AE91" i="16"/>
  <c r="AF91" s="1"/>
  <c r="AR91" s="1"/>
  <c r="AF110"/>
  <c r="AE36"/>
  <c r="AE40" s="1"/>
  <c r="M44"/>
  <c r="AQ44" s="1"/>
  <c r="M47"/>
  <c r="AQ47" s="1"/>
  <c r="AT47" s="1"/>
  <c r="BB47" s="1"/>
  <c r="M59"/>
  <c r="M64"/>
  <c r="M67"/>
  <c r="AQ67" s="1"/>
  <c r="AT67" s="1"/>
  <c r="M73"/>
  <c r="AE77"/>
  <c r="M79"/>
  <c r="AQ79" s="1"/>
  <c r="AE79"/>
  <c r="AF79" s="1"/>
  <c r="AR79" s="1"/>
  <c r="M84"/>
  <c r="M88" s="1"/>
  <c r="AE12"/>
  <c r="AE30" s="1"/>
  <c r="M33"/>
  <c r="AQ33" s="1"/>
  <c r="AT33" s="1"/>
  <c r="M89"/>
  <c r="M93" s="1"/>
  <c r="AE89"/>
  <c r="M97"/>
  <c r="AQ97" s="1"/>
  <c r="AT97" s="1"/>
  <c r="AS108"/>
  <c r="BW26" i="18" s="1"/>
  <c r="M105" i="16"/>
  <c r="AQ105" s="1"/>
  <c r="AT105" s="1"/>
  <c r="BB105" s="1"/>
  <c r="M111"/>
  <c r="AQ111" s="1"/>
  <c r="AT111" s="1"/>
  <c r="AE121"/>
  <c r="AE129" s="1"/>
  <c r="M124"/>
  <c r="AQ124" s="1"/>
  <c r="AT124" s="1"/>
  <c r="BB124" s="1"/>
  <c r="AE130"/>
  <c r="AE147" s="1"/>
  <c r="M133"/>
  <c r="AQ133" s="1"/>
  <c r="AT133" s="1"/>
  <c r="BB133" s="1"/>
  <c r="M142"/>
  <c r="AQ142" s="1"/>
  <c r="AT142" s="1"/>
  <c r="BB142" s="1"/>
  <c r="M146"/>
  <c r="AQ146" s="1"/>
  <c r="AT146" s="1"/>
  <c r="BB146" s="1"/>
  <c r="M150"/>
  <c r="AQ150" s="1"/>
  <c r="M153"/>
  <c r="AQ153" s="1"/>
  <c r="AT153" s="1"/>
  <c r="M165"/>
  <c r="AQ165" s="1"/>
  <c r="AT165" s="1"/>
  <c r="BB165" s="1"/>
  <c r="M168"/>
  <c r="AQ168" s="1"/>
  <c r="AT168" s="1"/>
  <c r="M171"/>
  <c r="AQ171" s="1"/>
  <c r="M174"/>
  <c r="AQ174" s="1"/>
  <c r="M176"/>
  <c r="AQ176" s="1"/>
  <c r="AT176" s="1"/>
  <c r="BB176" s="1"/>
  <c r="M179"/>
  <c r="AQ179" s="1"/>
  <c r="AE179"/>
  <c r="AF179" s="1"/>
  <c r="AR179" s="1"/>
  <c r="M181"/>
  <c r="AQ181" s="1"/>
  <c r="AT181" s="1"/>
  <c r="AE150"/>
  <c r="AE169" s="1"/>
  <c r="AE149" s="1"/>
  <c r="AE171"/>
  <c r="M183"/>
  <c r="AQ183" s="1"/>
  <c r="M94"/>
  <c r="AE94"/>
  <c r="AE98" s="1"/>
  <c r="M96"/>
  <c r="AQ96" s="1"/>
  <c r="AT96" s="1"/>
  <c r="AE99"/>
  <c r="AE103" s="1"/>
  <c r="M107"/>
  <c r="AQ107" s="1"/>
  <c r="AT107" s="1"/>
  <c r="BB107" s="1"/>
  <c r="M112"/>
  <c r="AQ112" s="1"/>
  <c r="AT112" s="1"/>
  <c r="M116"/>
  <c r="AS129"/>
  <c r="BW30" i="18" s="1"/>
  <c r="M167" i="16"/>
  <c r="AQ167" s="1"/>
  <c r="AT167" s="1"/>
  <c r="M104"/>
  <c r="M110"/>
  <c r="AE116"/>
  <c r="M137"/>
  <c r="AQ137" s="1"/>
  <c r="AT137" s="1"/>
  <c r="BB137" s="1"/>
  <c r="AB183" i="15"/>
  <c r="Y183"/>
  <c r="U183"/>
  <c r="T183"/>
  <c r="S183"/>
  <c r="R183"/>
  <c r="L183"/>
  <c r="AB182"/>
  <c r="Y182"/>
  <c r="U182"/>
  <c r="T182"/>
  <c r="S182"/>
  <c r="R182"/>
  <c r="L182"/>
  <c r="AB181"/>
  <c r="Y181"/>
  <c r="U181"/>
  <c r="T181"/>
  <c r="S181"/>
  <c r="R181"/>
  <c r="L181"/>
  <c r="AB180"/>
  <c r="Y180"/>
  <c r="U180"/>
  <c r="T180"/>
  <c r="S180"/>
  <c r="R180"/>
  <c r="L180"/>
  <c r="AC179"/>
  <c r="AC184" s="1"/>
  <c r="AC170" s="1"/>
  <c r="AB179"/>
  <c r="Y179"/>
  <c r="U179"/>
  <c r="T179"/>
  <c r="S179"/>
  <c r="R179"/>
  <c r="L179"/>
  <c r="AB178"/>
  <c r="Y178"/>
  <c r="U178"/>
  <c r="T178"/>
  <c r="S178"/>
  <c r="R178"/>
  <c r="L178"/>
  <c r="AB177"/>
  <c r="Y177"/>
  <c r="U177"/>
  <c r="T177"/>
  <c r="S177"/>
  <c r="R177"/>
  <c r="L177"/>
  <c r="AB176"/>
  <c r="Y176"/>
  <c r="U176"/>
  <c r="T176"/>
  <c r="S176"/>
  <c r="R176"/>
  <c r="L176"/>
  <c r="AB175"/>
  <c r="Y175"/>
  <c r="U175"/>
  <c r="T175"/>
  <c r="S175"/>
  <c r="R175"/>
  <c r="L175"/>
  <c r="AB174"/>
  <c r="Y174"/>
  <c r="U174"/>
  <c r="T174"/>
  <c r="S174"/>
  <c r="R174"/>
  <c r="L174"/>
  <c r="AB173"/>
  <c r="Y173"/>
  <c r="U173"/>
  <c r="T173"/>
  <c r="S173"/>
  <c r="R173"/>
  <c r="L173"/>
  <c r="AB172"/>
  <c r="Y172"/>
  <c r="U172"/>
  <c r="T172"/>
  <c r="S172"/>
  <c r="R172"/>
  <c r="L172"/>
  <c r="AB171"/>
  <c r="Y171"/>
  <c r="U171"/>
  <c r="T171"/>
  <c r="S171"/>
  <c r="R171"/>
  <c r="L171"/>
  <c r="AB168"/>
  <c r="Y168"/>
  <c r="U168"/>
  <c r="T168"/>
  <c r="S168"/>
  <c r="R168"/>
  <c r="L168"/>
  <c r="AB167"/>
  <c r="Y167"/>
  <c r="U167"/>
  <c r="T167"/>
  <c r="S167"/>
  <c r="R167"/>
  <c r="L167"/>
  <c r="AB166"/>
  <c r="Y166"/>
  <c r="U166"/>
  <c r="T166"/>
  <c r="S166"/>
  <c r="R166"/>
  <c r="L166"/>
  <c r="AB165"/>
  <c r="Y165"/>
  <c r="U165"/>
  <c r="T165"/>
  <c r="S165"/>
  <c r="R165"/>
  <c r="L165"/>
  <c r="AB164"/>
  <c r="Y164"/>
  <c r="U164"/>
  <c r="T164"/>
  <c r="S164"/>
  <c r="R164"/>
  <c r="L164"/>
  <c r="AB163"/>
  <c r="Y163"/>
  <c r="U163"/>
  <c r="T163"/>
  <c r="S163"/>
  <c r="R163"/>
  <c r="L163"/>
  <c r="AB162"/>
  <c r="Y162"/>
  <c r="U162"/>
  <c r="T162"/>
  <c r="S162"/>
  <c r="R162"/>
  <c r="L162"/>
  <c r="AB161"/>
  <c r="Y161"/>
  <c r="U161"/>
  <c r="T161"/>
  <c r="S161"/>
  <c r="R161"/>
  <c r="L161"/>
  <c r="AB160"/>
  <c r="Y160"/>
  <c r="U160"/>
  <c r="T160"/>
  <c r="S160"/>
  <c r="R160"/>
  <c r="L160"/>
  <c r="AC159"/>
  <c r="AC169" s="1"/>
  <c r="AC149" s="1"/>
  <c r="AB159"/>
  <c r="Y159"/>
  <c r="U159"/>
  <c r="T159"/>
  <c r="S159"/>
  <c r="R159"/>
  <c r="L159"/>
  <c r="AB158"/>
  <c r="Y158"/>
  <c r="U158"/>
  <c r="T158"/>
  <c r="S158"/>
  <c r="R158"/>
  <c r="L158"/>
  <c r="AB157"/>
  <c r="Y157"/>
  <c r="U157"/>
  <c r="T157"/>
  <c r="S157"/>
  <c r="R157"/>
  <c r="L157"/>
  <c r="AB154"/>
  <c r="Y154"/>
  <c r="U154"/>
  <c r="T154"/>
  <c r="S154"/>
  <c r="R154"/>
  <c r="L154"/>
  <c r="AB153"/>
  <c r="Y153"/>
  <c r="U153"/>
  <c r="T153"/>
  <c r="S153"/>
  <c r="R153"/>
  <c r="L153"/>
  <c r="AB152"/>
  <c r="Y152"/>
  <c r="U152"/>
  <c r="T152"/>
  <c r="S152"/>
  <c r="R152"/>
  <c r="L152"/>
  <c r="AB151"/>
  <c r="Y151"/>
  <c r="U151"/>
  <c r="T151"/>
  <c r="S151"/>
  <c r="R151"/>
  <c r="L151"/>
  <c r="AB150"/>
  <c r="Y150"/>
  <c r="U150"/>
  <c r="T150"/>
  <c r="S150"/>
  <c r="R150"/>
  <c r="L150"/>
  <c r="AB146"/>
  <c r="Y146"/>
  <c r="U146"/>
  <c r="T146"/>
  <c r="S146"/>
  <c r="R146"/>
  <c r="L146"/>
  <c r="AB145"/>
  <c r="Y145"/>
  <c r="U145"/>
  <c r="T145"/>
  <c r="S145"/>
  <c r="R145"/>
  <c r="L145"/>
  <c r="AB144"/>
  <c r="Y144"/>
  <c r="U144"/>
  <c r="T144"/>
  <c r="S144"/>
  <c r="R144"/>
  <c r="L144"/>
  <c r="AB143"/>
  <c r="Y143"/>
  <c r="U143"/>
  <c r="T143"/>
  <c r="S143"/>
  <c r="R143"/>
  <c r="L143"/>
  <c r="AB142"/>
  <c r="Y142"/>
  <c r="U142"/>
  <c r="T142"/>
  <c r="S142"/>
  <c r="R142"/>
  <c r="L142"/>
  <c r="AB141"/>
  <c r="Y141"/>
  <c r="U141"/>
  <c r="T141"/>
  <c r="S141"/>
  <c r="R141"/>
  <c r="L141"/>
  <c r="AB140"/>
  <c r="Y140"/>
  <c r="U140"/>
  <c r="T140"/>
  <c r="S140"/>
  <c r="R140"/>
  <c r="L140"/>
  <c r="AB139"/>
  <c r="Y139"/>
  <c r="U139"/>
  <c r="T139"/>
  <c r="S139"/>
  <c r="R139"/>
  <c r="L139"/>
  <c r="AB138"/>
  <c r="Y138"/>
  <c r="U138"/>
  <c r="T138"/>
  <c r="S138"/>
  <c r="R138"/>
  <c r="L138"/>
  <c r="AB137"/>
  <c r="Y137"/>
  <c r="U137"/>
  <c r="T137"/>
  <c r="S137"/>
  <c r="R137"/>
  <c r="L137"/>
  <c r="AB136"/>
  <c r="Y136"/>
  <c r="U136"/>
  <c r="T136"/>
  <c r="S136"/>
  <c r="R136"/>
  <c r="L136"/>
  <c r="AB135"/>
  <c r="Y135"/>
  <c r="U135"/>
  <c r="T135"/>
  <c r="S135"/>
  <c r="R135"/>
  <c r="L135"/>
  <c r="AB134"/>
  <c r="Y134"/>
  <c r="U134"/>
  <c r="T134"/>
  <c r="S134"/>
  <c r="R134"/>
  <c r="L134"/>
  <c r="AB133"/>
  <c r="Y133"/>
  <c r="U133"/>
  <c r="T133"/>
  <c r="S133"/>
  <c r="R133"/>
  <c r="L133"/>
  <c r="AB132"/>
  <c r="Y132"/>
  <c r="U132"/>
  <c r="T132"/>
  <c r="S132"/>
  <c r="R132"/>
  <c r="L132"/>
  <c r="AC131"/>
  <c r="AC147" s="1"/>
  <c r="AB131"/>
  <c r="Y131"/>
  <c r="U131"/>
  <c r="T131"/>
  <c r="S131"/>
  <c r="R131"/>
  <c r="L131"/>
  <c r="M131" s="1"/>
  <c r="AB130"/>
  <c r="Y130"/>
  <c r="U130"/>
  <c r="T130"/>
  <c r="S130"/>
  <c r="R130"/>
  <c r="L130"/>
  <c r="AB128"/>
  <c r="Y128"/>
  <c r="U128"/>
  <c r="T128"/>
  <c r="S128"/>
  <c r="R128"/>
  <c r="L128"/>
  <c r="AB127"/>
  <c r="Y127"/>
  <c r="U127"/>
  <c r="T127"/>
  <c r="S127"/>
  <c r="R127"/>
  <c r="L127"/>
  <c r="AC126"/>
  <c r="AC129" s="1"/>
  <c r="AB126"/>
  <c r="Y126"/>
  <c r="U126"/>
  <c r="T126"/>
  <c r="S126"/>
  <c r="R126"/>
  <c r="L126"/>
  <c r="AB125"/>
  <c r="Y125"/>
  <c r="U125"/>
  <c r="T125"/>
  <c r="S125"/>
  <c r="R125"/>
  <c r="L125"/>
  <c r="AB124"/>
  <c r="Y124"/>
  <c r="U124"/>
  <c r="T124"/>
  <c r="S124"/>
  <c r="R124"/>
  <c r="L124"/>
  <c r="AB123"/>
  <c r="Y123"/>
  <c r="U123"/>
  <c r="T123"/>
  <c r="S123"/>
  <c r="R123"/>
  <c r="L123"/>
  <c r="AB122"/>
  <c r="Y122"/>
  <c r="U122"/>
  <c r="T122"/>
  <c r="S122"/>
  <c r="R122"/>
  <c r="L122"/>
  <c r="AB121"/>
  <c r="Y121"/>
  <c r="U121"/>
  <c r="T121"/>
  <c r="S121"/>
  <c r="R121"/>
  <c r="L121"/>
  <c r="AB119"/>
  <c r="Y119"/>
  <c r="U119"/>
  <c r="T119"/>
  <c r="S119"/>
  <c r="R119"/>
  <c r="L119"/>
  <c r="AB118"/>
  <c r="Y118"/>
  <c r="U118"/>
  <c r="T118"/>
  <c r="S118"/>
  <c r="R118"/>
  <c r="L118"/>
  <c r="AC120"/>
  <c r="AB116"/>
  <c r="Y116"/>
  <c r="U116"/>
  <c r="T116"/>
  <c r="S116"/>
  <c r="R116"/>
  <c r="L116"/>
  <c r="AB114"/>
  <c r="Y114"/>
  <c r="U114"/>
  <c r="T114"/>
  <c r="S114"/>
  <c r="R114"/>
  <c r="L114"/>
  <c r="AB113"/>
  <c r="Y113"/>
  <c r="U113"/>
  <c r="T113"/>
  <c r="S113"/>
  <c r="R113"/>
  <c r="L113"/>
  <c r="M113" s="1"/>
  <c r="AC112"/>
  <c r="AB112"/>
  <c r="Y112"/>
  <c r="U112"/>
  <c r="T112"/>
  <c r="S112"/>
  <c r="R112"/>
  <c r="L112"/>
  <c r="AB111"/>
  <c r="Y111"/>
  <c r="U111"/>
  <c r="T111"/>
  <c r="S111"/>
  <c r="R111"/>
  <c r="L111"/>
  <c r="AC110"/>
  <c r="AB110"/>
  <c r="Y110"/>
  <c r="U110"/>
  <c r="T110"/>
  <c r="S110"/>
  <c r="R110"/>
  <c r="L110"/>
  <c r="M110" s="1"/>
  <c r="AB107"/>
  <c r="Y107"/>
  <c r="U107"/>
  <c r="T107"/>
  <c r="S107"/>
  <c r="R107"/>
  <c r="L107"/>
  <c r="AB106"/>
  <c r="Y106"/>
  <c r="U106"/>
  <c r="T106"/>
  <c r="S106"/>
  <c r="R106"/>
  <c r="L106"/>
  <c r="AB105"/>
  <c r="Y105"/>
  <c r="U105"/>
  <c r="T105"/>
  <c r="S105"/>
  <c r="R105"/>
  <c r="L105"/>
  <c r="AB104"/>
  <c r="Y104"/>
  <c r="U104"/>
  <c r="T104"/>
  <c r="S104"/>
  <c r="R104"/>
  <c r="L104"/>
  <c r="AB102"/>
  <c r="Y102"/>
  <c r="U102"/>
  <c r="T102"/>
  <c r="S102"/>
  <c r="R102"/>
  <c r="L102"/>
  <c r="AB101"/>
  <c r="Y101"/>
  <c r="U101"/>
  <c r="T101"/>
  <c r="S101"/>
  <c r="R101"/>
  <c r="L101"/>
  <c r="AB100"/>
  <c r="Y100"/>
  <c r="U100"/>
  <c r="T100"/>
  <c r="S100"/>
  <c r="R100"/>
  <c r="L100"/>
  <c r="AB99"/>
  <c r="Y99"/>
  <c r="U99"/>
  <c r="T99"/>
  <c r="S99"/>
  <c r="R99"/>
  <c r="L99"/>
  <c r="M99" s="1"/>
  <c r="AB97"/>
  <c r="Y97"/>
  <c r="U97"/>
  <c r="T97"/>
  <c r="S97"/>
  <c r="R97"/>
  <c r="L97"/>
  <c r="AB96"/>
  <c r="Y96"/>
  <c r="U96"/>
  <c r="T96"/>
  <c r="S96"/>
  <c r="R96"/>
  <c r="L96"/>
  <c r="AB95"/>
  <c r="Y95"/>
  <c r="U95"/>
  <c r="T95"/>
  <c r="S95"/>
  <c r="R95"/>
  <c r="L95"/>
  <c r="AC94"/>
  <c r="AC98" s="1"/>
  <c r="AB94"/>
  <c r="Y94"/>
  <c r="U94"/>
  <c r="T94"/>
  <c r="S94"/>
  <c r="R94"/>
  <c r="L94"/>
  <c r="AB92"/>
  <c r="Y92"/>
  <c r="U92"/>
  <c r="T92"/>
  <c r="S92"/>
  <c r="R92"/>
  <c r="L92"/>
  <c r="AB91"/>
  <c r="Y91"/>
  <c r="U91"/>
  <c r="T91"/>
  <c r="S91"/>
  <c r="R91"/>
  <c r="L91"/>
  <c r="AB90"/>
  <c r="Y90"/>
  <c r="U90"/>
  <c r="T90"/>
  <c r="S90"/>
  <c r="R90"/>
  <c r="L90"/>
  <c r="AC89"/>
  <c r="AC93" s="1"/>
  <c r="AB89"/>
  <c r="Y89"/>
  <c r="U89"/>
  <c r="T89"/>
  <c r="S89"/>
  <c r="R89"/>
  <c r="L89"/>
  <c r="AB87"/>
  <c r="Y87"/>
  <c r="U87"/>
  <c r="T87"/>
  <c r="S87"/>
  <c r="R87"/>
  <c r="L87"/>
  <c r="AB86"/>
  <c r="Y86"/>
  <c r="U86"/>
  <c r="T86"/>
  <c r="S86"/>
  <c r="R86"/>
  <c r="L86"/>
  <c r="AB85"/>
  <c r="Y85"/>
  <c r="U85"/>
  <c r="T85"/>
  <c r="S85"/>
  <c r="R85"/>
  <c r="L85"/>
  <c r="AB84"/>
  <c r="Y84"/>
  <c r="U84"/>
  <c r="T84"/>
  <c r="S84"/>
  <c r="R84"/>
  <c r="L84"/>
  <c r="AK80"/>
  <c r="AB80"/>
  <c r="Y80"/>
  <c r="U80"/>
  <c r="T80"/>
  <c r="S80"/>
  <c r="R80"/>
  <c r="L80"/>
  <c r="AC79"/>
  <c r="AC81" s="1"/>
  <c r="AC76" s="1"/>
  <c r="AB79"/>
  <c r="Y79"/>
  <c r="U79"/>
  <c r="T79"/>
  <c r="S79"/>
  <c r="R79"/>
  <c r="L79"/>
  <c r="AB78"/>
  <c r="Y78"/>
  <c r="U78"/>
  <c r="T78"/>
  <c r="S78"/>
  <c r="R78"/>
  <c r="L78"/>
  <c r="AB77"/>
  <c r="Y77"/>
  <c r="U77"/>
  <c r="T77"/>
  <c r="S77"/>
  <c r="R77"/>
  <c r="L77"/>
  <c r="AB74"/>
  <c r="Y74"/>
  <c r="U74"/>
  <c r="T74"/>
  <c r="S74"/>
  <c r="R74"/>
  <c r="L74"/>
  <c r="AB73"/>
  <c r="Y73"/>
  <c r="U73"/>
  <c r="T73"/>
  <c r="S73"/>
  <c r="R73"/>
  <c r="L73"/>
  <c r="AC72"/>
  <c r="AB72"/>
  <c r="Y72"/>
  <c r="U72"/>
  <c r="T72"/>
  <c r="S72"/>
  <c r="R72"/>
  <c r="L72"/>
  <c r="AB71"/>
  <c r="Y71"/>
  <c r="U71"/>
  <c r="T71"/>
  <c r="S71"/>
  <c r="R71"/>
  <c r="L71"/>
  <c r="AB70"/>
  <c r="Y70"/>
  <c r="U70"/>
  <c r="T70"/>
  <c r="S70"/>
  <c r="R70"/>
  <c r="L70"/>
  <c r="AB69"/>
  <c r="Y69"/>
  <c r="U69"/>
  <c r="T69"/>
  <c r="S69"/>
  <c r="R69"/>
  <c r="L69"/>
  <c r="AB68"/>
  <c r="Y68"/>
  <c r="U68"/>
  <c r="T68"/>
  <c r="S68"/>
  <c r="R68"/>
  <c r="L68"/>
  <c r="AB67"/>
  <c r="Y67"/>
  <c r="U67"/>
  <c r="T67"/>
  <c r="S67"/>
  <c r="R67"/>
  <c r="L67"/>
  <c r="AB66"/>
  <c r="Y66"/>
  <c r="U66"/>
  <c r="T66"/>
  <c r="S66"/>
  <c r="R66"/>
  <c r="M66"/>
  <c r="AQ66" s="1"/>
  <c r="AB64"/>
  <c r="Y64"/>
  <c r="U64"/>
  <c r="T64"/>
  <c r="S64"/>
  <c r="R64"/>
  <c r="L64"/>
  <c r="M64" s="1"/>
  <c r="AB62"/>
  <c r="Y62"/>
  <c r="U62"/>
  <c r="T62"/>
  <c r="S62"/>
  <c r="R62"/>
  <c r="L62"/>
  <c r="AB61"/>
  <c r="Y61"/>
  <c r="U61"/>
  <c r="T61"/>
  <c r="S61"/>
  <c r="R61"/>
  <c r="L61"/>
  <c r="M61" s="1"/>
  <c r="AC63"/>
  <c r="AB59"/>
  <c r="Y59"/>
  <c r="U59"/>
  <c r="T59"/>
  <c r="S59"/>
  <c r="R59"/>
  <c r="L59"/>
  <c r="AB56"/>
  <c r="Y56"/>
  <c r="U56"/>
  <c r="T56"/>
  <c r="S56"/>
  <c r="R56"/>
  <c r="L56"/>
  <c r="AB55"/>
  <c r="Y55"/>
  <c r="U55"/>
  <c r="T55"/>
  <c r="S55"/>
  <c r="R55"/>
  <c r="L55"/>
  <c r="AC54"/>
  <c r="AC57" s="1"/>
  <c r="AB54"/>
  <c r="Y54"/>
  <c r="U54"/>
  <c r="T54"/>
  <c r="S54"/>
  <c r="R54"/>
  <c r="L54"/>
  <c r="AB53"/>
  <c r="Y53"/>
  <c r="U53"/>
  <c r="T53"/>
  <c r="S53"/>
  <c r="R53"/>
  <c r="L53"/>
  <c r="AB52"/>
  <c r="Y52"/>
  <c r="U52"/>
  <c r="T52"/>
  <c r="S52"/>
  <c r="R52"/>
  <c r="L52"/>
  <c r="AB51"/>
  <c r="Y51"/>
  <c r="U51"/>
  <c r="T51"/>
  <c r="S51"/>
  <c r="R51"/>
  <c r="L51"/>
  <c r="AB49"/>
  <c r="Y49"/>
  <c r="U49"/>
  <c r="T49"/>
  <c r="S49"/>
  <c r="R49"/>
  <c r="L49"/>
  <c r="AB48"/>
  <c r="Y48"/>
  <c r="U48"/>
  <c r="T48"/>
  <c r="S48"/>
  <c r="R48"/>
  <c r="L48"/>
  <c r="AB47"/>
  <c r="Y47"/>
  <c r="U47"/>
  <c r="T47"/>
  <c r="S47"/>
  <c r="R47"/>
  <c r="L47"/>
  <c r="AC46"/>
  <c r="AC50" s="1"/>
  <c r="AB46"/>
  <c r="Y46"/>
  <c r="U46"/>
  <c r="T46"/>
  <c r="S46"/>
  <c r="R46"/>
  <c r="L46"/>
  <c r="AB45"/>
  <c r="Y45"/>
  <c r="U45"/>
  <c r="T45"/>
  <c r="S45"/>
  <c r="R45"/>
  <c r="L45"/>
  <c r="AB44"/>
  <c r="Y44"/>
  <c r="T44"/>
  <c r="S44"/>
  <c r="R44"/>
  <c r="L44"/>
  <c r="AB43"/>
  <c r="Y43"/>
  <c r="U43"/>
  <c r="T43"/>
  <c r="S43"/>
  <c r="R43"/>
  <c r="L43"/>
  <c r="AB42"/>
  <c r="Y42"/>
  <c r="U42"/>
  <c r="T42"/>
  <c r="S42"/>
  <c r="R42"/>
  <c r="L42"/>
  <c r="AB39"/>
  <c r="Y39"/>
  <c r="U39"/>
  <c r="T39"/>
  <c r="S39"/>
  <c r="R39"/>
  <c r="L39"/>
  <c r="AB38"/>
  <c r="Y38"/>
  <c r="U38"/>
  <c r="T38"/>
  <c r="S38"/>
  <c r="R38"/>
  <c r="L38"/>
  <c r="AB37"/>
  <c r="Y37"/>
  <c r="U37"/>
  <c r="T37"/>
  <c r="S37"/>
  <c r="R37"/>
  <c r="L37"/>
  <c r="AC36"/>
  <c r="AC40" s="1"/>
  <c r="AB36"/>
  <c r="Y36"/>
  <c r="U36"/>
  <c r="T36"/>
  <c r="S36"/>
  <c r="R36"/>
  <c r="L36"/>
  <c r="AB34"/>
  <c r="Y34"/>
  <c r="U34"/>
  <c r="T34"/>
  <c r="S34"/>
  <c r="R34"/>
  <c r="L34"/>
  <c r="AC33"/>
  <c r="AC35" s="1"/>
  <c r="AB33"/>
  <c r="Y33"/>
  <c r="U33"/>
  <c r="T33"/>
  <c r="S33"/>
  <c r="R33"/>
  <c r="L33"/>
  <c r="AB32"/>
  <c r="Y32"/>
  <c r="U32"/>
  <c r="T32"/>
  <c r="S32"/>
  <c r="R32"/>
  <c r="L32"/>
  <c r="AB31"/>
  <c r="Y31"/>
  <c r="U31"/>
  <c r="T31"/>
  <c r="S31"/>
  <c r="R31"/>
  <c r="L31"/>
  <c r="AB29"/>
  <c r="Y29"/>
  <c r="U29"/>
  <c r="T29"/>
  <c r="S29"/>
  <c r="R29"/>
  <c r="L29"/>
  <c r="AC28"/>
  <c r="AB28"/>
  <c r="Y28"/>
  <c r="U28"/>
  <c r="T28"/>
  <c r="S28"/>
  <c r="R28"/>
  <c r="L28"/>
  <c r="AC27"/>
  <c r="AB27"/>
  <c r="Y27"/>
  <c r="U27"/>
  <c r="T27"/>
  <c r="S27"/>
  <c r="R27"/>
  <c r="L27"/>
  <c r="AC26"/>
  <c r="AB26"/>
  <c r="Y26"/>
  <c r="U26"/>
  <c r="T26"/>
  <c r="S26"/>
  <c r="R26"/>
  <c r="L26"/>
  <c r="AB25"/>
  <c r="Y25"/>
  <c r="U25"/>
  <c r="T25"/>
  <c r="S25"/>
  <c r="R25"/>
  <c r="M25"/>
  <c r="AQ25" s="1"/>
  <c r="AC24"/>
  <c r="AA24"/>
  <c r="AB24" s="1"/>
  <c r="Y24"/>
  <c r="U24"/>
  <c r="T24"/>
  <c r="S24"/>
  <c r="R24"/>
  <c r="L24"/>
  <c r="AB23"/>
  <c r="Y23"/>
  <c r="U23"/>
  <c r="T23"/>
  <c r="S23"/>
  <c r="R23"/>
  <c r="L23"/>
  <c r="AB22"/>
  <c r="Y22"/>
  <c r="U22"/>
  <c r="T22"/>
  <c r="S22"/>
  <c r="R22"/>
  <c r="L22"/>
  <c r="AB21"/>
  <c r="Y21"/>
  <c r="U21"/>
  <c r="T21"/>
  <c r="S21"/>
  <c r="R21"/>
  <c r="L21"/>
  <c r="AB20"/>
  <c r="Y20"/>
  <c r="U20"/>
  <c r="T20"/>
  <c r="S20"/>
  <c r="R20"/>
  <c r="L20"/>
  <c r="AB19"/>
  <c r="Y19"/>
  <c r="U19"/>
  <c r="T19"/>
  <c r="S19"/>
  <c r="R19"/>
  <c r="L19"/>
  <c r="AB18"/>
  <c r="Y18"/>
  <c r="U18"/>
  <c r="T18"/>
  <c r="S18"/>
  <c r="R18"/>
  <c r="L18"/>
  <c r="AB17"/>
  <c r="Y17"/>
  <c r="U17"/>
  <c r="T17"/>
  <c r="S17"/>
  <c r="R17"/>
  <c r="L17"/>
  <c r="AB16"/>
  <c r="Y16"/>
  <c r="U16"/>
  <c r="T16"/>
  <c r="S16"/>
  <c r="R16"/>
  <c r="L16"/>
  <c r="AB15"/>
  <c r="Y15"/>
  <c r="U15"/>
  <c r="T15"/>
  <c r="S15"/>
  <c r="R15"/>
  <c r="L15"/>
  <c r="AB14"/>
  <c r="Y14"/>
  <c r="U14"/>
  <c r="T14"/>
  <c r="S14"/>
  <c r="R14"/>
  <c r="M14"/>
  <c r="AQ14" s="1"/>
  <c r="AB13"/>
  <c r="Y13"/>
  <c r="U13"/>
  <c r="T13"/>
  <c r="S13"/>
  <c r="R13"/>
  <c r="L13"/>
  <c r="AB12"/>
  <c r="Y12"/>
  <c r="U12"/>
  <c r="T12"/>
  <c r="S12"/>
  <c r="R12"/>
  <c r="L12"/>
  <c r="AB10"/>
  <c r="Y10"/>
  <c r="U10"/>
  <c r="T10"/>
  <c r="S10"/>
  <c r="R10"/>
  <c r="L10"/>
  <c r="AB9"/>
  <c r="Y9"/>
  <c r="U9"/>
  <c r="T9"/>
  <c r="S9"/>
  <c r="R9"/>
  <c r="L9"/>
  <c r="AC8"/>
  <c r="AC11" s="1"/>
  <c r="AB8"/>
  <c r="Y8"/>
  <c r="U8"/>
  <c r="T8"/>
  <c r="S8"/>
  <c r="R8"/>
  <c r="L8"/>
  <c r="AB7"/>
  <c r="Y7"/>
  <c r="U7"/>
  <c r="T7"/>
  <c r="S7"/>
  <c r="R7"/>
  <c r="AY186"/>
  <c r="L96" i="14"/>
  <c r="AC94"/>
  <c r="AC98" s="1"/>
  <c r="AC89"/>
  <c r="AC93" s="1"/>
  <c r="AC72"/>
  <c r="AC71"/>
  <c r="AC71" i="13"/>
  <c r="U49" i="14"/>
  <c r="U48"/>
  <c r="U37"/>
  <c r="AU20"/>
  <c r="U20"/>
  <c r="AC22"/>
  <c r="AB183"/>
  <c r="Y183"/>
  <c r="U183"/>
  <c r="T183"/>
  <c r="S183"/>
  <c r="R183"/>
  <c r="L183"/>
  <c r="AB182"/>
  <c r="Y182"/>
  <c r="U182"/>
  <c r="T182"/>
  <c r="S182"/>
  <c r="R182"/>
  <c r="L182"/>
  <c r="AB181"/>
  <c r="Y181"/>
  <c r="U181"/>
  <c r="T181"/>
  <c r="S181"/>
  <c r="R181"/>
  <c r="L181"/>
  <c r="AB180"/>
  <c r="Y180"/>
  <c r="U180"/>
  <c r="T180"/>
  <c r="S180"/>
  <c r="R180"/>
  <c r="L180"/>
  <c r="AC179"/>
  <c r="AC184" s="1"/>
  <c r="AC170" s="1"/>
  <c r="AB179"/>
  <c r="Y179"/>
  <c r="U179"/>
  <c r="T179"/>
  <c r="S179"/>
  <c r="R179"/>
  <c r="L179"/>
  <c r="AB178"/>
  <c r="Y178"/>
  <c r="U178"/>
  <c r="T178"/>
  <c r="S178"/>
  <c r="R178"/>
  <c r="L178"/>
  <c r="AB177"/>
  <c r="Y177"/>
  <c r="U177"/>
  <c r="T177"/>
  <c r="S177"/>
  <c r="R177"/>
  <c r="L177"/>
  <c r="AB176"/>
  <c r="Y176"/>
  <c r="U176"/>
  <c r="T176"/>
  <c r="S176"/>
  <c r="R176"/>
  <c r="L176"/>
  <c r="AB175"/>
  <c r="Y175"/>
  <c r="U175"/>
  <c r="T175"/>
  <c r="S175"/>
  <c r="R175"/>
  <c r="L175"/>
  <c r="AB174"/>
  <c r="Y174"/>
  <c r="U174"/>
  <c r="T174"/>
  <c r="S174"/>
  <c r="R174"/>
  <c r="L174"/>
  <c r="AB173"/>
  <c r="Y173"/>
  <c r="U173"/>
  <c r="T173"/>
  <c r="S173"/>
  <c r="R173"/>
  <c r="L173"/>
  <c r="AB172"/>
  <c r="Y172"/>
  <c r="U172"/>
  <c r="T172"/>
  <c r="S172"/>
  <c r="R172"/>
  <c r="L172"/>
  <c r="AB171"/>
  <c r="Y171"/>
  <c r="U171"/>
  <c r="T171"/>
  <c r="S171"/>
  <c r="R171"/>
  <c r="L171"/>
  <c r="AB168"/>
  <c r="Y168"/>
  <c r="U168"/>
  <c r="T168"/>
  <c r="S168"/>
  <c r="R168"/>
  <c r="L168"/>
  <c r="AB167"/>
  <c r="Y167"/>
  <c r="U167"/>
  <c r="T167"/>
  <c r="S167"/>
  <c r="R167"/>
  <c r="L167"/>
  <c r="AB166"/>
  <c r="Y166"/>
  <c r="U166"/>
  <c r="T166"/>
  <c r="S166"/>
  <c r="R166"/>
  <c r="L166"/>
  <c r="AB165"/>
  <c r="Y165"/>
  <c r="U165"/>
  <c r="T165"/>
  <c r="S165"/>
  <c r="R165"/>
  <c r="L165"/>
  <c r="AB164"/>
  <c r="Y164"/>
  <c r="U164"/>
  <c r="T164"/>
  <c r="S164"/>
  <c r="R164"/>
  <c r="L164"/>
  <c r="AB163"/>
  <c r="Y163"/>
  <c r="U163"/>
  <c r="T163"/>
  <c r="S163"/>
  <c r="R163"/>
  <c r="L163"/>
  <c r="AB162"/>
  <c r="Y162"/>
  <c r="U162"/>
  <c r="T162"/>
  <c r="S162"/>
  <c r="R162"/>
  <c r="L162"/>
  <c r="AB161"/>
  <c r="Y161"/>
  <c r="U161"/>
  <c r="T161"/>
  <c r="S161"/>
  <c r="R161"/>
  <c r="L161"/>
  <c r="AB160"/>
  <c r="Y160"/>
  <c r="U160"/>
  <c r="T160"/>
  <c r="S160"/>
  <c r="R160"/>
  <c r="L160"/>
  <c r="AC159"/>
  <c r="AC169" s="1"/>
  <c r="AC149" s="1"/>
  <c r="AB159"/>
  <c r="Y159"/>
  <c r="U159"/>
  <c r="T159"/>
  <c r="S159"/>
  <c r="R159"/>
  <c r="L159"/>
  <c r="M159" s="1"/>
  <c r="AB158"/>
  <c r="Y158"/>
  <c r="U158"/>
  <c r="T158"/>
  <c r="S158"/>
  <c r="R158"/>
  <c r="L158"/>
  <c r="AB157"/>
  <c r="Y157"/>
  <c r="U157"/>
  <c r="T157"/>
  <c r="S157"/>
  <c r="R157"/>
  <c r="L157"/>
  <c r="AB154"/>
  <c r="Y154"/>
  <c r="U154"/>
  <c r="T154"/>
  <c r="S154"/>
  <c r="R154"/>
  <c r="L154"/>
  <c r="AB153"/>
  <c r="Y153"/>
  <c r="U153"/>
  <c r="T153"/>
  <c r="S153"/>
  <c r="R153"/>
  <c r="L153"/>
  <c r="AB152"/>
  <c r="Y152"/>
  <c r="U152"/>
  <c r="T152"/>
  <c r="S152"/>
  <c r="R152"/>
  <c r="L152"/>
  <c r="AB151"/>
  <c r="Y151"/>
  <c r="U151"/>
  <c r="T151"/>
  <c r="S151"/>
  <c r="R151"/>
  <c r="L151"/>
  <c r="AB150"/>
  <c r="Y150"/>
  <c r="U150"/>
  <c r="T150"/>
  <c r="S150"/>
  <c r="R150"/>
  <c r="L150"/>
  <c r="AB146"/>
  <c r="Y146"/>
  <c r="U146"/>
  <c r="T146"/>
  <c r="S146"/>
  <c r="R146"/>
  <c r="L146"/>
  <c r="AB145"/>
  <c r="Y145"/>
  <c r="U145"/>
  <c r="T145"/>
  <c r="S145"/>
  <c r="R145"/>
  <c r="L145"/>
  <c r="AB144"/>
  <c r="Y144"/>
  <c r="U144"/>
  <c r="T144"/>
  <c r="S144"/>
  <c r="R144"/>
  <c r="L144"/>
  <c r="AB143"/>
  <c r="Y143"/>
  <c r="U143"/>
  <c r="T143"/>
  <c r="S143"/>
  <c r="R143"/>
  <c r="L143"/>
  <c r="AB142"/>
  <c r="Y142"/>
  <c r="U142"/>
  <c r="T142"/>
  <c r="S142"/>
  <c r="R142"/>
  <c r="L142"/>
  <c r="AB141"/>
  <c r="Y141"/>
  <c r="U141"/>
  <c r="T141"/>
  <c r="S141"/>
  <c r="R141"/>
  <c r="L141"/>
  <c r="AB140"/>
  <c r="Y140"/>
  <c r="U140"/>
  <c r="T140"/>
  <c r="S140"/>
  <c r="R140"/>
  <c r="L140"/>
  <c r="AB139"/>
  <c r="Y139"/>
  <c r="U139"/>
  <c r="T139"/>
  <c r="S139"/>
  <c r="R139"/>
  <c r="L139"/>
  <c r="AB138"/>
  <c r="Y138"/>
  <c r="U138"/>
  <c r="T138"/>
  <c r="S138"/>
  <c r="R138"/>
  <c r="L138"/>
  <c r="AB137"/>
  <c r="Y137"/>
  <c r="U137"/>
  <c r="T137"/>
  <c r="S137"/>
  <c r="R137"/>
  <c r="L137"/>
  <c r="AB136"/>
  <c r="Y136"/>
  <c r="U136"/>
  <c r="T136"/>
  <c r="S136"/>
  <c r="R136"/>
  <c r="L136"/>
  <c r="AB135"/>
  <c r="Y135"/>
  <c r="U135"/>
  <c r="T135"/>
  <c r="S135"/>
  <c r="R135"/>
  <c r="L135"/>
  <c r="AB134"/>
  <c r="Y134"/>
  <c r="U134"/>
  <c r="T134"/>
  <c r="S134"/>
  <c r="R134"/>
  <c r="L134"/>
  <c r="AB133"/>
  <c r="Y133"/>
  <c r="U133"/>
  <c r="T133"/>
  <c r="S133"/>
  <c r="R133"/>
  <c r="L133"/>
  <c r="AB132"/>
  <c r="Y132"/>
  <c r="U132"/>
  <c r="T132"/>
  <c r="S132"/>
  <c r="R132"/>
  <c r="L132"/>
  <c r="AC131"/>
  <c r="AC147" s="1"/>
  <c r="AB131"/>
  <c r="Y131"/>
  <c r="U131"/>
  <c r="T131"/>
  <c r="S131"/>
  <c r="R131"/>
  <c r="L131"/>
  <c r="AB130"/>
  <c r="Y130"/>
  <c r="U130"/>
  <c r="T130"/>
  <c r="S130"/>
  <c r="R130"/>
  <c r="L130"/>
  <c r="L147" s="1"/>
  <c r="AB128"/>
  <c r="Y128"/>
  <c r="U128"/>
  <c r="T128"/>
  <c r="S128"/>
  <c r="R128"/>
  <c r="L128"/>
  <c r="M128" s="1"/>
  <c r="AB127"/>
  <c r="Y127"/>
  <c r="U127"/>
  <c r="T127"/>
  <c r="S127"/>
  <c r="R127"/>
  <c r="L127"/>
  <c r="AC126"/>
  <c r="AC129" s="1"/>
  <c r="AB126"/>
  <c r="Y126"/>
  <c r="U126"/>
  <c r="T126"/>
  <c r="S126"/>
  <c r="R126"/>
  <c r="L126"/>
  <c r="AB125"/>
  <c r="Y125"/>
  <c r="U125"/>
  <c r="T125"/>
  <c r="S125"/>
  <c r="R125"/>
  <c r="L125"/>
  <c r="AB124"/>
  <c r="Y124"/>
  <c r="U124"/>
  <c r="T124"/>
  <c r="S124"/>
  <c r="R124"/>
  <c r="L124"/>
  <c r="AB123"/>
  <c r="Y123"/>
  <c r="U123"/>
  <c r="T123"/>
  <c r="S123"/>
  <c r="R123"/>
  <c r="L123"/>
  <c r="AB122"/>
  <c r="Y122"/>
  <c r="U122"/>
  <c r="T122"/>
  <c r="S122"/>
  <c r="R122"/>
  <c r="L122"/>
  <c r="AB121"/>
  <c r="Y121"/>
  <c r="U121"/>
  <c r="T121"/>
  <c r="S121"/>
  <c r="R121"/>
  <c r="L121"/>
  <c r="AB119"/>
  <c r="Y119"/>
  <c r="U119"/>
  <c r="T119"/>
  <c r="S119"/>
  <c r="R119"/>
  <c r="L119"/>
  <c r="AB118"/>
  <c r="Y118"/>
  <c r="U118"/>
  <c r="T118"/>
  <c r="S118"/>
  <c r="R118"/>
  <c r="L118"/>
  <c r="AC120"/>
  <c r="AB116"/>
  <c r="Y116"/>
  <c r="U116"/>
  <c r="T116"/>
  <c r="S116"/>
  <c r="R116"/>
  <c r="L116"/>
  <c r="AB114"/>
  <c r="Y114"/>
  <c r="U114"/>
  <c r="T114"/>
  <c r="S114"/>
  <c r="R114"/>
  <c r="L114"/>
  <c r="M114" s="1"/>
  <c r="AB113"/>
  <c r="Y113"/>
  <c r="U113"/>
  <c r="T113"/>
  <c r="S113"/>
  <c r="R113"/>
  <c r="L113"/>
  <c r="AC112"/>
  <c r="AB112"/>
  <c r="Y112"/>
  <c r="U112"/>
  <c r="T112"/>
  <c r="S112"/>
  <c r="R112"/>
  <c r="L112"/>
  <c r="AB111"/>
  <c r="Y111"/>
  <c r="U111"/>
  <c r="T111"/>
  <c r="S111"/>
  <c r="R111"/>
  <c r="L111"/>
  <c r="AC110"/>
  <c r="AC115" s="1"/>
  <c r="AB110"/>
  <c r="Y110"/>
  <c r="U110"/>
  <c r="T110"/>
  <c r="T115" s="1"/>
  <c r="S110"/>
  <c r="R110"/>
  <c r="L110"/>
  <c r="AB107"/>
  <c r="Y107"/>
  <c r="U107"/>
  <c r="T107"/>
  <c r="S107"/>
  <c r="R107"/>
  <c r="L107"/>
  <c r="AB106"/>
  <c r="Y106"/>
  <c r="U106"/>
  <c r="T106"/>
  <c r="S106"/>
  <c r="R106"/>
  <c r="L106"/>
  <c r="AB105"/>
  <c r="Y105"/>
  <c r="U105"/>
  <c r="T105"/>
  <c r="S105"/>
  <c r="R105"/>
  <c r="L105"/>
  <c r="AC104"/>
  <c r="AC108" s="1"/>
  <c r="AB104"/>
  <c r="Y104"/>
  <c r="U104"/>
  <c r="U108" s="1"/>
  <c r="T104"/>
  <c r="S104"/>
  <c r="R104"/>
  <c r="L104"/>
  <c r="L108" s="1"/>
  <c r="AB102"/>
  <c r="Y102"/>
  <c r="U102"/>
  <c r="T102"/>
  <c r="S102"/>
  <c r="R102"/>
  <c r="L102"/>
  <c r="AB101"/>
  <c r="Y101"/>
  <c r="U101"/>
  <c r="T101"/>
  <c r="S101"/>
  <c r="R101"/>
  <c r="L101"/>
  <c r="AB100"/>
  <c r="Y100"/>
  <c r="U100"/>
  <c r="T100"/>
  <c r="S100"/>
  <c r="R100"/>
  <c r="L100"/>
  <c r="AB99"/>
  <c r="Y99"/>
  <c r="U99"/>
  <c r="U103" s="1"/>
  <c r="T99"/>
  <c r="S99"/>
  <c r="R99"/>
  <c r="L99"/>
  <c r="L103" s="1"/>
  <c r="AB97"/>
  <c r="Y97"/>
  <c r="U97"/>
  <c r="T97"/>
  <c r="S97"/>
  <c r="R97"/>
  <c r="L97"/>
  <c r="AB96"/>
  <c r="Y96"/>
  <c r="U96"/>
  <c r="T96"/>
  <c r="S96"/>
  <c r="R96"/>
  <c r="M96"/>
  <c r="AB95"/>
  <c r="Y95"/>
  <c r="U95"/>
  <c r="T95"/>
  <c r="S95"/>
  <c r="R95"/>
  <c r="L95"/>
  <c r="AB94"/>
  <c r="Y94"/>
  <c r="U94"/>
  <c r="U98" s="1"/>
  <c r="T94"/>
  <c r="S94"/>
  <c r="R94"/>
  <c r="L94"/>
  <c r="L98" s="1"/>
  <c r="AB92"/>
  <c r="Y92"/>
  <c r="U92"/>
  <c r="T92"/>
  <c r="S92"/>
  <c r="R92"/>
  <c r="L92"/>
  <c r="M92" s="1"/>
  <c r="AB91"/>
  <c r="Y91"/>
  <c r="U91"/>
  <c r="T91"/>
  <c r="S91"/>
  <c r="R91"/>
  <c r="L91"/>
  <c r="AB90"/>
  <c r="Y90"/>
  <c r="U90"/>
  <c r="T90"/>
  <c r="S90"/>
  <c r="R90"/>
  <c r="L90"/>
  <c r="AB89"/>
  <c r="Y89"/>
  <c r="U89"/>
  <c r="U93" s="1"/>
  <c r="T89"/>
  <c r="S89"/>
  <c r="R89"/>
  <c r="L89"/>
  <c r="AB87"/>
  <c r="Y87"/>
  <c r="U87"/>
  <c r="T87"/>
  <c r="S87"/>
  <c r="R87"/>
  <c r="L87"/>
  <c r="M87" s="1"/>
  <c r="AB86"/>
  <c r="Y86"/>
  <c r="U86"/>
  <c r="T86"/>
  <c r="S86"/>
  <c r="R86"/>
  <c r="L86"/>
  <c r="AB85"/>
  <c r="Y85"/>
  <c r="U85"/>
  <c r="T85"/>
  <c r="S85"/>
  <c r="R85"/>
  <c r="L85"/>
  <c r="AB84"/>
  <c r="Y84"/>
  <c r="U84"/>
  <c r="T84"/>
  <c r="S84"/>
  <c r="R84"/>
  <c r="L84"/>
  <c r="AK80"/>
  <c r="AB80"/>
  <c r="Y80"/>
  <c r="U80"/>
  <c r="T80"/>
  <c r="S80"/>
  <c r="R80"/>
  <c r="L80"/>
  <c r="AC79"/>
  <c r="AC81" s="1"/>
  <c r="AC76" s="1"/>
  <c r="AB79"/>
  <c r="Y79"/>
  <c r="U79"/>
  <c r="T79"/>
  <c r="S79"/>
  <c r="R79"/>
  <c r="L79"/>
  <c r="M79" s="1"/>
  <c r="AB78"/>
  <c r="Y78"/>
  <c r="U78"/>
  <c r="T78"/>
  <c r="S78"/>
  <c r="R78"/>
  <c r="L78"/>
  <c r="AB77"/>
  <c r="Y77"/>
  <c r="U77"/>
  <c r="T77"/>
  <c r="S77"/>
  <c r="R77"/>
  <c r="L77"/>
  <c r="AB74"/>
  <c r="Y74"/>
  <c r="U74"/>
  <c r="T74"/>
  <c r="S74"/>
  <c r="R74"/>
  <c r="L74"/>
  <c r="AB73"/>
  <c r="Y73"/>
  <c r="U73"/>
  <c r="T73"/>
  <c r="S73"/>
  <c r="R73"/>
  <c r="L73"/>
  <c r="AB72"/>
  <c r="Y72"/>
  <c r="U72"/>
  <c r="T72"/>
  <c r="S72"/>
  <c r="R72"/>
  <c r="L72"/>
  <c r="AB71"/>
  <c r="Y71"/>
  <c r="U71"/>
  <c r="T71"/>
  <c r="S71"/>
  <c r="R71"/>
  <c r="L71"/>
  <c r="AB70"/>
  <c r="Y70"/>
  <c r="U70"/>
  <c r="T70"/>
  <c r="S70"/>
  <c r="R70"/>
  <c r="L70"/>
  <c r="AB69"/>
  <c r="Y69"/>
  <c r="U69"/>
  <c r="T69"/>
  <c r="S69"/>
  <c r="R69"/>
  <c r="L69"/>
  <c r="AB68"/>
  <c r="Y68"/>
  <c r="U68"/>
  <c r="T68"/>
  <c r="S68"/>
  <c r="R68"/>
  <c r="L68"/>
  <c r="AB67"/>
  <c r="Y67"/>
  <c r="U67"/>
  <c r="T67"/>
  <c r="S67"/>
  <c r="R67"/>
  <c r="L67"/>
  <c r="AB66"/>
  <c r="Y66"/>
  <c r="U66"/>
  <c r="T66"/>
  <c r="S66"/>
  <c r="R66"/>
  <c r="AB64"/>
  <c r="Y64"/>
  <c r="U64"/>
  <c r="T64"/>
  <c r="S64"/>
  <c r="R64"/>
  <c r="L64"/>
  <c r="AB62"/>
  <c r="Y62"/>
  <c r="U62"/>
  <c r="T62"/>
  <c r="S62"/>
  <c r="R62"/>
  <c r="L62"/>
  <c r="AB61"/>
  <c r="Y61"/>
  <c r="U61"/>
  <c r="T61"/>
  <c r="S61"/>
  <c r="R61"/>
  <c r="L61"/>
  <c r="AC63"/>
  <c r="AB59"/>
  <c r="Y59"/>
  <c r="U59"/>
  <c r="T59"/>
  <c r="S59"/>
  <c r="R59"/>
  <c r="L59"/>
  <c r="AB56"/>
  <c r="Y56"/>
  <c r="U56"/>
  <c r="T56"/>
  <c r="S56"/>
  <c r="R56"/>
  <c r="L56"/>
  <c r="AB55"/>
  <c r="Y55"/>
  <c r="U55"/>
  <c r="T55"/>
  <c r="S55"/>
  <c r="R55"/>
  <c r="L55"/>
  <c r="AC54"/>
  <c r="AC57" s="1"/>
  <c r="AB54"/>
  <c r="Y54"/>
  <c r="U54"/>
  <c r="T54"/>
  <c r="S54"/>
  <c r="R54"/>
  <c r="L54"/>
  <c r="AB53"/>
  <c r="Y53"/>
  <c r="U53"/>
  <c r="T53"/>
  <c r="S53"/>
  <c r="R53"/>
  <c r="L53"/>
  <c r="AB52"/>
  <c r="Y52"/>
  <c r="U52"/>
  <c r="T52"/>
  <c r="S52"/>
  <c r="R52"/>
  <c r="L52"/>
  <c r="AB51"/>
  <c r="Y51"/>
  <c r="U51"/>
  <c r="T51"/>
  <c r="S51"/>
  <c r="R51"/>
  <c r="L51"/>
  <c r="AB49"/>
  <c r="Y49"/>
  <c r="T49"/>
  <c r="S49"/>
  <c r="R49"/>
  <c r="L49"/>
  <c r="AB48"/>
  <c r="Y48"/>
  <c r="T48"/>
  <c r="S48"/>
  <c r="R48"/>
  <c r="L48"/>
  <c r="AB47"/>
  <c r="Y47"/>
  <c r="U47"/>
  <c r="T47"/>
  <c r="S47"/>
  <c r="R47"/>
  <c r="L47"/>
  <c r="M47" s="1"/>
  <c r="AC46"/>
  <c r="AC50" s="1"/>
  <c r="AB46"/>
  <c r="Y46"/>
  <c r="U46"/>
  <c r="T46"/>
  <c r="S46"/>
  <c r="R46"/>
  <c r="L46"/>
  <c r="M46" s="1"/>
  <c r="AB45"/>
  <c r="Y45"/>
  <c r="U45"/>
  <c r="T45"/>
  <c r="S45"/>
  <c r="R45"/>
  <c r="L45"/>
  <c r="AB44"/>
  <c r="Y44"/>
  <c r="T44"/>
  <c r="S44"/>
  <c r="R44"/>
  <c r="L44"/>
  <c r="AB43"/>
  <c r="Y43"/>
  <c r="U43"/>
  <c r="T43"/>
  <c r="S43"/>
  <c r="R43"/>
  <c r="L43"/>
  <c r="AB42"/>
  <c r="Y42"/>
  <c r="U42"/>
  <c r="T42"/>
  <c r="S42"/>
  <c r="R42"/>
  <c r="L42"/>
  <c r="M42" s="1"/>
  <c r="AB39"/>
  <c r="Y39"/>
  <c r="U39"/>
  <c r="T39"/>
  <c r="S39"/>
  <c r="R39"/>
  <c r="L39"/>
  <c r="AB38"/>
  <c r="Y38"/>
  <c r="U38"/>
  <c r="T38"/>
  <c r="S38"/>
  <c r="R38"/>
  <c r="L38"/>
  <c r="AB37"/>
  <c r="Y37"/>
  <c r="T37"/>
  <c r="S37"/>
  <c r="R37"/>
  <c r="L37"/>
  <c r="AC36"/>
  <c r="AC40" s="1"/>
  <c r="AB36"/>
  <c r="Y36"/>
  <c r="U36"/>
  <c r="T36"/>
  <c r="S36"/>
  <c r="R36"/>
  <c r="L36"/>
  <c r="AB34"/>
  <c r="Y34"/>
  <c r="U34"/>
  <c r="T34"/>
  <c r="S34"/>
  <c r="R34"/>
  <c r="L34"/>
  <c r="AC33"/>
  <c r="AC35" s="1"/>
  <c r="AB33"/>
  <c r="Y33"/>
  <c r="U33"/>
  <c r="T33"/>
  <c r="S33"/>
  <c r="R33"/>
  <c r="L33"/>
  <c r="AB32"/>
  <c r="Y32"/>
  <c r="U32"/>
  <c r="T32"/>
  <c r="S32"/>
  <c r="R32"/>
  <c r="L32"/>
  <c r="AB31"/>
  <c r="Y31"/>
  <c r="U31"/>
  <c r="T31"/>
  <c r="S31"/>
  <c r="R31"/>
  <c r="L31"/>
  <c r="AB29"/>
  <c r="Y29"/>
  <c r="U29"/>
  <c r="T29"/>
  <c r="S29"/>
  <c r="R29"/>
  <c r="L29"/>
  <c r="AC28"/>
  <c r="AB28"/>
  <c r="Y28"/>
  <c r="U28"/>
  <c r="T28"/>
  <c r="S28"/>
  <c r="R28"/>
  <c r="L28"/>
  <c r="AC27"/>
  <c r="AB27"/>
  <c r="Y27"/>
  <c r="U27"/>
  <c r="T27"/>
  <c r="S27"/>
  <c r="R27"/>
  <c r="L27"/>
  <c r="AC26"/>
  <c r="AB26"/>
  <c r="Y26"/>
  <c r="U26"/>
  <c r="T26"/>
  <c r="S26"/>
  <c r="R26"/>
  <c r="L26"/>
  <c r="AB25"/>
  <c r="Y25"/>
  <c r="U25"/>
  <c r="T25"/>
  <c r="S25"/>
  <c r="R25"/>
  <c r="M25"/>
  <c r="AQ25" s="1"/>
  <c r="AC24"/>
  <c r="AA24"/>
  <c r="AB24" s="1"/>
  <c r="Y24"/>
  <c r="U24"/>
  <c r="T24"/>
  <c r="S24"/>
  <c r="R24"/>
  <c r="L24"/>
  <c r="AB23"/>
  <c r="Y23"/>
  <c r="U23"/>
  <c r="T23"/>
  <c r="S23"/>
  <c r="R23"/>
  <c r="L23"/>
  <c r="AB22"/>
  <c r="Y22"/>
  <c r="U22"/>
  <c r="T22"/>
  <c r="S22"/>
  <c r="R22"/>
  <c r="L22"/>
  <c r="M22" s="1"/>
  <c r="AB21"/>
  <c r="Y21"/>
  <c r="U21"/>
  <c r="T21"/>
  <c r="S21"/>
  <c r="R21"/>
  <c r="L21"/>
  <c r="AB20"/>
  <c r="Y20"/>
  <c r="T20"/>
  <c r="S20"/>
  <c r="R20"/>
  <c r="L20"/>
  <c r="AB19"/>
  <c r="Y19"/>
  <c r="U19"/>
  <c r="T19"/>
  <c r="S19"/>
  <c r="R19"/>
  <c r="L19"/>
  <c r="AB18"/>
  <c r="Y18"/>
  <c r="U18"/>
  <c r="T18"/>
  <c r="S18"/>
  <c r="R18"/>
  <c r="L18"/>
  <c r="AB17"/>
  <c r="Y17"/>
  <c r="U17"/>
  <c r="T17"/>
  <c r="S17"/>
  <c r="R17"/>
  <c r="L17"/>
  <c r="AB16"/>
  <c r="Y16"/>
  <c r="U16"/>
  <c r="T16"/>
  <c r="S16"/>
  <c r="R16"/>
  <c r="L16"/>
  <c r="AB15"/>
  <c r="Y15"/>
  <c r="U15"/>
  <c r="T15"/>
  <c r="S15"/>
  <c r="R15"/>
  <c r="L15"/>
  <c r="AB14"/>
  <c r="Y14"/>
  <c r="U14"/>
  <c r="T14"/>
  <c r="S14"/>
  <c r="R14"/>
  <c r="M14"/>
  <c r="AQ14" s="1"/>
  <c r="AB13"/>
  <c r="Y13"/>
  <c r="U13"/>
  <c r="T13"/>
  <c r="S13"/>
  <c r="R13"/>
  <c r="L13"/>
  <c r="AB12"/>
  <c r="Y12"/>
  <c r="U12"/>
  <c r="T12"/>
  <c r="S12"/>
  <c r="R12"/>
  <c r="L12"/>
  <c r="AB10"/>
  <c r="Y10"/>
  <c r="U10"/>
  <c r="T10"/>
  <c r="S10"/>
  <c r="R10"/>
  <c r="L10"/>
  <c r="AB9"/>
  <c r="Y9"/>
  <c r="U9"/>
  <c r="T9"/>
  <c r="S9"/>
  <c r="R9"/>
  <c r="L9"/>
  <c r="AC8"/>
  <c r="AC11" s="1"/>
  <c r="AB8"/>
  <c r="Y8"/>
  <c r="U8"/>
  <c r="T8"/>
  <c r="S8"/>
  <c r="R8"/>
  <c r="L8"/>
  <c r="AB7"/>
  <c r="Y7"/>
  <c r="U7"/>
  <c r="T7"/>
  <c r="S7"/>
  <c r="R7"/>
  <c r="AB58" i="17" l="1"/>
  <c r="S5"/>
  <c r="U58" i="16"/>
  <c r="AT165" i="17"/>
  <c r="BB165" s="1"/>
  <c r="AN82" i="16"/>
  <c r="R184" i="14"/>
  <c r="R170" s="1"/>
  <c r="Y184"/>
  <c r="Y170" s="1"/>
  <c r="T11" i="15"/>
  <c r="U35"/>
  <c r="T40"/>
  <c r="S50"/>
  <c r="AB50"/>
  <c r="R57"/>
  <c r="Y57"/>
  <c r="S63"/>
  <c r="AB63"/>
  <c r="S115"/>
  <c r="AB115"/>
  <c r="M108" i="17"/>
  <c r="AE41"/>
  <c r="R50" i="14"/>
  <c r="R41" s="1"/>
  <c r="Y50"/>
  <c r="Y41" s="1"/>
  <c r="R57"/>
  <c r="Y57"/>
  <c r="S63"/>
  <c r="AB63"/>
  <c r="R75"/>
  <c r="Y75"/>
  <c r="T75" i="15"/>
  <c r="U81"/>
  <c r="U76" s="1"/>
  <c r="S88"/>
  <c r="AB88"/>
  <c r="S93"/>
  <c r="AB93"/>
  <c r="R98"/>
  <c r="Y98"/>
  <c r="U103"/>
  <c r="U108"/>
  <c r="R169"/>
  <c r="R149" s="1"/>
  <c r="Y169"/>
  <c r="Y149" s="1"/>
  <c r="T184"/>
  <c r="T170" s="1"/>
  <c r="M108" i="16"/>
  <c r="AT159" i="17"/>
  <c r="BB159" s="1"/>
  <c r="M40"/>
  <c r="R115" i="14"/>
  <c r="Y115"/>
  <c r="L120"/>
  <c r="U120"/>
  <c r="S129"/>
  <c r="AC41" i="15"/>
  <c r="AE63" i="16"/>
  <c r="AN82" i="13"/>
  <c r="U83" i="16"/>
  <c r="R88" i="14"/>
  <c r="Y88"/>
  <c r="AT79" i="16"/>
  <c r="BB79" s="1"/>
  <c r="AT46"/>
  <c r="BB46" s="1"/>
  <c r="M103" i="17"/>
  <c r="AT79"/>
  <c r="BB79" s="1"/>
  <c r="L57" i="14"/>
  <c r="U57"/>
  <c r="AC41"/>
  <c r="R63"/>
  <c r="R58" s="1"/>
  <c r="Y63"/>
  <c r="L75"/>
  <c r="L81"/>
  <c r="L76" s="1"/>
  <c r="U81"/>
  <c r="U76" s="1"/>
  <c r="S88"/>
  <c r="AB88"/>
  <c r="R93"/>
  <c r="Y93"/>
  <c r="T120"/>
  <c r="R63" i="15"/>
  <c r="Y63"/>
  <c r="R81"/>
  <c r="R76" s="1"/>
  <c r="T88"/>
  <c r="T93"/>
  <c r="S98"/>
  <c r="AB98"/>
  <c r="R115"/>
  <c r="Y115"/>
  <c r="U120"/>
  <c r="T129"/>
  <c r="S147"/>
  <c r="AB147"/>
  <c r="AC148"/>
  <c r="M98" i="16"/>
  <c r="AE184" i="17"/>
  <c r="AE170" s="1"/>
  <c r="AE75"/>
  <c r="M11"/>
  <c r="AT178"/>
  <c r="BB178" s="1"/>
  <c r="AT131"/>
  <c r="AT34"/>
  <c r="BB34" s="1"/>
  <c r="AT164" i="16"/>
  <c r="BB164" s="1"/>
  <c r="AT132"/>
  <c r="L83"/>
  <c r="AT22"/>
  <c r="AT154" i="17"/>
  <c r="BB154" s="1"/>
  <c r="AT23"/>
  <c r="AT143" i="16"/>
  <c r="BB143" s="1"/>
  <c r="AT87"/>
  <c r="BB87" s="1"/>
  <c r="U83" i="17"/>
  <c r="AT172"/>
  <c r="AT123"/>
  <c r="BB123" s="1"/>
  <c r="AT166" i="16"/>
  <c r="BB166" s="1"/>
  <c r="AT134"/>
  <c r="BB134" s="1"/>
  <c r="AT71"/>
  <c r="AT16"/>
  <c r="AT180" i="17"/>
  <c r="BB180" s="1"/>
  <c r="AT54"/>
  <c r="BB54" s="1"/>
  <c r="AT126" i="16"/>
  <c r="AC5" i="17"/>
  <c r="S30" i="14"/>
  <c r="L35"/>
  <c r="U35"/>
  <c r="T40"/>
  <c r="M129" i="17"/>
  <c r="M115"/>
  <c r="AE98"/>
  <c r="BB14" i="16"/>
  <c r="AB83" i="17"/>
  <c r="AB82" s="1"/>
  <c r="AT160"/>
  <c r="BB160" s="1"/>
  <c r="AT20"/>
  <c r="BB20" s="1"/>
  <c r="AT159" i="16"/>
  <c r="BB159" s="1"/>
  <c r="AT125"/>
  <c r="AT114"/>
  <c r="BB114" s="1"/>
  <c r="AT119" i="17"/>
  <c r="BB119" s="1"/>
  <c r="AT163" i="16"/>
  <c r="AT113"/>
  <c r="AT72"/>
  <c r="AT128" i="17"/>
  <c r="BB128" s="1"/>
  <c r="AT9"/>
  <c r="AT138" i="16"/>
  <c r="BB138" s="1"/>
  <c r="AT118"/>
  <c r="BB118" s="1"/>
  <c r="AT43" i="17"/>
  <c r="BB43" s="1"/>
  <c r="AT45" i="16"/>
  <c r="BB45" s="1"/>
  <c r="T11" i="14"/>
  <c r="AB30"/>
  <c r="S11"/>
  <c r="AB11"/>
  <c r="T35"/>
  <c r="S40"/>
  <c r="AB40"/>
  <c r="T108"/>
  <c r="S115"/>
  <c r="AB115"/>
  <c r="R120"/>
  <c r="Y120"/>
  <c r="T129"/>
  <c r="R147"/>
  <c r="Y147"/>
  <c r="R169"/>
  <c r="R149" s="1"/>
  <c r="R148" s="1"/>
  <c r="Y169"/>
  <c r="Y149" s="1"/>
  <c r="S184"/>
  <c r="S170" s="1"/>
  <c r="AB184"/>
  <c r="AB170" s="1"/>
  <c r="AE173"/>
  <c r="AF173" s="1"/>
  <c r="AR173" s="1"/>
  <c r="AC75"/>
  <c r="AC58" s="1"/>
  <c r="U11" i="15"/>
  <c r="T30"/>
  <c r="AC30"/>
  <c r="AE27"/>
  <c r="AF27" s="1"/>
  <c r="AR27" s="1"/>
  <c r="R35"/>
  <c r="Y35"/>
  <c r="L40"/>
  <c r="U40"/>
  <c r="T50"/>
  <c r="S57"/>
  <c r="AB57"/>
  <c r="T63"/>
  <c r="T58" s="1"/>
  <c r="T103"/>
  <c r="T108"/>
  <c r="T115"/>
  <c r="AC115"/>
  <c r="AC109" s="1"/>
  <c r="AE184" i="16"/>
  <c r="AE170" s="1"/>
  <c r="AE148" s="1"/>
  <c r="AT179"/>
  <c r="M63"/>
  <c r="AT144" i="17"/>
  <c r="BB144" s="1"/>
  <c r="AT114"/>
  <c r="BB114" s="1"/>
  <c r="AT46"/>
  <c r="BB46" s="1"/>
  <c r="AT151" i="16"/>
  <c r="AU151" s="1"/>
  <c r="BB151" s="1"/>
  <c r="AT101"/>
  <c r="BB101" s="1"/>
  <c r="AT54"/>
  <c r="BB54" s="1"/>
  <c r="AT143" i="17"/>
  <c r="BB143" s="1"/>
  <c r="AT154" i="16"/>
  <c r="BB154" s="1"/>
  <c r="AT135"/>
  <c r="BB135" s="1"/>
  <c r="AT95"/>
  <c r="BB95" s="1"/>
  <c r="AT48"/>
  <c r="BB48" s="1"/>
  <c r="AT28"/>
  <c r="T6" i="17"/>
  <c r="U5" i="16"/>
  <c r="R6"/>
  <c r="R5" s="1"/>
  <c r="AT157" i="17"/>
  <c r="BB157" s="1"/>
  <c r="AT18"/>
  <c r="AT157" i="16"/>
  <c r="BB157" s="1"/>
  <c r="AT123"/>
  <c r="BB123" s="1"/>
  <c r="AT86"/>
  <c r="R5" i="17"/>
  <c r="AT127"/>
  <c r="BB127" s="1"/>
  <c r="AT97"/>
  <c r="AU97" s="1"/>
  <c r="AT152" i="16"/>
  <c r="BB152" s="1"/>
  <c r="R81" i="14"/>
  <c r="R76" s="1"/>
  <c r="Y81"/>
  <c r="Y76" s="1"/>
  <c r="S41" i="15"/>
  <c r="BB14" i="17"/>
  <c r="AT136"/>
  <c r="BB136" s="1"/>
  <c r="AT95"/>
  <c r="BB95" s="1"/>
  <c r="AT140" i="16"/>
  <c r="BB140" s="1"/>
  <c r="AT163" i="17"/>
  <c r="AT135"/>
  <c r="BB135" s="1"/>
  <c r="AT45"/>
  <c r="BB45" s="1"/>
  <c r="AT139" i="16"/>
  <c r="BB139" s="1"/>
  <c r="AT37"/>
  <c r="U82"/>
  <c r="AT166" i="17"/>
  <c r="BB166" s="1"/>
  <c r="AT118"/>
  <c r="BB118" s="1"/>
  <c r="AT92"/>
  <c r="BB92" s="1"/>
  <c r="AT182" i="16"/>
  <c r="BB182" s="1"/>
  <c r="AT162"/>
  <c r="AU162" s="1"/>
  <c r="BB162" s="1"/>
  <c r="AT128"/>
  <c r="BB128" s="1"/>
  <c r="AT24"/>
  <c r="BB24" s="1"/>
  <c r="AT122" i="17"/>
  <c r="BB122" s="1"/>
  <c r="AT13"/>
  <c r="AT141" i="16"/>
  <c r="BB141" s="1"/>
  <c r="AT65"/>
  <c r="BB65" s="1"/>
  <c r="T83" i="17"/>
  <c r="AQ50" i="16"/>
  <c r="AT44"/>
  <c r="BB44" s="1"/>
  <c r="AT90"/>
  <c r="BB90" s="1"/>
  <c r="AT32" i="17"/>
  <c r="AU32" s="1"/>
  <c r="AU66"/>
  <c r="BB66" s="1"/>
  <c r="AU25"/>
  <c r="BB25" s="1"/>
  <c r="AU125" i="16"/>
  <c r="BB125" s="1"/>
  <c r="AU163"/>
  <c r="BB163" s="1"/>
  <c r="AU113"/>
  <c r="BB113" s="1"/>
  <c r="AU72"/>
  <c r="BB72" s="1"/>
  <c r="AQ30"/>
  <c r="BU9" i="18" s="1"/>
  <c r="AU12" i="16"/>
  <c r="AQ184"/>
  <c r="AT172"/>
  <c r="AQ120" i="17"/>
  <c r="CH29" i="18" s="1"/>
  <c r="AT117" i="17"/>
  <c r="BB117" s="1"/>
  <c r="AU25" i="16"/>
  <c r="BB25" s="1"/>
  <c r="AU66"/>
  <c r="BB66" s="1"/>
  <c r="AT100" i="17"/>
  <c r="BB100" s="1"/>
  <c r="AT23" i="16"/>
  <c r="BB23" s="1"/>
  <c r="AU23"/>
  <c r="AQ169"/>
  <c r="AU163" i="17"/>
  <c r="BB163" s="1"/>
  <c r="AT21" i="16"/>
  <c r="BB21" s="1"/>
  <c r="AU21"/>
  <c r="AT86" i="17"/>
  <c r="AU86"/>
  <c r="AQ75"/>
  <c r="CH17" i="18" s="1"/>
  <c r="AQ35" i="16"/>
  <c r="BU10" i="18" s="1"/>
  <c r="AT32" i="16"/>
  <c r="AT112" i="17"/>
  <c r="AU131"/>
  <c r="BB131" s="1"/>
  <c r="AQ147" i="16"/>
  <c r="BU31" i="18" s="1"/>
  <c r="AU172" i="17"/>
  <c r="BB172" s="1"/>
  <c r="M15" i="14"/>
  <c r="AQ15" s="1"/>
  <c r="M19"/>
  <c r="AQ19" s="1"/>
  <c r="M32"/>
  <c r="AQ32" s="1"/>
  <c r="AU32" s="1"/>
  <c r="M16"/>
  <c r="AQ16" s="1"/>
  <c r="M20"/>
  <c r="AQ20" s="1"/>
  <c r="M24"/>
  <c r="AQ24" s="1"/>
  <c r="M33"/>
  <c r="AQ33"/>
  <c r="M39"/>
  <c r="AQ39" s="1"/>
  <c r="M68"/>
  <c r="AQ68" s="1"/>
  <c r="M80"/>
  <c r="AQ80" s="1"/>
  <c r="M90"/>
  <c r="AQ90" s="1"/>
  <c r="M101"/>
  <c r="AQ101" s="1"/>
  <c r="M107"/>
  <c r="AQ107" s="1"/>
  <c r="M119"/>
  <c r="AQ119" s="1"/>
  <c r="M124"/>
  <c r="AQ124" s="1"/>
  <c r="M131"/>
  <c r="AQ131" s="1"/>
  <c r="M136"/>
  <c r="AQ136" s="1"/>
  <c r="M140"/>
  <c r="AQ140" s="1"/>
  <c r="M144"/>
  <c r="AQ144" s="1"/>
  <c r="M161"/>
  <c r="AQ161" s="1"/>
  <c r="M175"/>
  <c r="AQ175" s="1"/>
  <c r="M180"/>
  <c r="AQ180" s="1"/>
  <c r="M32" i="15"/>
  <c r="AQ32" s="1"/>
  <c r="M39"/>
  <c r="AQ39" s="1"/>
  <c r="M67"/>
  <c r="AQ67" s="1"/>
  <c r="M78"/>
  <c r="AQ78" s="1"/>
  <c r="L98"/>
  <c r="M95"/>
  <c r="AQ95" s="1"/>
  <c r="M106"/>
  <c r="AQ106" s="1"/>
  <c r="M128"/>
  <c r="AQ128" s="1"/>
  <c r="L169"/>
  <c r="L149" s="1"/>
  <c r="M154"/>
  <c r="AQ154" s="1"/>
  <c r="M158"/>
  <c r="AQ158" s="1"/>
  <c r="M163"/>
  <c r="AQ163" s="1"/>
  <c r="M173"/>
  <c r="AQ173" s="1"/>
  <c r="M98" i="17"/>
  <c r="AZ10"/>
  <c r="AZ11" s="1"/>
  <c r="CQ8" i="18" s="1"/>
  <c r="AR10" i="17"/>
  <c r="AT10" s="1"/>
  <c r="AF42" i="16"/>
  <c r="AE50"/>
  <c r="AE41" s="1"/>
  <c r="Y30" i="14"/>
  <c r="R11"/>
  <c r="Y11"/>
  <c r="L30"/>
  <c r="U30"/>
  <c r="S35"/>
  <c r="S6" s="1"/>
  <c r="AB35"/>
  <c r="AB6" s="1"/>
  <c r="R40"/>
  <c r="Y40"/>
  <c r="U50"/>
  <c r="U41" s="1"/>
  <c r="AQ46"/>
  <c r="T57"/>
  <c r="L63"/>
  <c r="L58" s="1"/>
  <c r="U63"/>
  <c r="T75"/>
  <c r="T81"/>
  <c r="T76" s="1"/>
  <c r="L88"/>
  <c r="U88"/>
  <c r="U83" s="1"/>
  <c r="T93"/>
  <c r="S98"/>
  <c r="AB98"/>
  <c r="S103"/>
  <c r="AB103"/>
  <c r="S108"/>
  <c r="AB108"/>
  <c r="R129"/>
  <c r="R109" s="1"/>
  <c r="Y129"/>
  <c r="T147"/>
  <c r="T169"/>
  <c r="T149" s="1"/>
  <c r="AQ159"/>
  <c r="L184"/>
  <c r="L170" s="1"/>
  <c r="U184"/>
  <c r="U170" s="1"/>
  <c r="AC30"/>
  <c r="S11" i="15"/>
  <c r="AB11"/>
  <c r="AC6"/>
  <c r="R30"/>
  <c r="Y30"/>
  <c r="T35"/>
  <c r="S40"/>
  <c r="AB40"/>
  <c r="R50"/>
  <c r="R41" s="1"/>
  <c r="Y50"/>
  <c r="Y41" s="1"/>
  <c r="L57"/>
  <c r="U57"/>
  <c r="S75"/>
  <c r="AB75"/>
  <c r="AC75"/>
  <c r="T81"/>
  <c r="T76" s="1"/>
  <c r="R88"/>
  <c r="Y88"/>
  <c r="R93"/>
  <c r="Y93"/>
  <c r="U98"/>
  <c r="S103"/>
  <c r="AB103"/>
  <c r="S108"/>
  <c r="AB108"/>
  <c r="T120"/>
  <c r="S129"/>
  <c r="AB129"/>
  <c r="R147"/>
  <c r="Y147"/>
  <c r="U169"/>
  <c r="U149" s="1"/>
  <c r="S184"/>
  <c r="S170" s="1"/>
  <c r="AB184"/>
  <c r="AB170" s="1"/>
  <c r="M115" i="16"/>
  <c r="M120"/>
  <c r="AE93"/>
  <c r="M75"/>
  <c r="AE6"/>
  <c r="M169" i="17"/>
  <c r="M149" s="1"/>
  <c r="AU88"/>
  <c r="CL22" i="18" s="1"/>
  <c r="AT62" i="17"/>
  <c r="BB62" s="1"/>
  <c r="AT70"/>
  <c r="AE88" i="16"/>
  <c r="AT176" i="17"/>
  <c r="BB176" s="1"/>
  <c r="AT67"/>
  <c r="AT182"/>
  <c r="BB182" s="1"/>
  <c r="AE103"/>
  <c r="M11" i="16"/>
  <c r="AQ168" i="17"/>
  <c r="AT168" s="1"/>
  <c r="AQ125"/>
  <c r="AT125" s="1"/>
  <c r="AQ121"/>
  <c r="AQ42"/>
  <c r="M129" i="16"/>
  <c r="AQ89"/>
  <c r="M40"/>
  <c r="Y83" i="17"/>
  <c r="AB5"/>
  <c r="S83" i="16"/>
  <c r="Y6"/>
  <c r="Y5" s="1"/>
  <c r="AQ110" i="17"/>
  <c r="AQ8"/>
  <c r="AT8" s="1"/>
  <c r="L109" i="16"/>
  <c r="L58"/>
  <c r="T109" i="17"/>
  <c r="T82" s="1"/>
  <c r="T83" i="16"/>
  <c r="T82" s="1"/>
  <c r="T6"/>
  <c r="T5" s="1"/>
  <c r="AQ36" i="17"/>
  <c r="M23" i="14"/>
  <c r="AQ23" s="1"/>
  <c r="M17"/>
  <c r="AQ17" s="1"/>
  <c r="M26"/>
  <c r="AQ26" s="1"/>
  <c r="M28"/>
  <c r="AQ28" s="1"/>
  <c r="M61"/>
  <c r="AQ61" s="1"/>
  <c r="M73"/>
  <c r="AQ73" s="1"/>
  <c r="M85"/>
  <c r="AQ85" s="1"/>
  <c r="M97"/>
  <c r="AQ97" s="1"/>
  <c r="M133"/>
  <c r="AQ133" s="1"/>
  <c r="M137"/>
  <c r="AQ137"/>
  <c r="M141"/>
  <c r="AQ141" s="1"/>
  <c r="M145"/>
  <c r="AQ145" s="1"/>
  <c r="M152"/>
  <c r="AQ152" s="1"/>
  <c r="M166"/>
  <c r="AQ166" s="1"/>
  <c r="M172"/>
  <c r="AQ172" s="1"/>
  <c r="M12" i="15"/>
  <c r="L30"/>
  <c r="M24"/>
  <c r="AQ24" s="1"/>
  <c r="M34"/>
  <c r="AQ34" s="1"/>
  <c r="M46"/>
  <c r="AQ46" s="1"/>
  <c r="M47"/>
  <c r="AQ47" s="1"/>
  <c r="M59"/>
  <c r="L63"/>
  <c r="M73"/>
  <c r="AQ73" s="1"/>
  <c r="M79"/>
  <c r="AQ79" s="1"/>
  <c r="M84"/>
  <c r="AQ84" s="1"/>
  <c r="L88"/>
  <c r="M89"/>
  <c r="AQ89" s="1"/>
  <c r="AU89" s="1"/>
  <c r="AU93" s="1"/>
  <c r="BL23" i="18" s="1"/>
  <c r="L93" i="15"/>
  <c r="M96"/>
  <c r="AQ96" s="1"/>
  <c r="M102"/>
  <c r="AQ102" s="1"/>
  <c r="M119"/>
  <c r="AQ119" s="1"/>
  <c r="M130"/>
  <c r="L147"/>
  <c r="AQ130"/>
  <c r="M136"/>
  <c r="AQ136" s="1"/>
  <c r="M140"/>
  <c r="AQ140" s="1"/>
  <c r="M144"/>
  <c r="AQ144" s="1"/>
  <c r="M160"/>
  <c r="AQ160" s="1"/>
  <c r="M178"/>
  <c r="AQ178" s="1"/>
  <c r="AF63" i="16"/>
  <c r="AR59"/>
  <c r="AR63" s="1"/>
  <c r="AF104"/>
  <c r="AE108"/>
  <c r="AR150" i="17"/>
  <c r="AR169" s="1"/>
  <c r="AF169"/>
  <c r="AF149" s="1"/>
  <c r="AR77"/>
  <c r="AR81" s="1"/>
  <c r="AF81"/>
  <c r="AF76" s="1"/>
  <c r="AT60"/>
  <c r="BB60" s="1"/>
  <c r="AQ147"/>
  <c r="CH31" i="18" s="1"/>
  <c r="AT132" i="17"/>
  <c r="AQ88"/>
  <c r="AT85"/>
  <c r="BB85" s="1"/>
  <c r="AQ81"/>
  <c r="AT78"/>
  <c r="BB78" s="1"/>
  <c r="U11" i="14"/>
  <c r="AE9"/>
  <c r="AF9" s="1"/>
  <c r="AR9" s="1"/>
  <c r="T30"/>
  <c r="T6" s="1"/>
  <c r="R35"/>
  <c r="Y35"/>
  <c r="L40"/>
  <c r="U40"/>
  <c r="L50"/>
  <c r="L41" s="1"/>
  <c r="T50"/>
  <c r="T41" s="1"/>
  <c r="S57"/>
  <c r="AB57"/>
  <c r="T63"/>
  <c r="S75"/>
  <c r="AB75"/>
  <c r="AB58" s="1"/>
  <c r="S81"/>
  <c r="S76" s="1"/>
  <c r="AB81"/>
  <c r="AB76" s="1"/>
  <c r="AQ79"/>
  <c r="T88"/>
  <c r="S93"/>
  <c r="S83" s="1"/>
  <c r="AB93"/>
  <c r="R98"/>
  <c r="Y98"/>
  <c r="R103"/>
  <c r="Y103"/>
  <c r="R108"/>
  <c r="Y108"/>
  <c r="L115"/>
  <c r="U115"/>
  <c r="S120"/>
  <c r="AB120"/>
  <c r="L129"/>
  <c r="U129"/>
  <c r="S147"/>
  <c r="AB147"/>
  <c r="S169"/>
  <c r="S149" s="1"/>
  <c r="S148" s="1"/>
  <c r="AB169"/>
  <c r="AB149" s="1"/>
  <c r="AB148" s="1"/>
  <c r="T184"/>
  <c r="T170" s="1"/>
  <c r="AC148"/>
  <c r="AC83"/>
  <c r="R11" i="15"/>
  <c r="Y11"/>
  <c r="U30"/>
  <c r="U6" s="1"/>
  <c r="S35"/>
  <c r="AB35"/>
  <c r="R40"/>
  <c r="Y40"/>
  <c r="L50"/>
  <c r="L41" s="1"/>
  <c r="U50"/>
  <c r="T57"/>
  <c r="U63"/>
  <c r="R75"/>
  <c r="Y75"/>
  <c r="Y58" s="1"/>
  <c r="S81"/>
  <c r="S76" s="1"/>
  <c r="AB81"/>
  <c r="AB76" s="1"/>
  <c r="U88"/>
  <c r="U93"/>
  <c r="T98"/>
  <c r="T83" s="1"/>
  <c r="AC83"/>
  <c r="AC82" s="1"/>
  <c r="R103"/>
  <c r="Y103"/>
  <c r="R108"/>
  <c r="Y108"/>
  <c r="U115"/>
  <c r="S120"/>
  <c r="AB120"/>
  <c r="R129"/>
  <c r="Y129"/>
  <c r="U147"/>
  <c r="T169"/>
  <c r="T149" s="1"/>
  <c r="T148" s="1"/>
  <c r="R184"/>
  <c r="R170" s="1"/>
  <c r="Y184"/>
  <c r="Y170" s="1"/>
  <c r="AE120" i="16"/>
  <c r="AU153"/>
  <c r="BB153" s="1"/>
  <c r="AE81"/>
  <c r="AE76" s="1"/>
  <c r="AT179" i="17"/>
  <c r="M184"/>
  <c r="M170" s="1"/>
  <c r="AE108"/>
  <c r="AE63"/>
  <c r="AE58" s="1"/>
  <c r="AE30"/>
  <c r="AE6" s="1"/>
  <c r="AT8" i="16"/>
  <c r="AT87" i="17"/>
  <c r="BB87" s="1"/>
  <c r="AE81"/>
  <c r="AE76" s="1"/>
  <c r="AT180" i="16"/>
  <c r="BB180" s="1"/>
  <c r="AT73" i="17"/>
  <c r="AT174" i="16"/>
  <c r="AN82" i="15"/>
  <c r="AT164" i="17"/>
  <c r="BB164" s="1"/>
  <c r="AT151"/>
  <c r="AT140"/>
  <c r="BB140" s="1"/>
  <c r="AT101"/>
  <c r="BB101" s="1"/>
  <c r="AT72"/>
  <c r="AT47"/>
  <c r="BB47" s="1"/>
  <c r="AT24"/>
  <c r="BB24" s="1"/>
  <c r="AT16"/>
  <c r="M30"/>
  <c r="AT106" i="16"/>
  <c r="BB106" s="1"/>
  <c r="AT69"/>
  <c r="AT55"/>
  <c r="AT38"/>
  <c r="M35"/>
  <c r="AQ150" i="17"/>
  <c r="L83"/>
  <c r="AT52"/>
  <c r="AT39"/>
  <c r="AT178" i="16"/>
  <c r="BB178" s="1"/>
  <c r="AT158"/>
  <c r="BB158" s="1"/>
  <c r="AQ94"/>
  <c r="AQ36"/>
  <c r="AB83"/>
  <c r="AB82" s="1"/>
  <c r="AQ99" i="17"/>
  <c r="AQ103" s="1"/>
  <c r="CH25" i="18" s="1"/>
  <c r="M81" i="17"/>
  <c r="M76" s="1"/>
  <c r="L6"/>
  <c r="L5" s="1"/>
  <c r="AQ110" i="16"/>
  <c r="R109" i="17"/>
  <c r="S83"/>
  <c r="S82" s="1"/>
  <c r="T41"/>
  <c r="T5" s="1"/>
  <c r="U6"/>
  <c r="U5" s="1"/>
  <c r="AT175"/>
  <c r="AT161"/>
  <c r="BB161" s="1"/>
  <c r="AT126"/>
  <c r="AT55"/>
  <c r="AT49"/>
  <c r="BB49" s="1"/>
  <c r="AT161" i="16"/>
  <c r="BB161" s="1"/>
  <c r="AT145"/>
  <c r="BB145" s="1"/>
  <c r="AT127"/>
  <c r="BB127" s="1"/>
  <c r="AT122"/>
  <c r="BB122" s="1"/>
  <c r="AT102"/>
  <c r="BB102" s="1"/>
  <c r="AT85"/>
  <c r="BB85" s="1"/>
  <c r="AT56"/>
  <c r="M57"/>
  <c r="M8" i="14"/>
  <c r="AQ8" s="1"/>
  <c r="L11"/>
  <c r="L6" s="1"/>
  <c r="L5" s="1"/>
  <c r="M21"/>
  <c r="AQ21" s="1"/>
  <c r="M44"/>
  <c r="AQ44" s="1"/>
  <c r="M54"/>
  <c r="AQ54" s="1"/>
  <c r="M126"/>
  <c r="AQ126" s="1"/>
  <c r="M163"/>
  <c r="AQ163" s="1"/>
  <c r="M167"/>
  <c r="AQ167" s="1"/>
  <c r="M173"/>
  <c r="AQ173" s="1"/>
  <c r="AT173" s="1"/>
  <c r="BB173" s="1"/>
  <c r="M177"/>
  <c r="AQ177" s="1"/>
  <c r="M182"/>
  <c r="AQ182" s="1"/>
  <c r="M27" i="15"/>
  <c r="AQ27" s="1"/>
  <c r="AT27" s="1"/>
  <c r="M29"/>
  <c r="AQ29" s="1"/>
  <c r="M43"/>
  <c r="AQ43" s="1"/>
  <c r="M53"/>
  <c r="AQ53" s="1"/>
  <c r="M69"/>
  <c r="AQ69" s="1"/>
  <c r="M91"/>
  <c r="AQ91" s="1"/>
  <c r="L108"/>
  <c r="AQ110"/>
  <c r="L115"/>
  <c r="M114"/>
  <c r="AQ114" s="1"/>
  <c r="L129"/>
  <c r="M125"/>
  <c r="AQ125" s="1"/>
  <c r="L184"/>
  <c r="L170" s="1"/>
  <c r="M180"/>
  <c r="AQ180" s="1"/>
  <c r="AR84" i="16"/>
  <c r="AR88" s="1"/>
  <c r="BV22" i="18" s="1"/>
  <c r="AF88" i="16"/>
  <c r="AQ30" i="17"/>
  <c r="CH9" i="18" s="1"/>
  <c r="AQ129" i="16"/>
  <c r="BU30" i="18" s="1"/>
  <c r="AQ103" i="16"/>
  <c r="BU25" i="18" s="1"/>
  <c r="AT100" i="16"/>
  <c r="BB100" s="1"/>
  <c r="AQ81"/>
  <c r="AT78"/>
  <c r="BB78" s="1"/>
  <c r="S50" i="14"/>
  <c r="S41" s="1"/>
  <c r="AB50"/>
  <c r="AB41" s="1"/>
  <c r="S58"/>
  <c r="Y58"/>
  <c r="AB83"/>
  <c r="AQ92"/>
  <c r="T109"/>
  <c r="T41" i="15"/>
  <c r="AB41"/>
  <c r="AE52"/>
  <c r="AF52" s="1"/>
  <c r="AR52" s="1"/>
  <c r="AQ61"/>
  <c r="U75"/>
  <c r="Y81"/>
  <c r="Y76" s="1"/>
  <c r="AQ113"/>
  <c r="R120"/>
  <c r="R109" s="1"/>
  <c r="Y120"/>
  <c r="Y109" s="1"/>
  <c r="U129"/>
  <c r="T147"/>
  <c r="AQ131"/>
  <c r="AE132"/>
  <c r="AF132" s="1"/>
  <c r="AR132" s="1"/>
  <c r="S169"/>
  <c r="S149" s="1"/>
  <c r="S148" s="1"/>
  <c r="AB169"/>
  <c r="AB149" s="1"/>
  <c r="AB148" s="1"/>
  <c r="U184"/>
  <c r="U170" s="1"/>
  <c r="AT91" i="16"/>
  <c r="BB91" s="1"/>
  <c r="M50"/>
  <c r="AU174" i="17"/>
  <c r="BB174" s="1"/>
  <c r="M147"/>
  <c r="AE120"/>
  <c r="AE109" s="1"/>
  <c r="AE83"/>
  <c r="AE75" i="16"/>
  <c r="AE58" s="1"/>
  <c r="AT53" i="17"/>
  <c r="AT173"/>
  <c r="BB173" s="1"/>
  <c r="AQ73" i="16"/>
  <c r="AT73" s="1"/>
  <c r="AT175"/>
  <c r="AT160"/>
  <c r="BB160" s="1"/>
  <c r="AT144"/>
  <c r="BB144" s="1"/>
  <c r="AT136"/>
  <c r="BB136" s="1"/>
  <c r="AT131"/>
  <c r="AU131" s="1"/>
  <c r="AQ84"/>
  <c r="AT18"/>
  <c r="AT173"/>
  <c r="BB173" s="1"/>
  <c r="AT177" i="17"/>
  <c r="AT167"/>
  <c r="AT158"/>
  <c r="BB158" s="1"/>
  <c r="AT139"/>
  <c r="BB139" s="1"/>
  <c r="L109"/>
  <c r="AT105"/>
  <c r="BB105" s="1"/>
  <c r="AQ94"/>
  <c r="M93"/>
  <c r="AT71"/>
  <c r="AT61"/>
  <c r="BB61" s="1"/>
  <c r="M63"/>
  <c r="AT119" i="16"/>
  <c r="BB119" s="1"/>
  <c r="AT53"/>
  <c r="AT43"/>
  <c r="BB43" s="1"/>
  <c r="AQ104" i="17"/>
  <c r="AT44"/>
  <c r="BB44" s="1"/>
  <c r="M35"/>
  <c r="AQ104" i="16"/>
  <c r="AT92"/>
  <c r="BB92" s="1"/>
  <c r="AT61"/>
  <c r="BB61" s="1"/>
  <c r="AT52"/>
  <c r="AT34"/>
  <c r="BB34" s="1"/>
  <c r="AT20"/>
  <c r="BB20" s="1"/>
  <c r="Y109" i="17"/>
  <c r="AT48"/>
  <c r="BB48" s="1"/>
  <c r="S109" i="16"/>
  <c r="R109"/>
  <c r="R82" s="1"/>
  <c r="S6"/>
  <c r="S5" s="1"/>
  <c r="AQ171" i="17"/>
  <c r="AT107"/>
  <c r="BB107" s="1"/>
  <c r="AT91"/>
  <c r="AT69"/>
  <c r="M75"/>
  <c r="AQ116" i="16"/>
  <c r="AT39"/>
  <c r="M89" i="14"/>
  <c r="L93"/>
  <c r="M95"/>
  <c r="AQ95" s="1"/>
  <c r="M100"/>
  <c r="AQ100"/>
  <c r="M123"/>
  <c r="AQ123" s="1"/>
  <c r="M154"/>
  <c r="AQ154" s="1"/>
  <c r="M158"/>
  <c r="AQ158" s="1"/>
  <c r="M160"/>
  <c r="AQ160" s="1"/>
  <c r="M164"/>
  <c r="AQ164" s="1"/>
  <c r="M178"/>
  <c r="AQ178" s="1"/>
  <c r="L11" i="15"/>
  <c r="M22"/>
  <c r="AQ22" s="1"/>
  <c r="AU22" s="1"/>
  <c r="M31"/>
  <c r="L35"/>
  <c r="M38"/>
  <c r="AQ38" s="1"/>
  <c r="M44"/>
  <c r="AQ44" s="1"/>
  <c r="M49"/>
  <c r="AQ49" s="1"/>
  <c r="M55"/>
  <c r="AQ55" s="1"/>
  <c r="L75"/>
  <c r="AQ64"/>
  <c r="L81"/>
  <c r="L76" s="1"/>
  <c r="M86"/>
  <c r="AQ86" s="1"/>
  <c r="AU86" s="1"/>
  <c r="M92"/>
  <c r="AQ92" s="1"/>
  <c r="AQ99"/>
  <c r="L103"/>
  <c r="M100"/>
  <c r="L120"/>
  <c r="M126"/>
  <c r="AQ126" s="1"/>
  <c r="M134"/>
  <c r="AQ134"/>
  <c r="M138"/>
  <c r="AQ138" s="1"/>
  <c r="M142"/>
  <c r="AQ142" s="1"/>
  <c r="M146"/>
  <c r="AQ146" s="1"/>
  <c r="M166"/>
  <c r="AQ166" s="1"/>
  <c r="AF115" i="16"/>
  <c r="AR110"/>
  <c r="AR115" s="1"/>
  <c r="AR64"/>
  <c r="AR75" s="1"/>
  <c r="BV17" i="18" s="1"/>
  <c r="AF75" i="16"/>
  <c r="AF58" s="1"/>
  <c r="AR99" i="17"/>
  <c r="AF103"/>
  <c r="AR10" i="16"/>
  <c r="AT10" s="1"/>
  <c r="AQ57"/>
  <c r="BU14" i="18" s="1"/>
  <c r="AC6" i="14"/>
  <c r="R30"/>
  <c r="AQ22"/>
  <c r="AQ47"/>
  <c r="U75"/>
  <c r="AE69"/>
  <c r="AF69" s="1"/>
  <c r="AR69" s="1"/>
  <c r="R83"/>
  <c r="Y83"/>
  <c r="AQ87"/>
  <c r="T98"/>
  <c r="T103"/>
  <c r="S109"/>
  <c r="S82" s="1"/>
  <c r="AQ114"/>
  <c r="AB129"/>
  <c r="AB109" s="1"/>
  <c r="AC109"/>
  <c r="AQ128"/>
  <c r="U147"/>
  <c r="L169"/>
  <c r="L149" s="1"/>
  <c r="L148" s="1"/>
  <c r="U169"/>
  <c r="U149" s="1"/>
  <c r="U148" s="1"/>
  <c r="Y148"/>
  <c r="AQ96"/>
  <c r="T6" i="15"/>
  <c r="T5" s="1"/>
  <c r="S30"/>
  <c r="AB30"/>
  <c r="S58"/>
  <c r="AB58"/>
  <c r="AC58"/>
  <c r="AC5" s="1"/>
  <c r="S83"/>
  <c r="AB83"/>
  <c r="S109"/>
  <c r="AB109"/>
  <c r="R148"/>
  <c r="Y148"/>
  <c r="M184" i="16"/>
  <c r="M170" s="1"/>
  <c r="M169"/>
  <c r="M149" s="1"/>
  <c r="M58"/>
  <c r="AU90" i="17"/>
  <c r="BB90" s="1"/>
  <c r="AE169"/>
  <c r="AE149" s="1"/>
  <c r="AE148" s="1"/>
  <c r="AT102"/>
  <c r="BB102" s="1"/>
  <c r="AT177" i="16"/>
  <c r="AU177" s="1"/>
  <c r="AE115"/>
  <c r="AE109" s="1"/>
  <c r="M81"/>
  <c r="M76" s="1"/>
  <c r="AT183"/>
  <c r="BB183" s="1"/>
  <c r="AT80"/>
  <c r="L5"/>
  <c r="Y5" i="17"/>
  <c r="L82" i="16"/>
  <c r="AQ64"/>
  <c r="AQ89" i="17"/>
  <c r="M88"/>
  <c r="M83" s="1"/>
  <c r="AQ59"/>
  <c r="AQ63" s="1"/>
  <c r="M147" i="16"/>
  <c r="AT29"/>
  <c r="AT26"/>
  <c r="AQ162" i="17"/>
  <c r="AT162" s="1"/>
  <c r="AU162" s="1"/>
  <c r="U109"/>
  <c r="U82" s="1"/>
  <c r="R83"/>
  <c r="R82" s="1"/>
  <c r="M30" i="16"/>
  <c r="AT77" i="17"/>
  <c r="AQ51"/>
  <c r="AQ31"/>
  <c r="M103" i="16"/>
  <c r="M83" s="1"/>
  <c r="AQ59"/>
  <c r="AT59" s="1"/>
  <c r="AT96" i="17"/>
  <c r="Y109" i="16"/>
  <c r="Y82" s="1"/>
  <c r="AB6"/>
  <c r="AB5" s="1"/>
  <c r="M120" i="17"/>
  <c r="M109" s="1"/>
  <c r="AS184"/>
  <c r="AU153"/>
  <c r="BB153" s="1"/>
  <c r="AS147"/>
  <c r="CJ31" i="18" s="1"/>
  <c r="AS129" i="17"/>
  <c r="CJ30" i="18" s="1"/>
  <c r="AU112" i="17"/>
  <c r="AS115"/>
  <c r="CJ28" i="18" s="1"/>
  <c r="AU113" i="17"/>
  <c r="BB113" s="1"/>
  <c r="AS108"/>
  <c r="CJ26" i="18" s="1"/>
  <c r="AS103" i="17"/>
  <c r="CJ25" i="18" s="1"/>
  <c r="AS81" i="17"/>
  <c r="AS63"/>
  <c r="CJ16" i="18" s="1"/>
  <c r="AS57" i="17"/>
  <c r="CJ14" i="18" s="1"/>
  <c r="AS35" i="17"/>
  <c r="CJ10" i="18" s="1"/>
  <c r="AU29" i="17"/>
  <c r="BB29" s="1"/>
  <c r="AU174" i="16"/>
  <c r="AS184"/>
  <c r="AU181"/>
  <c r="BB181" s="1"/>
  <c r="AU168"/>
  <c r="BB168" s="1"/>
  <c r="AS169"/>
  <c r="AU126"/>
  <c r="BB126" s="1"/>
  <c r="AS120"/>
  <c r="BW29" i="18" s="1"/>
  <c r="AU112" i="16"/>
  <c r="BB112" s="1"/>
  <c r="AS115"/>
  <c r="BW28" i="18" s="1"/>
  <c r="AS98" i="16"/>
  <c r="BW24" i="18" s="1"/>
  <c r="AS63" i="16"/>
  <c r="BW16" i="18" s="1"/>
  <c r="AS57" i="16"/>
  <c r="BW14" i="18" s="1"/>
  <c r="AS35" i="16"/>
  <c r="BW10" i="18" s="1"/>
  <c r="AQ11" i="16"/>
  <c r="AV186" i="14"/>
  <c r="AE174"/>
  <c r="AF174" s="1"/>
  <c r="AR174" s="1"/>
  <c r="AE61" i="15"/>
  <c r="AF61" s="1"/>
  <c r="AR61" s="1"/>
  <c r="AE96"/>
  <c r="AF96" s="1"/>
  <c r="AR96" s="1"/>
  <c r="AE8" i="14"/>
  <c r="AF8" s="1"/>
  <c r="AR8" s="1"/>
  <c r="AW186" i="15"/>
  <c r="AU8" i="16"/>
  <c r="AU28"/>
  <c r="BB28" s="1"/>
  <c r="AU167" i="17"/>
  <c r="AE71" i="14"/>
  <c r="AF71" s="1"/>
  <c r="AR71" s="1"/>
  <c r="AU13" i="17"/>
  <c r="BB13" s="1"/>
  <c r="AU181"/>
  <c r="BB181" s="1"/>
  <c r="AU28"/>
  <c r="BB28" s="1"/>
  <c r="AU38"/>
  <c r="BB38" s="1"/>
  <c r="AE32" i="14"/>
  <c r="AF32" s="1"/>
  <c r="AR32" s="1"/>
  <c r="BA186" i="15"/>
  <c r="AE107"/>
  <c r="AF107" s="1"/>
  <c r="AR107" s="1"/>
  <c r="AV186"/>
  <c r="AU167" i="16"/>
  <c r="BB167" s="1"/>
  <c r="AE10" i="15"/>
  <c r="AF10" s="1"/>
  <c r="AE71"/>
  <c r="AF71" s="1"/>
  <c r="AR71" s="1"/>
  <c r="AU74" i="16"/>
  <c r="BB74" s="1"/>
  <c r="AU52"/>
  <c r="AE67" i="15"/>
  <c r="AF67" s="1"/>
  <c r="AR67" s="1"/>
  <c r="AS88" i="16"/>
  <c r="BW22" i="18" s="1"/>
  <c r="AU74" i="17"/>
  <c r="BB74" s="1"/>
  <c r="AY186" i="14"/>
  <c r="AE130"/>
  <c r="AU22" i="16"/>
  <c r="BB22" s="1"/>
  <c r="AS93" i="17"/>
  <c r="CJ23" i="18" s="1"/>
  <c r="AU69" i="16"/>
  <c r="AU70" i="17"/>
  <c r="AW186" i="14"/>
  <c r="AE66"/>
  <c r="AF66" s="1"/>
  <c r="AR66" s="1"/>
  <c r="M8" i="15"/>
  <c r="AQ8" s="1"/>
  <c r="AS88" i="17"/>
  <c r="CJ22" i="18" s="1"/>
  <c r="AU37" i="17"/>
  <c r="BB37" s="1"/>
  <c r="M31" i="14"/>
  <c r="AQ31" s="1"/>
  <c r="AU31" s="1"/>
  <c r="AE10"/>
  <c r="AF10" s="1"/>
  <c r="AE15"/>
  <c r="AF15" s="1"/>
  <c r="AR15" s="1"/>
  <c r="AE22"/>
  <c r="AF22" s="1"/>
  <c r="AR22" s="1"/>
  <c r="AE24"/>
  <c r="AF24" s="1"/>
  <c r="AR24" s="1"/>
  <c r="AE7"/>
  <c r="AE26"/>
  <c r="AF26" s="1"/>
  <c r="AR26" s="1"/>
  <c r="AE28"/>
  <c r="AF28" s="1"/>
  <c r="AR28" s="1"/>
  <c r="AE29"/>
  <c r="AF29" s="1"/>
  <c r="AR29" s="1"/>
  <c r="AU13" i="16"/>
  <c r="BB13" s="1"/>
  <c r="M10" i="14"/>
  <c r="AQ10" s="1"/>
  <c r="AE14"/>
  <c r="AF14" s="1"/>
  <c r="AR14" s="1"/>
  <c r="AT14" s="1"/>
  <c r="AE31"/>
  <c r="AE13"/>
  <c r="AF13" s="1"/>
  <c r="AR13" s="1"/>
  <c r="AE23"/>
  <c r="AF23" s="1"/>
  <c r="AR23" s="1"/>
  <c r="AE25"/>
  <c r="AF25" s="1"/>
  <c r="AR25" s="1"/>
  <c r="AT25" s="1"/>
  <c r="AE27"/>
  <c r="AF27" s="1"/>
  <c r="AR27" s="1"/>
  <c r="AU91" i="17"/>
  <c r="AE36" i="14"/>
  <c r="AE38"/>
  <c r="AF38" s="1"/>
  <c r="AR38" s="1"/>
  <c r="AE43"/>
  <c r="AF43" s="1"/>
  <c r="AR43" s="1"/>
  <c r="AE46"/>
  <c r="AF46" s="1"/>
  <c r="AR46" s="1"/>
  <c r="AT46" s="1"/>
  <c r="BB46" s="1"/>
  <c r="AE59"/>
  <c r="AE70"/>
  <c r="AF70" s="1"/>
  <c r="AR70" s="1"/>
  <c r="AE73"/>
  <c r="AF73" s="1"/>
  <c r="AR73" s="1"/>
  <c r="AE105"/>
  <c r="AF105" s="1"/>
  <c r="AR105" s="1"/>
  <c r="AE107"/>
  <c r="AF107" s="1"/>
  <c r="AR107" s="1"/>
  <c r="AE114"/>
  <c r="AF114" s="1"/>
  <c r="AR114" s="1"/>
  <c r="AE119"/>
  <c r="AF119" s="1"/>
  <c r="AR119" s="1"/>
  <c r="AE126"/>
  <c r="AF126" s="1"/>
  <c r="AR126" s="1"/>
  <c r="AE132"/>
  <c r="AF132" s="1"/>
  <c r="AR132" s="1"/>
  <c r="AE153"/>
  <c r="AF153" s="1"/>
  <c r="AR153" s="1"/>
  <c r="AE159"/>
  <c r="AF159" s="1"/>
  <c r="AE162"/>
  <c r="AF162" s="1"/>
  <c r="AR162" s="1"/>
  <c r="AE163"/>
  <c r="AF163" s="1"/>
  <c r="AR163" s="1"/>
  <c r="AE164"/>
  <c r="AF164" s="1"/>
  <c r="AR164" s="1"/>
  <c r="AE165"/>
  <c r="AF165" s="1"/>
  <c r="AR165" s="1"/>
  <c r="AE168"/>
  <c r="AF168" s="1"/>
  <c r="AR168" s="1"/>
  <c r="AE176"/>
  <c r="AF176" s="1"/>
  <c r="AR176" s="1"/>
  <c r="AE181"/>
  <c r="AF181" s="1"/>
  <c r="AR181" s="1"/>
  <c r="AE72"/>
  <c r="AF72" s="1"/>
  <c r="AR72" s="1"/>
  <c r="AE17" i="15"/>
  <c r="AF17" s="1"/>
  <c r="AR17" s="1"/>
  <c r="AE19"/>
  <c r="AF19" s="1"/>
  <c r="AR19" s="1"/>
  <c r="AE21"/>
  <c r="AF21" s="1"/>
  <c r="AR21" s="1"/>
  <c r="AE34"/>
  <c r="AF34" s="1"/>
  <c r="AR34" s="1"/>
  <c r="AE38"/>
  <c r="AF38" s="1"/>
  <c r="AR38" s="1"/>
  <c r="AE43"/>
  <c r="AF43" s="1"/>
  <c r="AR43" s="1"/>
  <c r="AE46"/>
  <c r="AF46" s="1"/>
  <c r="AR46" s="1"/>
  <c r="AE47"/>
  <c r="AF47" s="1"/>
  <c r="AR47" s="1"/>
  <c r="AE48"/>
  <c r="AF48" s="1"/>
  <c r="AR48" s="1"/>
  <c r="AE68"/>
  <c r="AF68" s="1"/>
  <c r="AR68" s="1"/>
  <c r="AE79"/>
  <c r="AF79" s="1"/>
  <c r="AR79" s="1"/>
  <c r="AE80"/>
  <c r="AF80" s="1"/>
  <c r="AR80" s="1"/>
  <c r="AE85"/>
  <c r="AF85" s="1"/>
  <c r="AR85" s="1"/>
  <c r="AE86"/>
  <c r="AF86" s="1"/>
  <c r="AR86" s="1"/>
  <c r="AE92"/>
  <c r="AF92" s="1"/>
  <c r="AR92" s="1"/>
  <c r="AE95"/>
  <c r="AF95" s="1"/>
  <c r="AR95" s="1"/>
  <c r="AE101"/>
  <c r="AF101" s="1"/>
  <c r="AR101" s="1"/>
  <c r="AE102"/>
  <c r="AF102" s="1"/>
  <c r="AR102" s="1"/>
  <c r="AE106"/>
  <c r="AF106" s="1"/>
  <c r="AR106" s="1"/>
  <c r="AE111"/>
  <c r="AF111" s="1"/>
  <c r="AR111" s="1"/>
  <c r="AE113"/>
  <c r="AF113" s="1"/>
  <c r="AR113" s="1"/>
  <c r="AE131"/>
  <c r="AF131" s="1"/>
  <c r="AR131" s="1"/>
  <c r="AE133"/>
  <c r="AF133" s="1"/>
  <c r="AR133" s="1"/>
  <c r="AE135"/>
  <c r="AF135" s="1"/>
  <c r="AR135" s="1"/>
  <c r="AE136"/>
  <c r="AF136" s="1"/>
  <c r="AR136" s="1"/>
  <c r="AE137"/>
  <c r="AF137" s="1"/>
  <c r="AR137" s="1"/>
  <c r="AE139"/>
  <c r="AF139" s="1"/>
  <c r="AR139" s="1"/>
  <c r="AE140"/>
  <c r="AF140" s="1"/>
  <c r="AR140" s="1"/>
  <c r="AE141"/>
  <c r="AF141" s="1"/>
  <c r="AR141" s="1"/>
  <c r="AE143"/>
  <c r="AF143" s="1"/>
  <c r="AR143" s="1"/>
  <c r="AE144"/>
  <c r="AF144" s="1"/>
  <c r="AR144" s="1"/>
  <c r="AE145"/>
  <c r="AF145" s="1"/>
  <c r="AR145" s="1"/>
  <c r="AU80" i="16"/>
  <c r="AU81" s="1"/>
  <c r="AU111" i="17"/>
  <c r="BB111" s="1"/>
  <c r="AU56"/>
  <c r="BB56" s="1"/>
  <c r="AS31" i="14"/>
  <c r="AS35" s="1"/>
  <c r="AW10" i="18" s="1"/>
  <c r="AE52" i="14"/>
  <c r="AF52" s="1"/>
  <c r="AR52" s="1"/>
  <c r="AE55"/>
  <c r="AF55" s="1"/>
  <c r="AR55" s="1"/>
  <c r="AE67"/>
  <c r="AF67" s="1"/>
  <c r="AR67" s="1"/>
  <c r="AE79"/>
  <c r="AF79" s="1"/>
  <c r="AR79" s="1"/>
  <c r="AE87"/>
  <c r="AF87" s="1"/>
  <c r="AR87" s="1"/>
  <c r="AE97"/>
  <c r="AF97" s="1"/>
  <c r="AR97" s="1"/>
  <c r="AE101"/>
  <c r="AF101" s="1"/>
  <c r="AR101" s="1"/>
  <c r="AE106"/>
  <c r="AF106" s="1"/>
  <c r="AR106" s="1"/>
  <c r="AE122"/>
  <c r="AF122" s="1"/>
  <c r="AR122" s="1"/>
  <c r="AE125"/>
  <c r="AF125" s="1"/>
  <c r="AR125" s="1"/>
  <c r="AE128"/>
  <c r="AF128" s="1"/>
  <c r="AR128" s="1"/>
  <c r="AE131"/>
  <c r="AF131" s="1"/>
  <c r="AR131" s="1"/>
  <c r="AE134"/>
  <c r="AF134" s="1"/>
  <c r="AR134" s="1"/>
  <c r="AE135"/>
  <c r="AF135" s="1"/>
  <c r="AR135" s="1"/>
  <c r="AE138"/>
  <c r="AF138" s="1"/>
  <c r="AR138" s="1"/>
  <c r="AE139"/>
  <c r="AF139" s="1"/>
  <c r="AR139" s="1"/>
  <c r="AE142"/>
  <c r="AF142" s="1"/>
  <c r="AR142" s="1"/>
  <c r="AE143"/>
  <c r="AF143" s="1"/>
  <c r="AR143" s="1"/>
  <c r="AE146"/>
  <c r="AF146" s="1"/>
  <c r="AR146" s="1"/>
  <c r="AE157"/>
  <c r="AF157" s="1"/>
  <c r="AR157" s="1"/>
  <c r="AE14" i="15"/>
  <c r="AF14" s="1"/>
  <c r="AR14" s="1"/>
  <c r="AT14" s="1"/>
  <c r="AE16"/>
  <c r="AF16" s="1"/>
  <c r="AR16" s="1"/>
  <c r="AE18"/>
  <c r="AF18" s="1"/>
  <c r="AR18" s="1"/>
  <c r="AS31"/>
  <c r="AE39"/>
  <c r="AF39" s="1"/>
  <c r="AR39" s="1"/>
  <c r="AS42"/>
  <c r="AE44"/>
  <c r="AF44" s="1"/>
  <c r="AR44" s="1"/>
  <c r="AE45"/>
  <c r="AF45" s="1"/>
  <c r="AR45" s="1"/>
  <c r="M51"/>
  <c r="AE56"/>
  <c r="AF56" s="1"/>
  <c r="AR56" s="1"/>
  <c r="AE74"/>
  <c r="AF74" s="1"/>
  <c r="AR74" s="1"/>
  <c r="AE90"/>
  <c r="AF90" s="1"/>
  <c r="AR90" s="1"/>
  <c r="M121"/>
  <c r="AQ121" s="1"/>
  <c r="AE122"/>
  <c r="AF122" s="1"/>
  <c r="AR122" s="1"/>
  <c r="AE123"/>
  <c r="AF123" s="1"/>
  <c r="AR123" s="1"/>
  <c r="AE124"/>
  <c r="AF124" s="1"/>
  <c r="AR124" s="1"/>
  <c r="AE126"/>
  <c r="AF126" s="1"/>
  <c r="AR126" s="1"/>
  <c r="M150"/>
  <c r="AE151"/>
  <c r="AF151" s="1"/>
  <c r="AR151" s="1"/>
  <c r="AE153"/>
  <c r="AF153" s="1"/>
  <c r="AR153" s="1"/>
  <c r="AE162"/>
  <c r="AF162" s="1"/>
  <c r="AR162" s="1"/>
  <c r="AE164"/>
  <c r="AF164" s="1"/>
  <c r="AR164" s="1"/>
  <c r="AE168"/>
  <c r="AF168" s="1"/>
  <c r="AR168" s="1"/>
  <c r="AE172"/>
  <c r="AF172" s="1"/>
  <c r="AR172" s="1"/>
  <c r="AE174"/>
  <c r="AF174" s="1"/>
  <c r="AR174" s="1"/>
  <c r="AE176"/>
  <c r="AF176" s="1"/>
  <c r="AR176" s="1"/>
  <c r="AE177"/>
  <c r="AF177" s="1"/>
  <c r="AR177" s="1"/>
  <c r="AE181"/>
  <c r="AF181" s="1"/>
  <c r="AR181" s="1"/>
  <c r="AE183"/>
  <c r="AF183" s="1"/>
  <c r="AR183" s="1"/>
  <c r="AX96" i="16"/>
  <c r="AX98" s="1"/>
  <c r="CB24" i="18" s="1"/>
  <c r="AU179" i="17"/>
  <c r="AU53"/>
  <c r="AE39" i="14"/>
  <c r="AF39" s="1"/>
  <c r="AR39" s="1"/>
  <c r="AE44"/>
  <c r="AF44" s="1"/>
  <c r="AR44" s="1"/>
  <c r="AE45"/>
  <c r="AF45" s="1"/>
  <c r="AR45" s="1"/>
  <c r="AE47"/>
  <c r="AF47" s="1"/>
  <c r="AR47" s="1"/>
  <c r="AE61"/>
  <c r="AF61" s="1"/>
  <c r="AR61" s="1"/>
  <c r="AE62"/>
  <c r="AF62" s="1"/>
  <c r="AR62" s="1"/>
  <c r="AS99"/>
  <c r="AS103" s="1"/>
  <c r="AW25" i="18" s="1"/>
  <c r="AE113" i="14"/>
  <c r="AF113" s="1"/>
  <c r="AR113" s="1"/>
  <c r="AE118"/>
  <c r="AF118" s="1"/>
  <c r="AR118" s="1"/>
  <c r="AE152"/>
  <c r="AF152" s="1"/>
  <c r="AR152" s="1"/>
  <c r="AE167"/>
  <c r="AF167" s="1"/>
  <c r="AR167" s="1"/>
  <c r="AE172"/>
  <c r="AF172" s="1"/>
  <c r="AR172" s="1"/>
  <c r="AE175"/>
  <c r="AF175" s="1"/>
  <c r="AR175" s="1"/>
  <c r="AE183"/>
  <c r="AF183" s="1"/>
  <c r="AR183" s="1"/>
  <c r="AE13" i="15"/>
  <c r="AF13" s="1"/>
  <c r="AR13" s="1"/>
  <c r="AE26"/>
  <c r="AF26" s="1"/>
  <c r="AR26" s="1"/>
  <c r="AE29"/>
  <c r="AF29" s="1"/>
  <c r="AR29" s="1"/>
  <c r="AE53"/>
  <c r="AF53" s="1"/>
  <c r="AR53" s="1"/>
  <c r="AE55"/>
  <c r="AF55" s="1"/>
  <c r="AR55" s="1"/>
  <c r="AE59"/>
  <c r="AE70"/>
  <c r="AF70" s="1"/>
  <c r="AR70" s="1"/>
  <c r="AE72"/>
  <c r="AF72" s="1"/>
  <c r="AR72" s="1"/>
  <c r="AE100"/>
  <c r="AF100" s="1"/>
  <c r="AR100" s="1"/>
  <c r="AE105"/>
  <c r="AF105" s="1"/>
  <c r="AR105" s="1"/>
  <c r="AE112"/>
  <c r="AF112" s="1"/>
  <c r="AR112" s="1"/>
  <c r="AE114"/>
  <c r="AF114" s="1"/>
  <c r="AR114" s="1"/>
  <c r="AE134"/>
  <c r="AF134" s="1"/>
  <c r="AR134" s="1"/>
  <c r="AE138"/>
  <c r="AF138" s="1"/>
  <c r="AR138" s="1"/>
  <c r="AE142"/>
  <c r="AF142" s="1"/>
  <c r="AR142" s="1"/>
  <c r="AE146"/>
  <c r="AF146" s="1"/>
  <c r="AR146" s="1"/>
  <c r="AU52" i="17"/>
  <c r="AE34" i="14"/>
  <c r="AF34" s="1"/>
  <c r="AR34" s="1"/>
  <c r="AS42"/>
  <c r="M49"/>
  <c r="AQ49" s="1"/>
  <c r="AE51"/>
  <c r="M52"/>
  <c r="AQ52" s="1"/>
  <c r="AT52" s="1"/>
  <c r="AE53"/>
  <c r="AF53" s="1"/>
  <c r="AR53" s="1"/>
  <c r="AE54"/>
  <c r="AF54" s="1"/>
  <c r="AR54" s="1"/>
  <c r="M55"/>
  <c r="AQ55" s="1"/>
  <c r="AT55" s="1"/>
  <c r="AE64"/>
  <c r="M67"/>
  <c r="AQ67" s="1"/>
  <c r="AT67" s="1"/>
  <c r="AE68"/>
  <c r="AF68" s="1"/>
  <c r="AR68" s="1"/>
  <c r="AE74"/>
  <c r="AF74" s="1"/>
  <c r="AR74" s="1"/>
  <c r="AE77"/>
  <c r="AE78"/>
  <c r="AF78" s="1"/>
  <c r="AR78" s="1"/>
  <c r="AE80"/>
  <c r="AF80" s="1"/>
  <c r="AR80" s="1"/>
  <c r="AE85"/>
  <c r="AF85" s="1"/>
  <c r="AR85" s="1"/>
  <c r="AE86"/>
  <c r="AF86" s="1"/>
  <c r="AR86" s="1"/>
  <c r="AE100"/>
  <c r="AF100" s="1"/>
  <c r="AR100" s="1"/>
  <c r="AE102"/>
  <c r="AF102" s="1"/>
  <c r="AR102" s="1"/>
  <c r="AE112"/>
  <c r="AF112" s="1"/>
  <c r="AR112" s="1"/>
  <c r="AE123"/>
  <c r="AF123" s="1"/>
  <c r="AR123" s="1"/>
  <c r="AE124"/>
  <c r="AF124" s="1"/>
  <c r="AR124" s="1"/>
  <c r="AE127"/>
  <c r="AF127" s="1"/>
  <c r="AR127" s="1"/>
  <c r="AE133"/>
  <c r="AF133" s="1"/>
  <c r="AR133" s="1"/>
  <c r="AE136"/>
  <c r="AF136" s="1"/>
  <c r="AR136" s="1"/>
  <c r="AE137"/>
  <c r="AF137" s="1"/>
  <c r="AR137" s="1"/>
  <c r="AE140"/>
  <c r="AF140" s="1"/>
  <c r="AR140" s="1"/>
  <c r="AE141"/>
  <c r="AF141" s="1"/>
  <c r="AR141" s="1"/>
  <c r="AE144"/>
  <c r="AF144" s="1"/>
  <c r="AR144" s="1"/>
  <c r="AE145"/>
  <c r="AF145" s="1"/>
  <c r="AR145" s="1"/>
  <c r="AE151"/>
  <c r="AF151" s="1"/>
  <c r="AR151" s="1"/>
  <c r="AE154"/>
  <c r="AF154" s="1"/>
  <c r="AR154" s="1"/>
  <c r="AE158"/>
  <c r="AF158" s="1"/>
  <c r="AR158" s="1"/>
  <c r="AE160"/>
  <c r="AF160" s="1"/>
  <c r="AR160" s="1"/>
  <c r="AE161"/>
  <c r="AF161" s="1"/>
  <c r="AR161" s="1"/>
  <c r="AE166"/>
  <c r="AF166" s="1"/>
  <c r="AR166" s="1"/>
  <c r="AS171"/>
  <c r="AE177"/>
  <c r="AF177" s="1"/>
  <c r="AR177" s="1"/>
  <c r="AE178"/>
  <c r="AF178" s="1"/>
  <c r="AR178" s="1"/>
  <c r="AE180"/>
  <c r="AF180" s="1"/>
  <c r="AR180" s="1"/>
  <c r="AE182"/>
  <c r="AF182" s="1"/>
  <c r="AR182" s="1"/>
  <c r="AE9" i="15"/>
  <c r="AF9" s="1"/>
  <c r="AR9" s="1"/>
  <c r="AE22"/>
  <c r="AF22" s="1"/>
  <c r="AR22" s="1"/>
  <c r="AE49"/>
  <c r="AF49" s="1"/>
  <c r="AR49" s="1"/>
  <c r="AE62"/>
  <c r="AF62" s="1"/>
  <c r="AR62" s="1"/>
  <c r="AE66"/>
  <c r="AF66" s="1"/>
  <c r="AR66" s="1"/>
  <c r="AT66" s="1"/>
  <c r="AE69"/>
  <c r="AF69" s="1"/>
  <c r="AR69" s="1"/>
  <c r="AE73"/>
  <c r="AF73" s="1"/>
  <c r="AR73" s="1"/>
  <c r="AE78"/>
  <c r="AF78" s="1"/>
  <c r="AR78" s="1"/>
  <c r="AE84"/>
  <c r="AE87"/>
  <c r="AF87" s="1"/>
  <c r="AR87" s="1"/>
  <c r="AE91"/>
  <c r="AF91" s="1"/>
  <c r="AR91" s="1"/>
  <c r="AE118"/>
  <c r="AF118" s="1"/>
  <c r="AR118" s="1"/>
  <c r="AE119"/>
  <c r="AF119" s="1"/>
  <c r="AR119" s="1"/>
  <c r="AE121"/>
  <c r="M123"/>
  <c r="AQ123" s="1"/>
  <c r="AT123" s="1"/>
  <c r="BB123" s="1"/>
  <c r="AE125"/>
  <c r="AF125" s="1"/>
  <c r="AR125" s="1"/>
  <c r="AE127"/>
  <c r="AF127" s="1"/>
  <c r="AR127" s="1"/>
  <c r="AE128"/>
  <c r="AF128" s="1"/>
  <c r="AR128" s="1"/>
  <c r="AE150"/>
  <c r="AE152"/>
  <c r="AF152" s="1"/>
  <c r="AR152" s="1"/>
  <c r="M153"/>
  <c r="AQ153" s="1"/>
  <c r="AT153" s="1"/>
  <c r="AE154"/>
  <c r="AF154" s="1"/>
  <c r="AR154" s="1"/>
  <c r="AE157"/>
  <c r="AF157" s="1"/>
  <c r="AR157" s="1"/>
  <c r="AE158"/>
  <c r="AF158" s="1"/>
  <c r="AR158" s="1"/>
  <c r="AE160"/>
  <c r="AF160" s="1"/>
  <c r="AR160" s="1"/>
  <c r="AE161"/>
  <c r="AF161" s="1"/>
  <c r="AR161" s="1"/>
  <c r="M162"/>
  <c r="AQ162" s="1"/>
  <c r="AT162" s="1"/>
  <c r="AE163"/>
  <c r="AF163" s="1"/>
  <c r="AR163" s="1"/>
  <c r="M164"/>
  <c r="AQ164" s="1"/>
  <c r="AT164" s="1"/>
  <c r="BB164" s="1"/>
  <c r="AE165"/>
  <c r="AF165" s="1"/>
  <c r="AR165" s="1"/>
  <c r="AE166"/>
  <c r="AF166" s="1"/>
  <c r="AR166" s="1"/>
  <c r="AE167"/>
  <c r="AF167" s="1"/>
  <c r="AR167" s="1"/>
  <c r="M172"/>
  <c r="AQ172" s="1"/>
  <c r="AT172" s="1"/>
  <c r="AE173"/>
  <c r="AF173" s="1"/>
  <c r="AR173" s="1"/>
  <c r="AE175"/>
  <c r="AF175" s="1"/>
  <c r="AR175" s="1"/>
  <c r="M177"/>
  <c r="AQ177" s="1"/>
  <c r="AT177" s="1"/>
  <c r="AE178"/>
  <c r="AF178" s="1"/>
  <c r="AR178" s="1"/>
  <c r="AE180"/>
  <c r="AF180" s="1"/>
  <c r="AR180" s="1"/>
  <c r="AE182"/>
  <c r="AF182" s="1"/>
  <c r="AR182" s="1"/>
  <c r="M183"/>
  <c r="AQ183" s="1"/>
  <c r="AS183"/>
  <c r="AU179" i="16"/>
  <c r="BB179" s="1"/>
  <c r="AU80" i="17"/>
  <c r="AU81" s="1"/>
  <c r="AU55"/>
  <c r="AE15" i="15"/>
  <c r="AF15" s="1"/>
  <c r="AR15" s="1"/>
  <c r="AU71" i="17"/>
  <c r="AU17"/>
  <c r="BB17" s="1"/>
  <c r="AU26"/>
  <c r="BB26" s="1"/>
  <c r="AU175"/>
  <c r="AU22"/>
  <c r="BB22" s="1"/>
  <c r="AU19"/>
  <c r="BB19" s="1"/>
  <c r="AU15"/>
  <c r="BB15" s="1"/>
  <c r="BB33"/>
  <c r="AF104"/>
  <c r="AF31"/>
  <c r="AF51"/>
  <c r="AU89"/>
  <c r="AF84"/>
  <c r="AU59"/>
  <c r="AU63" s="1"/>
  <c r="CL16" i="18" s="1"/>
  <c r="AU18" i="17"/>
  <c r="BB18" s="1"/>
  <c r="AU9"/>
  <c r="BB9" s="1"/>
  <c r="AS169"/>
  <c r="AU73"/>
  <c r="AF171"/>
  <c r="AF116"/>
  <c r="AF36"/>
  <c r="AF42"/>
  <c r="AF94"/>
  <c r="AU23"/>
  <c r="BB23" s="1"/>
  <c r="AS7"/>
  <c r="AS11" s="1"/>
  <c r="CJ8" i="18" s="1"/>
  <c r="AF130" i="17"/>
  <c r="AF121"/>
  <c r="AF12"/>
  <c r="AU16"/>
  <c r="AF7"/>
  <c r="AF11" s="1"/>
  <c r="AU132"/>
  <c r="AF110"/>
  <c r="AF89"/>
  <c r="AU67"/>
  <c r="AF64"/>
  <c r="AF59"/>
  <c r="AU12"/>
  <c r="AS120"/>
  <c r="CJ29" i="18" s="1"/>
  <c r="AS75" i="17"/>
  <c r="CJ17" i="18" s="1"/>
  <c r="AU132" i="16"/>
  <c r="BB132" s="1"/>
  <c r="BB33"/>
  <c r="AU111"/>
  <c r="BB111" s="1"/>
  <c r="AU71"/>
  <c r="AU19"/>
  <c r="BB19" s="1"/>
  <c r="AU70"/>
  <c r="AY70" s="1"/>
  <c r="AY75" s="1"/>
  <c r="CC17" i="18" s="1"/>
  <c r="CC15" s="1"/>
  <c r="CC6" s="1"/>
  <c r="AU67" i="16"/>
  <c r="BB67" s="1"/>
  <c r="AU10"/>
  <c r="AU97"/>
  <c r="BB97" s="1"/>
  <c r="AU17"/>
  <c r="BB17" s="1"/>
  <c r="AS147"/>
  <c r="BW31" i="18" s="1"/>
  <c r="AF150" i="16"/>
  <c r="AF12"/>
  <c r="AF77"/>
  <c r="AU86"/>
  <c r="AU88" s="1"/>
  <c r="BY22" i="18" s="1"/>
  <c r="AF130" i="16"/>
  <c r="AF121"/>
  <c r="AF36"/>
  <c r="AF31"/>
  <c r="AU18"/>
  <c r="AS7"/>
  <c r="AS11" s="1"/>
  <c r="BW8" i="18" s="1"/>
  <c r="AS40" i="16"/>
  <c r="BW11" i="18" s="1"/>
  <c r="AU29" i="16"/>
  <c r="AF116"/>
  <c r="AF171"/>
  <c r="AF89"/>
  <c r="AF51"/>
  <c r="AS81"/>
  <c r="AU37"/>
  <c r="BB37" s="1"/>
  <c r="AS75"/>
  <c r="BW17" i="18" s="1"/>
  <c r="AF99" i="16"/>
  <c r="AF94"/>
  <c r="AU89"/>
  <c r="AU93" s="1"/>
  <c r="BY23" i="18" s="1"/>
  <c r="AU16" i="16"/>
  <c r="BB16" s="1"/>
  <c r="AU9"/>
  <c r="BB9" s="1"/>
  <c r="AF7"/>
  <c r="AF11" s="1"/>
  <c r="M104" i="15"/>
  <c r="AE20"/>
  <c r="AF20" s="1"/>
  <c r="AR20" s="1"/>
  <c r="AU14"/>
  <c r="M33"/>
  <c r="AQ33" s="1"/>
  <c r="AF59"/>
  <c r="M9"/>
  <c r="AQ9" s="1"/>
  <c r="AT9" s="1"/>
  <c r="AE12"/>
  <c r="AQ12"/>
  <c r="M16"/>
  <c r="AQ16" s="1"/>
  <c r="AT16" s="1"/>
  <c r="M18"/>
  <c r="AQ18" s="1"/>
  <c r="AT18" s="1"/>
  <c r="M20"/>
  <c r="AQ20" s="1"/>
  <c r="AE25"/>
  <c r="AF25" s="1"/>
  <c r="AR25" s="1"/>
  <c r="AT25" s="1"/>
  <c r="AE32"/>
  <c r="AF32" s="1"/>
  <c r="AR32" s="1"/>
  <c r="AE36"/>
  <c r="AE7"/>
  <c r="M13"/>
  <c r="AQ13" s="1"/>
  <c r="AT13" s="1"/>
  <c r="AE23"/>
  <c r="AF23" s="1"/>
  <c r="AR23" s="1"/>
  <c r="AE33"/>
  <c r="AF33" s="1"/>
  <c r="AR33" s="1"/>
  <c r="AE31"/>
  <c r="AN7"/>
  <c r="M10"/>
  <c r="AQ10" s="1"/>
  <c r="AS12"/>
  <c r="M15"/>
  <c r="AQ15" s="1"/>
  <c r="AT15" s="1"/>
  <c r="M17"/>
  <c r="AQ17" s="1"/>
  <c r="AT17" s="1"/>
  <c r="M19"/>
  <c r="AQ19" s="1"/>
  <c r="AT19" s="1"/>
  <c r="M21"/>
  <c r="AQ21" s="1"/>
  <c r="AT21" s="1"/>
  <c r="M26"/>
  <c r="AQ26" s="1"/>
  <c r="AT26" s="1"/>
  <c r="AE28"/>
  <c r="AF28" s="1"/>
  <c r="AR28" s="1"/>
  <c r="M23"/>
  <c r="AQ23" s="1"/>
  <c r="AT23" s="1"/>
  <c r="AE8"/>
  <c r="AF8" s="1"/>
  <c r="AR8" s="1"/>
  <c r="AE24"/>
  <c r="AF24" s="1"/>
  <c r="AR24" s="1"/>
  <c r="AQ31"/>
  <c r="M28"/>
  <c r="AQ28" s="1"/>
  <c r="M36"/>
  <c r="M42"/>
  <c r="AE51"/>
  <c r="AQ51"/>
  <c r="AQ59"/>
  <c r="AE64"/>
  <c r="M68"/>
  <c r="AQ68" s="1"/>
  <c r="AT68" s="1"/>
  <c r="BB68" s="1"/>
  <c r="M70"/>
  <c r="AQ70" s="1"/>
  <c r="AT70" s="1"/>
  <c r="M74"/>
  <c r="M80"/>
  <c r="AQ80" s="1"/>
  <c r="AT80" s="1"/>
  <c r="M90"/>
  <c r="AQ90" s="1"/>
  <c r="AT90" s="1"/>
  <c r="BB90" s="1"/>
  <c r="M94"/>
  <c r="M37"/>
  <c r="AQ37" s="1"/>
  <c r="AE42"/>
  <c r="AE50" s="1"/>
  <c r="M45"/>
  <c r="AQ45" s="1"/>
  <c r="AT45" s="1"/>
  <c r="BB45" s="1"/>
  <c r="M48"/>
  <c r="AQ48" s="1"/>
  <c r="AT48" s="1"/>
  <c r="BB48" s="1"/>
  <c r="M52"/>
  <c r="AQ52" s="1"/>
  <c r="AT52" s="1"/>
  <c r="M54"/>
  <c r="AQ54" s="1"/>
  <c r="AE54"/>
  <c r="AF54" s="1"/>
  <c r="AR54" s="1"/>
  <c r="M56"/>
  <c r="AQ56" s="1"/>
  <c r="AT56" s="1"/>
  <c r="M62"/>
  <c r="AQ62" s="1"/>
  <c r="AT62" s="1"/>
  <c r="BB62" s="1"/>
  <c r="M71"/>
  <c r="AQ71" s="1"/>
  <c r="AT71" s="1"/>
  <c r="M72"/>
  <c r="AQ72" s="1"/>
  <c r="AT72" s="1"/>
  <c r="M77"/>
  <c r="M81" s="1"/>
  <c r="M76" s="1"/>
  <c r="M85"/>
  <c r="AQ85" s="1"/>
  <c r="M87"/>
  <c r="AQ87" s="1"/>
  <c r="AT87" s="1"/>
  <c r="BB87" s="1"/>
  <c r="AE97"/>
  <c r="AF97" s="1"/>
  <c r="AR97" s="1"/>
  <c r="AE99"/>
  <c r="AE103" s="1"/>
  <c r="AF121"/>
  <c r="AF150"/>
  <c r="AS36"/>
  <c r="AE37"/>
  <c r="AF37" s="1"/>
  <c r="AR37" s="1"/>
  <c r="AS51"/>
  <c r="AS57" s="1"/>
  <c r="BJ14" i="18" s="1"/>
  <c r="AS59" i="15"/>
  <c r="AS63" s="1"/>
  <c r="BJ16" i="18" s="1"/>
  <c r="AE77" i="15"/>
  <c r="AE81" s="1"/>
  <c r="AE76" s="1"/>
  <c r="AE94"/>
  <c r="AE89"/>
  <c r="AE93" s="1"/>
  <c r="M101"/>
  <c r="AQ101" s="1"/>
  <c r="AT101" s="1"/>
  <c r="BB101" s="1"/>
  <c r="M107"/>
  <c r="AQ107" s="1"/>
  <c r="AT107" s="1"/>
  <c r="BB107" s="1"/>
  <c r="M112"/>
  <c r="AQ112" s="1"/>
  <c r="AT112" s="1"/>
  <c r="M116"/>
  <c r="M118"/>
  <c r="AQ118" s="1"/>
  <c r="AT118" s="1"/>
  <c r="BB118" s="1"/>
  <c r="M122"/>
  <c r="AQ122" s="1"/>
  <c r="AT122" s="1"/>
  <c r="BB122" s="1"/>
  <c r="M127"/>
  <c r="AQ127" s="1"/>
  <c r="M132"/>
  <c r="AQ132" s="1"/>
  <c r="AT132" s="1"/>
  <c r="M135"/>
  <c r="AQ135" s="1"/>
  <c r="AT135" s="1"/>
  <c r="BB135" s="1"/>
  <c r="M139"/>
  <c r="AQ139" s="1"/>
  <c r="AT139" s="1"/>
  <c r="BB139" s="1"/>
  <c r="M143"/>
  <c r="AQ143" s="1"/>
  <c r="AT143" s="1"/>
  <c r="BB143" s="1"/>
  <c r="M151"/>
  <c r="AQ151" s="1"/>
  <c r="M157"/>
  <c r="AQ157" s="1"/>
  <c r="AT157" s="1"/>
  <c r="BB157" s="1"/>
  <c r="M165"/>
  <c r="AQ165" s="1"/>
  <c r="AT165" s="1"/>
  <c r="BB165" s="1"/>
  <c r="M168"/>
  <c r="AQ168" s="1"/>
  <c r="AT168" s="1"/>
  <c r="M171"/>
  <c r="AQ171" s="1"/>
  <c r="M174"/>
  <c r="AQ174" s="1"/>
  <c r="AT174" s="1"/>
  <c r="M176"/>
  <c r="AQ176" s="1"/>
  <c r="AT176" s="1"/>
  <c r="BB176" s="1"/>
  <c r="M179"/>
  <c r="AQ179" s="1"/>
  <c r="AE179"/>
  <c r="AF179" s="1"/>
  <c r="AR179" s="1"/>
  <c r="M181"/>
  <c r="AQ181" s="1"/>
  <c r="AT181" s="1"/>
  <c r="AE104"/>
  <c r="AE108" s="1"/>
  <c r="AE110"/>
  <c r="AE115" s="1"/>
  <c r="AE116"/>
  <c r="AE120" s="1"/>
  <c r="AE171"/>
  <c r="M97"/>
  <c r="AQ97" s="1"/>
  <c r="AT97" s="1"/>
  <c r="M105"/>
  <c r="AQ105" s="1"/>
  <c r="M111"/>
  <c r="AQ111" s="1"/>
  <c r="AT111" s="1"/>
  <c r="M124"/>
  <c r="AQ124" s="1"/>
  <c r="AE130"/>
  <c r="AE147" s="1"/>
  <c r="M133"/>
  <c r="AQ133" s="1"/>
  <c r="AT133" s="1"/>
  <c r="BB133" s="1"/>
  <c r="M137"/>
  <c r="AQ137" s="1"/>
  <c r="AT137" s="1"/>
  <c r="BB137" s="1"/>
  <c r="M141"/>
  <c r="AQ141" s="1"/>
  <c r="AT141" s="1"/>
  <c r="BB141" s="1"/>
  <c r="M145"/>
  <c r="AQ145" s="1"/>
  <c r="AT145" s="1"/>
  <c r="BB145" s="1"/>
  <c r="M152"/>
  <c r="AQ152" s="1"/>
  <c r="AT152" s="1"/>
  <c r="BB152" s="1"/>
  <c r="M159"/>
  <c r="AQ159" s="1"/>
  <c r="AE159"/>
  <c r="AF159" s="1"/>
  <c r="AR159" s="1"/>
  <c r="M161"/>
  <c r="AQ161" s="1"/>
  <c r="AT161" s="1"/>
  <c r="BB161" s="1"/>
  <c r="M167"/>
  <c r="M175"/>
  <c r="AQ175" s="1"/>
  <c r="AT175" s="1"/>
  <c r="M182"/>
  <c r="AQ182" s="1"/>
  <c r="AT182" s="1"/>
  <c r="BB182" s="1"/>
  <c r="M116" i="14"/>
  <c r="AQ116" s="1"/>
  <c r="AE99"/>
  <c r="AE103" s="1"/>
  <c r="AE96"/>
  <c r="AF96" s="1"/>
  <c r="AR96" s="1"/>
  <c r="M94"/>
  <c r="M98" s="1"/>
  <c r="M74"/>
  <c r="AQ74" s="1"/>
  <c r="AT74" s="1"/>
  <c r="M70"/>
  <c r="AE56"/>
  <c r="AF56" s="1"/>
  <c r="AR56" s="1"/>
  <c r="AE49"/>
  <c r="AF49" s="1"/>
  <c r="AR49" s="1"/>
  <c r="AE48"/>
  <c r="AF48" s="1"/>
  <c r="AR48" s="1"/>
  <c r="AE37"/>
  <c r="AF37" s="1"/>
  <c r="AR37" s="1"/>
  <c r="M37"/>
  <c r="AQ37" s="1"/>
  <c r="AE33"/>
  <c r="AF33" s="1"/>
  <c r="AR33" s="1"/>
  <c r="AE17"/>
  <c r="AF17" s="1"/>
  <c r="AR17" s="1"/>
  <c r="AE16"/>
  <c r="AF16" s="1"/>
  <c r="AR16" s="1"/>
  <c r="AF7"/>
  <c r="AF11" s="1"/>
  <c r="AU14"/>
  <c r="AF36"/>
  <c r="AF59"/>
  <c r="AN7"/>
  <c r="M12"/>
  <c r="AE19"/>
  <c r="AF19" s="1"/>
  <c r="AR19" s="1"/>
  <c r="AE21"/>
  <c r="AF21" s="1"/>
  <c r="AR21" s="1"/>
  <c r="M18"/>
  <c r="AQ18" s="1"/>
  <c r="AU22"/>
  <c r="AE12"/>
  <c r="AE18"/>
  <c r="AF18" s="1"/>
  <c r="AR18" s="1"/>
  <c r="AF31"/>
  <c r="M9"/>
  <c r="AQ9" s="1"/>
  <c r="AT9" s="1"/>
  <c r="M13"/>
  <c r="AQ13" s="1"/>
  <c r="AT13" s="1"/>
  <c r="AE20"/>
  <c r="AF20" s="1"/>
  <c r="AR20" s="1"/>
  <c r="AF51"/>
  <c r="AF64"/>
  <c r="AF77"/>
  <c r="AF81" s="1"/>
  <c r="AF76" s="1"/>
  <c r="AS12"/>
  <c r="M91"/>
  <c r="AQ91" s="1"/>
  <c r="M29"/>
  <c r="AQ29" s="1"/>
  <c r="AT29" s="1"/>
  <c r="M34"/>
  <c r="AQ34" s="1"/>
  <c r="AS36"/>
  <c r="AE42"/>
  <c r="AQ42"/>
  <c r="M45"/>
  <c r="AQ45" s="1"/>
  <c r="AT45" s="1"/>
  <c r="BB45" s="1"/>
  <c r="M48"/>
  <c r="AQ48" s="1"/>
  <c r="M53"/>
  <c r="AQ53" s="1"/>
  <c r="AT53" s="1"/>
  <c r="M56"/>
  <c r="AQ56" s="1"/>
  <c r="AT56" s="1"/>
  <c r="M62"/>
  <c r="AQ62" s="1"/>
  <c r="AT62" s="1"/>
  <c r="BB62" s="1"/>
  <c r="M69"/>
  <c r="AQ69" s="1"/>
  <c r="AT69" s="1"/>
  <c r="M78"/>
  <c r="AQ78" s="1"/>
  <c r="M84"/>
  <c r="AQ89"/>
  <c r="AE92"/>
  <c r="AF92" s="1"/>
  <c r="AR92" s="1"/>
  <c r="AS51"/>
  <c r="AS77"/>
  <c r="AE84"/>
  <c r="AE88" s="1"/>
  <c r="M27"/>
  <c r="AQ27" s="1"/>
  <c r="AT27" s="1"/>
  <c r="M36"/>
  <c r="M38"/>
  <c r="AQ38" s="1"/>
  <c r="M43"/>
  <c r="M51"/>
  <c r="M59"/>
  <c r="M64"/>
  <c r="M66"/>
  <c r="AQ66" s="1"/>
  <c r="M71"/>
  <c r="AQ71" s="1"/>
  <c r="AT71" s="1"/>
  <c r="M72"/>
  <c r="AQ72" s="1"/>
  <c r="AT72" s="1"/>
  <c r="M77"/>
  <c r="AS84"/>
  <c r="M86"/>
  <c r="AE89"/>
  <c r="AE90"/>
  <c r="AF90" s="1"/>
  <c r="AR90" s="1"/>
  <c r="AS94"/>
  <c r="AS98" s="1"/>
  <c r="AW24" i="18" s="1"/>
  <c r="AE95" i="14"/>
  <c r="AF95" s="1"/>
  <c r="AR95" s="1"/>
  <c r="AE94"/>
  <c r="AF130"/>
  <c r="AF147" s="1"/>
  <c r="AE91"/>
  <c r="AF91" s="1"/>
  <c r="AR91" s="1"/>
  <c r="AS104"/>
  <c r="AS108" s="1"/>
  <c r="AW26" i="18" s="1"/>
  <c r="M106" i="14"/>
  <c r="AQ106" s="1"/>
  <c r="AT106" s="1"/>
  <c r="BB106" s="1"/>
  <c r="M110"/>
  <c r="AE110"/>
  <c r="M113"/>
  <c r="AQ113" s="1"/>
  <c r="AT113" s="1"/>
  <c r="AE116"/>
  <c r="M118"/>
  <c r="AQ118" s="1"/>
  <c r="AT118" s="1"/>
  <c r="BB118" s="1"/>
  <c r="AS121"/>
  <c r="M122"/>
  <c r="AQ122" s="1"/>
  <c r="AT122" s="1"/>
  <c r="BB122" s="1"/>
  <c r="M127"/>
  <c r="AQ127" s="1"/>
  <c r="AT127" s="1"/>
  <c r="BB127" s="1"/>
  <c r="AS130"/>
  <c r="M132"/>
  <c r="AQ132" s="1"/>
  <c r="AT132" s="1"/>
  <c r="M135"/>
  <c r="AQ135" s="1"/>
  <c r="AT135" s="1"/>
  <c r="BB135" s="1"/>
  <c r="M139"/>
  <c r="AQ139" s="1"/>
  <c r="AT139" s="1"/>
  <c r="BB139" s="1"/>
  <c r="M143"/>
  <c r="AQ143" s="1"/>
  <c r="AT143" s="1"/>
  <c r="BB143" s="1"/>
  <c r="AS150"/>
  <c r="AS169" s="1"/>
  <c r="M151"/>
  <c r="AQ151" s="1"/>
  <c r="AT151" s="1"/>
  <c r="M157"/>
  <c r="AQ157" s="1"/>
  <c r="AT157" s="1"/>
  <c r="BB157" s="1"/>
  <c r="M165"/>
  <c r="AQ165" s="1"/>
  <c r="AT165" s="1"/>
  <c r="BB165" s="1"/>
  <c r="M168"/>
  <c r="AQ168" s="1"/>
  <c r="AT168" s="1"/>
  <c r="M171"/>
  <c r="M174"/>
  <c r="AQ174" s="1"/>
  <c r="AT174" s="1"/>
  <c r="M176"/>
  <c r="AQ176" s="1"/>
  <c r="AT176" s="1"/>
  <c r="BB176" s="1"/>
  <c r="M179"/>
  <c r="AQ179" s="1"/>
  <c r="AE179"/>
  <c r="AF179" s="1"/>
  <c r="AR179" s="1"/>
  <c r="M181"/>
  <c r="AQ181" s="1"/>
  <c r="AT181" s="1"/>
  <c r="M102"/>
  <c r="AQ102" s="1"/>
  <c r="AT102" s="1"/>
  <c r="BB102" s="1"/>
  <c r="M105"/>
  <c r="AQ105" s="1"/>
  <c r="AT105" s="1"/>
  <c r="BB105" s="1"/>
  <c r="M111"/>
  <c r="AQ111" s="1"/>
  <c r="M121"/>
  <c r="M125"/>
  <c r="AQ125" s="1"/>
  <c r="AT125" s="1"/>
  <c r="M130"/>
  <c r="M134"/>
  <c r="AQ134" s="1"/>
  <c r="AT134" s="1"/>
  <c r="BB134" s="1"/>
  <c r="M138"/>
  <c r="AQ138" s="1"/>
  <c r="AT138" s="1"/>
  <c r="BB138" s="1"/>
  <c r="M142"/>
  <c r="AQ142" s="1"/>
  <c r="AT142" s="1"/>
  <c r="BB142" s="1"/>
  <c r="M146"/>
  <c r="AQ146" s="1"/>
  <c r="AT146" s="1"/>
  <c r="BB146" s="1"/>
  <c r="M150"/>
  <c r="M153"/>
  <c r="AQ153" s="1"/>
  <c r="AT153" s="1"/>
  <c r="M162"/>
  <c r="AQ162" s="1"/>
  <c r="AT162" s="1"/>
  <c r="AE171"/>
  <c r="M183"/>
  <c r="AQ183" s="1"/>
  <c r="AT183" s="1"/>
  <c r="BB183" s="1"/>
  <c r="AE111"/>
  <c r="AF111" s="1"/>
  <c r="AR111" s="1"/>
  <c r="AE121"/>
  <c r="AE129" s="1"/>
  <c r="AE150"/>
  <c r="AE169" s="1"/>
  <c r="AE149" s="1"/>
  <c r="M99"/>
  <c r="M103" s="1"/>
  <c r="M104"/>
  <c r="AE104"/>
  <c r="AE108" s="1"/>
  <c r="M112"/>
  <c r="AQ112" s="1"/>
  <c r="AT112" s="1"/>
  <c r="U159" i="13"/>
  <c r="AC131"/>
  <c r="AC147" s="1"/>
  <c r="AC131" i="12"/>
  <c r="AC126" i="13"/>
  <c r="AC129" s="1"/>
  <c r="U125"/>
  <c r="AC104"/>
  <c r="AC108" s="1"/>
  <c r="AK80"/>
  <c r="AC79"/>
  <c r="AC81" s="1"/>
  <c r="AC76" s="1"/>
  <c r="U79"/>
  <c r="AC63"/>
  <c r="AC54"/>
  <c r="AC57" s="1"/>
  <c r="U54"/>
  <c r="AC46"/>
  <c r="AC50" s="1"/>
  <c r="U44" i="12"/>
  <c r="S55"/>
  <c r="T55"/>
  <c r="AC59"/>
  <c r="AM46" i="1"/>
  <c r="AB46"/>
  <c r="Y46"/>
  <c r="U46"/>
  <c r="T46"/>
  <c r="S46"/>
  <c r="R46"/>
  <c r="L46"/>
  <c r="M46" s="1"/>
  <c r="AM45"/>
  <c r="AB45"/>
  <c r="Y45"/>
  <c r="U45"/>
  <c r="T45"/>
  <c r="S45"/>
  <c r="R45"/>
  <c r="L45"/>
  <c r="AM44"/>
  <c r="AN44" s="1"/>
  <c r="AB44"/>
  <c r="Y44"/>
  <c r="U44"/>
  <c r="T44"/>
  <c r="S44"/>
  <c r="R44"/>
  <c r="L44"/>
  <c r="M44" s="1"/>
  <c r="AM46" i="12"/>
  <c r="AB46"/>
  <c r="Y46"/>
  <c r="U46"/>
  <c r="T46"/>
  <c r="S46"/>
  <c r="R46"/>
  <c r="L46"/>
  <c r="M46" s="1"/>
  <c r="AM45"/>
  <c r="AN45" s="1"/>
  <c r="AB45"/>
  <c r="Y45"/>
  <c r="U45"/>
  <c r="T45"/>
  <c r="S45"/>
  <c r="R45"/>
  <c r="L45"/>
  <c r="M45" s="1"/>
  <c r="AM44"/>
  <c r="AN44" s="1"/>
  <c r="AB44"/>
  <c r="Y44"/>
  <c r="T44"/>
  <c r="S44"/>
  <c r="R44"/>
  <c r="L44"/>
  <c r="AB47" i="13"/>
  <c r="Y47"/>
  <c r="U47"/>
  <c r="T47"/>
  <c r="S47"/>
  <c r="R47"/>
  <c r="L47"/>
  <c r="AB46"/>
  <c r="Y46"/>
  <c r="U46"/>
  <c r="T46"/>
  <c r="S46"/>
  <c r="R46"/>
  <c r="L46"/>
  <c r="AB45"/>
  <c r="Y45"/>
  <c r="U45"/>
  <c r="T45"/>
  <c r="S45"/>
  <c r="R45"/>
  <c r="L45"/>
  <c r="AB44"/>
  <c r="Y44"/>
  <c r="T44"/>
  <c r="S44"/>
  <c r="R44"/>
  <c r="L44"/>
  <c r="AC36"/>
  <c r="AC40" s="1"/>
  <c r="AC31" i="1"/>
  <c r="AC35" s="1"/>
  <c r="Y183" i="13"/>
  <c r="Y182"/>
  <c r="Y181"/>
  <c r="Y180"/>
  <c r="Y179"/>
  <c r="Y178"/>
  <c r="Y177"/>
  <c r="Y176"/>
  <c r="Y175"/>
  <c r="Y174"/>
  <c r="Y173"/>
  <c r="Y172"/>
  <c r="Y171"/>
  <c r="Y168"/>
  <c r="Y167"/>
  <c r="Y166"/>
  <c r="Y165"/>
  <c r="Y164"/>
  <c r="Y163"/>
  <c r="Y162"/>
  <c r="Y161"/>
  <c r="Y160"/>
  <c r="Y159"/>
  <c r="Y158"/>
  <c r="Y157"/>
  <c r="Y154"/>
  <c r="Y153"/>
  <c r="Y152"/>
  <c r="Y151"/>
  <c r="Y150"/>
  <c r="Y146"/>
  <c r="Y145"/>
  <c r="Y144"/>
  <c r="Y143"/>
  <c r="Y142"/>
  <c r="Y141"/>
  <c r="Y140"/>
  <c r="Y139"/>
  <c r="Y138"/>
  <c r="Y137"/>
  <c r="Y136"/>
  <c r="Y135"/>
  <c r="Y134"/>
  <c r="Y133"/>
  <c r="Y132"/>
  <c r="Y131"/>
  <c r="Y130"/>
  <c r="Y128"/>
  <c r="Y127"/>
  <c r="Y126"/>
  <c r="Y125"/>
  <c r="Y124"/>
  <c r="Y123"/>
  <c r="Y122"/>
  <c r="Y121"/>
  <c r="Y119"/>
  <c r="Y118"/>
  <c r="Y116"/>
  <c r="Y114"/>
  <c r="Y113"/>
  <c r="Y112"/>
  <c r="Y111"/>
  <c r="Y110"/>
  <c r="Y107"/>
  <c r="Y106"/>
  <c r="Y105"/>
  <c r="Y104"/>
  <c r="Y102"/>
  <c r="Y101"/>
  <c r="Y100"/>
  <c r="Y99"/>
  <c r="Y97"/>
  <c r="Y96"/>
  <c r="Y95"/>
  <c r="Y94"/>
  <c r="Y92"/>
  <c r="Y91"/>
  <c r="Y90"/>
  <c r="Y89"/>
  <c r="Y87"/>
  <c r="Y86"/>
  <c r="Y85"/>
  <c r="Y84"/>
  <c r="Y80"/>
  <c r="Y79"/>
  <c r="Y78"/>
  <c r="Y77"/>
  <c r="Y74"/>
  <c r="Y73"/>
  <c r="Y72"/>
  <c r="Y71"/>
  <c r="Y70"/>
  <c r="Y69"/>
  <c r="Y68"/>
  <c r="Y67"/>
  <c r="Y66"/>
  <c r="Y64"/>
  <c r="Y62"/>
  <c r="Y61"/>
  <c r="Y59"/>
  <c r="Y56"/>
  <c r="Y55"/>
  <c r="Y54"/>
  <c r="Y53"/>
  <c r="Y52"/>
  <c r="Y51"/>
  <c r="Y49"/>
  <c r="Y48"/>
  <c r="Y43"/>
  <c r="Y42"/>
  <c r="Y39"/>
  <c r="Y38"/>
  <c r="Y37"/>
  <c r="Y36"/>
  <c r="Y34"/>
  <c r="Y33"/>
  <c r="Y32"/>
  <c r="Y31"/>
  <c r="Y29"/>
  <c r="Y28"/>
  <c r="Y27"/>
  <c r="Y26"/>
  <c r="Y25"/>
  <c r="Y24"/>
  <c r="Y23"/>
  <c r="Y22"/>
  <c r="Y21"/>
  <c r="Y20"/>
  <c r="Y19"/>
  <c r="Y18"/>
  <c r="Y17"/>
  <c r="Y16"/>
  <c r="Y15"/>
  <c r="Y14"/>
  <c r="Y13"/>
  <c r="Y12"/>
  <c r="Y10"/>
  <c r="Y9"/>
  <c r="Y8"/>
  <c r="Y7"/>
  <c r="AC33"/>
  <c r="AC35" s="1"/>
  <c r="AC24" i="12"/>
  <c r="U24"/>
  <c r="AC24" i="13"/>
  <c r="U24"/>
  <c r="AC18"/>
  <c r="U16"/>
  <c r="AM23" i="1"/>
  <c r="AB23"/>
  <c r="Y23"/>
  <c r="U23"/>
  <c r="T23"/>
  <c r="S23"/>
  <c r="R23"/>
  <c r="L23"/>
  <c r="AM22"/>
  <c r="AB22"/>
  <c r="Y22"/>
  <c r="U22"/>
  <c r="T22"/>
  <c r="S22"/>
  <c r="R22"/>
  <c r="L22"/>
  <c r="M22" s="1"/>
  <c r="AB21"/>
  <c r="Y21"/>
  <c r="U21"/>
  <c r="T21"/>
  <c r="S21"/>
  <c r="R21"/>
  <c r="L21"/>
  <c r="AM20"/>
  <c r="AB20"/>
  <c r="Y20"/>
  <c r="U20"/>
  <c r="T20"/>
  <c r="S20"/>
  <c r="R20"/>
  <c r="L20"/>
  <c r="AM19"/>
  <c r="AB19"/>
  <c r="Y19"/>
  <c r="U19"/>
  <c r="T19"/>
  <c r="S19"/>
  <c r="R19"/>
  <c r="L19"/>
  <c r="AM18"/>
  <c r="AB18"/>
  <c r="Y18"/>
  <c r="U18"/>
  <c r="T18"/>
  <c r="S18"/>
  <c r="R18"/>
  <c r="L18"/>
  <c r="M18" s="1"/>
  <c r="AM17"/>
  <c r="AN17" s="1"/>
  <c r="AB17"/>
  <c r="Y17"/>
  <c r="U17"/>
  <c r="T17"/>
  <c r="S17"/>
  <c r="R17"/>
  <c r="L17"/>
  <c r="AM16"/>
  <c r="AB16"/>
  <c r="Y16"/>
  <c r="U16"/>
  <c r="T16"/>
  <c r="S16"/>
  <c r="R16"/>
  <c r="L16"/>
  <c r="M16" s="1"/>
  <c r="AM15"/>
  <c r="AB15"/>
  <c r="Y15"/>
  <c r="U15"/>
  <c r="T15"/>
  <c r="S15"/>
  <c r="R15"/>
  <c r="L15"/>
  <c r="AM23" i="12"/>
  <c r="AB23"/>
  <c r="Y23"/>
  <c r="U23"/>
  <c r="T23"/>
  <c r="S23"/>
  <c r="R23"/>
  <c r="L23"/>
  <c r="AM22"/>
  <c r="AB22"/>
  <c r="Y22"/>
  <c r="U22"/>
  <c r="T22"/>
  <c r="S22"/>
  <c r="R22"/>
  <c r="L22"/>
  <c r="AB21"/>
  <c r="Y21"/>
  <c r="U21"/>
  <c r="T21"/>
  <c r="S21"/>
  <c r="R21"/>
  <c r="L21"/>
  <c r="AM20"/>
  <c r="AB20"/>
  <c r="Y20"/>
  <c r="U20"/>
  <c r="T20"/>
  <c r="S20"/>
  <c r="R20"/>
  <c r="L20"/>
  <c r="AM19"/>
  <c r="AB19"/>
  <c r="Y19"/>
  <c r="U19"/>
  <c r="T19"/>
  <c r="S19"/>
  <c r="R19"/>
  <c r="L19"/>
  <c r="AM18"/>
  <c r="AB18"/>
  <c r="Y18"/>
  <c r="U18"/>
  <c r="T18"/>
  <c r="S18"/>
  <c r="R18"/>
  <c r="L18"/>
  <c r="AM17"/>
  <c r="AB17"/>
  <c r="Y17"/>
  <c r="U17"/>
  <c r="T17"/>
  <c r="S17"/>
  <c r="R17"/>
  <c r="L17"/>
  <c r="AM16"/>
  <c r="AB16"/>
  <c r="Y16"/>
  <c r="U16"/>
  <c r="T16"/>
  <c r="S16"/>
  <c r="R16"/>
  <c r="L16"/>
  <c r="AM15"/>
  <c r="AB15"/>
  <c r="Y15"/>
  <c r="U15"/>
  <c r="T15"/>
  <c r="S15"/>
  <c r="R15"/>
  <c r="L15"/>
  <c r="AB23" i="13"/>
  <c r="U23"/>
  <c r="T23"/>
  <c r="S23"/>
  <c r="R23"/>
  <c r="L23"/>
  <c r="AB22"/>
  <c r="U22"/>
  <c r="T22"/>
  <c r="S22"/>
  <c r="R22"/>
  <c r="L22"/>
  <c r="AB21"/>
  <c r="U21"/>
  <c r="T21"/>
  <c r="S21"/>
  <c r="R21"/>
  <c r="L21"/>
  <c r="AB20"/>
  <c r="U20"/>
  <c r="T20"/>
  <c r="S20"/>
  <c r="R20"/>
  <c r="L20"/>
  <c r="AB19"/>
  <c r="U19"/>
  <c r="T19"/>
  <c r="S19"/>
  <c r="R19"/>
  <c r="L19"/>
  <c r="AB18"/>
  <c r="U18"/>
  <c r="T18"/>
  <c r="S18"/>
  <c r="R18"/>
  <c r="L18"/>
  <c r="AB17"/>
  <c r="U17"/>
  <c r="T17"/>
  <c r="S17"/>
  <c r="R17"/>
  <c r="L17"/>
  <c r="AB16"/>
  <c r="T16"/>
  <c r="S16"/>
  <c r="R16"/>
  <c r="L16"/>
  <c r="AB15"/>
  <c r="U15"/>
  <c r="T15"/>
  <c r="S15"/>
  <c r="R15"/>
  <c r="L15"/>
  <c r="AM31" i="1"/>
  <c r="AB31"/>
  <c r="Y31"/>
  <c r="U31"/>
  <c r="T31"/>
  <c r="S31"/>
  <c r="R31"/>
  <c r="L31"/>
  <c r="BA30"/>
  <c r="AZ30"/>
  <c r="AY30"/>
  <c r="AX30"/>
  <c r="AW30"/>
  <c r="AV30"/>
  <c r="AL30"/>
  <c r="AK30"/>
  <c r="AJ30"/>
  <c r="AD30"/>
  <c r="AM29"/>
  <c r="AB29"/>
  <c r="Y29"/>
  <c r="U29"/>
  <c r="T29"/>
  <c r="S29"/>
  <c r="R29"/>
  <c r="L29"/>
  <c r="AM28"/>
  <c r="AC28"/>
  <c r="AB28"/>
  <c r="Y28"/>
  <c r="U28"/>
  <c r="T28"/>
  <c r="S28"/>
  <c r="R28"/>
  <c r="L28"/>
  <c r="AC27"/>
  <c r="AB27"/>
  <c r="Y27"/>
  <c r="U27"/>
  <c r="T27"/>
  <c r="S27"/>
  <c r="R27"/>
  <c r="L27"/>
  <c r="AM26"/>
  <c r="AC26"/>
  <c r="AB26"/>
  <c r="Y26"/>
  <c r="U26"/>
  <c r="T26"/>
  <c r="S26"/>
  <c r="R26"/>
  <c r="L26"/>
  <c r="AM28" i="12"/>
  <c r="AC28"/>
  <c r="AB28"/>
  <c r="Y28"/>
  <c r="U28"/>
  <c r="T28"/>
  <c r="S28"/>
  <c r="R28"/>
  <c r="L28"/>
  <c r="AB27"/>
  <c r="Y27"/>
  <c r="U27"/>
  <c r="T27"/>
  <c r="S27"/>
  <c r="R27"/>
  <c r="L27"/>
  <c r="AM26"/>
  <c r="AB26"/>
  <c r="Y26"/>
  <c r="U26"/>
  <c r="T26"/>
  <c r="S26"/>
  <c r="R26"/>
  <c r="L26"/>
  <c r="AC28" i="13"/>
  <c r="AB28"/>
  <c r="U28"/>
  <c r="T28"/>
  <c r="S28"/>
  <c r="R28"/>
  <c r="L28"/>
  <c r="AC27"/>
  <c r="AB27"/>
  <c r="U27"/>
  <c r="T27"/>
  <c r="S27"/>
  <c r="R27"/>
  <c r="L27"/>
  <c r="AC26"/>
  <c r="AB26"/>
  <c r="U26"/>
  <c r="T26"/>
  <c r="S26"/>
  <c r="R26"/>
  <c r="L26"/>
  <c r="AB183"/>
  <c r="U183"/>
  <c r="T183"/>
  <c r="S183"/>
  <c r="R183"/>
  <c r="L183"/>
  <c r="AB182"/>
  <c r="U182"/>
  <c r="T182"/>
  <c r="S182"/>
  <c r="R182"/>
  <c r="L182"/>
  <c r="AB181"/>
  <c r="U181"/>
  <c r="T181"/>
  <c r="S181"/>
  <c r="R181"/>
  <c r="L181"/>
  <c r="AB180"/>
  <c r="U180"/>
  <c r="T180"/>
  <c r="S180"/>
  <c r="R180"/>
  <c r="L180"/>
  <c r="AC179"/>
  <c r="AC184" s="1"/>
  <c r="AC170" s="1"/>
  <c r="AB179"/>
  <c r="U179"/>
  <c r="T179"/>
  <c r="S179"/>
  <c r="R179"/>
  <c r="L179"/>
  <c r="AB178"/>
  <c r="U178"/>
  <c r="T178"/>
  <c r="S178"/>
  <c r="R178"/>
  <c r="L178"/>
  <c r="AB177"/>
  <c r="U177"/>
  <c r="T177"/>
  <c r="S177"/>
  <c r="R177"/>
  <c r="L177"/>
  <c r="AB176"/>
  <c r="U176"/>
  <c r="T176"/>
  <c r="S176"/>
  <c r="R176"/>
  <c r="L176"/>
  <c r="AB175"/>
  <c r="U175"/>
  <c r="T175"/>
  <c r="S175"/>
  <c r="R175"/>
  <c r="L175"/>
  <c r="AB174"/>
  <c r="U174"/>
  <c r="T174"/>
  <c r="S174"/>
  <c r="R174"/>
  <c r="L174"/>
  <c r="AB173"/>
  <c r="U173"/>
  <c r="T173"/>
  <c r="S173"/>
  <c r="R173"/>
  <c r="L173"/>
  <c r="AB172"/>
  <c r="U172"/>
  <c r="T172"/>
  <c r="S172"/>
  <c r="R172"/>
  <c r="L172"/>
  <c r="AB171"/>
  <c r="U171"/>
  <c r="T171"/>
  <c r="S171"/>
  <c r="R171"/>
  <c r="L171"/>
  <c r="AB168"/>
  <c r="U168"/>
  <c r="T168"/>
  <c r="S168"/>
  <c r="R168"/>
  <c r="L168"/>
  <c r="AB167"/>
  <c r="U167"/>
  <c r="T167"/>
  <c r="S167"/>
  <c r="R167"/>
  <c r="L167"/>
  <c r="AB166"/>
  <c r="U166"/>
  <c r="T166"/>
  <c r="S166"/>
  <c r="R166"/>
  <c r="L166"/>
  <c r="AB165"/>
  <c r="U165"/>
  <c r="T165"/>
  <c r="S165"/>
  <c r="R165"/>
  <c r="L165"/>
  <c r="AB164"/>
  <c r="U164"/>
  <c r="T164"/>
  <c r="S164"/>
  <c r="R164"/>
  <c r="L164"/>
  <c r="AB163"/>
  <c r="U163"/>
  <c r="T163"/>
  <c r="S163"/>
  <c r="R163"/>
  <c r="L163"/>
  <c r="AB162"/>
  <c r="U162"/>
  <c r="T162"/>
  <c r="S162"/>
  <c r="R162"/>
  <c r="L162"/>
  <c r="AB161"/>
  <c r="U161"/>
  <c r="T161"/>
  <c r="S161"/>
  <c r="R161"/>
  <c r="L161"/>
  <c r="AB160"/>
  <c r="U160"/>
  <c r="T160"/>
  <c r="S160"/>
  <c r="R160"/>
  <c r="L160"/>
  <c r="AC159"/>
  <c r="AC169" s="1"/>
  <c r="AC149" s="1"/>
  <c r="AB159"/>
  <c r="T159"/>
  <c r="S159"/>
  <c r="R159"/>
  <c r="L159"/>
  <c r="AB158"/>
  <c r="U158"/>
  <c r="T158"/>
  <c r="S158"/>
  <c r="R158"/>
  <c r="L158"/>
  <c r="AB157"/>
  <c r="U157"/>
  <c r="T157"/>
  <c r="S157"/>
  <c r="R157"/>
  <c r="L157"/>
  <c r="AB154"/>
  <c r="U154"/>
  <c r="T154"/>
  <c r="S154"/>
  <c r="R154"/>
  <c r="L154"/>
  <c r="AB153"/>
  <c r="U153"/>
  <c r="T153"/>
  <c r="S153"/>
  <c r="R153"/>
  <c r="L153"/>
  <c r="AB152"/>
  <c r="U152"/>
  <c r="T152"/>
  <c r="S152"/>
  <c r="R152"/>
  <c r="L152"/>
  <c r="AB151"/>
  <c r="U151"/>
  <c r="T151"/>
  <c r="S151"/>
  <c r="R151"/>
  <c r="L151"/>
  <c r="AB150"/>
  <c r="U150"/>
  <c r="T150"/>
  <c r="S150"/>
  <c r="R150"/>
  <c r="L150"/>
  <c r="AB146"/>
  <c r="U146"/>
  <c r="T146"/>
  <c r="S146"/>
  <c r="R146"/>
  <c r="L146"/>
  <c r="AB145"/>
  <c r="U145"/>
  <c r="T145"/>
  <c r="S145"/>
  <c r="R145"/>
  <c r="L145"/>
  <c r="AB144"/>
  <c r="U144"/>
  <c r="T144"/>
  <c r="S144"/>
  <c r="R144"/>
  <c r="L144"/>
  <c r="AB143"/>
  <c r="U143"/>
  <c r="T143"/>
  <c r="S143"/>
  <c r="R143"/>
  <c r="L143"/>
  <c r="AB142"/>
  <c r="U142"/>
  <c r="T142"/>
  <c r="S142"/>
  <c r="R142"/>
  <c r="L142"/>
  <c r="AB141"/>
  <c r="U141"/>
  <c r="T141"/>
  <c r="S141"/>
  <c r="R141"/>
  <c r="L141"/>
  <c r="AB140"/>
  <c r="U140"/>
  <c r="T140"/>
  <c r="S140"/>
  <c r="R140"/>
  <c r="L140"/>
  <c r="AB139"/>
  <c r="U139"/>
  <c r="T139"/>
  <c r="S139"/>
  <c r="R139"/>
  <c r="L139"/>
  <c r="AB138"/>
  <c r="U138"/>
  <c r="T138"/>
  <c r="S138"/>
  <c r="R138"/>
  <c r="L138"/>
  <c r="AB137"/>
  <c r="U137"/>
  <c r="T137"/>
  <c r="S137"/>
  <c r="R137"/>
  <c r="L137"/>
  <c r="AB136"/>
  <c r="U136"/>
  <c r="T136"/>
  <c r="S136"/>
  <c r="R136"/>
  <c r="L136"/>
  <c r="AB135"/>
  <c r="U135"/>
  <c r="T135"/>
  <c r="S135"/>
  <c r="R135"/>
  <c r="L135"/>
  <c r="AB134"/>
  <c r="U134"/>
  <c r="T134"/>
  <c r="S134"/>
  <c r="R134"/>
  <c r="L134"/>
  <c r="AB133"/>
  <c r="U133"/>
  <c r="T133"/>
  <c r="S133"/>
  <c r="R133"/>
  <c r="L133"/>
  <c r="AB132"/>
  <c r="U132"/>
  <c r="T132"/>
  <c r="S132"/>
  <c r="R132"/>
  <c r="L132"/>
  <c r="AB131"/>
  <c r="U131"/>
  <c r="T131"/>
  <c r="S131"/>
  <c r="R131"/>
  <c r="L131"/>
  <c r="AB130"/>
  <c r="U130"/>
  <c r="T130"/>
  <c r="S130"/>
  <c r="R130"/>
  <c r="L130"/>
  <c r="AB128"/>
  <c r="U128"/>
  <c r="T128"/>
  <c r="S128"/>
  <c r="R128"/>
  <c r="L128"/>
  <c r="AB127"/>
  <c r="U127"/>
  <c r="T127"/>
  <c r="S127"/>
  <c r="R127"/>
  <c r="L127"/>
  <c r="AB126"/>
  <c r="U126"/>
  <c r="T126"/>
  <c r="S126"/>
  <c r="R126"/>
  <c r="L126"/>
  <c r="AB125"/>
  <c r="T125"/>
  <c r="S125"/>
  <c r="R125"/>
  <c r="L125"/>
  <c r="AB124"/>
  <c r="U124"/>
  <c r="T124"/>
  <c r="S124"/>
  <c r="R124"/>
  <c r="L124"/>
  <c r="AB123"/>
  <c r="U123"/>
  <c r="T123"/>
  <c r="S123"/>
  <c r="R123"/>
  <c r="L123"/>
  <c r="AB122"/>
  <c r="U122"/>
  <c r="T122"/>
  <c r="S122"/>
  <c r="R122"/>
  <c r="L122"/>
  <c r="AB121"/>
  <c r="U121"/>
  <c r="T121"/>
  <c r="S121"/>
  <c r="R121"/>
  <c r="L121"/>
  <c r="AB119"/>
  <c r="U119"/>
  <c r="T119"/>
  <c r="S119"/>
  <c r="R119"/>
  <c r="L119"/>
  <c r="AB118"/>
  <c r="U118"/>
  <c r="T118"/>
  <c r="S118"/>
  <c r="R118"/>
  <c r="L118"/>
  <c r="AC120"/>
  <c r="AB116"/>
  <c r="U116"/>
  <c r="T116"/>
  <c r="S116"/>
  <c r="R116"/>
  <c r="L116"/>
  <c r="AB114"/>
  <c r="U114"/>
  <c r="T114"/>
  <c r="S114"/>
  <c r="R114"/>
  <c r="L114"/>
  <c r="AB113"/>
  <c r="U113"/>
  <c r="T113"/>
  <c r="S113"/>
  <c r="R113"/>
  <c r="L113"/>
  <c r="AC112"/>
  <c r="AB112"/>
  <c r="U112"/>
  <c r="T112"/>
  <c r="S112"/>
  <c r="R112"/>
  <c r="L112"/>
  <c r="AB111"/>
  <c r="U111"/>
  <c r="T111"/>
  <c r="S111"/>
  <c r="R111"/>
  <c r="L111"/>
  <c r="AC110"/>
  <c r="AB110"/>
  <c r="U110"/>
  <c r="T110"/>
  <c r="S110"/>
  <c r="R110"/>
  <c r="L110"/>
  <c r="AB107"/>
  <c r="U107"/>
  <c r="T107"/>
  <c r="S107"/>
  <c r="R107"/>
  <c r="L107"/>
  <c r="AB106"/>
  <c r="U106"/>
  <c r="T106"/>
  <c r="S106"/>
  <c r="R106"/>
  <c r="L106"/>
  <c r="AB105"/>
  <c r="U105"/>
  <c r="T105"/>
  <c r="S105"/>
  <c r="R105"/>
  <c r="L105"/>
  <c r="AB104"/>
  <c r="U104"/>
  <c r="T104"/>
  <c r="S104"/>
  <c r="R104"/>
  <c r="L104"/>
  <c r="AB102"/>
  <c r="U102"/>
  <c r="T102"/>
  <c r="S102"/>
  <c r="R102"/>
  <c r="L102"/>
  <c r="AB101"/>
  <c r="U101"/>
  <c r="T101"/>
  <c r="S101"/>
  <c r="R101"/>
  <c r="L101"/>
  <c r="AB100"/>
  <c r="U100"/>
  <c r="T100"/>
  <c r="S100"/>
  <c r="R100"/>
  <c r="L100"/>
  <c r="AC99"/>
  <c r="AC103" s="1"/>
  <c r="AB99"/>
  <c r="U99"/>
  <c r="T99"/>
  <c r="S99"/>
  <c r="R99"/>
  <c r="L99"/>
  <c r="AB97"/>
  <c r="U97"/>
  <c r="T97"/>
  <c r="S97"/>
  <c r="R97"/>
  <c r="L97"/>
  <c r="AC96"/>
  <c r="AC98" s="1"/>
  <c r="AB96"/>
  <c r="U96"/>
  <c r="T96"/>
  <c r="S96"/>
  <c r="R96"/>
  <c r="L96"/>
  <c r="AB95"/>
  <c r="U95"/>
  <c r="T95"/>
  <c r="S95"/>
  <c r="R95"/>
  <c r="L95"/>
  <c r="AB94"/>
  <c r="U94"/>
  <c r="T94"/>
  <c r="S94"/>
  <c r="R94"/>
  <c r="L94"/>
  <c r="AB92"/>
  <c r="U92"/>
  <c r="T92"/>
  <c r="S92"/>
  <c r="R92"/>
  <c r="L92"/>
  <c r="AB91"/>
  <c r="U91"/>
  <c r="T91"/>
  <c r="S91"/>
  <c r="R91"/>
  <c r="L91"/>
  <c r="AB90"/>
  <c r="U90"/>
  <c r="T90"/>
  <c r="S90"/>
  <c r="R90"/>
  <c r="L90"/>
  <c r="AB89"/>
  <c r="U89"/>
  <c r="T89"/>
  <c r="S89"/>
  <c r="R89"/>
  <c r="L89"/>
  <c r="AB87"/>
  <c r="U87"/>
  <c r="T87"/>
  <c r="S87"/>
  <c r="R87"/>
  <c r="L87"/>
  <c r="AB86"/>
  <c r="U86"/>
  <c r="T86"/>
  <c r="S86"/>
  <c r="R86"/>
  <c r="L86"/>
  <c r="AB85"/>
  <c r="U85"/>
  <c r="T85"/>
  <c r="S85"/>
  <c r="R85"/>
  <c r="L85"/>
  <c r="AB84"/>
  <c r="U84"/>
  <c r="T84"/>
  <c r="S84"/>
  <c r="R84"/>
  <c r="L84"/>
  <c r="AB80"/>
  <c r="U80"/>
  <c r="T80"/>
  <c r="S80"/>
  <c r="R80"/>
  <c r="L80"/>
  <c r="AB79"/>
  <c r="T79"/>
  <c r="S79"/>
  <c r="R79"/>
  <c r="L79"/>
  <c r="AB78"/>
  <c r="U78"/>
  <c r="T78"/>
  <c r="S78"/>
  <c r="R78"/>
  <c r="L78"/>
  <c r="AB77"/>
  <c r="U77"/>
  <c r="T77"/>
  <c r="S77"/>
  <c r="R77"/>
  <c r="L77"/>
  <c r="AB74"/>
  <c r="U74"/>
  <c r="T74"/>
  <c r="S74"/>
  <c r="R74"/>
  <c r="L74"/>
  <c r="AB73"/>
  <c r="U73"/>
  <c r="T73"/>
  <c r="S73"/>
  <c r="R73"/>
  <c r="L73"/>
  <c r="AC72"/>
  <c r="AB72"/>
  <c r="U72"/>
  <c r="T72"/>
  <c r="S72"/>
  <c r="R72"/>
  <c r="L72"/>
  <c r="AB71"/>
  <c r="U71"/>
  <c r="T71"/>
  <c r="S71"/>
  <c r="R71"/>
  <c r="L71"/>
  <c r="AB70"/>
  <c r="U70"/>
  <c r="T70"/>
  <c r="S70"/>
  <c r="R70"/>
  <c r="L70"/>
  <c r="AB69"/>
  <c r="U69"/>
  <c r="T69"/>
  <c r="S69"/>
  <c r="R69"/>
  <c r="L69"/>
  <c r="AB68"/>
  <c r="U68"/>
  <c r="T68"/>
  <c r="S68"/>
  <c r="R68"/>
  <c r="L68"/>
  <c r="AB67"/>
  <c r="U67"/>
  <c r="T67"/>
  <c r="S67"/>
  <c r="R67"/>
  <c r="L67"/>
  <c r="AC66"/>
  <c r="AB66"/>
  <c r="U66"/>
  <c r="T66"/>
  <c r="S66"/>
  <c r="R66"/>
  <c r="L66"/>
  <c r="AB64"/>
  <c r="U64"/>
  <c r="T64"/>
  <c r="S64"/>
  <c r="R64"/>
  <c r="L64"/>
  <c r="AB62"/>
  <c r="U62"/>
  <c r="T62"/>
  <c r="S62"/>
  <c r="R62"/>
  <c r="L62"/>
  <c r="AB61"/>
  <c r="U61"/>
  <c r="T61"/>
  <c r="S61"/>
  <c r="R61"/>
  <c r="L61"/>
  <c r="AB59"/>
  <c r="U59"/>
  <c r="T59"/>
  <c r="S59"/>
  <c r="R59"/>
  <c r="L59"/>
  <c r="AB56"/>
  <c r="U56"/>
  <c r="T56"/>
  <c r="S56"/>
  <c r="R56"/>
  <c r="L56"/>
  <c r="AB55"/>
  <c r="U55"/>
  <c r="T55"/>
  <c r="S55"/>
  <c r="R55"/>
  <c r="L55"/>
  <c r="AB54"/>
  <c r="T54"/>
  <c r="S54"/>
  <c r="R54"/>
  <c r="L54"/>
  <c r="AB53"/>
  <c r="U53"/>
  <c r="T53"/>
  <c r="S53"/>
  <c r="R53"/>
  <c r="L53"/>
  <c r="AB52"/>
  <c r="U52"/>
  <c r="T52"/>
  <c r="S52"/>
  <c r="R52"/>
  <c r="L52"/>
  <c r="AB51"/>
  <c r="U51"/>
  <c r="T51"/>
  <c r="S51"/>
  <c r="R51"/>
  <c r="L51"/>
  <c r="AB49"/>
  <c r="U49"/>
  <c r="T49"/>
  <c r="S49"/>
  <c r="R49"/>
  <c r="L49"/>
  <c r="AB48"/>
  <c r="U48"/>
  <c r="T48"/>
  <c r="S48"/>
  <c r="R48"/>
  <c r="L48"/>
  <c r="AB43"/>
  <c r="U43"/>
  <c r="T43"/>
  <c r="S43"/>
  <c r="R43"/>
  <c r="L43"/>
  <c r="AB42"/>
  <c r="U42"/>
  <c r="T42"/>
  <c r="S42"/>
  <c r="R42"/>
  <c r="L42"/>
  <c r="AB39"/>
  <c r="U39"/>
  <c r="T39"/>
  <c r="S39"/>
  <c r="R39"/>
  <c r="L39"/>
  <c r="AB38"/>
  <c r="U38"/>
  <c r="T38"/>
  <c r="S38"/>
  <c r="R38"/>
  <c r="L38"/>
  <c r="AB37"/>
  <c r="U37"/>
  <c r="T37"/>
  <c r="S37"/>
  <c r="R37"/>
  <c r="L37"/>
  <c r="AB36"/>
  <c r="U36"/>
  <c r="T36"/>
  <c r="S36"/>
  <c r="R36"/>
  <c r="L36"/>
  <c r="AB34"/>
  <c r="U34"/>
  <c r="T34"/>
  <c r="S34"/>
  <c r="R34"/>
  <c r="L34"/>
  <c r="AB33"/>
  <c r="U33"/>
  <c r="T33"/>
  <c r="S33"/>
  <c r="R33"/>
  <c r="L33"/>
  <c r="AB32"/>
  <c r="U32"/>
  <c r="T32"/>
  <c r="S32"/>
  <c r="R32"/>
  <c r="L32"/>
  <c r="AB31"/>
  <c r="U31"/>
  <c r="T31"/>
  <c r="S31"/>
  <c r="R31"/>
  <c r="L31"/>
  <c r="AB29"/>
  <c r="U29"/>
  <c r="T29"/>
  <c r="S29"/>
  <c r="R29"/>
  <c r="L29"/>
  <c r="AB25"/>
  <c r="U25"/>
  <c r="T25"/>
  <c r="S25"/>
  <c r="R25"/>
  <c r="AA24"/>
  <c r="AB24" s="1"/>
  <c r="T24"/>
  <c r="S24"/>
  <c r="R24"/>
  <c r="L24"/>
  <c r="AB14"/>
  <c r="U14"/>
  <c r="T14"/>
  <c r="S14"/>
  <c r="R14"/>
  <c r="M14"/>
  <c r="AQ14" s="1"/>
  <c r="AB13"/>
  <c r="U13"/>
  <c r="T13"/>
  <c r="S13"/>
  <c r="R13"/>
  <c r="L13"/>
  <c r="AB12"/>
  <c r="U12"/>
  <c r="T12"/>
  <c r="S12"/>
  <c r="R12"/>
  <c r="L12"/>
  <c r="AB10"/>
  <c r="U10"/>
  <c r="T10"/>
  <c r="S10"/>
  <c r="R10"/>
  <c r="L10"/>
  <c r="AB9"/>
  <c r="U9"/>
  <c r="T9"/>
  <c r="S9"/>
  <c r="R9"/>
  <c r="L9"/>
  <c r="AC8"/>
  <c r="AC11" s="1"/>
  <c r="AB8"/>
  <c r="U8"/>
  <c r="T8"/>
  <c r="S8"/>
  <c r="R8"/>
  <c r="L8"/>
  <c r="AB7"/>
  <c r="U7"/>
  <c r="T7"/>
  <c r="S7"/>
  <c r="R7"/>
  <c r="L154" i="1"/>
  <c r="M154" s="1"/>
  <c r="AQ154" s="1"/>
  <c r="R154"/>
  <c r="S154"/>
  <c r="T154"/>
  <c r="U154"/>
  <c r="Y154"/>
  <c r="AB154"/>
  <c r="AM154"/>
  <c r="AN154" s="1"/>
  <c r="AS154" s="1"/>
  <c r="AM154" i="12"/>
  <c r="AB154"/>
  <c r="Y154"/>
  <c r="U154"/>
  <c r="T154"/>
  <c r="S154"/>
  <c r="R154"/>
  <c r="L154"/>
  <c r="M154" s="1"/>
  <c r="Y109" i="14" l="1"/>
  <c r="T109" i="15"/>
  <c r="R58"/>
  <c r="BJ15" i="18"/>
  <c r="AF40" i="14"/>
  <c r="AE88" i="15"/>
  <c r="M41" i="16"/>
  <c r="M108" i="14"/>
  <c r="AF99"/>
  <c r="AF103" s="1"/>
  <c r="AT37"/>
  <c r="AE98" i="15"/>
  <c r="AT28"/>
  <c r="AE184" i="14"/>
  <c r="AE170" s="1"/>
  <c r="AE50"/>
  <c r="AF35"/>
  <c r="AE184" i="15"/>
  <c r="AE170" s="1"/>
  <c r="M98"/>
  <c r="AE5" i="17"/>
  <c r="BB97"/>
  <c r="AQ94" i="14"/>
  <c r="S30" i="13"/>
  <c r="U35"/>
  <c r="L40"/>
  <c r="U40"/>
  <c r="L50"/>
  <c r="U50"/>
  <c r="U57"/>
  <c r="R63"/>
  <c r="AB63"/>
  <c r="S75"/>
  <c r="T81"/>
  <c r="T76" s="1"/>
  <c r="L88"/>
  <c r="U88"/>
  <c r="U93"/>
  <c r="S108"/>
  <c r="AC115"/>
  <c r="S120"/>
  <c r="T147"/>
  <c r="R169"/>
  <c r="R149" s="1"/>
  <c r="AB169"/>
  <c r="AB149" s="1"/>
  <c r="T184"/>
  <c r="T170" s="1"/>
  <c r="Y169"/>
  <c r="Y149" s="1"/>
  <c r="AT179" i="14"/>
  <c r="M148" i="16"/>
  <c r="AU35" i="14"/>
  <c r="AY10" i="18" s="1"/>
  <c r="AT34" i="15"/>
  <c r="BB34" s="1"/>
  <c r="R30" i="13"/>
  <c r="T35"/>
  <c r="T40"/>
  <c r="T50"/>
  <c r="T57"/>
  <c r="U63"/>
  <c r="R75"/>
  <c r="R58" s="1"/>
  <c r="AB75"/>
  <c r="AB58" s="1"/>
  <c r="AC75"/>
  <c r="S81"/>
  <c r="S76" s="1"/>
  <c r="T88"/>
  <c r="T93"/>
  <c r="T98"/>
  <c r="S103"/>
  <c r="R108"/>
  <c r="AB108"/>
  <c r="R115"/>
  <c r="AB115"/>
  <c r="R120"/>
  <c r="AB120"/>
  <c r="R129"/>
  <c r="AB129"/>
  <c r="S147"/>
  <c r="L169"/>
  <c r="L149" s="1"/>
  <c r="U169"/>
  <c r="U149" s="1"/>
  <c r="S184"/>
  <c r="S170" s="1"/>
  <c r="Y11"/>
  <c r="Y30"/>
  <c r="Y63"/>
  <c r="Y75"/>
  <c r="M50" i="14"/>
  <c r="AT37" i="15"/>
  <c r="AT32" i="14"/>
  <c r="AT138" i="15"/>
  <c r="BB138" s="1"/>
  <c r="AT92"/>
  <c r="BB92" s="1"/>
  <c r="L6"/>
  <c r="AT95" i="14"/>
  <c r="BB95" s="1"/>
  <c r="AT43" i="15"/>
  <c r="BB43" s="1"/>
  <c r="AT177" i="14"/>
  <c r="AT126"/>
  <c r="AT119" i="15"/>
  <c r="BB119" s="1"/>
  <c r="AT24"/>
  <c r="BB24" s="1"/>
  <c r="AT133" i="14"/>
  <c r="BB133" s="1"/>
  <c r="AT17"/>
  <c r="AT106" i="15"/>
  <c r="BB106" s="1"/>
  <c r="AT175" i="14"/>
  <c r="AT119"/>
  <c r="BB119" s="1"/>
  <c r="AT24"/>
  <c r="BB24" s="1"/>
  <c r="T11" i="13"/>
  <c r="M169" i="14"/>
  <c r="M149" s="1"/>
  <c r="AT111"/>
  <c r="AT18"/>
  <c r="AT159" i="15"/>
  <c r="BB159" s="1"/>
  <c r="AT179"/>
  <c r="M75"/>
  <c r="AT54"/>
  <c r="BB54" s="1"/>
  <c r="AT20"/>
  <c r="BB20" s="1"/>
  <c r="AE11" i="14"/>
  <c r="CJ21" i="18"/>
  <c r="AT126" i="15"/>
  <c r="AT164" i="14"/>
  <c r="BB164" s="1"/>
  <c r="AT125" i="15"/>
  <c r="AT53"/>
  <c r="AT182" i="14"/>
  <c r="BB182" s="1"/>
  <c r="AT163"/>
  <c r="AT160" i="15"/>
  <c r="BB160" s="1"/>
  <c r="AT96"/>
  <c r="AQ11" i="17"/>
  <c r="AB5" i="14"/>
  <c r="AT173" i="15"/>
  <c r="BB173" s="1"/>
  <c r="AT101" i="14"/>
  <c r="BB101" s="1"/>
  <c r="AE115"/>
  <c r="M40"/>
  <c r="AT48"/>
  <c r="BB48" s="1"/>
  <c r="AT33" i="15"/>
  <c r="BB14"/>
  <c r="AT102"/>
  <c r="BB102" s="1"/>
  <c r="AC5" i="14"/>
  <c r="AT55" i="15"/>
  <c r="AT158" i="14"/>
  <c r="BB158" s="1"/>
  <c r="AT69" i="15"/>
  <c r="AT167" i="14"/>
  <c r="AT44"/>
  <c r="BB44" s="1"/>
  <c r="M6" i="17"/>
  <c r="U109" i="15"/>
  <c r="AT140"/>
  <c r="BB140" s="1"/>
  <c r="AT79"/>
  <c r="BB79" s="1"/>
  <c r="AT152" i="14"/>
  <c r="BB152" s="1"/>
  <c r="AT61"/>
  <c r="BB61" s="1"/>
  <c r="AT158" i="15"/>
  <c r="BB158" s="1"/>
  <c r="AT140" i="14"/>
  <c r="BB140" s="1"/>
  <c r="AT80"/>
  <c r="BB86" i="17"/>
  <c r="BB14" i="14"/>
  <c r="AT146" i="15"/>
  <c r="BB146" s="1"/>
  <c r="M103"/>
  <c r="AT44"/>
  <c r="BB44" s="1"/>
  <c r="AT123" i="14"/>
  <c r="BB123" s="1"/>
  <c r="AT180" i="15"/>
  <c r="BB180" s="1"/>
  <c r="AT114"/>
  <c r="BB114" s="1"/>
  <c r="AT91"/>
  <c r="BB91" s="1"/>
  <c r="AT29"/>
  <c r="AT54" i="14"/>
  <c r="BB54" s="1"/>
  <c r="AT46" i="15"/>
  <c r="BB46" s="1"/>
  <c r="AT141" i="14"/>
  <c r="BB141" s="1"/>
  <c r="AT28"/>
  <c r="AT131"/>
  <c r="AT39"/>
  <c r="BB39" s="1"/>
  <c r="AT38"/>
  <c r="BB38" s="1"/>
  <c r="BV28" i="18"/>
  <c r="AQ35" i="15"/>
  <c r="BH10" i="18" s="1"/>
  <c r="AT32" i="15"/>
  <c r="AU32"/>
  <c r="AU66"/>
  <c r="BB66" s="1"/>
  <c r="AT8"/>
  <c r="AQ11"/>
  <c r="CH16" i="18"/>
  <c r="CH15" s="1"/>
  <c r="AQ58" i="17"/>
  <c r="T82" i="15"/>
  <c r="AQ35" i="14"/>
  <c r="AU10" i="18" s="1"/>
  <c r="AT34" i="14"/>
  <c r="BB34" s="1"/>
  <c r="AT105" i="15"/>
  <c r="BB105" s="1"/>
  <c r="AU126"/>
  <c r="BB126" s="1"/>
  <c r="AU125"/>
  <c r="AU129" s="1"/>
  <c r="BL30" i="18" s="1"/>
  <c r="BB53" i="15"/>
  <c r="AU53"/>
  <c r="AT21" i="14"/>
  <c r="AU21"/>
  <c r="AT172"/>
  <c r="AT85"/>
  <c r="AU85"/>
  <c r="AT16"/>
  <c r="AU16"/>
  <c r="AQ184" i="15"/>
  <c r="AT151"/>
  <c r="AQ88"/>
  <c r="AT85"/>
  <c r="AU55"/>
  <c r="BB55" s="1"/>
  <c r="AU69"/>
  <c r="BB69" s="1"/>
  <c r="AT67"/>
  <c r="AU67"/>
  <c r="AT19" i="14"/>
  <c r="AU19"/>
  <c r="AQ129" i="15"/>
  <c r="L30" i="13"/>
  <c r="M32"/>
  <c r="AQ32" s="1"/>
  <c r="AT32" s="1"/>
  <c r="BB32" s="1"/>
  <c r="M34"/>
  <c r="AQ34" s="1"/>
  <c r="M37"/>
  <c r="AQ37" s="1"/>
  <c r="M49"/>
  <c r="AQ49" s="1"/>
  <c r="M52"/>
  <c r="AQ52" s="1"/>
  <c r="M54"/>
  <c r="AQ54" s="1"/>
  <c r="M61"/>
  <c r="AQ61" s="1"/>
  <c r="M68"/>
  <c r="AQ68" s="1"/>
  <c r="M70"/>
  <c r="AQ70" s="1"/>
  <c r="M85"/>
  <c r="AQ85" s="1"/>
  <c r="M87"/>
  <c r="AQ87" s="1"/>
  <c r="M90"/>
  <c r="AQ90" s="1"/>
  <c r="M92"/>
  <c r="AQ92" s="1"/>
  <c r="M95"/>
  <c r="AQ95" s="1"/>
  <c r="M101"/>
  <c r="AQ101" s="1"/>
  <c r="M104"/>
  <c r="L108"/>
  <c r="M121"/>
  <c r="L129"/>
  <c r="M125"/>
  <c r="AQ125" s="1"/>
  <c r="M44"/>
  <c r="AQ44" s="1"/>
  <c r="AS149" i="14"/>
  <c r="AW34" i="18"/>
  <c r="AU89" i="14"/>
  <c r="AU93" s="1"/>
  <c r="AY23" i="18" s="1"/>
  <c r="AQ93" i="14"/>
  <c r="AU23" i="18" s="1"/>
  <c r="AR121" i="15"/>
  <c r="AF129"/>
  <c r="AR99" i="16"/>
  <c r="AF103"/>
  <c r="AF57"/>
  <c r="AR51"/>
  <c r="AR31"/>
  <c r="AF35"/>
  <c r="AR130" i="17"/>
  <c r="AF147"/>
  <c r="AR42"/>
  <c r="AR50" s="1"/>
  <c r="AF50"/>
  <c r="AR31"/>
  <c r="AR35" s="1"/>
  <c r="CI10" i="18" s="1"/>
  <c r="AF35" i="17"/>
  <c r="AU76"/>
  <c r="CL19" i="18"/>
  <c r="CL18" s="1"/>
  <c r="AS149" i="16"/>
  <c r="BW34" i="18"/>
  <c r="AS170" i="17"/>
  <c r="CJ36" i="18"/>
  <c r="CJ35" s="1"/>
  <c r="AT31" i="17"/>
  <c r="AU31" s="1"/>
  <c r="AQ93"/>
  <c r="CH23" i="18" s="1"/>
  <c r="AU39" i="16"/>
  <c r="BB39" s="1"/>
  <c r="AQ108" i="17"/>
  <c r="CH26" i="18" s="1"/>
  <c r="AQ98" i="17"/>
  <c r="CH24" i="18" s="1"/>
  <c r="AQ76" i="16"/>
  <c r="BU19" i="18"/>
  <c r="BU18" s="1"/>
  <c r="AQ115" i="15"/>
  <c r="BH28" i="18" s="1"/>
  <c r="AU55" i="16"/>
  <c r="BB55" s="1"/>
  <c r="AQ76" i="17"/>
  <c r="CH19" i="18"/>
  <c r="CH18" s="1"/>
  <c r="CI19"/>
  <c r="CI18" s="1"/>
  <c r="AR76" i="17"/>
  <c r="AF108" i="16"/>
  <c r="AR104"/>
  <c r="AR108" s="1"/>
  <c r="BV26" i="18" s="1"/>
  <c r="AT42" i="17"/>
  <c r="BB42" s="1"/>
  <c r="AQ50"/>
  <c r="BU13" i="18"/>
  <c r="BU12" s="1"/>
  <c r="AQ41" i="16"/>
  <c r="S11" i="13"/>
  <c r="AB30"/>
  <c r="T41"/>
  <c r="R11"/>
  <c r="AB11"/>
  <c r="U30"/>
  <c r="S35"/>
  <c r="S40"/>
  <c r="S50"/>
  <c r="S57"/>
  <c r="T63"/>
  <c r="L75"/>
  <c r="U75"/>
  <c r="R81"/>
  <c r="R76" s="1"/>
  <c r="AB81"/>
  <c r="AB76" s="1"/>
  <c r="S88"/>
  <c r="S93"/>
  <c r="S98"/>
  <c r="AC83"/>
  <c r="R103"/>
  <c r="AB103"/>
  <c r="U108"/>
  <c r="L115"/>
  <c r="U115"/>
  <c r="L120"/>
  <c r="U120"/>
  <c r="U129"/>
  <c r="R147"/>
  <c r="AB147"/>
  <c r="T169"/>
  <c r="T149" s="1"/>
  <c r="T148" s="1"/>
  <c r="AC148"/>
  <c r="R184"/>
  <c r="R170" s="1"/>
  <c r="AB184"/>
  <c r="AB170" s="1"/>
  <c r="Y81"/>
  <c r="Y76" s="1"/>
  <c r="Y88"/>
  <c r="Y93"/>
  <c r="Y98"/>
  <c r="Y103"/>
  <c r="Y108"/>
  <c r="Y115"/>
  <c r="AQ104" i="14"/>
  <c r="AQ150"/>
  <c r="AQ169" s="1"/>
  <c r="M81"/>
  <c r="M76" s="1"/>
  <c r="M75"/>
  <c r="AF57"/>
  <c r="AF63"/>
  <c r="AT49"/>
  <c r="BB49" s="1"/>
  <c r="AE83" i="15"/>
  <c r="M120"/>
  <c r="AQ63"/>
  <c r="M40"/>
  <c r="AE35"/>
  <c r="AE11"/>
  <c r="AT127"/>
  <c r="BB127" s="1"/>
  <c r="AE57" i="14"/>
  <c r="AE41" s="1"/>
  <c r="M169" i="15"/>
  <c r="M149" s="1"/>
  <c r="BB29" i="16"/>
  <c r="AB82" i="15"/>
  <c r="AT87" i="14"/>
  <c r="BB87" s="1"/>
  <c r="AT22"/>
  <c r="BB22" s="1"/>
  <c r="AQ100" i="15"/>
  <c r="AQ77"/>
  <c r="BB91" i="17"/>
  <c r="M58"/>
  <c r="BB18" i="16"/>
  <c r="AT61" i="15"/>
  <c r="BB61" s="1"/>
  <c r="BB175" i="17"/>
  <c r="L82"/>
  <c r="BB16"/>
  <c r="BB8" i="16"/>
  <c r="Y83" i="15"/>
  <c r="Y82" s="1"/>
  <c r="U83"/>
  <c r="U82" s="1"/>
  <c r="U58"/>
  <c r="AC82" i="14"/>
  <c r="M93" i="15"/>
  <c r="L58"/>
  <c r="Y82" i="17"/>
  <c r="M6" i="16"/>
  <c r="M5" s="1"/>
  <c r="AE5"/>
  <c r="U148" i="15"/>
  <c r="R83"/>
  <c r="R82" s="1"/>
  <c r="AB6"/>
  <c r="AB5" s="1"/>
  <c r="L148"/>
  <c r="BB96" i="16"/>
  <c r="AQ35" i="17"/>
  <c r="CH10" i="18" s="1"/>
  <c r="M10" i="13"/>
  <c r="AQ10" s="1"/>
  <c r="M33"/>
  <c r="AQ33" s="1"/>
  <c r="M56"/>
  <c r="AQ56" s="1"/>
  <c r="M73"/>
  <c r="AQ73" s="1"/>
  <c r="M79"/>
  <c r="AQ79" s="1"/>
  <c r="M111"/>
  <c r="AQ111" s="1"/>
  <c r="M132"/>
  <c r="AQ132" s="1"/>
  <c r="M134"/>
  <c r="AQ134" s="1"/>
  <c r="M136"/>
  <c r="AQ136" s="1"/>
  <c r="M138"/>
  <c r="AQ138" s="1"/>
  <c r="M140"/>
  <c r="AQ140" s="1"/>
  <c r="M142"/>
  <c r="AQ142" s="1"/>
  <c r="M144"/>
  <c r="AQ144" s="1"/>
  <c r="M146"/>
  <c r="AQ146" s="1"/>
  <c r="M153"/>
  <c r="AQ153" s="1"/>
  <c r="M157"/>
  <c r="AQ157" s="1"/>
  <c r="M159"/>
  <c r="AQ159" s="1"/>
  <c r="M161"/>
  <c r="AQ161" s="1"/>
  <c r="M165"/>
  <c r="AQ165" s="1"/>
  <c r="M173"/>
  <c r="AQ173"/>
  <c r="M177"/>
  <c r="AQ177" s="1"/>
  <c r="M45"/>
  <c r="AQ45" s="1"/>
  <c r="AQ171" i="14"/>
  <c r="AQ184" s="1"/>
  <c r="M184"/>
  <c r="M170" s="1"/>
  <c r="AT66"/>
  <c r="AF169" i="15"/>
  <c r="AF149" s="1"/>
  <c r="AR150"/>
  <c r="AR169" s="1"/>
  <c r="AQ42"/>
  <c r="AQ50" s="1"/>
  <c r="BH13" i="18" s="1"/>
  <c r="M50" i="15"/>
  <c r="AR94" i="16"/>
  <c r="AR98" s="1"/>
  <c r="BV24" i="18" s="1"/>
  <c r="AF98" i="16"/>
  <c r="AS76"/>
  <c r="BW19" i="18"/>
  <c r="BW18" s="1"/>
  <c r="AR116" i="16"/>
  <c r="AR120" s="1"/>
  <c r="BV29" i="18" s="1"/>
  <c r="AF120" i="16"/>
  <c r="AF147"/>
  <c r="AR130"/>
  <c r="AR150"/>
  <c r="AF169"/>
  <c r="AF149" s="1"/>
  <c r="AF75" i="17"/>
  <c r="AR64"/>
  <c r="AR121"/>
  <c r="AR129" s="1"/>
  <c r="CI30" i="18" s="1"/>
  <c r="AF129" i="17"/>
  <c r="AF98"/>
  <c r="AR94"/>
  <c r="AR98" s="1"/>
  <c r="CI24" i="18" s="1"/>
  <c r="AF184" i="17"/>
  <c r="AF170" s="1"/>
  <c r="AR171"/>
  <c r="AR184" s="1"/>
  <c r="AR51"/>
  <c r="AR57" s="1"/>
  <c r="CI14" i="18" s="1"/>
  <c r="AF57" i="17"/>
  <c r="AR159" i="14"/>
  <c r="AS170" i="16"/>
  <c r="BW36" i="18"/>
  <c r="BW35" s="1"/>
  <c r="AU26" i="16"/>
  <c r="BB26" s="1"/>
  <c r="AT64"/>
  <c r="BB64" s="1"/>
  <c r="AQ75"/>
  <c r="BU17" i="18" s="1"/>
  <c r="AU69" i="17"/>
  <c r="BB69" s="1"/>
  <c r="AU175" i="16"/>
  <c r="BB175" s="1"/>
  <c r="AT94"/>
  <c r="AQ98"/>
  <c r="BU24" i="18" s="1"/>
  <c r="AU38" i="16"/>
  <c r="BB38" s="1"/>
  <c r="AU72" i="17"/>
  <c r="BB72" s="1"/>
  <c r="AU8"/>
  <c r="BB8" s="1"/>
  <c r="AR42" i="16"/>
  <c r="AF50"/>
  <c r="AF41" s="1"/>
  <c r="AQ170"/>
  <c r="BU36" i="18"/>
  <c r="BU35" s="1"/>
  <c r="U11" i="13"/>
  <c r="U6" s="1"/>
  <c r="T30"/>
  <c r="T6" s="1"/>
  <c r="R35"/>
  <c r="AB35"/>
  <c r="R40"/>
  <c r="AB40"/>
  <c r="R50"/>
  <c r="AB50"/>
  <c r="R57"/>
  <c r="AB57"/>
  <c r="S63"/>
  <c r="S58" s="1"/>
  <c r="T75"/>
  <c r="T58" s="1"/>
  <c r="L81"/>
  <c r="L76" s="1"/>
  <c r="U81"/>
  <c r="U76" s="1"/>
  <c r="R88"/>
  <c r="AB88"/>
  <c r="R93"/>
  <c r="AB93"/>
  <c r="R98"/>
  <c r="AB98"/>
  <c r="L103"/>
  <c r="U103"/>
  <c r="T108"/>
  <c r="T115"/>
  <c r="T120"/>
  <c r="AC109"/>
  <c r="T129"/>
  <c r="L147"/>
  <c r="U147"/>
  <c r="S169"/>
  <c r="S149" s="1"/>
  <c r="S148" s="1"/>
  <c r="L184"/>
  <c r="L170" s="1"/>
  <c r="U184"/>
  <c r="U170" s="1"/>
  <c r="U148" s="1"/>
  <c r="AE17" i="12"/>
  <c r="AF17" s="1"/>
  <c r="AR17" s="1"/>
  <c r="AE19"/>
  <c r="AF19" s="1"/>
  <c r="AR19" s="1"/>
  <c r="AC30" i="13"/>
  <c r="AC6" s="1"/>
  <c r="Y35"/>
  <c r="Y40"/>
  <c r="Y50"/>
  <c r="Y41" s="1"/>
  <c r="Y57"/>
  <c r="AC41"/>
  <c r="AC58"/>
  <c r="M147" i="14"/>
  <c r="AE120"/>
  <c r="AF75"/>
  <c r="AE30"/>
  <c r="AU175" i="15"/>
  <c r="BB175" s="1"/>
  <c r="AE40"/>
  <c r="AU177"/>
  <c r="BB177" s="1"/>
  <c r="AE129"/>
  <c r="AE81" i="14"/>
  <c r="AE76" s="1"/>
  <c r="AE75"/>
  <c r="AE35"/>
  <c r="M35"/>
  <c r="M11" i="15"/>
  <c r="BB32" i="14"/>
  <c r="BW27" i="18"/>
  <c r="CJ27"/>
  <c r="M82" i="17"/>
  <c r="AT96" i="14"/>
  <c r="AZ10" i="16"/>
  <c r="AZ11" s="1"/>
  <c r="CD8" i="18" s="1"/>
  <c r="AQ116" i="15"/>
  <c r="M93" i="14"/>
  <c r="AB82"/>
  <c r="L109" i="15"/>
  <c r="M11" i="14"/>
  <c r="BB52" i="17"/>
  <c r="BB73"/>
  <c r="R6" i="15"/>
  <c r="R5" s="1"/>
  <c r="L109" i="14"/>
  <c r="AT79"/>
  <c r="BB79" s="1"/>
  <c r="U6"/>
  <c r="BB132" i="17"/>
  <c r="AT178" i="15"/>
  <c r="BB178" s="1"/>
  <c r="AT144"/>
  <c r="BB144" s="1"/>
  <c r="AT136"/>
  <c r="BB136" s="1"/>
  <c r="M147"/>
  <c r="M88"/>
  <c r="M30"/>
  <c r="AE83" i="16"/>
  <c r="AE82" s="1"/>
  <c r="AU168" i="17"/>
  <c r="BB168" s="1"/>
  <c r="AQ167" i="15"/>
  <c r="AT167" s="1"/>
  <c r="AT159" i="14"/>
  <c r="AU159" s="1"/>
  <c r="Y82"/>
  <c r="U58"/>
  <c r="AU94" i="17"/>
  <c r="AU98" s="1"/>
  <c r="CL24" i="18" s="1"/>
  <c r="BB86" i="16"/>
  <c r="M115" i="15"/>
  <c r="L35" i="13"/>
  <c r="M38"/>
  <c r="AQ38" s="1"/>
  <c r="M48"/>
  <c r="AQ48" s="1"/>
  <c r="L57"/>
  <c r="M53"/>
  <c r="AQ53" s="1"/>
  <c r="M62"/>
  <c r="AQ62" s="1"/>
  <c r="M69"/>
  <c r="AQ69" s="1"/>
  <c r="M89"/>
  <c r="L93"/>
  <c r="L83" s="1"/>
  <c r="M91"/>
  <c r="AQ91" s="1"/>
  <c r="M94"/>
  <c r="L98"/>
  <c r="M100"/>
  <c r="AQ100" s="1"/>
  <c r="M105"/>
  <c r="AQ105" s="1"/>
  <c r="M114"/>
  <c r="AQ114" s="1"/>
  <c r="M124"/>
  <c r="AQ124"/>
  <c r="M180"/>
  <c r="AQ180" s="1"/>
  <c r="AN31" i="1"/>
  <c r="M46" i="13"/>
  <c r="AQ46" s="1"/>
  <c r="AQ110" i="14"/>
  <c r="M115"/>
  <c r="AQ51"/>
  <c r="AQ57" s="1"/>
  <c r="M57"/>
  <c r="M41" s="1"/>
  <c r="AQ12"/>
  <c r="AQ30" s="1"/>
  <c r="AU9" i="18" s="1"/>
  <c r="M30" i="14"/>
  <c r="AN11" i="15"/>
  <c r="AN6" s="1"/>
  <c r="AN5" s="1"/>
  <c r="AS7"/>
  <c r="AF184" i="16"/>
  <c r="AF170" s="1"/>
  <c r="AF148" s="1"/>
  <c r="AR171"/>
  <c r="AR121"/>
  <c r="AF129"/>
  <c r="AR12"/>
  <c r="AF30"/>
  <c r="AF63" i="17"/>
  <c r="AR59"/>
  <c r="AR110"/>
  <c r="AR115" s="1"/>
  <c r="AF115"/>
  <c r="AR12"/>
  <c r="AF30"/>
  <c r="AR116"/>
  <c r="AF120"/>
  <c r="AU76" i="16"/>
  <c r="BY19" i="18"/>
  <c r="BY18" s="1"/>
  <c r="AR10" i="14"/>
  <c r="AT10" s="1"/>
  <c r="AR10" i="15"/>
  <c r="AT10" s="1"/>
  <c r="AS76" i="17"/>
  <c r="CJ19" i="18"/>
  <c r="CJ18" s="1"/>
  <c r="AT171" i="17"/>
  <c r="BB171" s="1"/>
  <c r="AQ184"/>
  <c r="AU53" i="16"/>
  <c r="BB53" s="1"/>
  <c r="AU177" i="17"/>
  <c r="BB177" s="1"/>
  <c r="AU126"/>
  <c r="BB126" s="1"/>
  <c r="AQ40" i="16"/>
  <c r="BU11" i="18" s="1"/>
  <c r="AU39" i="17"/>
  <c r="BB39" s="1"/>
  <c r="CH22" i="18"/>
  <c r="CH21" s="1"/>
  <c r="AQ83" i="17"/>
  <c r="AR149"/>
  <c r="CI34" i="18"/>
  <c r="AQ93" i="15"/>
  <c r="BH23" i="18" s="1"/>
  <c r="AQ81" i="15"/>
  <c r="AT78"/>
  <c r="BB78" s="1"/>
  <c r="AU172" i="16"/>
  <c r="BB172" s="1"/>
  <c r="L41" i="13"/>
  <c r="U41"/>
  <c r="U98"/>
  <c r="T103"/>
  <c r="S115"/>
  <c r="S129"/>
  <c r="R148"/>
  <c r="AB148"/>
  <c r="M148" i="14"/>
  <c r="AQ120"/>
  <c r="AU29" i="18" s="1"/>
  <c r="AU71" i="14"/>
  <c r="AE109" i="15"/>
  <c r="M184"/>
  <c r="M170" s="1"/>
  <c r="AE57"/>
  <c r="AE41" s="1"/>
  <c r="AE30"/>
  <c r="AE6" s="1"/>
  <c r="M108"/>
  <c r="AE169"/>
  <c r="AE149" s="1"/>
  <c r="AE148" s="1"/>
  <c r="AT78" i="14"/>
  <c r="BB78" s="1"/>
  <c r="AT124" i="15"/>
  <c r="BB124" s="1"/>
  <c r="CJ20" i="18"/>
  <c r="AE147" i="14"/>
  <c r="AQ6" i="16"/>
  <c r="BB162" i="17"/>
  <c r="AT128" i="14"/>
  <c r="BB128" s="1"/>
  <c r="AT114"/>
  <c r="BB114" s="1"/>
  <c r="R82"/>
  <c r="AT166" i="15"/>
  <c r="BB166" s="1"/>
  <c r="AT142"/>
  <c r="BB142" s="1"/>
  <c r="AT134"/>
  <c r="BB134" s="1"/>
  <c r="AT86"/>
  <c r="BB86" s="1"/>
  <c r="AT49"/>
  <c r="BB49" s="1"/>
  <c r="AT38"/>
  <c r="AT22"/>
  <c r="BB22" s="1"/>
  <c r="AT178" i="14"/>
  <c r="BB178" s="1"/>
  <c r="AT160"/>
  <c r="BB160" s="1"/>
  <c r="AT154"/>
  <c r="BB154" s="1"/>
  <c r="AT100"/>
  <c r="BB100" s="1"/>
  <c r="BB52" i="16"/>
  <c r="BB131"/>
  <c r="BB53" i="17"/>
  <c r="AT113" i="15"/>
  <c r="AQ86" i="14"/>
  <c r="AT86" s="1"/>
  <c r="AQ104" i="15"/>
  <c r="AQ108" s="1"/>
  <c r="BH26" i="18" s="1"/>
  <c r="BB174" i="16"/>
  <c r="Y6" i="15"/>
  <c r="Y5" s="1"/>
  <c r="U109" i="14"/>
  <c r="U82" s="1"/>
  <c r="T83"/>
  <c r="T82" s="1"/>
  <c r="AQ43"/>
  <c r="AQ50" s="1"/>
  <c r="AU13" i="18" s="1"/>
  <c r="AQ63" i="16"/>
  <c r="AT73" i="15"/>
  <c r="AT47"/>
  <c r="BB47" s="1"/>
  <c r="AT166" i="14"/>
  <c r="BB166" s="1"/>
  <c r="AT145"/>
  <c r="BB145" s="1"/>
  <c r="AT137"/>
  <c r="BB137" s="1"/>
  <c r="AT97"/>
  <c r="AT73"/>
  <c r="AT26"/>
  <c r="AT23"/>
  <c r="S82" i="16"/>
  <c r="M148" i="17"/>
  <c r="AU73" i="16"/>
  <c r="BB73" s="1"/>
  <c r="M109"/>
  <c r="M82" s="1"/>
  <c r="T58" i="14"/>
  <c r="T5" s="1"/>
  <c r="R6"/>
  <c r="R5" s="1"/>
  <c r="AT163" i="15"/>
  <c r="AT154"/>
  <c r="BB154" s="1"/>
  <c r="AT128"/>
  <c r="BB128" s="1"/>
  <c r="AT95"/>
  <c r="BB95" s="1"/>
  <c r="AT39"/>
  <c r="AT180" i="14"/>
  <c r="BB180" s="1"/>
  <c r="AT161"/>
  <c r="BB161" s="1"/>
  <c r="AT144"/>
  <c r="BB144" s="1"/>
  <c r="AT136"/>
  <c r="BB136" s="1"/>
  <c r="AT124"/>
  <c r="BB124" s="1"/>
  <c r="AT107"/>
  <c r="BB107" s="1"/>
  <c r="AT90"/>
  <c r="BB90" s="1"/>
  <c r="AT68"/>
  <c r="BB68" s="1"/>
  <c r="AT33"/>
  <c r="BB33" s="1"/>
  <c r="AT20"/>
  <c r="BB20" s="1"/>
  <c r="AT15"/>
  <c r="AQ115" i="17"/>
  <c r="BB80"/>
  <c r="BB70" i="16"/>
  <c r="AQ93"/>
  <c r="BU23" i="18" s="1"/>
  <c r="M24" i="13"/>
  <c r="AQ24"/>
  <c r="L11"/>
  <c r="L6" s="1"/>
  <c r="M59"/>
  <c r="M63" s="1"/>
  <c r="L63"/>
  <c r="L58" s="1"/>
  <c r="M74"/>
  <c r="AQ74" s="1"/>
  <c r="M128"/>
  <c r="AQ128" s="1"/>
  <c r="M133"/>
  <c r="AQ133" s="1"/>
  <c r="M137"/>
  <c r="AQ137" s="1"/>
  <c r="M141"/>
  <c r="AQ141" s="1"/>
  <c r="M145"/>
  <c r="AQ145" s="1"/>
  <c r="M166"/>
  <c r="AQ166" s="1"/>
  <c r="M172"/>
  <c r="AQ172"/>
  <c r="M178"/>
  <c r="AQ178" s="1"/>
  <c r="M47"/>
  <c r="AQ47" s="1"/>
  <c r="AQ121" i="14"/>
  <c r="AQ129" s="1"/>
  <c r="AU30" i="18" s="1"/>
  <c r="M129" i="14"/>
  <c r="AU94"/>
  <c r="AQ98"/>
  <c r="AU24" i="18" s="1"/>
  <c r="AQ84" i="14"/>
  <c r="AQ88" s="1"/>
  <c r="M88"/>
  <c r="M83" s="1"/>
  <c r="AF93" i="16"/>
  <c r="AF83" s="1"/>
  <c r="AR89"/>
  <c r="AR93" s="1"/>
  <c r="AF40"/>
  <c r="AR36"/>
  <c r="AR40" s="1"/>
  <c r="BV11" i="18" s="1"/>
  <c r="AR77" i="16"/>
  <c r="AF81"/>
  <c r="AF76" s="1"/>
  <c r="AF93" i="17"/>
  <c r="AR89"/>
  <c r="AR93" s="1"/>
  <c r="CI23" i="18" s="1"/>
  <c r="AR36" i="17"/>
  <c r="AR40" s="1"/>
  <c r="CI11" i="18" s="1"/>
  <c r="AF40" i="17"/>
  <c r="AS149"/>
  <c r="CJ34" i="18"/>
  <c r="CJ33" s="1"/>
  <c r="CJ32" s="1"/>
  <c r="AR84" i="17"/>
  <c r="AF88"/>
  <c r="AR104"/>
  <c r="AR108" s="1"/>
  <c r="CI26" i="18" s="1"/>
  <c r="AF108" i="17"/>
  <c r="AX96"/>
  <c r="AX98" s="1"/>
  <c r="CO24" i="18" s="1"/>
  <c r="AQ57" i="17"/>
  <c r="CH14" i="18" s="1"/>
  <c r="AT51" i="17"/>
  <c r="AT99"/>
  <c r="AR103"/>
  <c r="CI25" i="18" s="1"/>
  <c r="AT116" i="16"/>
  <c r="AQ120"/>
  <c r="BU29" i="18" s="1"/>
  <c r="AT104" i="16"/>
  <c r="AQ108"/>
  <c r="BU26" i="18" s="1"/>
  <c r="AT84" i="16"/>
  <c r="BB84" s="1"/>
  <c r="AQ88"/>
  <c r="AT8" i="14"/>
  <c r="AQ11"/>
  <c r="AU56" i="16"/>
  <c r="BB56" s="1"/>
  <c r="AT110"/>
  <c r="AQ115"/>
  <c r="AT150" i="17"/>
  <c r="BB150" s="1"/>
  <c r="AQ169"/>
  <c r="BV16" i="18"/>
  <c r="BV15" s="1"/>
  <c r="AR58" i="16"/>
  <c r="AQ147" i="15"/>
  <c r="BH31" i="18" s="1"/>
  <c r="AQ40" i="17"/>
  <c r="CH11" i="18" s="1"/>
  <c r="AT121" i="17"/>
  <c r="BB121" s="1"/>
  <c r="AQ129"/>
  <c r="CH30" i="18" s="1"/>
  <c r="AQ149" i="16"/>
  <c r="AQ148" s="1"/>
  <c r="BU34" i="18"/>
  <c r="U58" i="13"/>
  <c r="T83"/>
  <c r="R109"/>
  <c r="AB109"/>
  <c r="L148"/>
  <c r="Y6"/>
  <c r="Y120"/>
  <c r="Y129"/>
  <c r="Y147"/>
  <c r="Y184"/>
  <c r="Y170" s="1"/>
  <c r="Y148" s="1"/>
  <c r="AE148" i="14"/>
  <c r="AE109"/>
  <c r="AT91"/>
  <c r="BB91" s="1"/>
  <c r="AE98"/>
  <c r="AE93"/>
  <c r="M63"/>
  <c r="M58" s="1"/>
  <c r="M120"/>
  <c r="AU112" i="15"/>
  <c r="BB112" s="1"/>
  <c r="AE75"/>
  <c r="AQ57"/>
  <c r="AQ30"/>
  <c r="AF63"/>
  <c r="AE63"/>
  <c r="AE58" s="1"/>
  <c r="M129"/>
  <c r="M57"/>
  <c r="AE63" i="14"/>
  <c r="AE58" s="1"/>
  <c r="AE40"/>
  <c r="AE6" s="1"/>
  <c r="BW15" i="18"/>
  <c r="CJ15"/>
  <c r="BB80" i="16"/>
  <c r="BB177"/>
  <c r="S82" i="15"/>
  <c r="AT47" i="14"/>
  <c r="BB47" s="1"/>
  <c r="AF109" i="16"/>
  <c r="M35" i="15"/>
  <c r="L5"/>
  <c r="BB167" i="17"/>
  <c r="AE82"/>
  <c r="AT131" i="15"/>
  <c r="AQ74"/>
  <c r="AT74" s="1"/>
  <c r="AT92" i="14"/>
  <c r="BB92" s="1"/>
  <c r="AQ70"/>
  <c r="AT70" s="1"/>
  <c r="AU70" s="1"/>
  <c r="AY70" s="1"/>
  <c r="AY75" s="1"/>
  <c r="BC17" i="18" s="1"/>
  <c r="BC15" s="1"/>
  <c r="BC6" s="1"/>
  <c r="BB55" i="17"/>
  <c r="BB69" i="16"/>
  <c r="BB179" i="17"/>
  <c r="AF148"/>
  <c r="L83" i="15"/>
  <c r="L82" s="1"/>
  <c r="M63"/>
  <c r="M58" s="1"/>
  <c r="BB67" i="17"/>
  <c r="AU125"/>
  <c r="AU129" s="1"/>
  <c r="CL30" i="18" s="1"/>
  <c r="U41" i="15"/>
  <c r="S6"/>
  <c r="S5" s="1"/>
  <c r="T148" i="14"/>
  <c r="L83"/>
  <c r="L82" s="1"/>
  <c r="S5"/>
  <c r="Y6"/>
  <c r="Y5" s="1"/>
  <c r="AQ150" i="15"/>
  <c r="AT150" s="1"/>
  <c r="BB150" s="1"/>
  <c r="AQ94"/>
  <c r="BB112" i="17"/>
  <c r="AU93"/>
  <c r="CL23" i="18" s="1"/>
  <c r="AU75" i="17"/>
  <c r="CL17" i="18" s="1"/>
  <c r="CL15" s="1"/>
  <c r="AS58" i="17"/>
  <c r="AS148"/>
  <c r="AU184"/>
  <c r="AS109"/>
  <c r="AS83"/>
  <c r="AY70"/>
  <c r="AY75" s="1"/>
  <c r="CP17" i="18" s="1"/>
  <c r="CP15" s="1"/>
  <c r="CP6" s="1"/>
  <c r="AS148" i="16"/>
  <c r="AU184"/>
  <c r="AU169"/>
  <c r="AU129"/>
  <c r="BY30" i="18" s="1"/>
  <c r="AS58" i="16"/>
  <c r="AS109"/>
  <c r="AS103"/>
  <c r="AU75"/>
  <c r="BY17" i="18" s="1"/>
  <c r="AU11" i="16"/>
  <c r="BY8" i="18" s="1"/>
  <c r="AS184" i="15"/>
  <c r="AS169"/>
  <c r="AS129"/>
  <c r="BJ30" i="18" s="1"/>
  <c r="AS120" i="15"/>
  <c r="BJ29" i="18" s="1"/>
  <c r="AU111" i="15"/>
  <c r="BB111" s="1"/>
  <c r="AS103"/>
  <c r="BJ25" i="18" s="1"/>
  <c r="AS88" i="15"/>
  <c r="BJ22" i="18" s="1"/>
  <c r="AS81" i="15"/>
  <c r="AU72"/>
  <c r="BB72" s="1"/>
  <c r="AS40"/>
  <c r="BJ11" i="18" s="1"/>
  <c r="AS147" i="14"/>
  <c r="AW31" i="18" s="1"/>
  <c r="AS88" i="14"/>
  <c r="AW22" i="18" s="1"/>
  <c r="AS81" i="14"/>
  <c r="AS57"/>
  <c r="AW14" i="18" s="1"/>
  <c r="AS40" i="14"/>
  <c r="AW11" i="18" s="1"/>
  <c r="AS7" i="14"/>
  <c r="AS11" s="1"/>
  <c r="AW8" i="18" s="1"/>
  <c r="AN11" i="14"/>
  <c r="AN6" s="1"/>
  <c r="AN5" s="1"/>
  <c r="AU26" i="15"/>
  <c r="BB26" s="1"/>
  <c r="AU28"/>
  <c r="BB28" s="1"/>
  <c r="AF84"/>
  <c r="AE21" i="12"/>
  <c r="AF21" s="1"/>
  <c r="AR21" s="1"/>
  <c r="BA186" i="14"/>
  <c r="AU66"/>
  <c r="AU73" i="15"/>
  <c r="AU74" i="14"/>
  <c r="BB74" s="1"/>
  <c r="AT183" i="15"/>
  <c r="BB183" s="1"/>
  <c r="AU162"/>
  <c r="BB162" s="1"/>
  <c r="AU67" i="14"/>
  <c r="BB67" s="1"/>
  <c r="AU55"/>
  <c r="BB55" s="1"/>
  <c r="AU10"/>
  <c r="AU153" i="15"/>
  <c r="BB153" s="1"/>
  <c r="AU172"/>
  <c r="BB172" s="1"/>
  <c r="AU80" i="14"/>
  <c r="BB80" s="1"/>
  <c r="AU56" i="15"/>
  <c r="BB56" s="1"/>
  <c r="AC30" i="1"/>
  <c r="AU168" i="15"/>
  <c r="BB168" s="1"/>
  <c r="AU111" i="14"/>
  <c r="BB111" s="1"/>
  <c r="AU97" i="15"/>
  <c r="BB97" s="1"/>
  <c r="AT75" i="16"/>
  <c r="BX17" i="18" s="1"/>
  <c r="AT81" i="17"/>
  <c r="AU177" i="14"/>
  <c r="BB177" s="1"/>
  <c r="AU179" i="15"/>
  <c r="BB179" s="1"/>
  <c r="AU38"/>
  <c r="AU39"/>
  <c r="AS64" i="14"/>
  <c r="AS75" s="1"/>
  <c r="AW17" i="18" s="1"/>
  <c r="AU15" i="14"/>
  <c r="AS115" i="15"/>
  <c r="BJ28" i="18" s="1"/>
  <c r="AU25" i="15"/>
  <c r="BB25" s="1"/>
  <c r="AZ77" i="17"/>
  <c r="AZ81" s="1"/>
  <c r="AU104"/>
  <c r="AU108" s="1"/>
  <c r="CL26" i="18" s="1"/>
  <c r="AU151" i="17"/>
  <c r="AU169" s="1"/>
  <c r="AT103"/>
  <c r="CK25" i="18" s="1"/>
  <c r="AU10" i="17"/>
  <c r="AU11" s="1"/>
  <c r="CL8" i="18" s="1"/>
  <c r="AU21" i="17"/>
  <c r="BB21" s="1"/>
  <c r="AR7"/>
  <c r="AR11" s="1"/>
  <c r="AU35"/>
  <c r="CL10" i="18" s="1"/>
  <c r="AZ71" i="17"/>
  <c r="AZ75" s="1"/>
  <c r="AR7" i="16"/>
  <c r="AR11" s="1"/>
  <c r="AU15"/>
  <c r="BB15" s="1"/>
  <c r="AU94"/>
  <c r="AU98" s="1"/>
  <c r="AT115"/>
  <c r="BX28" i="18" s="1"/>
  <c r="AT88" i="16"/>
  <c r="BX22" i="18" s="1"/>
  <c r="AU59" i="16"/>
  <c r="AU63" s="1"/>
  <c r="BY16" i="18" s="1"/>
  <c r="BY15" s="1"/>
  <c r="AT63" i="16"/>
  <c r="BX16" i="18" s="1"/>
  <c r="AZ71" i="16"/>
  <c r="AZ75" s="1"/>
  <c r="AU35"/>
  <c r="BY10" i="18" s="1"/>
  <c r="AU104" i="16"/>
  <c r="AU108" s="1"/>
  <c r="BY26" i="18" s="1"/>
  <c r="AT108" i="16"/>
  <c r="BX26" i="18" s="1"/>
  <c r="AU69" i="14"/>
  <c r="BB69" s="1"/>
  <c r="AU37" i="15"/>
  <c r="BB37" s="1"/>
  <c r="AU85"/>
  <c r="AU88" s="1"/>
  <c r="BL22" i="18" s="1"/>
  <c r="AU21" i="15"/>
  <c r="BB21" s="1"/>
  <c r="AU17"/>
  <c r="BB17" s="1"/>
  <c r="AU70"/>
  <c r="AY70" s="1"/>
  <c r="AY75" s="1"/>
  <c r="BP17" i="18" s="1"/>
  <c r="BP15" s="1"/>
  <c r="BP6" s="1"/>
  <c r="AU18" i="15"/>
  <c r="BB18" s="1"/>
  <c r="AU181"/>
  <c r="BB181" s="1"/>
  <c r="AU80"/>
  <c r="AU81" s="1"/>
  <c r="AU19"/>
  <c r="BB19" s="1"/>
  <c r="AU15"/>
  <c r="BB15" s="1"/>
  <c r="AU10"/>
  <c r="AU151"/>
  <c r="AU71"/>
  <c r="AZ71" s="1"/>
  <c r="AU16"/>
  <c r="BB16" s="1"/>
  <c r="AF171"/>
  <c r="AU104"/>
  <c r="AU108" s="1"/>
  <c r="BL26" i="18" s="1"/>
  <c r="AF77" i="15"/>
  <c r="AF42"/>
  <c r="AF50" s="1"/>
  <c r="AF41" s="1"/>
  <c r="AF51"/>
  <c r="AF57" s="1"/>
  <c r="AF31"/>
  <c r="AF35" s="1"/>
  <c r="AF36"/>
  <c r="AF40" s="1"/>
  <c r="AU52"/>
  <c r="BB52" s="1"/>
  <c r="AQ36"/>
  <c r="AQ40" s="1"/>
  <c r="BH11" i="18" s="1"/>
  <c r="AU8" i="15"/>
  <c r="AF116"/>
  <c r="AF89"/>
  <c r="AF94"/>
  <c r="AF12"/>
  <c r="AF30" s="1"/>
  <c r="AR59"/>
  <c r="AT59" s="1"/>
  <c r="AT63" s="1"/>
  <c r="BK16" i="18" s="1"/>
  <c r="AU174" i="15"/>
  <c r="BB174" s="1"/>
  <c r="AS108"/>
  <c r="BJ26" i="18" s="1"/>
  <c r="AS35" i="15"/>
  <c r="BJ10" i="18" s="1"/>
  <c r="AF110" i="15"/>
  <c r="AF99"/>
  <c r="AF64"/>
  <c r="AU59"/>
  <c r="AU63" s="1"/>
  <c r="BL16" i="18" s="1"/>
  <c r="AF7" i="15"/>
  <c r="AU12"/>
  <c r="BB33"/>
  <c r="AU9"/>
  <c r="BB9" s="1"/>
  <c r="AS98"/>
  <c r="BJ24" i="18" s="1"/>
  <c r="AX96" i="15"/>
  <c r="AX98" s="1"/>
  <c r="BO24" i="18" s="1"/>
  <c r="AS58" i="15"/>
  <c r="AU29"/>
  <c r="BB29" s="1"/>
  <c r="AS11"/>
  <c r="BJ8" i="18" s="1"/>
  <c r="AF130" i="15"/>
  <c r="AF104"/>
  <c r="AU94"/>
  <c r="AU31"/>
  <c r="AU35" s="1"/>
  <c r="BL10" i="18" s="1"/>
  <c r="AU23" i="15"/>
  <c r="BB23" s="1"/>
  <c r="AS93"/>
  <c r="BJ23" i="18" s="1"/>
  <c r="AU23" i="14"/>
  <c r="AU181"/>
  <c r="BB181" s="1"/>
  <c r="AU167"/>
  <c r="BB167" s="1"/>
  <c r="AU131"/>
  <c r="BB131" s="1"/>
  <c r="AU113"/>
  <c r="BB113" s="1"/>
  <c r="AX96"/>
  <c r="AX98" s="1"/>
  <c r="BB24" i="18" s="1"/>
  <c r="AU72" i="14"/>
  <c r="BB72" s="1"/>
  <c r="AU125"/>
  <c r="BB125" s="1"/>
  <c r="AU168"/>
  <c r="BB168" s="1"/>
  <c r="AU126"/>
  <c r="BB126" s="1"/>
  <c r="AU26"/>
  <c r="AU153"/>
  <c r="BB153" s="1"/>
  <c r="AU179"/>
  <c r="BB179" s="1"/>
  <c r="AU151"/>
  <c r="BB151" s="1"/>
  <c r="AU28"/>
  <c r="BB28" s="1"/>
  <c r="AU8"/>
  <c r="AU112"/>
  <c r="BB112" s="1"/>
  <c r="AU162"/>
  <c r="BB162" s="1"/>
  <c r="AU174"/>
  <c r="BB174" s="1"/>
  <c r="AZ71"/>
  <c r="AZ75" s="1"/>
  <c r="AU13"/>
  <c r="BB13" s="1"/>
  <c r="AU9"/>
  <c r="BB9" s="1"/>
  <c r="AU18"/>
  <c r="BB18" s="1"/>
  <c r="AU172"/>
  <c r="AU163"/>
  <c r="BB163" s="1"/>
  <c r="AR64"/>
  <c r="AR75" s="1"/>
  <c r="AV17" i="18" s="1"/>
  <c r="AF12" i="14"/>
  <c r="AF30" s="1"/>
  <c r="AF6" s="1"/>
  <c r="AR36"/>
  <c r="AR40" s="1"/>
  <c r="AV11" i="18" s="1"/>
  <c r="AQ130" i="14"/>
  <c r="AQ147" s="1"/>
  <c r="AU31" i="18" s="1"/>
  <c r="AS184" i="14"/>
  <c r="AF150"/>
  <c r="AF169" s="1"/>
  <c r="AF149" s="1"/>
  <c r="AF171"/>
  <c r="AF184" s="1"/>
  <c r="AF170" s="1"/>
  <c r="AR130"/>
  <c r="AR147" s="1"/>
  <c r="AV31" i="18" s="1"/>
  <c r="AF94" i="14"/>
  <c r="AF98" s="1"/>
  <c r="AF42"/>
  <c r="AF50" s="1"/>
  <c r="AF41" s="1"/>
  <c r="AR77"/>
  <c r="AR81" s="1"/>
  <c r="AU25"/>
  <c r="BB25" s="1"/>
  <c r="AU12"/>
  <c r="AU17"/>
  <c r="BB17" s="1"/>
  <c r="AR7"/>
  <c r="AR11" s="1"/>
  <c r="AQ59"/>
  <c r="AQ63" s="1"/>
  <c r="AF104"/>
  <c r="AF108" s="1"/>
  <c r="AF110"/>
  <c r="AF115" s="1"/>
  <c r="AF89"/>
  <c r="AF93" s="1"/>
  <c r="AF84"/>
  <c r="AF88" s="1"/>
  <c r="AR51"/>
  <c r="AR57" s="1"/>
  <c r="AV14" i="18" s="1"/>
  <c r="AU73" i="14"/>
  <c r="AR59"/>
  <c r="AR63" s="1"/>
  <c r="AS110"/>
  <c r="AS115" s="1"/>
  <c r="AW28" i="18" s="1"/>
  <c r="AQ99" i="14"/>
  <c r="AQ103" s="1"/>
  <c r="AU25" i="18" s="1"/>
  <c r="AS59" i="14"/>
  <c r="AS63" s="1"/>
  <c r="AF121"/>
  <c r="AF129" s="1"/>
  <c r="AF116"/>
  <c r="AF120" s="1"/>
  <c r="AU132"/>
  <c r="BB132" s="1"/>
  <c r="AR99"/>
  <c r="AR103" s="1"/>
  <c r="AV25" i="18" s="1"/>
  <c r="AS89" i="14"/>
  <c r="AS93" s="1"/>
  <c r="AW23" i="18" s="1"/>
  <c r="AR31" i="14"/>
  <c r="AR35" s="1"/>
  <c r="AV10" i="18" s="1"/>
  <c r="AS116" i="14"/>
  <c r="AS120" s="1"/>
  <c r="AW29" i="18" s="1"/>
  <c r="AQ36" i="14"/>
  <c r="AQ40" s="1"/>
  <c r="AU11" i="18" s="1"/>
  <c r="AQ64" i="14"/>
  <c r="AQ75" s="1"/>
  <c r="AU17" i="18" s="1"/>
  <c r="AQ77" i="14"/>
  <c r="AQ81" s="1"/>
  <c r="AE154" i="1"/>
  <c r="AF154" s="1"/>
  <c r="AR154" s="1"/>
  <c r="AT154" s="1"/>
  <c r="BB154" s="1"/>
  <c r="AE45" i="13"/>
  <c r="AF45" s="1"/>
  <c r="AR45" s="1"/>
  <c r="AE46"/>
  <c r="AF46" s="1"/>
  <c r="AR46" s="1"/>
  <c r="AE47"/>
  <c r="AF47" s="1"/>
  <c r="AR47" s="1"/>
  <c r="AE45" i="12"/>
  <c r="AF45" s="1"/>
  <c r="AR45" s="1"/>
  <c r="AQ45"/>
  <c r="AS45"/>
  <c r="AE46"/>
  <c r="AF46" s="1"/>
  <c r="AR46" s="1"/>
  <c r="AQ44" i="1"/>
  <c r="AE45"/>
  <c r="AF45" s="1"/>
  <c r="AR45" s="1"/>
  <c r="AE46"/>
  <c r="AF46" s="1"/>
  <c r="AR46" s="1"/>
  <c r="AE44"/>
  <c r="AF44" s="1"/>
  <c r="AR44" s="1"/>
  <c r="AE44" i="13"/>
  <c r="AF44" s="1"/>
  <c r="AR44" s="1"/>
  <c r="AE44" i="12"/>
  <c r="AF44" s="1"/>
  <c r="AR44" s="1"/>
  <c r="AE15" i="1"/>
  <c r="AF15" s="1"/>
  <c r="AR15" s="1"/>
  <c r="AE16"/>
  <c r="AF16" s="1"/>
  <c r="AR16" s="1"/>
  <c r="AE22"/>
  <c r="AF22" s="1"/>
  <c r="AR22" s="1"/>
  <c r="AE23"/>
  <c r="AF23" s="1"/>
  <c r="AR23" s="1"/>
  <c r="AS44"/>
  <c r="M45"/>
  <c r="AQ45" s="1"/>
  <c r="AQ46"/>
  <c r="AQ18"/>
  <c r="AU18" s="1"/>
  <c r="AE21"/>
  <c r="AF21" s="1"/>
  <c r="AR21" s="1"/>
  <c r="AN46"/>
  <c r="AS46" s="1"/>
  <c r="AQ16"/>
  <c r="AU16" s="1"/>
  <c r="AE19"/>
  <c r="AF19" s="1"/>
  <c r="AR19" s="1"/>
  <c r="AE20"/>
  <c r="AF20" s="1"/>
  <c r="AR20" s="1"/>
  <c r="AN45"/>
  <c r="AS45" s="1"/>
  <c r="AE17"/>
  <c r="AF17" s="1"/>
  <c r="AR17" s="1"/>
  <c r="AE18"/>
  <c r="AF18" s="1"/>
  <c r="AR18" s="1"/>
  <c r="M20"/>
  <c r="AQ20" s="1"/>
  <c r="AU20" s="1"/>
  <c r="AQ22"/>
  <c r="AU22" s="1"/>
  <c r="AS44" i="12"/>
  <c r="AQ46"/>
  <c r="AE15"/>
  <c r="AF15" s="1"/>
  <c r="AR15" s="1"/>
  <c r="AE16"/>
  <c r="AF16" s="1"/>
  <c r="AR16" s="1"/>
  <c r="AE18"/>
  <c r="AF18" s="1"/>
  <c r="AR18" s="1"/>
  <c r="AE20"/>
  <c r="AF20" s="1"/>
  <c r="AR20" s="1"/>
  <c r="AE23"/>
  <c r="AF23" s="1"/>
  <c r="AR23" s="1"/>
  <c r="M44"/>
  <c r="AQ44" s="1"/>
  <c r="AN46"/>
  <c r="AS46" s="1"/>
  <c r="AE22"/>
  <c r="AF22" s="1"/>
  <c r="AR22" s="1"/>
  <c r="AS17" i="1"/>
  <c r="AN15"/>
  <c r="AS15" s="1"/>
  <c r="AN19"/>
  <c r="AS19" s="1"/>
  <c r="AN23"/>
  <c r="AS23" s="1"/>
  <c r="AE17" i="13"/>
  <c r="AF17" s="1"/>
  <c r="AR17" s="1"/>
  <c r="AE21"/>
  <c r="AF21" s="1"/>
  <c r="AR21" s="1"/>
  <c r="AE15"/>
  <c r="AF15" s="1"/>
  <c r="AR15" s="1"/>
  <c r="AE18"/>
  <c r="AF18" s="1"/>
  <c r="AR18" s="1"/>
  <c r="AE19"/>
  <c r="AF19" s="1"/>
  <c r="AR19" s="1"/>
  <c r="AE22"/>
  <c r="AF22" s="1"/>
  <c r="AR22" s="1"/>
  <c r="AE20"/>
  <c r="AF20" s="1"/>
  <c r="AR20" s="1"/>
  <c r="AE23"/>
  <c r="AF23" s="1"/>
  <c r="AR23" s="1"/>
  <c r="AE16"/>
  <c r="AF16" s="1"/>
  <c r="AR16" s="1"/>
  <c r="M15" i="1"/>
  <c r="AQ15" s="1"/>
  <c r="AN16"/>
  <c r="AS16" s="1"/>
  <c r="M17"/>
  <c r="AQ17" s="1"/>
  <c r="AN18"/>
  <c r="AS18" s="1"/>
  <c r="M19"/>
  <c r="AQ19" s="1"/>
  <c r="AN20"/>
  <c r="AS20" s="1"/>
  <c r="M21"/>
  <c r="AQ21" s="1"/>
  <c r="AN22"/>
  <c r="AS22" s="1"/>
  <c r="AT22" s="1"/>
  <c r="M23"/>
  <c r="AQ23" s="1"/>
  <c r="AE31"/>
  <c r="M15" i="12"/>
  <c r="AQ15" s="1"/>
  <c r="AN16"/>
  <c r="AS16" s="1"/>
  <c r="M17"/>
  <c r="AQ17" s="1"/>
  <c r="AN18"/>
  <c r="AS18" s="1"/>
  <c r="M19"/>
  <c r="AQ19" s="1"/>
  <c r="AN20"/>
  <c r="AS20" s="1"/>
  <c r="M21"/>
  <c r="AQ21" s="1"/>
  <c r="AN22"/>
  <c r="AS22" s="1"/>
  <c r="M23"/>
  <c r="AQ23" s="1"/>
  <c r="AN15"/>
  <c r="AS15" s="1"/>
  <c r="M16"/>
  <c r="AQ16" s="1"/>
  <c r="AN17"/>
  <c r="AS17" s="1"/>
  <c r="M18"/>
  <c r="AQ18" s="1"/>
  <c r="AN19"/>
  <c r="AS19" s="1"/>
  <c r="M20"/>
  <c r="AQ20" s="1"/>
  <c r="M22"/>
  <c r="AQ22" s="1"/>
  <c r="AN23"/>
  <c r="AS23" s="1"/>
  <c r="AE26"/>
  <c r="AF26" s="1"/>
  <c r="AR26" s="1"/>
  <c r="AE27"/>
  <c r="AF27" s="1"/>
  <c r="AR27" s="1"/>
  <c r="AE28"/>
  <c r="AF28" s="1"/>
  <c r="AR28" s="1"/>
  <c r="M23" i="13"/>
  <c r="AQ23" s="1"/>
  <c r="AT23" s="1"/>
  <c r="M22"/>
  <c r="AQ22" s="1"/>
  <c r="M21"/>
  <c r="AQ21" s="1"/>
  <c r="AT21" s="1"/>
  <c r="M20"/>
  <c r="AQ20" s="1"/>
  <c r="AT20" s="1"/>
  <c r="M19"/>
  <c r="AQ19" s="1"/>
  <c r="AT19" s="1"/>
  <c r="M18"/>
  <c r="AQ18" s="1"/>
  <c r="AT18" s="1"/>
  <c r="M17"/>
  <c r="AQ17" s="1"/>
  <c r="AT17" s="1"/>
  <c r="M16"/>
  <c r="AQ16" s="1"/>
  <c r="AT16" s="1"/>
  <c r="M15"/>
  <c r="AQ15" s="1"/>
  <c r="AT15" s="1"/>
  <c r="AE182"/>
  <c r="AF182" s="1"/>
  <c r="AR182" s="1"/>
  <c r="AE55"/>
  <c r="AF55" s="1"/>
  <c r="AR55" s="1"/>
  <c r="AS31" i="1"/>
  <c r="M31"/>
  <c r="AE29"/>
  <c r="AF29" s="1"/>
  <c r="AR29" s="1"/>
  <c r="M29"/>
  <c r="AN29"/>
  <c r="AS29" s="1"/>
  <c r="AE26"/>
  <c r="AF26" s="1"/>
  <c r="AR26" s="1"/>
  <c r="AE28"/>
  <c r="AF28" s="1"/>
  <c r="AR28" s="1"/>
  <c r="AE27"/>
  <c r="AF27" s="1"/>
  <c r="AR27" s="1"/>
  <c r="AN26"/>
  <c r="M27"/>
  <c r="AQ27" s="1"/>
  <c r="M28"/>
  <c r="AQ28" s="1"/>
  <c r="AN28"/>
  <c r="AS28" s="1"/>
  <c r="M26"/>
  <c r="AQ26" s="1"/>
  <c r="AN26" i="12"/>
  <c r="AS26" s="1"/>
  <c r="M27"/>
  <c r="AQ27" s="1"/>
  <c r="M28"/>
  <c r="AQ28" s="1"/>
  <c r="AN28"/>
  <c r="AS28" s="1"/>
  <c r="M26"/>
  <c r="AQ26" s="1"/>
  <c r="AE26" i="13"/>
  <c r="AF26" s="1"/>
  <c r="AR26" s="1"/>
  <c r="AE28"/>
  <c r="AF28" s="1"/>
  <c r="AR28" s="1"/>
  <c r="AE27"/>
  <c r="AF27" s="1"/>
  <c r="AR27" s="1"/>
  <c r="M28"/>
  <c r="AQ28" s="1"/>
  <c r="M27"/>
  <c r="AQ27" s="1"/>
  <c r="M26"/>
  <c r="AQ26" s="1"/>
  <c r="AT26" s="1"/>
  <c r="AE126"/>
  <c r="AF126" s="1"/>
  <c r="AR126" s="1"/>
  <c r="AE138"/>
  <c r="AF138" s="1"/>
  <c r="AR138" s="1"/>
  <c r="AE139"/>
  <c r="AF139" s="1"/>
  <c r="AR139" s="1"/>
  <c r="AE146"/>
  <c r="AF146" s="1"/>
  <c r="AR146" s="1"/>
  <c r="AE29"/>
  <c r="AF29" s="1"/>
  <c r="AR29" s="1"/>
  <c r="AE118"/>
  <c r="AF118" s="1"/>
  <c r="AR118" s="1"/>
  <c r="AE51"/>
  <c r="AE8"/>
  <c r="AF8" s="1"/>
  <c r="AR8" s="1"/>
  <c r="AE102"/>
  <c r="AF102" s="1"/>
  <c r="AR102" s="1"/>
  <c r="AE10"/>
  <c r="AF10" s="1"/>
  <c r="AE14"/>
  <c r="AF14" s="1"/>
  <c r="AR14" s="1"/>
  <c r="AT14" s="1"/>
  <c r="AE25"/>
  <c r="AF25" s="1"/>
  <c r="AR25" s="1"/>
  <c r="AE33"/>
  <c r="AF33" s="1"/>
  <c r="AR33" s="1"/>
  <c r="AE34"/>
  <c r="AF34" s="1"/>
  <c r="AR34" s="1"/>
  <c r="AE48"/>
  <c r="AF48" s="1"/>
  <c r="AR48" s="1"/>
  <c r="AE54"/>
  <c r="AF54" s="1"/>
  <c r="AR54" s="1"/>
  <c r="AE71"/>
  <c r="AF71" s="1"/>
  <c r="AR71" s="1"/>
  <c r="AE78"/>
  <c r="AF78" s="1"/>
  <c r="AR78" s="1"/>
  <c r="AE99"/>
  <c r="AE100"/>
  <c r="AF100" s="1"/>
  <c r="AR100" s="1"/>
  <c r="AE101"/>
  <c r="AF101" s="1"/>
  <c r="AR101" s="1"/>
  <c r="AE105"/>
  <c r="AF105" s="1"/>
  <c r="AR105" s="1"/>
  <c r="AE107"/>
  <c r="AF107" s="1"/>
  <c r="AR107" s="1"/>
  <c r="AS116"/>
  <c r="AE127"/>
  <c r="AF127" s="1"/>
  <c r="AR127" s="1"/>
  <c r="AE132"/>
  <c r="AF132" s="1"/>
  <c r="AR132" s="1"/>
  <c r="AE133"/>
  <c r="AF133" s="1"/>
  <c r="AR133" s="1"/>
  <c r="AE134"/>
  <c r="AF134" s="1"/>
  <c r="AR134" s="1"/>
  <c r="AE135"/>
  <c r="AF135" s="1"/>
  <c r="AR135" s="1"/>
  <c r="AE141"/>
  <c r="AF141" s="1"/>
  <c r="AR141" s="1"/>
  <c r="AE142"/>
  <c r="AF142" s="1"/>
  <c r="AR142" s="1"/>
  <c r="AE143"/>
  <c r="AF143" s="1"/>
  <c r="AR143" s="1"/>
  <c r="AE181"/>
  <c r="AF181" s="1"/>
  <c r="AR181" s="1"/>
  <c r="AE183"/>
  <c r="AF183" s="1"/>
  <c r="AR183" s="1"/>
  <c r="AE13"/>
  <c r="AF13" s="1"/>
  <c r="AR13" s="1"/>
  <c r="AE9"/>
  <c r="AF9" s="1"/>
  <c r="AR9" s="1"/>
  <c r="AE24"/>
  <c r="AF24" s="1"/>
  <c r="AR24" s="1"/>
  <c r="AE38"/>
  <c r="AF38" s="1"/>
  <c r="AR38" s="1"/>
  <c r="AE39"/>
  <c r="AF39" s="1"/>
  <c r="AR39" s="1"/>
  <c r="AE61"/>
  <c r="AF61" s="1"/>
  <c r="AR61" s="1"/>
  <c r="AE62"/>
  <c r="AF62" s="1"/>
  <c r="AR62" s="1"/>
  <c r="AE69"/>
  <c r="AF69" s="1"/>
  <c r="AR69" s="1"/>
  <c r="AE72"/>
  <c r="AF72" s="1"/>
  <c r="AR72" s="1"/>
  <c r="AE85"/>
  <c r="AF85" s="1"/>
  <c r="AR85" s="1"/>
  <c r="AE86"/>
  <c r="AF86" s="1"/>
  <c r="AR86" s="1"/>
  <c r="AE97"/>
  <c r="AF97" s="1"/>
  <c r="AR97" s="1"/>
  <c r="AE112"/>
  <c r="AF112" s="1"/>
  <c r="AR112" s="1"/>
  <c r="AE114"/>
  <c r="AF114" s="1"/>
  <c r="AR114" s="1"/>
  <c r="AE122"/>
  <c r="AF122" s="1"/>
  <c r="AR122" s="1"/>
  <c r="AE124"/>
  <c r="AF124" s="1"/>
  <c r="AR124" s="1"/>
  <c r="AE125"/>
  <c r="AF125" s="1"/>
  <c r="AR125" s="1"/>
  <c r="AE130"/>
  <c r="AE140"/>
  <c r="AF140" s="1"/>
  <c r="AR140" s="1"/>
  <c r="M150"/>
  <c r="AE151"/>
  <c r="AF151" s="1"/>
  <c r="AR151" s="1"/>
  <c r="AE153"/>
  <c r="AF153" s="1"/>
  <c r="AR153" s="1"/>
  <c r="AE157"/>
  <c r="AF157" s="1"/>
  <c r="AR157" s="1"/>
  <c r="AE160"/>
  <c r="AF160" s="1"/>
  <c r="AR160" s="1"/>
  <c r="AE161"/>
  <c r="AF161" s="1"/>
  <c r="AR161" s="1"/>
  <c r="AE162"/>
  <c r="AF162" s="1"/>
  <c r="AR162" s="1"/>
  <c r="AE164"/>
  <c r="AF164" s="1"/>
  <c r="AR164" s="1"/>
  <c r="AE165"/>
  <c r="AF165" s="1"/>
  <c r="AR165" s="1"/>
  <c r="AE166"/>
  <c r="AF166" s="1"/>
  <c r="AR166" s="1"/>
  <c r="AE167"/>
  <c r="AF167" s="1"/>
  <c r="AR167" s="1"/>
  <c r="AE173"/>
  <c r="AF173" s="1"/>
  <c r="AR173" s="1"/>
  <c r="AE175"/>
  <c r="AF175" s="1"/>
  <c r="AR175" s="1"/>
  <c r="AE180"/>
  <c r="AF180" s="1"/>
  <c r="AR180" s="1"/>
  <c r="AE31"/>
  <c r="AE35" s="1"/>
  <c r="AE42"/>
  <c r="AE43"/>
  <c r="AF43" s="1"/>
  <c r="AR43" s="1"/>
  <c r="AE49"/>
  <c r="AF49" s="1"/>
  <c r="AR49" s="1"/>
  <c r="AE52"/>
  <c r="AF52" s="1"/>
  <c r="AR52" s="1"/>
  <c r="AE53"/>
  <c r="AF53" s="1"/>
  <c r="AR53" s="1"/>
  <c r="AE56"/>
  <c r="AF56" s="1"/>
  <c r="AR56" s="1"/>
  <c r="AE74"/>
  <c r="AF74" s="1"/>
  <c r="AR74" s="1"/>
  <c r="AE79"/>
  <c r="AF79" s="1"/>
  <c r="AR79" s="1"/>
  <c r="AE80"/>
  <c r="AF80" s="1"/>
  <c r="AR80" s="1"/>
  <c r="AE111"/>
  <c r="AF111" s="1"/>
  <c r="AR111" s="1"/>
  <c r="AE121"/>
  <c r="AE123"/>
  <c r="AF123" s="1"/>
  <c r="AR123" s="1"/>
  <c r="AE131"/>
  <c r="AF131" s="1"/>
  <c r="AR131" s="1"/>
  <c r="AE137"/>
  <c r="AF137" s="1"/>
  <c r="AR137" s="1"/>
  <c r="AE145"/>
  <c r="AF145" s="1"/>
  <c r="AR145" s="1"/>
  <c r="AE7"/>
  <c r="AE37"/>
  <c r="AF37" s="1"/>
  <c r="AR37" s="1"/>
  <c r="AE66"/>
  <c r="AF66" s="1"/>
  <c r="AR66" s="1"/>
  <c r="AE67"/>
  <c r="AF67" s="1"/>
  <c r="AR67" s="1"/>
  <c r="AE68"/>
  <c r="AF68" s="1"/>
  <c r="AR68" s="1"/>
  <c r="AE70"/>
  <c r="AF70" s="1"/>
  <c r="AR70" s="1"/>
  <c r="AE73"/>
  <c r="AF73" s="1"/>
  <c r="AR73" s="1"/>
  <c r="AE84"/>
  <c r="AE87"/>
  <c r="AF87" s="1"/>
  <c r="AR87" s="1"/>
  <c r="AE92"/>
  <c r="AF92" s="1"/>
  <c r="AR92" s="1"/>
  <c r="AE106"/>
  <c r="AF106" s="1"/>
  <c r="AR106" s="1"/>
  <c r="AE113"/>
  <c r="AF113" s="1"/>
  <c r="AR113" s="1"/>
  <c r="AE119"/>
  <c r="AF119" s="1"/>
  <c r="AR119" s="1"/>
  <c r="AE128"/>
  <c r="AF128" s="1"/>
  <c r="AR128" s="1"/>
  <c r="AE136"/>
  <c r="AF136" s="1"/>
  <c r="AR136" s="1"/>
  <c r="AE144"/>
  <c r="AF144" s="1"/>
  <c r="AR144" s="1"/>
  <c r="AE150"/>
  <c r="AE152"/>
  <c r="AF152" s="1"/>
  <c r="AR152" s="1"/>
  <c r="AE154"/>
  <c r="AF154" s="1"/>
  <c r="AR154" s="1"/>
  <c r="AE158"/>
  <c r="AF158" s="1"/>
  <c r="AR158" s="1"/>
  <c r="AE159"/>
  <c r="AF159" s="1"/>
  <c r="AR159" s="1"/>
  <c r="AE163"/>
  <c r="AF163" s="1"/>
  <c r="AR163" s="1"/>
  <c r="AE168"/>
  <c r="AF168" s="1"/>
  <c r="AR168" s="1"/>
  <c r="AE172"/>
  <c r="AF172" s="1"/>
  <c r="AR172" s="1"/>
  <c r="AE174"/>
  <c r="AF174" s="1"/>
  <c r="AR174" s="1"/>
  <c r="AE176"/>
  <c r="AF176" s="1"/>
  <c r="AR176" s="1"/>
  <c r="AE177"/>
  <c r="AF177" s="1"/>
  <c r="AR177" s="1"/>
  <c r="AE178"/>
  <c r="AF178" s="1"/>
  <c r="AR178" s="1"/>
  <c r="M9"/>
  <c r="AU14"/>
  <c r="AF51"/>
  <c r="AF84"/>
  <c r="AF88" s="1"/>
  <c r="AN7"/>
  <c r="M12"/>
  <c r="AE12"/>
  <c r="AE30" s="1"/>
  <c r="M13"/>
  <c r="AQ13" s="1"/>
  <c r="AT13" s="1"/>
  <c r="M25"/>
  <c r="AQ25" s="1"/>
  <c r="AT25" s="1"/>
  <c r="AS36"/>
  <c r="AS51"/>
  <c r="AS59"/>
  <c r="M66"/>
  <c r="AQ66" s="1"/>
  <c r="M71"/>
  <c r="AQ71" s="1"/>
  <c r="AT71" s="1"/>
  <c r="M72"/>
  <c r="AQ72" s="1"/>
  <c r="M77"/>
  <c r="AE77"/>
  <c r="M78"/>
  <c r="AQ78" s="1"/>
  <c r="AT78" s="1"/>
  <c r="BB78" s="1"/>
  <c r="M86"/>
  <c r="AQ86" s="1"/>
  <c r="AS89"/>
  <c r="BA186"/>
  <c r="M8"/>
  <c r="M29"/>
  <c r="AQ29" s="1"/>
  <c r="AT29" s="1"/>
  <c r="M36"/>
  <c r="M39"/>
  <c r="AQ39" s="1"/>
  <c r="AT39" s="1"/>
  <c r="BB39" s="1"/>
  <c r="AS42"/>
  <c r="M43"/>
  <c r="AQ43" s="1"/>
  <c r="AT43" s="1"/>
  <c r="BB43" s="1"/>
  <c r="M51"/>
  <c r="M55"/>
  <c r="AQ55" s="1"/>
  <c r="AT55" s="1"/>
  <c r="M64"/>
  <c r="AE64"/>
  <c r="M67"/>
  <c r="AQ67" s="1"/>
  <c r="AT67" s="1"/>
  <c r="AE90"/>
  <c r="AF90" s="1"/>
  <c r="AR90" s="1"/>
  <c r="AE94"/>
  <c r="M96"/>
  <c r="AQ96" s="1"/>
  <c r="AF121"/>
  <c r="M31"/>
  <c r="M35" s="1"/>
  <c r="AE36"/>
  <c r="AE40" s="1"/>
  <c r="AE59"/>
  <c r="AE63" s="1"/>
  <c r="AS77"/>
  <c r="M80"/>
  <c r="AQ80" s="1"/>
  <c r="AT80" s="1"/>
  <c r="M84"/>
  <c r="AE89"/>
  <c r="AQ89"/>
  <c r="AE91"/>
  <c r="AF91" s="1"/>
  <c r="AR91" s="1"/>
  <c r="AE95"/>
  <c r="AF95" s="1"/>
  <c r="AR95" s="1"/>
  <c r="AF150"/>
  <c r="AY186"/>
  <c r="M42"/>
  <c r="AS64"/>
  <c r="AQ94"/>
  <c r="AS99"/>
  <c r="AE104"/>
  <c r="AQ104"/>
  <c r="M107"/>
  <c r="AQ107" s="1"/>
  <c r="AT107" s="1"/>
  <c r="BB107" s="1"/>
  <c r="M112"/>
  <c r="AQ112" s="1"/>
  <c r="AT112" s="1"/>
  <c r="M116"/>
  <c r="M119"/>
  <c r="AQ119" s="1"/>
  <c r="AT119" s="1"/>
  <c r="BB119" s="1"/>
  <c r="M123"/>
  <c r="AQ123" s="1"/>
  <c r="AT123" s="1"/>
  <c r="BB123" s="1"/>
  <c r="M127"/>
  <c r="AQ127" s="1"/>
  <c r="AT127" s="1"/>
  <c r="BB127" s="1"/>
  <c r="AS130"/>
  <c r="M131"/>
  <c r="AQ131" s="1"/>
  <c r="AT131" s="1"/>
  <c r="M135"/>
  <c r="AQ135" s="1"/>
  <c r="AT135" s="1"/>
  <c r="BB135" s="1"/>
  <c r="M139"/>
  <c r="AQ139" s="1"/>
  <c r="AT139" s="1"/>
  <c r="BB139" s="1"/>
  <c r="M143"/>
  <c r="AQ143" s="1"/>
  <c r="AT143" s="1"/>
  <c r="BB143" s="1"/>
  <c r="AS150"/>
  <c r="M151"/>
  <c r="AQ151" s="1"/>
  <c r="AT151" s="1"/>
  <c r="M154"/>
  <c r="AQ154" s="1"/>
  <c r="AT154" s="1"/>
  <c r="BB154" s="1"/>
  <c r="M158"/>
  <c r="AQ158" s="1"/>
  <c r="AT158" s="1"/>
  <c r="BB158" s="1"/>
  <c r="M160"/>
  <c r="AQ160" s="1"/>
  <c r="AT160" s="1"/>
  <c r="BB160" s="1"/>
  <c r="M163"/>
  <c r="AQ163" s="1"/>
  <c r="AT163" s="1"/>
  <c r="M168"/>
  <c r="AQ168" s="1"/>
  <c r="AT168" s="1"/>
  <c r="M171"/>
  <c r="M174"/>
  <c r="AQ174" s="1"/>
  <c r="AT174" s="1"/>
  <c r="M176"/>
  <c r="AQ176" s="1"/>
  <c r="AT176" s="1"/>
  <c r="BB176" s="1"/>
  <c r="M179"/>
  <c r="AQ179" s="1"/>
  <c r="AE179"/>
  <c r="AF179" s="1"/>
  <c r="AR179" s="1"/>
  <c r="M181"/>
  <c r="AQ181" s="1"/>
  <c r="AT181" s="1"/>
  <c r="AE96"/>
  <c r="AF96" s="1"/>
  <c r="AR96" s="1"/>
  <c r="M97"/>
  <c r="AQ97" s="1"/>
  <c r="AT97" s="1"/>
  <c r="M102"/>
  <c r="AQ102" s="1"/>
  <c r="AT102" s="1"/>
  <c r="BB102" s="1"/>
  <c r="M106"/>
  <c r="AQ106" s="1"/>
  <c r="AT106" s="1"/>
  <c r="BB106" s="1"/>
  <c r="M110"/>
  <c r="AE110"/>
  <c r="AE115" s="1"/>
  <c r="M113"/>
  <c r="AQ113" s="1"/>
  <c r="AT113" s="1"/>
  <c r="AE116"/>
  <c r="AE120" s="1"/>
  <c r="M118"/>
  <c r="AQ118" s="1"/>
  <c r="M122"/>
  <c r="AQ122" s="1"/>
  <c r="AT122" s="1"/>
  <c r="BB122" s="1"/>
  <c r="M126"/>
  <c r="AQ126" s="1"/>
  <c r="AT126" s="1"/>
  <c r="M130"/>
  <c r="AE171"/>
  <c r="M183"/>
  <c r="AQ183" s="1"/>
  <c r="AT183" s="1"/>
  <c r="BB183" s="1"/>
  <c r="AQ150"/>
  <c r="M152"/>
  <c r="AQ152" s="1"/>
  <c r="M162"/>
  <c r="AQ162" s="1"/>
  <c r="AT162" s="1"/>
  <c r="M164"/>
  <c r="AQ164" s="1"/>
  <c r="AT164" s="1"/>
  <c r="BB164" s="1"/>
  <c r="M167"/>
  <c r="AQ167" s="1"/>
  <c r="AT167" s="1"/>
  <c r="M175"/>
  <c r="AQ175" s="1"/>
  <c r="AT175" s="1"/>
  <c r="M182"/>
  <c r="AQ182" s="1"/>
  <c r="AT182" s="1"/>
  <c r="BB182" s="1"/>
  <c r="M99"/>
  <c r="M103" s="1"/>
  <c r="AS110"/>
  <c r="AS115" s="1"/>
  <c r="AJ28" i="18" s="1"/>
  <c r="AQ121" i="13"/>
  <c r="AE154" i="12"/>
  <c r="AF154" s="1"/>
  <c r="AR154" s="1"/>
  <c r="AQ154"/>
  <c r="AN154"/>
  <c r="AS154" s="1"/>
  <c r="AF58" i="17" l="1"/>
  <c r="U5" i="15"/>
  <c r="CI33" i="18"/>
  <c r="AW33"/>
  <c r="BW33"/>
  <c r="BU33"/>
  <c r="BU32" s="1"/>
  <c r="M5" i="17"/>
  <c r="AT36"/>
  <c r="AE75" i="13"/>
  <c r="AE58" s="1"/>
  <c r="BB67" i="15"/>
  <c r="BB16" i="14"/>
  <c r="AE88" i="13"/>
  <c r="AE5" i="14"/>
  <c r="AE83"/>
  <c r="AE82" s="1"/>
  <c r="AQ59" i="13"/>
  <c r="AE184"/>
  <c r="AE170" s="1"/>
  <c r="M115"/>
  <c r="AF169"/>
  <c r="AF149" s="1"/>
  <c r="AE93"/>
  <c r="AT27"/>
  <c r="T5"/>
  <c r="Y58"/>
  <c r="Y5" s="1"/>
  <c r="AZ10" i="15"/>
  <c r="AZ11" s="1"/>
  <c r="S83" i="13"/>
  <c r="AT179"/>
  <c r="AF129"/>
  <c r="M57"/>
  <c r="M40"/>
  <c r="M81"/>
  <c r="M76" s="1"/>
  <c r="AE129"/>
  <c r="CL21" i="18"/>
  <c r="AT178" i="13"/>
  <c r="BB178" s="1"/>
  <c r="AT74"/>
  <c r="BB71" i="14"/>
  <c r="AF6" i="16"/>
  <c r="AF5" s="1"/>
  <c r="AT180" i="13"/>
  <c r="BB180" s="1"/>
  <c r="AT177"/>
  <c r="AT146"/>
  <c r="BB146" s="1"/>
  <c r="AT111"/>
  <c r="AT90"/>
  <c r="BB90" s="1"/>
  <c r="AT49"/>
  <c r="BB49" s="1"/>
  <c r="AT28"/>
  <c r="AF109" i="14"/>
  <c r="AF82" i="16"/>
  <c r="AT166" i="13"/>
  <c r="BB166" s="1"/>
  <c r="BB10" i="15"/>
  <c r="AT114" i="13"/>
  <c r="BB114" s="1"/>
  <c r="AT62"/>
  <c r="BB62" s="1"/>
  <c r="AC5"/>
  <c r="R41"/>
  <c r="R6"/>
  <c r="AT165"/>
  <c r="BB165" s="1"/>
  <c r="AT142"/>
  <c r="BB142" s="1"/>
  <c r="AT73"/>
  <c r="AT34"/>
  <c r="BB34" s="1"/>
  <c r="BB14"/>
  <c r="AT22"/>
  <c r="AT45" i="12"/>
  <c r="BB45" s="1"/>
  <c r="AF148" i="14"/>
  <c r="AF83" i="17"/>
  <c r="AT141" i="13"/>
  <c r="BB141" s="1"/>
  <c r="AF6" i="17"/>
  <c r="AT46" i="13"/>
  <c r="BB46" s="1"/>
  <c r="AT100"/>
  <c r="BB100" s="1"/>
  <c r="AT159"/>
  <c r="AT138"/>
  <c r="BB138" s="1"/>
  <c r="AT56"/>
  <c r="AT125"/>
  <c r="AT68"/>
  <c r="BB68" s="1"/>
  <c r="AT96"/>
  <c r="AT133"/>
  <c r="BB133" s="1"/>
  <c r="AU86" i="14"/>
  <c r="AU88" s="1"/>
  <c r="AY22" i="18" s="1"/>
  <c r="AT91" i="13"/>
  <c r="BB91" s="1"/>
  <c r="AT134"/>
  <c r="BB134" s="1"/>
  <c r="AT95"/>
  <c r="BB95" s="1"/>
  <c r="AT54"/>
  <c r="AQ169"/>
  <c r="AT152"/>
  <c r="BB152" s="1"/>
  <c r="AT118"/>
  <c r="BB118" s="1"/>
  <c r="AT86"/>
  <c r="BB86" s="1"/>
  <c r="AU16" i="18"/>
  <c r="AQ58" i="14"/>
  <c r="AQ170"/>
  <c r="AU36" i="18"/>
  <c r="AU35" s="1"/>
  <c r="AV16"/>
  <c r="AV15" s="1"/>
  <c r="AR58" i="14"/>
  <c r="AQ171" i="13"/>
  <c r="AQ184" s="1"/>
  <c r="M184"/>
  <c r="M170" s="1"/>
  <c r="AQ116"/>
  <c r="AQ120" s="1"/>
  <c r="AH29" i="18" s="1"/>
  <c r="M120" i="13"/>
  <c r="AF99"/>
  <c r="AF103" s="1"/>
  <c r="AE103"/>
  <c r="AS58" i="14"/>
  <c r="AW16" i="18"/>
  <c r="AR130" i="15"/>
  <c r="AF147"/>
  <c r="AF75"/>
  <c r="AF58" s="1"/>
  <c r="AR64"/>
  <c r="AF98"/>
  <c r="AR94"/>
  <c r="AR98" s="1"/>
  <c r="BI24" i="18" s="1"/>
  <c r="AR171" i="15"/>
  <c r="AF184"/>
  <c r="AF170" s="1"/>
  <c r="AT76" i="17"/>
  <c r="CK19" i="18"/>
  <c r="CK18" s="1"/>
  <c r="AR84" i="15"/>
  <c r="AF88"/>
  <c r="AU170" i="16"/>
  <c r="BY36" i="18"/>
  <c r="BY35" s="1"/>
  <c r="AT94" i="15"/>
  <c r="BB94" s="1"/>
  <c r="AQ98"/>
  <c r="BH24" i="18" s="1"/>
  <c r="AU131" i="15"/>
  <c r="BB131" s="1"/>
  <c r="AQ6"/>
  <c r="BH9" i="18"/>
  <c r="AQ149" i="17"/>
  <c r="CH34" i="18"/>
  <c r="CH33" s="1"/>
  <c r="BU22"/>
  <c r="BU21" s="1"/>
  <c r="AQ83" i="16"/>
  <c r="CH28" i="18"/>
  <c r="CH27" s="1"/>
  <c r="AQ109" i="17"/>
  <c r="AU163" i="15"/>
  <c r="BB163" s="1"/>
  <c r="AU97" i="14"/>
  <c r="BB97" s="1"/>
  <c r="AU113" i="15"/>
  <c r="BB113" s="1"/>
  <c r="AT59" i="17"/>
  <c r="AR63"/>
  <c r="AR170"/>
  <c r="AR148" s="1"/>
  <c r="CI36" i="18"/>
  <c r="CI35" s="1"/>
  <c r="CI32" s="1"/>
  <c r="AR149" i="15"/>
  <c r="BI34" i="18"/>
  <c r="BI33" s="1"/>
  <c r="BH16"/>
  <c r="AU104" i="14"/>
  <c r="AU108" s="1"/>
  <c r="AY26" i="18" s="1"/>
  <c r="EL26" s="1"/>
  <c r="AQ108" i="14"/>
  <c r="AU26" i="18" s="1"/>
  <c r="AR57" i="16"/>
  <c r="BV14" i="18" s="1"/>
  <c r="AT51" i="16"/>
  <c r="BH30" i="18"/>
  <c r="BH22"/>
  <c r="AQ170" i="15"/>
  <c r="BH36" i="18"/>
  <c r="BH35" s="1"/>
  <c r="AQ98" i="13"/>
  <c r="AH24" i="18" s="1"/>
  <c r="AE108" i="13"/>
  <c r="M50"/>
  <c r="M41" s="1"/>
  <c r="AE81"/>
  <c r="AE76" s="1"/>
  <c r="AF31"/>
  <c r="AE169"/>
  <c r="AE149" s="1"/>
  <c r="AE148" s="1"/>
  <c r="AE50"/>
  <c r="AT38"/>
  <c r="BB38" s="1"/>
  <c r="AE57"/>
  <c r="AT18" i="1"/>
  <c r="BX15" i="18"/>
  <c r="AW21"/>
  <c r="BJ21"/>
  <c r="BB39" i="15"/>
  <c r="BB77" i="17"/>
  <c r="AR63" i="15"/>
  <c r="S109" i="13"/>
  <c r="BB32" i="17"/>
  <c r="BB96" i="14"/>
  <c r="AT43"/>
  <c r="BB43" s="1"/>
  <c r="R83" i="13"/>
  <c r="R82" s="1"/>
  <c r="AB41"/>
  <c r="U5"/>
  <c r="M148" i="15"/>
  <c r="AU167"/>
  <c r="BB167" s="1"/>
  <c r="U109" i="13"/>
  <c r="BW32" i="18"/>
  <c r="BB19" i="14"/>
  <c r="BB172"/>
  <c r="BB71" i="15"/>
  <c r="AV104" i="13"/>
  <c r="AV108" s="1"/>
  <c r="AQ108"/>
  <c r="AH26" i="18" s="1"/>
  <c r="AQ64" i="13"/>
  <c r="AQ75" s="1"/>
  <c r="AH17" i="18" s="1"/>
  <c r="M75" i="13"/>
  <c r="M58" s="1"/>
  <c r="AV8" i="18"/>
  <c r="AR76" i="14"/>
  <c r="AV19" i="18"/>
  <c r="AV18" s="1"/>
  <c r="AZ58" i="14"/>
  <c r="BD17" i="18"/>
  <c r="BD15" s="1"/>
  <c r="AF108" i="15"/>
  <c r="AR104"/>
  <c r="AR108" s="1"/>
  <c r="BI26" i="18" s="1"/>
  <c r="BL19"/>
  <c r="BL18" s="1"/>
  <c r="AU76" i="15"/>
  <c r="AZ58" i="16"/>
  <c r="CD17" i="18"/>
  <c r="CD15" s="1"/>
  <c r="AZ58" i="17"/>
  <c r="CQ17" i="18"/>
  <c r="CQ15" s="1"/>
  <c r="AZ76" i="17"/>
  <c r="CQ19" i="18"/>
  <c r="CQ18" s="1"/>
  <c r="AS76" i="14"/>
  <c r="AW19" i="18"/>
  <c r="AW18" s="1"/>
  <c r="EL22"/>
  <c r="BJ19"/>
  <c r="BJ18" s="1"/>
  <c r="AS76" i="15"/>
  <c r="AS83" i="16"/>
  <c r="BW25" i="18"/>
  <c r="BW21" s="1"/>
  <c r="BW20" s="1"/>
  <c r="AU149" i="16"/>
  <c r="BY34" i="18"/>
  <c r="BY33" s="1"/>
  <c r="BY32" s="1"/>
  <c r="AT84" i="17"/>
  <c r="BB84" s="1"/>
  <c r="AR88"/>
  <c r="AT77" i="16"/>
  <c r="AR81"/>
  <c r="BU16" i="18"/>
  <c r="AQ58" i="16"/>
  <c r="AQ5" s="1"/>
  <c r="BH19" i="18"/>
  <c r="BH18" s="1"/>
  <c r="AQ76" i="15"/>
  <c r="AT116" i="17"/>
  <c r="AR120"/>
  <c r="CI29" i="18" s="1"/>
  <c r="CI28"/>
  <c r="AR30" i="16"/>
  <c r="BV9" i="18" s="1"/>
  <c r="AT12" i="16"/>
  <c r="AQ115" i="14"/>
  <c r="AU34" i="18"/>
  <c r="AQ149" i="14"/>
  <c r="CI13" i="18"/>
  <c r="AR41" i="17"/>
  <c r="AR35" i="16"/>
  <c r="BV10" i="18" s="1"/>
  <c r="AT31" i="16"/>
  <c r="AR103"/>
  <c r="BV25" i="18" s="1"/>
  <c r="AT99" i="16"/>
  <c r="AQ93" i="13"/>
  <c r="AH23" i="18" s="1"/>
  <c r="M147" i="13"/>
  <c r="M88"/>
  <c r="AE98"/>
  <c r="M11"/>
  <c r="M6" s="1"/>
  <c r="M30"/>
  <c r="AF57"/>
  <c r="M169"/>
  <c r="M149" s="1"/>
  <c r="M148" s="1"/>
  <c r="AT69"/>
  <c r="AU58" i="17"/>
  <c r="AU74" i="15"/>
  <c r="BB74" s="1"/>
  <c r="BB8" i="14"/>
  <c r="BB104" i="16"/>
  <c r="BB96" i="17"/>
  <c r="AU98" i="14"/>
  <c r="AQ63" i="13"/>
  <c r="AT24"/>
  <c r="AT89" i="16"/>
  <c r="BB89" s="1"/>
  <c r="BB73" i="14"/>
  <c r="BB86"/>
  <c r="BB71" i="17"/>
  <c r="CH20" i="18"/>
  <c r="AT36" i="16"/>
  <c r="AZ10" i="14"/>
  <c r="AZ11" s="1"/>
  <c r="M98" i="13"/>
  <c r="M93"/>
  <c r="BB32" i="16"/>
  <c r="BB159" i="14"/>
  <c r="U5"/>
  <c r="T109" i="13"/>
  <c r="T82" s="1"/>
  <c r="AB83"/>
  <c r="AB82" s="1"/>
  <c r="BB70" i="17"/>
  <c r="AQ6"/>
  <c r="AE82" i="15"/>
  <c r="U83" i="13"/>
  <c r="S41"/>
  <c r="AB6"/>
  <c r="S6"/>
  <c r="AT104" i="17"/>
  <c r="BB104" s="1"/>
  <c r="AT89"/>
  <c r="BB89" s="1"/>
  <c r="EL23" i="18"/>
  <c r="M129" i="13"/>
  <c r="BB85" i="15"/>
  <c r="BB80"/>
  <c r="BB85" i="14"/>
  <c r="BB21"/>
  <c r="BB125" i="15"/>
  <c r="BB10" i="17"/>
  <c r="BB32" i="15"/>
  <c r="AF31" i="1"/>
  <c r="AR110" i="15"/>
  <c r="AF115"/>
  <c r="AR116"/>
  <c r="AR120" s="1"/>
  <c r="BI29" i="18" s="1"/>
  <c r="AF120" i="15"/>
  <c r="AR77"/>
  <c r="AR81" s="1"/>
  <c r="AF81"/>
  <c r="AF76" s="1"/>
  <c r="AZ75"/>
  <c r="BQ17" i="18" s="1"/>
  <c r="BQ15" s="1"/>
  <c r="BV8"/>
  <c r="BV7" s="1"/>
  <c r="AR6" i="16"/>
  <c r="AS170" i="15"/>
  <c r="BJ36" i="18"/>
  <c r="BJ35" s="1"/>
  <c r="AU83" i="16"/>
  <c r="BY24" i="18"/>
  <c r="BY21" s="1"/>
  <c r="BU28"/>
  <c r="BU27" s="1"/>
  <c r="AQ109" i="16"/>
  <c r="BV23" i="18"/>
  <c r="BV21" s="1"/>
  <c r="AQ170" i="17"/>
  <c r="AQ148" s="1"/>
  <c r="CH36" i="18"/>
  <c r="CH35" s="1"/>
  <c r="AT171" i="16"/>
  <c r="BB171" s="1"/>
  <c r="AR184"/>
  <c r="AT116" i="15"/>
  <c r="AQ120"/>
  <c r="BH29" i="18" s="1"/>
  <c r="AT64" i="17"/>
  <c r="BB64" s="1"/>
  <c r="AR75"/>
  <c r="CI17" i="18" s="1"/>
  <c r="AR147" i="16"/>
  <c r="BV31" i="18" s="1"/>
  <c r="AT130" i="16"/>
  <c r="CH13" i="18"/>
  <c r="CH12" s="1"/>
  <c r="AQ41" i="17"/>
  <c r="AT101" i="13"/>
  <c r="BB101" s="1"/>
  <c r="AT66"/>
  <c r="AT72"/>
  <c r="AF83" i="14"/>
  <c r="AQ6"/>
  <c r="AT47" i="13"/>
  <c r="BB47" s="1"/>
  <c r="AT172"/>
  <c r="AT145"/>
  <c r="BB145" s="1"/>
  <c r="AT137"/>
  <c r="BB137" s="1"/>
  <c r="AT128"/>
  <c r="BB128" s="1"/>
  <c r="L5"/>
  <c r="BB125" i="17"/>
  <c r="BB26" i="14"/>
  <c r="BB38" i="15"/>
  <c r="AE5"/>
  <c r="AQ82" i="17"/>
  <c r="AF109"/>
  <c r="AF82" s="1"/>
  <c r="M109" i="14"/>
  <c r="AT124" i="13"/>
  <c r="BB124" s="1"/>
  <c r="AT105"/>
  <c r="BB105" s="1"/>
  <c r="AT53"/>
  <c r="AT48"/>
  <c r="BB48" s="1"/>
  <c r="AQ31"/>
  <c r="M41" i="15"/>
  <c r="BB66" i="14"/>
  <c r="AT45" i="13"/>
  <c r="BB45" s="1"/>
  <c r="AT173"/>
  <c r="BB173" s="1"/>
  <c r="AT161"/>
  <c r="BB161" s="1"/>
  <c r="AT157"/>
  <c r="BB157" s="1"/>
  <c r="AT153"/>
  <c r="AT144"/>
  <c r="BB144" s="1"/>
  <c r="AT140"/>
  <c r="BB140" s="1"/>
  <c r="AT136"/>
  <c r="BB136" s="1"/>
  <c r="AT132"/>
  <c r="AT79"/>
  <c r="BB79" s="1"/>
  <c r="AT33"/>
  <c r="BB33" s="1"/>
  <c r="AT110" i="17"/>
  <c r="AF58" i="14"/>
  <c r="AF5" s="1"/>
  <c r="Y83" i="13"/>
  <c r="AC82"/>
  <c r="AQ9"/>
  <c r="AT9" s="1"/>
  <c r="AF41" i="17"/>
  <c r="AF5" s="1"/>
  <c r="AT44" i="13"/>
  <c r="BB44" s="1"/>
  <c r="AT92"/>
  <c r="BB92" s="1"/>
  <c r="AT87"/>
  <c r="BB87" s="1"/>
  <c r="AT70"/>
  <c r="AT61"/>
  <c r="BB61" s="1"/>
  <c r="AT52"/>
  <c r="AT37"/>
  <c r="BB37" s="1"/>
  <c r="AQ169" i="15"/>
  <c r="BB71" i="16"/>
  <c r="BB8" i="15"/>
  <c r="BB70"/>
  <c r="AF7" i="13"/>
  <c r="AF11" s="1"/>
  <c r="AE11"/>
  <c r="AE6" s="1"/>
  <c r="AR10"/>
  <c r="AT10" s="1"/>
  <c r="AQ31" i="1"/>
  <c r="AQ76" i="14"/>
  <c r="AU19" i="18"/>
  <c r="AU18" s="1"/>
  <c r="AS170" i="14"/>
  <c r="AS148" s="1"/>
  <c r="AW36" i="18"/>
  <c r="AW35" s="1"/>
  <c r="AW32" s="1"/>
  <c r="AR7" i="15"/>
  <c r="AF11"/>
  <c r="AF6" s="1"/>
  <c r="AF103"/>
  <c r="AR99"/>
  <c r="AR89"/>
  <c r="AF93"/>
  <c r="CI8" i="18"/>
  <c r="AU149" i="17"/>
  <c r="CL34" i="18"/>
  <c r="CL33" s="1"/>
  <c r="AS149" i="15"/>
  <c r="AS148" s="1"/>
  <c r="BJ34" i="18"/>
  <c r="AU170" i="17"/>
  <c r="CL36" i="18"/>
  <c r="CL35" s="1"/>
  <c r="AQ41" i="15"/>
  <c r="BH14" i="18"/>
  <c r="BH12" s="1"/>
  <c r="AU22"/>
  <c r="AU21" s="1"/>
  <c r="AQ83" i="14"/>
  <c r="BQ8" i="18"/>
  <c r="AR30" i="17"/>
  <c r="CI9" i="18" s="1"/>
  <c r="AT12" i="17"/>
  <c r="BB12" s="1"/>
  <c r="AR129" i="16"/>
  <c r="BV30" i="18" s="1"/>
  <c r="BV27" s="1"/>
  <c r="AT121" i="16"/>
  <c r="BB121" s="1"/>
  <c r="AQ41" i="14"/>
  <c r="AU14" i="18"/>
  <c r="AU12" s="1"/>
  <c r="AR50" i="16"/>
  <c r="AT42"/>
  <c r="BB42" s="1"/>
  <c r="AR169"/>
  <c r="AT150"/>
  <c r="BB150" s="1"/>
  <c r="AQ103" i="15"/>
  <c r="BH25" i="18" s="1"/>
  <c r="AT100" i="15"/>
  <c r="BB100" s="1"/>
  <c r="AR147" i="17"/>
  <c r="CI31" i="18" s="1"/>
  <c r="AT130" i="17"/>
  <c r="AT121" i="15"/>
  <c r="BB121" s="1"/>
  <c r="AR129"/>
  <c r="AQ129" i="13"/>
  <c r="AE147"/>
  <c r="AE109" s="1"/>
  <c r="AT85"/>
  <c r="BB85" s="1"/>
  <c r="BB70" i="14"/>
  <c r="BB129" i="17"/>
  <c r="CS30" i="18" s="1"/>
  <c r="AQ8" i="13"/>
  <c r="BB15" i="14"/>
  <c r="BB23"/>
  <c r="BB73" i="15"/>
  <c r="BB151" i="17"/>
  <c r="M82" i="14"/>
  <c r="AQ75" i="15"/>
  <c r="BH17" i="18" s="1"/>
  <c r="AQ51" i="13"/>
  <c r="AQ57" s="1"/>
  <c r="M109" i="15"/>
  <c r="M83"/>
  <c r="M6" i="14"/>
  <c r="M5" s="1"/>
  <c r="M6" i="15"/>
  <c r="M5" s="1"/>
  <c r="R5" i="13"/>
  <c r="BB94" i="16"/>
  <c r="AF148" i="15"/>
  <c r="Y109" i="13"/>
  <c r="L109"/>
  <c r="L82" s="1"/>
  <c r="S82"/>
  <c r="AT94" i="17"/>
  <c r="BB94" s="1"/>
  <c r="M108" i="13"/>
  <c r="AQ12"/>
  <c r="BB151" i="15"/>
  <c r="BB96"/>
  <c r="BB10" i="16"/>
  <c r="AR109"/>
  <c r="AU83" i="17"/>
  <c r="AT169"/>
  <c r="AS82"/>
  <c r="AS82" i="16"/>
  <c r="AU58"/>
  <c r="AT58"/>
  <c r="AU11" i="15"/>
  <c r="BL8" i="18" s="1"/>
  <c r="AU184" i="15"/>
  <c r="AU169"/>
  <c r="AS147"/>
  <c r="BJ31" i="18" s="1"/>
  <c r="AT129" i="15"/>
  <c r="BK30" i="18" s="1"/>
  <c r="AU98" i="15"/>
  <c r="AS83"/>
  <c r="AU81" i="14"/>
  <c r="AU169"/>
  <c r="AU129"/>
  <c r="AY30" i="18" s="1"/>
  <c r="AS129" i="14"/>
  <c r="AS83"/>
  <c r="AU75"/>
  <c r="AU11"/>
  <c r="AY8" i="18" s="1"/>
  <c r="AU72" i="13"/>
  <c r="AS120"/>
  <c r="AJ29" i="18" s="1"/>
  <c r="AS169" i="13"/>
  <c r="AN169"/>
  <c r="AN149" s="1"/>
  <c r="AN148" s="1"/>
  <c r="AS103"/>
  <c r="AJ25" i="18" s="1"/>
  <c r="AS93" i="13"/>
  <c r="AJ23" i="18" s="1"/>
  <c r="AS63" i="13"/>
  <c r="AJ16" i="18" s="1"/>
  <c r="AS57" i="13"/>
  <c r="AJ14" i="18" s="1"/>
  <c r="AN57" i="13"/>
  <c r="AN41" s="1"/>
  <c r="AS40"/>
  <c r="AJ11" i="18" s="1"/>
  <c r="AS35" i="13"/>
  <c r="AJ10" i="18" s="1"/>
  <c r="AS7" i="13"/>
  <c r="AS11" s="1"/>
  <c r="AJ8" i="18" s="1"/>
  <c r="AN11" i="13"/>
  <c r="AN6" s="1"/>
  <c r="AF130"/>
  <c r="AF147" s="1"/>
  <c r="AU159"/>
  <c r="BB159" s="1"/>
  <c r="AU37" i="14"/>
  <c r="BB37" s="1"/>
  <c r="AU56"/>
  <c r="BB56" s="1"/>
  <c r="AU53"/>
  <c r="BB53" s="1"/>
  <c r="AU172" i="13"/>
  <c r="AU74"/>
  <c r="BB74" s="1"/>
  <c r="AU71"/>
  <c r="AZ71" s="1"/>
  <c r="AZ75" s="1"/>
  <c r="AU52" i="14"/>
  <c r="BB52" s="1"/>
  <c r="AU177" i="13"/>
  <c r="BB177" s="1"/>
  <c r="AT88" i="17"/>
  <c r="CK22" i="18" s="1"/>
  <c r="AT7" i="17"/>
  <c r="AT11" s="1"/>
  <c r="CK8" i="18" s="1"/>
  <c r="AT75" i="17"/>
  <c r="CK17" i="18" s="1"/>
  <c r="AT108" i="17"/>
  <c r="CK26" i="18" s="1"/>
  <c r="BB81" i="17"/>
  <c r="AT57"/>
  <c r="CK14" i="18" s="1"/>
  <c r="AX99" i="17"/>
  <c r="AX103" s="1"/>
  <c r="AT129"/>
  <c r="CK30" i="18" s="1"/>
  <c r="AZ35" i="17"/>
  <c r="AT35"/>
  <c r="CK10" i="18" s="1"/>
  <c r="AT120" i="17"/>
  <c r="CK29" i="18" s="1"/>
  <c r="AT93" i="17"/>
  <c r="CK23" i="18" s="1"/>
  <c r="AT184" i="17"/>
  <c r="AT63"/>
  <c r="CK16" i="18" s="1"/>
  <c r="AT40" i="17"/>
  <c r="CK11" i="18" s="1"/>
  <c r="AT147" i="17"/>
  <c r="CK31" i="18" s="1"/>
  <c r="AX59" i="16"/>
  <c r="AX63" s="1"/>
  <c r="BB88"/>
  <c r="CF22" i="18" s="1"/>
  <c r="AT184" i="16"/>
  <c r="AT120"/>
  <c r="BX29" i="18" s="1"/>
  <c r="AT57" i="16"/>
  <c r="BX14" i="18" s="1"/>
  <c r="AT103" i="16"/>
  <c r="BX25" i="18" s="1"/>
  <c r="AT147" i="16"/>
  <c r="AT40"/>
  <c r="BX11" i="18" s="1"/>
  <c r="AT169" i="16"/>
  <c r="AU110"/>
  <c r="AU115" s="1"/>
  <c r="BY28" i="18" s="1"/>
  <c r="AT81" i="16"/>
  <c r="AT98"/>
  <c r="BX24" i="18" s="1"/>
  <c r="BB108" i="16"/>
  <c r="CF26" i="18" s="1"/>
  <c r="AT93" i="16"/>
  <c r="BX23" i="18" s="1"/>
  <c r="AZ35" i="16"/>
  <c r="AT35"/>
  <c r="BX10" i="18" s="1"/>
  <c r="AT7" i="16"/>
  <c r="AT11" s="1"/>
  <c r="BX8" i="18" s="1"/>
  <c r="AR12" i="15"/>
  <c r="AR30" s="1"/>
  <c r="BI9" i="18" s="1"/>
  <c r="AR36" i="15"/>
  <c r="AR40" s="1"/>
  <c r="BI11" i="18" s="1"/>
  <c r="AU13" i="15"/>
  <c r="BB13" s="1"/>
  <c r="AR51"/>
  <c r="AR57" s="1"/>
  <c r="BI14" i="18" s="1"/>
  <c r="AX59" i="15"/>
  <c r="AX63" s="1"/>
  <c r="AU132"/>
  <c r="BB132" s="1"/>
  <c r="BB129"/>
  <c r="BS30" i="18" s="1"/>
  <c r="AR31" i="15"/>
  <c r="AR35" s="1"/>
  <c r="BI10" i="18" s="1"/>
  <c r="AR42" i="15"/>
  <c r="AR50" s="1"/>
  <c r="AT169"/>
  <c r="AT7" i="14"/>
  <c r="AT11" s="1"/>
  <c r="AX8" i="18" s="1"/>
  <c r="AR104" i="14"/>
  <c r="AR108" s="1"/>
  <c r="AV26" i="18" s="1"/>
  <c r="AR150" i="14"/>
  <c r="AR169" s="1"/>
  <c r="AZ31"/>
  <c r="AZ35" s="1"/>
  <c r="BD10" i="18" s="1"/>
  <c r="AT31" i="14"/>
  <c r="AT35" s="1"/>
  <c r="AX10" i="18" s="1"/>
  <c r="AR121" i="14"/>
  <c r="AR129" s="1"/>
  <c r="AV30" i="18" s="1"/>
  <c r="AR84" i="14"/>
  <c r="AR88" s="1"/>
  <c r="AR110"/>
  <c r="AR115" s="1"/>
  <c r="AT77"/>
  <c r="AT36"/>
  <c r="AR116"/>
  <c r="AR120" s="1"/>
  <c r="AV29" i="18" s="1"/>
  <c r="AR89" i="14"/>
  <c r="AR93" s="1"/>
  <c r="AV23" i="18" s="1"/>
  <c r="AR94" i="14"/>
  <c r="AR98" s="1"/>
  <c r="AV24" i="18" s="1"/>
  <c r="AR171" i="14"/>
  <c r="AR184" s="1"/>
  <c r="AT51"/>
  <c r="AT64"/>
  <c r="AT75" s="1"/>
  <c r="AX17" i="18" s="1"/>
  <c r="AT99" i="14"/>
  <c r="AT103" s="1"/>
  <c r="AX25" i="18" s="1"/>
  <c r="AU59" i="14"/>
  <c r="AU63" s="1"/>
  <c r="AY16" i="18" s="1"/>
  <c r="AT59" i="14"/>
  <c r="AT63" s="1"/>
  <c r="AX16" i="18" s="1"/>
  <c r="AR42" i="14"/>
  <c r="AR50" s="1"/>
  <c r="AT130"/>
  <c r="AT147" s="1"/>
  <c r="AX31" i="18" s="1"/>
  <c r="AR12" i="14"/>
  <c r="AR30" s="1"/>
  <c r="AV9" i="18" s="1"/>
  <c r="AU29" i="14"/>
  <c r="BB29" s="1"/>
  <c r="AU153" i="13"/>
  <c r="AU73"/>
  <c r="BB73" s="1"/>
  <c r="AU70"/>
  <c r="AY70" s="1"/>
  <c r="AY75" s="1"/>
  <c r="AP17" i="18" s="1"/>
  <c r="AP15" s="1"/>
  <c r="AP6" s="1"/>
  <c r="AT16" i="1"/>
  <c r="BB16" s="1"/>
  <c r="AU111" i="13"/>
  <c r="BB111" s="1"/>
  <c r="AT44" i="1"/>
  <c r="BB44" s="1"/>
  <c r="AT44" i="12"/>
  <c r="BB44" s="1"/>
  <c r="AT45" i="1"/>
  <c r="BB45" s="1"/>
  <c r="AT20"/>
  <c r="BB20" s="1"/>
  <c r="AT46"/>
  <c r="BB46" s="1"/>
  <c r="AT46" i="12"/>
  <c r="BB46" s="1"/>
  <c r="AW186" i="13"/>
  <c r="AF42"/>
  <c r="AF50" s="1"/>
  <c r="AF41" s="1"/>
  <c r="AT23" i="1"/>
  <c r="AU23"/>
  <c r="AT19"/>
  <c r="AU19"/>
  <c r="AT15"/>
  <c r="AU15"/>
  <c r="AU21"/>
  <c r="AT17"/>
  <c r="AU17"/>
  <c r="BB22"/>
  <c r="BB18"/>
  <c r="AU18" i="12"/>
  <c r="AT18"/>
  <c r="AT23"/>
  <c r="AU23"/>
  <c r="AT19"/>
  <c r="AU19"/>
  <c r="AT15"/>
  <c r="AU15"/>
  <c r="AU20"/>
  <c r="AT20"/>
  <c r="AU16"/>
  <c r="AT16"/>
  <c r="AU21"/>
  <c r="AT17"/>
  <c r="AU17"/>
  <c r="AU22"/>
  <c r="AT22"/>
  <c r="AS26" i="1"/>
  <c r="AT26" s="1"/>
  <c r="AU26" s="1"/>
  <c r="BB26" s="1"/>
  <c r="AT26" i="12"/>
  <c r="AU26" s="1"/>
  <c r="BB26" s="1"/>
  <c r="AU23" i="13"/>
  <c r="BB23" s="1"/>
  <c r="AU22"/>
  <c r="BB22" s="1"/>
  <c r="AU21"/>
  <c r="BB21" s="1"/>
  <c r="AU20"/>
  <c r="BB20" s="1"/>
  <c r="AU19"/>
  <c r="BB19" s="1"/>
  <c r="AU18"/>
  <c r="BB18" s="1"/>
  <c r="AU17"/>
  <c r="BB17" s="1"/>
  <c r="AU16"/>
  <c r="BB16" s="1"/>
  <c r="AU15"/>
  <c r="BB15" s="1"/>
  <c r="AU28"/>
  <c r="BB28" s="1"/>
  <c r="AU26"/>
  <c r="BB26" s="1"/>
  <c r="AU31" i="1"/>
  <c r="AU35" s="1"/>
  <c r="L10" i="18" s="1"/>
  <c r="AQ29" i="1"/>
  <c r="AT28"/>
  <c r="AU28" s="1"/>
  <c r="BB28" s="1"/>
  <c r="AT28" i="12"/>
  <c r="AU28" s="1"/>
  <c r="BB28" s="1"/>
  <c r="AU113" i="13"/>
  <c r="BB113" s="1"/>
  <c r="AU179"/>
  <c r="BB179" s="1"/>
  <c r="AU29"/>
  <c r="BB29" s="1"/>
  <c r="AU174"/>
  <c r="BB174" s="1"/>
  <c r="AU96"/>
  <c r="AU13"/>
  <c r="BB13" s="1"/>
  <c r="AU163"/>
  <c r="BB163" s="1"/>
  <c r="AU67"/>
  <c r="BB67" s="1"/>
  <c r="AU168"/>
  <c r="BB168" s="1"/>
  <c r="AU112"/>
  <c r="BB112" s="1"/>
  <c r="AU66"/>
  <c r="AU25"/>
  <c r="BB25" s="1"/>
  <c r="AR150"/>
  <c r="AR169" s="1"/>
  <c r="AF116"/>
  <c r="AF120" s="1"/>
  <c r="AF110"/>
  <c r="AF115" s="1"/>
  <c r="AF104"/>
  <c r="AF108" s="1"/>
  <c r="AF89"/>
  <c r="AF93" s="1"/>
  <c r="AR99"/>
  <c r="AR103" s="1"/>
  <c r="AI25" i="18" s="1"/>
  <c r="AQ84" i="13"/>
  <c r="AQ88" s="1"/>
  <c r="AQ130"/>
  <c r="AQ147" s="1"/>
  <c r="AH31" i="18" s="1"/>
  <c r="AQ77" i="13"/>
  <c r="AQ81" s="1"/>
  <c r="AQ42"/>
  <c r="AQ50" s="1"/>
  <c r="AH13" i="18" s="1"/>
  <c r="AU31" i="13"/>
  <c r="AU35" s="1"/>
  <c r="AL10" i="18" s="1"/>
  <c r="AF59" i="13"/>
  <c r="AF63" s="1"/>
  <c r="AF36"/>
  <c r="AF40" s="1"/>
  <c r="AF12"/>
  <c r="AR84"/>
  <c r="AR88" s="1"/>
  <c r="AR51"/>
  <c r="AR57" s="1"/>
  <c r="AI14" i="18" s="1"/>
  <c r="AR7" i="13"/>
  <c r="AR11" s="1"/>
  <c r="AU181"/>
  <c r="BB181" s="1"/>
  <c r="AQ110"/>
  <c r="AQ115" s="1"/>
  <c r="AH28" i="18" s="1"/>
  <c r="AS171" i="13"/>
  <c r="AS184" s="1"/>
  <c r="AQ99"/>
  <c r="AQ103" s="1"/>
  <c r="AH25" i="18" s="1"/>
  <c r="AS81" i="13"/>
  <c r="AU59"/>
  <c r="AU63" s="1"/>
  <c r="AL16" i="18" s="1"/>
  <c r="AR121" i="13"/>
  <c r="AR129" s="1"/>
  <c r="AI30" i="18" s="1"/>
  <c r="AF94" i="13"/>
  <c r="AF98" s="1"/>
  <c r="AF64"/>
  <c r="AF75" s="1"/>
  <c r="AR42"/>
  <c r="AR50" s="1"/>
  <c r="AU175"/>
  <c r="BB175" s="1"/>
  <c r="AU167"/>
  <c r="BB167" s="1"/>
  <c r="AU151"/>
  <c r="BB151" s="1"/>
  <c r="AS104"/>
  <c r="AS108" s="1"/>
  <c r="AJ26" i="18" s="1"/>
  <c r="AQ36" i="13"/>
  <c r="AQ40" s="1"/>
  <c r="AH11" i="18" s="1"/>
  <c r="AF171" i="13"/>
  <c r="AF184" s="1"/>
  <c r="AF170" s="1"/>
  <c r="AF148" s="1"/>
  <c r="AR130"/>
  <c r="AR147" s="1"/>
  <c r="AI31" i="18" s="1"/>
  <c r="AS94" i="13"/>
  <c r="AS98" s="1"/>
  <c r="AJ24" i="18" s="1"/>
  <c r="AF77" i="13"/>
  <c r="AF81" s="1"/>
  <c r="AF76" s="1"/>
  <c r="AU10"/>
  <c r="AU12"/>
  <c r="AU162"/>
  <c r="BB162" s="1"/>
  <c r="AS121"/>
  <c r="AS129" s="1"/>
  <c r="AJ30" i="18" s="1"/>
  <c r="AS84" i="13"/>
  <c r="AS88" s="1"/>
  <c r="AJ22" i="18" s="1"/>
  <c r="AT154" i="12"/>
  <c r="BB154" s="1"/>
  <c r="U183"/>
  <c r="T183"/>
  <c r="S183"/>
  <c r="R183"/>
  <c r="U182"/>
  <c r="T182"/>
  <c r="S182"/>
  <c r="R182"/>
  <c r="U181"/>
  <c r="T181"/>
  <c r="S181"/>
  <c r="R181"/>
  <c r="U180"/>
  <c r="T180"/>
  <c r="S180"/>
  <c r="R180"/>
  <c r="U179"/>
  <c r="T179"/>
  <c r="S179"/>
  <c r="R179"/>
  <c r="U178"/>
  <c r="T178"/>
  <c r="S178"/>
  <c r="R178"/>
  <c r="U177"/>
  <c r="T177"/>
  <c r="S177"/>
  <c r="R177"/>
  <c r="U176"/>
  <c r="T176"/>
  <c r="S176"/>
  <c r="R176"/>
  <c r="U175"/>
  <c r="T175"/>
  <c r="S175"/>
  <c r="R175"/>
  <c r="U174"/>
  <c r="T174"/>
  <c r="S174"/>
  <c r="R174"/>
  <c r="U173"/>
  <c r="T173"/>
  <c r="S173"/>
  <c r="R173"/>
  <c r="U172"/>
  <c r="T172"/>
  <c r="S172"/>
  <c r="R172"/>
  <c r="U171"/>
  <c r="T171"/>
  <c r="S171"/>
  <c r="S184" s="1"/>
  <c r="S170" s="1"/>
  <c r="R171"/>
  <c r="U168"/>
  <c r="T168"/>
  <c r="S168"/>
  <c r="R168"/>
  <c r="U167"/>
  <c r="T167"/>
  <c r="S167"/>
  <c r="R167"/>
  <c r="U166"/>
  <c r="T166"/>
  <c r="S166"/>
  <c r="R166"/>
  <c r="U165"/>
  <c r="T165"/>
  <c r="S165"/>
  <c r="R165"/>
  <c r="U164"/>
  <c r="T164"/>
  <c r="S164"/>
  <c r="R164"/>
  <c r="U163"/>
  <c r="T163"/>
  <c r="S163"/>
  <c r="R163"/>
  <c r="U162"/>
  <c r="T162"/>
  <c r="S162"/>
  <c r="R162"/>
  <c r="U161"/>
  <c r="T161"/>
  <c r="S161"/>
  <c r="R161"/>
  <c r="U160"/>
  <c r="T160"/>
  <c r="S160"/>
  <c r="R160"/>
  <c r="U159"/>
  <c r="T159"/>
  <c r="S159"/>
  <c r="R159"/>
  <c r="U158"/>
  <c r="T158"/>
  <c r="S158"/>
  <c r="R158"/>
  <c r="U157"/>
  <c r="T157"/>
  <c r="S157"/>
  <c r="R157"/>
  <c r="U153"/>
  <c r="T153"/>
  <c r="S153"/>
  <c r="R153"/>
  <c r="U152"/>
  <c r="T152"/>
  <c r="S152"/>
  <c r="R152"/>
  <c r="U151"/>
  <c r="T151"/>
  <c r="S151"/>
  <c r="R151"/>
  <c r="U150"/>
  <c r="T150"/>
  <c r="T169" s="1"/>
  <c r="T149" s="1"/>
  <c r="S150"/>
  <c r="R150"/>
  <c r="U146"/>
  <c r="T146"/>
  <c r="S146"/>
  <c r="R146"/>
  <c r="U145"/>
  <c r="T145"/>
  <c r="S145"/>
  <c r="R145"/>
  <c r="U144"/>
  <c r="T144"/>
  <c r="S144"/>
  <c r="R144"/>
  <c r="U143"/>
  <c r="T143"/>
  <c r="S143"/>
  <c r="R143"/>
  <c r="U142"/>
  <c r="T142"/>
  <c r="S142"/>
  <c r="R142"/>
  <c r="U141"/>
  <c r="T141"/>
  <c r="S141"/>
  <c r="R141"/>
  <c r="U140"/>
  <c r="T140"/>
  <c r="S140"/>
  <c r="R140"/>
  <c r="U139"/>
  <c r="T139"/>
  <c r="S139"/>
  <c r="R139"/>
  <c r="U138"/>
  <c r="T138"/>
  <c r="S138"/>
  <c r="R138"/>
  <c r="U137"/>
  <c r="T137"/>
  <c r="S137"/>
  <c r="R137"/>
  <c r="U136"/>
  <c r="T136"/>
  <c r="S136"/>
  <c r="R136"/>
  <c r="U135"/>
  <c r="T135"/>
  <c r="S135"/>
  <c r="R135"/>
  <c r="U134"/>
  <c r="T134"/>
  <c r="S134"/>
  <c r="R134"/>
  <c r="U133"/>
  <c r="T133"/>
  <c r="S133"/>
  <c r="R133"/>
  <c r="U132"/>
  <c r="T132"/>
  <c r="S132"/>
  <c r="R132"/>
  <c r="U131"/>
  <c r="T131"/>
  <c r="S131"/>
  <c r="R131"/>
  <c r="U130"/>
  <c r="T130"/>
  <c r="S130"/>
  <c r="S147" s="1"/>
  <c r="R130"/>
  <c r="U128"/>
  <c r="T128"/>
  <c r="S128"/>
  <c r="R128"/>
  <c r="U127"/>
  <c r="T127"/>
  <c r="S127"/>
  <c r="R127"/>
  <c r="U125"/>
  <c r="T125"/>
  <c r="S125"/>
  <c r="R125"/>
  <c r="U124"/>
  <c r="T124"/>
  <c r="S124"/>
  <c r="R124"/>
  <c r="U123"/>
  <c r="T123"/>
  <c r="S123"/>
  <c r="R123"/>
  <c r="U122"/>
  <c r="T122"/>
  <c r="S122"/>
  <c r="R122"/>
  <c r="U121"/>
  <c r="U129" s="1"/>
  <c r="T121"/>
  <c r="S121"/>
  <c r="R121"/>
  <c r="R129" s="1"/>
  <c r="U119"/>
  <c r="T119"/>
  <c r="S119"/>
  <c r="R119"/>
  <c r="U118"/>
  <c r="T118"/>
  <c r="S118"/>
  <c r="R118"/>
  <c r="U117"/>
  <c r="T117"/>
  <c r="S117"/>
  <c r="R117"/>
  <c r="U116"/>
  <c r="T116"/>
  <c r="S116"/>
  <c r="R116"/>
  <c r="U114"/>
  <c r="T114"/>
  <c r="S114"/>
  <c r="R114"/>
  <c r="U113"/>
  <c r="T113"/>
  <c r="S113"/>
  <c r="R113"/>
  <c r="U112"/>
  <c r="T112"/>
  <c r="S112"/>
  <c r="R112"/>
  <c r="U111"/>
  <c r="T111"/>
  <c r="S111"/>
  <c r="R111"/>
  <c r="U110"/>
  <c r="T110"/>
  <c r="S110"/>
  <c r="R110"/>
  <c r="U107"/>
  <c r="T107"/>
  <c r="S107"/>
  <c r="R107"/>
  <c r="U106"/>
  <c r="T106"/>
  <c r="S106"/>
  <c r="R106"/>
  <c r="U105"/>
  <c r="T105"/>
  <c r="S105"/>
  <c r="R105"/>
  <c r="U104"/>
  <c r="T104"/>
  <c r="T108" s="1"/>
  <c r="S104"/>
  <c r="R104"/>
  <c r="U102"/>
  <c r="T102"/>
  <c r="S102"/>
  <c r="R102"/>
  <c r="U101"/>
  <c r="T101"/>
  <c r="S101"/>
  <c r="R101"/>
  <c r="U100"/>
  <c r="T100"/>
  <c r="S100"/>
  <c r="R100"/>
  <c r="U99"/>
  <c r="T99"/>
  <c r="T103" s="1"/>
  <c r="S99"/>
  <c r="R99"/>
  <c r="R103" s="1"/>
  <c r="U97"/>
  <c r="T97"/>
  <c r="S97"/>
  <c r="R97"/>
  <c r="U96"/>
  <c r="T96"/>
  <c r="S96"/>
  <c r="R96"/>
  <c r="U95"/>
  <c r="T95"/>
  <c r="S95"/>
  <c r="R95"/>
  <c r="U94"/>
  <c r="U98" s="1"/>
  <c r="T94"/>
  <c r="S94"/>
  <c r="R94"/>
  <c r="U92"/>
  <c r="T92"/>
  <c r="S92"/>
  <c r="R92"/>
  <c r="U91"/>
  <c r="T91"/>
  <c r="S91"/>
  <c r="R91"/>
  <c r="U90"/>
  <c r="T90"/>
  <c r="S90"/>
  <c r="R90"/>
  <c r="U89"/>
  <c r="T89"/>
  <c r="T93" s="1"/>
  <c r="S89"/>
  <c r="R89"/>
  <c r="U87"/>
  <c r="T87"/>
  <c r="S87"/>
  <c r="R87"/>
  <c r="U86"/>
  <c r="T86"/>
  <c r="S86"/>
  <c r="R86"/>
  <c r="U85"/>
  <c r="T85"/>
  <c r="S85"/>
  <c r="R85"/>
  <c r="U84"/>
  <c r="T84"/>
  <c r="T88" s="1"/>
  <c r="S84"/>
  <c r="R84"/>
  <c r="R88" s="1"/>
  <c r="U80"/>
  <c r="T80"/>
  <c r="S80"/>
  <c r="R80"/>
  <c r="U79"/>
  <c r="T79"/>
  <c r="S79"/>
  <c r="R79"/>
  <c r="U78"/>
  <c r="T78"/>
  <c r="S78"/>
  <c r="R78"/>
  <c r="U77"/>
  <c r="U81" s="1"/>
  <c r="U76" s="1"/>
  <c r="T77"/>
  <c r="S77"/>
  <c r="R77"/>
  <c r="U74"/>
  <c r="T74"/>
  <c r="S74"/>
  <c r="R74"/>
  <c r="U73"/>
  <c r="T73"/>
  <c r="S73"/>
  <c r="R73"/>
  <c r="U72"/>
  <c r="T72"/>
  <c r="S72"/>
  <c r="R72"/>
  <c r="U71"/>
  <c r="T71"/>
  <c r="S71"/>
  <c r="R71"/>
  <c r="U70"/>
  <c r="T70"/>
  <c r="S70"/>
  <c r="R70"/>
  <c r="U69"/>
  <c r="T69"/>
  <c r="S69"/>
  <c r="R69"/>
  <c r="U68"/>
  <c r="T68"/>
  <c r="S68"/>
  <c r="R68"/>
  <c r="U67"/>
  <c r="T67"/>
  <c r="S67"/>
  <c r="R67"/>
  <c r="U66"/>
  <c r="T66"/>
  <c r="S66"/>
  <c r="R66"/>
  <c r="U65"/>
  <c r="T65"/>
  <c r="S65"/>
  <c r="R65"/>
  <c r="U64"/>
  <c r="U75" s="1"/>
  <c r="T64"/>
  <c r="T75" s="1"/>
  <c r="S64"/>
  <c r="S75" s="1"/>
  <c r="R64"/>
  <c r="R75" s="1"/>
  <c r="U62"/>
  <c r="T62"/>
  <c r="S62"/>
  <c r="R62"/>
  <c r="U61"/>
  <c r="T61"/>
  <c r="S61"/>
  <c r="R61"/>
  <c r="U60"/>
  <c r="T60"/>
  <c r="S60"/>
  <c r="R60"/>
  <c r="U59"/>
  <c r="U63" s="1"/>
  <c r="T59"/>
  <c r="S59"/>
  <c r="R59"/>
  <c r="R63" s="1"/>
  <c r="R58" s="1"/>
  <c r="U56"/>
  <c r="T56"/>
  <c r="S56"/>
  <c r="R56"/>
  <c r="U55"/>
  <c r="R55"/>
  <c r="U54"/>
  <c r="T54"/>
  <c r="S54"/>
  <c r="R54"/>
  <c r="U53"/>
  <c r="T53"/>
  <c r="S53"/>
  <c r="R53"/>
  <c r="U52"/>
  <c r="T52"/>
  <c r="S52"/>
  <c r="R52"/>
  <c r="U51"/>
  <c r="T51"/>
  <c r="S51"/>
  <c r="R51"/>
  <c r="R57" s="1"/>
  <c r="U49"/>
  <c r="T49"/>
  <c r="S49"/>
  <c r="R49"/>
  <c r="U48"/>
  <c r="T48"/>
  <c r="S48"/>
  <c r="R48"/>
  <c r="U47"/>
  <c r="T47"/>
  <c r="S47"/>
  <c r="R47"/>
  <c r="U43"/>
  <c r="T43"/>
  <c r="S43"/>
  <c r="R43"/>
  <c r="U42"/>
  <c r="T42"/>
  <c r="T50" s="1"/>
  <c r="S42"/>
  <c r="R42"/>
  <c r="R50" s="1"/>
  <c r="U39"/>
  <c r="T39"/>
  <c r="S39"/>
  <c r="R39"/>
  <c r="U38"/>
  <c r="T38"/>
  <c r="S38"/>
  <c r="R38"/>
  <c r="U37"/>
  <c r="T37"/>
  <c r="S37"/>
  <c r="R37"/>
  <c r="U36"/>
  <c r="U40" s="1"/>
  <c r="T36"/>
  <c r="T40" s="1"/>
  <c r="S36"/>
  <c r="R36"/>
  <c r="U34"/>
  <c r="T34"/>
  <c r="S34"/>
  <c r="R34"/>
  <c r="U33"/>
  <c r="T33"/>
  <c r="S33"/>
  <c r="R33"/>
  <c r="U32"/>
  <c r="T32"/>
  <c r="S32"/>
  <c r="R32"/>
  <c r="U31"/>
  <c r="U35" s="1"/>
  <c r="T31"/>
  <c r="T35" s="1"/>
  <c r="S31"/>
  <c r="S35" s="1"/>
  <c r="R31"/>
  <c r="R35" s="1"/>
  <c r="U29"/>
  <c r="T29"/>
  <c r="S29"/>
  <c r="R29"/>
  <c r="U25"/>
  <c r="T25"/>
  <c r="S25"/>
  <c r="R25"/>
  <c r="T24"/>
  <c r="S24"/>
  <c r="R24"/>
  <c r="U14"/>
  <c r="T14"/>
  <c r="S14"/>
  <c r="R14"/>
  <c r="U13"/>
  <c r="T13"/>
  <c r="S13"/>
  <c r="R13"/>
  <c r="U12"/>
  <c r="U30" s="1"/>
  <c r="T12"/>
  <c r="S12"/>
  <c r="R12"/>
  <c r="U10"/>
  <c r="T10"/>
  <c r="S10"/>
  <c r="R10"/>
  <c r="U9"/>
  <c r="T9"/>
  <c r="S9"/>
  <c r="R9"/>
  <c r="U8"/>
  <c r="T8"/>
  <c r="S8"/>
  <c r="R8"/>
  <c r="U7"/>
  <c r="T7"/>
  <c r="S7"/>
  <c r="R7"/>
  <c r="U183" i="1"/>
  <c r="T183"/>
  <c r="S183"/>
  <c r="R183"/>
  <c r="U182"/>
  <c r="T182"/>
  <c r="S182"/>
  <c r="R182"/>
  <c r="U181"/>
  <c r="T181"/>
  <c r="S181"/>
  <c r="R181"/>
  <c r="U180"/>
  <c r="T180"/>
  <c r="S180"/>
  <c r="R180"/>
  <c r="U179"/>
  <c r="T179"/>
  <c r="S179"/>
  <c r="R179"/>
  <c r="U178"/>
  <c r="T178"/>
  <c r="S178"/>
  <c r="R178"/>
  <c r="U177"/>
  <c r="T177"/>
  <c r="S177"/>
  <c r="R177"/>
  <c r="U176"/>
  <c r="T176"/>
  <c r="S176"/>
  <c r="R176"/>
  <c r="U175"/>
  <c r="T175"/>
  <c r="S175"/>
  <c r="R175"/>
  <c r="U174"/>
  <c r="T174"/>
  <c r="S174"/>
  <c r="R174"/>
  <c r="U173"/>
  <c r="T173"/>
  <c r="S173"/>
  <c r="R173"/>
  <c r="U172"/>
  <c r="T172"/>
  <c r="S172"/>
  <c r="R172"/>
  <c r="U171"/>
  <c r="T171"/>
  <c r="S171"/>
  <c r="R171"/>
  <c r="U168"/>
  <c r="T168"/>
  <c r="S168"/>
  <c r="R168"/>
  <c r="U167"/>
  <c r="T167"/>
  <c r="S167"/>
  <c r="R167"/>
  <c r="U166"/>
  <c r="T166"/>
  <c r="S166"/>
  <c r="R166"/>
  <c r="U165"/>
  <c r="T165"/>
  <c r="S165"/>
  <c r="R165"/>
  <c r="U164"/>
  <c r="T164"/>
  <c r="S164"/>
  <c r="R164"/>
  <c r="U163"/>
  <c r="T163"/>
  <c r="S163"/>
  <c r="R163"/>
  <c r="U162"/>
  <c r="T162"/>
  <c r="S162"/>
  <c r="R162"/>
  <c r="U161"/>
  <c r="T161"/>
  <c r="S161"/>
  <c r="R161"/>
  <c r="U160"/>
  <c r="T160"/>
  <c r="S160"/>
  <c r="R160"/>
  <c r="U159"/>
  <c r="T159"/>
  <c r="S159"/>
  <c r="R159"/>
  <c r="U158"/>
  <c r="T158"/>
  <c r="S158"/>
  <c r="R158"/>
  <c r="U157"/>
  <c r="T157"/>
  <c r="S157"/>
  <c r="R157"/>
  <c r="U153"/>
  <c r="T153"/>
  <c r="S153"/>
  <c r="R153"/>
  <c r="U152"/>
  <c r="T152"/>
  <c r="S152"/>
  <c r="R152"/>
  <c r="U151"/>
  <c r="T151"/>
  <c r="S151"/>
  <c r="R151"/>
  <c r="U150"/>
  <c r="T150"/>
  <c r="S150"/>
  <c r="R150"/>
  <c r="U146"/>
  <c r="T146"/>
  <c r="S146"/>
  <c r="R146"/>
  <c r="U145"/>
  <c r="T145"/>
  <c r="S145"/>
  <c r="R145"/>
  <c r="U144"/>
  <c r="T144"/>
  <c r="S144"/>
  <c r="R144"/>
  <c r="U143"/>
  <c r="T143"/>
  <c r="S143"/>
  <c r="R143"/>
  <c r="U142"/>
  <c r="T142"/>
  <c r="S142"/>
  <c r="R142"/>
  <c r="U141"/>
  <c r="T141"/>
  <c r="S141"/>
  <c r="R141"/>
  <c r="U140"/>
  <c r="T140"/>
  <c r="S140"/>
  <c r="R140"/>
  <c r="U139"/>
  <c r="T139"/>
  <c r="S139"/>
  <c r="R139"/>
  <c r="U138"/>
  <c r="T138"/>
  <c r="S138"/>
  <c r="R138"/>
  <c r="U137"/>
  <c r="T137"/>
  <c r="S137"/>
  <c r="R137"/>
  <c r="U136"/>
  <c r="T136"/>
  <c r="S136"/>
  <c r="R136"/>
  <c r="U135"/>
  <c r="T135"/>
  <c r="S135"/>
  <c r="R135"/>
  <c r="U134"/>
  <c r="T134"/>
  <c r="S134"/>
  <c r="R134"/>
  <c r="U133"/>
  <c r="T133"/>
  <c r="S133"/>
  <c r="R133"/>
  <c r="U132"/>
  <c r="T132"/>
  <c r="S132"/>
  <c r="R132"/>
  <c r="U131"/>
  <c r="T131"/>
  <c r="S131"/>
  <c r="R131"/>
  <c r="U130"/>
  <c r="T130"/>
  <c r="S130"/>
  <c r="R130"/>
  <c r="U128"/>
  <c r="T128"/>
  <c r="S128"/>
  <c r="R128"/>
  <c r="U127"/>
  <c r="T127"/>
  <c r="S127"/>
  <c r="R127"/>
  <c r="U126"/>
  <c r="T126"/>
  <c r="S126"/>
  <c r="R126"/>
  <c r="U125"/>
  <c r="T125"/>
  <c r="S125"/>
  <c r="R125"/>
  <c r="U124"/>
  <c r="T124"/>
  <c r="S124"/>
  <c r="R124"/>
  <c r="U123"/>
  <c r="T123"/>
  <c r="S123"/>
  <c r="R123"/>
  <c r="U122"/>
  <c r="T122"/>
  <c r="S122"/>
  <c r="R122"/>
  <c r="U121"/>
  <c r="T121"/>
  <c r="S121"/>
  <c r="R121"/>
  <c r="U119"/>
  <c r="T119"/>
  <c r="S119"/>
  <c r="R119"/>
  <c r="U118"/>
  <c r="T118"/>
  <c r="S118"/>
  <c r="R118"/>
  <c r="U117"/>
  <c r="T117"/>
  <c r="S117"/>
  <c r="R117"/>
  <c r="U116"/>
  <c r="T116"/>
  <c r="S116"/>
  <c r="R116"/>
  <c r="U114"/>
  <c r="T114"/>
  <c r="S114"/>
  <c r="R114"/>
  <c r="U113"/>
  <c r="T113"/>
  <c r="S113"/>
  <c r="R113"/>
  <c r="U112"/>
  <c r="T112"/>
  <c r="S112"/>
  <c r="R112"/>
  <c r="U111"/>
  <c r="T111"/>
  <c r="S111"/>
  <c r="R111"/>
  <c r="U110"/>
  <c r="T110"/>
  <c r="S110"/>
  <c r="R110"/>
  <c r="U107"/>
  <c r="T107"/>
  <c r="S107"/>
  <c r="R107"/>
  <c r="U106"/>
  <c r="T106"/>
  <c r="S106"/>
  <c r="R106"/>
  <c r="U105"/>
  <c r="T105"/>
  <c r="S105"/>
  <c r="R105"/>
  <c r="U104"/>
  <c r="T104"/>
  <c r="S104"/>
  <c r="R104"/>
  <c r="U102"/>
  <c r="T102"/>
  <c r="S102"/>
  <c r="R102"/>
  <c r="U101"/>
  <c r="T101"/>
  <c r="S101"/>
  <c r="R101"/>
  <c r="U100"/>
  <c r="T100"/>
  <c r="S100"/>
  <c r="R100"/>
  <c r="U99"/>
  <c r="T99"/>
  <c r="S99"/>
  <c r="R99"/>
  <c r="U97"/>
  <c r="T97"/>
  <c r="S97"/>
  <c r="R97"/>
  <c r="U96"/>
  <c r="T96"/>
  <c r="S96"/>
  <c r="R96"/>
  <c r="U95"/>
  <c r="T95"/>
  <c r="S95"/>
  <c r="R95"/>
  <c r="U94"/>
  <c r="T94"/>
  <c r="S94"/>
  <c r="R94"/>
  <c r="U92"/>
  <c r="T92"/>
  <c r="S92"/>
  <c r="R92"/>
  <c r="U91"/>
  <c r="T91"/>
  <c r="S91"/>
  <c r="R91"/>
  <c r="U90"/>
  <c r="T90"/>
  <c r="S90"/>
  <c r="R90"/>
  <c r="U89"/>
  <c r="T89"/>
  <c r="S89"/>
  <c r="R89"/>
  <c r="U87"/>
  <c r="T87"/>
  <c r="S87"/>
  <c r="R87"/>
  <c r="U86"/>
  <c r="T86"/>
  <c r="S86"/>
  <c r="R86"/>
  <c r="U85"/>
  <c r="T85"/>
  <c r="S85"/>
  <c r="R85"/>
  <c r="U84"/>
  <c r="T84"/>
  <c r="S84"/>
  <c r="R84"/>
  <c r="U80"/>
  <c r="T80"/>
  <c r="S80"/>
  <c r="R80"/>
  <c r="U79"/>
  <c r="T79"/>
  <c r="S79"/>
  <c r="R79"/>
  <c r="U78"/>
  <c r="T78"/>
  <c r="S78"/>
  <c r="R78"/>
  <c r="U77"/>
  <c r="T77"/>
  <c r="S77"/>
  <c r="R77"/>
  <c r="U74"/>
  <c r="T74"/>
  <c r="S74"/>
  <c r="R74"/>
  <c r="U73"/>
  <c r="T73"/>
  <c r="S73"/>
  <c r="R73"/>
  <c r="U72"/>
  <c r="T72"/>
  <c r="S72"/>
  <c r="R72"/>
  <c r="U71"/>
  <c r="T71"/>
  <c r="S71"/>
  <c r="R71"/>
  <c r="U70"/>
  <c r="T70"/>
  <c r="S70"/>
  <c r="R70"/>
  <c r="U69"/>
  <c r="T69"/>
  <c r="S69"/>
  <c r="R69"/>
  <c r="U68"/>
  <c r="T68"/>
  <c r="S68"/>
  <c r="R68"/>
  <c r="U67"/>
  <c r="T67"/>
  <c r="S67"/>
  <c r="R67"/>
  <c r="U66"/>
  <c r="T66"/>
  <c r="S66"/>
  <c r="R66"/>
  <c r="U65"/>
  <c r="T65"/>
  <c r="S65"/>
  <c r="R65"/>
  <c r="U64"/>
  <c r="T64"/>
  <c r="S64"/>
  <c r="R64"/>
  <c r="U62"/>
  <c r="T62"/>
  <c r="S62"/>
  <c r="R62"/>
  <c r="U61"/>
  <c r="T61"/>
  <c r="S61"/>
  <c r="R61"/>
  <c r="U60"/>
  <c r="T60"/>
  <c r="S60"/>
  <c r="R60"/>
  <c r="U59"/>
  <c r="T59"/>
  <c r="S59"/>
  <c r="R59"/>
  <c r="U56"/>
  <c r="T56"/>
  <c r="S56"/>
  <c r="R56"/>
  <c r="U55"/>
  <c r="T55"/>
  <c r="S55"/>
  <c r="R55"/>
  <c r="U54"/>
  <c r="T54"/>
  <c r="S54"/>
  <c r="R54"/>
  <c r="U53"/>
  <c r="T53"/>
  <c r="S53"/>
  <c r="R53"/>
  <c r="U52"/>
  <c r="T52"/>
  <c r="S52"/>
  <c r="R52"/>
  <c r="U51"/>
  <c r="T51"/>
  <c r="S51"/>
  <c r="R51"/>
  <c r="R57" s="1"/>
  <c r="U49"/>
  <c r="T49"/>
  <c r="S49"/>
  <c r="R49"/>
  <c r="U48"/>
  <c r="T48"/>
  <c r="S48"/>
  <c r="R48"/>
  <c r="U47"/>
  <c r="T47"/>
  <c r="S47"/>
  <c r="R47"/>
  <c r="U43"/>
  <c r="T43"/>
  <c r="S43"/>
  <c r="R43"/>
  <c r="U42"/>
  <c r="T42"/>
  <c r="S42"/>
  <c r="R42"/>
  <c r="U39"/>
  <c r="T39"/>
  <c r="S39"/>
  <c r="R39"/>
  <c r="U38"/>
  <c r="T38"/>
  <c r="S38"/>
  <c r="R38"/>
  <c r="U37"/>
  <c r="T37"/>
  <c r="S37"/>
  <c r="R37"/>
  <c r="U36"/>
  <c r="T36"/>
  <c r="S36"/>
  <c r="R36"/>
  <c r="U34"/>
  <c r="T34"/>
  <c r="S34"/>
  <c r="R34"/>
  <c r="U33"/>
  <c r="T33"/>
  <c r="S33"/>
  <c r="R33"/>
  <c r="U32"/>
  <c r="U35" s="1"/>
  <c r="T32"/>
  <c r="T35" s="1"/>
  <c r="S32"/>
  <c r="S35" s="1"/>
  <c r="R32"/>
  <c r="R35" s="1"/>
  <c r="U25"/>
  <c r="T25"/>
  <c r="S25"/>
  <c r="R25"/>
  <c r="U24"/>
  <c r="T24"/>
  <c r="S24"/>
  <c r="R24"/>
  <c r="U14"/>
  <c r="T14"/>
  <c r="S14"/>
  <c r="R14"/>
  <c r="U13"/>
  <c r="T13"/>
  <c r="S13"/>
  <c r="R13"/>
  <c r="U12"/>
  <c r="U30" s="1"/>
  <c r="T12"/>
  <c r="S12"/>
  <c r="S30" s="1"/>
  <c r="R12"/>
  <c r="R30" s="1"/>
  <c r="R10"/>
  <c r="R8"/>
  <c r="S8"/>
  <c r="T8"/>
  <c r="U8"/>
  <c r="R9"/>
  <c r="S9"/>
  <c r="T9"/>
  <c r="U9"/>
  <c r="S10"/>
  <c r="T10"/>
  <c r="U10"/>
  <c r="R7"/>
  <c r="U7"/>
  <c r="T7"/>
  <c r="S7"/>
  <c r="M14" i="12"/>
  <c r="AQ14" s="1"/>
  <c r="AM183"/>
  <c r="AM182"/>
  <c r="AM181"/>
  <c r="AM180"/>
  <c r="AM179"/>
  <c r="AN179" s="1"/>
  <c r="AM178"/>
  <c r="AN178" s="1"/>
  <c r="AM177"/>
  <c r="AN177" s="1"/>
  <c r="AM176"/>
  <c r="AM175"/>
  <c r="AN175" s="1"/>
  <c r="AM174"/>
  <c r="AM173"/>
  <c r="AN173" s="1"/>
  <c r="AM172"/>
  <c r="AM171"/>
  <c r="AN171" s="1"/>
  <c r="AM168"/>
  <c r="AN168" s="1"/>
  <c r="AM167"/>
  <c r="AN167" s="1"/>
  <c r="AM166"/>
  <c r="AM165"/>
  <c r="AN165" s="1"/>
  <c r="AM164"/>
  <c r="AN164" s="1"/>
  <c r="AM163"/>
  <c r="AN163" s="1"/>
  <c r="AM162"/>
  <c r="AN162" s="1"/>
  <c r="AM161"/>
  <c r="AN161" s="1"/>
  <c r="AM160"/>
  <c r="AM159"/>
  <c r="AM158"/>
  <c r="AN158" s="1"/>
  <c r="AM157"/>
  <c r="AN157" s="1"/>
  <c r="AM153"/>
  <c r="AN153" s="1"/>
  <c r="AM152"/>
  <c r="AM151"/>
  <c r="AM150"/>
  <c r="AM146"/>
  <c r="AN146" s="1"/>
  <c r="AM145"/>
  <c r="AN145" s="1"/>
  <c r="AM144"/>
  <c r="AM143"/>
  <c r="AN143" s="1"/>
  <c r="AM142"/>
  <c r="AM141"/>
  <c r="AN141" s="1"/>
  <c r="AM140"/>
  <c r="AN140" s="1"/>
  <c r="AM139"/>
  <c r="AN139" s="1"/>
  <c r="AM138"/>
  <c r="AN138" s="1"/>
  <c r="AM137"/>
  <c r="AN137" s="1"/>
  <c r="AM136"/>
  <c r="AM135"/>
  <c r="AM134"/>
  <c r="AN134" s="1"/>
  <c r="AM133"/>
  <c r="AN133" s="1"/>
  <c r="AM132"/>
  <c r="AN132" s="1"/>
  <c r="AM131"/>
  <c r="AN131" s="1"/>
  <c r="AM130"/>
  <c r="AN130" s="1"/>
  <c r="AM128"/>
  <c r="AN128" s="1"/>
  <c r="AM127"/>
  <c r="AN127" s="1"/>
  <c r="AM125"/>
  <c r="AN125" s="1"/>
  <c r="AM124"/>
  <c r="AN124" s="1"/>
  <c r="AM123"/>
  <c r="AN123" s="1"/>
  <c r="AM122"/>
  <c r="AN122" s="1"/>
  <c r="AM121"/>
  <c r="AN121" s="1"/>
  <c r="AM119"/>
  <c r="AN119" s="1"/>
  <c r="AM118"/>
  <c r="AN118" s="1"/>
  <c r="AM117"/>
  <c r="AN117" s="1"/>
  <c r="AM116"/>
  <c r="AN116" s="1"/>
  <c r="AM114"/>
  <c r="AN114" s="1"/>
  <c r="AM113"/>
  <c r="AN113" s="1"/>
  <c r="AM112"/>
  <c r="AM111"/>
  <c r="AN111" s="1"/>
  <c r="AM110"/>
  <c r="AN110" s="1"/>
  <c r="AM107"/>
  <c r="AN107" s="1"/>
  <c r="AM106"/>
  <c r="AN106" s="1"/>
  <c r="AM105"/>
  <c r="AM104"/>
  <c r="AN104" s="1"/>
  <c r="AM102"/>
  <c r="AN102" s="1"/>
  <c r="AM101"/>
  <c r="AN101" s="1"/>
  <c r="AM100"/>
  <c r="AN100" s="1"/>
  <c r="AM99"/>
  <c r="AM97"/>
  <c r="AN97" s="1"/>
  <c r="AM96"/>
  <c r="AN96" s="1"/>
  <c r="AM95"/>
  <c r="AM94"/>
  <c r="AN94" s="1"/>
  <c r="AM92"/>
  <c r="AM91"/>
  <c r="AM90"/>
  <c r="AN90" s="1"/>
  <c r="AM89"/>
  <c r="AN89" s="1"/>
  <c r="AM87"/>
  <c r="AN87" s="1"/>
  <c r="AM86"/>
  <c r="AN86" s="1"/>
  <c r="AM85"/>
  <c r="AM84"/>
  <c r="AN84" s="1"/>
  <c r="AM80"/>
  <c r="AN80" s="1"/>
  <c r="AM79"/>
  <c r="AN79" s="1"/>
  <c r="AM78"/>
  <c r="AN78" s="1"/>
  <c r="AM77"/>
  <c r="AN77" s="1"/>
  <c r="AM74"/>
  <c r="AN74" s="1"/>
  <c r="AM73"/>
  <c r="AN73" s="1"/>
  <c r="AM72"/>
  <c r="AN72" s="1"/>
  <c r="AM71"/>
  <c r="AN71" s="1"/>
  <c r="AM70"/>
  <c r="AN70" s="1"/>
  <c r="AM69"/>
  <c r="AN69" s="1"/>
  <c r="AM68"/>
  <c r="AN68" s="1"/>
  <c r="AM67"/>
  <c r="AN67" s="1"/>
  <c r="AM66"/>
  <c r="AN66" s="1"/>
  <c r="AM65"/>
  <c r="AN65" s="1"/>
  <c r="AM64"/>
  <c r="AM62"/>
  <c r="AN62" s="1"/>
  <c r="AM61"/>
  <c r="AN61" s="1"/>
  <c r="AM60"/>
  <c r="AN60" s="1"/>
  <c r="AM59"/>
  <c r="AN59" s="1"/>
  <c r="AM56"/>
  <c r="AN56" s="1"/>
  <c r="AM55"/>
  <c r="AN55" s="1"/>
  <c r="AM54"/>
  <c r="AN54" s="1"/>
  <c r="AM53"/>
  <c r="AN53" s="1"/>
  <c r="AM52"/>
  <c r="AN52" s="1"/>
  <c r="AM51"/>
  <c r="AM49"/>
  <c r="AN49" s="1"/>
  <c r="AM48"/>
  <c r="AN48" s="1"/>
  <c r="AM47"/>
  <c r="AN47" s="1"/>
  <c r="AM43"/>
  <c r="AM42"/>
  <c r="AN42" s="1"/>
  <c r="AM39"/>
  <c r="AN39" s="1"/>
  <c r="AM38"/>
  <c r="AN38" s="1"/>
  <c r="AM37"/>
  <c r="AN37" s="1"/>
  <c r="AM36"/>
  <c r="AN36" s="1"/>
  <c r="AM34"/>
  <c r="AN34" s="1"/>
  <c r="AM33"/>
  <c r="AN33" s="1"/>
  <c r="AM32"/>
  <c r="AN32" s="1"/>
  <c r="AM31"/>
  <c r="AM29"/>
  <c r="AN29" s="1"/>
  <c r="AM25"/>
  <c r="AM24"/>
  <c r="AN24" s="1"/>
  <c r="AM14"/>
  <c r="AN14" s="1"/>
  <c r="AM13"/>
  <c r="AN13" s="1"/>
  <c r="AM8"/>
  <c r="AN8" s="1"/>
  <c r="AM9"/>
  <c r="AN9" s="1"/>
  <c r="AM10"/>
  <c r="AN10" s="1"/>
  <c r="AM7"/>
  <c r="AN7" s="1"/>
  <c r="AM7" i="1"/>
  <c r="AN7" s="1"/>
  <c r="BA184" i="12"/>
  <c r="AZ184"/>
  <c r="AY184"/>
  <c r="AX184"/>
  <c r="AX170" s="1"/>
  <c r="AW184"/>
  <c r="AV184"/>
  <c r="AL184"/>
  <c r="AK184"/>
  <c r="AJ184"/>
  <c r="AD184"/>
  <c r="BA170"/>
  <c r="AZ170"/>
  <c r="AY170"/>
  <c r="AW170"/>
  <c r="AV170"/>
  <c r="AL170"/>
  <c r="AK170"/>
  <c r="AJ170"/>
  <c r="AD170"/>
  <c r="BA169"/>
  <c r="AZ169"/>
  <c r="AY169"/>
  <c r="AC34" i="18" s="1"/>
  <c r="AX169" i="12"/>
  <c r="AW169"/>
  <c r="AA34" i="18" s="1"/>
  <c r="AV169" i="12"/>
  <c r="AL169"/>
  <c r="AL149" s="1"/>
  <c r="AL148" s="1"/>
  <c r="AK169"/>
  <c r="AK149" s="1"/>
  <c r="AK148" s="1"/>
  <c r="AJ169"/>
  <c r="AD169"/>
  <c r="AD149" s="1"/>
  <c r="AY149"/>
  <c r="AW149"/>
  <c r="AW148" s="1"/>
  <c r="AJ149"/>
  <c r="AY148"/>
  <c r="BA147"/>
  <c r="AZ147"/>
  <c r="AY147"/>
  <c r="AX147"/>
  <c r="AW147"/>
  <c r="AV147"/>
  <c r="AL147"/>
  <c r="AK147"/>
  <c r="AJ147"/>
  <c r="AD147"/>
  <c r="AC147"/>
  <c r="BA129"/>
  <c r="AE30" i="18" s="1"/>
  <c r="ER30" s="1"/>
  <c r="AZ129" i="12"/>
  <c r="AD30" i="18" s="1"/>
  <c r="EQ30" s="1"/>
  <c r="AY129" i="12"/>
  <c r="AC30" i="18" s="1"/>
  <c r="AX129" i="12"/>
  <c r="AB30" i="18" s="1"/>
  <c r="EO30" s="1"/>
  <c r="AW129" i="12"/>
  <c r="AA30" i="18" s="1"/>
  <c r="EN30" s="1"/>
  <c r="AV129" i="12"/>
  <c r="Z30" i="18" s="1"/>
  <c r="EM30" s="1"/>
  <c r="AU129" i="12"/>
  <c r="Y30" i="18" s="1"/>
  <c r="AL129" i="12"/>
  <c r="AK129"/>
  <c r="AJ129"/>
  <c r="AD129"/>
  <c r="AC129"/>
  <c r="BA120"/>
  <c r="AZ120"/>
  <c r="AY120"/>
  <c r="AX120"/>
  <c r="AW120"/>
  <c r="AV120"/>
  <c r="AU120"/>
  <c r="AL120"/>
  <c r="AK120"/>
  <c r="AJ120"/>
  <c r="AD120"/>
  <c r="BA115"/>
  <c r="AZ115"/>
  <c r="AY115"/>
  <c r="AX115"/>
  <c r="AW115"/>
  <c r="AV115"/>
  <c r="AL115"/>
  <c r="AK115"/>
  <c r="AJ115"/>
  <c r="AD115"/>
  <c r="AD109" s="1"/>
  <c r="Z115"/>
  <c r="AW109"/>
  <c r="BA108"/>
  <c r="AZ108"/>
  <c r="AY108"/>
  <c r="AX108"/>
  <c r="AW108"/>
  <c r="AV108"/>
  <c r="AU108"/>
  <c r="AL108"/>
  <c r="AK108"/>
  <c r="AJ108"/>
  <c r="AD108"/>
  <c r="AC108"/>
  <c r="BA103"/>
  <c r="AZ103"/>
  <c r="AY103"/>
  <c r="AW103"/>
  <c r="AV103"/>
  <c r="AL103"/>
  <c r="AK103"/>
  <c r="AJ103"/>
  <c r="AD103"/>
  <c r="BA98"/>
  <c r="AZ98"/>
  <c r="AY98"/>
  <c r="AW98"/>
  <c r="AV98"/>
  <c r="AL98"/>
  <c r="AK98"/>
  <c r="AJ98"/>
  <c r="AD98"/>
  <c r="BA93"/>
  <c r="AZ93"/>
  <c r="AY93"/>
  <c r="AX93"/>
  <c r="AW93"/>
  <c r="AV93"/>
  <c r="AU93"/>
  <c r="AL93"/>
  <c r="AK93"/>
  <c r="AJ93"/>
  <c r="AD93"/>
  <c r="AC93"/>
  <c r="BA88"/>
  <c r="AZ88"/>
  <c r="AY88"/>
  <c r="AY83" s="1"/>
  <c r="AX88"/>
  <c r="AW88"/>
  <c r="AV88"/>
  <c r="AU88"/>
  <c r="AL88"/>
  <c r="AK88"/>
  <c r="AK83" s="1"/>
  <c r="AJ88"/>
  <c r="AD88"/>
  <c r="AC88"/>
  <c r="AW83"/>
  <c r="BA81"/>
  <c r="AY81"/>
  <c r="AX81"/>
  <c r="AW81"/>
  <c r="AV81"/>
  <c r="AL81"/>
  <c r="AK81"/>
  <c r="AJ81"/>
  <c r="AD81"/>
  <c r="BA75"/>
  <c r="AX75"/>
  <c r="AW75"/>
  <c r="AV75"/>
  <c r="AL75"/>
  <c r="AK75"/>
  <c r="AJ75"/>
  <c r="AD75"/>
  <c r="BA63"/>
  <c r="AZ63"/>
  <c r="AY63"/>
  <c r="AW63"/>
  <c r="AV63"/>
  <c r="AV58" s="1"/>
  <c r="AL63"/>
  <c r="AL58" s="1"/>
  <c r="AK63"/>
  <c r="AK58" s="1"/>
  <c r="AJ63"/>
  <c r="AD63"/>
  <c r="AW58"/>
  <c r="BA57"/>
  <c r="AZ57"/>
  <c r="AY57"/>
  <c r="AX57"/>
  <c r="AW57"/>
  <c r="AV57"/>
  <c r="AU57"/>
  <c r="AL57"/>
  <c r="AK57"/>
  <c r="AJ57"/>
  <c r="AD57"/>
  <c r="AC57"/>
  <c r="BA50"/>
  <c r="BA41" s="1"/>
  <c r="AZ50"/>
  <c r="AZ41" s="1"/>
  <c r="AX50"/>
  <c r="AX41" s="1"/>
  <c r="AW50"/>
  <c r="AV50"/>
  <c r="AU50"/>
  <c r="AL50"/>
  <c r="AK50"/>
  <c r="AK41" s="1"/>
  <c r="AJ50"/>
  <c r="AD50"/>
  <c r="AW41"/>
  <c r="AV41"/>
  <c r="AJ41"/>
  <c r="BA40"/>
  <c r="AZ40"/>
  <c r="AY40"/>
  <c r="AX40"/>
  <c r="AW40"/>
  <c r="AV40"/>
  <c r="AL40"/>
  <c r="AK40"/>
  <c r="AJ40"/>
  <c r="AD40"/>
  <c r="AC40"/>
  <c r="BA30"/>
  <c r="AZ30"/>
  <c r="AD9" i="18" s="1"/>
  <c r="AY30" i="12"/>
  <c r="AX30"/>
  <c r="AW30"/>
  <c r="AV30"/>
  <c r="AL30"/>
  <c r="AJ30"/>
  <c r="AD30"/>
  <c r="BA11"/>
  <c r="AX11"/>
  <c r="AW11"/>
  <c r="AW6" s="1"/>
  <c r="AV11"/>
  <c r="AL11"/>
  <c r="AK11"/>
  <c r="AJ11"/>
  <c r="AD11"/>
  <c r="AA6"/>
  <c r="AA5" s="1"/>
  <c r="Z6"/>
  <c r="Z5" s="1"/>
  <c r="BA184" i="1"/>
  <c r="BA170" s="1"/>
  <c r="AZ184"/>
  <c r="AZ170" s="1"/>
  <c r="AY184"/>
  <c r="AY170" s="1"/>
  <c r="AX184"/>
  <c r="AW184"/>
  <c r="AV184"/>
  <c r="AU184"/>
  <c r="AL184"/>
  <c r="AK184"/>
  <c r="AJ184"/>
  <c r="AD184"/>
  <c r="U184"/>
  <c r="T184"/>
  <c r="S184"/>
  <c r="BA169"/>
  <c r="AZ169"/>
  <c r="AY169"/>
  <c r="AX169"/>
  <c r="O34" i="18" s="1"/>
  <c r="O33" s="1"/>
  <c r="O32" s="1"/>
  <c r="AW169" i="1"/>
  <c r="N34" i="18" s="1"/>
  <c r="N33" s="1"/>
  <c r="N32" s="1"/>
  <c r="AV169" i="1"/>
  <c r="M34" i="18" s="1"/>
  <c r="M33" s="1"/>
  <c r="M32" s="1"/>
  <c r="AU169" i="1"/>
  <c r="L34" i="18" s="1"/>
  <c r="L33" s="1"/>
  <c r="L32" s="1"/>
  <c r="AL169" i="1"/>
  <c r="AK169"/>
  <c r="AJ169"/>
  <c r="AD169"/>
  <c r="AC169"/>
  <c r="U169"/>
  <c r="T169"/>
  <c r="S169"/>
  <c r="BA147"/>
  <c r="AZ147"/>
  <c r="AY147"/>
  <c r="AX147"/>
  <c r="AW147"/>
  <c r="AV147"/>
  <c r="AU147"/>
  <c r="AL147"/>
  <c r="AK147"/>
  <c r="AJ147"/>
  <c r="AD147"/>
  <c r="AC147"/>
  <c r="U147"/>
  <c r="T147"/>
  <c r="S147"/>
  <c r="BA129"/>
  <c r="AZ129"/>
  <c r="AY129"/>
  <c r="AX129"/>
  <c r="AW129"/>
  <c r="AV129"/>
  <c r="AU129"/>
  <c r="AL129"/>
  <c r="AK129"/>
  <c r="AJ129"/>
  <c r="AD129"/>
  <c r="AC129"/>
  <c r="U129"/>
  <c r="T129"/>
  <c r="S129"/>
  <c r="AM183"/>
  <c r="AN183" s="1"/>
  <c r="AM182"/>
  <c r="AN182" s="1"/>
  <c r="AM181"/>
  <c r="AN181" s="1"/>
  <c r="AM180"/>
  <c r="AN180" s="1"/>
  <c r="AM179"/>
  <c r="AN179" s="1"/>
  <c r="AM178"/>
  <c r="AN178" s="1"/>
  <c r="AM177"/>
  <c r="AN177" s="1"/>
  <c r="AM176"/>
  <c r="AN176" s="1"/>
  <c r="AM175"/>
  <c r="AM174"/>
  <c r="AN174" s="1"/>
  <c r="AM173"/>
  <c r="AN173" s="1"/>
  <c r="AM172"/>
  <c r="AN172" s="1"/>
  <c r="AM171"/>
  <c r="AN171" s="1"/>
  <c r="AM168"/>
  <c r="AN168" s="1"/>
  <c r="AM167"/>
  <c r="AM166"/>
  <c r="AN166" s="1"/>
  <c r="AM165"/>
  <c r="AN165" s="1"/>
  <c r="AM164"/>
  <c r="AN164" s="1"/>
  <c r="AM163"/>
  <c r="AN163" s="1"/>
  <c r="AM162"/>
  <c r="AN162" s="1"/>
  <c r="AM161"/>
  <c r="AN161" s="1"/>
  <c r="AM160"/>
  <c r="AN160" s="1"/>
  <c r="AM159"/>
  <c r="AN159" s="1"/>
  <c r="AM158"/>
  <c r="AN158" s="1"/>
  <c r="AM157"/>
  <c r="AN157" s="1"/>
  <c r="AM153"/>
  <c r="AM152"/>
  <c r="AN152" s="1"/>
  <c r="AM151"/>
  <c r="AN151" s="1"/>
  <c r="AM150"/>
  <c r="AN150" s="1"/>
  <c r="AM146"/>
  <c r="AN146" s="1"/>
  <c r="AM145"/>
  <c r="AN145" s="1"/>
  <c r="AM144"/>
  <c r="AN144" s="1"/>
  <c r="AM143"/>
  <c r="AN143" s="1"/>
  <c r="AM142"/>
  <c r="AN142" s="1"/>
  <c r="AM141"/>
  <c r="AN141" s="1"/>
  <c r="AM140"/>
  <c r="AN140" s="1"/>
  <c r="AM139"/>
  <c r="AN139" s="1"/>
  <c r="AM138"/>
  <c r="AN138" s="1"/>
  <c r="AM137"/>
  <c r="AN137" s="1"/>
  <c r="AM136"/>
  <c r="AN136" s="1"/>
  <c r="AM135"/>
  <c r="AN135" s="1"/>
  <c r="AM134"/>
  <c r="AN134" s="1"/>
  <c r="AM133"/>
  <c r="AN133" s="1"/>
  <c r="AM132"/>
  <c r="AN132" s="1"/>
  <c r="AM131"/>
  <c r="AN131" s="1"/>
  <c r="AM130"/>
  <c r="AN130" s="1"/>
  <c r="AM128"/>
  <c r="AN128" s="1"/>
  <c r="AM127"/>
  <c r="AM126"/>
  <c r="AM125"/>
  <c r="AN125" s="1"/>
  <c r="AM124"/>
  <c r="AN124" s="1"/>
  <c r="AM123"/>
  <c r="AM122"/>
  <c r="AN122" s="1"/>
  <c r="AM121"/>
  <c r="AM119"/>
  <c r="AN119" s="1"/>
  <c r="AM118"/>
  <c r="AM117"/>
  <c r="AN117" s="1"/>
  <c r="AM116"/>
  <c r="AN116" s="1"/>
  <c r="AM114"/>
  <c r="AN114" s="1"/>
  <c r="AM113"/>
  <c r="AN113" s="1"/>
  <c r="AM112"/>
  <c r="AN112" s="1"/>
  <c r="AM111"/>
  <c r="AN111" s="1"/>
  <c r="AM110"/>
  <c r="AN110" s="1"/>
  <c r="AM107"/>
  <c r="AN107" s="1"/>
  <c r="AM106"/>
  <c r="AN106" s="1"/>
  <c r="AM105"/>
  <c r="AN105" s="1"/>
  <c r="AM104"/>
  <c r="AN104" s="1"/>
  <c r="AM102"/>
  <c r="AN102" s="1"/>
  <c r="AM101"/>
  <c r="AN101" s="1"/>
  <c r="AM100"/>
  <c r="AN100" s="1"/>
  <c r="AM99"/>
  <c r="AN99" s="1"/>
  <c r="AM97"/>
  <c r="AN97" s="1"/>
  <c r="AM96"/>
  <c r="AN96" s="1"/>
  <c r="AM95"/>
  <c r="AM94"/>
  <c r="AN94" s="1"/>
  <c r="AM92"/>
  <c r="AN92" s="1"/>
  <c r="AM91"/>
  <c r="AN91" s="1"/>
  <c r="AM90"/>
  <c r="AN90" s="1"/>
  <c r="AM89"/>
  <c r="AN89" s="1"/>
  <c r="AM87"/>
  <c r="AN87" s="1"/>
  <c r="AM86"/>
  <c r="AN86" s="1"/>
  <c r="AM85"/>
  <c r="AN85" s="1"/>
  <c r="AM84"/>
  <c r="AN84" s="1"/>
  <c r="AM80"/>
  <c r="AN80" s="1"/>
  <c r="AM79"/>
  <c r="AN79" s="1"/>
  <c r="AM78"/>
  <c r="AN78" s="1"/>
  <c r="AM77"/>
  <c r="AM74"/>
  <c r="AN74" s="1"/>
  <c r="AM73"/>
  <c r="AN73" s="1"/>
  <c r="AM72"/>
  <c r="AN72" s="1"/>
  <c r="AM71"/>
  <c r="AN71" s="1"/>
  <c r="AM70"/>
  <c r="AN70" s="1"/>
  <c r="AM69"/>
  <c r="AN69" s="1"/>
  <c r="AM68"/>
  <c r="AN68" s="1"/>
  <c r="AM67"/>
  <c r="AN67" s="1"/>
  <c r="AM66"/>
  <c r="AN66" s="1"/>
  <c r="AM65"/>
  <c r="AN65" s="1"/>
  <c r="AM64"/>
  <c r="AM62"/>
  <c r="AN62" s="1"/>
  <c r="AM61"/>
  <c r="AN61" s="1"/>
  <c r="AM60"/>
  <c r="AN60" s="1"/>
  <c r="AM59"/>
  <c r="AN59" s="1"/>
  <c r="AM56"/>
  <c r="AM55"/>
  <c r="AN55" s="1"/>
  <c r="AM54"/>
  <c r="AN54" s="1"/>
  <c r="AM53"/>
  <c r="AN53" s="1"/>
  <c r="AM52"/>
  <c r="AN52" s="1"/>
  <c r="AM51"/>
  <c r="AM49"/>
  <c r="AN49" s="1"/>
  <c r="AM48"/>
  <c r="AN48" s="1"/>
  <c r="AM47"/>
  <c r="AM43"/>
  <c r="AM42"/>
  <c r="AN42" s="1"/>
  <c r="AM39"/>
  <c r="AN39" s="1"/>
  <c r="AM38"/>
  <c r="AN38" s="1"/>
  <c r="AM37"/>
  <c r="AN37" s="1"/>
  <c r="AM36"/>
  <c r="AN36" s="1"/>
  <c r="AM34"/>
  <c r="AN34" s="1"/>
  <c r="AM33"/>
  <c r="AM32"/>
  <c r="AM25"/>
  <c r="AN25" s="1"/>
  <c r="AM24"/>
  <c r="AN24" s="1"/>
  <c r="AM14"/>
  <c r="AN14" s="1"/>
  <c r="AM13"/>
  <c r="AN13" s="1"/>
  <c r="AM12"/>
  <c r="AM10"/>
  <c r="AM8"/>
  <c r="AN8" s="1"/>
  <c r="AM9"/>
  <c r="AN9" s="1"/>
  <c r="BA115"/>
  <c r="AZ115"/>
  <c r="AY115"/>
  <c r="AX115"/>
  <c r="AW115"/>
  <c r="AV115"/>
  <c r="AU115"/>
  <c r="AL115"/>
  <c r="AK115"/>
  <c r="AJ115"/>
  <c r="AD115"/>
  <c r="AC115"/>
  <c r="Z115"/>
  <c r="U115"/>
  <c r="T115"/>
  <c r="S115"/>
  <c r="BA120"/>
  <c r="AZ120"/>
  <c r="AY120"/>
  <c r="AX120"/>
  <c r="AW120"/>
  <c r="AV120"/>
  <c r="AU120"/>
  <c r="AL120"/>
  <c r="AK120"/>
  <c r="AJ120"/>
  <c r="AD120"/>
  <c r="AC120"/>
  <c r="U120"/>
  <c r="T120"/>
  <c r="S120"/>
  <c r="R120"/>
  <c r="BA108"/>
  <c r="AZ108"/>
  <c r="AY108"/>
  <c r="AX108"/>
  <c r="AW108"/>
  <c r="AV108"/>
  <c r="AU108"/>
  <c r="AL108"/>
  <c r="AK108"/>
  <c r="AJ108"/>
  <c r="AD108"/>
  <c r="AC108"/>
  <c r="U108"/>
  <c r="T108"/>
  <c r="S108"/>
  <c r="BA103"/>
  <c r="AZ103"/>
  <c r="AY103"/>
  <c r="AX103"/>
  <c r="AW103"/>
  <c r="AV103"/>
  <c r="AU103"/>
  <c r="AL103"/>
  <c r="AK103"/>
  <c r="AJ103"/>
  <c r="AD103"/>
  <c r="AC103"/>
  <c r="U103"/>
  <c r="T103"/>
  <c r="S103"/>
  <c r="BA98"/>
  <c r="AZ98"/>
  <c r="AY98"/>
  <c r="AX98"/>
  <c r="AW98"/>
  <c r="AV98"/>
  <c r="AU98"/>
  <c r="AL98"/>
  <c r="AK98"/>
  <c r="AJ98"/>
  <c r="AD98"/>
  <c r="AC98"/>
  <c r="U98"/>
  <c r="T98"/>
  <c r="BA93"/>
  <c r="AZ93"/>
  <c r="AY93"/>
  <c r="AX93"/>
  <c r="AW93"/>
  <c r="AV93"/>
  <c r="AU93"/>
  <c r="AL93"/>
  <c r="AK93"/>
  <c r="AJ93"/>
  <c r="AD93"/>
  <c r="AC93"/>
  <c r="U93"/>
  <c r="T93"/>
  <c r="S93"/>
  <c r="BA88"/>
  <c r="AZ88"/>
  <c r="AY88"/>
  <c r="AX88"/>
  <c r="AW88"/>
  <c r="AV88"/>
  <c r="AU88"/>
  <c r="AL88"/>
  <c r="AK88"/>
  <c r="AJ88"/>
  <c r="AD88"/>
  <c r="AC88"/>
  <c r="U88"/>
  <c r="T88"/>
  <c r="S88"/>
  <c r="R88"/>
  <c r="BA81"/>
  <c r="BA76" s="1"/>
  <c r="AZ81"/>
  <c r="AY81"/>
  <c r="AX81"/>
  <c r="AW81"/>
  <c r="AV81"/>
  <c r="AU81"/>
  <c r="AL81"/>
  <c r="AK81"/>
  <c r="AJ81"/>
  <c r="AJ76" s="1"/>
  <c r="AD81"/>
  <c r="AC81"/>
  <c r="AC76" s="1"/>
  <c r="U81"/>
  <c r="U76" s="1"/>
  <c r="T81"/>
  <c r="T76" s="1"/>
  <c r="S81"/>
  <c r="S76" s="1"/>
  <c r="R81"/>
  <c r="R76" s="1"/>
  <c r="AZ76"/>
  <c r="AX76"/>
  <c r="AW76"/>
  <c r="AV76"/>
  <c r="AU76"/>
  <c r="AL76"/>
  <c r="AK76"/>
  <c r="AD76"/>
  <c r="BA75"/>
  <c r="AZ75"/>
  <c r="AY75"/>
  <c r="AX75"/>
  <c r="AW75"/>
  <c r="AV75"/>
  <c r="AL75"/>
  <c r="AK75"/>
  <c r="AJ75"/>
  <c r="AD75"/>
  <c r="U75"/>
  <c r="T75"/>
  <c r="S75"/>
  <c r="R75"/>
  <c r="BA63"/>
  <c r="AZ63"/>
  <c r="AZ58" s="1"/>
  <c r="AY63"/>
  <c r="AW63"/>
  <c r="AV63"/>
  <c r="AU63"/>
  <c r="AL63"/>
  <c r="AL58" s="1"/>
  <c r="AK63"/>
  <c r="AK58" s="1"/>
  <c r="AJ63"/>
  <c r="AJ58" s="1"/>
  <c r="AD63"/>
  <c r="AC63"/>
  <c r="U63"/>
  <c r="T63"/>
  <c r="S63"/>
  <c r="R63"/>
  <c r="AW58"/>
  <c r="AV58"/>
  <c r="T58"/>
  <c r="BA57"/>
  <c r="AZ57"/>
  <c r="AY57"/>
  <c r="AX57"/>
  <c r="AW57"/>
  <c r="AV57"/>
  <c r="AU57"/>
  <c r="AL57"/>
  <c r="AK57"/>
  <c r="AJ57"/>
  <c r="AD57"/>
  <c r="AC57"/>
  <c r="U57"/>
  <c r="T57"/>
  <c r="S57"/>
  <c r="BA50"/>
  <c r="BA41" s="1"/>
  <c r="AZ50"/>
  <c r="AX50"/>
  <c r="AW50"/>
  <c r="AV50"/>
  <c r="AU50"/>
  <c r="AL50"/>
  <c r="AK50"/>
  <c r="AJ50"/>
  <c r="AJ41" s="1"/>
  <c r="AD50"/>
  <c r="AC50"/>
  <c r="AC41" s="1"/>
  <c r="U50"/>
  <c r="AZ41"/>
  <c r="AX41"/>
  <c r="AW41"/>
  <c r="AV41"/>
  <c r="BA40"/>
  <c r="AZ40"/>
  <c r="AY40"/>
  <c r="AX40"/>
  <c r="AW40"/>
  <c r="AV40"/>
  <c r="AL40"/>
  <c r="AK40"/>
  <c r="AJ40"/>
  <c r="AD40"/>
  <c r="AC40"/>
  <c r="U40"/>
  <c r="T40"/>
  <c r="S40"/>
  <c r="BA11"/>
  <c r="AX11"/>
  <c r="AW11"/>
  <c r="AL11"/>
  <c r="AK11"/>
  <c r="AJ11"/>
  <c r="AD11"/>
  <c r="T11"/>
  <c r="S11"/>
  <c r="R11"/>
  <c r="AA6"/>
  <c r="AA5" s="1"/>
  <c r="Z6"/>
  <c r="Z5" s="1"/>
  <c r="AB183"/>
  <c r="Y183"/>
  <c r="L183"/>
  <c r="M183" s="1"/>
  <c r="AQ183" s="1"/>
  <c r="AB182"/>
  <c r="Y182"/>
  <c r="L182"/>
  <c r="M182" s="1"/>
  <c r="AB181"/>
  <c r="Y181"/>
  <c r="L181"/>
  <c r="M181" s="1"/>
  <c r="AQ181" s="1"/>
  <c r="AB180"/>
  <c r="Y180"/>
  <c r="L180"/>
  <c r="AC179"/>
  <c r="AC184" s="1"/>
  <c r="AB179"/>
  <c r="Y179"/>
  <c r="L179"/>
  <c r="M179" s="1"/>
  <c r="AB178"/>
  <c r="Y178"/>
  <c r="L178"/>
  <c r="AB177"/>
  <c r="Y177"/>
  <c r="L177"/>
  <c r="M177" s="1"/>
  <c r="AQ177" s="1"/>
  <c r="AB176"/>
  <c r="Y176"/>
  <c r="L176"/>
  <c r="M176" s="1"/>
  <c r="AB175"/>
  <c r="Y175"/>
  <c r="L175"/>
  <c r="M175" s="1"/>
  <c r="AQ175" s="1"/>
  <c r="AB174"/>
  <c r="Y174"/>
  <c r="L174"/>
  <c r="AB173"/>
  <c r="Y173"/>
  <c r="L173"/>
  <c r="AB172"/>
  <c r="Y172"/>
  <c r="L172"/>
  <c r="M172" s="1"/>
  <c r="AQ172" s="1"/>
  <c r="AB171"/>
  <c r="Y171"/>
  <c r="L171"/>
  <c r="AB183" i="12"/>
  <c r="Y183"/>
  <c r="L183"/>
  <c r="AB181"/>
  <c r="Y181"/>
  <c r="L181"/>
  <c r="AC184"/>
  <c r="AC170" s="1"/>
  <c r="AB179"/>
  <c r="Y179"/>
  <c r="L179"/>
  <c r="AB177"/>
  <c r="Y177"/>
  <c r="L177"/>
  <c r="AB175"/>
  <c r="Y175"/>
  <c r="L175"/>
  <c r="AB174"/>
  <c r="Y174"/>
  <c r="L174"/>
  <c r="M174" s="1"/>
  <c r="AB173"/>
  <c r="Y173"/>
  <c r="L173"/>
  <c r="M173" s="1"/>
  <c r="AQ173" s="1"/>
  <c r="AB172"/>
  <c r="Y172"/>
  <c r="L172"/>
  <c r="AB168" i="1"/>
  <c r="Y168"/>
  <c r="L168"/>
  <c r="AB167"/>
  <c r="Y167"/>
  <c r="L167"/>
  <c r="M167" s="1"/>
  <c r="AQ167" s="1"/>
  <c r="AB166"/>
  <c r="Y166"/>
  <c r="L166"/>
  <c r="M166" s="1"/>
  <c r="AB167" i="12"/>
  <c r="Y167"/>
  <c r="L167"/>
  <c r="M167" s="1"/>
  <c r="AC159"/>
  <c r="AB165" i="1"/>
  <c r="Y165"/>
  <c r="L165"/>
  <c r="M165" s="1"/>
  <c r="AQ165" s="1"/>
  <c r="AB164"/>
  <c r="Y164"/>
  <c r="L164"/>
  <c r="AB163"/>
  <c r="Y163"/>
  <c r="L163"/>
  <c r="M163" s="1"/>
  <c r="AQ163" s="1"/>
  <c r="AB162"/>
  <c r="Y162"/>
  <c r="L162"/>
  <c r="M162" s="1"/>
  <c r="AB161"/>
  <c r="Y161"/>
  <c r="L161"/>
  <c r="M161" s="1"/>
  <c r="AQ161" s="1"/>
  <c r="AB160"/>
  <c r="Y160"/>
  <c r="L160"/>
  <c r="AB159"/>
  <c r="Y159"/>
  <c r="L159"/>
  <c r="M159" s="1"/>
  <c r="AQ159" s="1"/>
  <c r="AB158"/>
  <c r="Y158"/>
  <c r="L158"/>
  <c r="M158" s="1"/>
  <c r="AB157"/>
  <c r="Y157"/>
  <c r="L157"/>
  <c r="M157" s="1"/>
  <c r="AB153"/>
  <c r="Y153"/>
  <c r="L153"/>
  <c r="M153" s="1"/>
  <c r="AQ153" s="1"/>
  <c r="AB152"/>
  <c r="Y152"/>
  <c r="L152"/>
  <c r="M152" s="1"/>
  <c r="AB151"/>
  <c r="Y151"/>
  <c r="L151"/>
  <c r="M151" s="1"/>
  <c r="AQ151" s="1"/>
  <c r="AB150"/>
  <c r="Y150"/>
  <c r="L150"/>
  <c r="AB168" i="12"/>
  <c r="Y168"/>
  <c r="L168"/>
  <c r="M168" s="1"/>
  <c r="AB166"/>
  <c r="Y166"/>
  <c r="L166"/>
  <c r="AB165"/>
  <c r="Y165"/>
  <c r="L165"/>
  <c r="M165" s="1"/>
  <c r="AB162"/>
  <c r="Y162"/>
  <c r="L162"/>
  <c r="AB163"/>
  <c r="Y163"/>
  <c r="L163"/>
  <c r="M163" s="1"/>
  <c r="L118"/>
  <c r="M118" s="1"/>
  <c r="L117"/>
  <c r="M117" s="1"/>
  <c r="AB121"/>
  <c r="Y121"/>
  <c r="L121"/>
  <c r="AB122"/>
  <c r="Y122"/>
  <c r="L122"/>
  <c r="M122" s="1"/>
  <c r="AB160"/>
  <c r="Y160"/>
  <c r="L160"/>
  <c r="M160" s="1"/>
  <c r="AB159"/>
  <c r="Y159"/>
  <c r="L159"/>
  <c r="AB158"/>
  <c r="Y158"/>
  <c r="L158"/>
  <c r="AB153"/>
  <c r="Y153"/>
  <c r="L153"/>
  <c r="AB152"/>
  <c r="Y152"/>
  <c r="L152"/>
  <c r="AB151"/>
  <c r="Y151"/>
  <c r="L151"/>
  <c r="M151" s="1"/>
  <c r="AB146" i="1"/>
  <c r="Y146"/>
  <c r="L146"/>
  <c r="M146" s="1"/>
  <c r="AB145"/>
  <c r="Y145"/>
  <c r="L145"/>
  <c r="AB144"/>
  <c r="Y144"/>
  <c r="L144"/>
  <c r="M144" s="1"/>
  <c r="AB143"/>
  <c r="Y143"/>
  <c r="L143"/>
  <c r="AB142"/>
  <c r="Y142"/>
  <c r="L142"/>
  <c r="M142" s="1"/>
  <c r="AB141"/>
  <c r="Y141"/>
  <c r="L141"/>
  <c r="AB140"/>
  <c r="Y140"/>
  <c r="L140"/>
  <c r="M140" s="1"/>
  <c r="AB139"/>
  <c r="Y139"/>
  <c r="L139"/>
  <c r="AB138"/>
  <c r="Y138"/>
  <c r="L138"/>
  <c r="M138" s="1"/>
  <c r="AB137"/>
  <c r="Y137"/>
  <c r="L137"/>
  <c r="M137" s="1"/>
  <c r="AQ137" s="1"/>
  <c r="AB136"/>
  <c r="Y136"/>
  <c r="L136"/>
  <c r="M136" s="1"/>
  <c r="AB135"/>
  <c r="Y135"/>
  <c r="L135"/>
  <c r="M135" s="1"/>
  <c r="AB134"/>
  <c r="Y134"/>
  <c r="L134"/>
  <c r="AB133"/>
  <c r="Y133"/>
  <c r="L133"/>
  <c r="M133" s="1"/>
  <c r="AB132"/>
  <c r="Y132"/>
  <c r="L132"/>
  <c r="M132" s="1"/>
  <c r="AB131"/>
  <c r="Y131"/>
  <c r="L131"/>
  <c r="AB130"/>
  <c r="Y130"/>
  <c r="L130"/>
  <c r="AB128"/>
  <c r="Y128"/>
  <c r="L128"/>
  <c r="M128" s="1"/>
  <c r="AB127"/>
  <c r="Y127"/>
  <c r="L127"/>
  <c r="M127" s="1"/>
  <c r="AQ127" s="1"/>
  <c r="AB126"/>
  <c r="Y126"/>
  <c r="L126"/>
  <c r="M126" s="1"/>
  <c r="AQ126" s="1"/>
  <c r="AB125"/>
  <c r="Y125"/>
  <c r="L125"/>
  <c r="M125" s="1"/>
  <c r="AB124"/>
  <c r="Y124"/>
  <c r="L124"/>
  <c r="AB123"/>
  <c r="Y123"/>
  <c r="L123"/>
  <c r="M123" s="1"/>
  <c r="AB122"/>
  <c r="Y122"/>
  <c r="L122"/>
  <c r="M122" s="1"/>
  <c r="AB121"/>
  <c r="Y121"/>
  <c r="L121"/>
  <c r="AB145" i="12"/>
  <c r="Y145"/>
  <c r="L145"/>
  <c r="AB146"/>
  <c r="Y146"/>
  <c r="L146"/>
  <c r="AB144"/>
  <c r="Y144"/>
  <c r="L144"/>
  <c r="M144" s="1"/>
  <c r="AB143"/>
  <c r="Y143"/>
  <c r="L143"/>
  <c r="M143" s="1"/>
  <c r="AB142"/>
  <c r="Y142"/>
  <c r="L142"/>
  <c r="AB141"/>
  <c r="Y141"/>
  <c r="L141"/>
  <c r="AB137"/>
  <c r="Y137"/>
  <c r="L137"/>
  <c r="AB136"/>
  <c r="Y136"/>
  <c r="L136"/>
  <c r="M136" s="1"/>
  <c r="AB139"/>
  <c r="Y139"/>
  <c r="L139"/>
  <c r="M139" s="1"/>
  <c r="AB138"/>
  <c r="Y138"/>
  <c r="L138"/>
  <c r="AB135"/>
  <c r="Y135"/>
  <c r="L135"/>
  <c r="M135" s="1"/>
  <c r="AQ135" s="1"/>
  <c r="AB134"/>
  <c r="Y134"/>
  <c r="L134"/>
  <c r="AB132"/>
  <c r="Y132"/>
  <c r="L132"/>
  <c r="M132" s="1"/>
  <c r="AB131"/>
  <c r="Y131"/>
  <c r="L131"/>
  <c r="M131" s="1"/>
  <c r="AB125"/>
  <c r="Y125"/>
  <c r="L125"/>
  <c r="M125" s="1"/>
  <c r="AB123"/>
  <c r="Y123"/>
  <c r="L123"/>
  <c r="M123" s="1"/>
  <c r="AQ123" s="1"/>
  <c r="AC120"/>
  <c r="CI12" i="18" l="1"/>
  <c r="AZ149" i="1"/>
  <c r="Q34" i="18"/>
  <c r="Q33" s="1"/>
  <c r="Q32" s="1"/>
  <c r="EN34"/>
  <c r="AY149" i="1"/>
  <c r="P34" i="18"/>
  <c r="P33" s="1"/>
  <c r="P32" s="1"/>
  <c r="BA149" i="1"/>
  <c r="R34" i="18"/>
  <c r="R33" s="1"/>
  <c r="R32" s="1"/>
  <c r="AC33"/>
  <c r="AC32" s="1"/>
  <c r="EP34"/>
  <c r="EP33" s="1"/>
  <c r="EP32" s="1"/>
  <c r="AX149" i="12"/>
  <c r="AB34" i="18"/>
  <c r="EO34" s="1"/>
  <c r="BA149" i="12"/>
  <c r="AE34" i="18"/>
  <c r="ER34" s="1"/>
  <c r="AV149" i="12"/>
  <c r="Z34" i="18"/>
  <c r="EM34" s="1"/>
  <c r="AZ149" i="12"/>
  <c r="AZ148" s="1"/>
  <c r="AD34" i="18"/>
  <c r="EQ34" s="1"/>
  <c r="AU33"/>
  <c r="AU32" s="1"/>
  <c r="BJ33"/>
  <c r="BJ32" s="1"/>
  <c r="EP30"/>
  <c r="EP27" s="1"/>
  <c r="EP20" s="1"/>
  <c r="AC27"/>
  <c r="AC20" s="1"/>
  <c r="AF82" i="14"/>
  <c r="BH27" i="18"/>
  <c r="AW15"/>
  <c r="AU15"/>
  <c r="BU15"/>
  <c r="AU75" i="15"/>
  <c r="CK15" i="18"/>
  <c r="AC169" i="12"/>
  <c r="AC149" s="1"/>
  <c r="AC148" s="1"/>
  <c r="BX21" i="18"/>
  <c r="S57" i="12"/>
  <c r="AF58" i="13"/>
  <c r="AZ24"/>
  <c r="AZ30" s="1"/>
  <c r="AQ9" i="18" s="1"/>
  <c r="EQ9" s="1"/>
  <c r="AF83" i="13"/>
  <c r="AR6" i="17"/>
  <c r="AF109" i="15"/>
  <c r="BB99" i="17"/>
  <c r="AQ83" i="15"/>
  <c r="AF83"/>
  <c r="M109" i="13"/>
  <c r="AU148" i="17"/>
  <c r="Y82" i="13"/>
  <c r="AZ58" i="15"/>
  <c r="S5" i="13"/>
  <c r="AV7" i="18"/>
  <c r="AZ10" i="13"/>
  <c r="AZ11" s="1"/>
  <c r="AQ8" i="18" s="1"/>
  <c r="M82" i="15"/>
  <c r="AQ82" i="16"/>
  <c r="AH22" i="18"/>
  <c r="AH21" s="1"/>
  <c r="AQ83" i="13"/>
  <c r="AI8" i="18"/>
  <c r="M171" i="1"/>
  <c r="AQ171" s="1"/>
  <c r="L184"/>
  <c r="L170" s="1"/>
  <c r="AN32"/>
  <c r="AM35"/>
  <c r="AS76" i="13"/>
  <c r="AJ19" i="18"/>
  <c r="AJ18" s="1"/>
  <c r="AR12" i="13"/>
  <c r="AR30" s="1"/>
  <c r="AI9" i="18" s="1"/>
  <c r="AF30" i="13"/>
  <c r="AR41" i="14"/>
  <c r="AV13" i="18"/>
  <c r="AV28"/>
  <c r="AV27" s="1"/>
  <c r="AR109" i="14"/>
  <c r="AT149" i="15"/>
  <c r="BK34" i="18"/>
  <c r="BK33" s="1"/>
  <c r="AX58" i="16"/>
  <c r="AX5" s="1"/>
  <c r="CB16" i="18"/>
  <c r="CB15" s="1"/>
  <c r="CB6" s="1"/>
  <c r="AT170" i="17"/>
  <c r="CK36" i="18"/>
  <c r="CK35" s="1"/>
  <c r="AZ6" i="17"/>
  <c r="AZ5" s="1"/>
  <c r="CQ10" i="18"/>
  <c r="CQ7" s="1"/>
  <c r="CQ6" s="1"/>
  <c r="BB76" i="17"/>
  <c r="CS19" i="18"/>
  <c r="CS18" s="1"/>
  <c r="AS109" i="15"/>
  <c r="BJ27" i="18"/>
  <c r="BJ20" s="1"/>
  <c r="AQ30" i="13"/>
  <c r="AH9" i="18" s="1"/>
  <c r="BI30"/>
  <c r="AT99" i="15"/>
  <c r="AR103"/>
  <c r="BI25" i="18" s="1"/>
  <c r="AR170" i="16"/>
  <c r="BV36" i="18"/>
  <c r="BV35" s="1"/>
  <c r="AV83" i="13"/>
  <c r="AV82" s="1"/>
  <c r="AV186" s="1"/>
  <c r="AM26" i="18"/>
  <c r="BI16"/>
  <c r="AR75" i="15"/>
  <c r="BI17" i="18" s="1"/>
  <c r="AT64" i="15"/>
  <c r="AT75" s="1"/>
  <c r="BK17" i="18" s="1"/>
  <c r="BK15" s="1"/>
  <c r="AQ149" i="13"/>
  <c r="AH34" i="18"/>
  <c r="R30" i="12"/>
  <c r="BB66" i="13"/>
  <c r="BV20" i="18"/>
  <c r="M5" i="13"/>
  <c r="AT110" i="14"/>
  <c r="CI27" i="18"/>
  <c r="AE41" i="13"/>
  <c r="AE5" s="1"/>
  <c r="AQ58" i="15"/>
  <c r="AQ5" s="1"/>
  <c r="AF82"/>
  <c r="AI13" i="18"/>
  <c r="AR41" i="13"/>
  <c r="AI22" i="18"/>
  <c r="AT81" i="14"/>
  <c r="AT149" i="16"/>
  <c r="BX34" i="18"/>
  <c r="BX33" s="1"/>
  <c r="AS109" i="14"/>
  <c r="AW30" i="18"/>
  <c r="AW27" s="1"/>
  <c r="AW20" s="1"/>
  <c r="AU76" i="14"/>
  <c r="AY19" i="18"/>
  <c r="AY18" s="1"/>
  <c r="AU170" i="15"/>
  <c r="BL36" i="18"/>
  <c r="BL35" s="1"/>
  <c r="AQ109" i="13"/>
  <c r="AH30" i="18"/>
  <c r="AR149" i="16"/>
  <c r="BV34" i="18"/>
  <c r="AR93" i="15"/>
  <c r="BI23" i="18" s="1"/>
  <c r="AT89" i="15"/>
  <c r="BB89" s="1"/>
  <c r="AR11"/>
  <c r="AT7"/>
  <c r="AR31" i="1"/>
  <c r="AQ109" i="14"/>
  <c r="AU28" i="18"/>
  <c r="AU27" s="1"/>
  <c r="AU20" s="1"/>
  <c r="AR76" i="16"/>
  <c r="BV19" i="18"/>
  <c r="BV18" s="1"/>
  <c r="AR147" i="15"/>
  <c r="BI31" i="18" s="1"/>
  <c r="AT130" i="15"/>
  <c r="AQ170" i="13"/>
  <c r="AH36" i="18"/>
  <c r="AH35" s="1"/>
  <c r="AH27"/>
  <c r="BB153" i="13"/>
  <c r="BB72"/>
  <c r="BB110" i="16"/>
  <c r="AR109" i="17"/>
  <c r="AR6" i="14"/>
  <c r="AR5" s="1"/>
  <c r="U82" i="13"/>
  <c r="AQ109" i="15"/>
  <c r="AQ82" s="1"/>
  <c r="AU148" i="16"/>
  <c r="BB10" i="14"/>
  <c r="M121" i="1"/>
  <c r="L129"/>
  <c r="AN31" i="12"/>
  <c r="AN35" s="1"/>
  <c r="AM35"/>
  <c r="AS170" i="13"/>
  <c r="AJ36" i="18"/>
  <c r="AJ35" s="1"/>
  <c r="AR149" i="13"/>
  <c r="AI34" i="18"/>
  <c r="AI33" s="1"/>
  <c r="AV36"/>
  <c r="AV35" s="1"/>
  <c r="AR170" i="14"/>
  <c r="AT170" i="16"/>
  <c r="BX36" i="18"/>
  <c r="BX35" s="1"/>
  <c r="AX83" i="17"/>
  <c r="AX82" s="1"/>
  <c r="CO25" i="18"/>
  <c r="CO21" s="1"/>
  <c r="CO20" s="1"/>
  <c r="AU83" i="15"/>
  <c r="BL24" i="18"/>
  <c r="BL21" s="1"/>
  <c r="AQ41" i="13"/>
  <c r="AH14" i="18"/>
  <c r="AH12" s="1"/>
  <c r="AT8" i="13"/>
  <c r="AQ11"/>
  <c r="AH8" i="18" s="1"/>
  <c r="AQ149" i="15"/>
  <c r="AQ148" s="1"/>
  <c r="BH34" i="18"/>
  <c r="AQ35" i="13"/>
  <c r="AY24" i="18"/>
  <c r="AY21" s="1"/>
  <c r="AU83" i="14"/>
  <c r="AR31" i="13"/>
  <c r="AR35" s="1"/>
  <c r="AI10" i="18" s="1"/>
  <c r="AF35" i="13"/>
  <c r="CI16" i="18"/>
  <c r="AR58" i="17"/>
  <c r="AR5" s="1"/>
  <c r="L147" i="1"/>
  <c r="L169"/>
  <c r="T30" i="12"/>
  <c r="AT115" i="17"/>
  <c r="CK28" i="18" s="1"/>
  <c r="CK27" s="1"/>
  <c r="AF109" i="13"/>
  <c r="AF82" s="1"/>
  <c r="BB31" i="17"/>
  <c r="BB35" s="1"/>
  <c r="CS10" i="18" s="1"/>
  <c r="AQ82" i="14"/>
  <c r="CL32" i="18"/>
  <c r="AF5" i="15"/>
  <c r="BB70" i="13"/>
  <c r="AT104" i="15"/>
  <c r="BB104" s="1"/>
  <c r="M83" i="13"/>
  <c r="M82" s="1"/>
  <c r="AT77" i="15"/>
  <c r="AE83" i="13"/>
  <c r="AE82" s="1"/>
  <c r="CH32" i="18"/>
  <c r="AQ76" i="13"/>
  <c r="AH19" i="18"/>
  <c r="AH18" s="1"/>
  <c r="AV22"/>
  <c r="AV21" s="1"/>
  <c r="AR83" i="14"/>
  <c r="AR82" s="1"/>
  <c r="AR149"/>
  <c r="AV34" i="18"/>
  <c r="AV33" s="1"/>
  <c r="AV32" s="1"/>
  <c r="BI13"/>
  <c r="AR41" i="15"/>
  <c r="AX58"/>
  <c r="AX5" s="1"/>
  <c r="BO16" i="18"/>
  <c r="BO15" s="1"/>
  <c r="BO6" s="1"/>
  <c r="AZ6" i="16"/>
  <c r="CD10" i="18"/>
  <c r="CD7" s="1"/>
  <c r="AT76" i="16"/>
  <c r="BX19" i="18"/>
  <c r="BX18" s="1"/>
  <c r="BX31"/>
  <c r="AZ58" i="13"/>
  <c r="AQ17" i="18"/>
  <c r="AQ15" s="1"/>
  <c r="AS149" i="13"/>
  <c r="AJ34" i="18"/>
  <c r="AU58" i="14"/>
  <c r="AY17" i="18"/>
  <c r="AY15" s="1"/>
  <c r="AU149" i="14"/>
  <c r="AY34" i="18"/>
  <c r="AY33" s="1"/>
  <c r="AU149" i="15"/>
  <c r="AU148" s="1"/>
  <c r="BL34" i="18"/>
  <c r="BL33" s="1"/>
  <c r="BL32" s="1"/>
  <c r="AT149" i="17"/>
  <c r="AT148" s="1"/>
  <c r="CK34" i="18"/>
  <c r="CK33" s="1"/>
  <c r="CK32" s="1"/>
  <c r="BV13"/>
  <c r="AR41" i="16"/>
  <c r="AR5" s="1"/>
  <c r="BI19" i="18"/>
  <c r="BI18" s="1"/>
  <c r="AR76" i="15"/>
  <c r="AR115"/>
  <c r="BI28" i="18" s="1"/>
  <c r="BI27" s="1"/>
  <c r="AT110" i="15"/>
  <c r="AZ6" i="14"/>
  <c r="BD8" i="18"/>
  <c r="BD7" s="1"/>
  <c r="AH16"/>
  <c r="AQ58" i="13"/>
  <c r="CI22" i="18"/>
  <c r="CI21" s="1"/>
  <c r="CI20" s="1"/>
  <c r="AR83" i="17"/>
  <c r="AR82" s="1"/>
  <c r="AR88" i="15"/>
  <c r="AT84"/>
  <c r="AR184"/>
  <c r="AT171"/>
  <c r="BB171" s="1"/>
  <c r="AE123" i="12"/>
  <c r="AE132"/>
  <c r="AF132" s="1"/>
  <c r="AE139"/>
  <c r="AF139" s="1"/>
  <c r="AE142"/>
  <c r="AF142" s="1"/>
  <c r="AE145"/>
  <c r="AF145" s="1"/>
  <c r="AE145" i="1"/>
  <c r="AF145" s="1"/>
  <c r="AE122" i="12"/>
  <c r="AF122" s="1"/>
  <c r="AE167"/>
  <c r="AF167" s="1"/>
  <c r="AE172"/>
  <c r="AF172" s="1"/>
  <c r="AE177"/>
  <c r="AF177" s="1"/>
  <c r="AE172" i="1"/>
  <c r="AF172" s="1"/>
  <c r="AE176"/>
  <c r="AF176" s="1"/>
  <c r="AE181"/>
  <c r="AF181" s="1"/>
  <c r="AN108"/>
  <c r="S30" i="12"/>
  <c r="T57"/>
  <c r="AJ21" i="18"/>
  <c r="AX15"/>
  <c r="AT129" i="16"/>
  <c r="BX30" i="18" s="1"/>
  <c r="BX27" s="1"/>
  <c r="BX20" s="1"/>
  <c r="AT98" i="17"/>
  <c r="CK24" i="18" s="1"/>
  <c r="CK21" s="1"/>
  <c r="CK20" s="1"/>
  <c r="AU52" i="13"/>
  <c r="BB52" s="1"/>
  <c r="BB59" i="16"/>
  <c r="CI7" i="18"/>
  <c r="AF6" i="13"/>
  <c r="AF5" s="1"/>
  <c r="BB172"/>
  <c r="AQ5" i="14"/>
  <c r="AU9" i="13"/>
  <c r="BB9" s="1"/>
  <c r="AR83" i="16"/>
  <c r="AR82" s="1"/>
  <c r="AB5" i="13"/>
  <c r="AQ5" i="17"/>
  <c r="BB31" i="16"/>
  <c r="AQ148" i="14"/>
  <c r="BH21" i="18"/>
  <c r="BH20" s="1"/>
  <c r="BH15"/>
  <c r="BU20"/>
  <c r="BB71" i="13"/>
  <c r="BB169" i="17"/>
  <c r="AT109"/>
  <c r="AT83"/>
  <c r="BB108"/>
  <c r="CS26" i="18" s="1"/>
  <c r="AT58" i="17"/>
  <c r="AT148" i="16"/>
  <c r="AT83"/>
  <c r="BB75"/>
  <c r="CF17" i="18" s="1"/>
  <c r="BB7" i="14"/>
  <c r="AS82" i="15"/>
  <c r="AT58" i="14"/>
  <c r="AS82"/>
  <c r="AU51"/>
  <c r="AU57" s="1"/>
  <c r="AT57"/>
  <c r="AX14" i="18" s="1"/>
  <c r="AU36" i="14"/>
  <c r="AU40" s="1"/>
  <c r="AY11" i="18" s="1"/>
  <c r="AT40" i="14"/>
  <c r="AX11" i="18" s="1"/>
  <c r="BB11" i="14"/>
  <c r="BF8" i="18" s="1"/>
  <c r="AS75" i="13"/>
  <c r="AS83"/>
  <c r="AS147"/>
  <c r="AU169"/>
  <c r="AS148"/>
  <c r="AU184"/>
  <c r="AN5"/>
  <c r="R98" i="12"/>
  <c r="T30" i="1"/>
  <c r="S63" i="12"/>
  <c r="S98"/>
  <c r="S129"/>
  <c r="T81"/>
  <c r="T76" s="1"/>
  <c r="T115"/>
  <c r="AM21" i="1"/>
  <c r="AU27" i="15"/>
  <c r="R169" i="12"/>
  <c r="R149" s="1"/>
  <c r="S169"/>
  <c r="S149" s="1"/>
  <c r="R11"/>
  <c r="U169"/>
  <c r="U149" s="1"/>
  <c r="AE183"/>
  <c r="AF183" s="1"/>
  <c r="S11"/>
  <c r="R184"/>
  <c r="R170" s="1"/>
  <c r="T11"/>
  <c r="T6" s="1"/>
  <c r="T120"/>
  <c r="U93"/>
  <c r="U108"/>
  <c r="U120"/>
  <c r="U147"/>
  <c r="U184"/>
  <c r="U170" s="1"/>
  <c r="BB63" i="16"/>
  <c r="AU53" i="13"/>
  <c r="BB53" s="1"/>
  <c r="AU54"/>
  <c r="BB54" s="1"/>
  <c r="AU56"/>
  <c r="BB56" s="1"/>
  <c r="AU55"/>
  <c r="BB55" s="1"/>
  <c r="AE178" i="1"/>
  <c r="AF178" s="1"/>
  <c r="AE183"/>
  <c r="AF183" s="1"/>
  <c r="AE124"/>
  <c r="AF124" s="1"/>
  <c r="AE128"/>
  <c r="AF128" s="1"/>
  <c r="AE133"/>
  <c r="AF133" s="1"/>
  <c r="AE137"/>
  <c r="AF137" s="1"/>
  <c r="AE141"/>
  <c r="AF141" s="1"/>
  <c r="AE122"/>
  <c r="AF122" s="1"/>
  <c r="AU130" i="17"/>
  <c r="AU147" s="1"/>
  <c r="CL31" i="18" s="1"/>
  <c r="AU36" i="17"/>
  <c r="BB184"/>
  <c r="BB93"/>
  <c r="CS23" i="18" s="1"/>
  <c r="AU51" i="17"/>
  <c r="BB75"/>
  <c r="CS17" i="18" s="1"/>
  <c r="BB103" i="17"/>
  <c r="CS25" i="18" s="1"/>
  <c r="BB98" i="17"/>
  <c r="CS24" i="18" s="1"/>
  <c r="AU110" i="17"/>
  <c r="AU115" s="1"/>
  <c r="AX59"/>
  <c r="AX63" s="1"/>
  <c r="AU116"/>
  <c r="AU120" s="1"/>
  <c r="CL29" i="18" s="1"/>
  <c r="AZ186" i="17"/>
  <c r="BB7"/>
  <c r="BB11" s="1"/>
  <c r="CS8" i="18" s="1"/>
  <c r="BB88" i="17"/>
  <c r="CS22" i="18" s="1"/>
  <c r="BB7" i="16"/>
  <c r="BB11" s="1"/>
  <c r="CF8" i="18" s="1"/>
  <c r="BB12" i="16"/>
  <c r="BB98"/>
  <c r="CF24" i="18" s="1"/>
  <c r="BB35" i="16"/>
  <c r="CF10" i="18" s="1"/>
  <c r="BB93" i="16"/>
  <c r="CF23" i="18" s="1"/>
  <c r="AX99" i="16"/>
  <c r="AX103" s="1"/>
  <c r="AU116"/>
  <c r="AZ77"/>
  <c r="AZ81" s="1"/>
  <c r="BB169"/>
  <c r="AU36"/>
  <c r="AU40" s="1"/>
  <c r="BY11" i="18" s="1"/>
  <c r="BB129" i="16"/>
  <c r="CF30" i="18" s="1"/>
  <c r="BB184" i="16"/>
  <c r="BB115"/>
  <c r="CF28" i="18" s="1"/>
  <c r="AU130" i="16"/>
  <c r="AU147" s="1"/>
  <c r="BY31" i="18" s="1"/>
  <c r="AU51" i="16"/>
  <c r="AU57" s="1"/>
  <c r="AU69" i="13"/>
  <c r="AU75" s="1"/>
  <c r="AT42" i="15"/>
  <c r="AT120"/>
  <c r="BK29" i="18" s="1"/>
  <c r="AT115" i="15"/>
  <c r="BK28" i="18" s="1"/>
  <c r="AT184" i="15"/>
  <c r="AT11"/>
  <c r="BK8" i="18" s="1"/>
  <c r="AT51" i="15"/>
  <c r="AT57" s="1"/>
  <c r="BK14" i="18" s="1"/>
  <c r="BB59" i="15"/>
  <c r="BB63" s="1"/>
  <c r="BS16" i="18" s="1"/>
  <c r="AT98" i="15"/>
  <c r="BK24" i="18" s="1"/>
  <c r="AT12" i="15"/>
  <c r="BB169"/>
  <c r="AZ31"/>
  <c r="AZ35" s="1"/>
  <c r="AT31"/>
  <c r="AT35" s="1"/>
  <c r="BK10" i="18" s="1"/>
  <c r="AT81" i="15"/>
  <c r="AT147"/>
  <c r="BK31" i="18" s="1"/>
  <c r="AT58" i="15"/>
  <c r="AT103"/>
  <c r="BK25" i="18" s="1"/>
  <c r="AT93" i="15"/>
  <c r="BK23" i="18" s="1"/>
  <c r="AT108" i="15"/>
  <c r="BK26" i="18" s="1"/>
  <c r="AT36" i="15"/>
  <c r="AT40" s="1"/>
  <c r="BK11" i="18" s="1"/>
  <c r="AT12" i="14"/>
  <c r="BB36"/>
  <c r="BB40" s="1"/>
  <c r="BF11" i="18" s="1"/>
  <c r="AT104" i="14"/>
  <c r="AT108" s="1"/>
  <c r="AX26" i="18" s="1"/>
  <c r="AU130" i="14"/>
  <c r="AU147" s="1"/>
  <c r="AY31" i="18" s="1"/>
  <c r="AT171" i="14"/>
  <c r="AT184" s="1"/>
  <c r="AT89"/>
  <c r="AU175"/>
  <c r="AX59"/>
  <c r="AX63" s="1"/>
  <c r="BB64"/>
  <c r="BB75" s="1"/>
  <c r="BF17" i="18" s="1"/>
  <c r="BB51" i="14"/>
  <c r="BB57" s="1"/>
  <c r="BF14" i="18" s="1"/>
  <c r="AT116" i="14"/>
  <c r="AT84"/>
  <c r="BB31"/>
  <c r="BB35" s="1"/>
  <c r="BF10" i="18" s="1"/>
  <c r="AT150" i="14"/>
  <c r="AT169" s="1"/>
  <c r="AT42"/>
  <c r="AX99"/>
  <c r="AX103" s="1"/>
  <c r="AT94"/>
  <c r="AT98" s="1"/>
  <c r="AX24" i="18" s="1"/>
  <c r="AZ77" i="14"/>
  <c r="BB77" s="1"/>
  <c r="BB81" s="1"/>
  <c r="AT115"/>
  <c r="AX28" i="18" s="1"/>
  <c r="AT121" i="14"/>
  <c r="AT129" s="1"/>
  <c r="AX30" i="18" s="1"/>
  <c r="AU126" i="13"/>
  <c r="BB126" s="1"/>
  <c r="BB20" i="12"/>
  <c r="BB18"/>
  <c r="AM40"/>
  <c r="AM81"/>
  <c r="AM76" s="1"/>
  <c r="AM50"/>
  <c r="AM57"/>
  <c r="AU132" i="13"/>
  <c r="BB132" s="1"/>
  <c r="BB125"/>
  <c r="AU131"/>
  <c r="BB131" s="1"/>
  <c r="Y184" i="1"/>
  <c r="AM115" i="12"/>
  <c r="BB17"/>
  <c r="AU97" i="13"/>
  <c r="BB97" s="1"/>
  <c r="AT150"/>
  <c r="BB150" s="1"/>
  <c r="BB15" i="12"/>
  <c r="BB23"/>
  <c r="AN21" i="1"/>
  <c r="AS21" s="1"/>
  <c r="AT21" s="1"/>
  <c r="BB21" s="1"/>
  <c r="T41" i="12"/>
  <c r="U57"/>
  <c r="BB17" i="1"/>
  <c r="BB22" i="12"/>
  <c r="AE135"/>
  <c r="AF135" s="1"/>
  <c r="BB15" i="1"/>
  <c r="BB23"/>
  <c r="BB19"/>
  <c r="AM21" i="12"/>
  <c r="BB19"/>
  <c r="BB16"/>
  <c r="AJ58"/>
  <c r="AM27" i="1"/>
  <c r="AE175" i="12"/>
  <c r="AF175" s="1"/>
  <c r="AT29" i="1"/>
  <c r="AM93"/>
  <c r="AE126"/>
  <c r="AF126" s="1"/>
  <c r="AE131"/>
  <c r="AF131" s="1"/>
  <c r="AE135"/>
  <c r="AF135" s="1"/>
  <c r="AM98"/>
  <c r="AM40"/>
  <c r="AM120"/>
  <c r="AE139"/>
  <c r="AF139" s="1"/>
  <c r="AE143"/>
  <c r="AF143" s="1"/>
  <c r="AM27" i="12"/>
  <c r="AE162"/>
  <c r="AF162" s="1"/>
  <c r="AR162" s="1"/>
  <c r="AT51" i="13"/>
  <c r="AX96"/>
  <c r="AX98" s="1"/>
  <c r="AO24" i="18" s="1"/>
  <c r="AR171" i="13"/>
  <c r="AR184" s="1"/>
  <c r="AR36"/>
  <c r="AR40" s="1"/>
  <c r="AI11" i="18" s="1"/>
  <c r="AT42" i="13"/>
  <c r="AR110"/>
  <c r="AR115" s="1"/>
  <c r="AT121"/>
  <c r="AT129" s="1"/>
  <c r="AK30" i="18" s="1"/>
  <c r="AR64" i="13"/>
  <c r="AR75" s="1"/>
  <c r="AI17" i="18" s="1"/>
  <c r="AT130" i="13"/>
  <c r="AT84"/>
  <c r="AT88" s="1"/>
  <c r="AK22" i="18" s="1"/>
  <c r="AZ31" i="13"/>
  <c r="AZ35" s="1"/>
  <c r="AR104"/>
  <c r="AR108" s="1"/>
  <c r="AI26" i="18" s="1"/>
  <c r="AT7" i="13"/>
  <c r="AT11" s="1"/>
  <c r="AK8" i="18" s="1"/>
  <c r="AR77" i="13"/>
  <c r="AR81" s="1"/>
  <c r="AU99"/>
  <c r="AU103" s="1"/>
  <c r="AL25" i="18" s="1"/>
  <c r="AT99" i="13"/>
  <c r="AT103" s="1"/>
  <c r="AK25" i="18" s="1"/>
  <c r="AR59" i="13"/>
  <c r="AR63" s="1"/>
  <c r="AR89"/>
  <c r="AR93" s="1"/>
  <c r="AI23" i="18" s="1"/>
  <c r="AR116" i="13"/>
  <c r="AR120" s="1"/>
  <c r="AI29" i="18" s="1"/>
  <c r="AR94" i="13"/>
  <c r="AR98" s="1"/>
  <c r="AI24" i="18" s="1"/>
  <c r="U11" i="1"/>
  <c r="AJ109"/>
  <c r="AV109"/>
  <c r="AZ109"/>
  <c r="AD109"/>
  <c r="AU109"/>
  <c r="AY109"/>
  <c r="AC109"/>
  <c r="AL109"/>
  <c r="AX109"/>
  <c r="AK109"/>
  <c r="AW109"/>
  <c r="BA109"/>
  <c r="AJ6" i="12"/>
  <c r="AY6"/>
  <c r="AY5" s="1"/>
  <c r="AM11"/>
  <c r="AX6"/>
  <c r="AV6"/>
  <c r="AV5" s="1"/>
  <c r="AE153"/>
  <c r="AF153" s="1"/>
  <c r="AE158"/>
  <c r="AF158" s="1"/>
  <c r="AR158" s="1"/>
  <c r="AK109"/>
  <c r="AV109"/>
  <c r="AY109"/>
  <c r="AD58"/>
  <c r="AM75"/>
  <c r="AD41"/>
  <c r="AU41"/>
  <c r="AE136"/>
  <c r="AF136" s="1"/>
  <c r="AE143"/>
  <c r="AF143" s="1"/>
  <c r="Y169" i="1"/>
  <c r="AE151"/>
  <c r="AF151" s="1"/>
  <c r="AE157"/>
  <c r="AF157" s="1"/>
  <c r="AE161"/>
  <c r="AF161" s="1"/>
  <c r="AE165"/>
  <c r="AF165" s="1"/>
  <c r="Y129"/>
  <c r="AE163" i="12"/>
  <c r="AF163" s="1"/>
  <c r="AE168"/>
  <c r="AF168" s="1"/>
  <c r="AY6" i="1"/>
  <c r="AY5" s="1"/>
  <c r="AD41"/>
  <c r="AU41"/>
  <c r="AV83"/>
  <c r="BA83"/>
  <c r="AY148"/>
  <c r="AE166"/>
  <c r="AF166" s="1"/>
  <c r="AD58"/>
  <c r="AK6"/>
  <c r="AW6"/>
  <c r="AK41"/>
  <c r="AC83"/>
  <c r="BA148"/>
  <c r="AE153"/>
  <c r="AF153" s="1"/>
  <c r="AE159"/>
  <c r="AF159" s="1"/>
  <c r="AE163"/>
  <c r="AF163" s="1"/>
  <c r="AE168"/>
  <c r="AF168" s="1"/>
  <c r="AX83"/>
  <c r="AZ148"/>
  <c r="Y147"/>
  <c r="AE173"/>
  <c r="AF173" s="1"/>
  <c r="AE177"/>
  <c r="AF177" s="1"/>
  <c r="AE182"/>
  <c r="AF182" s="1"/>
  <c r="AS7"/>
  <c r="AE123"/>
  <c r="AF123" s="1"/>
  <c r="AE127"/>
  <c r="AF127" s="1"/>
  <c r="AE132"/>
  <c r="AF132" s="1"/>
  <c r="AE136"/>
  <c r="AF136" s="1"/>
  <c r="AE140"/>
  <c r="AF140" s="1"/>
  <c r="AE144"/>
  <c r="AF144" s="1"/>
  <c r="AE152"/>
  <c r="AF152" s="1"/>
  <c r="AE158"/>
  <c r="AF158" s="1"/>
  <c r="AE162"/>
  <c r="AF162" s="1"/>
  <c r="AE167"/>
  <c r="AF167" s="1"/>
  <c r="AE174"/>
  <c r="AF174" s="1"/>
  <c r="U41"/>
  <c r="AS37"/>
  <c r="AS138"/>
  <c r="AE171"/>
  <c r="AF171" s="1"/>
  <c r="AE175"/>
  <c r="AF175" s="1"/>
  <c r="AE179"/>
  <c r="AF179" s="1"/>
  <c r="AE180"/>
  <c r="AF180" s="1"/>
  <c r="AR180" s="1"/>
  <c r="AE121"/>
  <c r="AF121" s="1"/>
  <c r="AE125"/>
  <c r="AF125" s="1"/>
  <c r="AB147"/>
  <c r="AE134"/>
  <c r="AF134" s="1"/>
  <c r="AE138"/>
  <c r="AF138" s="1"/>
  <c r="AE142"/>
  <c r="AF142" s="1"/>
  <c r="AE146"/>
  <c r="AF146" s="1"/>
  <c r="AE150"/>
  <c r="AF150" s="1"/>
  <c r="AE160"/>
  <c r="AF160" s="1"/>
  <c r="AE164"/>
  <c r="AF164" s="1"/>
  <c r="U109"/>
  <c r="AN43"/>
  <c r="AS43" s="1"/>
  <c r="AS61"/>
  <c r="AN77"/>
  <c r="AS77" s="1"/>
  <c r="AS89"/>
  <c r="AN167"/>
  <c r="AS167" s="1"/>
  <c r="AN147"/>
  <c r="AN10"/>
  <c r="AS10" s="1"/>
  <c r="AM57"/>
  <c r="AN95"/>
  <c r="AS95" s="1"/>
  <c r="AN118"/>
  <c r="AN120" s="1"/>
  <c r="AN121"/>
  <c r="AN127"/>
  <c r="AS127" s="1"/>
  <c r="AM129"/>
  <c r="AM147"/>
  <c r="AS8"/>
  <c r="AS13"/>
  <c r="AS24"/>
  <c r="AS32"/>
  <c r="AS49"/>
  <c r="AS67"/>
  <c r="AS78"/>
  <c r="AS80"/>
  <c r="AS85"/>
  <c r="AS87"/>
  <c r="AS91"/>
  <c r="AS101"/>
  <c r="AS105"/>
  <c r="AS107"/>
  <c r="AS111"/>
  <c r="AQ121"/>
  <c r="AQ123"/>
  <c r="AQ125"/>
  <c r="AS128"/>
  <c r="AS131"/>
  <c r="AS133"/>
  <c r="AQ136"/>
  <c r="AS140"/>
  <c r="AS142"/>
  <c r="AS144"/>
  <c r="AS146"/>
  <c r="AQ152"/>
  <c r="AS159"/>
  <c r="AQ162"/>
  <c r="AS164"/>
  <c r="AS172"/>
  <c r="AS174"/>
  <c r="AS177"/>
  <c r="AS179"/>
  <c r="AQ182"/>
  <c r="M124"/>
  <c r="M129" s="1"/>
  <c r="AQ128"/>
  <c r="M131"/>
  <c r="AQ131" s="1"/>
  <c r="M139"/>
  <c r="AQ139" s="1"/>
  <c r="M143"/>
  <c r="AQ143" s="1"/>
  <c r="M150"/>
  <c r="M160"/>
  <c r="AQ160" s="1"/>
  <c r="M164"/>
  <c r="AQ164" s="1"/>
  <c r="M168"/>
  <c r="AQ168" s="1"/>
  <c r="M174"/>
  <c r="AQ174" s="1"/>
  <c r="M178"/>
  <c r="AQ178" s="1"/>
  <c r="S50"/>
  <c r="S41" s="1"/>
  <c r="S98"/>
  <c r="AN63"/>
  <c r="AN88"/>
  <c r="AN175"/>
  <c r="AN184" s="1"/>
  <c r="AB169"/>
  <c r="AB184"/>
  <c r="AS34"/>
  <c r="AS39"/>
  <c r="AS48"/>
  <c r="AS52"/>
  <c r="AS55"/>
  <c r="AS60"/>
  <c r="AS62"/>
  <c r="AS69"/>
  <c r="AS71"/>
  <c r="AS73"/>
  <c r="AS94"/>
  <c r="AS96"/>
  <c r="AS100"/>
  <c r="AS104"/>
  <c r="AS113"/>
  <c r="AS117"/>
  <c r="AS119"/>
  <c r="AS122"/>
  <c r="AS124"/>
  <c r="AQ133"/>
  <c r="AS135"/>
  <c r="AQ138"/>
  <c r="AQ140"/>
  <c r="AQ142"/>
  <c r="AQ144"/>
  <c r="AQ146"/>
  <c r="AS151"/>
  <c r="AS158"/>
  <c r="AS161"/>
  <c r="AS166"/>
  <c r="AS171"/>
  <c r="AS176"/>
  <c r="AQ179"/>
  <c r="AS181"/>
  <c r="M130"/>
  <c r="AQ130" s="1"/>
  <c r="M134"/>
  <c r="AQ134" s="1"/>
  <c r="M173"/>
  <c r="AQ173" s="1"/>
  <c r="R40"/>
  <c r="R50"/>
  <c r="R93"/>
  <c r="R98"/>
  <c r="R103"/>
  <c r="R108"/>
  <c r="R115"/>
  <c r="R129"/>
  <c r="R147"/>
  <c r="R169"/>
  <c r="R184"/>
  <c r="AE130"/>
  <c r="AF130" s="1"/>
  <c r="AM75"/>
  <c r="AN126"/>
  <c r="AS126" s="1"/>
  <c r="AN153"/>
  <c r="AB129"/>
  <c r="L149"/>
  <c r="L148" s="1"/>
  <c r="AS9"/>
  <c r="AS14"/>
  <c r="AS25"/>
  <c r="AS54"/>
  <c r="AS59"/>
  <c r="AS65"/>
  <c r="AS66"/>
  <c r="AS79"/>
  <c r="AS84"/>
  <c r="AS86"/>
  <c r="AS90"/>
  <c r="AS92"/>
  <c r="AS99"/>
  <c r="AS102"/>
  <c r="AS106"/>
  <c r="AS110"/>
  <c r="AS112"/>
  <c r="AS116"/>
  <c r="AQ122"/>
  <c r="AS130"/>
  <c r="AS132"/>
  <c r="AS134"/>
  <c r="AS137"/>
  <c r="AS139"/>
  <c r="AS141"/>
  <c r="AS143"/>
  <c r="AS145"/>
  <c r="AS150"/>
  <c r="AQ158"/>
  <c r="AS160"/>
  <c r="AS163"/>
  <c r="AQ166"/>
  <c r="AS168"/>
  <c r="AS173"/>
  <c r="AQ176"/>
  <c r="AS178"/>
  <c r="AS180"/>
  <c r="AS183"/>
  <c r="M141"/>
  <c r="AQ141" s="1"/>
  <c r="M145"/>
  <c r="AQ145" s="1"/>
  <c r="M180"/>
  <c r="AQ180" s="1"/>
  <c r="T6"/>
  <c r="AN47"/>
  <c r="AS47" s="1"/>
  <c r="AN56"/>
  <c r="AS56" s="1"/>
  <c r="AM169"/>
  <c r="AM184"/>
  <c r="AS36"/>
  <c r="AS38"/>
  <c r="AS42"/>
  <c r="AS53"/>
  <c r="AS68"/>
  <c r="AS70"/>
  <c r="AS72"/>
  <c r="AS74"/>
  <c r="AS97"/>
  <c r="AS114"/>
  <c r="AS125"/>
  <c r="AQ132"/>
  <c r="AS136"/>
  <c r="AS152"/>
  <c r="AS157"/>
  <c r="AS162"/>
  <c r="AS165"/>
  <c r="AS182"/>
  <c r="T50"/>
  <c r="AE125" i="12"/>
  <c r="AF125" s="1"/>
  <c r="AE134"/>
  <c r="AF134" s="1"/>
  <c r="AE137"/>
  <c r="AF137" s="1"/>
  <c r="AR137" s="1"/>
  <c r="AE144"/>
  <c r="AF144" s="1"/>
  <c r="AE151"/>
  <c r="AF151" s="1"/>
  <c r="AE159"/>
  <c r="AF159" s="1"/>
  <c r="AE165"/>
  <c r="AF165" s="1"/>
  <c r="AR165" s="1"/>
  <c r="AE173"/>
  <c r="AF173" s="1"/>
  <c r="AE179"/>
  <c r="AF179" s="1"/>
  <c r="AE181"/>
  <c r="AF181" s="1"/>
  <c r="AS66"/>
  <c r="AM93"/>
  <c r="AE131"/>
  <c r="AF131" s="1"/>
  <c r="AE138"/>
  <c r="AF138" s="1"/>
  <c r="AE141"/>
  <c r="AF141" s="1"/>
  <c r="AR141" s="1"/>
  <c r="AE146"/>
  <c r="AF146" s="1"/>
  <c r="AE152"/>
  <c r="AF152" s="1"/>
  <c r="AE160"/>
  <c r="AF160" s="1"/>
  <c r="AE166"/>
  <c r="AF166" s="1"/>
  <c r="AE174"/>
  <c r="AF174" s="1"/>
  <c r="AS52"/>
  <c r="AS78"/>
  <c r="AM103"/>
  <c r="AS132"/>
  <c r="AS14"/>
  <c r="AN43"/>
  <c r="AS43" s="1"/>
  <c r="AN85"/>
  <c r="AN88" s="1"/>
  <c r="AN92"/>
  <c r="AS92" s="1"/>
  <c r="AS138"/>
  <c r="AN144"/>
  <c r="AS144" s="1"/>
  <c r="AJ148"/>
  <c r="AN40"/>
  <c r="AN95"/>
  <c r="AS95" s="1"/>
  <c r="AN112"/>
  <c r="AS112" s="1"/>
  <c r="AM147"/>
  <c r="AM169"/>
  <c r="AM149" s="1"/>
  <c r="AN152"/>
  <c r="AS152" s="1"/>
  <c r="AN160"/>
  <c r="AS160" s="1"/>
  <c r="AN166"/>
  <c r="AS166" s="1"/>
  <c r="AN174"/>
  <c r="AS174" s="1"/>
  <c r="AN176"/>
  <c r="AS176" s="1"/>
  <c r="AN181"/>
  <c r="AS181" s="1"/>
  <c r="AN183"/>
  <c r="AS183" s="1"/>
  <c r="AS9"/>
  <c r="AS29"/>
  <c r="AS24"/>
  <c r="AS13"/>
  <c r="AS38"/>
  <c r="AS74"/>
  <c r="AS72"/>
  <c r="AS70"/>
  <c r="AS68"/>
  <c r="AS65"/>
  <c r="AS79"/>
  <c r="AS86"/>
  <c r="AS96"/>
  <c r="AS102"/>
  <c r="AS100"/>
  <c r="AS106"/>
  <c r="AS114"/>
  <c r="AQ117"/>
  <c r="AQ125"/>
  <c r="AS122"/>
  <c r="AS145"/>
  <c r="AS143"/>
  <c r="AS141"/>
  <c r="AS139"/>
  <c r="AS137"/>
  <c r="AQ131"/>
  <c r="AQ167"/>
  <c r="AQ165"/>
  <c r="AQ163"/>
  <c r="AS158"/>
  <c r="AS179"/>
  <c r="AS177"/>
  <c r="AS175"/>
  <c r="AS173"/>
  <c r="M121"/>
  <c r="M134"/>
  <c r="AQ134" s="1"/>
  <c r="M138"/>
  <c r="AQ138" s="1"/>
  <c r="M142"/>
  <c r="AQ142" s="1"/>
  <c r="M146"/>
  <c r="AQ146" s="1"/>
  <c r="M153"/>
  <c r="AQ153" s="1"/>
  <c r="M159"/>
  <c r="AQ159" s="1"/>
  <c r="M177"/>
  <c r="AQ177" s="1"/>
  <c r="M181"/>
  <c r="AQ181" s="1"/>
  <c r="U11"/>
  <c r="U50"/>
  <c r="U41" s="1"/>
  <c r="U88"/>
  <c r="U103"/>
  <c r="U115"/>
  <c r="T147"/>
  <c r="T184"/>
  <c r="T170" s="1"/>
  <c r="T148" s="1"/>
  <c r="AE121"/>
  <c r="AF121" s="1"/>
  <c r="AS49"/>
  <c r="AS47"/>
  <c r="AS56"/>
  <c r="AS54"/>
  <c r="AS119"/>
  <c r="AS117"/>
  <c r="AS127"/>
  <c r="AS125"/>
  <c r="AS123"/>
  <c r="AQ144"/>
  <c r="AQ136"/>
  <c r="AS133"/>
  <c r="AS131"/>
  <c r="AS167"/>
  <c r="AS165"/>
  <c r="AS163"/>
  <c r="AS161"/>
  <c r="AQ151"/>
  <c r="AQ174"/>
  <c r="M137"/>
  <c r="AQ137" s="1"/>
  <c r="M141"/>
  <c r="AQ141" s="1"/>
  <c r="M145"/>
  <c r="AQ145" s="1"/>
  <c r="M152"/>
  <c r="AQ152" s="1"/>
  <c r="M158"/>
  <c r="AQ158" s="1"/>
  <c r="M162"/>
  <c r="AQ162" s="1"/>
  <c r="M166"/>
  <c r="AQ166" s="1"/>
  <c r="M172"/>
  <c r="AQ172" s="1"/>
  <c r="T63"/>
  <c r="T58" s="1"/>
  <c r="T5" s="1"/>
  <c r="T98"/>
  <c r="T83" s="1"/>
  <c r="T129"/>
  <c r="T109" s="1"/>
  <c r="AN25"/>
  <c r="AS25" s="1"/>
  <c r="AN63"/>
  <c r="AM88"/>
  <c r="AN98"/>
  <c r="AN136"/>
  <c r="AS136" s="1"/>
  <c r="AN142"/>
  <c r="AS142" s="1"/>
  <c r="AN151"/>
  <c r="AS151" s="1"/>
  <c r="AN159"/>
  <c r="AS159" s="1"/>
  <c r="AN180"/>
  <c r="AS180" s="1"/>
  <c r="AN182"/>
  <c r="AS182" s="1"/>
  <c r="AS10"/>
  <c r="AS8"/>
  <c r="AS39"/>
  <c r="AS37"/>
  <c r="AS73"/>
  <c r="AS71"/>
  <c r="AS69"/>
  <c r="AS67"/>
  <c r="AS80"/>
  <c r="AS90"/>
  <c r="AS97"/>
  <c r="AS101"/>
  <c r="AS107"/>
  <c r="AS113"/>
  <c r="AS111"/>
  <c r="AQ118"/>
  <c r="AS146"/>
  <c r="AS140"/>
  <c r="AQ132"/>
  <c r="AQ168"/>
  <c r="AS157"/>
  <c r="AS153"/>
  <c r="AS178"/>
  <c r="M175"/>
  <c r="AQ175" s="1"/>
  <c r="M179"/>
  <c r="AQ179" s="1"/>
  <c r="M183"/>
  <c r="AQ183" s="1"/>
  <c r="S40"/>
  <c r="S50"/>
  <c r="S41" s="1"/>
  <c r="S81"/>
  <c r="S76" s="1"/>
  <c r="S88"/>
  <c r="S93"/>
  <c r="S103"/>
  <c r="S108"/>
  <c r="S115"/>
  <c r="S120"/>
  <c r="R147"/>
  <c r="AR181"/>
  <c r="AN81"/>
  <c r="AN76" s="1"/>
  <c r="AM108"/>
  <c r="AM184"/>
  <c r="AM170" s="1"/>
  <c r="AM148" s="1"/>
  <c r="AS48"/>
  <c r="AS55"/>
  <c r="AS53"/>
  <c r="AS118"/>
  <c r="AS128"/>
  <c r="AS124"/>
  <c r="AQ122"/>
  <c r="AQ143"/>
  <c r="AQ139"/>
  <c r="AS134"/>
  <c r="AS168"/>
  <c r="AS164"/>
  <c r="AS162"/>
  <c r="AQ160"/>
  <c r="R40"/>
  <c r="R6" s="1"/>
  <c r="R81"/>
  <c r="R76" s="1"/>
  <c r="R93"/>
  <c r="R108"/>
  <c r="R115"/>
  <c r="R120"/>
  <c r="AF123"/>
  <c r="AR123" s="1"/>
  <c r="S148"/>
  <c r="S58"/>
  <c r="U58"/>
  <c r="U109"/>
  <c r="R41"/>
  <c r="S6"/>
  <c r="AR173"/>
  <c r="AT173" s="1"/>
  <c r="BB173" s="1"/>
  <c r="S109" i="1"/>
  <c r="T109"/>
  <c r="R109"/>
  <c r="S83"/>
  <c r="R58"/>
  <c r="S6"/>
  <c r="AQ157"/>
  <c r="AQ135"/>
  <c r="AN172" i="12"/>
  <c r="AN150"/>
  <c r="AN135"/>
  <c r="AS135" s="1"/>
  <c r="AN129"/>
  <c r="AM129"/>
  <c r="AN120"/>
  <c r="AM120"/>
  <c r="AN115"/>
  <c r="AN105"/>
  <c r="AN108" s="1"/>
  <c r="AN99"/>
  <c r="AN103" s="1"/>
  <c r="AM98"/>
  <c r="AN91"/>
  <c r="AS91" s="1"/>
  <c r="AN64"/>
  <c r="AN75" s="1"/>
  <c r="AM63"/>
  <c r="AM58" s="1"/>
  <c r="AN51"/>
  <c r="AN57" s="1"/>
  <c r="AM41"/>
  <c r="AX148"/>
  <c r="BA148"/>
  <c r="AV148"/>
  <c r="AD148"/>
  <c r="AJ109"/>
  <c r="AX109"/>
  <c r="BA109"/>
  <c r="AL109"/>
  <c r="AZ109"/>
  <c r="AK82"/>
  <c r="AY82"/>
  <c r="AW82"/>
  <c r="AV83"/>
  <c r="AV82" s="1"/>
  <c r="AZ83"/>
  <c r="AL83"/>
  <c r="AJ83"/>
  <c r="AD83"/>
  <c r="AD82" s="1"/>
  <c r="BA83"/>
  <c r="BA58"/>
  <c r="AL41"/>
  <c r="AJ5"/>
  <c r="AW5"/>
  <c r="AD6"/>
  <c r="AD5" s="1"/>
  <c r="AL6"/>
  <c r="AL5" s="1"/>
  <c r="BA6"/>
  <c r="AV82" i="1"/>
  <c r="AN123"/>
  <c r="AS123" s="1"/>
  <c r="AN115"/>
  <c r="AM115"/>
  <c r="AM109" s="1"/>
  <c r="AM108"/>
  <c r="AN103"/>
  <c r="AM103"/>
  <c r="AN98"/>
  <c r="AN93"/>
  <c r="AM88"/>
  <c r="AM81"/>
  <c r="AM76" s="1"/>
  <c r="AN64"/>
  <c r="AN75" s="1"/>
  <c r="AN58" s="1"/>
  <c r="AM63"/>
  <c r="AM58" s="1"/>
  <c r="AN51"/>
  <c r="AN57" s="1"/>
  <c r="AM50"/>
  <c r="AM41" s="1"/>
  <c r="AN40"/>
  <c r="AN33"/>
  <c r="AN12"/>
  <c r="AM11"/>
  <c r="AC82"/>
  <c r="AX82"/>
  <c r="BA82"/>
  <c r="AW83"/>
  <c r="AW82" s="1"/>
  <c r="AK83"/>
  <c r="AK82" s="1"/>
  <c r="AY83"/>
  <c r="AY82" s="1"/>
  <c r="AD83"/>
  <c r="AD82" s="1"/>
  <c r="AU83"/>
  <c r="AU82" s="1"/>
  <c r="AJ83"/>
  <c r="AJ82" s="1"/>
  <c r="R83"/>
  <c r="AL83"/>
  <c r="AL82" s="1"/>
  <c r="AZ83"/>
  <c r="AZ82" s="1"/>
  <c r="T83"/>
  <c r="T82" s="1"/>
  <c r="U83"/>
  <c r="U82" s="1"/>
  <c r="S58"/>
  <c r="BA58"/>
  <c r="U58"/>
  <c r="R41"/>
  <c r="AL41"/>
  <c r="T41"/>
  <c r="AW5"/>
  <c r="AD6"/>
  <c r="AD5" s="1"/>
  <c r="U6"/>
  <c r="AJ6"/>
  <c r="AJ5" s="1"/>
  <c r="AX6"/>
  <c r="R6"/>
  <c r="AL6"/>
  <c r="AL5" s="1"/>
  <c r="BA6"/>
  <c r="AR172" i="12"/>
  <c r="AR179"/>
  <c r="AR174"/>
  <c r="AT174" s="1"/>
  <c r="AR183"/>
  <c r="AR177"/>
  <c r="AR175"/>
  <c r="AR181" i="1"/>
  <c r="AT181" s="1"/>
  <c r="BB181" s="1"/>
  <c r="AR183"/>
  <c r="AT183" s="1"/>
  <c r="BB183" s="1"/>
  <c r="AR173"/>
  <c r="AR174"/>
  <c r="AR175"/>
  <c r="AR179"/>
  <c r="AT179" s="1"/>
  <c r="BB179" s="1"/>
  <c r="AR182"/>
  <c r="AR172"/>
  <c r="AR134"/>
  <c r="AR176"/>
  <c r="AT176" s="1"/>
  <c r="BB176" s="1"/>
  <c r="AR177"/>
  <c r="AT177" s="1"/>
  <c r="BB177" s="1"/>
  <c r="AR178"/>
  <c r="AR151"/>
  <c r="AT151" s="1"/>
  <c r="BB151" s="1"/>
  <c r="AR167" i="12"/>
  <c r="AT167" s="1"/>
  <c r="AR151"/>
  <c r="AR152"/>
  <c r="AR153"/>
  <c r="AR159"/>
  <c r="AR160"/>
  <c r="AR166"/>
  <c r="AR168"/>
  <c r="AT168" s="1"/>
  <c r="AR166" i="1"/>
  <c r="AT166" s="1"/>
  <c r="BB166" s="1"/>
  <c r="AR167"/>
  <c r="AR168"/>
  <c r="AR157"/>
  <c r="AR160"/>
  <c r="AR152"/>
  <c r="AR158"/>
  <c r="AT158" s="1"/>
  <c r="BB158" s="1"/>
  <c r="AR161"/>
  <c r="AT161" s="1"/>
  <c r="BB161" s="1"/>
  <c r="AR162"/>
  <c r="AT162" s="1"/>
  <c r="BB162" s="1"/>
  <c r="AR165"/>
  <c r="AR164"/>
  <c r="AR153"/>
  <c r="AR159"/>
  <c r="AT159" s="1"/>
  <c r="BB159" s="1"/>
  <c r="AR163"/>
  <c r="AR138"/>
  <c r="AT138" s="1"/>
  <c r="BB138" s="1"/>
  <c r="AR142"/>
  <c r="AT142" s="1"/>
  <c r="BB142" s="1"/>
  <c r="AR122" i="12"/>
  <c r="AQ121"/>
  <c r="AS121"/>
  <c r="AR145"/>
  <c r="AR133" i="1"/>
  <c r="AT133" s="1"/>
  <c r="BB133" s="1"/>
  <c r="AR137"/>
  <c r="AT137" s="1"/>
  <c r="BB137" s="1"/>
  <c r="AR141"/>
  <c r="AR146"/>
  <c r="AT146" s="1"/>
  <c r="BB146" s="1"/>
  <c r="AR145"/>
  <c r="AR131"/>
  <c r="AR132"/>
  <c r="AT132" s="1"/>
  <c r="AR135"/>
  <c r="AR136"/>
  <c r="AT136" s="1"/>
  <c r="BB136" s="1"/>
  <c r="AR139"/>
  <c r="AR140"/>
  <c r="AT140" s="1"/>
  <c r="BB140" s="1"/>
  <c r="AR143"/>
  <c r="AR144"/>
  <c r="AT144" s="1"/>
  <c r="BB144" s="1"/>
  <c r="AR128"/>
  <c r="AT128" s="1"/>
  <c r="BB128" s="1"/>
  <c r="AR125"/>
  <c r="AT125" s="1"/>
  <c r="BB125" s="1"/>
  <c r="AR123"/>
  <c r="AR124"/>
  <c r="AR127"/>
  <c r="AR122"/>
  <c r="AT122" s="1"/>
  <c r="BB122" s="1"/>
  <c r="AR126"/>
  <c r="AR143" i="12"/>
  <c r="AR146"/>
  <c r="AR142"/>
  <c r="AR144"/>
  <c r="AR136"/>
  <c r="AR135"/>
  <c r="AR138"/>
  <c r="AR139"/>
  <c r="AR134"/>
  <c r="AR132"/>
  <c r="AT132" s="1"/>
  <c r="AR131"/>
  <c r="AT131" s="1"/>
  <c r="BB131" s="1"/>
  <c r="AR125"/>
  <c r="AV12" i="18" l="1"/>
  <c r="AV6" s="1"/>
  <c r="AI12"/>
  <c r="BI12"/>
  <c r="BV12"/>
  <c r="BV6" s="1"/>
  <c r="AH33"/>
  <c r="AJ33"/>
  <c r="AJ32" s="1"/>
  <c r="BH33"/>
  <c r="BH32" s="1"/>
  <c r="BV33"/>
  <c r="BV32" s="1"/>
  <c r="AV20"/>
  <c r="AH15"/>
  <c r="CI15"/>
  <c r="CI6" s="1"/>
  <c r="BL17"/>
  <c r="BL15" s="1"/>
  <c r="AU58" i="15"/>
  <c r="AM83" i="12"/>
  <c r="AT123"/>
  <c r="BB123" s="1"/>
  <c r="AN169" i="1"/>
  <c r="CS21" i="18"/>
  <c r="BI15"/>
  <c r="AT12" i="13"/>
  <c r="AR148" i="16"/>
  <c r="BB10" i="13"/>
  <c r="BB24"/>
  <c r="AR148" i="14"/>
  <c r="BB76"/>
  <c r="BF19" i="18"/>
  <c r="BF18" s="1"/>
  <c r="AZ6" i="13"/>
  <c r="AQ10" i="18"/>
  <c r="AQ7" s="1"/>
  <c r="AR170" i="13"/>
  <c r="AI36" i="18"/>
  <c r="AI35" s="1"/>
  <c r="AX83" i="14"/>
  <c r="AX82" s="1"/>
  <c r="BB25" i="18"/>
  <c r="BB21" s="1"/>
  <c r="BB20" s="1"/>
  <c r="AT88" i="14"/>
  <c r="AX22" i="18" s="1"/>
  <c r="BB84" i="14"/>
  <c r="BB88" s="1"/>
  <c r="BF22" i="18" s="1"/>
  <c r="AT170" i="14"/>
  <c r="AX36" i="18"/>
  <c r="AX35" s="1"/>
  <c r="BB149" i="16"/>
  <c r="CF34" i="18"/>
  <c r="CF33" s="1"/>
  <c r="BB58" i="16"/>
  <c r="CF16" i="18"/>
  <c r="CF15" s="1"/>
  <c r="AS109" i="13"/>
  <c r="AJ31" i="18"/>
  <c r="AJ27" s="1"/>
  <c r="AJ20" s="1"/>
  <c r="AU41" i="14"/>
  <c r="AY14" i="18"/>
  <c r="AY12" s="1"/>
  <c r="BB149" i="17"/>
  <c r="CS34" i="18"/>
  <c r="CS33" s="1"/>
  <c r="AT31" i="1"/>
  <c r="BB59" i="14"/>
  <c r="BB63" s="1"/>
  <c r="BF16" i="18" s="1"/>
  <c r="BF15" s="1"/>
  <c r="BB130" i="16"/>
  <c r="BB59" i="17"/>
  <c r="AI21" i="18"/>
  <c r="AH32"/>
  <c r="AR58" i="15"/>
  <c r="AI7" i="18"/>
  <c r="AH20"/>
  <c r="AT93" i="14"/>
  <c r="AX23" i="18" s="1"/>
  <c r="BB89" i="14"/>
  <c r="BK19" i="18"/>
  <c r="BK18" s="1"/>
  <c r="AT76" i="15"/>
  <c r="AX83" i="16"/>
  <c r="AX82" s="1"/>
  <c r="CB25" i="18"/>
  <c r="CB21" s="1"/>
  <c r="CB20" s="1"/>
  <c r="AU109" i="17"/>
  <c r="AU82" s="1"/>
  <c r="CL28" i="18"/>
  <c r="CL27" s="1"/>
  <c r="CL20" s="1"/>
  <c r="AU57" i="17"/>
  <c r="BB51"/>
  <c r="AU30" i="15"/>
  <c r="BL9" i="18" s="1"/>
  <c r="BB27" i="15"/>
  <c r="AU149" i="13"/>
  <c r="AU148" s="1"/>
  <c r="AL34" i="18"/>
  <c r="AL33" s="1"/>
  <c r="BI22"/>
  <c r="BI21" s="1"/>
  <c r="BI20" s="1"/>
  <c r="AR83" i="15"/>
  <c r="AU8" i="13"/>
  <c r="AU11" s="1"/>
  <c r="AL8" i="18" s="1"/>
  <c r="BB36" i="16"/>
  <c r="AT31" i="13"/>
  <c r="AR148"/>
  <c r="BB99" i="16"/>
  <c r="BX32" i="18"/>
  <c r="AR83" i="13"/>
  <c r="AR6"/>
  <c r="AQ82"/>
  <c r="AI16" i="18"/>
  <c r="AI15" s="1"/>
  <c r="AR58" i="13"/>
  <c r="AT57"/>
  <c r="AK14" i="18" s="1"/>
  <c r="AT149" i="14"/>
  <c r="AX34" i="18"/>
  <c r="AX33" s="1"/>
  <c r="AX32" s="1"/>
  <c r="AU184" i="14"/>
  <c r="BB175"/>
  <c r="BB149" i="15"/>
  <c r="BS34" i="18"/>
  <c r="BS33" s="1"/>
  <c r="AU41" i="16"/>
  <c r="BY14" i="18"/>
  <c r="BY12" s="1"/>
  <c r="AU120" i="16"/>
  <c r="BY29" i="18" s="1"/>
  <c r="BY27" s="1"/>
  <c r="BY20" s="1"/>
  <c r="BB116" i="16"/>
  <c r="AX58" i="17"/>
  <c r="AX5" s="1"/>
  <c r="AX186" s="1"/>
  <c r="CO16" i="18"/>
  <c r="CO15" s="1"/>
  <c r="CO6" s="1"/>
  <c r="AU40" i="17"/>
  <c r="CL11" i="18" s="1"/>
  <c r="BB36" i="17"/>
  <c r="AS58" i="13"/>
  <c r="AJ17" i="18"/>
  <c r="BB84" i="15"/>
  <c r="BB88" s="1"/>
  <c r="BS22" i="18" s="1"/>
  <c r="AT88" i="15"/>
  <c r="BK22" i="18" s="1"/>
  <c r="BK21" s="1"/>
  <c r="AQ6" i="13"/>
  <c r="AQ5" s="1"/>
  <c r="AH10" i="18"/>
  <c r="AH7" s="1"/>
  <c r="AH6" s="1"/>
  <c r="BI8"/>
  <c r="BI7" s="1"/>
  <c r="BI6" s="1"/>
  <c r="AR6" i="15"/>
  <c r="AR5" s="1"/>
  <c r="AT76" i="14"/>
  <c r="AX19" i="18"/>
  <c r="AX18" s="1"/>
  <c r="EM26"/>
  <c r="AM21"/>
  <c r="AM20" s="1"/>
  <c r="BK27"/>
  <c r="BB130" i="17"/>
  <c r="AI32" i="18"/>
  <c r="AR76" i="13"/>
  <c r="AI19" i="18"/>
  <c r="AI18" s="1"/>
  <c r="AI28"/>
  <c r="AI27" s="1"/>
  <c r="AR109" i="13"/>
  <c r="AX58" i="14"/>
  <c r="AX5" s="1"/>
  <c r="BB16" i="18"/>
  <c r="BB15" s="1"/>
  <c r="BB6" s="1"/>
  <c r="BQ10"/>
  <c r="BQ7" s="1"/>
  <c r="AZ6" i="15"/>
  <c r="AT170"/>
  <c r="AT148" s="1"/>
  <c r="BK36" i="18"/>
  <c r="BK35" s="1"/>
  <c r="BK32" s="1"/>
  <c r="AU58" i="13"/>
  <c r="AL17" i="18"/>
  <c r="AL15" s="1"/>
  <c r="BB170" i="16"/>
  <c r="CF36" i="18"/>
  <c r="CF35" s="1"/>
  <c r="AZ76" i="16"/>
  <c r="AZ5" s="1"/>
  <c r="AZ186" s="1"/>
  <c r="CD19" i="18"/>
  <c r="CD18" s="1"/>
  <c r="CD6" s="1"/>
  <c r="BB170" i="17"/>
  <c r="CS36" i="18"/>
  <c r="CS35" s="1"/>
  <c r="AU170" i="13"/>
  <c r="AL36" i="18"/>
  <c r="AL35" s="1"/>
  <c r="BI36"/>
  <c r="BI35" s="1"/>
  <c r="BI32" s="1"/>
  <c r="AR170" i="15"/>
  <c r="AR148" s="1"/>
  <c r="BB69" i="13"/>
  <c r="AT109" i="16"/>
  <c r="AT82" s="1"/>
  <c r="BB116" i="17"/>
  <c r="BB110"/>
  <c r="AR5" i="13"/>
  <c r="BB51" i="16"/>
  <c r="BB77"/>
  <c r="AQ148" i="13"/>
  <c r="AR109" i="15"/>
  <c r="AN35" i="1"/>
  <c r="BB96" i="13"/>
  <c r="AT82" i="17"/>
  <c r="BB83"/>
  <c r="AU109" i="16"/>
  <c r="AU82" s="1"/>
  <c r="AT109" i="15"/>
  <c r="AT83"/>
  <c r="BB58" i="14"/>
  <c r="AT148"/>
  <c r="AU116"/>
  <c r="AU120" s="1"/>
  <c r="AY29" i="18" s="1"/>
  <c r="AT120" i="14"/>
  <c r="AX29" i="18" s="1"/>
  <c r="AX27" s="1"/>
  <c r="AT83" i="14"/>
  <c r="AZ81"/>
  <c r="AS82" i="13"/>
  <c r="AU129"/>
  <c r="AL30" i="18" s="1"/>
  <c r="EL30" s="1"/>
  <c r="AU130" i="13"/>
  <c r="AU147" s="1"/>
  <c r="AL31" i="18" s="1"/>
  <c r="AT147" i="13"/>
  <c r="AK31" i="18" s="1"/>
  <c r="BB169" i="13"/>
  <c r="AT169"/>
  <c r="AU98"/>
  <c r="T5" i="1"/>
  <c r="AS30" i="15"/>
  <c r="AU27" i="14"/>
  <c r="AS30" i="16"/>
  <c r="BB130" i="14"/>
  <c r="BB147" s="1"/>
  <c r="BF31" i="18" s="1"/>
  <c r="AU27" i="16"/>
  <c r="AS50" i="15"/>
  <c r="AU27" i="17"/>
  <c r="U148" i="12"/>
  <c r="AS50" i="17"/>
  <c r="AT36" i="13"/>
  <c r="AT40" s="1"/>
  <c r="AK11" i="18" s="1"/>
  <c r="R148" i="12"/>
  <c r="AU51" i="13"/>
  <c r="AU57" s="1"/>
  <c r="AU80"/>
  <c r="AT163" i="1"/>
  <c r="BB163" s="1"/>
  <c r="AT165"/>
  <c r="BB165" s="1"/>
  <c r="AT152"/>
  <c r="BB152" s="1"/>
  <c r="AY186"/>
  <c r="AN50"/>
  <c r="AT182"/>
  <c r="BB182" s="1"/>
  <c r="M184"/>
  <c r="BB63" i="17"/>
  <c r="BB147"/>
  <c r="CS31" i="18" s="1"/>
  <c r="BB115" i="17"/>
  <c r="CS28" i="18" s="1"/>
  <c r="BB120" i="17"/>
  <c r="CS29" i="18" s="1"/>
  <c r="BB57" i="17"/>
  <c r="CS14" i="18" s="1"/>
  <c r="BB40" i="17"/>
  <c r="CS11" i="18" s="1"/>
  <c r="BB120" i="16"/>
  <c r="CF29" i="18" s="1"/>
  <c r="BB147" i="16"/>
  <c r="CF31" i="18" s="1"/>
  <c r="BB40" i="16"/>
  <c r="CF11" i="18" s="1"/>
  <c r="BB81" i="16"/>
  <c r="AX186"/>
  <c r="BB103"/>
  <c r="BB57"/>
  <c r="CF14" i="18" s="1"/>
  <c r="BB108" i="15"/>
  <c r="BS26" i="18" s="1"/>
  <c r="AX99" i="15"/>
  <c r="AX103" s="1"/>
  <c r="BB64"/>
  <c r="AZ77"/>
  <c r="AZ81" s="1"/>
  <c r="BB31"/>
  <c r="BB35" s="1"/>
  <c r="BS10" i="18" s="1"/>
  <c r="BB98" i="15"/>
  <c r="BS24" i="18" s="1"/>
  <c r="BB7" i="15"/>
  <c r="BB11" s="1"/>
  <c r="BS8" i="18" s="1"/>
  <c r="AU110" i="15"/>
  <c r="AU115" s="1"/>
  <c r="BL28" i="18" s="1"/>
  <c r="BB42" i="15"/>
  <c r="BB93"/>
  <c r="BS23" i="18" s="1"/>
  <c r="AU130" i="15"/>
  <c r="AU147" s="1"/>
  <c r="BL31" i="18" s="1"/>
  <c r="AU36" i="15"/>
  <c r="AU40" s="1"/>
  <c r="BL11" i="18" s="1"/>
  <c r="BB12" i="15"/>
  <c r="AU51"/>
  <c r="AU57" s="1"/>
  <c r="BB184"/>
  <c r="AU116"/>
  <c r="BB99" i="14"/>
  <c r="BB103" s="1"/>
  <c r="BF25" i="18" s="1"/>
  <c r="AU110" i="14"/>
  <c r="AU115" s="1"/>
  <c r="BB150"/>
  <c r="BB169" s="1"/>
  <c r="BB93"/>
  <c r="BB121"/>
  <c r="BB129" s="1"/>
  <c r="BF30" i="18" s="1"/>
  <c r="BB42" i="14"/>
  <c r="BB116"/>
  <c r="BB120" s="1"/>
  <c r="BF29" i="18" s="1"/>
  <c r="BB171" i="14"/>
  <c r="BB184" s="1"/>
  <c r="BB12"/>
  <c r="AX186"/>
  <c r="BB94"/>
  <c r="BB98" s="1"/>
  <c r="BF24" i="18" s="1"/>
  <c r="BB104" i="14"/>
  <c r="BB108" s="1"/>
  <c r="BF26" i="18" s="1"/>
  <c r="AU132" i="12"/>
  <c r="BB132" s="1"/>
  <c r="U83"/>
  <c r="AK5" i="1"/>
  <c r="AS50" i="13"/>
  <c r="AN21" i="12"/>
  <c r="AS21" s="1"/>
  <c r="AT21" s="1"/>
  <c r="BB21" s="1"/>
  <c r="AW186"/>
  <c r="AT165"/>
  <c r="BB165" s="1"/>
  <c r="AN58"/>
  <c r="AN27" i="1"/>
  <c r="AM30"/>
  <c r="AM6" s="1"/>
  <c r="AM5" s="1"/>
  <c r="AT125" i="12"/>
  <c r="BB125" s="1"/>
  <c r="AT139"/>
  <c r="BB139" s="1"/>
  <c r="AU29" i="1"/>
  <c r="AN27" i="12"/>
  <c r="AS27" s="1"/>
  <c r="AT27" s="1"/>
  <c r="AU27" s="1"/>
  <c r="BB27" s="1"/>
  <c r="S83"/>
  <c r="AT110" i="13"/>
  <c r="AT115" s="1"/>
  <c r="AK28" i="18" s="1"/>
  <c r="AT77" i="13"/>
  <c r="AT81" s="1"/>
  <c r="AT94"/>
  <c r="AT98" s="1"/>
  <c r="AK24" i="18" s="1"/>
  <c r="AT116" i="13"/>
  <c r="BB42"/>
  <c r="AT89"/>
  <c r="AT93" s="1"/>
  <c r="AK23" i="18" s="1"/>
  <c r="AX99" i="13"/>
  <c r="AX103" s="1"/>
  <c r="AT59"/>
  <c r="AT63" s="1"/>
  <c r="AK16" i="18" s="1"/>
  <c r="BB7" i="13"/>
  <c r="AT104"/>
  <c r="AT108" s="1"/>
  <c r="AK26" i="18" s="1"/>
  <c r="BB121" i="13"/>
  <c r="BB129" s="1"/>
  <c r="AS30" i="18" s="1"/>
  <c r="AT171" i="13"/>
  <c r="AT184" s="1"/>
  <c r="BB84"/>
  <c r="BB88" s="1"/>
  <c r="AS22" i="18" s="1"/>
  <c r="AT64" i="13"/>
  <c r="AT75" s="1"/>
  <c r="AK17" i="18" s="1"/>
  <c r="AN169" i="12"/>
  <c r="AN149" s="1"/>
  <c r="AV186"/>
  <c r="AY186"/>
  <c r="AN184"/>
  <c r="AN170" s="1"/>
  <c r="AT143"/>
  <c r="BB143" s="1"/>
  <c r="AT122"/>
  <c r="BB122" s="1"/>
  <c r="R83"/>
  <c r="AN50"/>
  <c r="AN41" s="1"/>
  <c r="R109"/>
  <c r="AN81" i="1"/>
  <c r="AN76" s="1"/>
  <c r="AN41"/>
  <c r="S82"/>
  <c r="AS98"/>
  <c r="J24" i="18" s="1"/>
  <c r="AT141" i="1"/>
  <c r="BB141" s="1"/>
  <c r="AS93"/>
  <c r="J23" i="18" s="1"/>
  <c r="M169" i="1"/>
  <c r="AT167"/>
  <c r="BB167" s="1"/>
  <c r="AS81"/>
  <c r="AS11"/>
  <c r="J8" i="18" s="1"/>
  <c r="AS40" i="1"/>
  <c r="J11" i="18" s="1"/>
  <c r="AQ184" i="1"/>
  <c r="AT123"/>
  <c r="AT160"/>
  <c r="BB160" s="1"/>
  <c r="AT134"/>
  <c r="BB134" s="1"/>
  <c r="AT180"/>
  <c r="BB180" s="1"/>
  <c r="U5"/>
  <c r="AS175"/>
  <c r="AT175" s="1"/>
  <c r="BB175" s="1"/>
  <c r="AQ150"/>
  <c r="AQ124"/>
  <c r="AT126"/>
  <c r="BB126" s="1"/>
  <c r="AT143"/>
  <c r="BB143" s="1"/>
  <c r="AT145"/>
  <c r="BB145" s="1"/>
  <c r="AN129"/>
  <c r="AN109" s="1"/>
  <c r="AS153"/>
  <c r="AS121"/>
  <c r="AS129" s="1"/>
  <c r="J30" i="18" s="1"/>
  <c r="AT127" i="1"/>
  <c r="BB127" s="1"/>
  <c r="AT139"/>
  <c r="BB139" s="1"/>
  <c r="AT131"/>
  <c r="BB131" s="1"/>
  <c r="AT164"/>
  <c r="BB164" s="1"/>
  <c r="AT168"/>
  <c r="BB168" s="1"/>
  <c r="AT173"/>
  <c r="BB173" s="1"/>
  <c r="AS169"/>
  <c r="AS50"/>
  <c r="J13" i="18" s="1"/>
  <c r="AS147" i="1"/>
  <c r="J31" i="18" s="1"/>
  <c r="AS115" i="1"/>
  <c r="J28" i="18" s="1"/>
  <c r="AS64" i="1"/>
  <c r="AS75" s="1"/>
  <c r="J17" i="18" s="1"/>
  <c r="AS118" i="1"/>
  <c r="AS120" s="1"/>
  <c r="J29" i="18" s="1"/>
  <c r="M147" i="1"/>
  <c r="AT153"/>
  <c r="BB153" s="1"/>
  <c r="AT178"/>
  <c r="BB178" s="1"/>
  <c r="AT174"/>
  <c r="BB174" s="1"/>
  <c r="AS51"/>
  <c r="AS57" s="1"/>
  <c r="J14" i="18" s="1"/>
  <c r="AS33" i="1"/>
  <c r="AS35" s="1"/>
  <c r="J10" i="18" s="1"/>
  <c r="AS103" i="1"/>
  <c r="J25" i="18" s="1"/>
  <c r="AS88" i="1"/>
  <c r="J22" i="18" s="1"/>
  <c r="AS12" i="1"/>
  <c r="AS108"/>
  <c r="J26" i="18" s="1"/>
  <c r="AS63" i="1"/>
  <c r="AS85" i="12"/>
  <c r="AT134"/>
  <c r="BB134" s="1"/>
  <c r="AT160"/>
  <c r="BB160" s="1"/>
  <c r="AT144"/>
  <c r="BB144" s="1"/>
  <c r="AN93"/>
  <c r="S109"/>
  <c r="AT137"/>
  <c r="BB137" s="1"/>
  <c r="AT166"/>
  <c r="BB166" s="1"/>
  <c r="AT142"/>
  <c r="BB142" s="1"/>
  <c r="AT152"/>
  <c r="BB152" s="1"/>
  <c r="AT135"/>
  <c r="BB135" s="1"/>
  <c r="AT145"/>
  <c r="BB145" s="1"/>
  <c r="AT162"/>
  <c r="AT153"/>
  <c r="BB153" s="1"/>
  <c r="AT183"/>
  <c r="BB183" s="1"/>
  <c r="R5"/>
  <c r="AT146"/>
  <c r="BB146" s="1"/>
  <c r="AT159"/>
  <c r="AT136"/>
  <c r="BB136" s="1"/>
  <c r="AT138"/>
  <c r="BB138" s="1"/>
  <c r="AT141"/>
  <c r="BB141" s="1"/>
  <c r="AT158"/>
  <c r="BB158" s="1"/>
  <c r="AT177"/>
  <c r="AU177" s="1"/>
  <c r="BB177" s="1"/>
  <c r="AM109"/>
  <c r="AM82" s="1"/>
  <c r="S5"/>
  <c r="AS172"/>
  <c r="AT172" s="1"/>
  <c r="U6"/>
  <c r="U5" s="1"/>
  <c r="AT151"/>
  <c r="AT175"/>
  <c r="AT179"/>
  <c r="AT181"/>
  <c r="AU181" s="1"/>
  <c r="BB181" s="1"/>
  <c r="AS105"/>
  <c r="U82"/>
  <c r="T82"/>
  <c r="AE184" i="1"/>
  <c r="AT172"/>
  <c r="BB172" s="1"/>
  <c r="AT157"/>
  <c r="BB157" s="1"/>
  <c r="AE169"/>
  <c r="AT135"/>
  <c r="BB135" s="1"/>
  <c r="AE147"/>
  <c r="R82"/>
  <c r="AE129"/>
  <c r="AF129"/>
  <c r="AR121"/>
  <c r="S5"/>
  <c r="R5"/>
  <c r="AQ169"/>
  <c r="BB132"/>
  <c r="AQ147"/>
  <c r="H31" i="18" s="1"/>
  <c r="BB123" i="1"/>
  <c r="AN147" i="12"/>
  <c r="AN109" s="1"/>
  <c r="AN83"/>
  <c r="AJ82"/>
  <c r="BA82"/>
  <c r="AL82"/>
  <c r="AZ82"/>
  <c r="BA5"/>
  <c r="AM83" i="1"/>
  <c r="AM82" s="1"/>
  <c r="AN83"/>
  <c r="BA5"/>
  <c r="BA186" s="1"/>
  <c r="AR163" i="12"/>
  <c r="AT163" s="1"/>
  <c r="AJ15" i="18" l="1"/>
  <c r="CF27"/>
  <c r="AK21"/>
  <c r="AQ149" i="1"/>
  <c r="H34" i="18"/>
  <c r="AS58" i="1"/>
  <c r="J16" i="18"/>
  <c r="AS149" i="1"/>
  <c r="J34" i="18"/>
  <c r="AS76" i="1"/>
  <c r="J19" i="18"/>
  <c r="AU81" i="13"/>
  <c r="BB80"/>
  <c r="AS41" i="17"/>
  <c r="CJ13" i="18"/>
  <c r="CJ12" s="1"/>
  <c r="AU30" i="16"/>
  <c r="BB27"/>
  <c r="AS6" i="15"/>
  <c r="BJ9" i="18"/>
  <c r="BJ7" s="1"/>
  <c r="BB149" i="13"/>
  <c r="AS34" i="18"/>
  <c r="AS33" s="1"/>
  <c r="AU170" i="14"/>
  <c r="AU148" s="1"/>
  <c r="AY36" i="18"/>
  <c r="AY35" s="1"/>
  <c r="AY32" s="1"/>
  <c r="AZ31" i="1"/>
  <c r="CS27" i="18"/>
  <c r="CS20" s="1"/>
  <c r="AT109" i="14"/>
  <c r="AR82" i="15"/>
  <c r="AI20" i="18"/>
  <c r="J21"/>
  <c r="J12"/>
  <c r="AT76" i="13"/>
  <c r="AK19" i="18"/>
  <c r="AK18" s="1"/>
  <c r="AU109" i="14"/>
  <c r="AU82" s="1"/>
  <c r="AY28" i="18"/>
  <c r="AY27" s="1"/>
  <c r="AY20" s="1"/>
  <c r="AU41" i="15"/>
  <c r="BL14" i="18"/>
  <c r="BL12" s="1"/>
  <c r="AX83" i="15"/>
  <c r="AX82" s="1"/>
  <c r="BO25" i="18"/>
  <c r="BO21" s="1"/>
  <c r="BO20" s="1"/>
  <c r="AS41" i="15"/>
  <c r="BJ13" i="18"/>
  <c r="BJ12" s="1"/>
  <c r="AU30" i="14"/>
  <c r="BB27"/>
  <c r="AT149" i="13"/>
  <c r="AK34" i="18"/>
  <c r="AK33" s="1"/>
  <c r="AU41" i="17"/>
  <c r="CL14" i="18"/>
  <c r="CL12" s="1"/>
  <c r="BB110" i="15"/>
  <c r="BB51" i="13"/>
  <c r="BB57" s="1"/>
  <c r="AS14" i="18" s="1"/>
  <c r="BB8" i="13"/>
  <c r="BB11" s="1"/>
  <c r="AS8" i="18" s="1"/>
  <c r="BB77" i="15"/>
  <c r="BB148" i="17"/>
  <c r="BB148" i="16"/>
  <c r="AX21" i="18"/>
  <c r="AX20" s="1"/>
  <c r="AX83" i="13"/>
  <c r="AX82" s="1"/>
  <c r="AO25" i="18"/>
  <c r="AO21" s="1"/>
  <c r="AO20" s="1"/>
  <c r="BB149" i="14"/>
  <c r="BF34" i="18"/>
  <c r="BF33" s="1"/>
  <c r="BB170" i="15"/>
  <c r="BB148" s="1"/>
  <c r="BS36" i="18"/>
  <c r="BS35" s="1"/>
  <c r="BB75" i="15"/>
  <c r="BS17" i="18" s="1"/>
  <c r="BS15" s="1"/>
  <c r="BB83" i="16"/>
  <c r="CF25" i="18"/>
  <c r="CF21" s="1"/>
  <c r="CF20" s="1"/>
  <c r="BB58" i="17"/>
  <c r="CS16" i="18"/>
  <c r="CS15" s="1"/>
  <c r="AU30" i="17"/>
  <c r="CL9" i="18" s="1"/>
  <c r="CL7" s="1"/>
  <c r="CL6" s="1"/>
  <c r="BB27" i="17"/>
  <c r="AS6" i="16"/>
  <c r="BW9" i="18"/>
  <c r="BW7" s="1"/>
  <c r="AU83" i="13"/>
  <c r="AL24" i="18"/>
  <c r="AL21" s="1"/>
  <c r="AZ76" i="14"/>
  <c r="AZ5" s="1"/>
  <c r="AZ186" s="1"/>
  <c r="BD19" i="18"/>
  <c r="BD18" s="1"/>
  <c r="BD6" s="1"/>
  <c r="BB31" i="13"/>
  <c r="BB35" s="1"/>
  <c r="AS10" i="18" s="1"/>
  <c r="AT35" i="13"/>
  <c r="AK10" i="18" s="1"/>
  <c r="BB130" i="15"/>
  <c r="AR82" i="13"/>
  <c r="AL32" i="18"/>
  <c r="CS32"/>
  <c r="CF32"/>
  <c r="J27"/>
  <c r="AQ170" i="1"/>
  <c r="H36" i="18"/>
  <c r="H35" s="1"/>
  <c r="AT170" i="13"/>
  <c r="AK36" i="18"/>
  <c r="AK35" s="1"/>
  <c r="AS41" i="13"/>
  <c r="AJ13" i="18"/>
  <c r="AJ12" s="1"/>
  <c r="BB170" i="14"/>
  <c r="BF36" i="18"/>
  <c r="BF35" s="1"/>
  <c r="BB83" i="14"/>
  <c r="BF23" i="18"/>
  <c r="BF21" s="1"/>
  <c r="AU120" i="15"/>
  <c r="BL29" i="18" s="1"/>
  <c r="BL27" s="1"/>
  <c r="BL20" s="1"/>
  <c r="BB116" i="15"/>
  <c r="AZ5"/>
  <c r="AZ186" s="1"/>
  <c r="BQ19" i="18"/>
  <c r="BQ18" s="1"/>
  <c r="BQ6" s="1"/>
  <c r="AZ76" i="15"/>
  <c r="BB76" i="16"/>
  <c r="CF19" i="18"/>
  <c r="CF18" s="1"/>
  <c r="AU41" i="13"/>
  <c r="AL14" i="18"/>
  <c r="AK15"/>
  <c r="AU6" i="15"/>
  <c r="AU5" s="1"/>
  <c r="BK20" i="18"/>
  <c r="BS32"/>
  <c r="BB99" i="15"/>
  <c r="BL7" i="18"/>
  <c r="BL6" s="1"/>
  <c r="AI6"/>
  <c r="BB109" i="17"/>
  <c r="BB82" s="1"/>
  <c r="AU6"/>
  <c r="AU5" s="1"/>
  <c r="BB109" i="16"/>
  <c r="BB82" s="1"/>
  <c r="AT82" i="15"/>
  <c r="AS5"/>
  <c r="AT82" i="14"/>
  <c r="AT83" i="13"/>
  <c r="AU116"/>
  <c r="AU120" s="1"/>
  <c r="AL29" i="18" s="1"/>
  <c r="AT120" i="13"/>
  <c r="AK29" i="18" s="1"/>
  <c r="AK27" s="1"/>
  <c r="AK20" s="1"/>
  <c r="BB130" i="13"/>
  <c r="BB147" s="1"/>
  <c r="AS31" i="18" s="1"/>
  <c r="AT148" i="13"/>
  <c r="AU36"/>
  <c r="AU40" s="1"/>
  <c r="AL11" i="18" s="1"/>
  <c r="AT58" i="13"/>
  <c r="AN148" i="12"/>
  <c r="AT30" i="16"/>
  <c r="BX9" i="18" s="1"/>
  <c r="BX7" s="1"/>
  <c r="AS50" i="16"/>
  <c r="AS184" i="1"/>
  <c r="AT50" i="15"/>
  <c r="BA186" i="12"/>
  <c r="AT50" i="17"/>
  <c r="AT30" i="15"/>
  <c r="BK9" i="18" s="1"/>
  <c r="BK7" s="1"/>
  <c r="AS50" i="14"/>
  <c r="AS30" i="17"/>
  <c r="AS30" i="14"/>
  <c r="BB110"/>
  <c r="BB115" s="1"/>
  <c r="BB36" i="15"/>
  <c r="BB40" s="1"/>
  <c r="BS11" i="18" s="1"/>
  <c r="BB115" i="15"/>
  <c r="BS28" i="18" s="1"/>
  <c r="BB81" i="15"/>
  <c r="AX186"/>
  <c r="BB103"/>
  <c r="BB147"/>
  <c r="BS31" i="18" s="1"/>
  <c r="BB120" i="15"/>
  <c r="BS29" i="18" s="1"/>
  <c r="BB51" i="15"/>
  <c r="BB57" s="1"/>
  <c r="BS14" i="18" s="1"/>
  <c r="AT50" i="13"/>
  <c r="R82" i="12"/>
  <c r="AS27" i="1"/>
  <c r="AN30"/>
  <c r="S82" i="12"/>
  <c r="AU110" i="13"/>
  <c r="AU115" s="1"/>
  <c r="AL28" i="18" s="1"/>
  <c r="BB29" i="1"/>
  <c r="AZ77" i="13"/>
  <c r="AS30"/>
  <c r="BB99"/>
  <c r="BB103" s="1"/>
  <c r="AS25" i="18" s="1"/>
  <c r="BB116" i="13"/>
  <c r="BB120" s="1"/>
  <c r="AS29" i="18" s="1"/>
  <c r="BB171" i="13"/>
  <c r="BB184" s="1"/>
  <c r="BB12"/>
  <c r="BB64"/>
  <c r="BB75" s="1"/>
  <c r="AS17" i="18" s="1"/>
  <c r="BB94" i="13"/>
  <c r="BB98" s="1"/>
  <c r="AS24" i="18" s="1"/>
  <c r="BB104" i="13"/>
  <c r="BB108" s="1"/>
  <c r="AS26" i="18" s="1"/>
  <c r="AX59" i="13"/>
  <c r="AX63" s="1"/>
  <c r="BB89"/>
  <c r="BB93" s="1"/>
  <c r="AS23" i="18" s="1"/>
  <c r="AS21" s="1"/>
  <c r="BB36" i="13"/>
  <c r="BB40" s="1"/>
  <c r="AS11" i="18" s="1"/>
  <c r="AT124" i="1"/>
  <c r="BB124" s="1"/>
  <c r="AQ129"/>
  <c r="H30" i="18" s="1"/>
  <c r="AS83" i="1"/>
  <c r="AS109"/>
  <c r="AS41"/>
  <c r="AN82" i="12"/>
  <c r="AR121"/>
  <c r="AF184" i="1"/>
  <c r="AR171"/>
  <c r="AF169"/>
  <c r="AR150"/>
  <c r="AF147"/>
  <c r="AR130"/>
  <c r="AR129"/>
  <c r="I30" i="18" s="1"/>
  <c r="AT121" i="1"/>
  <c r="AN82"/>
  <c r="AU162" i="12"/>
  <c r="BB162" s="1"/>
  <c r="AU175"/>
  <c r="BB175" s="1"/>
  <c r="AU163"/>
  <c r="BB163" s="1"/>
  <c r="AU174"/>
  <c r="BB174" s="1"/>
  <c r="AU151"/>
  <c r="BB151" s="1"/>
  <c r="AU159"/>
  <c r="BB159" s="1"/>
  <c r="AU172"/>
  <c r="BB172" s="1"/>
  <c r="AU179"/>
  <c r="BB179" s="1"/>
  <c r="H33" i="18" l="1"/>
  <c r="BB148" i="14"/>
  <c r="AL27" i="18"/>
  <c r="AL20" s="1"/>
  <c r="AT109" i="13"/>
  <c r="BB58" i="15"/>
  <c r="EL29" i="18"/>
  <c r="AX58" i="13"/>
  <c r="AX5" s="1"/>
  <c r="AO16" i="18"/>
  <c r="AO15" s="1"/>
  <c r="AO6" s="1"/>
  <c r="AS6" i="13"/>
  <c r="AS5" s="1"/>
  <c r="AJ9" i="18"/>
  <c r="AJ7" s="1"/>
  <c r="AJ6" s="1"/>
  <c r="AT41" i="13"/>
  <c r="AK13" i="18"/>
  <c r="AK12" s="1"/>
  <c r="BB83" i="15"/>
  <c r="BS25" i="18"/>
  <c r="BS21" s="1"/>
  <c r="AS6" i="17"/>
  <c r="AS5" s="1"/>
  <c r="CJ9" i="18"/>
  <c r="CJ7" s="1"/>
  <c r="CJ6" s="1"/>
  <c r="AT41" i="17"/>
  <c r="CK13" i="18"/>
  <c r="CK12" s="1"/>
  <c r="AS170" i="1"/>
  <c r="AS148" s="1"/>
  <c r="J36" i="18"/>
  <c r="BS27"/>
  <c r="BS19"/>
  <c r="BS18" s="1"/>
  <c r="BB76" i="15"/>
  <c r="AS6" i="14"/>
  <c r="AW9" i="18"/>
  <c r="AW7" s="1"/>
  <c r="AT41" i="15"/>
  <c r="BK13" i="18"/>
  <c r="BK12" s="1"/>
  <c r="J18"/>
  <c r="J15"/>
  <c r="AK32"/>
  <c r="BJ6"/>
  <c r="BB109" i="14"/>
  <c r="BB82" s="1"/>
  <c r="BF28" i="18"/>
  <c r="BF27" s="1"/>
  <c r="BF20" s="1"/>
  <c r="EL14"/>
  <c r="AL12"/>
  <c r="AU6" i="14"/>
  <c r="AU5" s="1"/>
  <c r="AU186" s="1"/>
  <c r="AY9" i="18"/>
  <c r="AY7" s="1"/>
  <c r="AY6" s="1"/>
  <c r="AU6" i="16"/>
  <c r="AU5" s="1"/>
  <c r="AU186" s="1"/>
  <c r="BY9" i="18"/>
  <c r="BY7" s="1"/>
  <c r="BY6" s="1"/>
  <c r="AU76" i="13"/>
  <c r="AL19" i="18"/>
  <c r="AL18" s="1"/>
  <c r="BK6"/>
  <c r="AQ148" i="1"/>
  <c r="BB170" i="13"/>
  <c r="BB148" s="1"/>
  <c r="AS36" i="18"/>
  <c r="AS35" s="1"/>
  <c r="AS32" s="1"/>
  <c r="AS41" i="14"/>
  <c r="AW13" i="18"/>
  <c r="AW12" s="1"/>
  <c r="AS41" i="16"/>
  <c r="AS5" s="1"/>
  <c r="BW13" i="18"/>
  <c r="BW12" s="1"/>
  <c r="BW6" s="1"/>
  <c r="AZ35" i="1"/>
  <c r="Q10" i="18" s="1"/>
  <c r="BB31" i="1"/>
  <c r="J33" i="18"/>
  <c r="AU109" i="15"/>
  <c r="AU82" s="1"/>
  <c r="BF32" i="18"/>
  <c r="J20"/>
  <c r="H32"/>
  <c r="BB30" i="16"/>
  <c r="AT6"/>
  <c r="BB109" i="15"/>
  <c r="BB82" s="1"/>
  <c r="BB30"/>
  <c r="AT6"/>
  <c r="AS5" i="14"/>
  <c r="AT82" i="13"/>
  <c r="AU109"/>
  <c r="AU82" s="1"/>
  <c r="BB110"/>
  <c r="BB115" s="1"/>
  <c r="BB83"/>
  <c r="AZ81"/>
  <c r="BB50" i="17"/>
  <c r="AT30"/>
  <c r="CK9" i="18" s="1"/>
  <c r="CK7" s="1"/>
  <c r="CK6" s="1"/>
  <c r="AT50" i="14"/>
  <c r="BB50" i="15"/>
  <c r="AT50" i="16"/>
  <c r="AT30" i="14"/>
  <c r="AX9" i="18" s="1"/>
  <c r="AX7" s="1"/>
  <c r="AU186" i="17"/>
  <c r="BB50" i="13"/>
  <c r="BB77"/>
  <c r="BB81" s="1"/>
  <c r="AT27" i="1"/>
  <c r="AU27" s="1"/>
  <c r="BB27" s="1"/>
  <c r="AS30"/>
  <c r="AT30" i="13"/>
  <c r="AK9" i="18" s="1"/>
  <c r="AK7" s="1"/>
  <c r="AK6" s="1"/>
  <c r="AX186" i="13"/>
  <c r="BB59"/>
  <c r="BB63" s="1"/>
  <c r="AS82" i="1"/>
  <c r="AT121" i="12"/>
  <c r="BB121" s="1"/>
  <c r="AT171" i="1"/>
  <c r="AR184"/>
  <c r="AR169"/>
  <c r="AT150"/>
  <c r="AT130"/>
  <c r="AR147"/>
  <c r="I31" i="18" s="1"/>
  <c r="BB121" i="1"/>
  <c r="BB129" s="1"/>
  <c r="S30" i="18" s="1"/>
  <c r="AT129" i="1"/>
  <c r="K30" i="18" s="1"/>
  <c r="AU184" i="12"/>
  <c r="AC112"/>
  <c r="AC110"/>
  <c r="AB111" i="1"/>
  <c r="Y111"/>
  <c r="L111"/>
  <c r="AB111" i="12"/>
  <c r="Y111"/>
  <c r="L111"/>
  <c r="M111" s="1"/>
  <c r="AQ111" s="1"/>
  <c r="L97"/>
  <c r="L96"/>
  <c r="AC99"/>
  <c r="AC103" s="1"/>
  <c r="AC96"/>
  <c r="AC98" s="1"/>
  <c r="AT5" i="15" l="1"/>
  <c r="AT186" s="1"/>
  <c r="AW6" i="18"/>
  <c r="AR149" i="1"/>
  <c r="I34" i="18"/>
  <c r="AS6" i="1"/>
  <c r="AS5" s="1"/>
  <c r="J9" i="18"/>
  <c r="BB41" i="13"/>
  <c r="AS13" i="18"/>
  <c r="AS12" s="1"/>
  <c r="BB41" i="15"/>
  <c r="BS13" i="18"/>
  <c r="BS12" s="1"/>
  <c r="AZ76" i="13"/>
  <c r="AZ5" s="1"/>
  <c r="AZ186" s="1"/>
  <c r="AQ19" i="18"/>
  <c r="AQ18" s="1"/>
  <c r="AQ6" s="1"/>
  <c r="J35"/>
  <c r="J32" s="1"/>
  <c r="AU170" i="12"/>
  <c r="Y36" i="18"/>
  <c r="EL36" s="1"/>
  <c r="BB76" i="13"/>
  <c r="AS19" i="18"/>
  <c r="AS18" s="1"/>
  <c r="AT41" i="16"/>
  <c r="BX13" i="18"/>
  <c r="BX12" s="1"/>
  <c r="BX6" s="1"/>
  <c r="BB41" i="17"/>
  <c r="CS13" i="18"/>
  <c r="CS12" s="1"/>
  <c r="BB6" i="15"/>
  <c r="BS9" i="18"/>
  <c r="BS7" s="1"/>
  <c r="AR170" i="1"/>
  <c r="I36" i="18"/>
  <c r="BB109" i="13"/>
  <c r="BB82" s="1"/>
  <c r="AS28" i="18"/>
  <c r="AS27" s="1"/>
  <c r="AS20" s="1"/>
  <c r="BB6" i="16"/>
  <c r="CF9" i="18"/>
  <c r="CF7" s="1"/>
  <c r="BS20"/>
  <c r="BB58" i="13"/>
  <c r="AS16" i="18"/>
  <c r="AS15" s="1"/>
  <c r="AT41" i="14"/>
  <c r="AX13" i="18"/>
  <c r="AX12" s="1"/>
  <c r="AX6" s="1"/>
  <c r="AT6" i="17"/>
  <c r="AT5" s="1"/>
  <c r="BB30"/>
  <c r="AT5" i="16"/>
  <c r="BB5" i="15"/>
  <c r="BB186" s="1"/>
  <c r="BB30" i="14"/>
  <c r="AT6"/>
  <c r="AT5" s="1"/>
  <c r="AT6" i="13"/>
  <c r="AT5" s="1"/>
  <c r="BB50" i="14"/>
  <c r="BB50" i="16"/>
  <c r="AU186" i="15"/>
  <c r="AC115" i="12"/>
  <c r="AC109" s="1"/>
  <c r="AU27" i="13"/>
  <c r="AC83" i="12"/>
  <c r="AE111" i="1"/>
  <c r="AF111" s="1"/>
  <c r="AR111" s="1"/>
  <c r="M111"/>
  <c r="AQ111" s="1"/>
  <c r="M97" i="12"/>
  <c r="AQ97" s="1"/>
  <c r="M96"/>
  <c r="AQ96" s="1"/>
  <c r="AE111"/>
  <c r="AR148" i="1"/>
  <c r="BB171"/>
  <c r="BB184" s="1"/>
  <c r="AT184"/>
  <c r="BB150"/>
  <c r="BB169" s="1"/>
  <c r="AT169"/>
  <c r="BB130"/>
  <c r="BB147" s="1"/>
  <c r="S31" i="18" s="1"/>
  <c r="AT147" i="1"/>
  <c r="K31" i="18" s="1"/>
  <c r="BS6" l="1"/>
  <c r="AT149" i="1"/>
  <c r="K34" i="18"/>
  <c r="BB41" i="14"/>
  <c r="BF13" i="18"/>
  <c r="BF12" s="1"/>
  <c r="BB6" i="14"/>
  <c r="BF9" i="18"/>
  <c r="BF7" s="1"/>
  <c r="AT170" i="1"/>
  <c r="K36" i="18"/>
  <c r="BB149" i="1"/>
  <c r="S34" i="18"/>
  <c r="BB170" i="1"/>
  <c r="S36" i="18"/>
  <c r="AU30" i="13"/>
  <c r="BB27"/>
  <c r="BB41" i="16"/>
  <c r="BB5" s="1"/>
  <c r="BB186" s="1"/>
  <c r="CF13" i="18"/>
  <c r="CF12" s="1"/>
  <c r="CF6" s="1"/>
  <c r="BB6" i="17"/>
  <c r="BB5" s="1"/>
  <c r="BB186" s="1"/>
  <c r="CS9" i="18"/>
  <c r="CS7" s="1"/>
  <c r="CS6" s="1"/>
  <c r="I33"/>
  <c r="I32" s="1"/>
  <c r="I35"/>
  <c r="J7"/>
  <c r="J6" s="1"/>
  <c r="BB5" i="14"/>
  <c r="BB186" s="1"/>
  <c r="BB30" i="13"/>
  <c r="AT186" i="17"/>
  <c r="AT186" i="14"/>
  <c r="AT186" i="16"/>
  <c r="BB148" i="1"/>
  <c r="AC82" i="12"/>
  <c r="AT186" i="13"/>
  <c r="AT111" i="1"/>
  <c r="BB111" s="1"/>
  <c r="AF111" i="12"/>
  <c r="AT148" i="1"/>
  <c r="BB6" i="13" l="1"/>
  <c r="BB5" s="1"/>
  <c r="BB186" s="1"/>
  <c r="AS9" i="18"/>
  <c r="AS7" s="1"/>
  <c r="AS6" s="1"/>
  <c r="AU6" i="13"/>
  <c r="AU5" s="1"/>
  <c r="AU186" s="1"/>
  <c r="AL9" i="18"/>
  <c r="AL7" s="1"/>
  <c r="AL6" s="1"/>
  <c r="S33"/>
  <c r="K33"/>
  <c r="BF6"/>
  <c r="S35"/>
  <c r="K35"/>
  <c r="AR111" i="12"/>
  <c r="AT111" s="1"/>
  <c r="AU111" s="1"/>
  <c r="BB111" s="1"/>
  <c r="AC77"/>
  <c r="AC81" s="1"/>
  <c r="AC76" s="1"/>
  <c r="S32" i="18" l="1"/>
  <c r="K32"/>
  <c r="AC72" i="12"/>
  <c r="AC71"/>
  <c r="AU71"/>
  <c r="J70"/>
  <c r="AU70"/>
  <c r="AC69"/>
  <c r="L74" i="1" l="1"/>
  <c r="AB74" i="12"/>
  <c r="Y74"/>
  <c r="L74"/>
  <c r="AB73"/>
  <c r="Y73"/>
  <c r="L73"/>
  <c r="AB72"/>
  <c r="Y72"/>
  <c r="L72"/>
  <c r="AB71"/>
  <c r="Y71"/>
  <c r="L71"/>
  <c r="AB70"/>
  <c r="Y70"/>
  <c r="L70"/>
  <c r="AB69"/>
  <c r="Y69"/>
  <c r="L69"/>
  <c r="AB68"/>
  <c r="Y68"/>
  <c r="L68"/>
  <c r="AB70" i="1"/>
  <c r="Y70"/>
  <c r="L70"/>
  <c r="AC72"/>
  <c r="AC71"/>
  <c r="L68"/>
  <c r="M68" s="1"/>
  <c r="AQ68" s="1"/>
  <c r="AC69"/>
  <c r="AC75" s="1"/>
  <c r="AC58" s="1"/>
  <c r="AB74"/>
  <c r="Y74"/>
  <c r="AB73"/>
  <c r="Y73"/>
  <c r="L73"/>
  <c r="AB72"/>
  <c r="Y72"/>
  <c r="L72"/>
  <c r="AB71"/>
  <c r="AE71" s="1"/>
  <c r="AF71" s="1"/>
  <c r="Y71"/>
  <c r="L71"/>
  <c r="AB69"/>
  <c r="Y69"/>
  <c r="L69"/>
  <c r="AB68"/>
  <c r="Y68"/>
  <c r="AC66" i="12"/>
  <c r="AU64"/>
  <c r="AC64"/>
  <c r="AB49" i="1"/>
  <c r="Y49"/>
  <c r="L49"/>
  <c r="M49" s="1"/>
  <c r="AQ49" s="1"/>
  <c r="AB48"/>
  <c r="Y48"/>
  <c r="L48"/>
  <c r="AB47"/>
  <c r="Y47"/>
  <c r="L47"/>
  <c r="AB43"/>
  <c r="Y43"/>
  <c r="L43"/>
  <c r="AB48" i="12"/>
  <c r="Y48"/>
  <c r="L48"/>
  <c r="AB47"/>
  <c r="Y47"/>
  <c r="L47"/>
  <c r="AE69" i="1" l="1"/>
  <c r="AF69" s="1"/>
  <c r="AE74" i="12"/>
  <c r="AF74" s="1"/>
  <c r="AE48" i="1"/>
  <c r="AF48" s="1"/>
  <c r="AE47"/>
  <c r="AF47" s="1"/>
  <c r="AE69" i="12"/>
  <c r="AF69" s="1"/>
  <c r="AC63"/>
  <c r="AE70" i="1"/>
  <c r="AF70" s="1"/>
  <c r="AR70" s="1"/>
  <c r="AC75" i="12"/>
  <c r="AE72"/>
  <c r="AF72" s="1"/>
  <c r="AR72" s="1"/>
  <c r="M70" i="1"/>
  <c r="AQ70" s="1"/>
  <c r="M74"/>
  <c r="AQ74" s="1"/>
  <c r="M73"/>
  <c r="AQ73" s="1"/>
  <c r="AE74"/>
  <c r="AF74" s="1"/>
  <c r="M43"/>
  <c r="AQ43" s="1"/>
  <c r="M47"/>
  <c r="AQ47" s="1"/>
  <c r="M69"/>
  <c r="AQ69" s="1"/>
  <c r="AE49"/>
  <c r="AF49" s="1"/>
  <c r="AR49" s="1"/>
  <c r="AT49" s="1"/>
  <c r="BB49" s="1"/>
  <c r="AE72"/>
  <c r="AF72" s="1"/>
  <c r="M72"/>
  <c r="AQ72" s="1"/>
  <c r="M48"/>
  <c r="AQ48" s="1"/>
  <c r="M71"/>
  <c r="AQ71" s="1"/>
  <c r="AE43"/>
  <c r="AF43" s="1"/>
  <c r="AR43" s="1"/>
  <c r="AE68"/>
  <c r="AF68" s="1"/>
  <c r="AR68" s="1"/>
  <c r="AT68" s="1"/>
  <c r="BB68" s="1"/>
  <c r="AE73"/>
  <c r="AF73" s="1"/>
  <c r="AR73" s="1"/>
  <c r="AE48" i="12"/>
  <c r="AF48" s="1"/>
  <c r="AR48" s="1"/>
  <c r="AE71"/>
  <c r="AF71" s="1"/>
  <c r="M48"/>
  <c r="AQ48" s="1"/>
  <c r="M71"/>
  <c r="AQ71" s="1"/>
  <c r="AE73"/>
  <c r="AF73" s="1"/>
  <c r="AR73" s="1"/>
  <c r="M68"/>
  <c r="AQ68" s="1"/>
  <c r="M72"/>
  <c r="AQ72" s="1"/>
  <c r="AE47"/>
  <c r="AF47" s="1"/>
  <c r="AR47" s="1"/>
  <c r="AE70"/>
  <c r="AF70" s="1"/>
  <c r="AR70" s="1"/>
  <c r="M69"/>
  <c r="AQ69" s="1"/>
  <c r="M73"/>
  <c r="AQ73" s="1"/>
  <c r="M47"/>
  <c r="AQ47" s="1"/>
  <c r="M70"/>
  <c r="AQ70" s="1"/>
  <c r="M74"/>
  <c r="AQ74" s="1"/>
  <c r="AE68"/>
  <c r="AF68" s="1"/>
  <c r="AR68" s="1"/>
  <c r="AR47" i="1"/>
  <c r="AR69" i="12"/>
  <c r="AR74"/>
  <c r="AR71"/>
  <c r="AR74" i="1"/>
  <c r="AR69"/>
  <c r="AR71"/>
  <c r="AR48"/>
  <c r="AT68" i="12" l="1"/>
  <c r="BB68" s="1"/>
  <c r="AC58"/>
  <c r="AT69" i="1"/>
  <c r="BB69" s="1"/>
  <c r="AT43"/>
  <c r="BB43" s="1"/>
  <c r="AT47"/>
  <c r="BB47" s="1"/>
  <c r="AT48"/>
  <c r="BB48" s="1"/>
  <c r="AT74"/>
  <c r="AT71"/>
  <c r="BB71" s="1"/>
  <c r="AT70"/>
  <c r="BB70" s="1"/>
  <c r="AT73"/>
  <c r="AT69" i="12"/>
  <c r="BB69" s="1"/>
  <c r="AT70"/>
  <c r="AT47"/>
  <c r="BB47" s="1"/>
  <c r="AT48"/>
  <c r="BB48" s="1"/>
  <c r="AT74"/>
  <c r="AU74" s="1"/>
  <c r="BB74" s="1"/>
  <c r="AT71"/>
  <c r="AZ71" s="1"/>
  <c r="AT73"/>
  <c r="AT72"/>
  <c r="AU72" s="1"/>
  <c r="BB72" s="1"/>
  <c r="AR72" i="1"/>
  <c r="AT72" s="1"/>
  <c r="AZ75" i="12" l="1"/>
  <c r="BB71"/>
  <c r="AY70"/>
  <c r="AU73"/>
  <c r="BB73" s="1"/>
  <c r="AU73" i="1"/>
  <c r="BB73" s="1"/>
  <c r="AU74"/>
  <c r="BB74" s="1"/>
  <c r="AU72"/>
  <c r="AB29" i="12"/>
  <c r="Y29"/>
  <c r="L29"/>
  <c r="AB25" i="1"/>
  <c r="Y25"/>
  <c r="L25"/>
  <c r="AC13" i="12"/>
  <c r="AZ58" l="1"/>
  <c r="AD17" i="18"/>
  <c r="EQ17" s="1"/>
  <c r="AE25" i="1"/>
  <c r="AF25" s="1"/>
  <c r="AR25" s="1"/>
  <c r="M25"/>
  <c r="M29" i="12"/>
  <c r="AQ29" s="1"/>
  <c r="AE29"/>
  <c r="AF29" s="1"/>
  <c r="AR29" s="1"/>
  <c r="AY75"/>
  <c r="AC17" i="18" s="1"/>
  <c r="BB70" i="12"/>
  <c r="AU75" i="1"/>
  <c r="BB72"/>
  <c r="AU58" l="1"/>
  <c r="L17" i="18"/>
  <c r="EP17"/>
  <c r="EP15" s="1"/>
  <c r="EP6" s="1"/>
  <c r="EP38" s="1"/>
  <c r="AC15"/>
  <c r="AC6" s="1"/>
  <c r="AQ25" i="1"/>
  <c r="AT29" i="12"/>
  <c r="AU29" s="1"/>
  <c r="BB29" s="1"/>
  <c r="L15" i="18" l="1"/>
  <c r="AT25" i="1"/>
  <c r="AB13" i="12"/>
  <c r="Y13"/>
  <c r="L13"/>
  <c r="AE13" l="1"/>
  <c r="AF13" s="1"/>
  <c r="AR13" s="1"/>
  <c r="AU25" i="1"/>
  <c r="M13" i="12"/>
  <c r="AQ13" s="1"/>
  <c r="BB25" i="1" l="1"/>
  <c r="AT13" i="12"/>
  <c r="AU13"/>
  <c r="BB13" l="1"/>
  <c r="AC42"/>
  <c r="AC50" s="1"/>
  <c r="AC41" s="1"/>
  <c r="AC33"/>
  <c r="AC35" s="1"/>
  <c r="L7" i="21" l="1"/>
  <c r="R7"/>
  <c r="S7"/>
  <c r="T7"/>
  <c r="U7"/>
  <c r="Y7"/>
  <c r="AB7"/>
  <c r="AM7"/>
  <c r="AN7" s="1"/>
  <c r="AS7" s="1"/>
  <c r="L8"/>
  <c r="M8" s="1"/>
  <c r="R8"/>
  <c r="S8"/>
  <c r="T8"/>
  <c r="U8"/>
  <c r="Y8"/>
  <c r="AB8"/>
  <c r="AM8"/>
  <c r="L9"/>
  <c r="M9" s="1"/>
  <c r="AQ9" s="1"/>
  <c r="R9"/>
  <c r="S9"/>
  <c r="T9"/>
  <c r="U9"/>
  <c r="Y9"/>
  <c r="AB9"/>
  <c r="AM9"/>
  <c r="AN9" s="1"/>
  <c r="L10"/>
  <c r="M10" s="1"/>
  <c r="AQ10" s="1"/>
  <c r="R10"/>
  <c r="S10"/>
  <c r="T10"/>
  <c r="U10"/>
  <c r="Y10"/>
  <c r="AB10"/>
  <c r="AM10"/>
  <c r="AC11"/>
  <c r="AD11"/>
  <c r="AJ11"/>
  <c r="AK11"/>
  <c r="AL11"/>
  <c r="AV11"/>
  <c r="AW11"/>
  <c r="AX11"/>
  <c r="AY11"/>
  <c r="AZ11"/>
  <c r="L12"/>
  <c r="R12"/>
  <c r="S12"/>
  <c r="T12"/>
  <c r="U12"/>
  <c r="Y12"/>
  <c r="AB12"/>
  <c r="AM12"/>
  <c r="L13"/>
  <c r="M13" s="1"/>
  <c r="AQ13" s="1"/>
  <c r="R13"/>
  <c r="S13"/>
  <c r="T13"/>
  <c r="U13"/>
  <c r="Y13"/>
  <c r="AB13"/>
  <c r="AM13"/>
  <c r="AN13" s="1"/>
  <c r="L14"/>
  <c r="M14" s="1"/>
  <c r="AQ14" s="1"/>
  <c r="R14"/>
  <c r="S14"/>
  <c r="T14"/>
  <c r="U14"/>
  <c r="Y14"/>
  <c r="AB14"/>
  <c r="AM14"/>
  <c r="AN14" s="1"/>
  <c r="AS14" s="1"/>
  <c r="L15"/>
  <c r="R15"/>
  <c r="S15"/>
  <c r="T15"/>
  <c r="U15"/>
  <c r="Y15"/>
  <c r="AB15"/>
  <c r="AM15"/>
  <c r="AN15" s="1"/>
  <c r="AS15" s="1"/>
  <c r="AC16"/>
  <c r="AD16"/>
  <c r="AJ16"/>
  <c r="AK16"/>
  <c r="AL16"/>
  <c r="AV16"/>
  <c r="AW16"/>
  <c r="AX16"/>
  <c r="AY16"/>
  <c r="AZ16"/>
  <c r="L17"/>
  <c r="M17" s="1"/>
  <c r="R17"/>
  <c r="S17"/>
  <c r="T17"/>
  <c r="U17"/>
  <c r="Y17"/>
  <c r="AB17"/>
  <c r="AM17"/>
  <c r="AN17" s="1"/>
  <c r="L18"/>
  <c r="M18" s="1"/>
  <c r="R18"/>
  <c r="S18"/>
  <c r="T18"/>
  <c r="U18"/>
  <c r="Y18"/>
  <c r="AB18"/>
  <c r="AM18"/>
  <c r="AN18" s="1"/>
  <c r="AS18" s="1"/>
  <c r="L19"/>
  <c r="M19" s="1"/>
  <c r="R19"/>
  <c r="S19"/>
  <c r="T19"/>
  <c r="U19"/>
  <c r="Y19"/>
  <c r="AB19"/>
  <c r="AM19"/>
  <c r="AN19" s="1"/>
  <c r="L20"/>
  <c r="M20" s="1"/>
  <c r="R20"/>
  <c r="S20"/>
  <c r="T20"/>
  <c r="U20"/>
  <c r="Y20"/>
  <c r="AB20"/>
  <c r="AM20"/>
  <c r="AN20" s="1"/>
  <c r="AC21"/>
  <c r="AD21"/>
  <c r="AJ21"/>
  <c r="AK21"/>
  <c r="AL21"/>
  <c r="AV21"/>
  <c r="AW21"/>
  <c r="AX21"/>
  <c r="AY21"/>
  <c r="AZ21"/>
  <c r="Z22"/>
  <c r="L23"/>
  <c r="M23" s="1"/>
  <c r="R23"/>
  <c r="S23"/>
  <c r="T23"/>
  <c r="U23"/>
  <c r="Y23"/>
  <c r="AB23"/>
  <c r="AM23"/>
  <c r="AN23" s="1"/>
  <c r="AS23" s="1"/>
  <c r="L24"/>
  <c r="M24" s="1"/>
  <c r="AQ24" s="1"/>
  <c r="R24"/>
  <c r="S24"/>
  <c r="T24"/>
  <c r="U24"/>
  <c r="Y24"/>
  <c r="AB24"/>
  <c r="AM24"/>
  <c r="AN24" s="1"/>
  <c r="L25"/>
  <c r="M25" s="1"/>
  <c r="R25"/>
  <c r="S25"/>
  <c r="T25"/>
  <c r="U25"/>
  <c r="Y25"/>
  <c r="AB25"/>
  <c r="AM25"/>
  <c r="AN25" s="1"/>
  <c r="AS25" s="1"/>
  <c r="L26"/>
  <c r="M26" s="1"/>
  <c r="AQ26" s="1"/>
  <c r="R26"/>
  <c r="S26"/>
  <c r="T26"/>
  <c r="U26"/>
  <c r="Y26"/>
  <c r="AB26"/>
  <c r="AM26"/>
  <c r="AN26" s="1"/>
  <c r="AS26" s="1"/>
  <c r="AC27"/>
  <c r="AD27"/>
  <c r="AJ27"/>
  <c r="AK27"/>
  <c r="AL27"/>
  <c r="AU27"/>
  <c r="AV27"/>
  <c r="AW27"/>
  <c r="AX27"/>
  <c r="AY27"/>
  <c r="AZ27"/>
  <c r="L28"/>
  <c r="M28" s="1"/>
  <c r="AQ28" s="1"/>
  <c r="R28"/>
  <c r="S28"/>
  <c r="T28"/>
  <c r="U28"/>
  <c r="Y28"/>
  <c r="AB28"/>
  <c r="AM28"/>
  <c r="AN28" s="1"/>
  <c r="L29"/>
  <c r="M29" s="1"/>
  <c r="AQ29" s="1"/>
  <c r="R29"/>
  <c r="S29"/>
  <c r="T29"/>
  <c r="U29"/>
  <c r="Y29"/>
  <c r="AB29"/>
  <c r="AM29"/>
  <c r="L30"/>
  <c r="M30" s="1"/>
  <c r="R30"/>
  <c r="S30"/>
  <c r="T30"/>
  <c r="U30"/>
  <c r="Y30"/>
  <c r="AB30"/>
  <c r="AM30"/>
  <c r="AN30" s="1"/>
  <c r="AS30" s="1"/>
  <c r="L31"/>
  <c r="M31" s="1"/>
  <c r="AQ31" s="1"/>
  <c r="R31"/>
  <c r="S31"/>
  <c r="T31"/>
  <c r="U31"/>
  <c r="Y31"/>
  <c r="AB31"/>
  <c r="AM31"/>
  <c r="AN31" s="1"/>
  <c r="AS31" s="1"/>
  <c r="AC32"/>
  <c r="AD32"/>
  <c r="AJ32"/>
  <c r="AK32"/>
  <c r="AL32"/>
  <c r="AU32"/>
  <c r="AV32"/>
  <c r="AW32"/>
  <c r="AX32"/>
  <c r="AY32"/>
  <c r="AZ32"/>
  <c r="L33"/>
  <c r="M33" s="1"/>
  <c r="AQ33" s="1"/>
  <c r="R33"/>
  <c r="S33"/>
  <c r="T33"/>
  <c r="U33"/>
  <c r="Y33"/>
  <c r="AB33"/>
  <c r="AM33"/>
  <c r="L34"/>
  <c r="M34" s="1"/>
  <c r="AQ34" s="1"/>
  <c r="R34"/>
  <c r="S34"/>
  <c r="T34"/>
  <c r="U34"/>
  <c r="Y34"/>
  <c r="AB34"/>
  <c r="AM34"/>
  <c r="AN34" s="1"/>
  <c r="L35"/>
  <c r="M35" s="1"/>
  <c r="R35"/>
  <c r="S35"/>
  <c r="T35"/>
  <c r="U35"/>
  <c r="Y35"/>
  <c r="AB35"/>
  <c r="AM35"/>
  <c r="AN35" s="1"/>
  <c r="AS35" s="1"/>
  <c r="L36"/>
  <c r="M36" s="1"/>
  <c r="AQ36" s="1"/>
  <c r="R36"/>
  <c r="S36"/>
  <c r="T36"/>
  <c r="U36"/>
  <c r="Y36"/>
  <c r="AB36"/>
  <c r="AM36"/>
  <c r="AN36" s="1"/>
  <c r="AS36" s="1"/>
  <c r="AC37"/>
  <c r="AD37"/>
  <c r="AJ37"/>
  <c r="AK37"/>
  <c r="AL37"/>
  <c r="AU37"/>
  <c r="AV37"/>
  <c r="AW37"/>
  <c r="AX37"/>
  <c r="AY37"/>
  <c r="AZ37"/>
  <c r="L38"/>
  <c r="M38" s="1"/>
  <c r="AQ38" s="1"/>
  <c r="R38"/>
  <c r="S38"/>
  <c r="T38"/>
  <c r="U38"/>
  <c r="Y38"/>
  <c r="AB38"/>
  <c r="AM38"/>
  <c r="AN38" s="1"/>
  <c r="AN42" s="1"/>
  <c r="L39"/>
  <c r="R39"/>
  <c r="S39"/>
  <c r="T39"/>
  <c r="U39"/>
  <c r="Y39"/>
  <c r="AB39"/>
  <c r="AM39"/>
  <c r="AN39" s="1"/>
  <c r="L40"/>
  <c r="M40" s="1"/>
  <c r="R40"/>
  <c r="S40"/>
  <c r="T40"/>
  <c r="U40"/>
  <c r="Y40"/>
  <c r="AB40"/>
  <c r="AM40"/>
  <c r="AN40" s="1"/>
  <c r="AS40" s="1"/>
  <c r="L41"/>
  <c r="M41" s="1"/>
  <c r="AQ41" s="1"/>
  <c r="R41"/>
  <c r="S41"/>
  <c r="T41"/>
  <c r="U41"/>
  <c r="Y41"/>
  <c r="AB41"/>
  <c r="AM41"/>
  <c r="AN41" s="1"/>
  <c r="AS41" s="1"/>
  <c r="AC42"/>
  <c r="AD42"/>
  <c r="AJ42"/>
  <c r="AK42"/>
  <c r="AL42"/>
  <c r="AU42"/>
  <c r="AV42"/>
  <c r="AW42"/>
  <c r="AX42"/>
  <c r="AY42"/>
  <c r="AZ42"/>
  <c r="L44"/>
  <c r="M44" s="1"/>
  <c r="AQ44" s="1"/>
  <c r="R44"/>
  <c r="S44"/>
  <c r="T44"/>
  <c r="U44"/>
  <c r="Y44"/>
  <c r="AB44"/>
  <c r="AM44"/>
  <c r="L45"/>
  <c r="M45" s="1"/>
  <c r="AQ45" s="1"/>
  <c r="R45"/>
  <c r="S45"/>
  <c r="T45"/>
  <c r="U45"/>
  <c r="Y45"/>
  <c r="AB45"/>
  <c r="AM45"/>
  <c r="AN45" s="1"/>
  <c r="L46"/>
  <c r="M46" s="1"/>
  <c r="R46"/>
  <c r="S46"/>
  <c r="T46"/>
  <c r="U46"/>
  <c r="Y46"/>
  <c r="AB46"/>
  <c r="AM46"/>
  <c r="AN46" s="1"/>
  <c r="AS46" s="1"/>
  <c r="L47"/>
  <c r="M47" s="1"/>
  <c r="R47"/>
  <c r="S47"/>
  <c r="T47"/>
  <c r="U47"/>
  <c r="Y47"/>
  <c r="AB47"/>
  <c r="AM47"/>
  <c r="AC48"/>
  <c r="AD48"/>
  <c r="AJ48"/>
  <c r="AK48"/>
  <c r="AL48"/>
  <c r="AU48"/>
  <c r="AV48"/>
  <c r="AW48"/>
  <c r="AX48"/>
  <c r="AY48"/>
  <c r="AZ48"/>
  <c r="L49"/>
  <c r="M49" s="1"/>
  <c r="AQ49" s="1"/>
  <c r="R49"/>
  <c r="S49"/>
  <c r="T49"/>
  <c r="U49"/>
  <c r="Y49"/>
  <c r="AB49"/>
  <c r="AM49"/>
  <c r="L50"/>
  <c r="M50" s="1"/>
  <c r="AQ50" s="1"/>
  <c r="R50"/>
  <c r="S50"/>
  <c r="T50"/>
  <c r="U50"/>
  <c r="Y50"/>
  <c r="AB50"/>
  <c r="AM50"/>
  <c r="AN50" s="1"/>
  <c r="L51"/>
  <c r="R51"/>
  <c r="S51"/>
  <c r="T51"/>
  <c r="U51"/>
  <c r="Y51"/>
  <c r="AB51"/>
  <c r="AM51"/>
  <c r="AN51" s="1"/>
  <c r="L52"/>
  <c r="M52" s="1"/>
  <c r="R52"/>
  <c r="S52"/>
  <c r="T52"/>
  <c r="U52"/>
  <c r="Y52"/>
  <c r="Y53" s="1"/>
  <c r="AB52"/>
  <c r="AM52"/>
  <c r="AN52" s="1"/>
  <c r="AS52" s="1"/>
  <c r="AC53"/>
  <c r="AD53"/>
  <c r="AJ53"/>
  <c r="AK53"/>
  <c r="AL53"/>
  <c r="AU53"/>
  <c r="AV53"/>
  <c r="AW53"/>
  <c r="AX53"/>
  <c r="AY53"/>
  <c r="AZ53"/>
  <c r="L54"/>
  <c r="M54" s="1"/>
  <c r="AQ54" s="1"/>
  <c r="R54"/>
  <c r="S54"/>
  <c r="T54"/>
  <c r="U54"/>
  <c r="Y54"/>
  <c r="AB54"/>
  <c r="AM54"/>
  <c r="L55"/>
  <c r="M55" s="1"/>
  <c r="R55"/>
  <c r="S55"/>
  <c r="T55"/>
  <c r="U55"/>
  <c r="Y55"/>
  <c r="AB55"/>
  <c r="AM55"/>
  <c r="AN55" s="1"/>
  <c r="L56"/>
  <c r="M56" s="1"/>
  <c r="R56"/>
  <c r="S56"/>
  <c r="T56"/>
  <c r="U56"/>
  <c r="Y56"/>
  <c r="AB56"/>
  <c r="AM56"/>
  <c r="AN56" s="1"/>
  <c r="AQ56"/>
  <c r="L57"/>
  <c r="M57" s="1"/>
  <c r="R57"/>
  <c r="S57"/>
  <c r="T57"/>
  <c r="U57"/>
  <c r="Y57"/>
  <c r="AB57"/>
  <c r="AM57"/>
  <c r="AN57" s="1"/>
  <c r="AC58"/>
  <c r="AD58"/>
  <c r="AJ58"/>
  <c r="AK58"/>
  <c r="AL58"/>
  <c r="AU58"/>
  <c r="AV58"/>
  <c r="AW58"/>
  <c r="AX58"/>
  <c r="AY58"/>
  <c r="AZ58"/>
  <c r="Z59"/>
  <c r="L60"/>
  <c r="R60"/>
  <c r="S60"/>
  <c r="T60"/>
  <c r="U60"/>
  <c r="Y60"/>
  <c r="AB60"/>
  <c r="AM60"/>
  <c r="AN60" s="1"/>
  <c r="L61"/>
  <c r="M61" s="1"/>
  <c r="R61"/>
  <c r="S61"/>
  <c r="T61"/>
  <c r="U61"/>
  <c r="Y61"/>
  <c r="AB61"/>
  <c r="AM61"/>
  <c r="AN61" s="1"/>
  <c r="L62"/>
  <c r="R62"/>
  <c r="S62"/>
  <c r="T62"/>
  <c r="U62"/>
  <c r="Y62"/>
  <c r="AB62"/>
  <c r="AM62"/>
  <c r="AN62" s="1"/>
  <c r="L63"/>
  <c r="M63" s="1"/>
  <c r="AQ63" s="1"/>
  <c r="R63"/>
  <c r="S63"/>
  <c r="T63"/>
  <c r="U63"/>
  <c r="Y63"/>
  <c r="AB63"/>
  <c r="AM63"/>
  <c r="AN63" s="1"/>
  <c r="AC64"/>
  <c r="AD64"/>
  <c r="AJ64"/>
  <c r="AK64"/>
  <c r="AL64"/>
  <c r="AU64"/>
  <c r="AV64"/>
  <c r="AW64"/>
  <c r="AX64"/>
  <c r="AY64"/>
  <c r="AZ64"/>
  <c r="L65"/>
  <c r="R65"/>
  <c r="S65"/>
  <c r="T65"/>
  <c r="U65"/>
  <c r="Y65"/>
  <c r="AB65"/>
  <c r="AM65"/>
  <c r="L66"/>
  <c r="M66" s="1"/>
  <c r="R66"/>
  <c r="S66"/>
  <c r="T66"/>
  <c r="U66"/>
  <c r="Y66"/>
  <c r="AB66"/>
  <c r="AM66"/>
  <c r="AN66" s="1"/>
  <c r="AS66" s="1"/>
  <c r="L67"/>
  <c r="M67" s="1"/>
  <c r="R67"/>
  <c r="S67"/>
  <c r="T67"/>
  <c r="U67"/>
  <c r="Y67"/>
  <c r="AB67"/>
  <c r="AM67"/>
  <c r="AN67" s="1"/>
  <c r="L68"/>
  <c r="M68" s="1"/>
  <c r="AQ68" s="1"/>
  <c r="R68"/>
  <c r="S68"/>
  <c r="T68"/>
  <c r="U68"/>
  <c r="Y68"/>
  <c r="AB68"/>
  <c r="AM68"/>
  <c r="AN68" s="1"/>
  <c r="AC69"/>
  <c r="AD69"/>
  <c r="AJ69"/>
  <c r="AK69"/>
  <c r="AL69"/>
  <c r="AU69"/>
  <c r="AV69"/>
  <c r="AW69"/>
  <c r="AX69"/>
  <c r="AY69"/>
  <c r="AZ69"/>
  <c r="L70"/>
  <c r="R70"/>
  <c r="S70"/>
  <c r="T70"/>
  <c r="U70"/>
  <c r="Y70"/>
  <c r="AB70"/>
  <c r="AM70"/>
  <c r="AM74" s="1"/>
  <c r="L71"/>
  <c r="M71" s="1"/>
  <c r="R71"/>
  <c r="S71"/>
  <c r="T71"/>
  <c r="U71"/>
  <c r="Y71"/>
  <c r="AB71"/>
  <c r="AM71"/>
  <c r="AN71" s="1"/>
  <c r="AS71" s="1"/>
  <c r="L72"/>
  <c r="M72" s="1"/>
  <c r="AQ72" s="1"/>
  <c r="R72"/>
  <c r="S72"/>
  <c r="T72"/>
  <c r="U72"/>
  <c r="Y72"/>
  <c r="AB72"/>
  <c r="AM72"/>
  <c r="AN72" s="1"/>
  <c r="AS72" s="1"/>
  <c r="L73"/>
  <c r="M73" s="1"/>
  <c r="AQ73" s="1"/>
  <c r="R73"/>
  <c r="S73"/>
  <c r="T73"/>
  <c r="U73"/>
  <c r="Y73"/>
  <c r="AB73"/>
  <c r="AM73"/>
  <c r="AN73" s="1"/>
  <c r="AC74"/>
  <c r="AD74"/>
  <c r="AJ74"/>
  <c r="AK74"/>
  <c r="AL74"/>
  <c r="AU74"/>
  <c r="AV74"/>
  <c r="AW74"/>
  <c r="AX74"/>
  <c r="AY74"/>
  <c r="AZ74"/>
  <c r="L75"/>
  <c r="R75"/>
  <c r="S75"/>
  <c r="T75"/>
  <c r="U75"/>
  <c r="Y75"/>
  <c r="AB75"/>
  <c r="AM75"/>
  <c r="AN75" s="1"/>
  <c r="AN79" s="1"/>
  <c r="L76"/>
  <c r="M76" s="1"/>
  <c r="R76"/>
  <c r="S76"/>
  <c r="T76"/>
  <c r="U76"/>
  <c r="Y76"/>
  <c r="AB76"/>
  <c r="AM76"/>
  <c r="AN76" s="1"/>
  <c r="AS76" s="1"/>
  <c r="L77"/>
  <c r="M77" s="1"/>
  <c r="AQ77" s="1"/>
  <c r="R77"/>
  <c r="S77"/>
  <c r="T77"/>
  <c r="U77"/>
  <c r="Y77"/>
  <c r="AB77"/>
  <c r="AM77"/>
  <c r="AN77" s="1"/>
  <c r="L78"/>
  <c r="M78" s="1"/>
  <c r="AQ78" s="1"/>
  <c r="R78"/>
  <c r="S78"/>
  <c r="T78"/>
  <c r="U78"/>
  <c r="Y78"/>
  <c r="AB78"/>
  <c r="AM78"/>
  <c r="AN78" s="1"/>
  <c r="AC79"/>
  <c r="AD79"/>
  <c r="AJ79"/>
  <c r="AK79"/>
  <c r="AL79"/>
  <c r="AU79"/>
  <c r="AV79"/>
  <c r="AW79"/>
  <c r="AX79"/>
  <c r="AY79"/>
  <c r="AZ79"/>
  <c r="L80"/>
  <c r="R80"/>
  <c r="S80"/>
  <c r="T80"/>
  <c r="U80"/>
  <c r="Y80"/>
  <c r="AB80"/>
  <c r="AM80"/>
  <c r="AN80" s="1"/>
  <c r="AN84" s="1"/>
  <c r="L81"/>
  <c r="M81" s="1"/>
  <c r="R81"/>
  <c r="S81"/>
  <c r="T81"/>
  <c r="U81"/>
  <c r="Y81"/>
  <c r="AB81"/>
  <c r="AM81"/>
  <c r="AN81" s="1"/>
  <c r="AS81" s="1"/>
  <c r="L82"/>
  <c r="M82" s="1"/>
  <c r="AQ82" s="1"/>
  <c r="R82"/>
  <c r="S82"/>
  <c r="T82"/>
  <c r="U82"/>
  <c r="Y82"/>
  <c r="AB82"/>
  <c r="AM82"/>
  <c r="AN82" s="1"/>
  <c r="L83"/>
  <c r="M83" s="1"/>
  <c r="AQ83" s="1"/>
  <c r="R83"/>
  <c r="S83"/>
  <c r="T83"/>
  <c r="U83"/>
  <c r="Y83"/>
  <c r="AB83"/>
  <c r="AM83"/>
  <c r="AN83" s="1"/>
  <c r="AC84"/>
  <c r="AD84"/>
  <c r="AJ84"/>
  <c r="AK84"/>
  <c r="AL84"/>
  <c r="AU84"/>
  <c r="AV84"/>
  <c r="AW84"/>
  <c r="AX84"/>
  <c r="AY84"/>
  <c r="AZ84"/>
  <c r="L85"/>
  <c r="R85"/>
  <c r="S85"/>
  <c r="T85"/>
  <c r="U85"/>
  <c r="Y85"/>
  <c r="AB85"/>
  <c r="AM85"/>
  <c r="AN85" s="1"/>
  <c r="AN89" s="1"/>
  <c r="L86"/>
  <c r="M86" s="1"/>
  <c r="R86"/>
  <c r="S86"/>
  <c r="T86"/>
  <c r="U86"/>
  <c r="Y86"/>
  <c r="AB86"/>
  <c r="AM86"/>
  <c r="AN86" s="1"/>
  <c r="AS86" s="1"/>
  <c r="L87"/>
  <c r="M87" s="1"/>
  <c r="R87"/>
  <c r="S87"/>
  <c r="T87"/>
  <c r="U87"/>
  <c r="Y87"/>
  <c r="AB87"/>
  <c r="AM87"/>
  <c r="AN87" s="1"/>
  <c r="L88"/>
  <c r="M88" s="1"/>
  <c r="AQ88" s="1"/>
  <c r="R88"/>
  <c r="S88"/>
  <c r="T88"/>
  <c r="U88"/>
  <c r="Y88"/>
  <c r="AB88"/>
  <c r="AM88"/>
  <c r="AN88" s="1"/>
  <c r="AS88" s="1"/>
  <c r="AC89"/>
  <c r="AD89"/>
  <c r="AJ89"/>
  <c r="AK89"/>
  <c r="AL89"/>
  <c r="AU89"/>
  <c r="AV89"/>
  <c r="AW89"/>
  <c r="AX89"/>
  <c r="AY89"/>
  <c r="AZ89"/>
  <c r="L90"/>
  <c r="R90"/>
  <c r="S90"/>
  <c r="T90"/>
  <c r="U90"/>
  <c r="Y90"/>
  <c r="AB90"/>
  <c r="AM90"/>
  <c r="L91"/>
  <c r="M91" s="1"/>
  <c r="R91"/>
  <c r="S91"/>
  <c r="T91"/>
  <c r="U91"/>
  <c r="Y91"/>
  <c r="AB91"/>
  <c r="AM91"/>
  <c r="AN91" s="1"/>
  <c r="L92"/>
  <c r="M92" s="1"/>
  <c r="R92"/>
  <c r="S92"/>
  <c r="T92"/>
  <c r="U92"/>
  <c r="Y92"/>
  <c r="AB92"/>
  <c r="AM92"/>
  <c r="L93"/>
  <c r="M93" s="1"/>
  <c r="AQ93" s="1"/>
  <c r="R93"/>
  <c r="S93"/>
  <c r="T93"/>
  <c r="U93"/>
  <c r="Y93"/>
  <c r="AB93"/>
  <c r="AM93"/>
  <c r="AN93" s="1"/>
  <c r="AC94"/>
  <c r="AD94"/>
  <c r="AJ94"/>
  <c r="AK94"/>
  <c r="AL94"/>
  <c r="AU94"/>
  <c r="AV94"/>
  <c r="AW94"/>
  <c r="AX94"/>
  <c r="AY94"/>
  <c r="AZ94"/>
  <c r="L96"/>
  <c r="R96"/>
  <c r="S96"/>
  <c r="T96"/>
  <c r="U96"/>
  <c r="Y96"/>
  <c r="AB96"/>
  <c r="AM96"/>
  <c r="AM100" s="1"/>
  <c r="L97"/>
  <c r="M97" s="1"/>
  <c r="AQ97" s="1"/>
  <c r="R97"/>
  <c r="S97"/>
  <c r="T97"/>
  <c r="U97"/>
  <c r="Y97"/>
  <c r="AB97"/>
  <c r="AM97"/>
  <c r="AN97" s="1"/>
  <c r="L98"/>
  <c r="M98" s="1"/>
  <c r="R98"/>
  <c r="S98"/>
  <c r="T98"/>
  <c r="U98"/>
  <c r="Y98"/>
  <c r="AB98"/>
  <c r="AM98"/>
  <c r="AN98" s="1"/>
  <c r="AS98" s="1"/>
  <c r="L99"/>
  <c r="M99" s="1"/>
  <c r="AQ99" s="1"/>
  <c r="R99"/>
  <c r="S99"/>
  <c r="T99"/>
  <c r="U99"/>
  <c r="Y99"/>
  <c r="AB99"/>
  <c r="AM99"/>
  <c r="AN99" s="1"/>
  <c r="AS99" s="1"/>
  <c r="AC100"/>
  <c r="AD100"/>
  <c r="AJ100"/>
  <c r="AK100"/>
  <c r="AL100"/>
  <c r="AU100"/>
  <c r="AV100"/>
  <c r="AW100"/>
  <c r="AX100"/>
  <c r="AY100"/>
  <c r="AZ100"/>
  <c r="L101"/>
  <c r="M101" s="1"/>
  <c r="R101"/>
  <c r="S101"/>
  <c r="T101"/>
  <c r="U101"/>
  <c r="Y101"/>
  <c r="AB101"/>
  <c r="AM101"/>
  <c r="AN101" s="1"/>
  <c r="AN105" s="1"/>
  <c r="L102"/>
  <c r="M102" s="1"/>
  <c r="AQ102" s="1"/>
  <c r="R102"/>
  <c r="S102"/>
  <c r="T102"/>
  <c r="U102"/>
  <c r="Y102"/>
  <c r="AB102"/>
  <c r="AM102"/>
  <c r="L103"/>
  <c r="M103" s="1"/>
  <c r="AQ103" s="1"/>
  <c r="R103"/>
  <c r="S103"/>
  <c r="T103"/>
  <c r="U103"/>
  <c r="Y103"/>
  <c r="AB103"/>
  <c r="AM103"/>
  <c r="AN103" s="1"/>
  <c r="AS103" s="1"/>
  <c r="L104"/>
  <c r="M104" s="1"/>
  <c r="AQ104" s="1"/>
  <c r="R104"/>
  <c r="S104"/>
  <c r="T104"/>
  <c r="U104"/>
  <c r="Y104"/>
  <c r="AB104"/>
  <c r="AM104"/>
  <c r="AN104" s="1"/>
  <c r="AS104" s="1"/>
  <c r="AC105"/>
  <c r="AD105"/>
  <c r="AJ105"/>
  <c r="AK105"/>
  <c r="AL105"/>
  <c r="AU105"/>
  <c r="AV105"/>
  <c r="AW105"/>
  <c r="AX105"/>
  <c r="AY105"/>
  <c r="AZ105"/>
  <c r="L106"/>
  <c r="M106" s="1"/>
  <c r="R106"/>
  <c r="S106"/>
  <c r="T106"/>
  <c r="U106"/>
  <c r="Y106"/>
  <c r="AB106"/>
  <c r="AM106"/>
  <c r="AN106" s="1"/>
  <c r="AN110" s="1"/>
  <c r="L107"/>
  <c r="M107" s="1"/>
  <c r="AQ107" s="1"/>
  <c r="R107"/>
  <c r="S107"/>
  <c r="T107"/>
  <c r="U107"/>
  <c r="Y107"/>
  <c r="AB107"/>
  <c r="AM107"/>
  <c r="AN107" s="1"/>
  <c r="L108"/>
  <c r="M108" s="1"/>
  <c r="AQ108" s="1"/>
  <c r="R108"/>
  <c r="S108"/>
  <c r="T108"/>
  <c r="U108"/>
  <c r="Y108"/>
  <c r="AB108"/>
  <c r="AM108"/>
  <c r="AN108" s="1"/>
  <c r="AS108" s="1"/>
  <c r="L109"/>
  <c r="M109" s="1"/>
  <c r="AQ109" s="1"/>
  <c r="R109"/>
  <c r="S109"/>
  <c r="T109"/>
  <c r="U109"/>
  <c r="Y109"/>
  <c r="AB109"/>
  <c r="AM109"/>
  <c r="AN109" s="1"/>
  <c r="AS109" s="1"/>
  <c r="AC110"/>
  <c r="AD110"/>
  <c r="AJ110"/>
  <c r="AK110"/>
  <c r="AL110"/>
  <c r="AU110"/>
  <c r="AV110"/>
  <c r="AW110"/>
  <c r="AX110"/>
  <c r="AY110"/>
  <c r="AZ110"/>
  <c r="L111"/>
  <c r="M111" s="1"/>
  <c r="R111"/>
  <c r="S111"/>
  <c r="T111"/>
  <c r="U111"/>
  <c r="Y111"/>
  <c r="AB111"/>
  <c r="AM111"/>
  <c r="AM115" s="1"/>
  <c r="L112"/>
  <c r="M112" s="1"/>
  <c r="AQ112" s="1"/>
  <c r="R112"/>
  <c r="S112"/>
  <c r="T112"/>
  <c r="U112"/>
  <c r="Y112"/>
  <c r="AB112"/>
  <c r="AM112"/>
  <c r="AN112" s="1"/>
  <c r="L113"/>
  <c r="M113" s="1"/>
  <c r="AQ113" s="1"/>
  <c r="R113"/>
  <c r="S113"/>
  <c r="T113"/>
  <c r="U113"/>
  <c r="Y113"/>
  <c r="AB113"/>
  <c r="AM113"/>
  <c r="AN113" s="1"/>
  <c r="AS113" s="1"/>
  <c r="L114"/>
  <c r="M114" s="1"/>
  <c r="AQ114" s="1"/>
  <c r="R114"/>
  <c r="S114"/>
  <c r="T114"/>
  <c r="U114"/>
  <c r="Y114"/>
  <c r="AB114"/>
  <c r="AM114"/>
  <c r="AN114" s="1"/>
  <c r="AC115"/>
  <c r="AD115"/>
  <c r="AJ115"/>
  <c r="AK115"/>
  <c r="AL115"/>
  <c r="AU115"/>
  <c r="AV115"/>
  <c r="AW115"/>
  <c r="AX115"/>
  <c r="AY115"/>
  <c r="AZ115"/>
  <c r="L116"/>
  <c r="M116" s="1"/>
  <c r="R116"/>
  <c r="S116"/>
  <c r="T116"/>
  <c r="U116"/>
  <c r="Y116"/>
  <c r="AB116"/>
  <c r="AM116"/>
  <c r="AN116" s="1"/>
  <c r="AN120" s="1"/>
  <c r="L117"/>
  <c r="M117" s="1"/>
  <c r="AQ117" s="1"/>
  <c r="R117"/>
  <c r="S117"/>
  <c r="T117"/>
  <c r="U117"/>
  <c r="Y117"/>
  <c r="AB117"/>
  <c r="AM117"/>
  <c r="AN117" s="1"/>
  <c r="L118"/>
  <c r="M118" s="1"/>
  <c r="AQ118" s="1"/>
  <c r="R118"/>
  <c r="S118"/>
  <c r="T118"/>
  <c r="U118"/>
  <c r="Y118"/>
  <c r="AB118"/>
  <c r="AM118"/>
  <c r="AN118" s="1"/>
  <c r="AS118" s="1"/>
  <c r="L119"/>
  <c r="M119" s="1"/>
  <c r="AQ119" s="1"/>
  <c r="R119"/>
  <c r="S119"/>
  <c r="T119"/>
  <c r="U119"/>
  <c r="Y119"/>
  <c r="AB119"/>
  <c r="AM119"/>
  <c r="AN119" s="1"/>
  <c r="AC120"/>
  <c r="AD120"/>
  <c r="AJ120"/>
  <c r="AK120"/>
  <c r="AL120"/>
  <c r="AU120"/>
  <c r="AV120"/>
  <c r="AW120"/>
  <c r="AX120"/>
  <c r="AY120"/>
  <c r="AZ120"/>
  <c r="L121"/>
  <c r="M121" s="1"/>
  <c r="R121"/>
  <c r="S121"/>
  <c r="T121"/>
  <c r="U121"/>
  <c r="Y121"/>
  <c r="AB121"/>
  <c r="AM121"/>
  <c r="AN121" s="1"/>
  <c r="AN125" s="1"/>
  <c r="L122"/>
  <c r="M122" s="1"/>
  <c r="AQ122" s="1"/>
  <c r="R122"/>
  <c r="S122"/>
  <c r="T122"/>
  <c r="U122"/>
  <c r="Y122"/>
  <c r="AB122"/>
  <c r="AM122"/>
  <c r="AN122" s="1"/>
  <c r="L123"/>
  <c r="M123" s="1"/>
  <c r="AQ123" s="1"/>
  <c r="R123"/>
  <c r="S123"/>
  <c r="T123"/>
  <c r="U123"/>
  <c r="Y123"/>
  <c r="AB123"/>
  <c r="AM123"/>
  <c r="AN123" s="1"/>
  <c r="AS123" s="1"/>
  <c r="L124"/>
  <c r="M124" s="1"/>
  <c r="AQ124" s="1"/>
  <c r="R124"/>
  <c r="S124"/>
  <c r="T124"/>
  <c r="U124"/>
  <c r="Y124"/>
  <c r="AB124"/>
  <c r="AM124"/>
  <c r="AN124" s="1"/>
  <c r="AC125"/>
  <c r="AD125"/>
  <c r="AJ125"/>
  <c r="AK125"/>
  <c r="AL125"/>
  <c r="AU125"/>
  <c r="AV125"/>
  <c r="AW125"/>
  <c r="AX125"/>
  <c r="AY125"/>
  <c r="AZ125"/>
  <c r="N126"/>
  <c r="O126"/>
  <c r="P126"/>
  <c r="Q126"/>
  <c r="V126"/>
  <c r="W126"/>
  <c r="X126"/>
  <c r="Z126"/>
  <c r="AA126"/>
  <c r="AG126"/>
  <c r="AH126"/>
  <c r="AI126"/>
  <c r="AO126"/>
  <c r="L127"/>
  <c r="M127" s="1"/>
  <c r="R127"/>
  <c r="S127"/>
  <c r="T127"/>
  <c r="U127"/>
  <c r="Y127"/>
  <c r="AB127"/>
  <c r="AM127"/>
  <c r="AM131" s="1"/>
  <c r="AM126" s="1"/>
  <c r="L128"/>
  <c r="R128"/>
  <c r="S128"/>
  <c r="T128"/>
  <c r="U128"/>
  <c r="Y128"/>
  <c r="AB128"/>
  <c r="AM128"/>
  <c r="AN128" s="1"/>
  <c r="AS128" s="1"/>
  <c r="L129"/>
  <c r="M129" s="1"/>
  <c r="AQ129" s="1"/>
  <c r="R129"/>
  <c r="S129"/>
  <c r="T129"/>
  <c r="U129"/>
  <c r="Y129"/>
  <c r="AB129"/>
  <c r="AM129"/>
  <c r="AN129" s="1"/>
  <c r="L130"/>
  <c r="M130" s="1"/>
  <c r="AQ130" s="1"/>
  <c r="R130"/>
  <c r="S130"/>
  <c r="T130"/>
  <c r="U130"/>
  <c r="Y130"/>
  <c r="AB130"/>
  <c r="AM130"/>
  <c r="AN130" s="1"/>
  <c r="AS130" s="1"/>
  <c r="AC131"/>
  <c r="AD131"/>
  <c r="AJ131"/>
  <c r="AK131"/>
  <c r="AL131"/>
  <c r="AU131"/>
  <c r="AV131"/>
  <c r="AW131"/>
  <c r="AX131"/>
  <c r="AY131"/>
  <c r="AZ131"/>
  <c r="L132"/>
  <c r="M132" s="1"/>
  <c r="R132"/>
  <c r="S132"/>
  <c r="T132"/>
  <c r="U132"/>
  <c r="Y132"/>
  <c r="AB132"/>
  <c r="AM132"/>
  <c r="AN132" s="1"/>
  <c r="AN136" s="1"/>
  <c r="L133"/>
  <c r="M133" s="1"/>
  <c r="AQ133" s="1"/>
  <c r="R133"/>
  <c r="S133"/>
  <c r="T133"/>
  <c r="U133"/>
  <c r="Y133"/>
  <c r="AB133"/>
  <c r="AM133"/>
  <c r="AN133" s="1"/>
  <c r="AS133" s="1"/>
  <c r="L134"/>
  <c r="M134" s="1"/>
  <c r="AQ134" s="1"/>
  <c r="R134"/>
  <c r="S134"/>
  <c r="T134"/>
  <c r="U134"/>
  <c r="Y134"/>
  <c r="AB134"/>
  <c r="AM134"/>
  <c r="AN134" s="1"/>
  <c r="L135"/>
  <c r="M135" s="1"/>
  <c r="AQ135" s="1"/>
  <c r="R135"/>
  <c r="S135"/>
  <c r="T135"/>
  <c r="U135"/>
  <c r="Y135"/>
  <c r="AB135"/>
  <c r="AM135"/>
  <c r="AN135" s="1"/>
  <c r="AS135" s="1"/>
  <c r="AC136"/>
  <c r="AD136"/>
  <c r="AJ136"/>
  <c r="AK136"/>
  <c r="AL136"/>
  <c r="AU136"/>
  <c r="AV136"/>
  <c r="AW136"/>
  <c r="AX136"/>
  <c r="AY136"/>
  <c r="AZ136"/>
  <c r="N138"/>
  <c r="O138"/>
  <c r="P138"/>
  <c r="Q138"/>
  <c r="V138"/>
  <c r="W138"/>
  <c r="X138"/>
  <c r="Z138"/>
  <c r="AA138"/>
  <c r="AG138"/>
  <c r="AH138"/>
  <c r="AI138"/>
  <c r="AO138"/>
  <c r="L139"/>
  <c r="M139" s="1"/>
  <c r="R139"/>
  <c r="S139"/>
  <c r="T139"/>
  <c r="U139"/>
  <c r="Y139"/>
  <c r="AB139"/>
  <c r="AM139"/>
  <c r="AN139" s="1"/>
  <c r="L140"/>
  <c r="M140" s="1"/>
  <c r="AQ140" s="1"/>
  <c r="R140"/>
  <c r="S140"/>
  <c r="T140"/>
  <c r="U140"/>
  <c r="Y140"/>
  <c r="AB140"/>
  <c r="AM140"/>
  <c r="L141"/>
  <c r="M141" s="1"/>
  <c r="AQ141" s="1"/>
  <c r="R141"/>
  <c r="S141"/>
  <c r="T141"/>
  <c r="U141"/>
  <c r="Y141"/>
  <c r="AB141"/>
  <c r="AM141"/>
  <c r="L142"/>
  <c r="M142" s="1"/>
  <c r="AQ142" s="1"/>
  <c r="R142"/>
  <c r="S142"/>
  <c r="T142"/>
  <c r="U142"/>
  <c r="Y142"/>
  <c r="AB142"/>
  <c r="AM142"/>
  <c r="AC143"/>
  <c r="AD143"/>
  <c r="AJ143"/>
  <c r="AK143"/>
  <c r="AL143"/>
  <c r="AU143"/>
  <c r="AV143"/>
  <c r="AW143"/>
  <c r="AX143"/>
  <c r="AY143"/>
  <c r="AZ143"/>
  <c r="L144"/>
  <c r="M144" s="1"/>
  <c r="R144"/>
  <c r="S144"/>
  <c r="T144"/>
  <c r="U144"/>
  <c r="Y144"/>
  <c r="AB144"/>
  <c r="AM144"/>
  <c r="AN144" s="1"/>
  <c r="L145"/>
  <c r="M145" s="1"/>
  <c r="AQ145" s="1"/>
  <c r="R145"/>
  <c r="S145"/>
  <c r="T145"/>
  <c r="U145"/>
  <c r="Y145"/>
  <c r="AB145"/>
  <c r="AM145"/>
  <c r="L146"/>
  <c r="M146" s="1"/>
  <c r="AQ146" s="1"/>
  <c r="R146"/>
  <c r="S146"/>
  <c r="T146"/>
  <c r="U146"/>
  <c r="Y146"/>
  <c r="AB146"/>
  <c r="AM146"/>
  <c r="L147"/>
  <c r="M147" s="1"/>
  <c r="AQ147" s="1"/>
  <c r="R147"/>
  <c r="S147"/>
  <c r="T147"/>
  <c r="U147"/>
  <c r="Y147"/>
  <c r="AB147"/>
  <c r="AM147"/>
  <c r="AC148"/>
  <c r="AD148"/>
  <c r="AJ148"/>
  <c r="AK148"/>
  <c r="AL148"/>
  <c r="AU148"/>
  <c r="AV148"/>
  <c r="AW148"/>
  <c r="AX148"/>
  <c r="AY148"/>
  <c r="AZ148"/>
  <c r="L150"/>
  <c r="M150" s="1"/>
  <c r="AQ150" s="1"/>
  <c r="R150"/>
  <c r="S150"/>
  <c r="T150"/>
  <c r="U150"/>
  <c r="Y150"/>
  <c r="AB150"/>
  <c r="AM150"/>
  <c r="AN150" s="1"/>
  <c r="L151"/>
  <c r="M151" s="1"/>
  <c r="AQ151" s="1"/>
  <c r="R151"/>
  <c r="S151"/>
  <c r="T151"/>
  <c r="U151"/>
  <c r="Y151"/>
  <c r="AB151"/>
  <c r="AM151"/>
  <c r="AN151" s="1"/>
  <c r="L152"/>
  <c r="M152" s="1"/>
  <c r="AQ152" s="1"/>
  <c r="R152"/>
  <c r="S152"/>
  <c r="T152"/>
  <c r="U152"/>
  <c r="Y152"/>
  <c r="AB152"/>
  <c r="AM152"/>
  <c r="AN152" s="1"/>
  <c r="L153"/>
  <c r="M153" s="1"/>
  <c r="AQ153" s="1"/>
  <c r="R153"/>
  <c r="S153"/>
  <c r="T153"/>
  <c r="U153"/>
  <c r="Y153"/>
  <c r="AB153"/>
  <c r="AM153"/>
  <c r="AN153" s="1"/>
  <c r="AS153" s="1"/>
  <c r="AC154"/>
  <c r="AD154"/>
  <c r="AJ154"/>
  <c r="AK154"/>
  <c r="AL154"/>
  <c r="AU154"/>
  <c r="AV154"/>
  <c r="AW154"/>
  <c r="AX154"/>
  <c r="AY154"/>
  <c r="AZ154"/>
  <c r="L155"/>
  <c r="M155" s="1"/>
  <c r="AQ155" s="1"/>
  <c r="R155"/>
  <c r="S155"/>
  <c r="T155"/>
  <c r="U155"/>
  <c r="Y155"/>
  <c r="AB155"/>
  <c r="AM155"/>
  <c r="AN155" s="1"/>
  <c r="AS155" s="1"/>
  <c r="L156"/>
  <c r="M156" s="1"/>
  <c r="AQ156" s="1"/>
  <c r="R156"/>
  <c r="S156"/>
  <c r="T156"/>
  <c r="U156"/>
  <c r="Y156"/>
  <c r="AB156"/>
  <c r="AM156"/>
  <c r="AN156" s="1"/>
  <c r="L157"/>
  <c r="M157" s="1"/>
  <c r="AQ157" s="1"/>
  <c r="R157"/>
  <c r="S157"/>
  <c r="T157"/>
  <c r="U157"/>
  <c r="Y157"/>
  <c r="AB157"/>
  <c r="AM157"/>
  <c r="AN157" s="1"/>
  <c r="L158"/>
  <c r="M158" s="1"/>
  <c r="R158"/>
  <c r="S158"/>
  <c r="T158"/>
  <c r="U158"/>
  <c r="Y158"/>
  <c r="AB158"/>
  <c r="AM158"/>
  <c r="AN158" s="1"/>
  <c r="AS158" s="1"/>
  <c r="AC159"/>
  <c r="AD159"/>
  <c r="AJ159"/>
  <c r="AK159"/>
  <c r="AL159"/>
  <c r="AU159"/>
  <c r="AV159"/>
  <c r="AW159"/>
  <c r="AX159"/>
  <c r="AY159"/>
  <c r="AZ159"/>
  <c r="L160"/>
  <c r="M160" s="1"/>
  <c r="AQ160" s="1"/>
  <c r="R160"/>
  <c r="S160"/>
  <c r="T160"/>
  <c r="U160"/>
  <c r="Y160"/>
  <c r="AB160"/>
  <c r="AM160"/>
  <c r="AN160" s="1"/>
  <c r="L161"/>
  <c r="M161" s="1"/>
  <c r="AQ161" s="1"/>
  <c r="R161"/>
  <c r="S161"/>
  <c r="T161"/>
  <c r="U161"/>
  <c r="Y161"/>
  <c r="AB161"/>
  <c r="AM161"/>
  <c r="AN161" s="1"/>
  <c r="L162"/>
  <c r="M162" s="1"/>
  <c r="R162"/>
  <c r="S162"/>
  <c r="T162"/>
  <c r="U162"/>
  <c r="Y162"/>
  <c r="AB162"/>
  <c r="AM162"/>
  <c r="AN162" s="1"/>
  <c r="L163"/>
  <c r="M163" s="1"/>
  <c r="AQ163" s="1"/>
  <c r="R163"/>
  <c r="S163"/>
  <c r="T163"/>
  <c r="U163"/>
  <c r="Y163"/>
  <c r="AB163"/>
  <c r="AM163"/>
  <c r="AN163" s="1"/>
  <c r="AS163" s="1"/>
  <c r="AC164"/>
  <c r="AD164"/>
  <c r="AJ164"/>
  <c r="AK164"/>
  <c r="AL164"/>
  <c r="AU164"/>
  <c r="AV164"/>
  <c r="AW164"/>
  <c r="AX164"/>
  <c r="AY164"/>
  <c r="AZ164"/>
  <c r="L166"/>
  <c r="M166" s="1"/>
  <c r="R166"/>
  <c r="S166"/>
  <c r="T166"/>
  <c r="U166"/>
  <c r="Y166"/>
  <c r="AB166"/>
  <c r="AM166"/>
  <c r="AN166" s="1"/>
  <c r="AN170" s="1"/>
  <c r="AN165" s="1"/>
  <c r="L167"/>
  <c r="M167" s="1"/>
  <c r="R167"/>
  <c r="S167"/>
  <c r="T167"/>
  <c r="U167"/>
  <c r="Y167"/>
  <c r="AB167"/>
  <c r="AM167"/>
  <c r="AN167" s="1"/>
  <c r="L168"/>
  <c r="M168" s="1"/>
  <c r="AQ168" s="1"/>
  <c r="R168"/>
  <c r="S168"/>
  <c r="T168"/>
  <c r="U168"/>
  <c r="Y168"/>
  <c r="AB168"/>
  <c r="AM168"/>
  <c r="AN168" s="1"/>
  <c r="L169"/>
  <c r="M169" s="1"/>
  <c r="AQ169" s="1"/>
  <c r="R169"/>
  <c r="S169"/>
  <c r="T169"/>
  <c r="U169"/>
  <c r="Y169"/>
  <c r="AB169"/>
  <c r="AM169"/>
  <c r="AC170"/>
  <c r="AD170"/>
  <c r="AJ170"/>
  <c r="AK170"/>
  <c r="AL170"/>
  <c r="AU170"/>
  <c r="AV170"/>
  <c r="AW170"/>
  <c r="AX170"/>
  <c r="AY170"/>
  <c r="AZ170"/>
  <c r="L171"/>
  <c r="M171" s="1"/>
  <c r="R171"/>
  <c r="S171"/>
  <c r="T171"/>
  <c r="U171"/>
  <c r="Y171"/>
  <c r="AB171"/>
  <c r="AM171"/>
  <c r="AM175" s="1"/>
  <c r="L172"/>
  <c r="M172" s="1"/>
  <c r="AQ172" s="1"/>
  <c r="R172"/>
  <c r="S172"/>
  <c r="T172"/>
  <c r="U172"/>
  <c r="Y172"/>
  <c r="AB172"/>
  <c r="AM172"/>
  <c r="AN172" s="1"/>
  <c r="AS172" s="1"/>
  <c r="L173"/>
  <c r="M173" s="1"/>
  <c r="AQ173" s="1"/>
  <c r="R173"/>
  <c r="S173"/>
  <c r="T173"/>
  <c r="U173"/>
  <c r="Y173"/>
  <c r="AB173"/>
  <c r="AM173"/>
  <c r="AN173" s="1"/>
  <c r="L174"/>
  <c r="M174" s="1"/>
  <c r="AQ174" s="1"/>
  <c r="R174"/>
  <c r="S174"/>
  <c r="T174"/>
  <c r="U174"/>
  <c r="Y174"/>
  <c r="AB174"/>
  <c r="AM174"/>
  <c r="AC175"/>
  <c r="AD175"/>
  <c r="AJ175"/>
  <c r="AK175"/>
  <c r="AL175"/>
  <c r="AU175"/>
  <c r="AV175"/>
  <c r="AW175"/>
  <c r="AX175"/>
  <c r="AY175"/>
  <c r="AZ175"/>
  <c r="L176"/>
  <c r="M176" s="1"/>
  <c r="R176"/>
  <c r="S176"/>
  <c r="T176"/>
  <c r="U176"/>
  <c r="Y176"/>
  <c r="AB176"/>
  <c r="AM176"/>
  <c r="AN176" s="1"/>
  <c r="AS176" s="1"/>
  <c r="AS180" s="1"/>
  <c r="L177"/>
  <c r="M177" s="1"/>
  <c r="AQ177" s="1"/>
  <c r="R177"/>
  <c r="S177"/>
  <c r="T177"/>
  <c r="U177"/>
  <c r="Y177"/>
  <c r="AB177"/>
  <c r="AM177"/>
  <c r="AN177" s="1"/>
  <c r="AS177" s="1"/>
  <c r="L178"/>
  <c r="M178" s="1"/>
  <c r="AQ178" s="1"/>
  <c r="R178"/>
  <c r="S178"/>
  <c r="T178"/>
  <c r="U178"/>
  <c r="Y178"/>
  <c r="AB178"/>
  <c r="AM178"/>
  <c r="AN178" s="1"/>
  <c r="L179"/>
  <c r="M179" s="1"/>
  <c r="AQ179" s="1"/>
  <c r="R179"/>
  <c r="S179"/>
  <c r="T179"/>
  <c r="U179"/>
  <c r="Y179"/>
  <c r="AB179"/>
  <c r="AM179"/>
  <c r="AC180"/>
  <c r="AD180"/>
  <c r="AJ180"/>
  <c r="AK180"/>
  <c r="AL180"/>
  <c r="AU180"/>
  <c r="AV180"/>
  <c r="AW180"/>
  <c r="AX180"/>
  <c r="AY180"/>
  <c r="AZ180"/>
  <c r="N181"/>
  <c r="O181"/>
  <c r="P181"/>
  <c r="Q181"/>
  <c r="V181"/>
  <c r="W181"/>
  <c r="X181"/>
  <c r="Z181"/>
  <c r="AA181"/>
  <c r="AG181"/>
  <c r="AH181"/>
  <c r="AI181"/>
  <c r="AO181"/>
  <c r="L182"/>
  <c r="M182" s="1"/>
  <c r="AQ182" s="1"/>
  <c r="R182"/>
  <c r="S182"/>
  <c r="T182"/>
  <c r="U182"/>
  <c r="Y182"/>
  <c r="AB182"/>
  <c r="AM182"/>
  <c r="AN182" s="1"/>
  <c r="AN186" s="1"/>
  <c r="AN181" s="1"/>
  <c r="L183"/>
  <c r="M183" s="1"/>
  <c r="R183"/>
  <c r="S183"/>
  <c r="T183"/>
  <c r="U183"/>
  <c r="Y183"/>
  <c r="AB183"/>
  <c r="AM183"/>
  <c r="AN183" s="1"/>
  <c r="L184"/>
  <c r="M184" s="1"/>
  <c r="AQ184" s="1"/>
  <c r="R184"/>
  <c r="S184"/>
  <c r="T184"/>
  <c r="U184"/>
  <c r="Y184"/>
  <c r="AB184"/>
  <c r="AM184"/>
  <c r="L185"/>
  <c r="M185" s="1"/>
  <c r="AQ185" s="1"/>
  <c r="R185"/>
  <c r="S185"/>
  <c r="T185"/>
  <c r="U185"/>
  <c r="Y185"/>
  <c r="AB185"/>
  <c r="AB186" s="1"/>
  <c r="AB181" s="1"/>
  <c r="AM185"/>
  <c r="AN185" s="1"/>
  <c r="AS185" s="1"/>
  <c r="AC186"/>
  <c r="AC181" s="1"/>
  <c r="AD186"/>
  <c r="AD181" s="1"/>
  <c r="AJ186"/>
  <c r="AJ181" s="1"/>
  <c r="AK186"/>
  <c r="AK181" s="1"/>
  <c r="AL186"/>
  <c r="AL181" s="1"/>
  <c r="AU186"/>
  <c r="AU181" s="1"/>
  <c r="AV186"/>
  <c r="AV181" s="1"/>
  <c r="AW186"/>
  <c r="AW181" s="1"/>
  <c r="AX186"/>
  <c r="AX181" s="1"/>
  <c r="AY186"/>
  <c r="AY181" s="1"/>
  <c r="AZ186"/>
  <c r="AZ181" s="1"/>
  <c r="L188"/>
  <c r="M188" s="1"/>
  <c r="AQ188" s="1"/>
  <c r="R188"/>
  <c r="S188"/>
  <c r="T188"/>
  <c r="U188"/>
  <c r="Y188"/>
  <c r="AB188"/>
  <c r="AM188"/>
  <c r="L189"/>
  <c r="M189" s="1"/>
  <c r="R189"/>
  <c r="S189"/>
  <c r="T189"/>
  <c r="U189"/>
  <c r="Y189"/>
  <c r="AB189"/>
  <c r="AM189"/>
  <c r="AN189" s="1"/>
  <c r="AS189" s="1"/>
  <c r="L190"/>
  <c r="M190" s="1"/>
  <c r="AQ190" s="1"/>
  <c r="R190"/>
  <c r="S190"/>
  <c r="T190"/>
  <c r="U190"/>
  <c r="Y190"/>
  <c r="AB190"/>
  <c r="AM190"/>
  <c r="AN190" s="1"/>
  <c r="L191"/>
  <c r="M191" s="1"/>
  <c r="AQ191" s="1"/>
  <c r="R191"/>
  <c r="S191"/>
  <c r="T191"/>
  <c r="U191"/>
  <c r="Y191"/>
  <c r="AB191"/>
  <c r="AM191"/>
  <c r="AN191" s="1"/>
  <c r="AC192"/>
  <c r="AD192"/>
  <c r="AJ192"/>
  <c r="AK192"/>
  <c r="AL192"/>
  <c r="AU192"/>
  <c r="AV192"/>
  <c r="AW192"/>
  <c r="AX192"/>
  <c r="AY192"/>
  <c r="AZ192"/>
  <c r="L193"/>
  <c r="M193" s="1"/>
  <c r="AQ193" s="1"/>
  <c r="R193"/>
  <c r="S193"/>
  <c r="T193"/>
  <c r="U193"/>
  <c r="Y193"/>
  <c r="AB193"/>
  <c r="AM193"/>
  <c r="AN193" s="1"/>
  <c r="AN197" s="1"/>
  <c r="L194"/>
  <c r="M194" s="1"/>
  <c r="R194"/>
  <c r="S194"/>
  <c r="T194"/>
  <c r="U194"/>
  <c r="Y194"/>
  <c r="AB194"/>
  <c r="AM194"/>
  <c r="AN194" s="1"/>
  <c r="AS194" s="1"/>
  <c r="L195"/>
  <c r="M195" s="1"/>
  <c r="AQ195" s="1"/>
  <c r="R195"/>
  <c r="S195"/>
  <c r="T195"/>
  <c r="U195"/>
  <c r="Y195"/>
  <c r="AB195"/>
  <c r="AM195"/>
  <c r="AN195" s="1"/>
  <c r="L196"/>
  <c r="M196" s="1"/>
  <c r="AQ196" s="1"/>
  <c r="R196"/>
  <c r="S196"/>
  <c r="T196"/>
  <c r="U196"/>
  <c r="Y196"/>
  <c r="AB196"/>
  <c r="AM196"/>
  <c r="AN196" s="1"/>
  <c r="AC197"/>
  <c r="AD197"/>
  <c r="AJ197"/>
  <c r="AK197"/>
  <c r="AL197"/>
  <c r="AU197"/>
  <c r="AV197"/>
  <c r="AW197"/>
  <c r="AX197"/>
  <c r="AY197"/>
  <c r="AZ197"/>
  <c r="L198"/>
  <c r="M198" s="1"/>
  <c r="AQ198" s="1"/>
  <c r="R198"/>
  <c r="S198"/>
  <c r="T198"/>
  <c r="U198"/>
  <c r="Y198"/>
  <c r="AB198"/>
  <c r="AM198"/>
  <c r="AN198" s="1"/>
  <c r="AN202" s="1"/>
  <c r="L199"/>
  <c r="M199" s="1"/>
  <c r="R199"/>
  <c r="S199"/>
  <c r="T199"/>
  <c r="U199"/>
  <c r="Y199"/>
  <c r="AB199"/>
  <c r="AM199"/>
  <c r="AN199" s="1"/>
  <c r="AS199" s="1"/>
  <c r="L200"/>
  <c r="M200" s="1"/>
  <c r="AQ200" s="1"/>
  <c r="R200"/>
  <c r="S200"/>
  <c r="T200"/>
  <c r="U200"/>
  <c r="Y200"/>
  <c r="AB200"/>
  <c r="AM200"/>
  <c r="AN200" s="1"/>
  <c r="L201"/>
  <c r="M201" s="1"/>
  <c r="AQ201" s="1"/>
  <c r="R201"/>
  <c r="S201"/>
  <c r="T201"/>
  <c r="U201"/>
  <c r="Y201"/>
  <c r="AB201"/>
  <c r="AM201"/>
  <c r="AN201" s="1"/>
  <c r="AC202"/>
  <c r="AD202"/>
  <c r="AJ202"/>
  <c r="AK202"/>
  <c r="AL202"/>
  <c r="AU202"/>
  <c r="AV202"/>
  <c r="AW202"/>
  <c r="AX202"/>
  <c r="AY202"/>
  <c r="AZ202"/>
  <c r="L203"/>
  <c r="M203" s="1"/>
  <c r="R203"/>
  <c r="S203"/>
  <c r="T203"/>
  <c r="U203"/>
  <c r="Y203"/>
  <c r="AB203"/>
  <c r="AM203"/>
  <c r="AM207" s="1"/>
  <c r="L204"/>
  <c r="M204" s="1"/>
  <c r="AQ204" s="1"/>
  <c r="R204"/>
  <c r="S204"/>
  <c r="T204"/>
  <c r="U204"/>
  <c r="Y204"/>
  <c r="AB204"/>
  <c r="AM204"/>
  <c r="AN204" s="1"/>
  <c r="AS204" s="1"/>
  <c r="L205"/>
  <c r="M205" s="1"/>
  <c r="AQ205" s="1"/>
  <c r="R205"/>
  <c r="S205"/>
  <c r="T205"/>
  <c r="U205"/>
  <c r="Y205"/>
  <c r="AB205"/>
  <c r="AM205"/>
  <c r="AN205" s="1"/>
  <c r="L206"/>
  <c r="M206" s="1"/>
  <c r="AQ206" s="1"/>
  <c r="R206"/>
  <c r="S206"/>
  <c r="T206"/>
  <c r="U206"/>
  <c r="Y206"/>
  <c r="AB206"/>
  <c r="AM206"/>
  <c r="AN206" s="1"/>
  <c r="AC207"/>
  <c r="AD207"/>
  <c r="AJ207"/>
  <c r="AK207"/>
  <c r="AL207"/>
  <c r="AU207"/>
  <c r="AV207"/>
  <c r="AW207"/>
  <c r="AX207"/>
  <c r="AY207"/>
  <c r="AZ207"/>
  <c r="L208"/>
  <c r="M208" s="1"/>
  <c r="R208"/>
  <c r="S208"/>
  <c r="T208"/>
  <c r="U208"/>
  <c r="Y208"/>
  <c r="AB208"/>
  <c r="AM208"/>
  <c r="AM212" s="1"/>
  <c r="L209"/>
  <c r="M209" s="1"/>
  <c r="AQ209" s="1"/>
  <c r="R209"/>
  <c r="S209"/>
  <c r="T209"/>
  <c r="U209"/>
  <c r="Y209"/>
  <c r="AB209"/>
  <c r="AM209"/>
  <c r="AN209" s="1"/>
  <c r="AS209" s="1"/>
  <c r="L210"/>
  <c r="M210" s="1"/>
  <c r="AQ210" s="1"/>
  <c r="R210"/>
  <c r="S210"/>
  <c r="T210"/>
  <c r="U210"/>
  <c r="Y210"/>
  <c r="AB210"/>
  <c r="AM210"/>
  <c r="AN210" s="1"/>
  <c r="L211"/>
  <c r="M211" s="1"/>
  <c r="AQ211" s="1"/>
  <c r="R211"/>
  <c r="S211"/>
  <c r="T211"/>
  <c r="U211"/>
  <c r="Y211"/>
  <c r="AB211"/>
  <c r="AM211"/>
  <c r="AN211" s="1"/>
  <c r="AC212"/>
  <c r="AD212"/>
  <c r="AJ212"/>
  <c r="AK212"/>
  <c r="AL212"/>
  <c r="AU212"/>
  <c r="AV212"/>
  <c r="AW212"/>
  <c r="AX212"/>
  <c r="AY212"/>
  <c r="AZ212"/>
  <c r="L213"/>
  <c r="M213" s="1"/>
  <c r="R213"/>
  <c r="S213"/>
  <c r="T213"/>
  <c r="U213"/>
  <c r="Y213"/>
  <c r="AB213"/>
  <c r="AM213"/>
  <c r="AN213" s="1"/>
  <c r="L214"/>
  <c r="M214" s="1"/>
  <c r="AQ214" s="1"/>
  <c r="R214"/>
  <c r="S214"/>
  <c r="T214"/>
  <c r="U214"/>
  <c r="Y214"/>
  <c r="AB214"/>
  <c r="AM214"/>
  <c r="AN214" s="1"/>
  <c r="L215"/>
  <c r="M215" s="1"/>
  <c r="AQ215" s="1"/>
  <c r="R215"/>
  <c r="S215"/>
  <c r="T215"/>
  <c r="U215"/>
  <c r="Y215"/>
  <c r="AB215"/>
  <c r="AM215"/>
  <c r="AN215" s="1"/>
  <c r="L216"/>
  <c r="M216" s="1"/>
  <c r="AQ216" s="1"/>
  <c r="R216"/>
  <c r="S216"/>
  <c r="T216"/>
  <c r="U216"/>
  <c r="Y216"/>
  <c r="AB216"/>
  <c r="AM216"/>
  <c r="AN216" s="1"/>
  <c r="AC217"/>
  <c r="AD217"/>
  <c r="AJ217"/>
  <c r="AK217"/>
  <c r="AL217"/>
  <c r="AU217"/>
  <c r="AV217"/>
  <c r="AW217"/>
  <c r="AX217"/>
  <c r="AY217"/>
  <c r="AZ217"/>
  <c r="L218"/>
  <c r="M218" s="1"/>
  <c r="R218"/>
  <c r="S218"/>
  <c r="T218"/>
  <c r="U218"/>
  <c r="Y218"/>
  <c r="AB218"/>
  <c r="AM218"/>
  <c r="AN218" s="1"/>
  <c r="L219"/>
  <c r="M219" s="1"/>
  <c r="AQ219" s="1"/>
  <c r="R219"/>
  <c r="S219"/>
  <c r="T219"/>
  <c r="U219"/>
  <c r="Y219"/>
  <c r="AB219"/>
  <c r="AM219"/>
  <c r="AN219" s="1"/>
  <c r="L220"/>
  <c r="R220"/>
  <c r="S220"/>
  <c r="T220"/>
  <c r="U220"/>
  <c r="Y220"/>
  <c r="AB220"/>
  <c r="AM220"/>
  <c r="AN220" s="1"/>
  <c r="L221"/>
  <c r="M221" s="1"/>
  <c r="AQ221" s="1"/>
  <c r="R221"/>
  <c r="S221"/>
  <c r="T221"/>
  <c r="U221"/>
  <c r="Y221"/>
  <c r="AB221"/>
  <c r="AB222" s="1"/>
  <c r="AM221"/>
  <c r="AN221" s="1"/>
  <c r="AC222"/>
  <c r="AD222"/>
  <c r="AJ222"/>
  <c r="AK222"/>
  <c r="AL222"/>
  <c r="AU222"/>
  <c r="AV222"/>
  <c r="AW222"/>
  <c r="AX222"/>
  <c r="AY222"/>
  <c r="AZ222"/>
  <c r="L223"/>
  <c r="M223" s="1"/>
  <c r="R223"/>
  <c r="S223"/>
  <c r="T223"/>
  <c r="U223"/>
  <c r="Y223"/>
  <c r="AB223"/>
  <c r="AM223"/>
  <c r="AN223" s="1"/>
  <c r="AN227" s="1"/>
  <c r="L224"/>
  <c r="M224" s="1"/>
  <c r="AQ224" s="1"/>
  <c r="R224"/>
  <c r="S224"/>
  <c r="T224"/>
  <c r="U224"/>
  <c r="Y224"/>
  <c r="AB224"/>
  <c r="AM224"/>
  <c r="AN224" s="1"/>
  <c r="L225"/>
  <c r="M225" s="1"/>
  <c r="AQ225" s="1"/>
  <c r="R225"/>
  <c r="S225"/>
  <c r="T225"/>
  <c r="U225"/>
  <c r="Y225"/>
  <c r="AB225"/>
  <c r="AM225"/>
  <c r="AN225" s="1"/>
  <c r="L226"/>
  <c r="M226" s="1"/>
  <c r="AQ226" s="1"/>
  <c r="R226"/>
  <c r="S226"/>
  <c r="T226"/>
  <c r="U226"/>
  <c r="Y226"/>
  <c r="AB226"/>
  <c r="AM226"/>
  <c r="AN226" s="1"/>
  <c r="AC227"/>
  <c r="AD227"/>
  <c r="AJ227"/>
  <c r="AK227"/>
  <c r="AL227"/>
  <c r="AU227"/>
  <c r="AV227"/>
  <c r="AW227"/>
  <c r="AX227"/>
  <c r="AY227"/>
  <c r="AZ227"/>
  <c r="L228"/>
  <c r="M228" s="1"/>
  <c r="R228"/>
  <c r="S228"/>
  <c r="T228"/>
  <c r="U228"/>
  <c r="Y228"/>
  <c r="AB228"/>
  <c r="AM228"/>
  <c r="AN228" s="1"/>
  <c r="AN232" s="1"/>
  <c r="L229"/>
  <c r="M229" s="1"/>
  <c r="AQ229" s="1"/>
  <c r="R229"/>
  <c r="S229"/>
  <c r="T229"/>
  <c r="U229"/>
  <c r="Y229"/>
  <c r="AB229"/>
  <c r="AM229"/>
  <c r="AN229" s="1"/>
  <c r="L230"/>
  <c r="R230"/>
  <c r="S230"/>
  <c r="T230"/>
  <c r="U230"/>
  <c r="Y230"/>
  <c r="AB230"/>
  <c r="AM230"/>
  <c r="AN230" s="1"/>
  <c r="L231"/>
  <c r="M231" s="1"/>
  <c r="AQ231" s="1"/>
  <c r="R231"/>
  <c r="S231"/>
  <c r="T231"/>
  <c r="U231"/>
  <c r="Y231"/>
  <c r="AB231"/>
  <c r="AM231"/>
  <c r="AN231" s="1"/>
  <c r="AC232"/>
  <c r="AD232"/>
  <c r="AJ232"/>
  <c r="AK232"/>
  <c r="AL232"/>
  <c r="AU232"/>
  <c r="AV232"/>
  <c r="AW232"/>
  <c r="AX232"/>
  <c r="AY232"/>
  <c r="AZ232"/>
  <c r="L233"/>
  <c r="M233" s="1"/>
  <c r="R233"/>
  <c r="S233"/>
  <c r="T233"/>
  <c r="U233"/>
  <c r="Y233"/>
  <c r="AB233"/>
  <c r="AM233"/>
  <c r="AN233" s="1"/>
  <c r="AN237" s="1"/>
  <c r="L234"/>
  <c r="M234" s="1"/>
  <c r="AQ234" s="1"/>
  <c r="R234"/>
  <c r="S234"/>
  <c r="T234"/>
  <c r="U234"/>
  <c r="Y234"/>
  <c r="AB234"/>
  <c r="AM234"/>
  <c r="AN234" s="1"/>
  <c r="L235"/>
  <c r="R235"/>
  <c r="S235"/>
  <c r="T235"/>
  <c r="U235"/>
  <c r="Y235"/>
  <c r="AB235"/>
  <c r="AM235"/>
  <c r="AN235" s="1"/>
  <c r="L236"/>
  <c r="M236" s="1"/>
  <c r="AQ236" s="1"/>
  <c r="R236"/>
  <c r="S236"/>
  <c r="T236"/>
  <c r="U236"/>
  <c r="Y236"/>
  <c r="AB236"/>
  <c r="AM236"/>
  <c r="AN236" s="1"/>
  <c r="AC237"/>
  <c r="AD237"/>
  <c r="AJ237"/>
  <c r="AK237"/>
  <c r="AL237"/>
  <c r="AU237"/>
  <c r="AV237"/>
  <c r="AW237"/>
  <c r="AX237"/>
  <c r="AY237"/>
  <c r="AZ237"/>
  <c r="AG238"/>
  <c r="AH238"/>
  <c r="AI238"/>
  <c r="L239"/>
  <c r="M239" s="1"/>
  <c r="AQ239" s="1"/>
  <c r="R239"/>
  <c r="S239"/>
  <c r="T239"/>
  <c r="U239"/>
  <c r="Y239"/>
  <c r="AB239"/>
  <c r="AM239"/>
  <c r="AN239" s="1"/>
  <c r="AN243" s="1"/>
  <c r="AN238" s="1"/>
  <c r="L240"/>
  <c r="M240" s="1"/>
  <c r="AQ240" s="1"/>
  <c r="R240"/>
  <c r="S240"/>
  <c r="T240"/>
  <c r="U240"/>
  <c r="Y240"/>
  <c r="AB240"/>
  <c r="AM240"/>
  <c r="L241"/>
  <c r="M241" s="1"/>
  <c r="AQ241" s="1"/>
  <c r="R241"/>
  <c r="S241"/>
  <c r="T241"/>
  <c r="U241"/>
  <c r="Y241"/>
  <c r="AB241"/>
  <c r="AM241"/>
  <c r="AN241" s="1"/>
  <c r="L242"/>
  <c r="R242"/>
  <c r="S242"/>
  <c r="T242"/>
  <c r="U242"/>
  <c r="Y242"/>
  <c r="AB242"/>
  <c r="AM242"/>
  <c r="AN242" s="1"/>
  <c r="AC243"/>
  <c r="AD243"/>
  <c r="AJ243"/>
  <c r="AK243"/>
  <c r="AL243"/>
  <c r="AU243"/>
  <c r="AV243"/>
  <c r="AW243"/>
  <c r="AX243"/>
  <c r="AY243"/>
  <c r="AZ243"/>
  <c r="L244"/>
  <c r="M244" s="1"/>
  <c r="AQ244" s="1"/>
  <c r="R244"/>
  <c r="S244"/>
  <c r="T244"/>
  <c r="U244"/>
  <c r="Y244"/>
  <c r="AB244"/>
  <c r="AM244"/>
  <c r="AM248" s="1"/>
  <c r="L245"/>
  <c r="M245" s="1"/>
  <c r="AQ245" s="1"/>
  <c r="R245"/>
  <c r="S245"/>
  <c r="T245"/>
  <c r="U245"/>
  <c r="Y245"/>
  <c r="AB245"/>
  <c r="AM245"/>
  <c r="AN245" s="1"/>
  <c r="AS245" s="1"/>
  <c r="L246"/>
  <c r="M246" s="1"/>
  <c r="R246"/>
  <c r="S246"/>
  <c r="T246"/>
  <c r="U246"/>
  <c r="Y246"/>
  <c r="AB246"/>
  <c r="AM246"/>
  <c r="AN246" s="1"/>
  <c r="AS246" s="1"/>
  <c r="L247"/>
  <c r="R247"/>
  <c r="S247"/>
  <c r="T247"/>
  <c r="U247"/>
  <c r="Y247"/>
  <c r="AB247"/>
  <c r="AM247"/>
  <c r="AC248"/>
  <c r="AD248"/>
  <c r="AJ248"/>
  <c r="AK248"/>
  <c r="AL248"/>
  <c r="AU248"/>
  <c r="AV248"/>
  <c r="AW248"/>
  <c r="AX248"/>
  <c r="AY248"/>
  <c r="AZ248"/>
  <c r="L249"/>
  <c r="M249" s="1"/>
  <c r="R249"/>
  <c r="S249"/>
  <c r="T249"/>
  <c r="U249"/>
  <c r="Y249"/>
  <c r="AB249"/>
  <c r="AM249"/>
  <c r="AN249" s="1"/>
  <c r="L250"/>
  <c r="M250" s="1"/>
  <c r="AQ250" s="1"/>
  <c r="R250"/>
  <c r="S250"/>
  <c r="T250"/>
  <c r="U250"/>
  <c r="Y250"/>
  <c r="AB250"/>
  <c r="AM250"/>
  <c r="L251"/>
  <c r="M251" s="1"/>
  <c r="AQ251" s="1"/>
  <c r="R251"/>
  <c r="S251"/>
  <c r="T251"/>
  <c r="U251"/>
  <c r="Y251"/>
  <c r="AB251"/>
  <c r="AM251"/>
  <c r="AN251" s="1"/>
  <c r="L252"/>
  <c r="R252"/>
  <c r="S252"/>
  <c r="T252"/>
  <c r="U252"/>
  <c r="Y252"/>
  <c r="AB252"/>
  <c r="AM252"/>
  <c r="AC253"/>
  <c r="AD253"/>
  <c r="AJ253"/>
  <c r="AK253"/>
  <c r="AL253"/>
  <c r="AU253"/>
  <c r="AV253"/>
  <c r="AW253"/>
  <c r="AX253"/>
  <c r="AY253"/>
  <c r="AZ253"/>
  <c r="L256"/>
  <c r="M256" s="1"/>
  <c r="AQ256" s="1"/>
  <c r="R256"/>
  <c r="S256"/>
  <c r="T256"/>
  <c r="U256"/>
  <c r="Y256"/>
  <c r="AB256"/>
  <c r="AM256"/>
  <c r="AN256" s="1"/>
  <c r="L257"/>
  <c r="M257" s="1"/>
  <c r="R257"/>
  <c r="S257"/>
  <c r="T257"/>
  <c r="U257"/>
  <c r="Y257"/>
  <c r="AB257"/>
  <c r="AM257"/>
  <c r="AN257" s="1"/>
  <c r="L258"/>
  <c r="M258" s="1"/>
  <c r="AQ258" s="1"/>
  <c r="R258"/>
  <c r="S258"/>
  <c r="T258"/>
  <c r="U258"/>
  <c r="Y258"/>
  <c r="AB258"/>
  <c r="AM258"/>
  <c r="L259"/>
  <c r="M259" s="1"/>
  <c r="AQ259" s="1"/>
  <c r="R259"/>
  <c r="S259"/>
  <c r="T259"/>
  <c r="U259"/>
  <c r="Y259"/>
  <c r="AB259"/>
  <c r="AM259"/>
  <c r="AN259" s="1"/>
  <c r="AC260"/>
  <c r="AC255" s="1"/>
  <c r="AD260"/>
  <c r="AD255" s="1"/>
  <c r="AJ260"/>
  <c r="AJ255" s="1"/>
  <c r="AK260"/>
  <c r="AK255" s="1"/>
  <c r="AL260"/>
  <c r="AL255" s="1"/>
  <c r="AU260"/>
  <c r="AU255" s="1"/>
  <c r="AV260"/>
  <c r="AV255" s="1"/>
  <c r="AW260"/>
  <c r="AW255" s="1"/>
  <c r="AX260"/>
  <c r="AX255" s="1"/>
  <c r="AY260"/>
  <c r="AY255" s="1"/>
  <c r="AZ260"/>
  <c r="AZ255" s="1"/>
  <c r="L262"/>
  <c r="R262"/>
  <c r="S262"/>
  <c r="T262"/>
  <c r="U262"/>
  <c r="Y262"/>
  <c r="AB262"/>
  <c r="AM262"/>
  <c r="AN262" s="1"/>
  <c r="L263"/>
  <c r="M263" s="1"/>
  <c r="R263"/>
  <c r="S263"/>
  <c r="T263"/>
  <c r="U263"/>
  <c r="Y263"/>
  <c r="AB263"/>
  <c r="AM263"/>
  <c r="L264"/>
  <c r="M264" s="1"/>
  <c r="AQ264" s="1"/>
  <c r="R264"/>
  <c r="S264"/>
  <c r="T264"/>
  <c r="U264"/>
  <c r="Y264"/>
  <c r="AB264"/>
  <c r="AM264"/>
  <c r="L265"/>
  <c r="M265" s="1"/>
  <c r="AQ265" s="1"/>
  <c r="R265"/>
  <c r="S265"/>
  <c r="T265"/>
  <c r="U265"/>
  <c r="Y265"/>
  <c r="AB265"/>
  <c r="AM265"/>
  <c r="AN265" s="1"/>
  <c r="AS265" s="1"/>
  <c r="AC266"/>
  <c r="AD266"/>
  <c r="AJ266"/>
  <c r="AK266"/>
  <c r="AL266"/>
  <c r="AU266"/>
  <c r="AV266"/>
  <c r="AW266"/>
  <c r="AX266"/>
  <c r="AY266"/>
  <c r="AZ266"/>
  <c r="L267"/>
  <c r="R267"/>
  <c r="S267"/>
  <c r="T267"/>
  <c r="U267"/>
  <c r="Y267"/>
  <c r="AB267"/>
  <c r="AM267"/>
  <c r="AN267" s="1"/>
  <c r="AN271" s="1"/>
  <c r="L268"/>
  <c r="M268" s="1"/>
  <c r="R268"/>
  <c r="S268"/>
  <c r="T268"/>
  <c r="U268"/>
  <c r="Y268"/>
  <c r="AB268"/>
  <c r="AM268"/>
  <c r="L269"/>
  <c r="M269" s="1"/>
  <c r="AQ269" s="1"/>
  <c r="R269"/>
  <c r="S269"/>
  <c r="T269"/>
  <c r="U269"/>
  <c r="Y269"/>
  <c r="AB269"/>
  <c r="AM269"/>
  <c r="AN269" s="1"/>
  <c r="L270"/>
  <c r="M270" s="1"/>
  <c r="AQ270" s="1"/>
  <c r="R270"/>
  <c r="S270"/>
  <c r="T270"/>
  <c r="U270"/>
  <c r="Y270"/>
  <c r="AB270"/>
  <c r="AM270"/>
  <c r="AN270" s="1"/>
  <c r="AC271"/>
  <c r="AD271"/>
  <c r="AJ271"/>
  <c r="AK271"/>
  <c r="AL271"/>
  <c r="AU271"/>
  <c r="AV271"/>
  <c r="AW271"/>
  <c r="AX271"/>
  <c r="AY271"/>
  <c r="AZ271"/>
  <c r="L272"/>
  <c r="R272"/>
  <c r="S272"/>
  <c r="T272"/>
  <c r="U272"/>
  <c r="Y272"/>
  <c r="AB272"/>
  <c r="AM272"/>
  <c r="AN272" s="1"/>
  <c r="AN276" s="1"/>
  <c r="L273"/>
  <c r="M273" s="1"/>
  <c r="R273"/>
  <c r="S273"/>
  <c r="T273"/>
  <c r="U273"/>
  <c r="Y273"/>
  <c r="AB273"/>
  <c r="AM273"/>
  <c r="L274"/>
  <c r="M274" s="1"/>
  <c r="AQ274" s="1"/>
  <c r="R274"/>
  <c r="S274"/>
  <c r="T274"/>
  <c r="U274"/>
  <c r="Y274"/>
  <c r="AB274"/>
  <c r="AM274"/>
  <c r="AN274" s="1"/>
  <c r="AS274" s="1"/>
  <c r="L275"/>
  <c r="M275" s="1"/>
  <c r="AQ275" s="1"/>
  <c r="R275"/>
  <c r="S275"/>
  <c r="T275"/>
  <c r="U275"/>
  <c r="Y275"/>
  <c r="AB275"/>
  <c r="AM275"/>
  <c r="AN275" s="1"/>
  <c r="AS275" s="1"/>
  <c r="AC276"/>
  <c r="AD276"/>
  <c r="AJ276"/>
  <c r="AK276"/>
  <c r="AL276"/>
  <c r="AU276"/>
  <c r="AV276"/>
  <c r="AW276"/>
  <c r="AX276"/>
  <c r="AY276"/>
  <c r="AZ276"/>
  <c r="L277"/>
  <c r="R277"/>
  <c r="S277"/>
  <c r="T277"/>
  <c r="U277"/>
  <c r="Y277"/>
  <c r="AB277"/>
  <c r="AM277"/>
  <c r="AN277" s="1"/>
  <c r="AN281" s="1"/>
  <c r="L278"/>
  <c r="M278" s="1"/>
  <c r="R278"/>
  <c r="S278"/>
  <c r="T278"/>
  <c r="U278"/>
  <c r="Y278"/>
  <c r="AB278"/>
  <c r="AM278"/>
  <c r="L279"/>
  <c r="M279" s="1"/>
  <c r="AQ279" s="1"/>
  <c r="R279"/>
  <c r="S279"/>
  <c r="T279"/>
  <c r="U279"/>
  <c r="Y279"/>
  <c r="AB279"/>
  <c r="AM279"/>
  <c r="AN279" s="1"/>
  <c r="AS279" s="1"/>
  <c r="L280"/>
  <c r="M280" s="1"/>
  <c r="AQ280" s="1"/>
  <c r="R280"/>
  <c r="S280"/>
  <c r="T280"/>
  <c r="U280"/>
  <c r="Y280"/>
  <c r="AB280"/>
  <c r="AM280"/>
  <c r="AN280" s="1"/>
  <c r="AC281"/>
  <c r="AD281"/>
  <c r="AJ281"/>
  <c r="AK281"/>
  <c r="AL281"/>
  <c r="AU281"/>
  <c r="AV281"/>
  <c r="AW281"/>
  <c r="AX281"/>
  <c r="AY281"/>
  <c r="AZ281"/>
  <c r="L283"/>
  <c r="M283" s="1"/>
  <c r="R283"/>
  <c r="S283"/>
  <c r="T283"/>
  <c r="U283"/>
  <c r="Y283"/>
  <c r="AB283"/>
  <c r="AM283"/>
  <c r="AN283" s="1"/>
  <c r="AS283" s="1"/>
  <c r="AS287" s="1"/>
  <c r="AS282" s="1"/>
  <c r="L284"/>
  <c r="M284" s="1"/>
  <c r="AQ284" s="1"/>
  <c r="R284"/>
  <c r="S284"/>
  <c r="T284"/>
  <c r="U284"/>
  <c r="Y284"/>
  <c r="AB284"/>
  <c r="AM284"/>
  <c r="AN284" s="1"/>
  <c r="L285"/>
  <c r="M285" s="1"/>
  <c r="AQ285" s="1"/>
  <c r="R285"/>
  <c r="S285"/>
  <c r="T285"/>
  <c r="U285"/>
  <c r="Y285"/>
  <c r="AB285"/>
  <c r="AM285"/>
  <c r="AN285" s="1"/>
  <c r="AS285" s="1"/>
  <c r="L286"/>
  <c r="M286" s="1"/>
  <c r="AQ286" s="1"/>
  <c r="R286"/>
  <c r="S286"/>
  <c r="T286"/>
  <c r="U286"/>
  <c r="Y286"/>
  <c r="AB286"/>
  <c r="AM286"/>
  <c r="AC287"/>
  <c r="AD287"/>
  <c r="AJ287"/>
  <c r="AK287"/>
  <c r="AL287"/>
  <c r="AU287"/>
  <c r="AV287"/>
  <c r="AW287"/>
  <c r="AX287"/>
  <c r="AY287"/>
  <c r="AZ287"/>
  <c r="L288"/>
  <c r="M288" s="1"/>
  <c r="R288"/>
  <c r="S288"/>
  <c r="T288"/>
  <c r="U288"/>
  <c r="Y288"/>
  <c r="AB288"/>
  <c r="AM288"/>
  <c r="AN288" s="1"/>
  <c r="AN292" s="1"/>
  <c r="L289"/>
  <c r="M289" s="1"/>
  <c r="AQ289" s="1"/>
  <c r="R289"/>
  <c r="S289"/>
  <c r="T289"/>
  <c r="U289"/>
  <c r="Y289"/>
  <c r="AB289"/>
  <c r="AM289"/>
  <c r="AN289" s="1"/>
  <c r="L290"/>
  <c r="M290" s="1"/>
  <c r="AQ290" s="1"/>
  <c r="R290"/>
  <c r="S290"/>
  <c r="T290"/>
  <c r="U290"/>
  <c r="Y290"/>
  <c r="AB290"/>
  <c r="AM290"/>
  <c r="AN290" s="1"/>
  <c r="AS290" s="1"/>
  <c r="L291"/>
  <c r="M291" s="1"/>
  <c r="AQ291" s="1"/>
  <c r="R291"/>
  <c r="S291"/>
  <c r="T291"/>
  <c r="U291"/>
  <c r="Y291"/>
  <c r="AB291"/>
  <c r="AM291"/>
  <c r="AC292"/>
  <c r="AD292"/>
  <c r="AJ292"/>
  <c r="AK292"/>
  <c r="AL292"/>
  <c r="AU292"/>
  <c r="AV292"/>
  <c r="AW292"/>
  <c r="AX292"/>
  <c r="AY292"/>
  <c r="AZ292"/>
  <c r="L293"/>
  <c r="M293" s="1"/>
  <c r="R293"/>
  <c r="S293"/>
  <c r="T293"/>
  <c r="U293"/>
  <c r="Y293"/>
  <c r="AB293"/>
  <c r="AM293"/>
  <c r="AN293" s="1"/>
  <c r="AN297" s="1"/>
  <c r="L294"/>
  <c r="M294" s="1"/>
  <c r="AQ294" s="1"/>
  <c r="R294"/>
  <c r="S294"/>
  <c r="T294"/>
  <c r="U294"/>
  <c r="Y294"/>
  <c r="AB294"/>
  <c r="AM294"/>
  <c r="AN294" s="1"/>
  <c r="L295"/>
  <c r="M295" s="1"/>
  <c r="AQ295" s="1"/>
  <c r="R295"/>
  <c r="S295"/>
  <c r="T295"/>
  <c r="U295"/>
  <c r="Y295"/>
  <c r="AB295"/>
  <c r="AM295"/>
  <c r="AN295" s="1"/>
  <c r="AS295" s="1"/>
  <c r="L296"/>
  <c r="M296" s="1"/>
  <c r="AQ296" s="1"/>
  <c r="R296"/>
  <c r="S296"/>
  <c r="T296"/>
  <c r="U296"/>
  <c r="Y296"/>
  <c r="AB296"/>
  <c r="AM296"/>
  <c r="AC297"/>
  <c r="AD297"/>
  <c r="AJ297"/>
  <c r="AK297"/>
  <c r="AL297"/>
  <c r="AU297"/>
  <c r="AV297"/>
  <c r="AW297"/>
  <c r="AX297"/>
  <c r="AY297"/>
  <c r="AZ297"/>
  <c r="L298"/>
  <c r="M298" s="1"/>
  <c r="R298"/>
  <c r="S298"/>
  <c r="T298"/>
  <c r="U298"/>
  <c r="Y298"/>
  <c r="AB298"/>
  <c r="AM298"/>
  <c r="AM302" s="1"/>
  <c r="L299"/>
  <c r="M299" s="1"/>
  <c r="AQ299" s="1"/>
  <c r="R299"/>
  <c r="S299"/>
  <c r="T299"/>
  <c r="U299"/>
  <c r="Y299"/>
  <c r="AB299"/>
  <c r="AM299"/>
  <c r="AN299" s="1"/>
  <c r="L300"/>
  <c r="M300" s="1"/>
  <c r="AQ300" s="1"/>
  <c r="R300"/>
  <c r="S300"/>
  <c r="T300"/>
  <c r="U300"/>
  <c r="Y300"/>
  <c r="AB300"/>
  <c r="AM300"/>
  <c r="AN300" s="1"/>
  <c r="AS300" s="1"/>
  <c r="L301"/>
  <c r="M301" s="1"/>
  <c r="AQ301" s="1"/>
  <c r="R301"/>
  <c r="S301"/>
  <c r="T301"/>
  <c r="T302" s="1"/>
  <c r="U301"/>
  <c r="Y301"/>
  <c r="AB301"/>
  <c r="AM301"/>
  <c r="AC302"/>
  <c r="AD302"/>
  <c r="AJ302"/>
  <c r="AK302"/>
  <c r="AL302"/>
  <c r="AU302"/>
  <c r="AV302"/>
  <c r="AW302"/>
  <c r="AX302"/>
  <c r="AY302"/>
  <c r="AZ302"/>
  <c r="L304"/>
  <c r="M304" s="1"/>
  <c r="AQ304" s="1"/>
  <c r="R304"/>
  <c r="S304"/>
  <c r="T304"/>
  <c r="U304"/>
  <c r="Y304"/>
  <c r="AB304"/>
  <c r="AM304"/>
  <c r="AN304" s="1"/>
  <c r="L305"/>
  <c r="M305" s="1"/>
  <c r="AQ305" s="1"/>
  <c r="R305"/>
  <c r="S305"/>
  <c r="T305"/>
  <c r="U305"/>
  <c r="Y305"/>
  <c r="AB305"/>
  <c r="AM305"/>
  <c r="AN305" s="1"/>
  <c r="L306"/>
  <c r="M306" s="1"/>
  <c r="AQ306" s="1"/>
  <c r="R306"/>
  <c r="S306"/>
  <c r="T306"/>
  <c r="U306"/>
  <c r="Y306"/>
  <c r="AB306"/>
  <c r="AM306"/>
  <c r="AN306" s="1"/>
  <c r="L307"/>
  <c r="M307" s="1"/>
  <c r="AQ307" s="1"/>
  <c r="R307"/>
  <c r="S307"/>
  <c r="T307"/>
  <c r="U307"/>
  <c r="Y307"/>
  <c r="AB307"/>
  <c r="AM307"/>
  <c r="AN307" s="1"/>
  <c r="AC308"/>
  <c r="AD308"/>
  <c r="AJ308"/>
  <c r="AK308"/>
  <c r="AL308"/>
  <c r="AU308"/>
  <c r="AV308"/>
  <c r="AW308"/>
  <c r="AX308"/>
  <c r="AY308"/>
  <c r="AZ308"/>
  <c r="L309"/>
  <c r="M309" s="1"/>
  <c r="AQ309" s="1"/>
  <c r="R309"/>
  <c r="S309"/>
  <c r="T309"/>
  <c r="U309"/>
  <c r="Y309"/>
  <c r="AB309"/>
  <c r="AM309"/>
  <c r="AN309" s="1"/>
  <c r="L310"/>
  <c r="M310" s="1"/>
  <c r="R310"/>
  <c r="S310"/>
  <c r="T310"/>
  <c r="U310"/>
  <c r="Y310"/>
  <c r="AB310"/>
  <c r="AM310"/>
  <c r="AN310" s="1"/>
  <c r="AS310" s="1"/>
  <c r="L311"/>
  <c r="M311" s="1"/>
  <c r="AQ311" s="1"/>
  <c r="R311"/>
  <c r="S311"/>
  <c r="T311"/>
  <c r="U311"/>
  <c r="Y311"/>
  <c r="AB311"/>
  <c r="AM311"/>
  <c r="AN311" s="1"/>
  <c r="L312"/>
  <c r="M312" s="1"/>
  <c r="AQ312" s="1"/>
  <c r="R312"/>
  <c r="S312"/>
  <c r="T312"/>
  <c r="U312"/>
  <c r="Y312"/>
  <c r="AB312"/>
  <c r="AM312"/>
  <c r="AN312" s="1"/>
  <c r="AC313"/>
  <c r="AD313"/>
  <c r="AJ313"/>
  <c r="AK313"/>
  <c r="AL313"/>
  <c r="AU313"/>
  <c r="AV313"/>
  <c r="AW313"/>
  <c r="AX313"/>
  <c r="AY313"/>
  <c r="AZ313"/>
  <c r="L314"/>
  <c r="M314" s="1"/>
  <c r="AQ314" s="1"/>
  <c r="R314"/>
  <c r="S314"/>
  <c r="T314"/>
  <c r="U314"/>
  <c r="Y314"/>
  <c r="AB314"/>
  <c r="AM314"/>
  <c r="AN314" s="1"/>
  <c r="L315"/>
  <c r="M315" s="1"/>
  <c r="AQ315" s="1"/>
  <c r="R315"/>
  <c r="S315"/>
  <c r="T315"/>
  <c r="U315"/>
  <c r="Y315"/>
  <c r="AB315"/>
  <c r="AM315"/>
  <c r="AN315" s="1"/>
  <c r="AS315" s="1"/>
  <c r="L316"/>
  <c r="M316" s="1"/>
  <c r="AQ316" s="1"/>
  <c r="R316"/>
  <c r="S316"/>
  <c r="T316"/>
  <c r="U316"/>
  <c r="Y316"/>
  <c r="AB316"/>
  <c r="AM316"/>
  <c r="AN316" s="1"/>
  <c r="L317"/>
  <c r="M317" s="1"/>
  <c r="AQ317" s="1"/>
  <c r="R317"/>
  <c r="S317"/>
  <c r="T317"/>
  <c r="U317"/>
  <c r="Y317"/>
  <c r="Y318" s="1"/>
  <c r="AB317"/>
  <c r="AM317"/>
  <c r="AN317" s="1"/>
  <c r="AC318"/>
  <c r="AD318"/>
  <c r="AJ318"/>
  <c r="AK318"/>
  <c r="AL318"/>
  <c r="AU318"/>
  <c r="AV318"/>
  <c r="AW318"/>
  <c r="AX318"/>
  <c r="AY318"/>
  <c r="AZ318"/>
  <c r="L321"/>
  <c r="M321" s="1"/>
  <c r="R321"/>
  <c r="S321"/>
  <c r="T321"/>
  <c r="U321"/>
  <c r="Y321"/>
  <c r="AB321"/>
  <c r="AM321"/>
  <c r="AN321" s="1"/>
  <c r="L322"/>
  <c r="M322" s="1"/>
  <c r="AQ322" s="1"/>
  <c r="R322"/>
  <c r="S322"/>
  <c r="T322"/>
  <c r="U322"/>
  <c r="Y322"/>
  <c r="AB322"/>
  <c r="AM322"/>
  <c r="L323"/>
  <c r="M323" s="1"/>
  <c r="AQ323" s="1"/>
  <c r="R323"/>
  <c r="S323"/>
  <c r="T323"/>
  <c r="U323"/>
  <c r="Y323"/>
  <c r="AB323"/>
  <c r="AM323"/>
  <c r="AN323" s="1"/>
  <c r="L324"/>
  <c r="R324"/>
  <c r="S324"/>
  <c r="T324"/>
  <c r="T325" s="1"/>
  <c r="U324"/>
  <c r="Y324"/>
  <c r="AB324"/>
  <c r="AM324"/>
  <c r="AC325"/>
  <c r="AD325"/>
  <c r="AJ325"/>
  <c r="AK325"/>
  <c r="AL325"/>
  <c r="AU325"/>
  <c r="AV325"/>
  <c r="AW325"/>
  <c r="AX325"/>
  <c r="AY325"/>
  <c r="AZ325"/>
  <c r="L326"/>
  <c r="M326" s="1"/>
  <c r="R326"/>
  <c r="S326"/>
  <c r="T326"/>
  <c r="U326"/>
  <c r="Y326"/>
  <c r="AB326"/>
  <c r="AM326"/>
  <c r="L327"/>
  <c r="M327" s="1"/>
  <c r="AQ327" s="1"/>
  <c r="R327"/>
  <c r="S327"/>
  <c r="T327"/>
  <c r="U327"/>
  <c r="Y327"/>
  <c r="AB327"/>
  <c r="AM327"/>
  <c r="L328"/>
  <c r="M328" s="1"/>
  <c r="AQ328" s="1"/>
  <c r="R328"/>
  <c r="S328"/>
  <c r="T328"/>
  <c r="U328"/>
  <c r="Y328"/>
  <c r="AB328"/>
  <c r="AM328"/>
  <c r="AN328" s="1"/>
  <c r="L329"/>
  <c r="R329"/>
  <c r="S329"/>
  <c r="T329"/>
  <c r="U329"/>
  <c r="Y329"/>
  <c r="AB329"/>
  <c r="AM329"/>
  <c r="AC330"/>
  <c r="AD330"/>
  <c r="AJ330"/>
  <c r="AK330"/>
  <c r="AL330"/>
  <c r="AU330"/>
  <c r="AV330"/>
  <c r="AW330"/>
  <c r="AX330"/>
  <c r="AY330"/>
  <c r="AZ330"/>
  <c r="L332"/>
  <c r="M332" s="1"/>
  <c r="R332"/>
  <c r="S332"/>
  <c r="T332"/>
  <c r="U332"/>
  <c r="Y332"/>
  <c r="AB332"/>
  <c r="AM332"/>
  <c r="AN332" s="1"/>
  <c r="AN336" s="1"/>
  <c r="AN331" s="1"/>
  <c r="L333"/>
  <c r="M333" s="1"/>
  <c r="AQ333" s="1"/>
  <c r="R333"/>
  <c r="S333"/>
  <c r="T333"/>
  <c r="U333"/>
  <c r="Y333"/>
  <c r="AB333"/>
  <c r="AM333"/>
  <c r="AN333" s="1"/>
  <c r="L334"/>
  <c r="M334" s="1"/>
  <c r="AQ334" s="1"/>
  <c r="R334"/>
  <c r="S334"/>
  <c r="T334"/>
  <c r="U334"/>
  <c r="Y334"/>
  <c r="AB334"/>
  <c r="AM334"/>
  <c r="AN334" s="1"/>
  <c r="L335"/>
  <c r="M335" s="1"/>
  <c r="AQ335" s="1"/>
  <c r="R335"/>
  <c r="S335"/>
  <c r="T335"/>
  <c r="U335"/>
  <c r="Y335"/>
  <c r="AB335"/>
  <c r="AM335"/>
  <c r="AN335" s="1"/>
  <c r="AC336"/>
  <c r="AD336"/>
  <c r="AJ336"/>
  <c r="AK336"/>
  <c r="AL336"/>
  <c r="AU336"/>
  <c r="AV336"/>
  <c r="AW336"/>
  <c r="AX336"/>
  <c r="AY336"/>
  <c r="AZ336"/>
  <c r="L337"/>
  <c r="M337" s="1"/>
  <c r="R337"/>
  <c r="S337"/>
  <c r="T337"/>
  <c r="U337"/>
  <c r="Y337"/>
  <c r="AB337"/>
  <c r="AM337"/>
  <c r="AN337" s="1"/>
  <c r="AN341" s="1"/>
  <c r="L338"/>
  <c r="M338" s="1"/>
  <c r="AQ338" s="1"/>
  <c r="R338"/>
  <c r="S338"/>
  <c r="T338"/>
  <c r="U338"/>
  <c r="Y338"/>
  <c r="AB338"/>
  <c r="AM338"/>
  <c r="AN338" s="1"/>
  <c r="L339"/>
  <c r="M339" s="1"/>
  <c r="AQ339" s="1"/>
  <c r="R339"/>
  <c r="S339"/>
  <c r="T339"/>
  <c r="U339"/>
  <c r="Y339"/>
  <c r="AB339"/>
  <c r="AM339"/>
  <c r="AN339" s="1"/>
  <c r="L340"/>
  <c r="M340" s="1"/>
  <c r="AQ340" s="1"/>
  <c r="R340"/>
  <c r="S340"/>
  <c r="T340"/>
  <c r="U340"/>
  <c r="Y340"/>
  <c r="AB340"/>
  <c r="AM340"/>
  <c r="AN340" s="1"/>
  <c r="AC341"/>
  <c r="AD341"/>
  <c r="AJ341"/>
  <c r="AK341"/>
  <c r="AL341"/>
  <c r="AU341"/>
  <c r="AV341"/>
  <c r="AW341"/>
  <c r="AX341"/>
  <c r="AY341"/>
  <c r="AZ341"/>
  <c r="L342"/>
  <c r="M342" s="1"/>
  <c r="AQ342" s="1"/>
  <c r="R342"/>
  <c r="S342"/>
  <c r="T342"/>
  <c r="U342"/>
  <c r="Y342"/>
  <c r="AB342"/>
  <c r="AM342"/>
  <c r="AN342" s="1"/>
  <c r="AN346" s="1"/>
  <c r="L343"/>
  <c r="M343" s="1"/>
  <c r="AQ343" s="1"/>
  <c r="R343"/>
  <c r="S343"/>
  <c r="T343"/>
  <c r="U343"/>
  <c r="Y343"/>
  <c r="AB343"/>
  <c r="AM343"/>
  <c r="AN343" s="1"/>
  <c r="L344"/>
  <c r="M344" s="1"/>
  <c r="R344"/>
  <c r="S344"/>
  <c r="T344"/>
  <c r="U344"/>
  <c r="Y344"/>
  <c r="AB344"/>
  <c r="AM344"/>
  <c r="AN344" s="1"/>
  <c r="L345"/>
  <c r="M345" s="1"/>
  <c r="AQ345" s="1"/>
  <c r="R345"/>
  <c r="S345"/>
  <c r="T345"/>
  <c r="U345"/>
  <c r="Y345"/>
  <c r="AB345"/>
  <c r="AM345"/>
  <c r="AN345" s="1"/>
  <c r="AC346"/>
  <c r="AD346"/>
  <c r="AJ346"/>
  <c r="AK346"/>
  <c r="AL346"/>
  <c r="AU346"/>
  <c r="AV346"/>
  <c r="AW346"/>
  <c r="AX346"/>
  <c r="AY346"/>
  <c r="AZ346"/>
  <c r="L347"/>
  <c r="M347" s="1"/>
  <c r="AQ347" s="1"/>
  <c r="R347"/>
  <c r="S347"/>
  <c r="T347"/>
  <c r="U347"/>
  <c r="Y347"/>
  <c r="AB347"/>
  <c r="AM347"/>
  <c r="AN347" s="1"/>
  <c r="AN351" s="1"/>
  <c r="L348"/>
  <c r="M348" s="1"/>
  <c r="AQ348" s="1"/>
  <c r="R348"/>
  <c r="S348"/>
  <c r="T348"/>
  <c r="U348"/>
  <c r="Y348"/>
  <c r="AB348"/>
  <c r="AM348"/>
  <c r="AN348" s="1"/>
  <c r="L349"/>
  <c r="M349" s="1"/>
  <c r="R349"/>
  <c r="S349"/>
  <c r="T349"/>
  <c r="U349"/>
  <c r="Y349"/>
  <c r="AB349"/>
  <c r="AM349"/>
  <c r="AN349" s="1"/>
  <c r="L350"/>
  <c r="M350" s="1"/>
  <c r="AQ350" s="1"/>
  <c r="R350"/>
  <c r="S350"/>
  <c r="T350"/>
  <c r="U350"/>
  <c r="Y350"/>
  <c r="AB350"/>
  <c r="AM350"/>
  <c r="AN350" s="1"/>
  <c r="AC351"/>
  <c r="AD351"/>
  <c r="AJ351"/>
  <c r="AK351"/>
  <c r="AL351"/>
  <c r="AU351"/>
  <c r="AV351"/>
  <c r="AW351"/>
  <c r="AX351"/>
  <c r="AY351"/>
  <c r="AZ351"/>
  <c r="L352"/>
  <c r="M352" s="1"/>
  <c r="AQ352" s="1"/>
  <c r="R352"/>
  <c r="S352"/>
  <c r="T352"/>
  <c r="U352"/>
  <c r="Y352"/>
  <c r="AB352"/>
  <c r="AM352"/>
  <c r="AN352" s="1"/>
  <c r="AN356" s="1"/>
  <c r="L353"/>
  <c r="M353" s="1"/>
  <c r="R353"/>
  <c r="S353"/>
  <c r="T353"/>
  <c r="U353"/>
  <c r="Y353"/>
  <c r="AB353"/>
  <c r="AM353"/>
  <c r="AN353" s="1"/>
  <c r="L354"/>
  <c r="M354" s="1"/>
  <c r="AQ354" s="1"/>
  <c r="R354"/>
  <c r="S354"/>
  <c r="T354"/>
  <c r="U354"/>
  <c r="Y354"/>
  <c r="AB354"/>
  <c r="AM354"/>
  <c r="AN354" s="1"/>
  <c r="L355"/>
  <c r="M355" s="1"/>
  <c r="AQ355" s="1"/>
  <c r="R355"/>
  <c r="S355"/>
  <c r="T355"/>
  <c r="U355"/>
  <c r="Y355"/>
  <c r="AB355"/>
  <c r="AM355"/>
  <c r="AN355" s="1"/>
  <c r="AC356"/>
  <c r="AD356"/>
  <c r="AJ356"/>
  <c r="AK356"/>
  <c r="AL356"/>
  <c r="AU356"/>
  <c r="AV356"/>
  <c r="AW356"/>
  <c r="AX356"/>
  <c r="AY356"/>
  <c r="AZ356"/>
  <c r="L357"/>
  <c r="M357" s="1"/>
  <c r="AQ357" s="1"/>
  <c r="R357"/>
  <c r="S357"/>
  <c r="T357"/>
  <c r="U357"/>
  <c r="Y357"/>
  <c r="AB357"/>
  <c r="AM357"/>
  <c r="AN357" s="1"/>
  <c r="AN361" s="1"/>
  <c r="L358"/>
  <c r="M358" s="1"/>
  <c r="R358"/>
  <c r="S358"/>
  <c r="T358"/>
  <c r="U358"/>
  <c r="Y358"/>
  <c r="AB358"/>
  <c r="AM358"/>
  <c r="AN358" s="1"/>
  <c r="L359"/>
  <c r="M359" s="1"/>
  <c r="AQ359" s="1"/>
  <c r="R359"/>
  <c r="S359"/>
  <c r="T359"/>
  <c r="U359"/>
  <c r="Y359"/>
  <c r="AB359"/>
  <c r="AM359"/>
  <c r="L360"/>
  <c r="M360" s="1"/>
  <c r="AQ360" s="1"/>
  <c r="R360"/>
  <c r="S360"/>
  <c r="T360"/>
  <c r="U360"/>
  <c r="Y360"/>
  <c r="AB360"/>
  <c r="AM360"/>
  <c r="AN360" s="1"/>
  <c r="AC361"/>
  <c r="AD361"/>
  <c r="AJ361"/>
  <c r="AK361"/>
  <c r="AL361"/>
  <c r="AU361"/>
  <c r="AV361"/>
  <c r="AW361"/>
  <c r="AX361"/>
  <c r="AY361"/>
  <c r="AZ361"/>
  <c r="L363"/>
  <c r="M363" s="1"/>
  <c r="R363"/>
  <c r="S363"/>
  <c r="T363"/>
  <c r="U363"/>
  <c r="Y363"/>
  <c r="AB363"/>
  <c r="AM363"/>
  <c r="AN363" s="1"/>
  <c r="AN367" s="1"/>
  <c r="AN362" s="1"/>
  <c r="L364"/>
  <c r="R364"/>
  <c r="S364"/>
  <c r="T364"/>
  <c r="U364"/>
  <c r="Y364"/>
  <c r="AB364"/>
  <c r="AM364"/>
  <c r="AN364" s="1"/>
  <c r="L365"/>
  <c r="M365" s="1"/>
  <c r="AQ365" s="1"/>
  <c r="R365"/>
  <c r="S365"/>
  <c r="T365"/>
  <c r="U365"/>
  <c r="Y365"/>
  <c r="AB365"/>
  <c r="AM365"/>
  <c r="AN365" s="1"/>
  <c r="L366"/>
  <c r="M366" s="1"/>
  <c r="AQ366" s="1"/>
  <c r="R366"/>
  <c r="S366"/>
  <c r="T366"/>
  <c r="U366"/>
  <c r="Y366"/>
  <c r="AB366"/>
  <c r="AM366"/>
  <c r="AN366" s="1"/>
  <c r="AS366" s="1"/>
  <c r="AC367"/>
  <c r="AC362" s="1"/>
  <c r="AD367"/>
  <c r="AD362" s="1"/>
  <c r="AJ367"/>
  <c r="AJ362" s="1"/>
  <c r="AK367"/>
  <c r="AK362" s="1"/>
  <c r="AL367"/>
  <c r="AL362" s="1"/>
  <c r="AU367"/>
  <c r="AU362" s="1"/>
  <c r="AV367"/>
  <c r="AV362" s="1"/>
  <c r="AW367"/>
  <c r="AW362" s="1"/>
  <c r="AX367"/>
  <c r="AX362" s="1"/>
  <c r="AY367"/>
  <c r="AY362" s="1"/>
  <c r="AZ367"/>
  <c r="AZ362" s="1"/>
  <c r="L369"/>
  <c r="M369" s="1"/>
  <c r="R369"/>
  <c r="S369"/>
  <c r="T369"/>
  <c r="U369"/>
  <c r="Y369"/>
  <c r="AB369"/>
  <c r="AM369"/>
  <c r="AN369" s="1"/>
  <c r="L370"/>
  <c r="M370" s="1"/>
  <c r="AQ370" s="1"/>
  <c r="R370"/>
  <c r="S370"/>
  <c r="T370"/>
  <c r="U370"/>
  <c r="Y370"/>
  <c r="AB370"/>
  <c r="AM370"/>
  <c r="L371"/>
  <c r="M371" s="1"/>
  <c r="AQ371" s="1"/>
  <c r="R371"/>
  <c r="S371"/>
  <c r="T371"/>
  <c r="U371"/>
  <c r="Y371"/>
  <c r="AB371"/>
  <c r="AM371"/>
  <c r="AN371" s="1"/>
  <c r="AS371" s="1"/>
  <c r="L372"/>
  <c r="M372" s="1"/>
  <c r="R372"/>
  <c r="S372"/>
  <c r="T372"/>
  <c r="U372"/>
  <c r="Y372"/>
  <c r="AB372"/>
  <c r="AM372"/>
  <c r="AC373"/>
  <c r="AD373"/>
  <c r="AJ373"/>
  <c r="AK373"/>
  <c r="AL373"/>
  <c r="AU373"/>
  <c r="AV373"/>
  <c r="AW373"/>
  <c r="AX373"/>
  <c r="AY373"/>
  <c r="AZ373"/>
  <c r="L374"/>
  <c r="M374" s="1"/>
  <c r="R374"/>
  <c r="S374"/>
  <c r="T374"/>
  <c r="U374"/>
  <c r="Y374"/>
  <c r="AB374"/>
  <c r="AM374"/>
  <c r="AN374" s="1"/>
  <c r="AN378" s="1"/>
  <c r="L375"/>
  <c r="M375" s="1"/>
  <c r="AQ375" s="1"/>
  <c r="R375"/>
  <c r="S375"/>
  <c r="T375"/>
  <c r="U375"/>
  <c r="Y375"/>
  <c r="AB375"/>
  <c r="AM375"/>
  <c r="L376"/>
  <c r="M376" s="1"/>
  <c r="AQ376" s="1"/>
  <c r="R376"/>
  <c r="S376"/>
  <c r="T376"/>
  <c r="U376"/>
  <c r="Y376"/>
  <c r="AB376"/>
  <c r="AM376"/>
  <c r="AN376" s="1"/>
  <c r="AS376" s="1"/>
  <c r="L377"/>
  <c r="R377"/>
  <c r="S377"/>
  <c r="T377"/>
  <c r="U377"/>
  <c r="Y377"/>
  <c r="AB377"/>
  <c r="AM377"/>
  <c r="AC378"/>
  <c r="AD378"/>
  <c r="AJ378"/>
  <c r="AK378"/>
  <c r="AL378"/>
  <c r="AU378"/>
  <c r="AV378"/>
  <c r="AW378"/>
  <c r="AX378"/>
  <c r="AY378"/>
  <c r="AZ378"/>
  <c r="L379"/>
  <c r="M379" s="1"/>
  <c r="R379"/>
  <c r="S379"/>
  <c r="T379"/>
  <c r="U379"/>
  <c r="Y379"/>
  <c r="AB379"/>
  <c r="AM379"/>
  <c r="AN379" s="1"/>
  <c r="AN383" s="1"/>
  <c r="L380"/>
  <c r="M380" s="1"/>
  <c r="AQ380" s="1"/>
  <c r="R380"/>
  <c r="S380"/>
  <c r="T380"/>
  <c r="U380"/>
  <c r="Y380"/>
  <c r="AB380"/>
  <c r="AM380"/>
  <c r="L381"/>
  <c r="M381" s="1"/>
  <c r="AQ381" s="1"/>
  <c r="R381"/>
  <c r="S381"/>
  <c r="T381"/>
  <c r="U381"/>
  <c r="Y381"/>
  <c r="AB381"/>
  <c r="AM381"/>
  <c r="AN381" s="1"/>
  <c r="AS381" s="1"/>
  <c r="L382"/>
  <c r="M382" s="1"/>
  <c r="R382"/>
  <c r="S382"/>
  <c r="T382"/>
  <c r="U382"/>
  <c r="Y382"/>
  <c r="AB382"/>
  <c r="AM382"/>
  <c r="AN382" s="1"/>
  <c r="AC383"/>
  <c r="AD383"/>
  <c r="AJ383"/>
  <c r="AK383"/>
  <c r="AL383"/>
  <c r="AU383"/>
  <c r="AV383"/>
  <c r="AW383"/>
  <c r="AX383"/>
  <c r="AY383"/>
  <c r="AZ383"/>
  <c r="L384"/>
  <c r="M384" s="1"/>
  <c r="R384"/>
  <c r="S384"/>
  <c r="T384"/>
  <c r="U384"/>
  <c r="Y384"/>
  <c r="AB384"/>
  <c r="AM384"/>
  <c r="AN384" s="1"/>
  <c r="AN388" s="1"/>
  <c r="L385"/>
  <c r="R385"/>
  <c r="S385"/>
  <c r="T385"/>
  <c r="U385"/>
  <c r="Y385"/>
  <c r="AB385"/>
  <c r="AM385"/>
  <c r="L386"/>
  <c r="M386" s="1"/>
  <c r="AQ386" s="1"/>
  <c r="R386"/>
  <c r="S386"/>
  <c r="T386"/>
  <c r="U386"/>
  <c r="Y386"/>
  <c r="AB386"/>
  <c r="AM386"/>
  <c r="AN386" s="1"/>
  <c r="AS386" s="1"/>
  <c r="L387"/>
  <c r="M387" s="1"/>
  <c r="R387"/>
  <c r="S387"/>
  <c r="T387"/>
  <c r="U387"/>
  <c r="Y387"/>
  <c r="AB387"/>
  <c r="AM387"/>
  <c r="AN387" s="1"/>
  <c r="AC388"/>
  <c r="AD388"/>
  <c r="AJ388"/>
  <c r="AK388"/>
  <c r="AL388"/>
  <c r="AU388"/>
  <c r="AV388"/>
  <c r="AW388"/>
  <c r="AX388"/>
  <c r="AY388"/>
  <c r="AZ388"/>
  <c r="L390"/>
  <c r="M390" s="1"/>
  <c r="AQ390" s="1"/>
  <c r="R390"/>
  <c r="S390"/>
  <c r="T390"/>
  <c r="U390"/>
  <c r="Y390"/>
  <c r="AB390"/>
  <c r="AM390"/>
  <c r="AN390" s="1"/>
  <c r="AS390" s="1"/>
  <c r="AS394" s="1"/>
  <c r="AS389" s="1"/>
  <c r="L391"/>
  <c r="M391" s="1"/>
  <c r="AQ391" s="1"/>
  <c r="R391"/>
  <c r="S391"/>
  <c r="T391"/>
  <c r="U391"/>
  <c r="Y391"/>
  <c r="AB391"/>
  <c r="AM391"/>
  <c r="AN391" s="1"/>
  <c r="L392"/>
  <c r="M392" s="1"/>
  <c r="R392"/>
  <c r="S392"/>
  <c r="T392"/>
  <c r="U392"/>
  <c r="Y392"/>
  <c r="AB392"/>
  <c r="AM392"/>
  <c r="AN392" s="1"/>
  <c r="L393"/>
  <c r="M393" s="1"/>
  <c r="AQ393" s="1"/>
  <c r="R393"/>
  <c r="S393"/>
  <c r="T393"/>
  <c r="U393"/>
  <c r="Y393"/>
  <c r="AB393"/>
  <c r="AM393"/>
  <c r="AN393" s="1"/>
  <c r="AS393" s="1"/>
  <c r="AC394"/>
  <c r="AD394"/>
  <c r="AJ394"/>
  <c r="AK394"/>
  <c r="AL394"/>
  <c r="AU394"/>
  <c r="AV394"/>
  <c r="AW394"/>
  <c r="AX394"/>
  <c r="AY394"/>
  <c r="AZ394"/>
  <c r="L395"/>
  <c r="M395" s="1"/>
  <c r="R395"/>
  <c r="S395"/>
  <c r="T395"/>
  <c r="U395"/>
  <c r="Y395"/>
  <c r="AB395"/>
  <c r="AM395"/>
  <c r="AN395" s="1"/>
  <c r="AN399" s="1"/>
  <c r="L396"/>
  <c r="M396" s="1"/>
  <c r="AQ396" s="1"/>
  <c r="R396"/>
  <c r="S396"/>
  <c r="T396"/>
  <c r="U396"/>
  <c r="Y396"/>
  <c r="AB396"/>
  <c r="AM396"/>
  <c r="AN396" s="1"/>
  <c r="L397"/>
  <c r="R397"/>
  <c r="S397"/>
  <c r="T397"/>
  <c r="U397"/>
  <c r="Y397"/>
  <c r="AB397"/>
  <c r="AM397"/>
  <c r="AN397" s="1"/>
  <c r="L398"/>
  <c r="M398" s="1"/>
  <c r="AQ398" s="1"/>
  <c r="R398"/>
  <c r="S398"/>
  <c r="T398"/>
  <c r="U398"/>
  <c r="Y398"/>
  <c r="AB398"/>
  <c r="AM398"/>
  <c r="AN398" s="1"/>
  <c r="AS398" s="1"/>
  <c r="AC399"/>
  <c r="AD399"/>
  <c r="AJ399"/>
  <c r="AK399"/>
  <c r="AL399"/>
  <c r="AU399"/>
  <c r="AV399"/>
  <c r="AW399"/>
  <c r="AX399"/>
  <c r="AY399"/>
  <c r="AZ399"/>
  <c r="L400"/>
  <c r="M400" s="1"/>
  <c r="R400"/>
  <c r="S400"/>
  <c r="T400"/>
  <c r="U400"/>
  <c r="Y400"/>
  <c r="AB400"/>
  <c r="AM400"/>
  <c r="AM404" s="1"/>
  <c r="L401"/>
  <c r="M401" s="1"/>
  <c r="AQ401" s="1"/>
  <c r="R401"/>
  <c r="S401"/>
  <c r="T401"/>
  <c r="U401"/>
  <c r="Y401"/>
  <c r="AB401"/>
  <c r="AM401"/>
  <c r="AN401" s="1"/>
  <c r="L402"/>
  <c r="R402"/>
  <c r="S402"/>
  <c r="T402"/>
  <c r="U402"/>
  <c r="Y402"/>
  <c r="AB402"/>
  <c r="AM402"/>
  <c r="L403"/>
  <c r="M403" s="1"/>
  <c r="AQ403" s="1"/>
  <c r="R403"/>
  <c r="S403"/>
  <c r="T403"/>
  <c r="U403"/>
  <c r="Y403"/>
  <c r="AB403"/>
  <c r="AM403"/>
  <c r="AN403" s="1"/>
  <c r="AC404"/>
  <c r="AD404"/>
  <c r="AJ404"/>
  <c r="AK404"/>
  <c r="AL404"/>
  <c r="AU404"/>
  <c r="AV404"/>
  <c r="AW404"/>
  <c r="AX404"/>
  <c r="AY404"/>
  <c r="AZ404"/>
  <c r="L405"/>
  <c r="M405" s="1"/>
  <c r="AQ405" s="1"/>
  <c r="R405"/>
  <c r="S405"/>
  <c r="T405"/>
  <c r="U405"/>
  <c r="Y405"/>
  <c r="AB405"/>
  <c r="AM405"/>
  <c r="AN405" s="1"/>
  <c r="AN409" s="1"/>
  <c r="L406"/>
  <c r="M406" s="1"/>
  <c r="R406"/>
  <c r="S406"/>
  <c r="T406"/>
  <c r="U406"/>
  <c r="Y406"/>
  <c r="AB406"/>
  <c r="AM406"/>
  <c r="AN406" s="1"/>
  <c r="L407"/>
  <c r="R407"/>
  <c r="S407"/>
  <c r="T407"/>
  <c r="U407"/>
  <c r="Y407"/>
  <c r="AB407"/>
  <c r="AM407"/>
  <c r="AN407" s="1"/>
  <c r="L408"/>
  <c r="M408" s="1"/>
  <c r="AQ408" s="1"/>
  <c r="R408"/>
  <c r="S408"/>
  <c r="T408"/>
  <c r="U408"/>
  <c r="Y408"/>
  <c r="AB408"/>
  <c r="AM408"/>
  <c r="AN408" s="1"/>
  <c r="AC409"/>
  <c r="AD409"/>
  <c r="AJ409"/>
  <c r="AK409"/>
  <c r="AL409"/>
  <c r="AU409"/>
  <c r="AV409"/>
  <c r="AW409"/>
  <c r="AX409"/>
  <c r="AY409"/>
  <c r="AZ409"/>
  <c r="L411"/>
  <c r="R411"/>
  <c r="S411"/>
  <c r="T411"/>
  <c r="U411"/>
  <c r="Y411"/>
  <c r="AB411"/>
  <c r="AM411"/>
  <c r="AN411" s="1"/>
  <c r="AN415" s="1"/>
  <c r="AN410" s="1"/>
  <c r="L412"/>
  <c r="M412" s="1"/>
  <c r="AQ412" s="1"/>
  <c r="R412"/>
  <c r="S412"/>
  <c r="T412"/>
  <c r="U412"/>
  <c r="Y412"/>
  <c r="AB412"/>
  <c r="AM412"/>
  <c r="AN412" s="1"/>
  <c r="L413"/>
  <c r="M413" s="1"/>
  <c r="AQ413" s="1"/>
  <c r="R413"/>
  <c r="S413"/>
  <c r="T413"/>
  <c r="U413"/>
  <c r="Y413"/>
  <c r="AB413"/>
  <c r="AM413"/>
  <c r="AN413" s="1"/>
  <c r="AS413" s="1"/>
  <c r="L414"/>
  <c r="M414" s="1"/>
  <c r="AQ414" s="1"/>
  <c r="R414"/>
  <c r="S414"/>
  <c r="T414"/>
  <c r="U414"/>
  <c r="Y414"/>
  <c r="AB414"/>
  <c r="AM414"/>
  <c r="AN414" s="1"/>
  <c r="AS414" s="1"/>
  <c r="AC415"/>
  <c r="AD415"/>
  <c r="AJ415"/>
  <c r="AK415"/>
  <c r="AL415"/>
  <c r="AU415"/>
  <c r="AV415"/>
  <c r="AW415"/>
  <c r="AX415"/>
  <c r="AY415"/>
  <c r="AZ415"/>
  <c r="L416"/>
  <c r="R416"/>
  <c r="S416"/>
  <c r="T416"/>
  <c r="U416"/>
  <c r="Y416"/>
  <c r="AB416"/>
  <c r="AM416"/>
  <c r="AN416" s="1"/>
  <c r="AN420" s="1"/>
  <c r="L417"/>
  <c r="M417" s="1"/>
  <c r="AQ417" s="1"/>
  <c r="R417"/>
  <c r="S417"/>
  <c r="T417"/>
  <c r="U417"/>
  <c r="Y417"/>
  <c r="AB417"/>
  <c r="AM417"/>
  <c r="AN417" s="1"/>
  <c r="L418"/>
  <c r="M418" s="1"/>
  <c r="AQ418" s="1"/>
  <c r="R418"/>
  <c r="S418"/>
  <c r="T418"/>
  <c r="U418"/>
  <c r="Y418"/>
  <c r="AB418"/>
  <c r="AM418"/>
  <c r="AN418" s="1"/>
  <c r="AS418" s="1"/>
  <c r="L419"/>
  <c r="M419" s="1"/>
  <c r="AQ419" s="1"/>
  <c r="R419"/>
  <c r="S419"/>
  <c r="T419"/>
  <c r="U419"/>
  <c r="Y419"/>
  <c r="AB419"/>
  <c r="AM419"/>
  <c r="AN419" s="1"/>
  <c r="AS419" s="1"/>
  <c r="AC420"/>
  <c r="AD420"/>
  <c r="AJ420"/>
  <c r="AK420"/>
  <c r="AL420"/>
  <c r="AU420"/>
  <c r="AV420"/>
  <c r="AW420"/>
  <c r="AX420"/>
  <c r="AY420"/>
  <c r="AZ420"/>
  <c r="L421"/>
  <c r="R421"/>
  <c r="S421"/>
  <c r="T421"/>
  <c r="U421"/>
  <c r="Y421"/>
  <c r="AB421"/>
  <c r="AM421"/>
  <c r="AN421" s="1"/>
  <c r="AN425" s="1"/>
  <c r="L422"/>
  <c r="M422" s="1"/>
  <c r="AQ422" s="1"/>
  <c r="R422"/>
  <c r="S422"/>
  <c r="T422"/>
  <c r="U422"/>
  <c r="Y422"/>
  <c r="AB422"/>
  <c r="AM422"/>
  <c r="AN422" s="1"/>
  <c r="AS422" s="1"/>
  <c r="L423"/>
  <c r="M423" s="1"/>
  <c r="AQ423" s="1"/>
  <c r="R423"/>
  <c r="S423"/>
  <c r="T423"/>
  <c r="U423"/>
  <c r="Y423"/>
  <c r="AB423"/>
  <c r="AM423"/>
  <c r="AN423" s="1"/>
  <c r="AS423" s="1"/>
  <c r="L424"/>
  <c r="M424" s="1"/>
  <c r="AQ424" s="1"/>
  <c r="R424"/>
  <c r="S424"/>
  <c r="T424"/>
  <c r="U424"/>
  <c r="Y424"/>
  <c r="AB424"/>
  <c r="AM424"/>
  <c r="AN424" s="1"/>
  <c r="AS424" s="1"/>
  <c r="AC425"/>
  <c r="AD425"/>
  <c r="AJ425"/>
  <c r="AK425"/>
  <c r="AL425"/>
  <c r="AU425"/>
  <c r="AV425"/>
  <c r="AW425"/>
  <c r="AX425"/>
  <c r="AY425"/>
  <c r="AZ425"/>
  <c r="L426"/>
  <c r="R426"/>
  <c r="S426"/>
  <c r="T426"/>
  <c r="U426"/>
  <c r="Y426"/>
  <c r="AB426"/>
  <c r="AM426"/>
  <c r="AN426" s="1"/>
  <c r="AN430" s="1"/>
  <c r="L427"/>
  <c r="M427" s="1"/>
  <c r="AQ427" s="1"/>
  <c r="R427"/>
  <c r="S427"/>
  <c r="T427"/>
  <c r="U427"/>
  <c r="Y427"/>
  <c r="AB427"/>
  <c r="AM427"/>
  <c r="AN427" s="1"/>
  <c r="L428"/>
  <c r="M428" s="1"/>
  <c r="AQ428" s="1"/>
  <c r="R428"/>
  <c r="S428"/>
  <c r="T428"/>
  <c r="U428"/>
  <c r="Y428"/>
  <c r="AB428"/>
  <c r="AM428"/>
  <c r="AN428" s="1"/>
  <c r="AS428" s="1"/>
  <c r="L429"/>
  <c r="M429" s="1"/>
  <c r="AQ429" s="1"/>
  <c r="R429"/>
  <c r="S429"/>
  <c r="T429"/>
  <c r="U429"/>
  <c r="Y429"/>
  <c r="AB429"/>
  <c r="AM429"/>
  <c r="AN429" s="1"/>
  <c r="AS429" s="1"/>
  <c r="AC430"/>
  <c r="AD430"/>
  <c r="AJ430"/>
  <c r="AK430"/>
  <c r="AL430"/>
  <c r="AU430"/>
  <c r="AV430"/>
  <c r="AW430"/>
  <c r="AX430"/>
  <c r="AY430"/>
  <c r="AZ430"/>
  <c r="L432"/>
  <c r="M432" s="1"/>
  <c r="R432"/>
  <c r="S432"/>
  <c r="T432"/>
  <c r="U432"/>
  <c r="Y432"/>
  <c r="AB432"/>
  <c r="AM432"/>
  <c r="AN432" s="1"/>
  <c r="AN436" s="1"/>
  <c r="AN431" s="1"/>
  <c r="L433"/>
  <c r="M433" s="1"/>
  <c r="AQ433" s="1"/>
  <c r="R433"/>
  <c r="S433"/>
  <c r="T433"/>
  <c r="U433"/>
  <c r="Y433"/>
  <c r="AB433"/>
  <c r="AM433"/>
  <c r="AN433" s="1"/>
  <c r="L434"/>
  <c r="M434" s="1"/>
  <c r="AQ434" s="1"/>
  <c r="R434"/>
  <c r="S434"/>
  <c r="T434"/>
  <c r="U434"/>
  <c r="Y434"/>
  <c r="AB434"/>
  <c r="AM434"/>
  <c r="AN434" s="1"/>
  <c r="AS434" s="1"/>
  <c r="L435"/>
  <c r="M435" s="1"/>
  <c r="AQ435" s="1"/>
  <c r="R435"/>
  <c r="S435"/>
  <c r="T435"/>
  <c r="U435"/>
  <c r="Y435"/>
  <c r="AB435"/>
  <c r="AM435"/>
  <c r="AC436"/>
  <c r="AD436"/>
  <c r="AJ436"/>
  <c r="AK436"/>
  <c r="AL436"/>
  <c r="AU436"/>
  <c r="AV436"/>
  <c r="AW436"/>
  <c r="AX436"/>
  <c r="AY436"/>
  <c r="AZ436"/>
  <c r="L437"/>
  <c r="M437" s="1"/>
  <c r="R437"/>
  <c r="S437"/>
  <c r="T437"/>
  <c r="U437"/>
  <c r="Y437"/>
  <c r="AB437"/>
  <c r="AM437"/>
  <c r="AN437" s="1"/>
  <c r="AN441" s="1"/>
  <c r="L438"/>
  <c r="M438" s="1"/>
  <c r="AQ438" s="1"/>
  <c r="R438"/>
  <c r="S438"/>
  <c r="T438"/>
  <c r="U438"/>
  <c r="Y438"/>
  <c r="AB438"/>
  <c r="AM438"/>
  <c r="AN438" s="1"/>
  <c r="L439"/>
  <c r="M439" s="1"/>
  <c r="AQ439" s="1"/>
  <c r="R439"/>
  <c r="S439"/>
  <c r="T439"/>
  <c r="U439"/>
  <c r="Y439"/>
  <c r="AB439"/>
  <c r="AM439"/>
  <c r="AN439" s="1"/>
  <c r="AS439" s="1"/>
  <c r="L440"/>
  <c r="M440" s="1"/>
  <c r="AQ440" s="1"/>
  <c r="R440"/>
  <c r="S440"/>
  <c r="T440"/>
  <c r="U440"/>
  <c r="Y440"/>
  <c r="AB440"/>
  <c r="AM440"/>
  <c r="AC441"/>
  <c r="AD441"/>
  <c r="AJ441"/>
  <c r="AK441"/>
  <c r="AL441"/>
  <c r="AU441"/>
  <c r="AV441"/>
  <c r="AW441"/>
  <c r="AX441"/>
  <c r="AY441"/>
  <c r="AZ441"/>
  <c r="L442"/>
  <c r="M442" s="1"/>
  <c r="R442"/>
  <c r="S442"/>
  <c r="T442"/>
  <c r="U442"/>
  <c r="Y442"/>
  <c r="AB442"/>
  <c r="AM442"/>
  <c r="AN442" s="1"/>
  <c r="AN446" s="1"/>
  <c r="L443"/>
  <c r="M443" s="1"/>
  <c r="AQ443" s="1"/>
  <c r="R443"/>
  <c r="S443"/>
  <c r="T443"/>
  <c r="U443"/>
  <c r="Y443"/>
  <c r="AB443"/>
  <c r="AM443"/>
  <c r="AN443" s="1"/>
  <c r="L444"/>
  <c r="M444" s="1"/>
  <c r="AQ444" s="1"/>
  <c r="R444"/>
  <c r="S444"/>
  <c r="T444"/>
  <c r="U444"/>
  <c r="Y444"/>
  <c r="AB444"/>
  <c r="AM444"/>
  <c r="AN444" s="1"/>
  <c r="AS444" s="1"/>
  <c r="L445"/>
  <c r="M445" s="1"/>
  <c r="AQ445" s="1"/>
  <c r="R445"/>
  <c r="S445"/>
  <c r="T445"/>
  <c r="U445"/>
  <c r="Y445"/>
  <c r="AB445"/>
  <c r="AM445"/>
  <c r="AC446"/>
  <c r="AD446"/>
  <c r="AJ446"/>
  <c r="AK446"/>
  <c r="AL446"/>
  <c r="AU446"/>
  <c r="AV446"/>
  <c r="AW446"/>
  <c r="AX446"/>
  <c r="AY446"/>
  <c r="AZ446"/>
  <c r="L7" i="22"/>
  <c r="M7" s="1"/>
  <c r="R7"/>
  <c r="S7"/>
  <c r="T7"/>
  <c r="U7"/>
  <c r="Y7"/>
  <c r="AB7"/>
  <c r="AM7"/>
  <c r="AN7" s="1"/>
  <c r="AS7" s="1"/>
  <c r="L8"/>
  <c r="R8"/>
  <c r="S8"/>
  <c r="T8"/>
  <c r="U8"/>
  <c r="Y8"/>
  <c r="AB8"/>
  <c r="AM8"/>
  <c r="L9"/>
  <c r="M9" s="1"/>
  <c r="AQ9" s="1"/>
  <c r="R9"/>
  <c r="S9"/>
  <c r="T9"/>
  <c r="U9"/>
  <c r="Y9"/>
  <c r="AB9"/>
  <c r="AM9"/>
  <c r="AN9" s="1"/>
  <c r="AS9" s="1"/>
  <c r="L10"/>
  <c r="M10" s="1"/>
  <c r="AQ10" s="1"/>
  <c r="R10"/>
  <c r="S10"/>
  <c r="T10"/>
  <c r="U10"/>
  <c r="Y10"/>
  <c r="AB10"/>
  <c r="AM10"/>
  <c r="AC11"/>
  <c r="AD11"/>
  <c r="AJ11"/>
  <c r="AK11"/>
  <c r="AL11"/>
  <c r="AV11"/>
  <c r="AW11"/>
  <c r="AX11"/>
  <c r="AY11"/>
  <c r="AZ11"/>
  <c r="L12"/>
  <c r="M12" s="1"/>
  <c r="R12"/>
  <c r="S12"/>
  <c r="T12"/>
  <c r="U12"/>
  <c r="Y12"/>
  <c r="AB12"/>
  <c r="AM12"/>
  <c r="AN12" s="1"/>
  <c r="AS12" s="1"/>
  <c r="L13"/>
  <c r="M13" s="1"/>
  <c r="AQ13" s="1"/>
  <c r="R13"/>
  <c r="S13"/>
  <c r="T13"/>
  <c r="U13"/>
  <c r="Y13"/>
  <c r="AB13"/>
  <c r="AM13"/>
  <c r="AN13" s="1"/>
  <c r="AS13" s="1"/>
  <c r="L14"/>
  <c r="M14" s="1"/>
  <c r="R14"/>
  <c r="S14"/>
  <c r="T14"/>
  <c r="U14"/>
  <c r="Y14"/>
  <c r="AB14"/>
  <c r="AM14"/>
  <c r="AN14" s="1"/>
  <c r="L15"/>
  <c r="R15"/>
  <c r="S15"/>
  <c r="T15"/>
  <c r="U15"/>
  <c r="Y15"/>
  <c r="AB15"/>
  <c r="AM15"/>
  <c r="AN15" s="1"/>
  <c r="AS15" s="1"/>
  <c r="AC16"/>
  <c r="AD16"/>
  <c r="AJ16"/>
  <c r="AK16"/>
  <c r="AL16"/>
  <c r="AV16"/>
  <c r="AW16"/>
  <c r="AX16"/>
  <c r="AY16"/>
  <c r="AZ16"/>
  <c r="L17"/>
  <c r="M17" s="1"/>
  <c r="R17"/>
  <c r="S17"/>
  <c r="T17"/>
  <c r="U17"/>
  <c r="Y17"/>
  <c r="AB17"/>
  <c r="AM17"/>
  <c r="AN17" s="1"/>
  <c r="L18"/>
  <c r="M18" s="1"/>
  <c r="AQ18" s="1"/>
  <c r="R18"/>
  <c r="S18"/>
  <c r="T18"/>
  <c r="U18"/>
  <c r="Y18"/>
  <c r="AB18"/>
  <c r="AM18"/>
  <c r="AN18" s="1"/>
  <c r="L19"/>
  <c r="M19" s="1"/>
  <c r="AQ19" s="1"/>
  <c r="R19"/>
  <c r="S19"/>
  <c r="T19"/>
  <c r="U19"/>
  <c r="Y19"/>
  <c r="AB19"/>
  <c r="AM19"/>
  <c r="AN19" s="1"/>
  <c r="L20"/>
  <c r="M20" s="1"/>
  <c r="AQ20" s="1"/>
  <c r="R20"/>
  <c r="S20"/>
  <c r="T20"/>
  <c r="U20"/>
  <c r="Y20"/>
  <c r="AB20"/>
  <c r="AM20"/>
  <c r="AN20" s="1"/>
  <c r="AS20" s="1"/>
  <c r="AC21"/>
  <c r="AD21"/>
  <c r="AJ21"/>
  <c r="AK21"/>
  <c r="AL21"/>
  <c r="AV21"/>
  <c r="AW21"/>
  <c r="AX21"/>
  <c r="AY21"/>
  <c r="AZ21"/>
  <c r="Z22"/>
  <c r="L23"/>
  <c r="M23" s="1"/>
  <c r="R23"/>
  <c r="S23"/>
  <c r="T23"/>
  <c r="U23"/>
  <c r="Y23"/>
  <c r="AB23"/>
  <c r="AM23"/>
  <c r="AN23" s="1"/>
  <c r="L24"/>
  <c r="M24" s="1"/>
  <c r="AQ24" s="1"/>
  <c r="R24"/>
  <c r="S24"/>
  <c r="T24"/>
  <c r="U24"/>
  <c r="Y24"/>
  <c r="AB24"/>
  <c r="AM24"/>
  <c r="AN24" s="1"/>
  <c r="L25"/>
  <c r="M25" s="1"/>
  <c r="AQ25" s="1"/>
  <c r="R25"/>
  <c r="S25"/>
  <c r="T25"/>
  <c r="U25"/>
  <c r="Y25"/>
  <c r="AB25"/>
  <c r="AM25"/>
  <c r="AN25" s="1"/>
  <c r="L26"/>
  <c r="M26" s="1"/>
  <c r="AQ26" s="1"/>
  <c r="R26"/>
  <c r="S26"/>
  <c r="T26"/>
  <c r="U26"/>
  <c r="Y26"/>
  <c r="AB26"/>
  <c r="AM26"/>
  <c r="AN26" s="1"/>
  <c r="AC27"/>
  <c r="AD27"/>
  <c r="AJ27"/>
  <c r="AK27"/>
  <c r="AL27"/>
  <c r="AU27"/>
  <c r="AV27"/>
  <c r="AW27"/>
  <c r="AX27"/>
  <c r="AY27"/>
  <c r="AZ27"/>
  <c r="L28"/>
  <c r="M28" s="1"/>
  <c r="R28"/>
  <c r="S28"/>
  <c r="T28"/>
  <c r="U28"/>
  <c r="Y28"/>
  <c r="AB28"/>
  <c r="AM28"/>
  <c r="AN28" s="1"/>
  <c r="AS28" s="1"/>
  <c r="L29"/>
  <c r="M29" s="1"/>
  <c r="AQ29" s="1"/>
  <c r="R29"/>
  <c r="S29"/>
  <c r="T29"/>
  <c r="U29"/>
  <c r="Y29"/>
  <c r="AB29"/>
  <c r="AM29"/>
  <c r="AN29" s="1"/>
  <c r="L30"/>
  <c r="R30"/>
  <c r="S30"/>
  <c r="T30"/>
  <c r="U30"/>
  <c r="Y30"/>
  <c r="AB30"/>
  <c r="AM30"/>
  <c r="AN30" s="1"/>
  <c r="L31"/>
  <c r="M31" s="1"/>
  <c r="AQ31" s="1"/>
  <c r="R31"/>
  <c r="S31"/>
  <c r="T31"/>
  <c r="U31"/>
  <c r="Y31"/>
  <c r="AB31"/>
  <c r="AM31"/>
  <c r="AN31" s="1"/>
  <c r="AC32"/>
  <c r="AD32"/>
  <c r="AJ32"/>
  <c r="AK32"/>
  <c r="AL32"/>
  <c r="AU32"/>
  <c r="AV32"/>
  <c r="AW32"/>
  <c r="AX32"/>
  <c r="AY32"/>
  <c r="AZ32"/>
  <c r="L33"/>
  <c r="M33" s="1"/>
  <c r="R33"/>
  <c r="S33"/>
  <c r="T33"/>
  <c r="U33"/>
  <c r="Y33"/>
  <c r="AB33"/>
  <c r="AM33"/>
  <c r="AN33" s="1"/>
  <c r="AN37" s="1"/>
  <c r="L34"/>
  <c r="M34" s="1"/>
  <c r="AQ34" s="1"/>
  <c r="R34"/>
  <c r="S34"/>
  <c r="T34"/>
  <c r="U34"/>
  <c r="Y34"/>
  <c r="AB34"/>
  <c r="AM34"/>
  <c r="AN34" s="1"/>
  <c r="L35"/>
  <c r="R35"/>
  <c r="S35"/>
  <c r="T35"/>
  <c r="U35"/>
  <c r="Y35"/>
  <c r="AB35"/>
  <c r="AM35"/>
  <c r="AN35" s="1"/>
  <c r="AS35" s="1"/>
  <c r="L36"/>
  <c r="M36" s="1"/>
  <c r="AQ36" s="1"/>
  <c r="R36"/>
  <c r="S36"/>
  <c r="T36"/>
  <c r="U36"/>
  <c r="Y36"/>
  <c r="AB36"/>
  <c r="AM36"/>
  <c r="AN36" s="1"/>
  <c r="AC37"/>
  <c r="AD37"/>
  <c r="AJ37"/>
  <c r="AK37"/>
  <c r="AL37"/>
  <c r="AU37"/>
  <c r="AV37"/>
  <c r="AW37"/>
  <c r="AX37"/>
  <c r="AY37"/>
  <c r="AZ37"/>
  <c r="L38"/>
  <c r="M38" s="1"/>
  <c r="R38"/>
  <c r="S38"/>
  <c r="T38"/>
  <c r="U38"/>
  <c r="Y38"/>
  <c r="AB38"/>
  <c r="AM38"/>
  <c r="AN38" s="1"/>
  <c r="AN42" s="1"/>
  <c r="L39"/>
  <c r="M39" s="1"/>
  <c r="AQ39" s="1"/>
  <c r="R39"/>
  <c r="S39"/>
  <c r="T39"/>
  <c r="U39"/>
  <c r="Y39"/>
  <c r="AB39"/>
  <c r="AM39"/>
  <c r="AN39" s="1"/>
  <c r="L40"/>
  <c r="R40"/>
  <c r="S40"/>
  <c r="T40"/>
  <c r="U40"/>
  <c r="Y40"/>
  <c r="AB40"/>
  <c r="AM40"/>
  <c r="AN40" s="1"/>
  <c r="AS40" s="1"/>
  <c r="L41"/>
  <c r="M41" s="1"/>
  <c r="AQ41" s="1"/>
  <c r="R41"/>
  <c r="S41"/>
  <c r="T41"/>
  <c r="U41"/>
  <c r="Y41"/>
  <c r="AB41"/>
  <c r="AM41"/>
  <c r="AN41" s="1"/>
  <c r="AC42"/>
  <c r="AD42"/>
  <c r="AJ42"/>
  <c r="AK42"/>
  <c r="AL42"/>
  <c r="AU42"/>
  <c r="AV42"/>
  <c r="AW42"/>
  <c r="AX42"/>
  <c r="AY42"/>
  <c r="AZ42"/>
  <c r="L44"/>
  <c r="M44" s="1"/>
  <c r="R44"/>
  <c r="S44"/>
  <c r="T44"/>
  <c r="U44"/>
  <c r="Y44"/>
  <c r="AB44"/>
  <c r="AM44"/>
  <c r="L45"/>
  <c r="M45" s="1"/>
  <c r="AQ45" s="1"/>
  <c r="R45"/>
  <c r="S45"/>
  <c r="T45"/>
  <c r="U45"/>
  <c r="Y45"/>
  <c r="AB45"/>
  <c r="AM45"/>
  <c r="AN45" s="1"/>
  <c r="AS45" s="1"/>
  <c r="L46"/>
  <c r="R46"/>
  <c r="S46"/>
  <c r="T46"/>
  <c r="U46"/>
  <c r="Y46"/>
  <c r="AB46"/>
  <c r="AM46"/>
  <c r="AN46" s="1"/>
  <c r="L47"/>
  <c r="M47" s="1"/>
  <c r="AQ47" s="1"/>
  <c r="R47"/>
  <c r="S47"/>
  <c r="T47"/>
  <c r="U47"/>
  <c r="Y47"/>
  <c r="AB47"/>
  <c r="AM47"/>
  <c r="AC48"/>
  <c r="AD48"/>
  <c r="AJ48"/>
  <c r="AK48"/>
  <c r="AL48"/>
  <c r="AU48"/>
  <c r="AV48"/>
  <c r="AW48"/>
  <c r="AX48"/>
  <c r="AY48"/>
  <c r="AZ48"/>
  <c r="L49"/>
  <c r="M49" s="1"/>
  <c r="R49"/>
  <c r="S49"/>
  <c r="T49"/>
  <c r="U49"/>
  <c r="Y49"/>
  <c r="AB49"/>
  <c r="AM49"/>
  <c r="L50"/>
  <c r="M50" s="1"/>
  <c r="AQ50" s="1"/>
  <c r="R50"/>
  <c r="S50"/>
  <c r="T50"/>
  <c r="U50"/>
  <c r="Y50"/>
  <c r="AB50"/>
  <c r="AM50"/>
  <c r="AN50" s="1"/>
  <c r="AS50" s="1"/>
  <c r="L51"/>
  <c r="R51"/>
  <c r="S51"/>
  <c r="T51"/>
  <c r="U51"/>
  <c r="Y51"/>
  <c r="AB51"/>
  <c r="AM51"/>
  <c r="AN51" s="1"/>
  <c r="L52"/>
  <c r="M52" s="1"/>
  <c r="AQ52" s="1"/>
  <c r="R52"/>
  <c r="S52"/>
  <c r="T52"/>
  <c r="U52"/>
  <c r="Y52"/>
  <c r="AB52"/>
  <c r="AM52"/>
  <c r="AC53"/>
  <c r="AD53"/>
  <c r="AJ53"/>
  <c r="AK53"/>
  <c r="AL53"/>
  <c r="AU53"/>
  <c r="AV53"/>
  <c r="AW53"/>
  <c r="AX53"/>
  <c r="AY53"/>
  <c r="AZ53"/>
  <c r="L54"/>
  <c r="M54" s="1"/>
  <c r="R54"/>
  <c r="S54"/>
  <c r="T54"/>
  <c r="U54"/>
  <c r="Y54"/>
  <c r="AB54"/>
  <c r="AM54"/>
  <c r="L55"/>
  <c r="M55" s="1"/>
  <c r="AQ55" s="1"/>
  <c r="R55"/>
  <c r="S55"/>
  <c r="T55"/>
  <c r="U55"/>
  <c r="Y55"/>
  <c r="AB55"/>
  <c r="AM55"/>
  <c r="AN55" s="1"/>
  <c r="L56"/>
  <c r="R56"/>
  <c r="S56"/>
  <c r="T56"/>
  <c r="U56"/>
  <c r="Y56"/>
  <c r="AB56"/>
  <c r="AM56"/>
  <c r="AN56" s="1"/>
  <c r="L57"/>
  <c r="M57" s="1"/>
  <c r="AQ57" s="1"/>
  <c r="R57"/>
  <c r="S57"/>
  <c r="T57"/>
  <c r="U57"/>
  <c r="Y57"/>
  <c r="AB57"/>
  <c r="AM57"/>
  <c r="AN57" s="1"/>
  <c r="AC58"/>
  <c r="AD58"/>
  <c r="AJ58"/>
  <c r="AK58"/>
  <c r="AL58"/>
  <c r="AU58"/>
  <c r="AV58"/>
  <c r="AW58"/>
  <c r="AX58"/>
  <c r="AY58"/>
  <c r="AZ58"/>
  <c r="Z59"/>
  <c r="L60"/>
  <c r="M60" s="1"/>
  <c r="R60"/>
  <c r="S60"/>
  <c r="T60"/>
  <c r="U60"/>
  <c r="Y60"/>
  <c r="AB60"/>
  <c r="AM60"/>
  <c r="L61"/>
  <c r="R61"/>
  <c r="S61"/>
  <c r="T61"/>
  <c r="U61"/>
  <c r="Y61"/>
  <c r="AB61"/>
  <c r="AM61"/>
  <c r="AN61" s="1"/>
  <c r="L62"/>
  <c r="M62" s="1"/>
  <c r="AQ62" s="1"/>
  <c r="R62"/>
  <c r="S62"/>
  <c r="T62"/>
  <c r="U62"/>
  <c r="Y62"/>
  <c r="AB62"/>
  <c r="AM62"/>
  <c r="AN62" s="1"/>
  <c r="L63"/>
  <c r="M63" s="1"/>
  <c r="AQ63" s="1"/>
  <c r="R63"/>
  <c r="S63"/>
  <c r="T63"/>
  <c r="U63"/>
  <c r="Y63"/>
  <c r="AB63"/>
  <c r="AM63"/>
  <c r="AN63" s="1"/>
  <c r="AC64"/>
  <c r="AD64"/>
  <c r="AJ64"/>
  <c r="AK64"/>
  <c r="AL64"/>
  <c r="AU64"/>
  <c r="AV64"/>
  <c r="AW64"/>
  <c r="AX64"/>
  <c r="AY64"/>
  <c r="AZ64"/>
  <c r="L65"/>
  <c r="M65" s="1"/>
  <c r="R65"/>
  <c r="S65"/>
  <c r="T65"/>
  <c r="U65"/>
  <c r="Y65"/>
  <c r="AB65"/>
  <c r="AM65"/>
  <c r="AN65" s="1"/>
  <c r="AN69" s="1"/>
  <c r="L66"/>
  <c r="R66"/>
  <c r="S66"/>
  <c r="T66"/>
  <c r="U66"/>
  <c r="Y66"/>
  <c r="AB66"/>
  <c r="AM66"/>
  <c r="L67"/>
  <c r="M67" s="1"/>
  <c r="AQ67" s="1"/>
  <c r="R67"/>
  <c r="S67"/>
  <c r="T67"/>
  <c r="U67"/>
  <c r="Y67"/>
  <c r="AB67"/>
  <c r="AM67"/>
  <c r="AN67" s="1"/>
  <c r="L68"/>
  <c r="M68" s="1"/>
  <c r="AQ68" s="1"/>
  <c r="R68"/>
  <c r="S68"/>
  <c r="T68"/>
  <c r="U68"/>
  <c r="Y68"/>
  <c r="AB68"/>
  <c r="AM68"/>
  <c r="AN68" s="1"/>
  <c r="AC69"/>
  <c r="AD69"/>
  <c r="AJ69"/>
  <c r="AK69"/>
  <c r="AL69"/>
  <c r="AU69"/>
  <c r="AV69"/>
  <c r="AW69"/>
  <c r="AX69"/>
  <c r="AY69"/>
  <c r="AZ69"/>
  <c r="L70"/>
  <c r="M70" s="1"/>
  <c r="R70"/>
  <c r="S70"/>
  <c r="T70"/>
  <c r="U70"/>
  <c r="Y70"/>
  <c r="AB70"/>
  <c r="AM70"/>
  <c r="AN70" s="1"/>
  <c r="AN74" s="1"/>
  <c r="L71"/>
  <c r="R71"/>
  <c r="S71"/>
  <c r="T71"/>
  <c r="U71"/>
  <c r="Y71"/>
  <c r="AB71"/>
  <c r="AM71"/>
  <c r="L72"/>
  <c r="M72" s="1"/>
  <c r="AQ72" s="1"/>
  <c r="R72"/>
  <c r="S72"/>
  <c r="T72"/>
  <c r="U72"/>
  <c r="Y72"/>
  <c r="AB72"/>
  <c r="AM72"/>
  <c r="AN72" s="1"/>
  <c r="L73"/>
  <c r="M73" s="1"/>
  <c r="AQ73" s="1"/>
  <c r="R73"/>
  <c r="S73"/>
  <c r="T73"/>
  <c r="U73"/>
  <c r="Y73"/>
  <c r="AB73"/>
  <c r="AM73"/>
  <c r="AN73" s="1"/>
  <c r="AS73" s="1"/>
  <c r="AC74"/>
  <c r="AD74"/>
  <c r="AJ74"/>
  <c r="AK74"/>
  <c r="AL74"/>
  <c r="AU74"/>
  <c r="AV74"/>
  <c r="AW74"/>
  <c r="AX74"/>
  <c r="AY74"/>
  <c r="AZ74"/>
  <c r="L75"/>
  <c r="M75" s="1"/>
  <c r="R75"/>
  <c r="S75"/>
  <c r="T75"/>
  <c r="U75"/>
  <c r="Y75"/>
  <c r="AB75"/>
  <c r="AM75"/>
  <c r="AN75" s="1"/>
  <c r="AN79" s="1"/>
  <c r="L76"/>
  <c r="M76" s="1"/>
  <c r="R76"/>
  <c r="S76"/>
  <c r="T76"/>
  <c r="U76"/>
  <c r="Y76"/>
  <c r="AB76"/>
  <c r="AM76"/>
  <c r="AN76" s="1"/>
  <c r="AS76" s="1"/>
  <c r="L77"/>
  <c r="M77" s="1"/>
  <c r="AQ77" s="1"/>
  <c r="R77"/>
  <c r="S77"/>
  <c r="T77"/>
  <c r="U77"/>
  <c r="Y77"/>
  <c r="AB77"/>
  <c r="AM77"/>
  <c r="AN77" s="1"/>
  <c r="L78"/>
  <c r="M78" s="1"/>
  <c r="R78"/>
  <c r="S78"/>
  <c r="T78"/>
  <c r="U78"/>
  <c r="Y78"/>
  <c r="AB78"/>
  <c r="AM78"/>
  <c r="AN78" s="1"/>
  <c r="AS78" s="1"/>
  <c r="AC79"/>
  <c r="AD79"/>
  <c r="AJ79"/>
  <c r="AK79"/>
  <c r="AL79"/>
  <c r="AU79"/>
  <c r="AV79"/>
  <c r="AW79"/>
  <c r="AX79"/>
  <c r="AY79"/>
  <c r="AZ79"/>
  <c r="L80"/>
  <c r="M80" s="1"/>
  <c r="AQ80" s="1"/>
  <c r="R80"/>
  <c r="S80"/>
  <c r="T80"/>
  <c r="U80"/>
  <c r="Y80"/>
  <c r="AB80"/>
  <c r="AM80"/>
  <c r="AN80" s="1"/>
  <c r="AN84" s="1"/>
  <c r="L81"/>
  <c r="M81" s="1"/>
  <c r="R81"/>
  <c r="S81"/>
  <c r="T81"/>
  <c r="U81"/>
  <c r="Y81"/>
  <c r="AB81"/>
  <c r="AM81"/>
  <c r="AN81" s="1"/>
  <c r="AS81" s="1"/>
  <c r="L82"/>
  <c r="M82" s="1"/>
  <c r="R82"/>
  <c r="S82"/>
  <c r="T82"/>
  <c r="U82"/>
  <c r="Y82"/>
  <c r="AB82"/>
  <c r="AM82"/>
  <c r="AN82" s="1"/>
  <c r="L83"/>
  <c r="M83" s="1"/>
  <c r="R83"/>
  <c r="S83"/>
  <c r="T83"/>
  <c r="U83"/>
  <c r="Y83"/>
  <c r="AB83"/>
  <c r="AM83"/>
  <c r="AC84"/>
  <c r="AD84"/>
  <c r="AJ84"/>
  <c r="AK84"/>
  <c r="AL84"/>
  <c r="AU84"/>
  <c r="AV84"/>
  <c r="AW84"/>
  <c r="AX84"/>
  <c r="AY84"/>
  <c r="AZ84"/>
  <c r="L85"/>
  <c r="M85" s="1"/>
  <c r="R85"/>
  <c r="S85"/>
  <c r="T85"/>
  <c r="U85"/>
  <c r="Y85"/>
  <c r="AB85"/>
  <c r="AM85"/>
  <c r="AN85" s="1"/>
  <c r="L86"/>
  <c r="M86" s="1"/>
  <c r="AQ86" s="1"/>
  <c r="R86"/>
  <c r="S86"/>
  <c r="T86"/>
  <c r="U86"/>
  <c r="Y86"/>
  <c r="AB86"/>
  <c r="AM86"/>
  <c r="AN86" s="1"/>
  <c r="L87"/>
  <c r="M87" s="1"/>
  <c r="AQ87" s="1"/>
  <c r="R87"/>
  <c r="S87"/>
  <c r="T87"/>
  <c r="U87"/>
  <c r="Y87"/>
  <c r="AB87"/>
  <c r="AM87"/>
  <c r="AN87" s="1"/>
  <c r="L88"/>
  <c r="M88" s="1"/>
  <c r="AQ88" s="1"/>
  <c r="R88"/>
  <c r="S88"/>
  <c r="T88"/>
  <c r="U88"/>
  <c r="Y88"/>
  <c r="AB88"/>
  <c r="AM88"/>
  <c r="AC89"/>
  <c r="AD89"/>
  <c r="AJ89"/>
  <c r="AK89"/>
  <c r="AL89"/>
  <c r="AU89"/>
  <c r="AV89"/>
  <c r="AW89"/>
  <c r="AX89"/>
  <c r="AY89"/>
  <c r="AZ89"/>
  <c r="L90"/>
  <c r="M90" s="1"/>
  <c r="R90"/>
  <c r="S90"/>
  <c r="T90"/>
  <c r="U90"/>
  <c r="Y90"/>
  <c r="AB90"/>
  <c r="AM90"/>
  <c r="AN90" s="1"/>
  <c r="AN94" s="1"/>
  <c r="L91"/>
  <c r="M91" s="1"/>
  <c r="AQ91" s="1"/>
  <c r="R91"/>
  <c r="S91"/>
  <c r="T91"/>
  <c r="U91"/>
  <c r="Y91"/>
  <c r="AB91"/>
  <c r="AM91"/>
  <c r="L92"/>
  <c r="M92" s="1"/>
  <c r="AQ92" s="1"/>
  <c r="R92"/>
  <c r="S92"/>
  <c r="T92"/>
  <c r="U92"/>
  <c r="Y92"/>
  <c r="AB92"/>
  <c r="AM92"/>
  <c r="AN92" s="1"/>
  <c r="L93"/>
  <c r="M93" s="1"/>
  <c r="AQ93" s="1"/>
  <c r="R93"/>
  <c r="S93"/>
  <c r="T93"/>
  <c r="U93"/>
  <c r="Y93"/>
  <c r="AB93"/>
  <c r="AM93"/>
  <c r="AC94"/>
  <c r="AD94"/>
  <c r="AJ94"/>
  <c r="AK94"/>
  <c r="AL94"/>
  <c r="AU94"/>
  <c r="AV94"/>
  <c r="AW94"/>
  <c r="AX94"/>
  <c r="AY94"/>
  <c r="AZ94"/>
  <c r="L96"/>
  <c r="M96" s="1"/>
  <c r="R96"/>
  <c r="S96"/>
  <c r="T96"/>
  <c r="U96"/>
  <c r="Y96"/>
  <c r="AB96"/>
  <c r="AM96"/>
  <c r="AM100" s="1"/>
  <c r="L97"/>
  <c r="M97" s="1"/>
  <c r="AQ97" s="1"/>
  <c r="R97"/>
  <c r="S97"/>
  <c r="T97"/>
  <c r="U97"/>
  <c r="Y97"/>
  <c r="AB97"/>
  <c r="AM97"/>
  <c r="AN97" s="1"/>
  <c r="AS97" s="1"/>
  <c r="L98"/>
  <c r="M98" s="1"/>
  <c r="AQ98" s="1"/>
  <c r="R98"/>
  <c r="S98"/>
  <c r="T98"/>
  <c r="U98"/>
  <c r="Y98"/>
  <c r="AB98"/>
  <c r="AM98"/>
  <c r="AN98" s="1"/>
  <c r="AS98" s="1"/>
  <c r="L99"/>
  <c r="M99" s="1"/>
  <c r="AQ99" s="1"/>
  <c r="R99"/>
  <c r="S99"/>
  <c r="T99"/>
  <c r="U99"/>
  <c r="Y99"/>
  <c r="AB99"/>
  <c r="AM99"/>
  <c r="AN99" s="1"/>
  <c r="AS99" s="1"/>
  <c r="AC100"/>
  <c r="AD100"/>
  <c r="AJ100"/>
  <c r="AK100"/>
  <c r="AL100"/>
  <c r="AU100"/>
  <c r="AV100"/>
  <c r="AW100"/>
  <c r="AX100"/>
  <c r="AY100"/>
  <c r="AZ100"/>
  <c r="L101"/>
  <c r="R101"/>
  <c r="S101"/>
  <c r="T101"/>
  <c r="U101"/>
  <c r="Y101"/>
  <c r="AB101"/>
  <c r="AM101"/>
  <c r="L102"/>
  <c r="M102" s="1"/>
  <c r="AQ102" s="1"/>
  <c r="R102"/>
  <c r="S102"/>
  <c r="T102"/>
  <c r="U102"/>
  <c r="Y102"/>
  <c r="AB102"/>
  <c r="AM102"/>
  <c r="AN102" s="1"/>
  <c r="L103"/>
  <c r="M103" s="1"/>
  <c r="AQ103" s="1"/>
  <c r="R103"/>
  <c r="S103"/>
  <c r="T103"/>
  <c r="U103"/>
  <c r="Y103"/>
  <c r="AB103"/>
  <c r="AM103"/>
  <c r="AN103" s="1"/>
  <c r="AS103" s="1"/>
  <c r="L104"/>
  <c r="M104" s="1"/>
  <c r="AQ104" s="1"/>
  <c r="R104"/>
  <c r="S104"/>
  <c r="T104"/>
  <c r="T105" s="1"/>
  <c r="U104"/>
  <c r="Y104"/>
  <c r="AB104"/>
  <c r="AM104"/>
  <c r="AN104" s="1"/>
  <c r="AS104" s="1"/>
  <c r="AC105"/>
  <c r="AD105"/>
  <c r="AJ105"/>
  <c r="AK105"/>
  <c r="AL105"/>
  <c r="AU105"/>
  <c r="AV105"/>
  <c r="AW105"/>
  <c r="AX105"/>
  <c r="AY105"/>
  <c r="AZ105"/>
  <c r="L106"/>
  <c r="R106"/>
  <c r="S106"/>
  <c r="T106"/>
  <c r="U106"/>
  <c r="Y106"/>
  <c r="AB106"/>
  <c r="AM106"/>
  <c r="AM110" s="1"/>
  <c r="L107"/>
  <c r="M107" s="1"/>
  <c r="AQ107" s="1"/>
  <c r="R107"/>
  <c r="S107"/>
  <c r="T107"/>
  <c r="U107"/>
  <c r="Y107"/>
  <c r="AB107"/>
  <c r="AM107"/>
  <c r="AN107" s="1"/>
  <c r="L108"/>
  <c r="M108" s="1"/>
  <c r="AQ108" s="1"/>
  <c r="R108"/>
  <c r="S108"/>
  <c r="T108"/>
  <c r="U108"/>
  <c r="Y108"/>
  <c r="AB108"/>
  <c r="AM108"/>
  <c r="AN108" s="1"/>
  <c r="AS108" s="1"/>
  <c r="L109"/>
  <c r="M109" s="1"/>
  <c r="AQ109" s="1"/>
  <c r="R109"/>
  <c r="S109"/>
  <c r="T109"/>
  <c r="U109"/>
  <c r="Y109"/>
  <c r="AB109"/>
  <c r="AM109"/>
  <c r="AN109" s="1"/>
  <c r="AS109" s="1"/>
  <c r="AC110"/>
  <c r="AD110"/>
  <c r="AJ110"/>
  <c r="AK110"/>
  <c r="AL110"/>
  <c r="AU110"/>
  <c r="AV110"/>
  <c r="AW110"/>
  <c r="AX110"/>
  <c r="AY110"/>
  <c r="AZ110"/>
  <c r="L111"/>
  <c r="R111"/>
  <c r="S111"/>
  <c r="T111"/>
  <c r="U111"/>
  <c r="Y111"/>
  <c r="AB111"/>
  <c r="AM111"/>
  <c r="AM115" s="1"/>
  <c r="L112"/>
  <c r="M112" s="1"/>
  <c r="AQ112" s="1"/>
  <c r="R112"/>
  <c r="S112"/>
  <c r="T112"/>
  <c r="U112"/>
  <c r="Y112"/>
  <c r="AB112"/>
  <c r="AM112"/>
  <c r="AN112" s="1"/>
  <c r="L113"/>
  <c r="M113" s="1"/>
  <c r="AQ113" s="1"/>
  <c r="R113"/>
  <c r="S113"/>
  <c r="T113"/>
  <c r="U113"/>
  <c r="Y113"/>
  <c r="AB113"/>
  <c r="AM113"/>
  <c r="AN113" s="1"/>
  <c r="AS113" s="1"/>
  <c r="L114"/>
  <c r="M114" s="1"/>
  <c r="AQ114" s="1"/>
  <c r="R114"/>
  <c r="S114"/>
  <c r="T114"/>
  <c r="T115" s="1"/>
  <c r="U114"/>
  <c r="Y114"/>
  <c r="AB114"/>
  <c r="AM114"/>
  <c r="AN114" s="1"/>
  <c r="AS114" s="1"/>
  <c r="AC115"/>
  <c r="AD115"/>
  <c r="AJ115"/>
  <c r="AK115"/>
  <c r="AL115"/>
  <c r="AU115"/>
  <c r="AV115"/>
  <c r="AW115"/>
  <c r="AX115"/>
  <c r="AY115"/>
  <c r="AZ115"/>
  <c r="L116"/>
  <c r="R116"/>
  <c r="S116"/>
  <c r="T116"/>
  <c r="U116"/>
  <c r="Y116"/>
  <c r="AB116"/>
  <c r="AM116"/>
  <c r="AN116" s="1"/>
  <c r="AN120" s="1"/>
  <c r="L117"/>
  <c r="M117" s="1"/>
  <c r="AQ117" s="1"/>
  <c r="R117"/>
  <c r="S117"/>
  <c r="T117"/>
  <c r="U117"/>
  <c r="Y117"/>
  <c r="AB117"/>
  <c r="AM117"/>
  <c r="AN117" s="1"/>
  <c r="L118"/>
  <c r="M118" s="1"/>
  <c r="AQ118" s="1"/>
  <c r="R118"/>
  <c r="S118"/>
  <c r="T118"/>
  <c r="U118"/>
  <c r="Y118"/>
  <c r="AB118"/>
  <c r="AM118"/>
  <c r="AN118" s="1"/>
  <c r="L119"/>
  <c r="M119" s="1"/>
  <c r="AQ119" s="1"/>
  <c r="R119"/>
  <c r="S119"/>
  <c r="T119"/>
  <c r="T120" s="1"/>
  <c r="U119"/>
  <c r="Y119"/>
  <c r="AB119"/>
  <c r="AM119"/>
  <c r="AN119" s="1"/>
  <c r="AS119" s="1"/>
  <c r="AC120"/>
  <c r="AD120"/>
  <c r="AJ120"/>
  <c r="AK120"/>
  <c r="AL120"/>
  <c r="AU120"/>
  <c r="AV120"/>
  <c r="AW120"/>
  <c r="AX120"/>
  <c r="AY120"/>
  <c r="AZ120"/>
  <c r="L121"/>
  <c r="R121"/>
  <c r="S121"/>
  <c r="T121"/>
  <c r="U121"/>
  <c r="Y121"/>
  <c r="AB121"/>
  <c r="AM121"/>
  <c r="AM125" s="1"/>
  <c r="L122"/>
  <c r="M122" s="1"/>
  <c r="AQ122" s="1"/>
  <c r="R122"/>
  <c r="S122"/>
  <c r="T122"/>
  <c r="U122"/>
  <c r="Y122"/>
  <c r="AB122"/>
  <c r="AM122"/>
  <c r="AN122" s="1"/>
  <c r="L123"/>
  <c r="M123" s="1"/>
  <c r="AQ123" s="1"/>
  <c r="R123"/>
  <c r="S123"/>
  <c r="T123"/>
  <c r="U123"/>
  <c r="Y123"/>
  <c r="AB123"/>
  <c r="AM123"/>
  <c r="AN123" s="1"/>
  <c r="AS123" s="1"/>
  <c r="L124"/>
  <c r="M124" s="1"/>
  <c r="AQ124" s="1"/>
  <c r="R124"/>
  <c r="S124"/>
  <c r="T124"/>
  <c r="U124"/>
  <c r="Y124"/>
  <c r="AB124"/>
  <c r="AM124"/>
  <c r="AN124" s="1"/>
  <c r="AS124" s="1"/>
  <c r="AC125"/>
  <c r="AD125"/>
  <c r="AJ125"/>
  <c r="AK125"/>
  <c r="AL125"/>
  <c r="AU125"/>
  <c r="AV125"/>
  <c r="AW125"/>
  <c r="AX125"/>
  <c r="AY125"/>
  <c r="AZ125"/>
  <c r="N126"/>
  <c r="O126"/>
  <c r="P126"/>
  <c r="Q126"/>
  <c r="V126"/>
  <c r="W126"/>
  <c r="X126"/>
  <c r="Z126"/>
  <c r="AA126"/>
  <c r="AG126"/>
  <c r="AH126"/>
  <c r="AI126"/>
  <c r="AO126"/>
  <c r="L127"/>
  <c r="R127"/>
  <c r="S127"/>
  <c r="T127"/>
  <c r="U127"/>
  <c r="Y127"/>
  <c r="AB127"/>
  <c r="AM127"/>
  <c r="AM131" s="1"/>
  <c r="AM126" s="1"/>
  <c r="L128"/>
  <c r="M128" s="1"/>
  <c r="AQ128" s="1"/>
  <c r="R128"/>
  <c r="S128"/>
  <c r="T128"/>
  <c r="U128"/>
  <c r="Y128"/>
  <c r="AB128"/>
  <c r="AM128"/>
  <c r="AN128" s="1"/>
  <c r="L129"/>
  <c r="M129" s="1"/>
  <c r="AQ129" s="1"/>
  <c r="R129"/>
  <c r="S129"/>
  <c r="T129"/>
  <c r="U129"/>
  <c r="Y129"/>
  <c r="AB129"/>
  <c r="AM129"/>
  <c r="AN129" s="1"/>
  <c r="AS129" s="1"/>
  <c r="L130"/>
  <c r="M130" s="1"/>
  <c r="AQ130" s="1"/>
  <c r="R130"/>
  <c r="S130"/>
  <c r="T130"/>
  <c r="U130"/>
  <c r="Y130"/>
  <c r="AB130"/>
  <c r="AM130"/>
  <c r="AN130" s="1"/>
  <c r="AS130" s="1"/>
  <c r="AC131"/>
  <c r="AD131"/>
  <c r="AJ131"/>
  <c r="AK131"/>
  <c r="AL131"/>
  <c r="AU131"/>
  <c r="AV131"/>
  <c r="AW131"/>
  <c r="AX131"/>
  <c r="AY131"/>
  <c r="AZ131"/>
  <c r="L132"/>
  <c r="R132"/>
  <c r="S132"/>
  <c r="T132"/>
  <c r="U132"/>
  <c r="Y132"/>
  <c r="AB132"/>
  <c r="AM132"/>
  <c r="AN132" s="1"/>
  <c r="AN136" s="1"/>
  <c r="L133"/>
  <c r="R133"/>
  <c r="S133"/>
  <c r="T133"/>
  <c r="U133"/>
  <c r="Y133"/>
  <c r="AB133"/>
  <c r="AM133"/>
  <c r="AN133" s="1"/>
  <c r="L134"/>
  <c r="M134" s="1"/>
  <c r="AQ134" s="1"/>
  <c r="R134"/>
  <c r="S134"/>
  <c r="T134"/>
  <c r="U134"/>
  <c r="Y134"/>
  <c r="AB134"/>
  <c r="AM134"/>
  <c r="AN134" s="1"/>
  <c r="AS134" s="1"/>
  <c r="L135"/>
  <c r="M135" s="1"/>
  <c r="R135"/>
  <c r="S135"/>
  <c r="T135"/>
  <c r="U135"/>
  <c r="Y135"/>
  <c r="AB135"/>
  <c r="AM135"/>
  <c r="AN135" s="1"/>
  <c r="AC136"/>
  <c r="AD136"/>
  <c r="AJ136"/>
  <c r="AK136"/>
  <c r="AL136"/>
  <c r="AU136"/>
  <c r="AV136"/>
  <c r="AW136"/>
  <c r="AX136"/>
  <c r="AY136"/>
  <c r="AZ136"/>
  <c r="N138"/>
  <c r="O138"/>
  <c r="P138"/>
  <c r="Q138"/>
  <c r="V138"/>
  <c r="W138"/>
  <c r="X138"/>
  <c r="Z138"/>
  <c r="AA138"/>
  <c r="AG138"/>
  <c r="AH138"/>
  <c r="AI138"/>
  <c r="AO138"/>
  <c r="L139"/>
  <c r="M139" s="1"/>
  <c r="R139"/>
  <c r="S139"/>
  <c r="T139"/>
  <c r="U139"/>
  <c r="Y139"/>
  <c r="AB139"/>
  <c r="AM139"/>
  <c r="AN139" s="1"/>
  <c r="L140"/>
  <c r="M140" s="1"/>
  <c r="R140"/>
  <c r="S140"/>
  <c r="T140"/>
  <c r="U140"/>
  <c r="Y140"/>
  <c r="AB140"/>
  <c r="AM140"/>
  <c r="AN140" s="1"/>
  <c r="L141"/>
  <c r="M141" s="1"/>
  <c r="R141"/>
  <c r="S141"/>
  <c r="T141"/>
  <c r="U141"/>
  <c r="Y141"/>
  <c r="AB141"/>
  <c r="AM141"/>
  <c r="L142"/>
  <c r="M142" s="1"/>
  <c r="AQ142" s="1"/>
  <c r="R142"/>
  <c r="S142"/>
  <c r="T142"/>
  <c r="U142"/>
  <c r="Y142"/>
  <c r="AB142"/>
  <c r="AM142"/>
  <c r="AC143"/>
  <c r="AD143"/>
  <c r="AJ143"/>
  <c r="AK143"/>
  <c r="AL143"/>
  <c r="AU143"/>
  <c r="AV143"/>
  <c r="AW143"/>
  <c r="AX143"/>
  <c r="AY143"/>
  <c r="AZ143"/>
  <c r="L144"/>
  <c r="M144" s="1"/>
  <c r="R144"/>
  <c r="S144"/>
  <c r="T144"/>
  <c r="U144"/>
  <c r="Y144"/>
  <c r="AB144"/>
  <c r="AM144"/>
  <c r="AN144" s="1"/>
  <c r="L145"/>
  <c r="M145" s="1"/>
  <c r="AQ145" s="1"/>
  <c r="R145"/>
  <c r="S145"/>
  <c r="T145"/>
  <c r="U145"/>
  <c r="Y145"/>
  <c r="AB145"/>
  <c r="AM145"/>
  <c r="AN145" s="1"/>
  <c r="L146"/>
  <c r="M146" s="1"/>
  <c r="AQ146" s="1"/>
  <c r="R146"/>
  <c r="S146"/>
  <c r="T146"/>
  <c r="U146"/>
  <c r="Y146"/>
  <c r="AB146"/>
  <c r="AM146"/>
  <c r="L147"/>
  <c r="M147" s="1"/>
  <c r="AQ147" s="1"/>
  <c r="R147"/>
  <c r="S147"/>
  <c r="T147"/>
  <c r="U147"/>
  <c r="Y147"/>
  <c r="AB147"/>
  <c r="AM147"/>
  <c r="AC148"/>
  <c r="AD148"/>
  <c r="AJ148"/>
  <c r="AK148"/>
  <c r="AL148"/>
  <c r="AU148"/>
  <c r="AV148"/>
  <c r="AW148"/>
  <c r="AX148"/>
  <c r="AY148"/>
  <c r="AZ148"/>
  <c r="L150"/>
  <c r="R150"/>
  <c r="S150"/>
  <c r="T150"/>
  <c r="U150"/>
  <c r="Y150"/>
  <c r="AB150"/>
  <c r="AM150"/>
  <c r="AN150" s="1"/>
  <c r="L151"/>
  <c r="M151" s="1"/>
  <c r="AQ151" s="1"/>
  <c r="R151"/>
  <c r="S151"/>
  <c r="T151"/>
  <c r="U151"/>
  <c r="Y151"/>
  <c r="AB151"/>
  <c r="AM151"/>
  <c r="AN151" s="1"/>
  <c r="AS151" s="1"/>
  <c r="L152"/>
  <c r="M152" s="1"/>
  <c r="AQ152" s="1"/>
  <c r="R152"/>
  <c r="S152"/>
  <c r="T152"/>
  <c r="U152"/>
  <c r="Y152"/>
  <c r="AB152"/>
  <c r="AM152"/>
  <c r="AN152" s="1"/>
  <c r="L153"/>
  <c r="M153" s="1"/>
  <c r="AQ153" s="1"/>
  <c r="R153"/>
  <c r="S153"/>
  <c r="T153"/>
  <c r="U153"/>
  <c r="Y153"/>
  <c r="AB153"/>
  <c r="AM153"/>
  <c r="AN153" s="1"/>
  <c r="AS153" s="1"/>
  <c r="AC154"/>
  <c r="AD154"/>
  <c r="AJ154"/>
  <c r="AK154"/>
  <c r="AL154"/>
  <c r="AU154"/>
  <c r="AV154"/>
  <c r="AW154"/>
  <c r="AX154"/>
  <c r="AY154"/>
  <c r="AZ154"/>
  <c r="L155"/>
  <c r="R155"/>
  <c r="S155"/>
  <c r="T155"/>
  <c r="U155"/>
  <c r="Y155"/>
  <c r="AB155"/>
  <c r="AM155"/>
  <c r="AN155" s="1"/>
  <c r="L156"/>
  <c r="M156" s="1"/>
  <c r="AQ156" s="1"/>
  <c r="R156"/>
  <c r="S156"/>
  <c r="T156"/>
  <c r="U156"/>
  <c r="Y156"/>
  <c r="AB156"/>
  <c r="AM156"/>
  <c r="AN156" s="1"/>
  <c r="L157"/>
  <c r="M157" s="1"/>
  <c r="AQ157" s="1"/>
  <c r="R157"/>
  <c r="S157"/>
  <c r="T157"/>
  <c r="U157"/>
  <c r="Y157"/>
  <c r="AB157"/>
  <c r="AM157"/>
  <c r="AN157" s="1"/>
  <c r="L158"/>
  <c r="M158" s="1"/>
  <c r="AQ158" s="1"/>
  <c r="R158"/>
  <c r="S158"/>
  <c r="T158"/>
  <c r="U158"/>
  <c r="Y158"/>
  <c r="AB158"/>
  <c r="AM158"/>
  <c r="AN158" s="1"/>
  <c r="AS158" s="1"/>
  <c r="AC159"/>
  <c r="AD159"/>
  <c r="AJ159"/>
  <c r="AK159"/>
  <c r="AL159"/>
  <c r="AU159"/>
  <c r="AV159"/>
  <c r="AW159"/>
  <c r="AX159"/>
  <c r="AY159"/>
  <c r="AZ159"/>
  <c r="L160"/>
  <c r="R160"/>
  <c r="S160"/>
  <c r="T160"/>
  <c r="U160"/>
  <c r="Y160"/>
  <c r="AB160"/>
  <c r="AM160"/>
  <c r="AN160" s="1"/>
  <c r="L161"/>
  <c r="M161" s="1"/>
  <c r="AQ161" s="1"/>
  <c r="R161"/>
  <c r="S161"/>
  <c r="T161"/>
  <c r="U161"/>
  <c r="Y161"/>
  <c r="AB161"/>
  <c r="AM161"/>
  <c r="AN161" s="1"/>
  <c r="L162"/>
  <c r="M162" s="1"/>
  <c r="AQ162" s="1"/>
  <c r="R162"/>
  <c r="S162"/>
  <c r="T162"/>
  <c r="U162"/>
  <c r="Y162"/>
  <c r="AB162"/>
  <c r="AM162"/>
  <c r="AN162" s="1"/>
  <c r="AS162" s="1"/>
  <c r="L163"/>
  <c r="M163" s="1"/>
  <c r="AQ163" s="1"/>
  <c r="R163"/>
  <c r="S163"/>
  <c r="T163"/>
  <c r="U163"/>
  <c r="Y163"/>
  <c r="AB163"/>
  <c r="AM163"/>
  <c r="AN163" s="1"/>
  <c r="AC164"/>
  <c r="AD164"/>
  <c r="AJ164"/>
  <c r="AK164"/>
  <c r="AL164"/>
  <c r="AU164"/>
  <c r="AV164"/>
  <c r="AW164"/>
  <c r="AX164"/>
  <c r="AY164"/>
  <c r="AZ164"/>
  <c r="L166"/>
  <c r="M166" s="1"/>
  <c r="AQ166" s="1"/>
  <c r="R166"/>
  <c r="S166"/>
  <c r="T166"/>
  <c r="U166"/>
  <c r="Y166"/>
  <c r="AB166"/>
  <c r="AM166"/>
  <c r="AN166" s="1"/>
  <c r="AN170" s="1"/>
  <c r="AN165" s="1"/>
  <c r="L167"/>
  <c r="R167"/>
  <c r="S167"/>
  <c r="T167"/>
  <c r="U167"/>
  <c r="Y167"/>
  <c r="AB167"/>
  <c r="AM167"/>
  <c r="AN167" s="1"/>
  <c r="AS167" s="1"/>
  <c r="L168"/>
  <c r="M168" s="1"/>
  <c r="AQ168" s="1"/>
  <c r="R168"/>
  <c r="S168"/>
  <c r="T168"/>
  <c r="U168"/>
  <c r="Y168"/>
  <c r="AB168"/>
  <c r="AM168"/>
  <c r="L169"/>
  <c r="M169" s="1"/>
  <c r="AQ169" s="1"/>
  <c r="R169"/>
  <c r="S169"/>
  <c r="T169"/>
  <c r="U169"/>
  <c r="Y169"/>
  <c r="AB169"/>
  <c r="AM169"/>
  <c r="AN169" s="1"/>
  <c r="AS169" s="1"/>
  <c r="AC170"/>
  <c r="AD170"/>
  <c r="AJ170"/>
  <c r="AK170"/>
  <c r="AL170"/>
  <c r="AU170"/>
  <c r="AV170"/>
  <c r="AW170"/>
  <c r="AX170"/>
  <c r="AY170"/>
  <c r="AZ170"/>
  <c r="L171"/>
  <c r="M171" s="1"/>
  <c r="AQ171" s="1"/>
  <c r="R171"/>
  <c r="S171"/>
  <c r="T171"/>
  <c r="U171"/>
  <c r="Y171"/>
  <c r="AB171"/>
  <c r="AM171"/>
  <c r="AM175" s="1"/>
  <c r="L172"/>
  <c r="M172" s="1"/>
  <c r="R172"/>
  <c r="S172"/>
  <c r="T172"/>
  <c r="U172"/>
  <c r="Y172"/>
  <c r="AB172"/>
  <c r="AM172"/>
  <c r="AN172" s="1"/>
  <c r="AS172" s="1"/>
  <c r="L173"/>
  <c r="M173" s="1"/>
  <c r="AQ173" s="1"/>
  <c r="R173"/>
  <c r="S173"/>
  <c r="T173"/>
  <c r="U173"/>
  <c r="Y173"/>
  <c r="AB173"/>
  <c r="AM173"/>
  <c r="L174"/>
  <c r="M174" s="1"/>
  <c r="AQ174" s="1"/>
  <c r="R174"/>
  <c r="S174"/>
  <c r="T174"/>
  <c r="U174"/>
  <c r="Y174"/>
  <c r="AB174"/>
  <c r="AM174"/>
  <c r="AN174" s="1"/>
  <c r="AS174" s="1"/>
  <c r="AC175"/>
  <c r="AD175"/>
  <c r="AJ175"/>
  <c r="AK175"/>
  <c r="AL175"/>
  <c r="AU175"/>
  <c r="AV175"/>
  <c r="AW175"/>
  <c r="AX175"/>
  <c r="AY175"/>
  <c r="AZ175"/>
  <c r="L176"/>
  <c r="R176"/>
  <c r="S176"/>
  <c r="T176"/>
  <c r="U176"/>
  <c r="Y176"/>
  <c r="AB176"/>
  <c r="AM176"/>
  <c r="AN176" s="1"/>
  <c r="AN180" s="1"/>
  <c r="L177"/>
  <c r="M177" s="1"/>
  <c r="R177"/>
  <c r="S177"/>
  <c r="T177"/>
  <c r="U177"/>
  <c r="Y177"/>
  <c r="AB177"/>
  <c r="AM177"/>
  <c r="AN177" s="1"/>
  <c r="AS177" s="1"/>
  <c r="L178"/>
  <c r="M178" s="1"/>
  <c r="AQ178" s="1"/>
  <c r="R178"/>
  <c r="S178"/>
  <c r="T178"/>
  <c r="U178"/>
  <c r="Y178"/>
  <c r="AB178"/>
  <c r="AM178"/>
  <c r="L179"/>
  <c r="M179" s="1"/>
  <c r="AQ179" s="1"/>
  <c r="R179"/>
  <c r="S179"/>
  <c r="T179"/>
  <c r="U179"/>
  <c r="Y179"/>
  <c r="AB179"/>
  <c r="AM179"/>
  <c r="AN179" s="1"/>
  <c r="AS179" s="1"/>
  <c r="AC180"/>
  <c r="AD180"/>
  <c r="AJ180"/>
  <c r="AK180"/>
  <c r="AL180"/>
  <c r="AU180"/>
  <c r="AV180"/>
  <c r="AW180"/>
  <c r="AX180"/>
  <c r="AY180"/>
  <c r="AZ180"/>
  <c r="N181"/>
  <c r="O181"/>
  <c r="P181"/>
  <c r="Q181"/>
  <c r="V181"/>
  <c r="W181"/>
  <c r="X181"/>
  <c r="Z181"/>
  <c r="AA181"/>
  <c r="AG181"/>
  <c r="AH181"/>
  <c r="AI181"/>
  <c r="AO181"/>
  <c r="L182"/>
  <c r="R182"/>
  <c r="S182"/>
  <c r="T182"/>
  <c r="U182"/>
  <c r="Y182"/>
  <c r="AB182"/>
  <c r="AM182"/>
  <c r="AN182" s="1"/>
  <c r="L183"/>
  <c r="M183" s="1"/>
  <c r="AQ183" s="1"/>
  <c r="R183"/>
  <c r="S183"/>
  <c r="T183"/>
  <c r="U183"/>
  <c r="Y183"/>
  <c r="AB183"/>
  <c r="AM183"/>
  <c r="L184"/>
  <c r="M184" s="1"/>
  <c r="AQ184" s="1"/>
  <c r="R184"/>
  <c r="S184"/>
  <c r="T184"/>
  <c r="U184"/>
  <c r="Y184"/>
  <c r="AB184"/>
  <c r="AM184"/>
  <c r="AN184" s="1"/>
  <c r="AS184" s="1"/>
  <c r="L185"/>
  <c r="M185" s="1"/>
  <c r="R185"/>
  <c r="S185"/>
  <c r="T185"/>
  <c r="U185"/>
  <c r="Y185"/>
  <c r="AB185"/>
  <c r="AM185"/>
  <c r="AN185" s="1"/>
  <c r="AQ185"/>
  <c r="AC186"/>
  <c r="AC181" s="1"/>
  <c r="AD186"/>
  <c r="AD181" s="1"/>
  <c r="AJ186"/>
  <c r="AJ181" s="1"/>
  <c r="AK186"/>
  <c r="AK181" s="1"/>
  <c r="AL186"/>
  <c r="AL181" s="1"/>
  <c r="AU186"/>
  <c r="AU181" s="1"/>
  <c r="AV186"/>
  <c r="AV181" s="1"/>
  <c r="AW186"/>
  <c r="AW181" s="1"/>
  <c r="AX186"/>
  <c r="AX181" s="1"/>
  <c r="AY186"/>
  <c r="AY181" s="1"/>
  <c r="AZ186"/>
  <c r="AZ181" s="1"/>
  <c r="L188"/>
  <c r="M188" s="1"/>
  <c r="R188"/>
  <c r="S188"/>
  <c r="T188"/>
  <c r="U188"/>
  <c r="Y188"/>
  <c r="AB188"/>
  <c r="AM188"/>
  <c r="AN188" s="1"/>
  <c r="AN192" s="1"/>
  <c r="AN187" s="1"/>
  <c r="L189"/>
  <c r="R189"/>
  <c r="S189"/>
  <c r="T189"/>
  <c r="U189"/>
  <c r="Y189"/>
  <c r="AB189"/>
  <c r="AM189"/>
  <c r="AN189" s="1"/>
  <c r="L190"/>
  <c r="M190" s="1"/>
  <c r="AQ190" s="1"/>
  <c r="R190"/>
  <c r="S190"/>
  <c r="T190"/>
  <c r="U190"/>
  <c r="Y190"/>
  <c r="AB190"/>
  <c r="AM190"/>
  <c r="L191"/>
  <c r="M191" s="1"/>
  <c r="AQ191" s="1"/>
  <c r="R191"/>
  <c r="S191"/>
  <c r="T191"/>
  <c r="U191"/>
  <c r="Y191"/>
  <c r="AB191"/>
  <c r="AM191"/>
  <c r="AC192"/>
  <c r="AD192"/>
  <c r="AJ192"/>
  <c r="AK192"/>
  <c r="AL192"/>
  <c r="AU192"/>
  <c r="AV192"/>
  <c r="AW192"/>
  <c r="AX192"/>
  <c r="AY192"/>
  <c r="AZ192"/>
  <c r="L193"/>
  <c r="M193" s="1"/>
  <c r="R193"/>
  <c r="S193"/>
  <c r="T193"/>
  <c r="U193"/>
  <c r="Y193"/>
  <c r="AB193"/>
  <c r="AM193"/>
  <c r="L194"/>
  <c r="R194"/>
  <c r="S194"/>
  <c r="T194"/>
  <c r="U194"/>
  <c r="Y194"/>
  <c r="AB194"/>
  <c r="AM194"/>
  <c r="AN194" s="1"/>
  <c r="L195"/>
  <c r="M195" s="1"/>
  <c r="AQ195" s="1"/>
  <c r="R195"/>
  <c r="S195"/>
  <c r="T195"/>
  <c r="U195"/>
  <c r="Y195"/>
  <c r="AB195"/>
  <c r="AM195"/>
  <c r="L196"/>
  <c r="M196" s="1"/>
  <c r="AQ196" s="1"/>
  <c r="R196"/>
  <c r="S196"/>
  <c r="T196"/>
  <c r="U196"/>
  <c r="Y196"/>
  <c r="AB196"/>
  <c r="AM196"/>
  <c r="AN196" s="1"/>
  <c r="AC197"/>
  <c r="AD197"/>
  <c r="AJ197"/>
  <c r="AK197"/>
  <c r="AL197"/>
  <c r="AU197"/>
  <c r="AV197"/>
  <c r="AW197"/>
  <c r="AX197"/>
  <c r="AY197"/>
  <c r="AZ197"/>
  <c r="L198"/>
  <c r="M198" s="1"/>
  <c r="R198"/>
  <c r="S198"/>
  <c r="T198"/>
  <c r="U198"/>
  <c r="Y198"/>
  <c r="AB198"/>
  <c r="AM198"/>
  <c r="AM202" s="1"/>
  <c r="L199"/>
  <c r="M199" s="1"/>
  <c r="R199"/>
  <c r="S199"/>
  <c r="T199"/>
  <c r="U199"/>
  <c r="Y199"/>
  <c r="AB199"/>
  <c r="AM199"/>
  <c r="AN199" s="1"/>
  <c r="L200"/>
  <c r="M200" s="1"/>
  <c r="AQ200" s="1"/>
  <c r="R200"/>
  <c r="S200"/>
  <c r="T200"/>
  <c r="U200"/>
  <c r="Y200"/>
  <c r="AB200"/>
  <c r="AM200"/>
  <c r="L201"/>
  <c r="M201" s="1"/>
  <c r="AQ201" s="1"/>
  <c r="R201"/>
  <c r="S201"/>
  <c r="T201"/>
  <c r="U201"/>
  <c r="Y201"/>
  <c r="AE201" s="1"/>
  <c r="AF201" s="1"/>
  <c r="AR201" s="1"/>
  <c r="AB201"/>
  <c r="AM201"/>
  <c r="AN201" s="1"/>
  <c r="AC202"/>
  <c r="AD202"/>
  <c r="AJ202"/>
  <c r="AK202"/>
  <c r="AL202"/>
  <c r="AU202"/>
  <c r="AV202"/>
  <c r="AW202"/>
  <c r="AX202"/>
  <c r="AY202"/>
  <c r="AZ202"/>
  <c r="L203"/>
  <c r="M203" s="1"/>
  <c r="R203"/>
  <c r="S203"/>
  <c r="T203"/>
  <c r="U203"/>
  <c r="Y203"/>
  <c r="AB203"/>
  <c r="AM203"/>
  <c r="AN203" s="1"/>
  <c r="AN207" s="1"/>
  <c r="L204"/>
  <c r="M204" s="1"/>
  <c r="R204"/>
  <c r="S204"/>
  <c r="T204"/>
  <c r="U204"/>
  <c r="Y204"/>
  <c r="AB204"/>
  <c r="AM204"/>
  <c r="AN204" s="1"/>
  <c r="L205"/>
  <c r="R205"/>
  <c r="S205"/>
  <c r="T205"/>
  <c r="U205"/>
  <c r="Y205"/>
  <c r="AB205"/>
  <c r="AM205"/>
  <c r="L206"/>
  <c r="M206" s="1"/>
  <c r="AQ206" s="1"/>
  <c r="R206"/>
  <c r="S206"/>
  <c r="T206"/>
  <c r="U206"/>
  <c r="Y206"/>
  <c r="AB206"/>
  <c r="AM206"/>
  <c r="AN206" s="1"/>
  <c r="AS206" s="1"/>
  <c r="AC207"/>
  <c r="AD207"/>
  <c r="AJ207"/>
  <c r="AK207"/>
  <c r="AL207"/>
  <c r="AU207"/>
  <c r="AV207"/>
  <c r="AW207"/>
  <c r="AX207"/>
  <c r="AY207"/>
  <c r="AZ207"/>
  <c r="L208"/>
  <c r="M208" s="1"/>
  <c r="AQ208" s="1"/>
  <c r="R208"/>
  <c r="S208"/>
  <c r="T208"/>
  <c r="U208"/>
  <c r="Y208"/>
  <c r="AB208"/>
  <c r="AM208"/>
  <c r="AM212" s="1"/>
  <c r="L209"/>
  <c r="M209" s="1"/>
  <c r="R209"/>
  <c r="S209"/>
  <c r="T209"/>
  <c r="U209"/>
  <c r="Y209"/>
  <c r="AB209"/>
  <c r="AM209"/>
  <c r="AN209" s="1"/>
  <c r="L210"/>
  <c r="M210" s="1"/>
  <c r="AQ210" s="1"/>
  <c r="R210"/>
  <c r="S210"/>
  <c r="T210"/>
  <c r="U210"/>
  <c r="Y210"/>
  <c r="AB210"/>
  <c r="AM210"/>
  <c r="AN210" s="1"/>
  <c r="L211"/>
  <c r="M211" s="1"/>
  <c r="AQ211" s="1"/>
  <c r="R211"/>
  <c r="S211"/>
  <c r="T211"/>
  <c r="U211"/>
  <c r="Y211"/>
  <c r="Y212" s="1"/>
  <c r="AB211"/>
  <c r="AM211"/>
  <c r="AN211" s="1"/>
  <c r="AC212"/>
  <c r="AD212"/>
  <c r="AJ212"/>
  <c r="AK212"/>
  <c r="AL212"/>
  <c r="AU212"/>
  <c r="AV212"/>
  <c r="AW212"/>
  <c r="AX212"/>
  <c r="AY212"/>
  <c r="AZ212"/>
  <c r="L213"/>
  <c r="M213" s="1"/>
  <c r="R213"/>
  <c r="S213"/>
  <c r="T213"/>
  <c r="U213"/>
  <c r="Y213"/>
  <c r="AB213"/>
  <c r="AM213"/>
  <c r="L214"/>
  <c r="M214" s="1"/>
  <c r="AQ214" s="1"/>
  <c r="R214"/>
  <c r="S214"/>
  <c r="T214"/>
  <c r="U214"/>
  <c r="Y214"/>
  <c r="AB214"/>
  <c r="AM214"/>
  <c r="AN214" s="1"/>
  <c r="L215"/>
  <c r="M215" s="1"/>
  <c r="R215"/>
  <c r="S215"/>
  <c r="T215"/>
  <c r="U215"/>
  <c r="Y215"/>
  <c r="AB215"/>
  <c r="AM215"/>
  <c r="AN215" s="1"/>
  <c r="L216"/>
  <c r="M216" s="1"/>
  <c r="AQ216" s="1"/>
  <c r="R216"/>
  <c r="S216"/>
  <c r="T216"/>
  <c r="U216"/>
  <c r="Y216"/>
  <c r="AB216"/>
  <c r="AM216"/>
  <c r="AC217"/>
  <c r="AD217"/>
  <c r="AJ217"/>
  <c r="AK217"/>
  <c r="AL217"/>
  <c r="AU217"/>
  <c r="AV217"/>
  <c r="AW217"/>
  <c r="AX217"/>
  <c r="AY217"/>
  <c r="AZ217"/>
  <c r="L218"/>
  <c r="M218" s="1"/>
  <c r="R218"/>
  <c r="S218"/>
  <c r="T218"/>
  <c r="U218"/>
  <c r="Y218"/>
  <c r="AB218"/>
  <c r="AM218"/>
  <c r="AN218" s="1"/>
  <c r="AN222" s="1"/>
  <c r="L219"/>
  <c r="M219" s="1"/>
  <c r="AQ219" s="1"/>
  <c r="R219"/>
  <c r="S219"/>
  <c r="T219"/>
  <c r="U219"/>
  <c r="Y219"/>
  <c r="AB219"/>
  <c r="AM219"/>
  <c r="L220"/>
  <c r="M220" s="1"/>
  <c r="AQ220" s="1"/>
  <c r="R220"/>
  <c r="S220"/>
  <c r="T220"/>
  <c r="U220"/>
  <c r="Y220"/>
  <c r="AB220"/>
  <c r="AM220"/>
  <c r="AN220" s="1"/>
  <c r="AS220" s="1"/>
  <c r="L221"/>
  <c r="M221" s="1"/>
  <c r="R221"/>
  <c r="S221"/>
  <c r="T221"/>
  <c r="U221"/>
  <c r="Y221"/>
  <c r="AB221"/>
  <c r="AM221"/>
  <c r="AN221" s="1"/>
  <c r="AC222"/>
  <c r="AD222"/>
  <c r="AJ222"/>
  <c r="AK222"/>
  <c r="AL222"/>
  <c r="AU222"/>
  <c r="AV222"/>
  <c r="AW222"/>
  <c r="AX222"/>
  <c r="AY222"/>
  <c r="AZ222"/>
  <c r="L223"/>
  <c r="M223" s="1"/>
  <c r="R223"/>
  <c r="S223"/>
  <c r="T223"/>
  <c r="U223"/>
  <c r="Y223"/>
  <c r="AB223"/>
  <c r="AM223"/>
  <c r="AN223" s="1"/>
  <c r="AN227" s="1"/>
  <c r="L224"/>
  <c r="M224" s="1"/>
  <c r="AQ224" s="1"/>
  <c r="R224"/>
  <c r="S224"/>
  <c r="T224"/>
  <c r="U224"/>
  <c r="Y224"/>
  <c r="AB224"/>
  <c r="AM224"/>
  <c r="L225"/>
  <c r="M225" s="1"/>
  <c r="AQ225" s="1"/>
  <c r="R225"/>
  <c r="S225"/>
  <c r="T225"/>
  <c r="U225"/>
  <c r="Y225"/>
  <c r="AB225"/>
  <c r="AM225"/>
  <c r="AN225" s="1"/>
  <c r="AS225" s="1"/>
  <c r="L226"/>
  <c r="M226" s="1"/>
  <c r="R226"/>
  <c r="S226"/>
  <c r="T226"/>
  <c r="U226"/>
  <c r="Y226"/>
  <c r="AB226"/>
  <c r="AM226"/>
  <c r="AN226" s="1"/>
  <c r="AC227"/>
  <c r="AD227"/>
  <c r="AJ227"/>
  <c r="AK227"/>
  <c r="AL227"/>
  <c r="AU227"/>
  <c r="AV227"/>
  <c r="AW227"/>
  <c r="AX227"/>
  <c r="AY227"/>
  <c r="AZ227"/>
  <c r="L228"/>
  <c r="R228"/>
  <c r="S228"/>
  <c r="T228"/>
  <c r="U228"/>
  <c r="Y228"/>
  <c r="AB228"/>
  <c r="AM228"/>
  <c r="AN228" s="1"/>
  <c r="AN232" s="1"/>
  <c r="L229"/>
  <c r="M229" s="1"/>
  <c r="AQ229" s="1"/>
  <c r="R229"/>
  <c r="S229"/>
  <c r="T229"/>
  <c r="U229"/>
  <c r="Y229"/>
  <c r="AB229"/>
  <c r="AM229"/>
  <c r="L230"/>
  <c r="M230" s="1"/>
  <c r="AQ230" s="1"/>
  <c r="R230"/>
  <c r="S230"/>
  <c r="T230"/>
  <c r="U230"/>
  <c r="Y230"/>
  <c r="AB230"/>
  <c r="AM230"/>
  <c r="AN230" s="1"/>
  <c r="L231"/>
  <c r="M231" s="1"/>
  <c r="R231"/>
  <c r="S231"/>
  <c r="T231"/>
  <c r="U231"/>
  <c r="Y231"/>
  <c r="Y232" s="1"/>
  <c r="AB231"/>
  <c r="AM231"/>
  <c r="AC232"/>
  <c r="AD232"/>
  <c r="AJ232"/>
  <c r="AK232"/>
  <c r="AL232"/>
  <c r="AU232"/>
  <c r="AV232"/>
  <c r="AW232"/>
  <c r="AX232"/>
  <c r="AY232"/>
  <c r="AZ232"/>
  <c r="L233"/>
  <c r="M233" s="1"/>
  <c r="R233"/>
  <c r="S233"/>
  <c r="T233"/>
  <c r="U233"/>
  <c r="Y233"/>
  <c r="AB233"/>
  <c r="AM233"/>
  <c r="AN233" s="1"/>
  <c r="AN237" s="1"/>
  <c r="L234"/>
  <c r="M234" s="1"/>
  <c r="AQ234" s="1"/>
  <c r="R234"/>
  <c r="S234"/>
  <c r="T234"/>
  <c r="U234"/>
  <c r="Y234"/>
  <c r="AB234"/>
  <c r="AM234"/>
  <c r="L235"/>
  <c r="M235" s="1"/>
  <c r="AQ235" s="1"/>
  <c r="R235"/>
  <c r="S235"/>
  <c r="T235"/>
  <c r="U235"/>
  <c r="Y235"/>
  <c r="AB235"/>
  <c r="AM235"/>
  <c r="AN235" s="1"/>
  <c r="L236"/>
  <c r="M236" s="1"/>
  <c r="AQ236" s="1"/>
  <c r="R236"/>
  <c r="S236"/>
  <c r="T236"/>
  <c r="U236"/>
  <c r="Y236"/>
  <c r="AB236"/>
  <c r="AM236"/>
  <c r="AN236" s="1"/>
  <c r="AC237"/>
  <c r="AD237"/>
  <c r="AJ237"/>
  <c r="AK237"/>
  <c r="AL237"/>
  <c r="AU237"/>
  <c r="AV237"/>
  <c r="AW237"/>
  <c r="AX237"/>
  <c r="AY237"/>
  <c r="AZ237"/>
  <c r="AG238"/>
  <c r="AH238"/>
  <c r="AI238"/>
  <c r="L239"/>
  <c r="M239" s="1"/>
  <c r="R239"/>
  <c r="S239"/>
  <c r="T239"/>
  <c r="U239"/>
  <c r="Y239"/>
  <c r="AB239"/>
  <c r="AM239"/>
  <c r="AN239" s="1"/>
  <c r="L240"/>
  <c r="M240" s="1"/>
  <c r="AQ240" s="1"/>
  <c r="R240"/>
  <c r="S240"/>
  <c r="T240"/>
  <c r="U240"/>
  <c r="Y240"/>
  <c r="AB240"/>
  <c r="AM240"/>
  <c r="AN240" s="1"/>
  <c r="L241"/>
  <c r="M241" s="1"/>
  <c r="AQ241" s="1"/>
  <c r="R241"/>
  <c r="S241"/>
  <c r="T241"/>
  <c r="U241"/>
  <c r="Y241"/>
  <c r="AB241"/>
  <c r="AM241"/>
  <c r="L242"/>
  <c r="M242" s="1"/>
  <c r="AQ242" s="1"/>
  <c r="R242"/>
  <c r="S242"/>
  <c r="T242"/>
  <c r="U242"/>
  <c r="Y242"/>
  <c r="AB242"/>
  <c r="AM242"/>
  <c r="AN242" s="1"/>
  <c r="AS242" s="1"/>
  <c r="AC243"/>
  <c r="AD243"/>
  <c r="AJ243"/>
  <c r="AK243"/>
  <c r="AL243"/>
  <c r="AU243"/>
  <c r="AV243"/>
  <c r="AW243"/>
  <c r="AX243"/>
  <c r="AY243"/>
  <c r="AZ243"/>
  <c r="L244"/>
  <c r="M244" s="1"/>
  <c r="R244"/>
  <c r="S244"/>
  <c r="T244"/>
  <c r="U244"/>
  <c r="Y244"/>
  <c r="AB244"/>
  <c r="AM244"/>
  <c r="AN244" s="1"/>
  <c r="L245"/>
  <c r="M245" s="1"/>
  <c r="AQ245" s="1"/>
  <c r="R245"/>
  <c r="S245"/>
  <c r="T245"/>
  <c r="U245"/>
  <c r="Y245"/>
  <c r="AB245"/>
  <c r="AM245"/>
  <c r="AN245" s="1"/>
  <c r="AS245" s="1"/>
  <c r="L246"/>
  <c r="M246" s="1"/>
  <c r="AQ246" s="1"/>
  <c r="R246"/>
  <c r="S246"/>
  <c r="T246"/>
  <c r="U246"/>
  <c r="Y246"/>
  <c r="AB246"/>
  <c r="AM246"/>
  <c r="L247"/>
  <c r="M247" s="1"/>
  <c r="AQ247" s="1"/>
  <c r="R247"/>
  <c r="S247"/>
  <c r="T247"/>
  <c r="U247"/>
  <c r="Y247"/>
  <c r="AB247"/>
  <c r="AM247"/>
  <c r="AN247" s="1"/>
  <c r="AC248"/>
  <c r="AD248"/>
  <c r="AJ248"/>
  <c r="AK248"/>
  <c r="AL248"/>
  <c r="AU248"/>
  <c r="AV248"/>
  <c r="AW248"/>
  <c r="AX248"/>
  <c r="AY248"/>
  <c r="AZ248"/>
  <c r="L249"/>
  <c r="M249" s="1"/>
  <c r="R249"/>
  <c r="S249"/>
  <c r="T249"/>
  <c r="U249"/>
  <c r="Y249"/>
  <c r="AB249"/>
  <c r="AM249"/>
  <c r="AN249" s="1"/>
  <c r="AN253" s="1"/>
  <c r="L250"/>
  <c r="R250"/>
  <c r="S250"/>
  <c r="T250"/>
  <c r="U250"/>
  <c r="Y250"/>
  <c r="AB250"/>
  <c r="AM250"/>
  <c r="AN250" s="1"/>
  <c r="AS250" s="1"/>
  <c r="L251"/>
  <c r="M251" s="1"/>
  <c r="AQ251" s="1"/>
  <c r="R251"/>
  <c r="S251"/>
  <c r="T251"/>
  <c r="U251"/>
  <c r="Y251"/>
  <c r="AB251"/>
  <c r="AM251"/>
  <c r="L252"/>
  <c r="M252" s="1"/>
  <c r="AQ252" s="1"/>
  <c r="R252"/>
  <c r="S252"/>
  <c r="T252"/>
  <c r="U252"/>
  <c r="Y252"/>
  <c r="AB252"/>
  <c r="AM252"/>
  <c r="AN252" s="1"/>
  <c r="AS252" s="1"/>
  <c r="AC253"/>
  <c r="AD253"/>
  <c r="AJ253"/>
  <c r="AK253"/>
  <c r="AL253"/>
  <c r="AU253"/>
  <c r="AV253"/>
  <c r="AW253"/>
  <c r="AX253"/>
  <c r="AY253"/>
  <c r="AZ253"/>
  <c r="L256"/>
  <c r="M256" s="1"/>
  <c r="R256"/>
  <c r="S256"/>
  <c r="T256"/>
  <c r="U256"/>
  <c r="Y256"/>
  <c r="AB256"/>
  <c r="AM256"/>
  <c r="AN256" s="1"/>
  <c r="L257"/>
  <c r="M257" s="1"/>
  <c r="AQ257" s="1"/>
  <c r="R257"/>
  <c r="S257"/>
  <c r="T257"/>
  <c r="U257"/>
  <c r="Y257"/>
  <c r="AB257"/>
  <c r="AM257"/>
  <c r="AN257" s="1"/>
  <c r="L258"/>
  <c r="M258" s="1"/>
  <c r="AQ258" s="1"/>
  <c r="R258"/>
  <c r="S258"/>
  <c r="T258"/>
  <c r="U258"/>
  <c r="Y258"/>
  <c r="AB258"/>
  <c r="AM258"/>
  <c r="AN258" s="1"/>
  <c r="AS258" s="1"/>
  <c r="L259"/>
  <c r="M259" s="1"/>
  <c r="AQ259" s="1"/>
  <c r="R259"/>
  <c r="S259"/>
  <c r="T259"/>
  <c r="U259"/>
  <c r="Y259"/>
  <c r="AB259"/>
  <c r="AM259"/>
  <c r="AN259" s="1"/>
  <c r="AC260"/>
  <c r="AC255" s="1"/>
  <c r="AD260"/>
  <c r="AD255" s="1"/>
  <c r="AJ260"/>
  <c r="AJ255" s="1"/>
  <c r="AK260"/>
  <c r="AK255" s="1"/>
  <c r="AL260"/>
  <c r="AL255" s="1"/>
  <c r="AU260"/>
  <c r="AU255" s="1"/>
  <c r="AV260"/>
  <c r="AV255" s="1"/>
  <c r="AW260"/>
  <c r="AW255" s="1"/>
  <c r="AX260"/>
  <c r="AX255" s="1"/>
  <c r="AY260"/>
  <c r="AY255" s="1"/>
  <c r="AZ260"/>
  <c r="AZ255" s="1"/>
  <c r="L262"/>
  <c r="M262" s="1"/>
  <c r="AQ262" s="1"/>
  <c r="R262"/>
  <c r="S262"/>
  <c r="T262"/>
  <c r="U262"/>
  <c r="Y262"/>
  <c r="AB262"/>
  <c r="AM262"/>
  <c r="L263"/>
  <c r="M263" s="1"/>
  <c r="R263"/>
  <c r="S263"/>
  <c r="T263"/>
  <c r="U263"/>
  <c r="Y263"/>
  <c r="AB263"/>
  <c r="AM263"/>
  <c r="AN263" s="1"/>
  <c r="AS263" s="1"/>
  <c r="L264"/>
  <c r="M264" s="1"/>
  <c r="R264"/>
  <c r="S264"/>
  <c r="T264"/>
  <c r="U264"/>
  <c r="Y264"/>
  <c r="AB264"/>
  <c r="AM264"/>
  <c r="AN264" s="1"/>
  <c r="L265"/>
  <c r="M265" s="1"/>
  <c r="AQ265" s="1"/>
  <c r="R265"/>
  <c r="S265"/>
  <c r="T265"/>
  <c r="U265"/>
  <c r="Y265"/>
  <c r="AB265"/>
  <c r="AM265"/>
  <c r="AC266"/>
  <c r="AD266"/>
  <c r="AJ266"/>
  <c r="AK266"/>
  <c r="AL266"/>
  <c r="AU266"/>
  <c r="AV266"/>
  <c r="AW266"/>
  <c r="AX266"/>
  <c r="AY266"/>
  <c r="AZ266"/>
  <c r="L267"/>
  <c r="M267" s="1"/>
  <c r="AQ267" s="1"/>
  <c r="R267"/>
  <c r="S267"/>
  <c r="T267"/>
  <c r="U267"/>
  <c r="Y267"/>
  <c r="AB267"/>
  <c r="AM267"/>
  <c r="AM271" s="1"/>
  <c r="L268"/>
  <c r="M268" s="1"/>
  <c r="R268"/>
  <c r="S268"/>
  <c r="T268"/>
  <c r="U268"/>
  <c r="Y268"/>
  <c r="AB268"/>
  <c r="AM268"/>
  <c r="AN268" s="1"/>
  <c r="L269"/>
  <c r="M269" s="1"/>
  <c r="AQ269" s="1"/>
  <c r="R269"/>
  <c r="S269"/>
  <c r="T269"/>
  <c r="U269"/>
  <c r="Y269"/>
  <c r="AB269"/>
  <c r="AM269"/>
  <c r="AN269" s="1"/>
  <c r="AS269" s="1"/>
  <c r="L270"/>
  <c r="M270" s="1"/>
  <c r="AQ270" s="1"/>
  <c r="R270"/>
  <c r="S270"/>
  <c r="T270"/>
  <c r="U270"/>
  <c r="Y270"/>
  <c r="AB270"/>
  <c r="AM270"/>
  <c r="AN270" s="1"/>
  <c r="AS270" s="1"/>
  <c r="AC271"/>
  <c r="AD271"/>
  <c r="AJ271"/>
  <c r="AK271"/>
  <c r="AL271"/>
  <c r="AU271"/>
  <c r="AV271"/>
  <c r="AW271"/>
  <c r="AX271"/>
  <c r="AY271"/>
  <c r="AZ271"/>
  <c r="L272"/>
  <c r="M272" s="1"/>
  <c r="R272"/>
  <c r="S272"/>
  <c r="T272"/>
  <c r="U272"/>
  <c r="Y272"/>
  <c r="AB272"/>
  <c r="AM272"/>
  <c r="AN272" s="1"/>
  <c r="L273"/>
  <c r="M273" s="1"/>
  <c r="AQ273" s="1"/>
  <c r="R273"/>
  <c r="S273"/>
  <c r="T273"/>
  <c r="U273"/>
  <c r="Y273"/>
  <c r="AB273"/>
  <c r="AM273"/>
  <c r="L274"/>
  <c r="M274" s="1"/>
  <c r="AQ274" s="1"/>
  <c r="R274"/>
  <c r="S274"/>
  <c r="T274"/>
  <c r="U274"/>
  <c r="Y274"/>
  <c r="AB274"/>
  <c r="AM274"/>
  <c r="AN274" s="1"/>
  <c r="AS274" s="1"/>
  <c r="L275"/>
  <c r="M275" s="1"/>
  <c r="AQ275" s="1"/>
  <c r="R275"/>
  <c r="S275"/>
  <c r="T275"/>
  <c r="U275"/>
  <c r="Y275"/>
  <c r="AB275"/>
  <c r="AM275"/>
  <c r="AN275" s="1"/>
  <c r="AS275" s="1"/>
  <c r="AC276"/>
  <c r="AD276"/>
  <c r="AJ276"/>
  <c r="AK276"/>
  <c r="AL276"/>
  <c r="AU276"/>
  <c r="AV276"/>
  <c r="AW276"/>
  <c r="AX276"/>
  <c r="AY276"/>
  <c r="AZ276"/>
  <c r="L277"/>
  <c r="M277" s="1"/>
  <c r="R277"/>
  <c r="S277"/>
  <c r="T277"/>
  <c r="U277"/>
  <c r="Y277"/>
  <c r="AB277"/>
  <c r="AM277"/>
  <c r="AN277" s="1"/>
  <c r="L278"/>
  <c r="M278" s="1"/>
  <c r="AQ278" s="1"/>
  <c r="R278"/>
  <c r="S278"/>
  <c r="T278"/>
  <c r="U278"/>
  <c r="Y278"/>
  <c r="AB278"/>
  <c r="AM278"/>
  <c r="AN278" s="1"/>
  <c r="L279"/>
  <c r="M279" s="1"/>
  <c r="AQ279" s="1"/>
  <c r="R279"/>
  <c r="S279"/>
  <c r="T279"/>
  <c r="U279"/>
  <c r="Y279"/>
  <c r="AB279"/>
  <c r="AM279"/>
  <c r="AN279" s="1"/>
  <c r="AS279" s="1"/>
  <c r="L280"/>
  <c r="M280" s="1"/>
  <c r="AQ280" s="1"/>
  <c r="R280"/>
  <c r="S280"/>
  <c r="T280"/>
  <c r="U280"/>
  <c r="Y280"/>
  <c r="AB280"/>
  <c r="AM280"/>
  <c r="AN280" s="1"/>
  <c r="AC281"/>
  <c r="AD281"/>
  <c r="AJ281"/>
  <c r="AK281"/>
  <c r="AL281"/>
  <c r="AU281"/>
  <c r="AV281"/>
  <c r="AW281"/>
  <c r="AX281"/>
  <c r="AY281"/>
  <c r="AZ281"/>
  <c r="L283"/>
  <c r="R283"/>
  <c r="S283"/>
  <c r="T283"/>
  <c r="U283"/>
  <c r="Y283"/>
  <c r="AB283"/>
  <c r="AM283"/>
  <c r="AN283" s="1"/>
  <c r="L284"/>
  <c r="M284" s="1"/>
  <c r="AQ284" s="1"/>
  <c r="R284"/>
  <c r="S284"/>
  <c r="T284"/>
  <c r="U284"/>
  <c r="Y284"/>
  <c r="AB284"/>
  <c r="AM284"/>
  <c r="L285"/>
  <c r="M285" s="1"/>
  <c r="AQ285" s="1"/>
  <c r="R285"/>
  <c r="S285"/>
  <c r="T285"/>
  <c r="U285"/>
  <c r="Y285"/>
  <c r="AB285"/>
  <c r="AM285"/>
  <c r="AN285" s="1"/>
  <c r="L286"/>
  <c r="R286"/>
  <c r="S286"/>
  <c r="T286"/>
  <c r="U286"/>
  <c r="Y286"/>
  <c r="AB286"/>
  <c r="AM286"/>
  <c r="AN286" s="1"/>
  <c r="AC287"/>
  <c r="AD287"/>
  <c r="AJ287"/>
  <c r="AK287"/>
  <c r="AL287"/>
  <c r="AU287"/>
  <c r="AV287"/>
  <c r="AW287"/>
  <c r="AX287"/>
  <c r="AY287"/>
  <c r="AZ287"/>
  <c r="L288"/>
  <c r="R288"/>
  <c r="S288"/>
  <c r="T288"/>
  <c r="U288"/>
  <c r="Y288"/>
  <c r="AB288"/>
  <c r="AM288"/>
  <c r="AN288" s="1"/>
  <c r="L289"/>
  <c r="M289" s="1"/>
  <c r="AQ289" s="1"/>
  <c r="R289"/>
  <c r="S289"/>
  <c r="T289"/>
  <c r="U289"/>
  <c r="Y289"/>
  <c r="AB289"/>
  <c r="AM289"/>
  <c r="L290"/>
  <c r="M290" s="1"/>
  <c r="AQ290" s="1"/>
  <c r="R290"/>
  <c r="S290"/>
  <c r="T290"/>
  <c r="U290"/>
  <c r="Y290"/>
  <c r="AB290"/>
  <c r="AM290"/>
  <c r="AN290" s="1"/>
  <c r="AS290" s="1"/>
  <c r="L291"/>
  <c r="M291" s="1"/>
  <c r="R291"/>
  <c r="S291"/>
  <c r="T291"/>
  <c r="U291"/>
  <c r="Y291"/>
  <c r="AB291"/>
  <c r="AM291"/>
  <c r="AN291" s="1"/>
  <c r="AC292"/>
  <c r="AD292"/>
  <c r="AJ292"/>
  <c r="AK292"/>
  <c r="AL292"/>
  <c r="AU292"/>
  <c r="AV292"/>
  <c r="AW292"/>
  <c r="AX292"/>
  <c r="AY292"/>
  <c r="AZ292"/>
  <c r="L293"/>
  <c r="R293"/>
  <c r="S293"/>
  <c r="T293"/>
  <c r="U293"/>
  <c r="Y293"/>
  <c r="AB293"/>
  <c r="AM293"/>
  <c r="AN293" s="1"/>
  <c r="L294"/>
  <c r="M294" s="1"/>
  <c r="AQ294" s="1"/>
  <c r="R294"/>
  <c r="S294"/>
  <c r="T294"/>
  <c r="U294"/>
  <c r="Y294"/>
  <c r="AB294"/>
  <c r="AM294"/>
  <c r="L295"/>
  <c r="M295" s="1"/>
  <c r="AQ295" s="1"/>
  <c r="R295"/>
  <c r="S295"/>
  <c r="T295"/>
  <c r="U295"/>
  <c r="Y295"/>
  <c r="AB295"/>
  <c r="AM295"/>
  <c r="AN295" s="1"/>
  <c r="L296"/>
  <c r="M296" s="1"/>
  <c r="R296"/>
  <c r="S296"/>
  <c r="T296"/>
  <c r="U296"/>
  <c r="Y296"/>
  <c r="AB296"/>
  <c r="AM296"/>
  <c r="AN296" s="1"/>
  <c r="AC297"/>
  <c r="AD297"/>
  <c r="AJ297"/>
  <c r="AK297"/>
  <c r="AL297"/>
  <c r="AU297"/>
  <c r="AV297"/>
  <c r="AW297"/>
  <c r="AX297"/>
  <c r="AY297"/>
  <c r="AZ297"/>
  <c r="L298"/>
  <c r="R298"/>
  <c r="S298"/>
  <c r="T298"/>
  <c r="U298"/>
  <c r="Y298"/>
  <c r="AB298"/>
  <c r="AM298"/>
  <c r="AN298" s="1"/>
  <c r="L299"/>
  <c r="M299" s="1"/>
  <c r="AQ299" s="1"/>
  <c r="R299"/>
  <c r="S299"/>
  <c r="T299"/>
  <c r="U299"/>
  <c r="Y299"/>
  <c r="AB299"/>
  <c r="AM299"/>
  <c r="L300"/>
  <c r="M300" s="1"/>
  <c r="AQ300" s="1"/>
  <c r="R300"/>
  <c r="S300"/>
  <c r="T300"/>
  <c r="U300"/>
  <c r="Y300"/>
  <c r="AB300"/>
  <c r="AM300"/>
  <c r="AN300" s="1"/>
  <c r="L301"/>
  <c r="R301"/>
  <c r="S301"/>
  <c r="T301"/>
  <c r="U301"/>
  <c r="Y301"/>
  <c r="AB301"/>
  <c r="AM301"/>
  <c r="AN301" s="1"/>
  <c r="AC302"/>
  <c r="AD302"/>
  <c r="AJ302"/>
  <c r="AK302"/>
  <c r="AL302"/>
  <c r="AU302"/>
  <c r="AV302"/>
  <c r="AW302"/>
  <c r="AX302"/>
  <c r="AY302"/>
  <c r="AZ302"/>
  <c r="L304"/>
  <c r="M304" s="1"/>
  <c r="R304"/>
  <c r="S304"/>
  <c r="T304"/>
  <c r="U304"/>
  <c r="Y304"/>
  <c r="AB304"/>
  <c r="AM304"/>
  <c r="AN304" s="1"/>
  <c r="AN308" s="1"/>
  <c r="AN303" s="1"/>
  <c r="L305"/>
  <c r="M305" s="1"/>
  <c r="AQ305" s="1"/>
  <c r="R305"/>
  <c r="S305"/>
  <c r="T305"/>
  <c r="U305"/>
  <c r="Y305"/>
  <c r="AB305"/>
  <c r="AM305"/>
  <c r="AN305" s="1"/>
  <c r="L306"/>
  <c r="M306" s="1"/>
  <c r="AQ306" s="1"/>
  <c r="R306"/>
  <c r="S306"/>
  <c r="T306"/>
  <c r="U306"/>
  <c r="Y306"/>
  <c r="AB306"/>
  <c r="AM306"/>
  <c r="L307"/>
  <c r="M307" s="1"/>
  <c r="AQ307" s="1"/>
  <c r="R307"/>
  <c r="S307"/>
  <c r="T307"/>
  <c r="U307"/>
  <c r="Y307"/>
  <c r="AB307"/>
  <c r="AM307"/>
  <c r="AN307" s="1"/>
  <c r="AS307" s="1"/>
  <c r="AC308"/>
  <c r="AD308"/>
  <c r="AJ308"/>
  <c r="AK308"/>
  <c r="AL308"/>
  <c r="AU308"/>
  <c r="AV308"/>
  <c r="AW308"/>
  <c r="AX308"/>
  <c r="AY308"/>
  <c r="AZ308"/>
  <c r="L309"/>
  <c r="M309" s="1"/>
  <c r="R309"/>
  <c r="S309"/>
  <c r="T309"/>
  <c r="U309"/>
  <c r="Y309"/>
  <c r="AB309"/>
  <c r="AM309"/>
  <c r="AN309" s="1"/>
  <c r="AN313" s="1"/>
  <c r="L310"/>
  <c r="M310" s="1"/>
  <c r="AQ310" s="1"/>
  <c r="R310"/>
  <c r="S310"/>
  <c r="T310"/>
  <c r="U310"/>
  <c r="Y310"/>
  <c r="AB310"/>
  <c r="AM310"/>
  <c r="AN310" s="1"/>
  <c r="L311"/>
  <c r="R311"/>
  <c r="S311"/>
  <c r="T311"/>
  <c r="U311"/>
  <c r="Y311"/>
  <c r="AB311"/>
  <c r="AM311"/>
  <c r="L312"/>
  <c r="M312" s="1"/>
  <c r="AQ312" s="1"/>
  <c r="R312"/>
  <c r="S312"/>
  <c r="T312"/>
  <c r="U312"/>
  <c r="Y312"/>
  <c r="AB312"/>
  <c r="AM312"/>
  <c r="AN312" s="1"/>
  <c r="AS312" s="1"/>
  <c r="AC313"/>
  <c r="AD313"/>
  <c r="AJ313"/>
  <c r="AK313"/>
  <c r="AL313"/>
  <c r="AU313"/>
  <c r="AV313"/>
  <c r="AW313"/>
  <c r="AX313"/>
  <c r="AY313"/>
  <c r="AZ313"/>
  <c r="L314"/>
  <c r="M314" s="1"/>
  <c r="R314"/>
  <c r="S314"/>
  <c r="T314"/>
  <c r="U314"/>
  <c r="Y314"/>
  <c r="AB314"/>
  <c r="AM314"/>
  <c r="L315"/>
  <c r="M315" s="1"/>
  <c r="AQ315" s="1"/>
  <c r="R315"/>
  <c r="S315"/>
  <c r="T315"/>
  <c r="U315"/>
  <c r="Y315"/>
  <c r="AB315"/>
  <c r="AM315"/>
  <c r="AN315" s="1"/>
  <c r="L316"/>
  <c r="M316" s="1"/>
  <c r="R316"/>
  <c r="S316"/>
  <c r="T316"/>
  <c r="U316"/>
  <c r="Y316"/>
  <c r="AB316"/>
  <c r="AM316"/>
  <c r="L317"/>
  <c r="M317" s="1"/>
  <c r="AQ317" s="1"/>
  <c r="R317"/>
  <c r="S317"/>
  <c r="T317"/>
  <c r="U317"/>
  <c r="Y317"/>
  <c r="AB317"/>
  <c r="AM317"/>
  <c r="AN317" s="1"/>
  <c r="AS317" s="1"/>
  <c r="AC318"/>
  <c r="AD318"/>
  <c r="AJ318"/>
  <c r="AK318"/>
  <c r="AL318"/>
  <c r="AU318"/>
  <c r="AV318"/>
  <c r="AW318"/>
  <c r="AX318"/>
  <c r="AY318"/>
  <c r="AZ318"/>
  <c r="L321"/>
  <c r="M321" s="1"/>
  <c r="R321"/>
  <c r="S321"/>
  <c r="T321"/>
  <c r="U321"/>
  <c r="Y321"/>
  <c r="AB321"/>
  <c r="AM321"/>
  <c r="AN321" s="1"/>
  <c r="AN325" s="1"/>
  <c r="AN320" s="1"/>
  <c r="AN319" s="1"/>
  <c r="L322"/>
  <c r="M322" s="1"/>
  <c r="R322"/>
  <c r="S322"/>
  <c r="T322"/>
  <c r="U322"/>
  <c r="Y322"/>
  <c r="AB322"/>
  <c r="AM322"/>
  <c r="L323"/>
  <c r="M323" s="1"/>
  <c r="R323"/>
  <c r="S323"/>
  <c r="T323"/>
  <c r="U323"/>
  <c r="Y323"/>
  <c r="AB323"/>
  <c r="AM323"/>
  <c r="AQ323"/>
  <c r="L324"/>
  <c r="M324" s="1"/>
  <c r="AQ324" s="1"/>
  <c r="R324"/>
  <c r="S324"/>
  <c r="T324"/>
  <c r="U324"/>
  <c r="Y324"/>
  <c r="AB324"/>
  <c r="AM324"/>
  <c r="AN324" s="1"/>
  <c r="AS324" s="1"/>
  <c r="AC325"/>
  <c r="AD325"/>
  <c r="AJ325"/>
  <c r="AK325"/>
  <c r="AL325"/>
  <c r="AU325"/>
  <c r="AV325"/>
  <c r="AW325"/>
  <c r="AX325"/>
  <c r="AY325"/>
  <c r="AZ325"/>
  <c r="L326"/>
  <c r="M326" s="1"/>
  <c r="R326"/>
  <c r="S326"/>
  <c r="T326"/>
  <c r="U326"/>
  <c r="Y326"/>
  <c r="AB326"/>
  <c r="AM326"/>
  <c r="AN326" s="1"/>
  <c r="AN330" s="1"/>
  <c r="L327"/>
  <c r="M327" s="1"/>
  <c r="AQ327" s="1"/>
  <c r="R327"/>
  <c r="S327"/>
  <c r="T327"/>
  <c r="U327"/>
  <c r="Y327"/>
  <c r="AB327"/>
  <c r="AM327"/>
  <c r="AN327" s="1"/>
  <c r="AS327" s="1"/>
  <c r="L328"/>
  <c r="M328" s="1"/>
  <c r="AQ328" s="1"/>
  <c r="R328"/>
  <c r="S328"/>
  <c r="T328"/>
  <c r="U328"/>
  <c r="Y328"/>
  <c r="AB328"/>
  <c r="AM328"/>
  <c r="AN328" s="1"/>
  <c r="L329"/>
  <c r="M329" s="1"/>
  <c r="AQ329" s="1"/>
  <c r="R329"/>
  <c r="S329"/>
  <c r="T329"/>
  <c r="U329"/>
  <c r="Y329"/>
  <c r="AB329"/>
  <c r="AM329"/>
  <c r="AN329" s="1"/>
  <c r="AS329" s="1"/>
  <c r="AC330"/>
  <c r="AD330"/>
  <c r="AJ330"/>
  <c r="AK330"/>
  <c r="AL330"/>
  <c r="AU330"/>
  <c r="AV330"/>
  <c r="AW330"/>
  <c r="AX330"/>
  <c r="AY330"/>
  <c r="AY320" s="1"/>
  <c r="AZ330"/>
  <c r="L332"/>
  <c r="R332"/>
  <c r="S332"/>
  <c r="T332"/>
  <c r="U332"/>
  <c r="Y332"/>
  <c r="AB332"/>
  <c r="AM332"/>
  <c r="AN332" s="1"/>
  <c r="AN336" s="1"/>
  <c r="AN331" s="1"/>
  <c r="L333"/>
  <c r="M333" s="1"/>
  <c r="R333"/>
  <c r="S333"/>
  <c r="T333"/>
  <c r="U333"/>
  <c r="Y333"/>
  <c r="AB333"/>
  <c r="AM333"/>
  <c r="AN333" s="1"/>
  <c r="AS333" s="1"/>
  <c r="L334"/>
  <c r="M334" s="1"/>
  <c r="AQ334" s="1"/>
  <c r="R334"/>
  <c r="S334"/>
  <c r="T334"/>
  <c r="U334"/>
  <c r="Y334"/>
  <c r="AB334"/>
  <c r="AM334"/>
  <c r="AN334" s="1"/>
  <c r="AS334" s="1"/>
  <c r="L335"/>
  <c r="M335" s="1"/>
  <c r="AQ335" s="1"/>
  <c r="R335"/>
  <c r="S335"/>
  <c r="T335"/>
  <c r="U335"/>
  <c r="Y335"/>
  <c r="AB335"/>
  <c r="AM335"/>
  <c r="AN335" s="1"/>
  <c r="AC336"/>
  <c r="AD336"/>
  <c r="AJ336"/>
  <c r="AK336"/>
  <c r="AL336"/>
  <c r="AU336"/>
  <c r="AV336"/>
  <c r="AW336"/>
  <c r="AX336"/>
  <c r="AY336"/>
  <c r="AZ336"/>
  <c r="L337"/>
  <c r="R337"/>
  <c r="S337"/>
  <c r="T337"/>
  <c r="U337"/>
  <c r="Y337"/>
  <c r="AB337"/>
  <c r="AM337"/>
  <c r="L338"/>
  <c r="M338" s="1"/>
  <c r="R338"/>
  <c r="S338"/>
  <c r="T338"/>
  <c r="U338"/>
  <c r="Y338"/>
  <c r="AB338"/>
  <c r="AM338"/>
  <c r="AN338" s="1"/>
  <c r="AS338" s="1"/>
  <c r="L339"/>
  <c r="M339" s="1"/>
  <c r="AQ339" s="1"/>
  <c r="R339"/>
  <c r="S339"/>
  <c r="T339"/>
  <c r="U339"/>
  <c r="Y339"/>
  <c r="AB339"/>
  <c r="AM339"/>
  <c r="AN339" s="1"/>
  <c r="AS339" s="1"/>
  <c r="L340"/>
  <c r="M340" s="1"/>
  <c r="AQ340" s="1"/>
  <c r="R340"/>
  <c r="S340"/>
  <c r="T340"/>
  <c r="U340"/>
  <c r="Y340"/>
  <c r="AB340"/>
  <c r="AM340"/>
  <c r="AN340" s="1"/>
  <c r="AC341"/>
  <c r="AD341"/>
  <c r="AJ341"/>
  <c r="AK341"/>
  <c r="AL341"/>
  <c r="AU341"/>
  <c r="AV341"/>
  <c r="AW341"/>
  <c r="AX341"/>
  <c r="AY341"/>
  <c r="AZ341"/>
  <c r="L342"/>
  <c r="R342"/>
  <c r="S342"/>
  <c r="T342"/>
  <c r="U342"/>
  <c r="Y342"/>
  <c r="AB342"/>
  <c r="AM342"/>
  <c r="AN342" s="1"/>
  <c r="AN346" s="1"/>
  <c r="L343"/>
  <c r="M343" s="1"/>
  <c r="R343"/>
  <c r="S343"/>
  <c r="T343"/>
  <c r="U343"/>
  <c r="Y343"/>
  <c r="AB343"/>
  <c r="AM343"/>
  <c r="AN343" s="1"/>
  <c r="L344"/>
  <c r="M344" s="1"/>
  <c r="AQ344" s="1"/>
  <c r="R344"/>
  <c r="S344"/>
  <c r="T344"/>
  <c r="U344"/>
  <c r="Y344"/>
  <c r="AB344"/>
  <c r="AM344"/>
  <c r="AN344" s="1"/>
  <c r="AS344" s="1"/>
  <c r="L345"/>
  <c r="M345" s="1"/>
  <c r="AQ345" s="1"/>
  <c r="R345"/>
  <c r="S345"/>
  <c r="T345"/>
  <c r="U345"/>
  <c r="Y345"/>
  <c r="AB345"/>
  <c r="AM345"/>
  <c r="AN345" s="1"/>
  <c r="AS345" s="1"/>
  <c r="AC346"/>
  <c r="AD346"/>
  <c r="AJ346"/>
  <c r="AK346"/>
  <c r="AL346"/>
  <c r="AU346"/>
  <c r="AV346"/>
  <c r="AW346"/>
  <c r="AX346"/>
  <c r="AY346"/>
  <c r="AZ346"/>
  <c r="L347"/>
  <c r="R347"/>
  <c r="S347"/>
  <c r="T347"/>
  <c r="U347"/>
  <c r="Y347"/>
  <c r="AB347"/>
  <c r="AM347"/>
  <c r="AN347" s="1"/>
  <c r="AN351" s="1"/>
  <c r="L348"/>
  <c r="M348" s="1"/>
  <c r="R348"/>
  <c r="S348"/>
  <c r="T348"/>
  <c r="U348"/>
  <c r="Y348"/>
  <c r="AB348"/>
  <c r="AM348"/>
  <c r="AN348" s="1"/>
  <c r="L349"/>
  <c r="M349" s="1"/>
  <c r="AQ349" s="1"/>
  <c r="R349"/>
  <c r="S349"/>
  <c r="T349"/>
  <c r="U349"/>
  <c r="Y349"/>
  <c r="AB349"/>
  <c r="AM349"/>
  <c r="AN349" s="1"/>
  <c r="L350"/>
  <c r="M350" s="1"/>
  <c r="AQ350" s="1"/>
  <c r="R350"/>
  <c r="S350"/>
  <c r="T350"/>
  <c r="U350"/>
  <c r="Y350"/>
  <c r="AB350"/>
  <c r="AM350"/>
  <c r="AN350" s="1"/>
  <c r="AC351"/>
  <c r="AD351"/>
  <c r="AJ351"/>
  <c r="AK351"/>
  <c r="AL351"/>
  <c r="AU351"/>
  <c r="AV351"/>
  <c r="AW351"/>
  <c r="AX351"/>
  <c r="AY351"/>
  <c r="AZ351"/>
  <c r="L352"/>
  <c r="R352"/>
  <c r="S352"/>
  <c r="T352"/>
  <c r="U352"/>
  <c r="Y352"/>
  <c r="AB352"/>
  <c r="AM352"/>
  <c r="L353"/>
  <c r="R353"/>
  <c r="S353"/>
  <c r="T353"/>
  <c r="U353"/>
  <c r="Y353"/>
  <c r="AB353"/>
  <c r="AM353"/>
  <c r="AN353" s="1"/>
  <c r="AS353" s="1"/>
  <c r="L354"/>
  <c r="M354" s="1"/>
  <c r="AQ354" s="1"/>
  <c r="R354"/>
  <c r="S354"/>
  <c r="T354"/>
  <c r="U354"/>
  <c r="Y354"/>
  <c r="AB354"/>
  <c r="AM354"/>
  <c r="AN354" s="1"/>
  <c r="L355"/>
  <c r="M355" s="1"/>
  <c r="AQ355" s="1"/>
  <c r="R355"/>
  <c r="S355"/>
  <c r="T355"/>
  <c r="U355"/>
  <c r="Y355"/>
  <c r="AB355"/>
  <c r="AM355"/>
  <c r="AN355" s="1"/>
  <c r="AS355" s="1"/>
  <c r="AC356"/>
  <c r="AD356"/>
  <c r="AJ356"/>
  <c r="AK356"/>
  <c r="AL356"/>
  <c r="AU356"/>
  <c r="AV356"/>
  <c r="AW356"/>
  <c r="AX356"/>
  <c r="AY356"/>
  <c r="AZ356"/>
  <c r="L357"/>
  <c r="R357"/>
  <c r="S357"/>
  <c r="T357"/>
  <c r="U357"/>
  <c r="Y357"/>
  <c r="AB357"/>
  <c r="AM357"/>
  <c r="AN357" s="1"/>
  <c r="AN361" s="1"/>
  <c r="L358"/>
  <c r="M358" s="1"/>
  <c r="R358"/>
  <c r="S358"/>
  <c r="T358"/>
  <c r="U358"/>
  <c r="Y358"/>
  <c r="AB358"/>
  <c r="AM358"/>
  <c r="AN358" s="1"/>
  <c r="AS358" s="1"/>
  <c r="L359"/>
  <c r="M359" s="1"/>
  <c r="AQ359" s="1"/>
  <c r="R359"/>
  <c r="S359"/>
  <c r="T359"/>
  <c r="U359"/>
  <c r="Y359"/>
  <c r="AB359"/>
  <c r="AM359"/>
  <c r="AN359" s="1"/>
  <c r="L360"/>
  <c r="M360" s="1"/>
  <c r="AQ360" s="1"/>
  <c r="R360"/>
  <c r="S360"/>
  <c r="T360"/>
  <c r="U360"/>
  <c r="Y360"/>
  <c r="AB360"/>
  <c r="AM360"/>
  <c r="AN360" s="1"/>
  <c r="AS360" s="1"/>
  <c r="AC361"/>
  <c r="AD361"/>
  <c r="AJ361"/>
  <c r="AK361"/>
  <c r="AL361"/>
  <c r="AU361"/>
  <c r="AV361"/>
  <c r="AW361"/>
  <c r="AX361"/>
  <c r="AY361"/>
  <c r="AZ361"/>
  <c r="L363"/>
  <c r="M363" s="1"/>
  <c r="R363"/>
  <c r="S363"/>
  <c r="T363"/>
  <c r="U363"/>
  <c r="Y363"/>
  <c r="AB363"/>
  <c r="AM363"/>
  <c r="AN363" s="1"/>
  <c r="L364"/>
  <c r="M364" s="1"/>
  <c r="AQ364" s="1"/>
  <c r="R364"/>
  <c r="S364"/>
  <c r="T364"/>
  <c r="U364"/>
  <c r="Y364"/>
  <c r="AB364"/>
  <c r="AM364"/>
  <c r="L365"/>
  <c r="M365" s="1"/>
  <c r="AQ365" s="1"/>
  <c r="R365"/>
  <c r="S365"/>
  <c r="T365"/>
  <c r="U365"/>
  <c r="Y365"/>
  <c r="AB365"/>
  <c r="AM365"/>
  <c r="AN365" s="1"/>
  <c r="L366"/>
  <c r="R366"/>
  <c r="S366"/>
  <c r="T366"/>
  <c r="U366"/>
  <c r="Y366"/>
  <c r="AB366"/>
  <c r="AM366"/>
  <c r="AC367"/>
  <c r="AC362" s="1"/>
  <c r="AD367"/>
  <c r="AD362" s="1"/>
  <c r="AJ367"/>
  <c r="AJ362" s="1"/>
  <c r="AK367"/>
  <c r="AK362" s="1"/>
  <c r="AL367"/>
  <c r="AL362" s="1"/>
  <c r="AU367"/>
  <c r="AU362" s="1"/>
  <c r="AV367"/>
  <c r="AV362" s="1"/>
  <c r="AW367"/>
  <c r="AW362" s="1"/>
  <c r="AX367"/>
  <c r="AX362" s="1"/>
  <c r="AY367"/>
  <c r="AY362" s="1"/>
  <c r="AZ367"/>
  <c r="AZ362" s="1"/>
  <c r="L369"/>
  <c r="M369" s="1"/>
  <c r="R369"/>
  <c r="S369"/>
  <c r="T369"/>
  <c r="U369"/>
  <c r="Y369"/>
  <c r="AB369"/>
  <c r="AM369"/>
  <c r="AM373" s="1"/>
  <c r="AM368" s="1"/>
  <c r="L370"/>
  <c r="M370" s="1"/>
  <c r="AQ370" s="1"/>
  <c r="R370"/>
  <c r="S370"/>
  <c r="T370"/>
  <c r="U370"/>
  <c r="Y370"/>
  <c r="AB370"/>
  <c r="AM370"/>
  <c r="AN370" s="1"/>
  <c r="AS370" s="1"/>
  <c r="L371"/>
  <c r="M371" s="1"/>
  <c r="AQ371" s="1"/>
  <c r="R371"/>
  <c r="S371"/>
  <c r="T371"/>
  <c r="U371"/>
  <c r="Y371"/>
  <c r="AB371"/>
  <c r="AM371"/>
  <c r="AN371" s="1"/>
  <c r="L372"/>
  <c r="M372" s="1"/>
  <c r="AQ372" s="1"/>
  <c r="R372"/>
  <c r="S372"/>
  <c r="T372"/>
  <c r="U372"/>
  <c r="Y372"/>
  <c r="AB372"/>
  <c r="AM372"/>
  <c r="AN372" s="1"/>
  <c r="AC373"/>
  <c r="AD373"/>
  <c r="AJ373"/>
  <c r="AK373"/>
  <c r="AL373"/>
  <c r="AU373"/>
  <c r="AV373"/>
  <c r="AW373"/>
  <c r="AX373"/>
  <c r="AY373"/>
  <c r="AZ373"/>
  <c r="L374"/>
  <c r="M374" s="1"/>
  <c r="AQ374" s="1"/>
  <c r="R374"/>
  <c r="S374"/>
  <c r="T374"/>
  <c r="U374"/>
  <c r="Y374"/>
  <c r="AB374"/>
  <c r="AM374"/>
  <c r="AN374" s="1"/>
  <c r="L375"/>
  <c r="M375" s="1"/>
  <c r="AQ375" s="1"/>
  <c r="R375"/>
  <c r="S375"/>
  <c r="T375"/>
  <c r="U375"/>
  <c r="Y375"/>
  <c r="AB375"/>
  <c r="AM375"/>
  <c r="AN375" s="1"/>
  <c r="AS375" s="1"/>
  <c r="L376"/>
  <c r="M376" s="1"/>
  <c r="R376"/>
  <c r="S376"/>
  <c r="T376"/>
  <c r="U376"/>
  <c r="Y376"/>
  <c r="AB376"/>
  <c r="AM376"/>
  <c r="AN376" s="1"/>
  <c r="L377"/>
  <c r="M377" s="1"/>
  <c r="AQ377" s="1"/>
  <c r="R377"/>
  <c r="S377"/>
  <c r="T377"/>
  <c r="U377"/>
  <c r="Y377"/>
  <c r="AB377"/>
  <c r="AM377"/>
  <c r="AN377" s="1"/>
  <c r="AS377" s="1"/>
  <c r="AC378"/>
  <c r="AD378"/>
  <c r="AJ378"/>
  <c r="AK378"/>
  <c r="AL378"/>
  <c r="AU378"/>
  <c r="AV378"/>
  <c r="AW378"/>
  <c r="AX378"/>
  <c r="AY378"/>
  <c r="AZ378"/>
  <c r="L379"/>
  <c r="M379" s="1"/>
  <c r="AQ379" s="1"/>
  <c r="R379"/>
  <c r="S379"/>
  <c r="T379"/>
  <c r="U379"/>
  <c r="Y379"/>
  <c r="AB379"/>
  <c r="AM379"/>
  <c r="L380"/>
  <c r="M380" s="1"/>
  <c r="AQ380" s="1"/>
  <c r="R380"/>
  <c r="S380"/>
  <c r="T380"/>
  <c r="U380"/>
  <c r="Y380"/>
  <c r="AB380"/>
  <c r="AM380"/>
  <c r="AN380" s="1"/>
  <c r="AS380" s="1"/>
  <c r="L381"/>
  <c r="M381" s="1"/>
  <c r="AQ381" s="1"/>
  <c r="R381"/>
  <c r="S381"/>
  <c r="T381"/>
  <c r="U381"/>
  <c r="Y381"/>
  <c r="AB381"/>
  <c r="AM381"/>
  <c r="AN381" s="1"/>
  <c r="L382"/>
  <c r="M382" s="1"/>
  <c r="AQ382" s="1"/>
  <c r="R382"/>
  <c r="S382"/>
  <c r="T382"/>
  <c r="U382"/>
  <c r="Y382"/>
  <c r="AB382"/>
  <c r="AM382"/>
  <c r="AN382" s="1"/>
  <c r="AS382" s="1"/>
  <c r="AC383"/>
  <c r="AD383"/>
  <c r="AJ383"/>
  <c r="AK383"/>
  <c r="AL383"/>
  <c r="AU383"/>
  <c r="AV383"/>
  <c r="AW383"/>
  <c r="AX383"/>
  <c r="AY383"/>
  <c r="AZ383"/>
  <c r="L384"/>
  <c r="M384" s="1"/>
  <c r="AQ384" s="1"/>
  <c r="R384"/>
  <c r="S384"/>
  <c r="T384"/>
  <c r="U384"/>
  <c r="Y384"/>
  <c r="AB384"/>
  <c r="AM384"/>
  <c r="L385"/>
  <c r="M385" s="1"/>
  <c r="R385"/>
  <c r="S385"/>
  <c r="T385"/>
  <c r="U385"/>
  <c r="Y385"/>
  <c r="AB385"/>
  <c r="AM385"/>
  <c r="AN385" s="1"/>
  <c r="L386"/>
  <c r="M386" s="1"/>
  <c r="AQ386" s="1"/>
  <c r="R386"/>
  <c r="S386"/>
  <c r="T386"/>
  <c r="U386"/>
  <c r="Y386"/>
  <c r="AB386"/>
  <c r="AM386"/>
  <c r="AN386" s="1"/>
  <c r="L387"/>
  <c r="M387" s="1"/>
  <c r="R387"/>
  <c r="S387"/>
  <c r="T387"/>
  <c r="U387"/>
  <c r="Y387"/>
  <c r="AB387"/>
  <c r="AM387"/>
  <c r="AN387" s="1"/>
  <c r="AS387" s="1"/>
  <c r="AC388"/>
  <c r="AD388"/>
  <c r="AJ388"/>
  <c r="AK388"/>
  <c r="AL388"/>
  <c r="AU388"/>
  <c r="AV388"/>
  <c r="AW388"/>
  <c r="AX388"/>
  <c r="AY388"/>
  <c r="AZ388"/>
  <c r="L390"/>
  <c r="M390" s="1"/>
  <c r="R390"/>
  <c r="S390"/>
  <c r="T390"/>
  <c r="U390"/>
  <c r="Y390"/>
  <c r="AB390"/>
  <c r="AM390"/>
  <c r="AN390" s="1"/>
  <c r="AN394" s="1"/>
  <c r="AN389" s="1"/>
  <c r="L391"/>
  <c r="M391" s="1"/>
  <c r="AQ391" s="1"/>
  <c r="R391"/>
  <c r="S391"/>
  <c r="T391"/>
  <c r="U391"/>
  <c r="Y391"/>
  <c r="AB391"/>
  <c r="AM391"/>
  <c r="AN391" s="1"/>
  <c r="L392"/>
  <c r="M392" s="1"/>
  <c r="AQ392" s="1"/>
  <c r="R392"/>
  <c r="S392"/>
  <c r="T392"/>
  <c r="U392"/>
  <c r="Y392"/>
  <c r="AB392"/>
  <c r="AM392"/>
  <c r="AN392" s="1"/>
  <c r="AS392" s="1"/>
  <c r="L393"/>
  <c r="M393" s="1"/>
  <c r="AQ393" s="1"/>
  <c r="R393"/>
  <c r="S393"/>
  <c r="T393"/>
  <c r="U393"/>
  <c r="Y393"/>
  <c r="AB393"/>
  <c r="AM393"/>
  <c r="AC394"/>
  <c r="AD394"/>
  <c r="AJ394"/>
  <c r="AK394"/>
  <c r="AL394"/>
  <c r="AU394"/>
  <c r="AV394"/>
  <c r="AW394"/>
  <c r="AX394"/>
  <c r="AY394"/>
  <c r="AZ394"/>
  <c r="L395"/>
  <c r="M395" s="1"/>
  <c r="R395"/>
  <c r="S395"/>
  <c r="T395"/>
  <c r="U395"/>
  <c r="Y395"/>
  <c r="AB395"/>
  <c r="AM395"/>
  <c r="L396"/>
  <c r="M396" s="1"/>
  <c r="AQ396" s="1"/>
  <c r="R396"/>
  <c r="S396"/>
  <c r="T396"/>
  <c r="U396"/>
  <c r="Y396"/>
  <c r="AB396"/>
  <c r="AM396"/>
  <c r="AN396" s="1"/>
  <c r="L397"/>
  <c r="M397" s="1"/>
  <c r="AQ397" s="1"/>
  <c r="R397"/>
  <c r="S397"/>
  <c r="T397"/>
  <c r="U397"/>
  <c r="Y397"/>
  <c r="AB397"/>
  <c r="AM397"/>
  <c r="AN397" s="1"/>
  <c r="AS397" s="1"/>
  <c r="L398"/>
  <c r="M398" s="1"/>
  <c r="AQ398" s="1"/>
  <c r="R398"/>
  <c r="S398"/>
  <c r="T398"/>
  <c r="U398"/>
  <c r="Y398"/>
  <c r="AB398"/>
  <c r="AM398"/>
  <c r="AC399"/>
  <c r="AD399"/>
  <c r="AJ399"/>
  <c r="AK399"/>
  <c r="AL399"/>
  <c r="AU399"/>
  <c r="AV399"/>
  <c r="AW399"/>
  <c r="AX399"/>
  <c r="AY399"/>
  <c r="AZ399"/>
  <c r="L400"/>
  <c r="M400" s="1"/>
  <c r="R400"/>
  <c r="S400"/>
  <c r="T400"/>
  <c r="U400"/>
  <c r="Y400"/>
  <c r="AB400"/>
  <c r="AM400"/>
  <c r="AN400" s="1"/>
  <c r="AN404" s="1"/>
  <c r="L401"/>
  <c r="M401" s="1"/>
  <c r="AQ401" s="1"/>
  <c r="R401"/>
  <c r="S401"/>
  <c r="T401"/>
  <c r="U401"/>
  <c r="Y401"/>
  <c r="AB401"/>
  <c r="AM401"/>
  <c r="AN401" s="1"/>
  <c r="AS401" s="1"/>
  <c r="L402"/>
  <c r="M402" s="1"/>
  <c r="AQ402" s="1"/>
  <c r="R402"/>
  <c r="S402"/>
  <c r="T402"/>
  <c r="U402"/>
  <c r="Y402"/>
  <c r="AB402"/>
  <c r="AM402"/>
  <c r="AN402" s="1"/>
  <c r="AS402" s="1"/>
  <c r="L403"/>
  <c r="M403" s="1"/>
  <c r="AQ403" s="1"/>
  <c r="R403"/>
  <c r="S403"/>
  <c r="T403"/>
  <c r="U403"/>
  <c r="Y403"/>
  <c r="AB403"/>
  <c r="AM403"/>
  <c r="AC404"/>
  <c r="AD404"/>
  <c r="AJ404"/>
  <c r="AK404"/>
  <c r="AL404"/>
  <c r="AU404"/>
  <c r="AV404"/>
  <c r="AW404"/>
  <c r="AX404"/>
  <c r="AY404"/>
  <c r="AZ404"/>
  <c r="L405"/>
  <c r="M405" s="1"/>
  <c r="R405"/>
  <c r="S405"/>
  <c r="T405"/>
  <c r="U405"/>
  <c r="Y405"/>
  <c r="AB405"/>
  <c r="AM405"/>
  <c r="L406"/>
  <c r="M406" s="1"/>
  <c r="AQ406" s="1"/>
  <c r="R406"/>
  <c r="S406"/>
  <c r="T406"/>
  <c r="U406"/>
  <c r="Y406"/>
  <c r="AB406"/>
  <c r="AM406"/>
  <c r="AN406" s="1"/>
  <c r="AS406" s="1"/>
  <c r="L407"/>
  <c r="M407" s="1"/>
  <c r="AQ407" s="1"/>
  <c r="R407"/>
  <c r="S407"/>
  <c r="T407"/>
  <c r="U407"/>
  <c r="Y407"/>
  <c r="AB407"/>
  <c r="AM407"/>
  <c r="AN407" s="1"/>
  <c r="AS407" s="1"/>
  <c r="L408"/>
  <c r="M408" s="1"/>
  <c r="AQ408" s="1"/>
  <c r="R408"/>
  <c r="S408"/>
  <c r="T408"/>
  <c r="U408"/>
  <c r="Y408"/>
  <c r="AB408"/>
  <c r="AM408"/>
  <c r="AC409"/>
  <c r="AD409"/>
  <c r="AJ409"/>
  <c r="AK409"/>
  <c r="AL409"/>
  <c r="AU409"/>
  <c r="AV409"/>
  <c r="AW409"/>
  <c r="AX409"/>
  <c r="AY409"/>
  <c r="AZ409"/>
  <c r="L411"/>
  <c r="M411" s="1"/>
  <c r="AQ411" s="1"/>
  <c r="R411"/>
  <c r="S411"/>
  <c r="T411"/>
  <c r="U411"/>
  <c r="Y411"/>
  <c r="AB411"/>
  <c r="AM411"/>
  <c r="L412"/>
  <c r="M412" s="1"/>
  <c r="R412"/>
  <c r="S412"/>
  <c r="T412"/>
  <c r="U412"/>
  <c r="Y412"/>
  <c r="AB412"/>
  <c r="AM412"/>
  <c r="AN412" s="1"/>
  <c r="L413"/>
  <c r="M413" s="1"/>
  <c r="AQ413" s="1"/>
  <c r="R413"/>
  <c r="S413"/>
  <c r="T413"/>
  <c r="U413"/>
  <c r="Y413"/>
  <c r="AB413"/>
  <c r="AM413"/>
  <c r="AN413" s="1"/>
  <c r="L414"/>
  <c r="M414" s="1"/>
  <c r="AQ414" s="1"/>
  <c r="R414"/>
  <c r="S414"/>
  <c r="T414"/>
  <c r="U414"/>
  <c r="Y414"/>
  <c r="AB414"/>
  <c r="AM414"/>
  <c r="AN414" s="1"/>
  <c r="AC415"/>
  <c r="AD415"/>
  <c r="AJ415"/>
  <c r="AK415"/>
  <c r="AL415"/>
  <c r="AU415"/>
  <c r="AV415"/>
  <c r="AW415"/>
  <c r="AX415"/>
  <c r="AY415"/>
  <c r="AZ415"/>
  <c r="L416"/>
  <c r="M416" s="1"/>
  <c r="AQ416" s="1"/>
  <c r="R416"/>
  <c r="S416"/>
  <c r="T416"/>
  <c r="U416"/>
  <c r="Y416"/>
  <c r="AB416"/>
  <c r="AM416"/>
  <c r="AM420" s="1"/>
  <c r="L417"/>
  <c r="M417" s="1"/>
  <c r="AQ417" s="1"/>
  <c r="R417"/>
  <c r="S417"/>
  <c r="T417"/>
  <c r="U417"/>
  <c r="Y417"/>
  <c r="AB417"/>
  <c r="AM417"/>
  <c r="AN417" s="1"/>
  <c r="L418"/>
  <c r="M418" s="1"/>
  <c r="AQ418" s="1"/>
  <c r="R418"/>
  <c r="S418"/>
  <c r="T418"/>
  <c r="U418"/>
  <c r="Y418"/>
  <c r="AB418"/>
  <c r="AM418"/>
  <c r="AN418" s="1"/>
  <c r="L419"/>
  <c r="M419" s="1"/>
  <c r="AQ419" s="1"/>
  <c r="R419"/>
  <c r="S419"/>
  <c r="T419"/>
  <c r="U419"/>
  <c r="Y419"/>
  <c r="AB419"/>
  <c r="AM419"/>
  <c r="AN419" s="1"/>
  <c r="AC420"/>
  <c r="AD420"/>
  <c r="AJ420"/>
  <c r="AK420"/>
  <c r="AL420"/>
  <c r="AU420"/>
  <c r="AV420"/>
  <c r="AW420"/>
  <c r="AX420"/>
  <c r="AY420"/>
  <c r="AZ420"/>
  <c r="L421"/>
  <c r="M421" s="1"/>
  <c r="AQ421" s="1"/>
  <c r="R421"/>
  <c r="S421"/>
  <c r="T421"/>
  <c r="U421"/>
  <c r="Y421"/>
  <c r="AB421"/>
  <c r="AM421"/>
  <c r="AN421" s="1"/>
  <c r="AN425" s="1"/>
  <c r="L422"/>
  <c r="M422" s="1"/>
  <c r="AQ422" s="1"/>
  <c r="R422"/>
  <c r="S422"/>
  <c r="T422"/>
  <c r="U422"/>
  <c r="Y422"/>
  <c r="AB422"/>
  <c r="AM422"/>
  <c r="AN422" s="1"/>
  <c r="L423"/>
  <c r="M423" s="1"/>
  <c r="AQ423" s="1"/>
  <c r="R423"/>
  <c r="S423"/>
  <c r="T423"/>
  <c r="U423"/>
  <c r="Y423"/>
  <c r="AB423"/>
  <c r="AM423"/>
  <c r="AN423" s="1"/>
  <c r="L424"/>
  <c r="M424" s="1"/>
  <c r="AQ424" s="1"/>
  <c r="R424"/>
  <c r="S424"/>
  <c r="T424"/>
  <c r="U424"/>
  <c r="Y424"/>
  <c r="AB424"/>
  <c r="AM424"/>
  <c r="AN424" s="1"/>
  <c r="AC425"/>
  <c r="AD425"/>
  <c r="AJ425"/>
  <c r="AK425"/>
  <c r="AL425"/>
  <c r="AU425"/>
  <c r="AV425"/>
  <c r="AW425"/>
  <c r="AX425"/>
  <c r="AY425"/>
  <c r="AZ425"/>
  <c r="L426"/>
  <c r="M426" s="1"/>
  <c r="AQ426" s="1"/>
  <c r="R426"/>
  <c r="S426"/>
  <c r="T426"/>
  <c r="U426"/>
  <c r="Y426"/>
  <c r="AB426"/>
  <c r="AM426"/>
  <c r="AN426" s="1"/>
  <c r="L427"/>
  <c r="M427" s="1"/>
  <c r="AQ427" s="1"/>
  <c r="R427"/>
  <c r="S427"/>
  <c r="T427"/>
  <c r="U427"/>
  <c r="Y427"/>
  <c r="AB427"/>
  <c r="AM427"/>
  <c r="AN427" s="1"/>
  <c r="L428"/>
  <c r="M428" s="1"/>
  <c r="AQ428" s="1"/>
  <c r="R428"/>
  <c r="S428"/>
  <c r="T428"/>
  <c r="U428"/>
  <c r="Y428"/>
  <c r="AB428"/>
  <c r="AM428"/>
  <c r="AN428" s="1"/>
  <c r="L429"/>
  <c r="M429" s="1"/>
  <c r="R429"/>
  <c r="S429"/>
  <c r="T429"/>
  <c r="U429"/>
  <c r="Y429"/>
  <c r="AB429"/>
  <c r="AM429"/>
  <c r="AN429" s="1"/>
  <c r="AC430"/>
  <c r="AD430"/>
  <c r="AJ430"/>
  <c r="AK430"/>
  <c r="AL430"/>
  <c r="AU430"/>
  <c r="AV430"/>
  <c r="AW430"/>
  <c r="AX430"/>
  <c r="AY430"/>
  <c r="AZ430"/>
  <c r="L432"/>
  <c r="M432" s="1"/>
  <c r="R432"/>
  <c r="S432"/>
  <c r="T432"/>
  <c r="U432"/>
  <c r="Y432"/>
  <c r="AB432"/>
  <c r="AM432"/>
  <c r="AM436" s="1"/>
  <c r="AM431" s="1"/>
  <c r="L433"/>
  <c r="R433"/>
  <c r="S433"/>
  <c r="T433"/>
  <c r="U433"/>
  <c r="Y433"/>
  <c r="AB433"/>
  <c r="AM433"/>
  <c r="AN433" s="1"/>
  <c r="AS433" s="1"/>
  <c r="L434"/>
  <c r="M434" s="1"/>
  <c r="AQ434" s="1"/>
  <c r="R434"/>
  <c r="S434"/>
  <c r="T434"/>
  <c r="U434"/>
  <c r="Y434"/>
  <c r="AB434"/>
  <c r="AM434"/>
  <c r="L435"/>
  <c r="M435" s="1"/>
  <c r="AQ435" s="1"/>
  <c r="R435"/>
  <c r="S435"/>
  <c r="T435"/>
  <c r="U435"/>
  <c r="Y435"/>
  <c r="AB435"/>
  <c r="AM435"/>
  <c r="AN435" s="1"/>
  <c r="AC436"/>
  <c r="AD436"/>
  <c r="AJ436"/>
  <c r="AK436"/>
  <c r="AL436"/>
  <c r="AU436"/>
  <c r="AV436"/>
  <c r="AW436"/>
  <c r="AX436"/>
  <c r="AY436"/>
  <c r="AZ436"/>
  <c r="L437"/>
  <c r="M437" s="1"/>
  <c r="R437"/>
  <c r="S437"/>
  <c r="T437"/>
  <c r="U437"/>
  <c r="Y437"/>
  <c r="AB437"/>
  <c r="AM437"/>
  <c r="AM441" s="1"/>
  <c r="L438"/>
  <c r="R438"/>
  <c r="S438"/>
  <c r="T438"/>
  <c r="U438"/>
  <c r="Y438"/>
  <c r="AB438"/>
  <c r="AM438"/>
  <c r="AN438" s="1"/>
  <c r="L439"/>
  <c r="M439" s="1"/>
  <c r="AQ439" s="1"/>
  <c r="R439"/>
  <c r="S439"/>
  <c r="T439"/>
  <c r="U439"/>
  <c r="Y439"/>
  <c r="AB439"/>
  <c r="AM439"/>
  <c r="AN439" s="1"/>
  <c r="L440"/>
  <c r="M440" s="1"/>
  <c r="AQ440" s="1"/>
  <c r="R440"/>
  <c r="S440"/>
  <c r="T440"/>
  <c r="U440"/>
  <c r="Y440"/>
  <c r="AB440"/>
  <c r="AM440"/>
  <c r="AN440" s="1"/>
  <c r="AS440" s="1"/>
  <c r="AC441"/>
  <c r="AD441"/>
  <c r="AJ441"/>
  <c r="AK441"/>
  <c r="AL441"/>
  <c r="AU441"/>
  <c r="AV441"/>
  <c r="AW441"/>
  <c r="AX441"/>
  <c r="AY441"/>
  <c r="AZ441"/>
  <c r="L442"/>
  <c r="M442" s="1"/>
  <c r="R442"/>
  <c r="S442"/>
  <c r="T442"/>
  <c r="U442"/>
  <c r="Y442"/>
  <c r="AB442"/>
  <c r="AM442"/>
  <c r="L443"/>
  <c r="R443"/>
  <c r="S443"/>
  <c r="T443"/>
  <c r="U443"/>
  <c r="Y443"/>
  <c r="AB443"/>
  <c r="AM443"/>
  <c r="AN443" s="1"/>
  <c r="L444"/>
  <c r="M444" s="1"/>
  <c r="AQ444" s="1"/>
  <c r="R444"/>
  <c r="S444"/>
  <c r="T444"/>
  <c r="U444"/>
  <c r="Y444"/>
  <c r="AB444"/>
  <c r="AM444"/>
  <c r="AN444" s="1"/>
  <c r="L445"/>
  <c r="M445" s="1"/>
  <c r="AQ445" s="1"/>
  <c r="R445"/>
  <c r="S445"/>
  <c r="T445"/>
  <c r="U445"/>
  <c r="Y445"/>
  <c r="AB445"/>
  <c r="AM445"/>
  <c r="AN445" s="1"/>
  <c r="AS445" s="1"/>
  <c r="AC446"/>
  <c r="AD446"/>
  <c r="AJ446"/>
  <c r="AK446"/>
  <c r="AL446"/>
  <c r="AU446"/>
  <c r="AV446"/>
  <c r="AW446"/>
  <c r="AX446"/>
  <c r="AY446"/>
  <c r="AZ446"/>
  <c r="L7" i="23"/>
  <c r="M7" s="1"/>
  <c r="AQ7" s="1"/>
  <c r="R7"/>
  <c r="S7"/>
  <c r="T7"/>
  <c r="U7"/>
  <c r="Y7"/>
  <c r="AB7"/>
  <c r="AM7"/>
  <c r="AN7" s="1"/>
  <c r="L8"/>
  <c r="R8"/>
  <c r="S8"/>
  <c r="T8"/>
  <c r="U8"/>
  <c r="Y8"/>
  <c r="AB8"/>
  <c r="AM8"/>
  <c r="AN8" s="1"/>
  <c r="AS8" s="1"/>
  <c r="L9"/>
  <c r="R9"/>
  <c r="S9"/>
  <c r="T9"/>
  <c r="U9"/>
  <c r="Y9"/>
  <c r="AB9"/>
  <c r="AM9"/>
  <c r="AN9" s="1"/>
  <c r="L10"/>
  <c r="M10" s="1"/>
  <c r="R10"/>
  <c r="S10"/>
  <c r="T10"/>
  <c r="U10"/>
  <c r="Y10"/>
  <c r="AB10"/>
  <c r="AM10"/>
  <c r="AN10" s="1"/>
  <c r="AS10" s="1"/>
  <c r="AC11"/>
  <c r="AD11"/>
  <c r="AJ11"/>
  <c r="AK11"/>
  <c r="AL11"/>
  <c r="AV11"/>
  <c r="AW11"/>
  <c r="AX11"/>
  <c r="AY11"/>
  <c r="AZ11"/>
  <c r="L12"/>
  <c r="M12" s="1"/>
  <c r="R12"/>
  <c r="S12"/>
  <c r="T12"/>
  <c r="U12"/>
  <c r="Y12"/>
  <c r="AB12"/>
  <c r="AM12"/>
  <c r="AN12" s="1"/>
  <c r="L13"/>
  <c r="M13" s="1"/>
  <c r="R13"/>
  <c r="S13"/>
  <c r="T13"/>
  <c r="U13"/>
  <c r="Y13"/>
  <c r="AB13"/>
  <c r="AM13"/>
  <c r="AN13" s="1"/>
  <c r="AS13" s="1"/>
  <c r="L14"/>
  <c r="M14" s="1"/>
  <c r="AQ14" s="1"/>
  <c r="R14"/>
  <c r="S14"/>
  <c r="T14"/>
  <c r="U14"/>
  <c r="Y14"/>
  <c r="AB14"/>
  <c r="AM14"/>
  <c r="AN14" s="1"/>
  <c r="AS14" s="1"/>
  <c r="L15"/>
  <c r="R15"/>
  <c r="S15"/>
  <c r="T15"/>
  <c r="U15"/>
  <c r="Y15"/>
  <c r="AB15"/>
  <c r="AM15"/>
  <c r="AN15" s="1"/>
  <c r="AS15" s="1"/>
  <c r="AC16"/>
  <c r="AD16"/>
  <c r="AJ16"/>
  <c r="AK16"/>
  <c r="AL16"/>
  <c r="AV16"/>
  <c r="AW16"/>
  <c r="AX16"/>
  <c r="AY16"/>
  <c r="AZ16"/>
  <c r="L17"/>
  <c r="M17" s="1"/>
  <c r="R17"/>
  <c r="S17"/>
  <c r="T17"/>
  <c r="U17"/>
  <c r="Y17"/>
  <c r="AB17"/>
  <c r="AM17"/>
  <c r="AN17" s="1"/>
  <c r="AS17" s="1"/>
  <c r="L18"/>
  <c r="M18" s="1"/>
  <c r="AQ18" s="1"/>
  <c r="R18"/>
  <c r="S18"/>
  <c r="T18"/>
  <c r="U18"/>
  <c r="Y18"/>
  <c r="AB18"/>
  <c r="AM18"/>
  <c r="L19"/>
  <c r="M19" s="1"/>
  <c r="R19"/>
  <c r="S19"/>
  <c r="T19"/>
  <c r="U19"/>
  <c r="Y19"/>
  <c r="AB19"/>
  <c r="AM19"/>
  <c r="AN19" s="1"/>
  <c r="L20"/>
  <c r="M20" s="1"/>
  <c r="R20"/>
  <c r="S20"/>
  <c r="T20"/>
  <c r="U20"/>
  <c r="Y20"/>
  <c r="AB20"/>
  <c r="AM20"/>
  <c r="AC21"/>
  <c r="AD21"/>
  <c r="AJ21"/>
  <c r="AK21"/>
  <c r="AL21"/>
  <c r="AV21"/>
  <c r="AW21"/>
  <c r="AX21"/>
  <c r="AY21"/>
  <c r="AZ21"/>
  <c r="Z22"/>
  <c r="L23"/>
  <c r="M23" s="1"/>
  <c r="R23"/>
  <c r="S23"/>
  <c r="T23"/>
  <c r="U23"/>
  <c r="Y23"/>
  <c r="AB23"/>
  <c r="AM23"/>
  <c r="AN23" s="1"/>
  <c r="L24"/>
  <c r="M24" s="1"/>
  <c r="R24"/>
  <c r="S24"/>
  <c r="T24"/>
  <c r="U24"/>
  <c r="Y24"/>
  <c r="AB24"/>
  <c r="AM24"/>
  <c r="AN24" s="1"/>
  <c r="AS24" s="1"/>
  <c r="L25"/>
  <c r="M25" s="1"/>
  <c r="R25"/>
  <c r="S25"/>
  <c r="T25"/>
  <c r="U25"/>
  <c r="Y25"/>
  <c r="AB25"/>
  <c r="AM25"/>
  <c r="AN25" s="1"/>
  <c r="L26"/>
  <c r="M26" s="1"/>
  <c r="R26"/>
  <c r="S26"/>
  <c r="T26"/>
  <c r="U26"/>
  <c r="Y26"/>
  <c r="AB26"/>
  <c r="AM26"/>
  <c r="AN26" s="1"/>
  <c r="AS26" s="1"/>
  <c r="AC27"/>
  <c r="AD27"/>
  <c r="AJ27"/>
  <c r="AK27"/>
  <c r="AL27"/>
  <c r="AU27"/>
  <c r="AV27"/>
  <c r="AW27"/>
  <c r="AW22" s="1"/>
  <c r="AX27"/>
  <c r="AY27"/>
  <c r="AZ27"/>
  <c r="L28"/>
  <c r="M28" s="1"/>
  <c r="R28"/>
  <c r="S28"/>
  <c r="T28"/>
  <c r="U28"/>
  <c r="Y28"/>
  <c r="AB28"/>
  <c r="AM28"/>
  <c r="AN28" s="1"/>
  <c r="L29"/>
  <c r="R29"/>
  <c r="S29"/>
  <c r="T29"/>
  <c r="U29"/>
  <c r="Y29"/>
  <c r="AB29"/>
  <c r="AM29"/>
  <c r="AN29" s="1"/>
  <c r="AS29" s="1"/>
  <c r="L30"/>
  <c r="M30" s="1"/>
  <c r="AQ30" s="1"/>
  <c r="R30"/>
  <c r="S30"/>
  <c r="T30"/>
  <c r="U30"/>
  <c r="Y30"/>
  <c r="AB30"/>
  <c r="AM30"/>
  <c r="AN30" s="1"/>
  <c r="L31"/>
  <c r="M31" s="1"/>
  <c r="R31"/>
  <c r="S31"/>
  <c r="T31"/>
  <c r="U31"/>
  <c r="Y31"/>
  <c r="AB31"/>
  <c r="AM31"/>
  <c r="AN31" s="1"/>
  <c r="AS31" s="1"/>
  <c r="AC32"/>
  <c r="AD32"/>
  <c r="AJ32"/>
  <c r="AK32"/>
  <c r="AL32"/>
  <c r="AU32"/>
  <c r="AV32"/>
  <c r="AW32"/>
  <c r="AX32"/>
  <c r="AY32"/>
  <c r="AZ32"/>
  <c r="L33"/>
  <c r="M33" s="1"/>
  <c r="R33"/>
  <c r="S33"/>
  <c r="T33"/>
  <c r="U33"/>
  <c r="Y33"/>
  <c r="AB33"/>
  <c r="AM33"/>
  <c r="AN33" s="1"/>
  <c r="AN37" s="1"/>
  <c r="L34"/>
  <c r="M34" s="1"/>
  <c r="AQ34" s="1"/>
  <c r="R34"/>
  <c r="S34"/>
  <c r="T34"/>
  <c r="U34"/>
  <c r="Y34"/>
  <c r="AB34"/>
  <c r="AM34"/>
  <c r="AN34" s="1"/>
  <c r="AS34" s="1"/>
  <c r="L35"/>
  <c r="R35"/>
  <c r="S35"/>
  <c r="T35"/>
  <c r="U35"/>
  <c r="Y35"/>
  <c r="AB35"/>
  <c r="AM35"/>
  <c r="AN35" s="1"/>
  <c r="AS35" s="1"/>
  <c r="L36"/>
  <c r="M36" s="1"/>
  <c r="AQ36" s="1"/>
  <c r="R36"/>
  <c r="S36"/>
  <c r="T36"/>
  <c r="U36"/>
  <c r="Y36"/>
  <c r="AB36"/>
  <c r="AM36"/>
  <c r="AN36" s="1"/>
  <c r="AS36" s="1"/>
  <c r="AC37"/>
  <c r="AD37"/>
  <c r="AJ37"/>
  <c r="AK37"/>
  <c r="AL37"/>
  <c r="AU37"/>
  <c r="AV37"/>
  <c r="AW37"/>
  <c r="AX37"/>
  <c r="AY37"/>
  <c r="AZ37"/>
  <c r="L38"/>
  <c r="R38"/>
  <c r="S38"/>
  <c r="T38"/>
  <c r="U38"/>
  <c r="Y38"/>
  <c r="AB38"/>
  <c r="AM38"/>
  <c r="L39"/>
  <c r="M39" s="1"/>
  <c r="AQ39" s="1"/>
  <c r="R39"/>
  <c r="S39"/>
  <c r="T39"/>
  <c r="U39"/>
  <c r="Y39"/>
  <c r="AB39"/>
  <c r="AM39"/>
  <c r="AN39" s="1"/>
  <c r="L40"/>
  <c r="M40" s="1"/>
  <c r="R40"/>
  <c r="S40"/>
  <c r="T40"/>
  <c r="U40"/>
  <c r="Y40"/>
  <c r="AB40"/>
  <c r="AM40"/>
  <c r="AN40" s="1"/>
  <c r="AS40" s="1"/>
  <c r="L41"/>
  <c r="R41"/>
  <c r="S41"/>
  <c r="T41"/>
  <c r="U41"/>
  <c r="Y41"/>
  <c r="AB41"/>
  <c r="AM41"/>
  <c r="AN41" s="1"/>
  <c r="AS41" s="1"/>
  <c r="AC42"/>
  <c r="AD42"/>
  <c r="AJ42"/>
  <c r="AK42"/>
  <c r="AL42"/>
  <c r="AU42"/>
  <c r="AV42"/>
  <c r="AW42"/>
  <c r="AX42"/>
  <c r="AY42"/>
  <c r="AZ42"/>
  <c r="L44"/>
  <c r="M44" s="1"/>
  <c r="R44"/>
  <c r="S44"/>
  <c r="T44"/>
  <c r="U44"/>
  <c r="Y44"/>
  <c r="AB44"/>
  <c r="AM44"/>
  <c r="AN44" s="1"/>
  <c r="L45"/>
  <c r="R45"/>
  <c r="S45"/>
  <c r="T45"/>
  <c r="U45"/>
  <c r="Y45"/>
  <c r="AB45"/>
  <c r="AM45"/>
  <c r="AN45" s="1"/>
  <c r="L46"/>
  <c r="M46" s="1"/>
  <c r="AQ46" s="1"/>
  <c r="R46"/>
  <c r="S46"/>
  <c r="T46"/>
  <c r="U46"/>
  <c r="Y46"/>
  <c r="AB46"/>
  <c r="AM46"/>
  <c r="AN46" s="1"/>
  <c r="AS46" s="1"/>
  <c r="L47"/>
  <c r="M47" s="1"/>
  <c r="R47"/>
  <c r="S47"/>
  <c r="T47"/>
  <c r="U47"/>
  <c r="Y47"/>
  <c r="AB47"/>
  <c r="AM47"/>
  <c r="AN47" s="1"/>
  <c r="AC48"/>
  <c r="AD48"/>
  <c r="AJ48"/>
  <c r="AK48"/>
  <c r="AL48"/>
  <c r="AU48"/>
  <c r="AV48"/>
  <c r="AW48"/>
  <c r="AX48"/>
  <c r="AY48"/>
  <c r="AZ48"/>
  <c r="L49"/>
  <c r="M49" s="1"/>
  <c r="R49"/>
  <c r="S49"/>
  <c r="T49"/>
  <c r="U49"/>
  <c r="Y49"/>
  <c r="AB49"/>
  <c r="AM49"/>
  <c r="L50"/>
  <c r="R50"/>
  <c r="S50"/>
  <c r="T50"/>
  <c r="U50"/>
  <c r="Y50"/>
  <c r="AB50"/>
  <c r="AM50"/>
  <c r="AN50" s="1"/>
  <c r="AS50" s="1"/>
  <c r="L51"/>
  <c r="M51" s="1"/>
  <c r="AQ51" s="1"/>
  <c r="R51"/>
  <c r="S51"/>
  <c r="T51"/>
  <c r="U51"/>
  <c r="Y51"/>
  <c r="AB51"/>
  <c r="AM51"/>
  <c r="AN51" s="1"/>
  <c r="AS51" s="1"/>
  <c r="L52"/>
  <c r="M52" s="1"/>
  <c r="R52"/>
  <c r="S52"/>
  <c r="T52"/>
  <c r="U52"/>
  <c r="Y52"/>
  <c r="AB52"/>
  <c r="AM52"/>
  <c r="AN52" s="1"/>
  <c r="AS52" s="1"/>
  <c r="AC53"/>
  <c r="AD53"/>
  <c r="AJ53"/>
  <c r="AK53"/>
  <c r="AL53"/>
  <c r="AU53"/>
  <c r="AV53"/>
  <c r="AW53"/>
  <c r="AX53"/>
  <c r="AY53"/>
  <c r="AZ53"/>
  <c r="L54"/>
  <c r="M54" s="1"/>
  <c r="R54"/>
  <c r="S54"/>
  <c r="T54"/>
  <c r="U54"/>
  <c r="Y54"/>
  <c r="AB54"/>
  <c r="AM54"/>
  <c r="AN54" s="1"/>
  <c r="AN58" s="1"/>
  <c r="L55"/>
  <c r="R55"/>
  <c r="S55"/>
  <c r="T55"/>
  <c r="U55"/>
  <c r="Y55"/>
  <c r="AB55"/>
  <c r="AM55"/>
  <c r="AN55" s="1"/>
  <c r="AS55" s="1"/>
  <c r="L56"/>
  <c r="M56" s="1"/>
  <c r="AQ56" s="1"/>
  <c r="R56"/>
  <c r="S56"/>
  <c r="T56"/>
  <c r="U56"/>
  <c r="Y56"/>
  <c r="AB56"/>
  <c r="AM56"/>
  <c r="AN56" s="1"/>
  <c r="AS56" s="1"/>
  <c r="L57"/>
  <c r="M57" s="1"/>
  <c r="R57"/>
  <c r="S57"/>
  <c r="T57"/>
  <c r="U57"/>
  <c r="Y57"/>
  <c r="AB57"/>
  <c r="AM57"/>
  <c r="AN57" s="1"/>
  <c r="AS57" s="1"/>
  <c r="AC58"/>
  <c r="AD58"/>
  <c r="AJ58"/>
  <c r="AK58"/>
  <c r="AL58"/>
  <c r="AU58"/>
  <c r="AV58"/>
  <c r="AW58"/>
  <c r="AX58"/>
  <c r="AY58"/>
  <c r="AZ58"/>
  <c r="Z59"/>
  <c r="L60"/>
  <c r="R60"/>
  <c r="S60"/>
  <c r="T60"/>
  <c r="U60"/>
  <c r="Y60"/>
  <c r="AB60"/>
  <c r="AM60"/>
  <c r="AN60" s="1"/>
  <c r="L61"/>
  <c r="M61" s="1"/>
  <c r="AQ61" s="1"/>
  <c r="R61"/>
  <c r="S61"/>
  <c r="T61"/>
  <c r="U61"/>
  <c r="Y61"/>
  <c r="AB61"/>
  <c r="AM61"/>
  <c r="AN61" s="1"/>
  <c r="AS61" s="1"/>
  <c r="L62"/>
  <c r="R62"/>
  <c r="S62"/>
  <c r="T62"/>
  <c r="U62"/>
  <c r="Y62"/>
  <c r="AB62"/>
  <c r="AM62"/>
  <c r="AN62" s="1"/>
  <c r="AS62" s="1"/>
  <c r="L63"/>
  <c r="M63" s="1"/>
  <c r="AQ63" s="1"/>
  <c r="R63"/>
  <c r="S63"/>
  <c r="T63"/>
  <c r="U63"/>
  <c r="Y63"/>
  <c r="AB63"/>
  <c r="AM63"/>
  <c r="AN63" s="1"/>
  <c r="AS63" s="1"/>
  <c r="AC64"/>
  <c r="AD64"/>
  <c r="AJ64"/>
  <c r="AK64"/>
  <c r="AL64"/>
  <c r="AU64"/>
  <c r="AV64"/>
  <c r="AW64"/>
  <c r="AX64"/>
  <c r="AY64"/>
  <c r="AZ64"/>
  <c r="L65"/>
  <c r="R65"/>
  <c r="S65"/>
  <c r="T65"/>
  <c r="U65"/>
  <c r="Y65"/>
  <c r="AB65"/>
  <c r="AM65"/>
  <c r="AN65" s="1"/>
  <c r="AS65" s="1"/>
  <c r="AS69" s="1"/>
  <c r="L66"/>
  <c r="M66" s="1"/>
  <c r="AQ66" s="1"/>
  <c r="R66"/>
  <c r="S66"/>
  <c r="T66"/>
  <c r="U66"/>
  <c r="Y66"/>
  <c r="AB66"/>
  <c r="AM66"/>
  <c r="AN66" s="1"/>
  <c r="AS66" s="1"/>
  <c r="L67"/>
  <c r="R67"/>
  <c r="S67"/>
  <c r="T67"/>
  <c r="U67"/>
  <c r="Y67"/>
  <c r="AB67"/>
  <c r="AM67"/>
  <c r="AN67" s="1"/>
  <c r="L68"/>
  <c r="M68" s="1"/>
  <c r="R68"/>
  <c r="S68"/>
  <c r="T68"/>
  <c r="U68"/>
  <c r="Y68"/>
  <c r="AB68"/>
  <c r="AM68"/>
  <c r="AN68" s="1"/>
  <c r="AS68" s="1"/>
  <c r="AC69"/>
  <c r="AD69"/>
  <c r="AJ69"/>
  <c r="AK69"/>
  <c r="AL69"/>
  <c r="AU69"/>
  <c r="AV69"/>
  <c r="AW69"/>
  <c r="AX69"/>
  <c r="AY69"/>
  <c r="AZ69"/>
  <c r="L70"/>
  <c r="R70"/>
  <c r="S70"/>
  <c r="T70"/>
  <c r="U70"/>
  <c r="Y70"/>
  <c r="AB70"/>
  <c r="AM70"/>
  <c r="L71"/>
  <c r="M71" s="1"/>
  <c r="AQ71" s="1"/>
  <c r="R71"/>
  <c r="S71"/>
  <c r="T71"/>
  <c r="U71"/>
  <c r="Y71"/>
  <c r="AB71"/>
  <c r="AM71"/>
  <c r="AN71" s="1"/>
  <c r="L72"/>
  <c r="M72" s="1"/>
  <c r="R72"/>
  <c r="S72"/>
  <c r="T72"/>
  <c r="U72"/>
  <c r="Y72"/>
  <c r="AB72"/>
  <c r="AM72"/>
  <c r="AN72" s="1"/>
  <c r="L73"/>
  <c r="M73" s="1"/>
  <c r="AQ73" s="1"/>
  <c r="R73"/>
  <c r="S73"/>
  <c r="T73"/>
  <c r="U73"/>
  <c r="Y73"/>
  <c r="AB73"/>
  <c r="AM73"/>
  <c r="AN73" s="1"/>
  <c r="AS73" s="1"/>
  <c r="AC74"/>
  <c r="AD74"/>
  <c r="AJ74"/>
  <c r="AK74"/>
  <c r="AL74"/>
  <c r="AU74"/>
  <c r="AV74"/>
  <c r="AW74"/>
  <c r="AX74"/>
  <c r="AY74"/>
  <c r="AZ74"/>
  <c r="L75"/>
  <c r="R75"/>
  <c r="S75"/>
  <c r="T75"/>
  <c r="U75"/>
  <c r="Y75"/>
  <c r="AB75"/>
  <c r="AM75"/>
  <c r="AN75" s="1"/>
  <c r="AN79" s="1"/>
  <c r="L76"/>
  <c r="M76" s="1"/>
  <c r="AQ76" s="1"/>
  <c r="R76"/>
  <c r="S76"/>
  <c r="T76"/>
  <c r="U76"/>
  <c r="Y76"/>
  <c r="AB76"/>
  <c r="AM76"/>
  <c r="AN76" s="1"/>
  <c r="L77"/>
  <c r="R77"/>
  <c r="S77"/>
  <c r="T77"/>
  <c r="U77"/>
  <c r="Y77"/>
  <c r="AB77"/>
  <c r="AM77"/>
  <c r="L78"/>
  <c r="M78" s="1"/>
  <c r="AQ78" s="1"/>
  <c r="R78"/>
  <c r="S78"/>
  <c r="T78"/>
  <c r="U78"/>
  <c r="Y78"/>
  <c r="AB78"/>
  <c r="AM78"/>
  <c r="AN78" s="1"/>
  <c r="AS78" s="1"/>
  <c r="AC79"/>
  <c r="AD79"/>
  <c r="AJ79"/>
  <c r="AK79"/>
  <c r="AL79"/>
  <c r="AU79"/>
  <c r="AV79"/>
  <c r="AW79"/>
  <c r="AX79"/>
  <c r="AY79"/>
  <c r="AZ79"/>
  <c r="L80"/>
  <c r="R80"/>
  <c r="S80"/>
  <c r="T80"/>
  <c r="U80"/>
  <c r="Y80"/>
  <c r="AB80"/>
  <c r="AM80"/>
  <c r="AN80" s="1"/>
  <c r="AN84" s="1"/>
  <c r="L81"/>
  <c r="M81" s="1"/>
  <c r="AQ81" s="1"/>
  <c r="R81"/>
  <c r="S81"/>
  <c r="T81"/>
  <c r="U81"/>
  <c r="Y81"/>
  <c r="AB81"/>
  <c r="AM81"/>
  <c r="AN81" s="1"/>
  <c r="L82"/>
  <c r="R82"/>
  <c r="S82"/>
  <c r="T82"/>
  <c r="U82"/>
  <c r="Y82"/>
  <c r="AB82"/>
  <c r="AM82"/>
  <c r="AN82" s="1"/>
  <c r="L83"/>
  <c r="M83" s="1"/>
  <c r="AQ83" s="1"/>
  <c r="R83"/>
  <c r="S83"/>
  <c r="T83"/>
  <c r="T84" s="1"/>
  <c r="U83"/>
  <c r="Y83"/>
  <c r="AB83"/>
  <c r="AM83"/>
  <c r="AN83" s="1"/>
  <c r="AS83" s="1"/>
  <c r="AC84"/>
  <c r="AD84"/>
  <c r="AJ84"/>
  <c r="AK84"/>
  <c r="AL84"/>
  <c r="AU84"/>
  <c r="AV84"/>
  <c r="AW84"/>
  <c r="AX84"/>
  <c r="AY84"/>
  <c r="AZ84"/>
  <c r="L85"/>
  <c r="R85"/>
  <c r="S85"/>
  <c r="T85"/>
  <c r="U85"/>
  <c r="Y85"/>
  <c r="AB85"/>
  <c r="AM85"/>
  <c r="AN85" s="1"/>
  <c r="AN89" s="1"/>
  <c r="L86"/>
  <c r="M86" s="1"/>
  <c r="AQ86" s="1"/>
  <c r="R86"/>
  <c r="S86"/>
  <c r="T86"/>
  <c r="U86"/>
  <c r="Y86"/>
  <c r="AB86"/>
  <c r="AM86"/>
  <c r="AN86" s="1"/>
  <c r="L87"/>
  <c r="R87"/>
  <c r="S87"/>
  <c r="T87"/>
  <c r="U87"/>
  <c r="Y87"/>
  <c r="AB87"/>
  <c r="AM87"/>
  <c r="AN87" s="1"/>
  <c r="AS87" s="1"/>
  <c r="L88"/>
  <c r="M88" s="1"/>
  <c r="AQ88" s="1"/>
  <c r="R88"/>
  <c r="S88"/>
  <c r="T88"/>
  <c r="U88"/>
  <c r="Y88"/>
  <c r="AB88"/>
  <c r="AM88"/>
  <c r="AN88" s="1"/>
  <c r="AS88" s="1"/>
  <c r="AC89"/>
  <c r="AD89"/>
  <c r="AJ89"/>
  <c r="AK89"/>
  <c r="AL89"/>
  <c r="AU89"/>
  <c r="AV89"/>
  <c r="AW89"/>
  <c r="AX89"/>
  <c r="AY89"/>
  <c r="AZ89"/>
  <c r="L90"/>
  <c r="R90"/>
  <c r="S90"/>
  <c r="T90"/>
  <c r="U90"/>
  <c r="Y90"/>
  <c r="AB90"/>
  <c r="AM90"/>
  <c r="AN90" s="1"/>
  <c r="AN94" s="1"/>
  <c r="L91"/>
  <c r="M91" s="1"/>
  <c r="AQ91" s="1"/>
  <c r="R91"/>
  <c r="S91"/>
  <c r="T91"/>
  <c r="U91"/>
  <c r="Y91"/>
  <c r="AB91"/>
  <c r="AM91"/>
  <c r="AN91" s="1"/>
  <c r="L92"/>
  <c r="M92" s="1"/>
  <c r="AQ92" s="1"/>
  <c r="R92"/>
  <c r="S92"/>
  <c r="T92"/>
  <c r="U92"/>
  <c r="Y92"/>
  <c r="AB92"/>
  <c r="AM92"/>
  <c r="AN92" s="1"/>
  <c r="AS92" s="1"/>
  <c r="L93"/>
  <c r="M93" s="1"/>
  <c r="AQ93" s="1"/>
  <c r="R93"/>
  <c r="S93"/>
  <c r="T93"/>
  <c r="U93"/>
  <c r="Y93"/>
  <c r="AB93"/>
  <c r="AM93"/>
  <c r="AN93" s="1"/>
  <c r="AC94"/>
  <c r="AD94"/>
  <c r="AJ94"/>
  <c r="AK94"/>
  <c r="AL94"/>
  <c r="AU94"/>
  <c r="AV94"/>
  <c r="AW94"/>
  <c r="AX94"/>
  <c r="AY94"/>
  <c r="AZ94"/>
  <c r="L96"/>
  <c r="M96" s="1"/>
  <c r="R96"/>
  <c r="S96"/>
  <c r="T96"/>
  <c r="U96"/>
  <c r="Y96"/>
  <c r="AB96"/>
  <c r="AM96"/>
  <c r="AN96" s="1"/>
  <c r="AN100" s="1"/>
  <c r="L97"/>
  <c r="M97" s="1"/>
  <c r="AQ97" s="1"/>
  <c r="R97"/>
  <c r="S97"/>
  <c r="T97"/>
  <c r="U97"/>
  <c r="Y97"/>
  <c r="AB97"/>
  <c r="AM97"/>
  <c r="AN97" s="1"/>
  <c r="L98"/>
  <c r="M98" s="1"/>
  <c r="AQ98" s="1"/>
  <c r="R98"/>
  <c r="S98"/>
  <c r="T98"/>
  <c r="U98"/>
  <c r="Y98"/>
  <c r="AB98"/>
  <c r="AM98"/>
  <c r="L99"/>
  <c r="M99" s="1"/>
  <c r="AQ99" s="1"/>
  <c r="R99"/>
  <c r="S99"/>
  <c r="T99"/>
  <c r="U99"/>
  <c r="Y99"/>
  <c r="AB99"/>
  <c r="AM99"/>
  <c r="AN99" s="1"/>
  <c r="AC100"/>
  <c r="AD100"/>
  <c r="AJ100"/>
  <c r="AK100"/>
  <c r="AL100"/>
  <c r="AU100"/>
  <c r="AV100"/>
  <c r="AW100"/>
  <c r="AX100"/>
  <c r="AY100"/>
  <c r="AZ100"/>
  <c r="L101"/>
  <c r="M101" s="1"/>
  <c r="R101"/>
  <c r="S101"/>
  <c r="T101"/>
  <c r="U101"/>
  <c r="Y101"/>
  <c r="AB101"/>
  <c r="AM101"/>
  <c r="L102"/>
  <c r="M102" s="1"/>
  <c r="AQ102" s="1"/>
  <c r="R102"/>
  <c r="S102"/>
  <c r="T102"/>
  <c r="U102"/>
  <c r="Y102"/>
  <c r="AB102"/>
  <c r="AM102"/>
  <c r="AN102" s="1"/>
  <c r="L103"/>
  <c r="M103" s="1"/>
  <c r="AQ103" s="1"/>
  <c r="R103"/>
  <c r="S103"/>
  <c r="T103"/>
  <c r="U103"/>
  <c r="Y103"/>
  <c r="AB103"/>
  <c r="AM103"/>
  <c r="L104"/>
  <c r="M104" s="1"/>
  <c r="AQ104" s="1"/>
  <c r="R104"/>
  <c r="S104"/>
  <c r="T104"/>
  <c r="U104"/>
  <c r="Y104"/>
  <c r="AB104"/>
  <c r="AM104"/>
  <c r="AN104" s="1"/>
  <c r="AC105"/>
  <c r="AD105"/>
  <c r="AJ105"/>
  <c r="AK105"/>
  <c r="AL105"/>
  <c r="AU105"/>
  <c r="AV105"/>
  <c r="AW105"/>
  <c r="AX105"/>
  <c r="AY105"/>
  <c r="AZ105"/>
  <c r="L106"/>
  <c r="M106" s="1"/>
  <c r="R106"/>
  <c r="S106"/>
  <c r="T106"/>
  <c r="U106"/>
  <c r="Y106"/>
  <c r="AB106"/>
  <c r="AM106"/>
  <c r="L107"/>
  <c r="M107" s="1"/>
  <c r="AQ107" s="1"/>
  <c r="R107"/>
  <c r="S107"/>
  <c r="T107"/>
  <c r="U107"/>
  <c r="Y107"/>
  <c r="AB107"/>
  <c r="AM107"/>
  <c r="AN107" s="1"/>
  <c r="L108"/>
  <c r="R108"/>
  <c r="S108"/>
  <c r="T108"/>
  <c r="U108"/>
  <c r="Y108"/>
  <c r="AB108"/>
  <c r="AM108"/>
  <c r="AN108" s="1"/>
  <c r="AS108" s="1"/>
  <c r="L109"/>
  <c r="M109" s="1"/>
  <c r="AQ109" s="1"/>
  <c r="R109"/>
  <c r="S109"/>
  <c r="T109"/>
  <c r="U109"/>
  <c r="Y109"/>
  <c r="AB109"/>
  <c r="AM109"/>
  <c r="AN109" s="1"/>
  <c r="AS109" s="1"/>
  <c r="AC110"/>
  <c r="AD110"/>
  <c r="AJ110"/>
  <c r="AK110"/>
  <c r="AL110"/>
  <c r="AU110"/>
  <c r="AV110"/>
  <c r="AW110"/>
  <c r="AX110"/>
  <c r="AY110"/>
  <c r="AZ110"/>
  <c r="L111"/>
  <c r="M111" s="1"/>
  <c r="R111"/>
  <c r="S111"/>
  <c r="T111"/>
  <c r="U111"/>
  <c r="Y111"/>
  <c r="AB111"/>
  <c r="AM111"/>
  <c r="L112"/>
  <c r="M112" s="1"/>
  <c r="AQ112" s="1"/>
  <c r="R112"/>
  <c r="S112"/>
  <c r="T112"/>
  <c r="U112"/>
  <c r="Y112"/>
  <c r="AB112"/>
  <c r="AM112"/>
  <c r="AN112" s="1"/>
  <c r="L113"/>
  <c r="R113"/>
  <c r="S113"/>
  <c r="T113"/>
  <c r="U113"/>
  <c r="Y113"/>
  <c r="AB113"/>
  <c r="AM113"/>
  <c r="AN113" s="1"/>
  <c r="AS113" s="1"/>
  <c r="L114"/>
  <c r="M114" s="1"/>
  <c r="AQ114" s="1"/>
  <c r="R114"/>
  <c r="S114"/>
  <c r="T114"/>
  <c r="U114"/>
  <c r="Y114"/>
  <c r="AB114"/>
  <c r="AM114"/>
  <c r="AN114" s="1"/>
  <c r="AS114" s="1"/>
  <c r="AC115"/>
  <c r="AD115"/>
  <c r="AJ115"/>
  <c r="AK115"/>
  <c r="AL115"/>
  <c r="AU115"/>
  <c r="AV115"/>
  <c r="AW115"/>
  <c r="AX115"/>
  <c r="AY115"/>
  <c r="AZ115"/>
  <c r="L116"/>
  <c r="M116" s="1"/>
  <c r="R116"/>
  <c r="S116"/>
  <c r="T116"/>
  <c r="U116"/>
  <c r="Y116"/>
  <c r="AB116"/>
  <c r="AM116"/>
  <c r="L117"/>
  <c r="M117" s="1"/>
  <c r="AQ117" s="1"/>
  <c r="R117"/>
  <c r="S117"/>
  <c r="T117"/>
  <c r="U117"/>
  <c r="Y117"/>
  <c r="AB117"/>
  <c r="AM117"/>
  <c r="L118"/>
  <c r="R118"/>
  <c r="S118"/>
  <c r="T118"/>
  <c r="U118"/>
  <c r="Y118"/>
  <c r="AB118"/>
  <c r="AM118"/>
  <c r="AN118" s="1"/>
  <c r="AS118" s="1"/>
  <c r="L119"/>
  <c r="M119" s="1"/>
  <c r="AQ119" s="1"/>
  <c r="R119"/>
  <c r="S119"/>
  <c r="T119"/>
  <c r="U119"/>
  <c r="Y119"/>
  <c r="AB119"/>
  <c r="AM119"/>
  <c r="AN119" s="1"/>
  <c r="AS119" s="1"/>
  <c r="AC120"/>
  <c r="AD120"/>
  <c r="AJ120"/>
  <c r="AK120"/>
  <c r="AL120"/>
  <c r="AU120"/>
  <c r="AV120"/>
  <c r="AW120"/>
  <c r="AX120"/>
  <c r="AY120"/>
  <c r="AZ120"/>
  <c r="L121"/>
  <c r="M121" s="1"/>
  <c r="R121"/>
  <c r="S121"/>
  <c r="T121"/>
  <c r="U121"/>
  <c r="Y121"/>
  <c r="AB121"/>
  <c r="AM121"/>
  <c r="L122"/>
  <c r="M122" s="1"/>
  <c r="AQ122" s="1"/>
  <c r="R122"/>
  <c r="S122"/>
  <c r="T122"/>
  <c r="U122"/>
  <c r="Y122"/>
  <c r="AB122"/>
  <c r="AM122"/>
  <c r="AN122" s="1"/>
  <c r="L123"/>
  <c r="R123"/>
  <c r="S123"/>
  <c r="T123"/>
  <c r="U123"/>
  <c r="Y123"/>
  <c r="AB123"/>
  <c r="AM123"/>
  <c r="AN123" s="1"/>
  <c r="AS123" s="1"/>
  <c r="L124"/>
  <c r="M124" s="1"/>
  <c r="AQ124" s="1"/>
  <c r="R124"/>
  <c r="S124"/>
  <c r="T124"/>
  <c r="U124"/>
  <c r="Y124"/>
  <c r="AB124"/>
  <c r="AM124"/>
  <c r="AN124" s="1"/>
  <c r="AS124" s="1"/>
  <c r="AC125"/>
  <c r="AD125"/>
  <c r="AJ125"/>
  <c r="AK125"/>
  <c r="AL125"/>
  <c r="AU125"/>
  <c r="AV125"/>
  <c r="AW125"/>
  <c r="AX125"/>
  <c r="AY125"/>
  <c r="AZ125"/>
  <c r="N126"/>
  <c r="O126"/>
  <c r="P126"/>
  <c r="Q126"/>
  <c r="V126"/>
  <c r="W126"/>
  <c r="X126"/>
  <c r="Z126"/>
  <c r="AA126"/>
  <c r="AG126"/>
  <c r="AH126"/>
  <c r="AI126"/>
  <c r="AO126"/>
  <c r="L127"/>
  <c r="R127"/>
  <c r="S127"/>
  <c r="T127"/>
  <c r="U127"/>
  <c r="Y127"/>
  <c r="AB127"/>
  <c r="AM127"/>
  <c r="L128"/>
  <c r="M128" s="1"/>
  <c r="R128"/>
  <c r="S128"/>
  <c r="T128"/>
  <c r="U128"/>
  <c r="Y128"/>
  <c r="AB128"/>
  <c r="AM128"/>
  <c r="AN128" s="1"/>
  <c r="AS128" s="1"/>
  <c r="L129"/>
  <c r="M129" s="1"/>
  <c r="AQ129" s="1"/>
  <c r="R129"/>
  <c r="S129"/>
  <c r="T129"/>
  <c r="U129"/>
  <c r="Y129"/>
  <c r="AB129"/>
  <c r="AM129"/>
  <c r="AN129" s="1"/>
  <c r="AS129" s="1"/>
  <c r="L130"/>
  <c r="M130" s="1"/>
  <c r="AQ130" s="1"/>
  <c r="R130"/>
  <c r="S130"/>
  <c r="T130"/>
  <c r="U130"/>
  <c r="Y130"/>
  <c r="AB130"/>
  <c r="AM130"/>
  <c r="AN130" s="1"/>
  <c r="AS130" s="1"/>
  <c r="AC131"/>
  <c r="AD131"/>
  <c r="AJ131"/>
  <c r="AK131"/>
  <c r="AL131"/>
  <c r="AU131"/>
  <c r="AV131"/>
  <c r="AW131"/>
  <c r="AX131"/>
  <c r="AY131"/>
  <c r="AZ131"/>
  <c r="L132"/>
  <c r="R132"/>
  <c r="S132"/>
  <c r="T132"/>
  <c r="U132"/>
  <c r="Y132"/>
  <c r="AB132"/>
  <c r="AM132"/>
  <c r="AN132" s="1"/>
  <c r="AN136" s="1"/>
  <c r="L133"/>
  <c r="M133" s="1"/>
  <c r="R133"/>
  <c r="S133"/>
  <c r="T133"/>
  <c r="U133"/>
  <c r="Y133"/>
  <c r="AB133"/>
  <c r="AM133"/>
  <c r="AN133" s="1"/>
  <c r="AS133" s="1"/>
  <c r="L134"/>
  <c r="M134" s="1"/>
  <c r="AQ134" s="1"/>
  <c r="R134"/>
  <c r="S134"/>
  <c r="T134"/>
  <c r="U134"/>
  <c r="Y134"/>
  <c r="AB134"/>
  <c r="AM134"/>
  <c r="AN134" s="1"/>
  <c r="AS134" s="1"/>
  <c r="L135"/>
  <c r="M135" s="1"/>
  <c r="AQ135" s="1"/>
  <c r="R135"/>
  <c r="S135"/>
  <c r="T135"/>
  <c r="U135"/>
  <c r="Y135"/>
  <c r="AB135"/>
  <c r="AM135"/>
  <c r="AC136"/>
  <c r="AD136"/>
  <c r="AJ136"/>
  <c r="AK136"/>
  <c r="AL136"/>
  <c r="AU136"/>
  <c r="AV136"/>
  <c r="AW136"/>
  <c r="AX136"/>
  <c r="AY136"/>
  <c r="AZ136"/>
  <c r="N138"/>
  <c r="O138"/>
  <c r="P138"/>
  <c r="Q138"/>
  <c r="V138"/>
  <c r="W138"/>
  <c r="X138"/>
  <c r="Z138"/>
  <c r="AA138"/>
  <c r="AG138"/>
  <c r="AH138"/>
  <c r="AI138"/>
  <c r="AO138"/>
  <c r="L139"/>
  <c r="M139" s="1"/>
  <c r="R139"/>
  <c r="S139"/>
  <c r="T139"/>
  <c r="U139"/>
  <c r="Y139"/>
  <c r="AB139"/>
  <c r="AM139"/>
  <c r="AN139" s="1"/>
  <c r="AS139" s="1"/>
  <c r="L140"/>
  <c r="M140" s="1"/>
  <c r="AQ140" s="1"/>
  <c r="R140"/>
  <c r="S140"/>
  <c r="T140"/>
  <c r="U140"/>
  <c r="Y140"/>
  <c r="AB140"/>
  <c r="AM140"/>
  <c r="AN140" s="1"/>
  <c r="AS140" s="1"/>
  <c r="L141"/>
  <c r="M141" s="1"/>
  <c r="AQ141" s="1"/>
  <c r="R141"/>
  <c r="S141"/>
  <c r="T141"/>
  <c r="U141"/>
  <c r="Y141"/>
  <c r="AB141"/>
  <c r="AM141"/>
  <c r="AN141" s="1"/>
  <c r="L142"/>
  <c r="M142" s="1"/>
  <c r="AQ142" s="1"/>
  <c r="R142"/>
  <c r="S142"/>
  <c r="T142"/>
  <c r="U142"/>
  <c r="Y142"/>
  <c r="AB142"/>
  <c r="AM142"/>
  <c r="AC143"/>
  <c r="AD143"/>
  <c r="AJ143"/>
  <c r="AK143"/>
  <c r="AL143"/>
  <c r="AU143"/>
  <c r="AV143"/>
  <c r="AW143"/>
  <c r="AX143"/>
  <c r="AY143"/>
  <c r="AZ143"/>
  <c r="L144"/>
  <c r="M144" s="1"/>
  <c r="R144"/>
  <c r="S144"/>
  <c r="T144"/>
  <c r="U144"/>
  <c r="Y144"/>
  <c r="AB144"/>
  <c r="AM144"/>
  <c r="AN144" s="1"/>
  <c r="L145"/>
  <c r="M145" s="1"/>
  <c r="AQ145" s="1"/>
  <c r="R145"/>
  <c r="S145"/>
  <c r="T145"/>
  <c r="U145"/>
  <c r="Y145"/>
  <c r="AB145"/>
  <c r="AM145"/>
  <c r="AN145" s="1"/>
  <c r="AS145" s="1"/>
  <c r="L146"/>
  <c r="M146" s="1"/>
  <c r="AQ146" s="1"/>
  <c r="R146"/>
  <c r="S146"/>
  <c r="T146"/>
  <c r="U146"/>
  <c r="Y146"/>
  <c r="AB146"/>
  <c r="AM146"/>
  <c r="AN146" s="1"/>
  <c r="L147"/>
  <c r="M147" s="1"/>
  <c r="AQ147" s="1"/>
  <c r="R147"/>
  <c r="S147"/>
  <c r="T147"/>
  <c r="U147"/>
  <c r="Y147"/>
  <c r="AB147"/>
  <c r="AM147"/>
  <c r="AC148"/>
  <c r="AD148"/>
  <c r="AJ148"/>
  <c r="AK148"/>
  <c r="AL148"/>
  <c r="AU148"/>
  <c r="AV148"/>
  <c r="AW148"/>
  <c r="AW138" s="1"/>
  <c r="AX148"/>
  <c r="AY148"/>
  <c r="AZ148"/>
  <c r="L150"/>
  <c r="M150" s="1"/>
  <c r="R150"/>
  <c r="S150"/>
  <c r="T150"/>
  <c r="U150"/>
  <c r="Y150"/>
  <c r="AB150"/>
  <c r="AM150"/>
  <c r="AN150" s="1"/>
  <c r="L151"/>
  <c r="M151" s="1"/>
  <c r="AQ151" s="1"/>
  <c r="R151"/>
  <c r="S151"/>
  <c r="T151"/>
  <c r="U151"/>
  <c r="Y151"/>
  <c r="AB151"/>
  <c r="AM151"/>
  <c r="L152"/>
  <c r="M152" s="1"/>
  <c r="AQ152" s="1"/>
  <c r="R152"/>
  <c r="S152"/>
  <c r="T152"/>
  <c r="U152"/>
  <c r="Y152"/>
  <c r="AB152"/>
  <c r="AM152"/>
  <c r="L153"/>
  <c r="R153"/>
  <c r="S153"/>
  <c r="T153"/>
  <c r="U153"/>
  <c r="Y153"/>
  <c r="AB153"/>
  <c r="AM153"/>
  <c r="AN153" s="1"/>
  <c r="AS153" s="1"/>
  <c r="AC154"/>
  <c r="AD154"/>
  <c r="AJ154"/>
  <c r="AK154"/>
  <c r="AL154"/>
  <c r="AU154"/>
  <c r="AV154"/>
  <c r="AW154"/>
  <c r="AX154"/>
  <c r="AY154"/>
  <c r="AZ154"/>
  <c r="L155"/>
  <c r="M155" s="1"/>
  <c r="AQ155" s="1"/>
  <c r="R155"/>
  <c r="S155"/>
  <c r="T155"/>
  <c r="U155"/>
  <c r="Y155"/>
  <c r="AB155"/>
  <c r="AM155"/>
  <c r="AN155" s="1"/>
  <c r="L156"/>
  <c r="M156" s="1"/>
  <c r="AQ156" s="1"/>
  <c r="R156"/>
  <c r="S156"/>
  <c r="T156"/>
  <c r="U156"/>
  <c r="Y156"/>
  <c r="AB156"/>
  <c r="AM156"/>
  <c r="L157"/>
  <c r="M157" s="1"/>
  <c r="AQ157" s="1"/>
  <c r="R157"/>
  <c r="S157"/>
  <c r="T157"/>
  <c r="U157"/>
  <c r="Y157"/>
  <c r="AB157"/>
  <c r="AM157"/>
  <c r="AN157" s="1"/>
  <c r="L158"/>
  <c r="R158"/>
  <c r="S158"/>
  <c r="T158"/>
  <c r="U158"/>
  <c r="Y158"/>
  <c r="AB158"/>
  <c r="AM158"/>
  <c r="AN158" s="1"/>
  <c r="AS158" s="1"/>
  <c r="AC159"/>
  <c r="AD159"/>
  <c r="AJ159"/>
  <c r="AK159"/>
  <c r="AL159"/>
  <c r="AU159"/>
  <c r="AV159"/>
  <c r="AW159"/>
  <c r="AX159"/>
  <c r="AY159"/>
  <c r="AZ159"/>
  <c r="L160"/>
  <c r="M160" s="1"/>
  <c r="AQ160" s="1"/>
  <c r="R160"/>
  <c r="S160"/>
  <c r="T160"/>
  <c r="U160"/>
  <c r="Y160"/>
  <c r="AB160"/>
  <c r="AM160"/>
  <c r="AN160" s="1"/>
  <c r="AS160" s="1"/>
  <c r="L161"/>
  <c r="M161" s="1"/>
  <c r="R161"/>
  <c r="S161"/>
  <c r="T161"/>
  <c r="U161"/>
  <c r="Y161"/>
  <c r="AB161"/>
  <c r="AM161"/>
  <c r="L162"/>
  <c r="M162" s="1"/>
  <c r="AQ162" s="1"/>
  <c r="R162"/>
  <c r="S162"/>
  <c r="T162"/>
  <c r="U162"/>
  <c r="Y162"/>
  <c r="AB162"/>
  <c r="AM162"/>
  <c r="AN162" s="1"/>
  <c r="L163"/>
  <c r="M163" s="1"/>
  <c r="R163"/>
  <c r="S163"/>
  <c r="T163"/>
  <c r="U163"/>
  <c r="Y163"/>
  <c r="Y164" s="1"/>
  <c r="AB163"/>
  <c r="AM163"/>
  <c r="AN163" s="1"/>
  <c r="AS163" s="1"/>
  <c r="AC164"/>
  <c r="AD164"/>
  <c r="AJ164"/>
  <c r="AK164"/>
  <c r="AL164"/>
  <c r="AU164"/>
  <c r="AV164"/>
  <c r="AW164"/>
  <c r="AX164"/>
  <c r="AY164"/>
  <c r="AZ164"/>
  <c r="L166"/>
  <c r="M166" s="1"/>
  <c r="AQ166" s="1"/>
  <c r="R166"/>
  <c r="S166"/>
  <c r="T166"/>
  <c r="U166"/>
  <c r="Y166"/>
  <c r="AB166"/>
  <c r="AM166"/>
  <c r="AN166" s="1"/>
  <c r="AN170" s="1"/>
  <c r="AN165" s="1"/>
  <c r="L167"/>
  <c r="M167" s="1"/>
  <c r="R167"/>
  <c r="S167"/>
  <c r="T167"/>
  <c r="U167"/>
  <c r="Y167"/>
  <c r="AB167"/>
  <c r="AM167"/>
  <c r="AN167" s="1"/>
  <c r="L168"/>
  <c r="M168" s="1"/>
  <c r="AQ168" s="1"/>
  <c r="R168"/>
  <c r="S168"/>
  <c r="T168"/>
  <c r="U168"/>
  <c r="Y168"/>
  <c r="AB168"/>
  <c r="AM168"/>
  <c r="L169"/>
  <c r="M169" s="1"/>
  <c r="AQ169" s="1"/>
  <c r="R169"/>
  <c r="S169"/>
  <c r="T169"/>
  <c r="U169"/>
  <c r="Y169"/>
  <c r="AB169"/>
  <c r="AM169"/>
  <c r="AN169" s="1"/>
  <c r="AC170"/>
  <c r="AD170"/>
  <c r="AJ170"/>
  <c r="AK170"/>
  <c r="AL170"/>
  <c r="AU170"/>
  <c r="AV170"/>
  <c r="AW170"/>
  <c r="AX170"/>
  <c r="AY170"/>
  <c r="AZ170"/>
  <c r="L171"/>
  <c r="M171" s="1"/>
  <c r="AQ171" s="1"/>
  <c r="R171"/>
  <c r="S171"/>
  <c r="T171"/>
  <c r="U171"/>
  <c r="Y171"/>
  <c r="AB171"/>
  <c r="AM171"/>
  <c r="AM175" s="1"/>
  <c r="L172"/>
  <c r="R172"/>
  <c r="S172"/>
  <c r="T172"/>
  <c r="U172"/>
  <c r="Y172"/>
  <c r="AB172"/>
  <c r="AM172"/>
  <c r="AN172" s="1"/>
  <c r="L173"/>
  <c r="R173"/>
  <c r="S173"/>
  <c r="T173"/>
  <c r="U173"/>
  <c r="Y173"/>
  <c r="AB173"/>
  <c r="AM173"/>
  <c r="L174"/>
  <c r="M174" s="1"/>
  <c r="AQ174" s="1"/>
  <c r="R174"/>
  <c r="S174"/>
  <c r="T174"/>
  <c r="U174"/>
  <c r="Y174"/>
  <c r="AB174"/>
  <c r="AM174"/>
  <c r="AN174" s="1"/>
  <c r="AC175"/>
  <c r="AD175"/>
  <c r="AJ175"/>
  <c r="AK175"/>
  <c r="AL175"/>
  <c r="AU175"/>
  <c r="AV175"/>
  <c r="AW175"/>
  <c r="AX175"/>
  <c r="AY175"/>
  <c r="AZ175"/>
  <c r="L176"/>
  <c r="M176" s="1"/>
  <c r="AQ176" s="1"/>
  <c r="R176"/>
  <c r="S176"/>
  <c r="T176"/>
  <c r="U176"/>
  <c r="Y176"/>
  <c r="AB176"/>
  <c r="AM176"/>
  <c r="AN176" s="1"/>
  <c r="AN180" s="1"/>
  <c r="L177"/>
  <c r="M177" s="1"/>
  <c r="R177"/>
  <c r="S177"/>
  <c r="T177"/>
  <c r="U177"/>
  <c r="Y177"/>
  <c r="AB177"/>
  <c r="AM177"/>
  <c r="AN177" s="1"/>
  <c r="L178"/>
  <c r="M178" s="1"/>
  <c r="R178"/>
  <c r="S178"/>
  <c r="T178"/>
  <c r="U178"/>
  <c r="Y178"/>
  <c r="AB178"/>
  <c r="AM178"/>
  <c r="AN178" s="1"/>
  <c r="L179"/>
  <c r="M179" s="1"/>
  <c r="AQ179" s="1"/>
  <c r="R179"/>
  <c r="S179"/>
  <c r="T179"/>
  <c r="U179"/>
  <c r="Y179"/>
  <c r="AB179"/>
  <c r="AM179"/>
  <c r="AN179" s="1"/>
  <c r="AC180"/>
  <c r="AD180"/>
  <c r="AJ180"/>
  <c r="AK180"/>
  <c r="AL180"/>
  <c r="AU180"/>
  <c r="AV180"/>
  <c r="AW180"/>
  <c r="AX180"/>
  <c r="AY180"/>
  <c r="AZ180"/>
  <c r="N181"/>
  <c r="O181"/>
  <c r="P181"/>
  <c r="Q181"/>
  <c r="V181"/>
  <c r="W181"/>
  <c r="X181"/>
  <c r="Z181"/>
  <c r="AA181"/>
  <c r="AG181"/>
  <c r="AH181"/>
  <c r="AI181"/>
  <c r="AO181"/>
  <c r="L182"/>
  <c r="M182" s="1"/>
  <c r="R182"/>
  <c r="S182"/>
  <c r="T182"/>
  <c r="U182"/>
  <c r="Y182"/>
  <c r="AB182"/>
  <c r="AM182"/>
  <c r="AN182" s="1"/>
  <c r="AN186" s="1"/>
  <c r="AN181" s="1"/>
  <c r="L183"/>
  <c r="M183" s="1"/>
  <c r="AQ183" s="1"/>
  <c r="R183"/>
  <c r="S183"/>
  <c r="T183"/>
  <c r="U183"/>
  <c r="Y183"/>
  <c r="AB183"/>
  <c r="AM183"/>
  <c r="AN183" s="1"/>
  <c r="AS183" s="1"/>
  <c r="L184"/>
  <c r="M184" s="1"/>
  <c r="AQ184" s="1"/>
  <c r="R184"/>
  <c r="S184"/>
  <c r="T184"/>
  <c r="U184"/>
  <c r="Y184"/>
  <c r="AB184"/>
  <c r="AM184"/>
  <c r="L185"/>
  <c r="M185" s="1"/>
  <c r="AQ185" s="1"/>
  <c r="R185"/>
  <c r="S185"/>
  <c r="T185"/>
  <c r="U185"/>
  <c r="Y185"/>
  <c r="AB185"/>
  <c r="AM185"/>
  <c r="AN185" s="1"/>
  <c r="AC186"/>
  <c r="AC181" s="1"/>
  <c r="AD186"/>
  <c r="AD181" s="1"/>
  <c r="AJ186"/>
  <c r="AJ181" s="1"/>
  <c r="AK186"/>
  <c r="AK181" s="1"/>
  <c r="AL186"/>
  <c r="AL181" s="1"/>
  <c r="AU186"/>
  <c r="AU181" s="1"/>
  <c r="AV186"/>
  <c r="AV181" s="1"/>
  <c r="AW186"/>
  <c r="AW181" s="1"/>
  <c r="AX186"/>
  <c r="AX181" s="1"/>
  <c r="AY186"/>
  <c r="AY181" s="1"/>
  <c r="AZ186"/>
  <c r="AZ181" s="1"/>
  <c r="L188"/>
  <c r="M188" s="1"/>
  <c r="AQ188" s="1"/>
  <c r="R188"/>
  <c r="S188"/>
  <c r="T188"/>
  <c r="U188"/>
  <c r="Y188"/>
  <c r="AB188"/>
  <c r="AM188"/>
  <c r="AN188" s="1"/>
  <c r="AN192" s="1"/>
  <c r="AN187" s="1"/>
  <c r="L189"/>
  <c r="M189" s="1"/>
  <c r="R189"/>
  <c r="S189"/>
  <c r="T189"/>
  <c r="U189"/>
  <c r="Y189"/>
  <c r="AB189"/>
  <c r="AM189"/>
  <c r="L190"/>
  <c r="R190"/>
  <c r="S190"/>
  <c r="T190"/>
  <c r="U190"/>
  <c r="Y190"/>
  <c r="AB190"/>
  <c r="AM190"/>
  <c r="AN190" s="1"/>
  <c r="L191"/>
  <c r="M191" s="1"/>
  <c r="R191"/>
  <c r="S191"/>
  <c r="T191"/>
  <c r="U191"/>
  <c r="Y191"/>
  <c r="AB191"/>
  <c r="AM191"/>
  <c r="AN191" s="1"/>
  <c r="AC192"/>
  <c r="AD192"/>
  <c r="AJ192"/>
  <c r="AK192"/>
  <c r="AL192"/>
  <c r="AU192"/>
  <c r="AV192"/>
  <c r="AW192"/>
  <c r="AX192"/>
  <c r="AY192"/>
  <c r="AZ192"/>
  <c r="L193"/>
  <c r="M193" s="1"/>
  <c r="R193"/>
  <c r="S193"/>
  <c r="T193"/>
  <c r="U193"/>
  <c r="Y193"/>
  <c r="AB193"/>
  <c r="AM193"/>
  <c r="AN193" s="1"/>
  <c r="AN197" s="1"/>
  <c r="L194"/>
  <c r="M194" s="1"/>
  <c r="AQ194" s="1"/>
  <c r="R194"/>
  <c r="S194"/>
  <c r="T194"/>
  <c r="U194"/>
  <c r="Y194"/>
  <c r="AB194"/>
  <c r="AM194"/>
  <c r="L195"/>
  <c r="R195"/>
  <c r="S195"/>
  <c r="T195"/>
  <c r="U195"/>
  <c r="Y195"/>
  <c r="AB195"/>
  <c r="AM195"/>
  <c r="AN195" s="1"/>
  <c r="L196"/>
  <c r="M196" s="1"/>
  <c r="R196"/>
  <c r="S196"/>
  <c r="T196"/>
  <c r="U196"/>
  <c r="Y196"/>
  <c r="AB196"/>
  <c r="AM196"/>
  <c r="AN196" s="1"/>
  <c r="AC197"/>
  <c r="AD197"/>
  <c r="AJ197"/>
  <c r="AK197"/>
  <c r="AL197"/>
  <c r="AU197"/>
  <c r="AV197"/>
  <c r="AW197"/>
  <c r="AX197"/>
  <c r="AY197"/>
  <c r="AZ197"/>
  <c r="L198"/>
  <c r="M198" s="1"/>
  <c r="R198"/>
  <c r="S198"/>
  <c r="T198"/>
  <c r="U198"/>
  <c r="Y198"/>
  <c r="AB198"/>
  <c r="AM198"/>
  <c r="AN198" s="1"/>
  <c r="AN202" s="1"/>
  <c r="L199"/>
  <c r="M199" s="1"/>
  <c r="AQ199" s="1"/>
  <c r="R199"/>
  <c r="S199"/>
  <c r="T199"/>
  <c r="U199"/>
  <c r="Y199"/>
  <c r="AB199"/>
  <c r="AM199"/>
  <c r="L200"/>
  <c r="R200"/>
  <c r="S200"/>
  <c r="T200"/>
  <c r="U200"/>
  <c r="Y200"/>
  <c r="AB200"/>
  <c r="AM200"/>
  <c r="L201"/>
  <c r="M201" s="1"/>
  <c r="R201"/>
  <c r="S201"/>
  <c r="T201"/>
  <c r="U201"/>
  <c r="Y201"/>
  <c r="AB201"/>
  <c r="AM201"/>
  <c r="AN201" s="1"/>
  <c r="AS201" s="1"/>
  <c r="AC202"/>
  <c r="AD202"/>
  <c r="AJ202"/>
  <c r="AK202"/>
  <c r="AL202"/>
  <c r="AU202"/>
  <c r="AV202"/>
  <c r="AW202"/>
  <c r="AX202"/>
  <c r="AY202"/>
  <c r="AZ202"/>
  <c r="L203"/>
  <c r="M203" s="1"/>
  <c r="R203"/>
  <c r="S203"/>
  <c r="T203"/>
  <c r="U203"/>
  <c r="Y203"/>
  <c r="AB203"/>
  <c r="AM203"/>
  <c r="AN203" s="1"/>
  <c r="AN207" s="1"/>
  <c r="L204"/>
  <c r="M204" s="1"/>
  <c r="AQ204" s="1"/>
  <c r="R204"/>
  <c r="S204"/>
  <c r="T204"/>
  <c r="U204"/>
  <c r="Y204"/>
  <c r="AB204"/>
  <c r="AM204"/>
  <c r="L205"/>
  <c r="R205"/>
  <c r="S205"/>
  <c r="T205"/>
  <c r="U205"/>
  <c r="Y205"/>
  <c r="AB205"/>
  <c r="AM205"/>
  <c r="L206"/>
  <c r="M206" s="1"/>
  <c r="R206"/>
  <c r="S206"/>
  <c r="T206"/>
  <c r="U206"/>
  <c r="Y206"/>
  <c r="AB206"/>
  <c r="AM206"/>
  <c r="AN206" s="1"/>
  <c r="AC207"/>
  <c r="AD207"/>
  <c r="AJ207"/>
  <c r="AK207"/>
  <c r="AL207"/>
  <c r="AU207"/>
  <c r="AV207"/>
  <c r="AW207"/>
  <c r="AX207"/>
  <c r="AY207"/>
  <c r="AZ207"/>
  <c r="L208"/>
  <c r="M208" s="1"/>
  <c r="R208"/>
  <c r="S208"/>
  <c r="T208"/>
  <c r="U208"/>
  <c r="Y208"/>
  <c r="AB208"/>
  <c r="AM208"/>
  <c r="L209"/>
  <c r="M209" s="1"/>
  <c r="AQ209" s="1"/>
  <c r="R209"/>
  <c r="S209"/>
  <c r="T209"/>
  <c r="U209"/>
  <c r="Y209"/>
  <c r="AB209"/>
  <c r="AM209"/>
  <c r="L210"/>
  <c r="R210"/>
  <c r="S210"/>
  <c r="T210"/>
  <c r="U210"/>
  <c r="Y210"/>
  <c r="AB210"/>
  <c r="AM210"/>
  <c r="L211"/>
  <c r="M211" s="1"/>
  <c r="R211"/>
  <c r="S211"/>
  <c r="T211"/>
  <c r="U211"/>
  <c r="Y211"/>
  <c r="AB211"/>
  <c r="AM211"/>
  <c r="AN211" s="1"/>
  <c r="AC212"/>
  <c r="AD212"/>
  <c r="AJ212"/>
  <c r="AK212"/>
  <c r="AL212"/>
  <c r="AU212"/>
  <c r="AV212"/>
  <c r="AW212"/>
  <c r="AX212"/>
  <c r="AY212"/>
  <c r="AZ212"/>
  <c r="L213"/>
  <c r="M213" s="1"/>
  <c r="R213"/>
  <c r="S213"/>
  <c r="T213"/>
  <c r="U213"/>
  <c r="Y213"/>
  <c r="AB213"/>
  <c r="AM213"/>
  <c r="AN213" s="1"/>
  <c r="AN217" s="1"/>
  <c r="L214"/>
  <c r="M214" s="1"/>
  <c r="AQ214" s="1"/>
  <c r="R214"/>
  <c r="S214"/>
  <c r="T214"/>
  <c r="U214"/>
  <c r="Y214"/>
  <c r="AB214"/>
  <c r="AM214"/>
  <c r="L215"/>
  <c r="R215"/>
  <c r="S215"/>
  <c r="T215"/>
  <c r="U215"/>
  <c r="Y215"/>
  <c r="AB215"/>
  <c r="AM215"/>
  <c r="L216"/>
  <c r="R216"/>
  <c r="S216"/>
  <c r="T216"/>
  <c r="U216"/>
  <c r="Y216"/>
  <c r="AB216"/>
  <c r="AM216"/>
  <c r="AN216" s="1"/>
  <c r="AC217"/>
  <c r="AD217"/>
  <c r="AJ217"/>
  <c r="AK217"/>
  <c r="AL217"/>
  <c r="AU217"/>
  <c r="AV217"/>
  <c r="AW217"/>
  <c r="AX217"/>
  <c r="AY217"/>
  <c r="AZ217"/>
  <c r="L218"/>
  <c r="M218" s="1"/>
  <c r="R218"/>
  <c r="S218"/>
  <c r="T218"/>
  <c r="U218"/>
  <c r="Y218"/>
  <c r="AB218"/>
  <c r="AM218"/>
  <c r="AN218" s="1"/>
  <c r="AN222" s="1"/>
  <c r="L219"/>
  <c r="M219" s="1"/>
  <c r="AQ219" s="1"/>
  <c r="R219"/>
  <c r="S219"/>
  <c r="T219"/>
  <c r="U219"/>
  <c r="Y219"/>
  <c r="AB219"/>
  <c r="AM219"/>
  <c r="L220"/>
  <c r="R220"/>
  <c r="S220"/>
  <c r="T220"/>
  <c r="U220"/>
  <c r="Y220"/>
  <c r="AB220"/>
  <c r="AM220"/>
  <c r="AN220" s="1"/>
  <c r="L221"/>
  <c r="M221" s="1"/>
  <c r="R221"/>
  <c r="S221"/>
  <c r="T221"/>
  <c r="U221"/>
  <c r="Y221"/>
  <c r="AB221"/>
  <c r="AM221"/>
  <c r="AN221" s="1"/>
  <c r="AC222"/>
  <c r="AD222"/>
  <c r="AJ222"/>
  <c r="AK222"/>
  <c r="AL222"/>
  <c r="AU222"/>
  <c r="AV222"/>
  <c r="AW222"/>
  <c r="AX222"/>
  <c r="AY222"/>
  <c r="AZ222"/>
  <c r="L223"/>
  <c r="M223" s="1"/>
  <c r="R223"/>
  <c r="S223"/>
  <c r="T223"/>
  <c r="U223"/>
  <c r="Y223"/>
  <c r="AB223"/>
  <c r="AM223"/>
  <c r="AN223" s="1"/>
  <c r="AN227" s="1"/>
  <c r="L224"/>
  <c r="M224" s="1"/>
  <c r="AQ224" s="1"/>
  <c r="R224"/>
  <c r="S224"/>
  <c r="T224"/>
  <c r="U224"/>
  <c r="Y224"/>
  <c r="AB224"/>
  <c r="AM224"/>
  <c r="L225"/>
  <c r="R225"/>
  <c r="S225"/>
  <c r="T225"/>
  <c r="U225"/>
  <c r="Y225"/>
  <c r="AB225"/>
  <c r="AM225"/>
  <c r="AN225" s="1"/>
  <c r="L226"/>
  <c r="M226" s="1"/>
  <c r="R226"/>
  <c r="S226"/>
  <c r="T226"/>
  <c r="U226"/>
  <c r="Y226"/>
  <c r="AB226"/>
  <c r="AM226"/>
  <c r="AN226" s="1"/>
  <c r="AC227"/>
  <c r="AD227"/>
  <c r="AJ227"/>
  <c r="AK227"/>
  <c r="AL227"/>
  <c r="AU227"/>
  <c r="AV227"/>
  <c r="AW227"/>
  <c r="AX227"/>
  <c r="AY227"/>
  <c r="AZ227"/>
  <c r="L228"/>
  <c r="M228" s="1"/>
  <c r="R228"/>
  <c r="S228"/>
  <c r="T228"/>
  <c r="U228"/>
  <c r="Y228"/>
  <c r="AB228"/>
  <c r="AM228"/>
  <c r="AN228" s="1"/>
  <c r="AN232" s="1"/>
  <c r="L229"/>
  <c r="M229" s="1"/>
  <c r="AQ229" s="1"/>
  <c r="R229"/>
  <c r="S229"/>
  <c r="T229"/>
  <c r="U229"/>
  <c r="Y229"/>
  <c r="AB229"/>
  <c r="AM229"/>
  <c r="L230"/>
  <c r="R230"/>
  <c r="S230"/>
  <c r="T230"/>
  <c r="U230"/>
  <c r="Y230"/>
  <c r="AB230"/>
  <c r="AM230"/>
  <c r="AN230" s="1"/>
  <c r="L231"/>
  <c r="M231" s="1"/>
  <c r="R231"/>
  <c r="S231"/>
  <c r="T231"/>
  <c r="U231"/>
  <c r="Y231"/>
  <c r="AB231"/>
  <c r="AM231"/>
  <c r="AN231" s="1"/>
  <c r="AC232"/>
  <c r="AD232"/>
  <c r="AJ232"/>
  <c r="AK232"/>
  <c r="AL232"/>
  <c r="AU232"/>
  <c r="AV232"/>
  <c r="AW232"/>
  <c r="AX232"/>
  <c r="AY232"/>
  <c r="AZ232"/>
  <c r="L233"/>
  <c r="M233" s="1"/>
  <c r="R233"/>
  <c r="S233"/>
  <c r="T233"/>
  <c r="U233"/>
  <c r="Y233"/>
  <c r="AB233"/>
  <c r="AM233"/>
  <c r="L234"/>
  <c r="M234" s="1"/>
  <c r="AQ234" s="1"/>
  <c r="R234"/>
  <c r="S234"/>
  <c r="T234"/>
  <c r="U234"/>
  <c r="Y234"/>
  <c r="AB234"/>
  <c r="AM234"/>
  <c r="L235"/>
  <c r="R235"/>
  <c r="S235"/>
  <c r="T235"/>
  <c r="U235"/>
  <c r="Y235"/>
  <c r="AB235"/>
  <c r="AM235"/>
  <c r="AN235" s="1"/>
  <c r="L236"/>
  <c r="R236"/>
  <c r="S236"/>
  <c r="T236"/>
  <c r="U236"/>
  <c r="Y236"/>
  <c r="AB236"/>
  <c r="AM236"/>
  <c r="AN236" s="1"/>
  <c r="AC237"/>
  <c r="AD237"/>
  <c r="AJ237"/>
  <c r="AK237"/>
  <c r="AL237"/>
  <c r="AU237"/>
  <c r="AV237"/>
  <c r="AW237"/>
  <c r="AX237"/>
  <c r="AY237"/>
  <c r="AZ237"/>
  <c r="AG238"/>
  <c r="AH238"/>
  <c r="AI238"/>
  <c r="L239"/>
  <c r="R239"/>
  <c r="S239"/>
  <c r="T239"/>
  <c r="U239"/>
  <c r="Y239"/>
  <c r="AB239"/>
  <c r="AM239"/>
  <c r="AN239" s="1"/>
  <c r="L240"/>
  <c r="M240" s="1"/>
  <c r="AQ240" s="1"/>
  <c r="R240"/>
  <c r="S240"/>
  <c r="T240"/>
  <c r="U240"/>
  <c r="Y240"/>
  <c r="AB240"/>
  <c r="AM240"/>
  <c r="AN240" s="1"/>
  <c r="L241"/>
  <c r="M241" s="1"/>
  <c r="AQ241" s="1"/>
  <c r="R241"/>
  <c r="S241"/>
  <c r="T241"/>
  <c r="U241"/>
  <c r="Y241"/>
  <c r="AB241"/>
  <c r="AM241"/>
  <c r="L242"/>
  <c r="R242"/>
  <c r="S242"/>
  <c r="T242"/>
  <c r="U242"/>
  <c r="Y242"/>
  <c r="AB242"/>
  <c r="AM242"/>
  <c r="AN242" s="1"/>
  <c r="AC243"/>
  <c r="AD243"/>
  <c r="AJ243"/>
  <c r="AK243"/>
  <c r="AL243"/>
  <c r="AU243"/>
  <c r="AV243"/>
  <c r="AW243"/>
  <c r="AX243"/>
  <c r="AY243"/>
  <c r="AZ243"/>
  <c r="L244"/>
  <c r="M244" s="1"/>
  <c r="R244"/>
  <c r="S244"/>
  <c r="T244"/>
  <c r="U244"/>
  <c r="Y244"/>
  <c r="AB244"/>
  <c r="AM244"/>
  <c r="AN244" s="1"/>
  <c r="L245"/>
  <c r="M245" s="1"/>
  <c r="AQ245" s="1"/>
  <c r="R245"/>
  <c r="S245"/>
  <c r="T245"/>
  <c r="U245"/>
  <c r="Y245"/>
  <c r="AB245"/>
  <c r="AM245"/>
  <c r="AN245" s="1"/>
  <c r="L246"/>
  <c r="M246" s="1"/>
  <c r="AQ246" s="1"/>
  <c r="R246"/>
  <c r="S246"/>
  <c r="T246"/>
  <c r="U246"/>
  <c r="Y246"/>
  <c r="AB246"/>
  <c r="AM246"/>
  <c r="L247"/>
  <c r="M247" s="1"/>
  <c r="R247"/>
  <c r="S247"/>
  <c r="T247"/>
  <c r="U247"/>
  <c r="Y247"/>
  <c r="AB247"/>
  <c r="AM247"/>
  <c r="AN247" s="1"/>
  <c r="AC248"/>
  <c r="AD248"/>
  <c r="AJ248"/>
  <c r="AK248"/>
  <c r="AL248"/>
  <c r="AU248"/>
  <c r="AV248"/>
  <c r="AW248"/>
  <c r="AX248"/>
  <c r="AY248"/>
  <c r="AZ248"/>
  <c r="L249"/>
  <c r="M249" s="1"/>
  <c r="R249"/>
  <c r="S249"/>
  <c r="T249"/>
  <c r="U249"/>
  <c r="Y249"/>
  <c r="AB249"/>
  <c r="AM249"/>
  <c r="AN249" s="1"/>
  <c r="L250"/>
  <c r="M250" s="1"/>
  <c r="AQ250" s="1"/>
  <c r="R250"/>
  <c r="S250"/>
  <c r="T250"/>
  <c r="U250"/>
  <c r="Y250"/>
  <c r="AB250"/>
  <c r="AM250"/>
  <c r="AN250" s="1"/>
  <c r="L251"/>
  <c r="M251" s="1"/>
  <c r="AQ251" s="1"/>
  <c r="R251"/>
  <c r="S251"/>
  <c r="T251"/>
  <c r="U251"/>
  <c r="Y251"/>
  <c r="AB251"/>
  <c r="AM251"/>
  <c r="L252"/>
  <c r="M252" s="1"/>
  <c r="R252"/>
  <c r="S252"/>
  <c r="T252"/>
  <c r="U252"/>
  <c r="Y252"/>
  <c r="AB252"/>
  <c r="AM252"/>
  <c r="AN252" s="1"/>
  <c r="AC253"/>
  <c r="AD253"/>
  <c r="AJ253"/>
  <c r="AK253"/>
  <c r="AL253"/>
  <c r="AU253"/>
  <c r="AV253"/>
  <c r="AW253"/>
  <c r="AX253"/>
  <c r="AY253"/>
  <c r="AZ253"/>
  <c r="L256"/>
  <c r="M256" s="1"/>
  <c r="R256"/>
  <c r="S256"/>
  <c r="T256"/>
  <c r="U256"/>
  <c r="Y256"/>
  <c r="AB256"/>
  <c r="AM256"/>
  <c r="AN256" s="1"/>
  <c r="L257"/>
  <c r="M257" s="1"/>
  <c r="AQ257" s="1"/>
  <c r="R257"/>
  <c r="S257"/>
  <c r="T257"/>
  <c r="U257"/>
  <c r="Y257"/>
  <c r="AB257"/>
  <c r="AM257"/>
  <c r="L258"/>
  <c r="M258" s="1"/>
  <c r="AQ258" s="1"/>
  <c r="R258"/>
  <c r="S258"/>
  <c r="T258"/>
  <c r="U258"/>
  <c r="Y258"/>
  <c r="AB258"/>
  <c r="AM258"/>
  <c r="AN258" s="1"/>
  <c r="L259"/>
  <c r="M259" s="1"/>
  <c r="AQ259" s="1"/>
  <c r="R259"/>
  <c r="S259"/>
  <c r="T259"/>
  <c r="U259"/>
  <c r="Y259"/>
  <c r="AB259"/>
  <c r="AM259"/>
  <c r="AN259" s="1"/>
  <c r="AC260"/>
  <c r="AC255" s="1"/>
  <c r="AD260"/>
  <c r="AD255" s="1"/>
  <c r="AJ260"/>
  <c r="AJ255" s="1"/>
  <c r="AK260"/>
  <c r="AK255" s="1"/>
  <c r="AL260"/>
  <c r="AL255" s="1"/>
  <c r="AU260"/>
  <c r="AU255" s="1"/>
  <c r="AV260"/>
  <c r="AV255" s="1"/>
  <c r="AW260"/>
  <c r="AW255" s="1"/>
  <c r="AX260"/>
  <c r="AX255" s="1"/>
  <c r="AY260"/>
  <c r="AY255" s="1"/>
  <c r="AZ260"/>
  <c r="AZ255" s="1"/>
  <c r="L262"/>
  <c r="M262" s="1"/>
  <c r="AQ262" s="1"/>
  <c r="R262"/>
  <c r="S262"/>
  <c r="T262"/>
  <c r="U262"/>
  <c r="Y262"/>
  <c r="AB262"/>
  <c r="AM262"/>
  <c r="L263"/>
  <c r="R263"/>
  <c r="S263"/>
  <c r="T263"/>
  <c r="U263"/>
  <c r="Y263"/>
  <c r="AB263"/>
  <c r="AM263"/>
  <c r="L264"/>
  <c r="M264" s="1"/>
  <c r="R264"/>
  <c r="S264"/>
  <c r="T264"/>
  <c r="U264"/>
  <c r="Y264"/>
  <c r="AB264"/>
  <c r="AM264"/>
  <c r="AN264" s="1"/>
  <c r="AQ264"/>
  <c r="L265"/>
  <c r="R265"/>
  <c r="S265"/>
  <c r="T265"/>
  <c r="U265"/>
  <c r="Y265"/>
  <c r="AB265"/>
  <c r="AM265"/>
  <c r="AC266"/>
  <c r="AD266"/>
  <c r="AJ266"/>
  <c r="AK266"/>
  <c r="AL266"/>
  <c r="AU266"/>
  <c r="AV266"/>
  <c r="AW266"/>
  <c r="AX266"/>
  <c r="AY266"/>
  <c r="AZ266"/>
  <c r="L267"/>
  <c r="M267" s="1"/>
  <c r="AQ267" s="1"/>
  <c r="R267"/>
  <c r="S267"/>
  <c r="T267"/>
  <c r="U267"/>
  <c r="Y267"/>
  <c r="AB267"/>
  <c r="AM267"/>
  <c r="L268"/>
  <c r="R268"/>
  <c r="S268"/>
  <c r="T268"/>
  <c r="U268"/>
  <c r="Y268"/>
  <c r="AB268"/>
  <c r="AM268"/>
  <c r="AN268" s="1"/>
  <c r="L269"/>
  <c r="M269" s="1"/>
  <c r="R269"/>
  <c r="S269"/>
  <c r="T269"/>
  <c r="U269"/>
  <c r="Y269"/>
  <c r="AB269"/>
  <c r="AM269"/>
  <c r="AN269" s="1"/>
  <c r="L270"/>
  <c r="M270" s="1"/>
  <c r="AQ270" s="1"/>
  <c r="R270"/>
  <c r="S270"/>
  <c r="T270"/>
  <c r="U270"/>
  <c r="Y270"/>
  <c r="AB270"/>
  <c r="AM270"/>
  <c r="AN270" s="1"/>
  <c r="AC271"/>
  <c r="AD271"/>
  <c r="AJ271"/>
  <c r="AK271"/>
  <c r="AL271"/>
  <c r="AU271"/>
  <c r="AV271"/>
  <c r="AW271"/>
  <c r="AX271"/>
  <c r="AY271"/>
  <c r="AZ271"/>
  <c r="L272"/>
  <c r="M272" s="1"/>
  <c r="AQ272" s="1"/>
  <c r="R272"/>
  <c r="S272"/>
  <c r="T272"/>
  <c r="U272"/>
  <c r="Y272"/>
  <c r="AB272"/>
  <c r="AM272"/>
  <c r="L273"/>
  <c r="M273" s="1"/>
  <c r="R273"/>
  <c r="S273"/>
  <c r="T273"/>
  <c r="U273"/>
  <c r="Y273"/>
  <c r="AB273"/>
  <c r="AM273"/>
  <c r="AN273" s="1"/>
  <c r="L274"/>
  <c r="M274" s="1"/>
  <c r="R274"/>
  <c r="S274"/>
  <c r="T274"/>
  <c r="U274"/>
  <c r="Y274"/>
  <c r="AB274"/>
  <c r="AM274"/>
  <c r="AN274" s="1"/>
  <c r="L275"/>
  <c r="M275" s="1"/>
  <c r="AQ275" s="1"/>
  <c r="R275"/>
  <c r="S275"/>
  <c r="T275"/>
  <c r="U275"/>
  <c r="Y275"/>
  <c r="AB275"/>
  <c r="AM275"/>
  <c r="AN275" s="1"/>
  <c r="AC276"/>
  <c r="AD276"/>
  <c r="AJ276"/>
  <c r="AK276"/>
  <c r="AL276"/>
  <c r="AU276"/>
  <c r="AV276"/>
  <c r="AW276"/>
  <c r="AX276"/>
  <c r="AY276"/>
  <c r="AZ276"/>
  <c r="L277"/>
  <c r="M277" s="1"/>
  <c r="AQ277" s="1"/>
  <c r="R277"/>
  <c r="S277"/>
  <c r="T277"/>
  <c r="U277"/>
  <c r="Y277"/>
  <c r="AB277"/>
  <c r="AM277"/>
  <c r="L278"/>
  <c r="M278" s="1"/>
  <c r="R278"/>
  <c r="S278"/>
  <c r="T278"/>
  <c r="U278"/>
  <c r="Y278"/>
  <c r="AB278"/>
  <c r="AM278"/>
  <c r="AN278" s="1"/>
  <c r="AS278" s="1"/>
  <c r="L279"/>
  <c r="R279"/>
  <c r="S279"/>
  <c r="T279"/>
  <c r="U279"/>
  <c r="Y279"/>
  <c r="AB279"/>
  <c r="AM279"/>
  <c r="L280"/>
  <c r="M280" s="1"/>
  <c r="AQ280" s="1"/>
  <c r="R280"/>
  <c r="S280"/>
  <c r="T280"/>
  <c r="U280"/>
  <c r="Y280"/>
  <c r="AB280"/>
  <c r="AM280"/>
  <c r="AN280" s="1"/>
  <c r="AS280" s="1"/>
  <c r="AC281"/>
  <c r="AD281"/>
  <c r="AJ281"/>
  <c r="AK281"/>
  <c r="AL281"/>
  <c r="AU281"/>
  <c r="AV281"/>
  <c r="AW281"/>
  <c r="AX281"/>
  <c r="AY281"/>
  <c r="AZ281"/>
  <c r="L283"/>
  <c r="R283"/>
  <c r="S283"/>
  <c r="T283"/>
  <c r="U283"/>
  <c r="Y283"/>
  <c r="AB283"/>
  <c r="AM283"/>
  <c r="AN283" s="1"/>
  <c r="AN287" s="1"/>
  <c r="AN282" s="1"/>
  <c r="L284"/>
  <c r="M284" s="1"/>
  <c r="AQ284" s="1"/>
  <c r="R284"/>
  <c r="S284"/>
  <c r="T284"/>
  <c r="U284"/>
  <c r="Y284"/>
  <c r="AB284"/>
  <c r="AM284"/>
  <c r="L285"/>
  <c r="M285" s="1"/>
  <c r="AQ285" s="1"/>
  <c r="R285"/>
  <c r="S285"/>
  <c r="T285"/>
  <c r="U285"/>
  <c r="Y285"/>
  <c r="AB285"/>
  <c r="AM285"/>
  <c r="AN285" s="1"/>
  <c r="AS285" s="1"/>
  <c r="L286"/>
  <c r="M286" s="1"/>
  <c r="AQ286" s="1"/>
  <c r="R286"/>
  <c r="S286"/>
  <c r="T286"/>
  <c r="U286"/>
  <c r="Y286"/>
  <c r="AB286"/>
  <c r="AM286"/>
  <c r="AN286" s="1"/>
  <c r="AS286" s="1"/>
  <c r="AC287"/>
  <c r="AD287"/>
  <c r="AJ287"/>
  <c r="AK287"/>
  <c r="AL287"/>
  <c r="AU287"/>
  <c r="AV287"/>
  <c r="AW287"/>
  <c r="AX287"/>
  <c r="AY287"/>
  <c r="AZ287"/>
  <c r="L288"/>
  <c r="R288"/>
  <c r="S288"/>
  <c r="T288"/>
  <c r="U288"/>
  <c r="Y288"/>
  <c r="AB288"/>
  <c r="AM288"/>
  <c r="AN288" s="1"/>
  <c r="AN292" s="1"/>
  <c r="L289"/>
  <c r="M289" s="1"/>
  <c r="AQ289" s="1"/>
  <c r="R289"/>
  <c r="S289"/>
  <c r="T289"/>
  <c r="U289"/>
  <c r="Y289"/>
  <c r="AB289"/>
  <c r="AM289"/>
  <c r="L290"/>
  <c r="M290" s="1"/>
  <c r="AQ290" s="1"/>
  <c r="R290"/>
  <c r="S290"/>
  <c r="T290"/>
  <c r="U290"/>
  <c r="Y290"/>
  <c r="AB290"/>
  <c r="AM290"/>
  <c r="AN290" s="1"/>
  <c r="AS290" s="1"/>
  <c r="L291"/>
  <c r="M291" s="1"/>
  <c r="AQ291" s="1"/>
  <c r="R291"/>
  <c r="S291"/>
  <c r="T291"/>
  <c r="U291"/>
  <c r="Y291"/>
  <c r="AB291"/>
  <c r="AM291"/>
  <c r="AN291" s="1"/>
  <c r="AS291" s="1"/>
  <c r="AC292"/>
  <c r="AD292"/>
  <c r="AJ292"/>
  <c r="AK292"/>
  <c r="AL292"/>
  <c r="AU292"/>
  <c r="AV292"/>
  <c r="AW292"/>
  <c r="AX292"/>
  <c r="AY292"/>
  <c r="AZ292"/>
  <c r="L293"/>
  <c r="R293"/>
  <c r="S293"/>
  <c r="T293"/>
  <c r="U293"/>
  <c r="Y293"/>
  <c r="AB293"/>
  <c r="AM293"/>
  <c r="AN293" s="1"/>
  <c r="AN297" s="1"/>
  <c r="L294"/>
  <c r="M294" s="1"/>
  <c r="AQ294" s="1"/>
  <c r="R294"/>
  <c r="S294"/>
  <c r="T294"/>
  <c r="U294"/>
  <c r="Y294"/>
  <c r="AB294"/>
  <c r="AM294"/>
  <c r="L295"/>
  <c r="M295" s="1"/>
  <c r="AQ295" s="1"/>
  <c r="R295"/>
  <c r="S295"/>
  <c r="T295"/>
  <c r="U295"/>
  <c r="Y295"/>
  <c r="AB295"/>
  <c r="AM295"/>
  <c r="AN295" s="1"/>
  <c r="AS295" s="1"/>
  <c r="L296"/>
  <c r="M296" s="1"/>
  <c r="AQ296" s="1"/>
  <c r="R296"/>
  <c r="S296"/>
  <c r="T296"/>
  <c r="U296"/>
  <c r="Y296"/>
  <c r="AB296"/>
  <c r="AM296"/>
  <c r="AN296" s="1"/>
  <c r="AC297"/>
  <c r="AD297"/>
  <c r="AJ297"/>
  <c r="AK297"/>
  <c r="AL297"/>
  <c r="AU297"/>
  <c r="AV297"/>
  <c r="AW297"/>
  <c r="AX297"/>
  <c r="AY297"/>
  <c r="AZ297"/>
  <c r="L298"/>
  <c r="R298"/>
  <c r="S298"/>
  <c r="T298"/>
  <c r="U298"/>
  <c r="Y298"/>
  <c r="AB298"/>
  <c r="AM298"/>
  <c r="AN298" s="1"/>
  <c r="AN302" s="1"/>
  <c r="L299"/>
  <c r="M299" s="1"/>
  <c r="AQ299" s="1"/>
  <c r="R299"/>
  <c r="S299"/>
  <c r="T299"/>
  <c r="U299"/>
  <c r="Y299"/>
  <c r="AB299"/>
  <c r="AM299"/>
  <c r="L300"/>
  <c r="M300" s="1"/>
  <c r="AQ300" s="1"/>
  <c r="R300"/>
  <c r="S300"/>
  <c r="T300"/>
  <c r="U300"/>
  <c r="Y300"/>
  <c r="AB300"/>
  <c r="AM300"/>
  <c r="AN300" s="1"/>
  <c r="AS300" s="1"/>
  <c r="L301"/>
  <c r="M301" s="1"/>
  <c r="AQ301" s="1"/>
  <c r="R301"/>
  <c r="S301"/>
  <c r="T301"/>
  <c r="U301"/>
  <c r="Y301"/>
  <c r="AB301"/>
  <c r="AM301"/>
  <c r="AC302"/>
  <c r="AD302"/>
  <c r="AJ302"/>
  <c r="AK302"/>
  <c r="AL302"/>
  <c r="AU302"/>
  <c r="AV302"/>
  <c r="AW302"/>
  <c r="AX302"/>
  <c r="AY302"/>
  <c r="AZ302"/>
  <c r="L304"/>
  <c r="M304" s="1"/>
  <c r="R304"/>
  <c r="S304"/>
  <c r="T304"/>
  <c r="U304"/>
  <c r="Y304"/>
  <c r="AB304"/>
  <c r="AM304"/>
  <c r="AN304" s="1"/>
  <c r="AN308" s="1"/>
  <c r="AN303" s="1"/>
  <c r="L305"/>
  <c r="M305" s="1"/>
  <c r="AQ305" s="1"/>
  <c r="R305"/>
  <c r="S305"/>
  <c r="T305"/>
  <c r="U305"/>
  <c r="Y305"/>
  <c r="AB305"/>
  <c r="AM305"/>
  <c r="AN305" s="1"/>
  <c r="L306"/>
  <c r="M306" s="1"/>
  <c r="AQ306" s="1"/>
  <c r="R306"/>
  <c r="S306"/>
  <c r="T306"/>
  <c r="U306"/>
  <c r="Y306"/>
  <c r="AB306"/>
  <c r="AM306"/>
  <c r="AN306" s="1"/>
  <c r="L307"/>
  <c r="M307" s="1"/>
  <c r="AQ307" s="1"/>
  <c r="R307"/>
  <c r="S307"/>
  <c r="T307"/>
  <c r="U307"/>
  <c r="Y307"/>
  <c r="AB307"/>
  <c r="AM307"/>
  <c r="AN307" s="1"/>
  <c r="AC308"/>
  <c r="AD308"/>
  <c r="AJ308"/>
  <c r="AK308"/>
  <c r="AL308"/>
  <c r="AU308"/>
  <c r="AV308"/>
  <c r="AW308"/>
  <c r="AX308"/>
  <c r="AY308"/>
  <c r="AZ308"/>
  <c r="L309"/>
  <c r="M309" s="1"/>
  <c r="R309"/>
  <c r="S309"/>
  <c r="T309"/>
  <c r="U309"/>
  <c r="Y309"/>
  <c r="AB309"/>
  <c r="AM309"/>
  <c r="AN309" s="1"/>
  <c r="AN313" s="1"/>
  <c r="L310"/>
  <c r="M310" s="1"/>
  <c r="AQ310" s="1"/>
  <c r="R310"/>
  <c r="S310"/>
  <c r="T310"/>
  <c r="U310"/>
  <c r="Y310"/>
  <c r="AB310"/>
  <c r="AM310"/>
  <c r="L311"/>
  <c r="M311" s="1"/>
  <c r="AQ311" s="1"/>
  <c r="R311"/>
  <c r="S311"/>
  <c r="T311"/>
  <c r="U311"/>
  <c r="Y311"/>
  <c r="AB311"/>
  <c r="AM311"/>
  <c r="AN311" s="1"/>
  <c r="L312"/>
  <c r="M312" s="1"/>
  <c r="AQ312" s="1"/>
  <c r="R312"/>
  <c r="S312"/>
  <c r="T312"/>
  <c r="U312"/>
  <c r="Y312"/>
  <c r="Y313" s="1"/>
  <c r="AB312"/>
  <c r="AM312"/>
  <c r="AN312" s="1"/>
  <c r="AC313"/>
  <c r="AD313"/>
  <c r="AJ313"/>
  <c r="AK313"/>
  <c r="AL313"/>
  <c r="AU313"/>
  <c r="AV313"/>
  <c r="AW313"/>
  <c r="AX313"/>
  <c r="AY313"/>
  <c r="AZ313"/>
  <c r="L314"/>
  <c r="M314" s="1"/>
  <c r="R314"/>
  <c r="S314"/>
  <c r="T314"/>
  <c r="U314"/>
  <c r="Y314"/>
  <c r="AB314"/>
  <c r="AM314"/>
  <c r="AN314" s="1"/>
  <c r="AN318" s="1"/>
  <c r="L315"/>
  <c r="M315" s="1"/>
  <c r="AQ315" s="1"/>
  <c r="R315"/>
  <c r="S315"/>
  <c r="T315"/>
  <c r="U315"/>
  <c r="Y315"/>
  <c r="AB315"/>
  <c r="AM315"/>
  <c r="AN315" s="1"/>
  <c r="AS315" s="1"/>
  <c r="L316"/>
  <c r="M316" s="1"/>
  <c r="AQ316" s="1"/>
  <c r="R316"/>
  <c r="S316"/>
  <c r="T316"/>
  <c r="U316"/>
  <c r="Y316"/>
  <c r="AB316"/>
  <c r="AM316"/>
  <c r="AN316" s="1"/>
  <c r="L317"/>
  <c r="M317" s="1"/>
  <c r="AQ317" s="1"/>
  <c r="R317"/>
  <c r="S317"/>
  <c r="T317"/>
  <c r="U317"/>
  <c r="Y317"/>
  <c r="AB317"/>
  <c r="AM317"/>
  <c r="AN317" s="1"/>
  <c r="AC318"/>
  <c r="AD318"/>
  <c r="AJ318"/>
  <c r="AK318"/>
  <c r="AL318"/>
  <c r="AU318"/>
  <c r="AV318"/>
  <c r="AW318"/>
  <c r="AX318"/>
  <c r="AY318"/>
  <c r="AZ318"/>
  <c r="L321"/>
  <c r="M321" s="1"/>
  <c r="R321"/>
  <c r="S321"/>
  <c r="T321"/>
  <c r="U321"/>
  <c r="Y321"/>
  <c r="AB321"/>
  <c r="AM321"/>
  <c r="AN321" s="1"/>
  <c r="L322"/>
  <c r="M322" s="1"/>
  <c r="AQ322" s="1"/>
  <c r="R322"/>
  <c r="S322"/>
  <c r="T322"/>
  <c r="U322"/>
  <c r="Y322"/>
  <c r="AB322"/>
  <c r="AM322"/>
  <c r="AN322" s="1"/>
  <c r="L323"/>
  <c r="M323" s="1"/>
  <c r="AQ323" s="1"/>
  <c r="R323"/>
  <c r="S323"/>
  <c r="T323"/>
  <c r="U323"/>
  <c r="Y323"/>
  <c r="AB323"/>
  <c r="AM323"/>
  <c r="L324"/>
  <c r="M324" s="1"/>
  <c r="AQ324" s="1"/>
  <c r="R324"/>
  <c r="S324"/>
  <c r="T324"/>
  <c r="U324"/>
  <c r="Y324"/>
  <c r="AB324"/>
  <c r="AM324"/>
  <c r="AN324" s="1"/>
  <c r="AC325"/>
  <c r="AD325"/>
  <c r="AJ325"/>
  <c r="AK325"/>
  <c r="AL325"/>
  <c r="AU325"/>
  <c r="AV325"/>
  <c r="AW325"/>
  <c r="AX325"/>
  <c r="AY325"/>
  <c r="AZ325"/>
  <c r="L326"/>
  <c r="M326" s="1"/>
  <c r="R326"/>
  <c r="S326"/>
  <c r="T326"/>
  <c r="U326"/>
  <c r="Y326"/>
  <c r="AB326"/>
  <c r="AM326"/>
  <c r="AN326" s="1"/>
  <c r="L327"/>
  <c r="M327" s="1"/>
  <c r="AQ327" s="1"/>
  <c r="R327"/>
  <c r="S327"/>
  <c r="T327"/>
  <c r="U327"/>
  <c r="Y327"/>
  <c r="AB327"/>
  <c r="AM327"/>
  <c r="AN327" s="1"/>
  <c r="L328"/>
  <c r="M328" s="1"/>
  <c r="AQ328" s="1"/>
  <c r="R328"/>
  <c r="S328"/>
  <c r="T328"/>
  <c r="U328"/>
  <c r="Y328"/>
  <c r="AB328"/>
  <c r="AM328"/>
  <c r="L329"/>
  <c r="M329" s="1"/>
  <c r="AQ329" s="1"/>
  <c r="R329"/>
  <c r="S329"/>
  <c r="T329"/>
  <c r="U329"/>
  <c r="Y329"/>
  <c r="AB329"/>
  <c r="AM329"/>
  <c r="AN329" s="1"/>
  <c r="AC330"/>
  <c r="AD330"/>
  <c r="AJ330"/>
  <c r="AK330"/>
  <c r="AL330"/>
  <c r="AU330"/>
  <c r="AV330"/>
  <c r="AW330"/>
  <c r="AX330"/>
  <c r="AY330"/>
  <c r="AZ330"/>
  <c r="L332"/>
  <c r="M332" s="1"/>
  <c r="R332"/>
  <c r="S332"/>
  <c r="T332"/>
  <c r="U332"/>
  <c r="Y332"/>
  <c r="AB332"/>
  <c r="AM332"/>
  <c r="AN332" s="1"/>
  <c r="AN336" s="1"/>
  <c r="AN331" s="1"/>
  <c r="L333"/>
  <c r="M333" s="1"/>
  <c r="AQ333" s="1"/>
  <c r="R333"/>
  <c r="S333"/>
  <c r="T333"/>
  <c r="U333"/>
  <c r="Y333"/>
  <c r="AB333"/>
  <c r="AM333"/>
  <c r="AN333" s="1"/>
  <c r="L334"/>
  <c r="R334"/>
  <c r="S334"/>
  <c r="T334"/>
  <c r="U334"/>
  <c r="Y334"/>
  <c r="AB334"/>
  <c r="AM334"/>
  <c r="AN334" s="1"/>
  <c r="L335"/>
  <c r="M335" s="1"/>
  <c r="AQ335" s="1"/>
  <c r="R335"/>
  <c r="S335"/>
  <c r="T335"/>
  <c r="U335"/>
  <c r="Y335"/>
  <c r="AB335"/>
  <c r="AM335"/>
  <c r="AC336"/>
  <c r="AD336"/>
  <c r="AJ336"/>
  <c r="AK336"/>
  <c r="AL336"/>
  <c r="AU336"/>
  <c r="AV336"/>
  <c r="AW336"/>
  <c r="AX336"/>
  <c r="AY336"/>
  <c r="AZ336"/>
  <c r="L337"/>
  <c r="M337" s="1"/>
  <c r="R337"/>
  <c r="S337"/>
  <c r="T337"/>
  <c r="U337"/>
  <c r="Y337"/>
  <c r="AB337"/>
  <c r="AM337"/>
  <c r="AN337" s="1"/>
  <c r="AN341" s="1"/>
  <c r="L338"/>
  <c r="M338" s="1"/>
  <c r="AQ338" s="1"/>
  <c r="R338"/>
  <c r="S338"/>
  <c r="T338"/>
  <c r="U338"/>
  <c r="Y338"/>
  <c r="AB338"/>
  <c r="AM338"/>
  <c r="AN338" s="1"/>
  <c r="L339"/>
  <c r="R339"/>
  <c r="S339"/>
  <c r="T339"/>
  <c r="U339"/>
  <c r="Y339"/>
  <c r="AB339"/>
  <c r="AM339"/>
  <c r="AN339" s="1"/>
  <c r="L340"/>
  <c r="M340" s="1"/>
  <c r="AQ340" s="1"/>
  <c r="R340"/>
  <c r="S340"/>
  <c r="T340"/>
  <c r="U340"/>
  <c r="Y340"/>
  <c r="AB340"/>
  <c r="AM340"/>
  <c r="AC341"/>
  <c r="AD341"/>
  <c r="AJ341"/>
  <c r="AK341"/>
  <c r="AL341"/>
  <c r="AU341"/>
  <c r="AV341"/>
  <c r="AW341"/>
  <c r="AX341"/>
  <c r="AY341"/>
  <c r="AZ341"/>
  <c r="L342"/>
  <c r="M342" s="1"/>
  <c r="R342"/>
  <c r="S342"/>
  <c r="T342"/>
  <c r="U342"/>
  <c r="Y342"/>
  <c r="AB342"/>
  <c r="AM342"/>
  <c r="AN342" s="1"/>
  <c r="AN346" s="1"/>
  <c r="L343"/>
  <c r="M343" s="1"/>
  <c r="AQ343" s="1"/>
  <c r="R343"/>
  <c r="S343"/>
  <c r="T343"/>
  <c r="U343"/>
  <c r="Y343"/>
  <c r="AB343"/>
  <c r="AM343"/>
  <c r="AN343" s="1"/>
  <c r="L344"/>
  <c r="R344"/>
  <c r="S344"/>
  <c r="T344"/>
  <c r="U344"/>
  <c r="Y344"/>
  <c r="AB344"/>
  <c r="AM344"/>
  <c r="AN344" s="1"/>
  <c r="L345"/>
  <c r="M345" s="1"/>
  <c r="R345"/>
  <c r="S345"/>
  <c r="T345"/>
  <c r="U345"/>
  <c r="Y345"/>
  <c r="AB345"/>
  <c r="AM345"/>
  <c r="AC346"/>
  <c r="AD346"/>
  <c r="AJ346"/>
  <c r="AK346"/>
  <c r="AL346"/>
  <c r="AU346"/>
  <c r="AV346"/>
  <c r="AW346"/>
  <c r="AX346"/>
  <c r="AY346"/>
  <c r="AZ346"/>
  <c r="L347"/>
  <c r="M347" s="1"/>
  <c r="R347"/>
  <c r="S347"/>
  <c r="T347"/>
  <c r="U347"/>
  <c r="Y347"/>
  <c r="AB347"/>
  <c r="AM347"/>
  <c r="AN347" s="1"/>
  <c r="AN351" s="1"/>
  <c r="L348"/>
  <c r="M348" s="1"/>
  <c r="AQ348" s="1"/>
  <c r="R348"/>
  <c r="S348"/>
  <c r="T348"/>
  <c r="U348"/>
  <c r="Y348"/>
  <c r="AB348"/>
  <c r="AM348"/>
  <c r="AN348" s="1"/>
  <c r="L349"/>
  <c r="R349"/>
  <c r="S349"/>
  <c r="T349"/>
  <c r="U349"/>
  <c r="Y349"/>
  <c r="AB349"/>
  <c r="AM349"/>
  <c r="AN349" s="1"/>
  <c r="L350"/>
  <c r="M350" s="1"/>
  <c r="R350"/>
  <c r="S350"/>
  <c r="T350"/>
  <c r="U350"/>
  <c r="Y350"/>
  <c r="AB350"/>
  <c r="AM350"/>
  <c r="AC351"/>
  <c r="AD351"/>
  <c r="AJ351"/>
  <c r="AK351"/>
  <c r="AL351"/>
  <c r="AU351"/>
  <c r="AV351"/>
  <c r="AW351"/>
  <c r="AX351"/>
  <c r="AY351"/>
  <c r="AZ351"/>
  <c r="L352"/>
  <c r="M352" s="1"/>
  <c r="R352"/>
  <c r="S352"/>
  <c r="T352"/>
  <c r="U352"/>
  <c r="Y352"/>
  <c r="AB352"/>
  <c r="AM352"/>
  <c r="AN352" s="1"/>
  <c r="AN356" s="1"/>
  <c r="L353"/>
  <c r="M353" s="1"/>
  <c r="AQ353" s="1"/>
  <c r="R353"/>
  <c r="S353"/>
  <c r="T353"/>
  <c r="U353"/>
  <c r="Y353"/>
  <c r="AB353"/>
  <c r="AM353"/>
  <c r="AN353" s="1"/>
  <c r="L354"/>
  <c r="R354"/>
  <c r="S354"/>
  <c r="T354"/>
  <c r="U354"/>
  <c r="Y354"/>
  <c r="AB354"/>
  <c r="AM354"/>
  <c r="AN354" s="1"/>
  <c r="L355"/>
  <c r="R355"/>
  <c r="S355"/>
  <c r="T355"/>
  <c r="U355"/>
  <c r="Y355"/>
  <c r="AB355"/>
  <c r="AM355"/>
  <c r="AC356"/>
  <c r="AD356"/>
  <c r="AJ356"/>
  <c r="AK356"/>
  <c r="AL356"/>
  <c r="AU356"/>
  <c r="AV356"/>
  <c r="AW356"/>
  <c r="AX356"/>
  <c r="AY356"/>
  <c r="AZ356"/>
  <c r="L357"/>
  <c r="M357" s="1"/>
  <c r="R357"/>
  <c r="S357"/>
  <c r="T357"/>
  <c r="U357"/>
  <c r="Y357"/>
  <c r="AB357"/>
  <c r="AM357"/>
  <c r="AN357" s="1"/>
  <c r="AN361" s="1"/>
  <c r="L358"/>
  <c r="M358" s="1"/>
  <c r="AQ358" s="1"/>
  <c r="R358"/>
  <c r="S358"/>
  <c r="T358"/>
  <c r="U358"/>
  <c r="Y358"/>
  <c r="AB358"/>
  <c r="AM358"/>
  <c r="AN358" s="1"/>
  <c r="L359"/>
  <c r="R359"/>
  <c r="S359"/>
  <c r="T359"/>
  <c r="U359"/>
  <c r="Y359"/>
  <c r="AB359"/>
  <c r="AM359"/>
  <c r="AN359" s="1"/>
  <c r="L360"/>
  <c r="M360" s="1"/>
  <c r="R360"/>
  <c r="S360"/>
  <c r="T360"/>
  <c r="U360"/>
  <c r="Y360"/>
  <c r="AB360"/>
  <c r="AM360"/>
  <c r="AC361"/>
  <c r="AD361"/>
  <c r="AJ361"/>
  <c r="AK361"/>
  <c r="AL361"/>
  <c r="AU361"/>
  <c r="AV361"/>
  <c r="AW361"/>
  <c r="AX361"/>
  <c r="AY361"/>
  <c r="AZ361"/>
  <c r="L363"/>
  <c r="R363"/>
  <c r="S363"/>
  <c r="T363"/>
  <c r="U363"/>
  <c r="Y363"/>
  <c r="AB363"/>
  <c r="AM363"/>
  <c r="AN363" s="1"/>
  <c r="L364"/>
  <c r="M364" s="1"/>
  <c r="AQ364" s="1"/>
  <c r="R364"/>
  <c r="S364"/>
  <c r="T364"/>
  <c r="U364"/>
  <c r="Y364"/>
  <c r="AB364"/>
  <c r="AM364"/>
  <c r="AN364" s="1"/>
  <c r="L365"/>
  <c r="M365" s="1"/>
  <c r="AQ365" s="1"/>
  <c r="R365"/>
  <c r="S365"/>
  <c r="T365"/>
  <c r="U365"/>
  <c r="Y365"/>
  <c r="AB365"/>
  <c r="AM365"/>
  <c r="AN365" s="1"/>
  <c r="AS365" s="1"/>
  <c r="L366"/>
  <c r="M366" s="1"/>
  <c r="AQ366" s="1"/>
  <c r="R366"/>
  <c r="S366"/>
  <c r="T366"/>
  <c r="U366"/>
  <c r="Y366"/>
  <c r="AB366"/>
  <c r="AM366"/>
  <c r="AN366" s="1"/>
  <c r="AS366" s="1"/>
  <c r="AC367"/>
  <c r="AC362" s="1"/>
  <c r="AD367"/>
  <c r="AD362" s="1"/>
  <c r="AJ367"/>
  <c r="AJ362" s="1"/>
  <c r="AK367"/>
  <c r="AK362" s="1"/>
  <c r="AL367"/>
  <c r="AL362" s="1"/>
  <c r="AU367"/>
  <c r="AU362" s="1"/>
  <c r="AV367"/>
  <c r="AV362" s="1"/>
  <c r="AW367"/>
  <c r="AW362" s="1"/>
  <c r="AX367"/>
  <c r="AX362" s="1"/>
  <c r="AY367"/>
  <c r="AY362" s="1"/>
  <c r="AZ367"/>
  <c r="AZ362" s="1"/>
  <c r="L369"/>
  <c r="M369" s="1"/>
  <c r="R369"/>
  <c r="S369"/>
  <c r="T369"/>
  <c r="U369"/>
  <c r="Y369"/>
  <c r="AB369"/>
  <c r="AM369"/>
  <c r="AN369" s="1"/>
  <c r="L370"/>
  <c r="M370" s="1"/>
  <c r="AQ370" s="1"/>
  <c r="R370"/>
  <c r="S370"/>
  <c r="T370"/>
  <c r="U370"/>
  <c r="Y370"/>
  <c r="AB370"/>
  <c r="AM370"/>
  <c r="AN370" s="1"/>
  <c r="AS370" s="1"/>
  <c r="L371"/>
  <c r="M371" s="1"/>
  <c r="AQ371" s="1"/>
  <c r="R371"/>
  <c r="S371"/>
  <c r="T371"/>
  <c r="U371"/>
  <c r="Y371"/>
  <c r="AB371"/>
  <c r="AM371"/>
  <c r="L372"/>
  <c r="M372" s="1"/>
  <c r="AQ372" s="1"/>
  <c r="R372"/>
  <c r="S372"/>
  <c r="T372"/>
  <c r="U372"/>
  <c r="Y372"/>
  <c r="AB372"/>
  <c r="AM372"/>
  <c r="AN372" s="1"/>
  <c r="AC373"/>
  <c r="AD373"/>
  <c r="AJ373"/>
  <c r="AK373"/>
  <c r="AL373"/>
  <c r="AU373"/>
  <c r="AV373"/>
  <c r="AW373"/>
  <c r="AX373"/>
  <c r="AY373"/>
  <c r="AZ373"/>
  <c r="L374"/>
  <c r="M374" s="1"/>
  <c r="R374"/>
  <c r="S374"/>
  <c r="T374"/>
  <c r="U374"/>
  <c r="Y374"/>
  <c r="AB374"/>
  <c r="AM374"/>
  <c r="AN374" s="1"/>
  <c r="L375"/>
  <c r="M375" s="1"/>
  <c r="AQ375" s="1"/>
  <c r="R375"/>
  <c r="S375"/>
  <c r="T375"/>
  <c r="U375"/>
  <c r="Y375"/>
  <c r="AB375"/>
  <c r="AM375"/>
  <c r="AN375" s="1"/>
  <c r="L376"/>
  <c r="M376" s="1"/>
  <c r="AQ376" s="1"/>
  <c r="R376"/>
  <c r="S376"/>
  <c r="T376"/>
  <c r="U376"/>
  <c r="Y376"/>
  <c r="AB376"/>
  <c r="AM376"/>
  <c r="L377"/>
  <c r="M377" s="1"/>
  <c r="AQ377" s="1"/>
  <c r="R377"/>
  <c r="S377"/>
  <c r="T377"/>
  <c r="U377"/>
  <c r="Y377"/>
  <c r="Y378" s="1"/>
  <c r="AB377"/>
  <c r="AM377"/>
  <c r="AN377" s="1"/>
  <c r="AC378"/>
  <c r="AD378"/>
  <c r="AJ378"/>
  <c r="AK378"/>
  <c r="AL378"/>
  <c r="AU378"/>
  <c r="AV378"/>
  <c r="AW378"/>
  <c r="AX378"/>
  <c r="AY378"/>
  <c r="AZ378"/>
  <c r="L379"/>
  <c r="M379" s="1"/>
  <c r="R379"/>
  <c r="S379"/>
  <c r="T379"/>
  <c r="U379"/>
  <c r="Y379"/>
  <c r="AB379"/>
  <c r="AM379"/>
  <c r="AN379" s="1"/>
  <c r="L380"/>
  <c r="M380" s="1"/>
  <c r="AQ380" s="1"/>
  <c r="R380"/>
  <c r="S380"/>
  <c r="T380"/>
  <c r="U380"/>
  <c r="Y380"/>
  <c r="AB380"/>
  <c r="AM380"/>
  <c r="AN380" s="1"/>
  <c r="L381"/>
  <c r="M381" s="1"/>
  <c r="AQ381" s="1"/>
  <c r="R381"/>
  <c r="S381"/>
  <c r="T381"/>
  <c r="U381"/>
  <c r="Y381"/>
  <c r="AB381"/>
  <c r="AM381"/>
  <c r="L382"/>
  <c r="M382" s="1"/>
  <c r="AQ382" s="1"/>
  <c r="R382"/>
  <c r="S382"/>
  <c r="T382"/>
  <c r="U382"/>
  <c r="Y382"/>
  <c r="AB382"/>
  <c r="AM382"/>
  <c r="AC383"/>
  <c r="AD383"/>
  <c r="AJ383"/>
  <c r="AK383"/>
  <c r="AL383"/>
  <c r="AU383"/>
  <c r="AV383"/>
  <c r="AW383"/>
  <c r="AX383"/>
  <c r="AY383"/>
  <c r="AZ383"/>
  <c r="L384"/>
  <c r="M384" s="1"/>
  <c r="R384"/>
  <c r="S384"/>
  <c r="T384"/>
  <c r="U384"/>
  <c r="Y384"/>
  <c r="AB384"/>
  <c r="AM384"/>
  <c r="AN384" s="1"/>
  <c r="AS384" s="1"/>
  <c r="AS388" s="1"/>
  <c r="L385"/>
  <c r="M385" s="1"/>
  <c r="AQ385" s="1"/>
  <c r="R385"/>
  <c r="S385"/>
  <c r="T385"/>
  <c r="U385"/>
  <c r="Y385"/>
  <c r="AB385"/>
  <c r="AM385"/>
  <c r="AN385" s="1"/>
  <c r="L386"/>
  <c r="M386" s="1"/>
  <c r="AQ386" s="1"/>
  <c r="R386"/>
  <c r="S386"/>
  <c r="T386"/>
  <c r="U386"/>
  <c r="Y386"/>
  <c r="AB386"/>
  <c r="AM386"/>
  <c r="L387"/>
  <c r="M387" s="1"/>
  <c r="AQ387" s="1"/>
  <c r="R387"/>
  <c r="S387"/>
  <c r="T387"/>
  <c r="U387"/>
  <c r="Y387"/>
  <c r="AB387"/>
  <c r="AM387"/>
  <c r="AC388"/>
  <c r="AD388"/>
  <c r="AJ388"/>
  <c r="AK388"/>
  <c r="AL388"/>
  <c r="AU388"/>
  <c r="AV388"/>
  <c r="AW388"/>
  <c r="AX388"/>
  <c r="AY388"/>
  <c r="AZ388"/>
  <c r="L390"/>
  <c r="M390" s="1"/>
  <c r="AQ390" s="1"/>
  <c r="R390"/>
  <c r="S390"/>
  <c r="T390"/>
  <c r="U390"/>
  <c r="Y390"/>
  <c r="AB390"/>
  <c r="AM390"/>
  <c r="L391"/>
  <c r="M391" s="1"/>
  <c r="AQ391" s="1"/>
  <c r="R391"/>
  <c r="S391"/>
  <c r="T391"/>
  <c r="U391"/>
  <c r="Y391"/>
  <c r="AB391"/>
  <c r="AM391"/>
  <c r="AN391" s="1"/>
  <c r="L392"/>
  <c r="M392" s="1"/>
  <c r="R392"/>
  <c r="S392"/>
  <c r="T392"/>
  <c r="U392"/>
  <c r="Y392"/>
  <c r="AB392"/>
  <c r="AM392"/>
  <c r="AN392" s="1"/>
  <c r="L393"/>
  <c r="R393"/>
  <c r="S393"/>
  <c r="T393"/>
  <c r="U393"/>
  <c r="Y393"/>
  <c r="AB393"/>
  <c r="AM393"/>
  <c r="AC394"/>
  <c r="AD394"/>
  <c r="AJ394"/>
  <c r="AK394"/>
  <c r="AL394"/>
  <c r="AU394"/>
  <c r="AV394"/>
  <c r="AW394"/>
  <c r="AX394"/>
  <c r="AY394"/>
  <c r="AZ394"/>
  <c r="L395"/>
  <c r="M395" s="1"/>
  <c r="AQ395" s="1"/>
  <c r="R395"/>
  <c r="S395"/>
  <c r="T395"/>
  <c r="U395"/>
  <c r="Y395"/>
  <c r="AB395"/>
  <c r="AM395"/>
  <c r="L396"/>
  <c r="M396" s="1"/>
  <c r="AQ396" s="1"/>
  <c r="R396"/>
  <c r="S396"/>
  <c r="T396"/>
  <c r="U396"/>
  <c r="Y396"/>
  <c r="AB396"/>
  <c r="AM396"/>
  <c r="AN396" s="1"/>
  <c r="L397"/>
  <c r="M397" s="1"/>
  <c r="R397"/>
  <c r="S397"/>
  <c r="T397"/>
  <c r="U397"/>
  <c r="Y397"/>
  <c r="AB397"/>
  <c r="AM397"/>
  <c r="AN397" s="1"/>
  <c r="AS397" s="1"/>
  <c r="L398"/>
  <c r="R398"/>
  <c r="S398"/>
  <c r="T398"/>
  <c r="U398"/>
  <c r="Y398"/>
  <c r="AB398"/>
  <c r="AM398"/>
  <c r="AC399"/>
  <c r="AD399"/>
  <c r="AJ399"/>
  <c r="AK399"/>
  <c r="AL399"/>
  <c r="AU399"/>
  <c r="AV399"/>
  <c r="AW399"/>
  <c r="AX399"/>
  <c r="AY399"/>
  <c r="AZ399"/>
  <c r="L400"/>
  <c r="M400" s="1"/>
  <c r="R400"/>
  <c r="S400"/>
  <c r="T400"/>
  <c r="U400"/>
  <c r="Y400"/>
  <c r="AB400"/>
  <c r="AM400"/>
  <c r="AM404" s="1"/>
  <c r="L401"/>
  <c r="M401" s="1"/>
  <c r="AQ401" s="1"/>
  <c r="R401"/>
  <c r="S401"/>
  <c r="T401"/>
  <c r="U401"/>
  <c r="Y401"/>
  <c r="AB401"/>
  <c r="AM401"/>
  <c r="AN401" s="1"/>
  <c r="L402"/>
  <c r="M402" s="1"/>
  <c r="R402"/>
  <c r="S402"/>
  <c r="T402"/>
  <c r="U402"/>
  <c r="Y402"/>
  <c r="AB402"/>
  <c r="AM402"/>
  <c r="AN402" s="1"/>
  <c r="L403"/>
  <c r="R403"/>
  <c r="S403"/>
  <c r="T403"/>
  <c r="U403"/>
  <c r="Y403"/>
  <c r="AB403"/>
  <c r="AM403"/>
  <c r="AN403" s="1"/>
  <c r="AS403" s="1"/>
  <c r="AC404"/>
  <c r="AD404"/>
  <c r="AJ404"/>
  <c r="AK404"/>
  <c r="AL404"/>
  <c r="AU404"/>
  <c r="AV404"/>
  <c r="AW404"/>
  <c r="AX404"/>
  <c r="AY404"/>
  <c r="AZ404"/>
  <c r="L405"/>
  <c r="M405" s="1"/>
  <c r="AQ405" s="1"/>
  <c r="R405"/>
  <c r="S405"/>
  <c r="T405"/>
  <c r="U405"/>
  <c r="Y405"/>
  <c r="AB405"/>
  <c r="AM405"/>
  <c r="AN405" s="1"/>
  <c r="AN409" s="1"/>
  <c r="L406"/>
  <c r="M406" s="1"/>
  <c r="R406"/>
  <c r="S406"/>
  <c r="T406"/>
  <c r="U406"/>
  <c r="Y406"/>
  <c r="AB406"/>
  <c r="AM406"/>
  <c r="AN406" s="1"/>
  <c r="L407"/>
  <c r="M407" s="1"/>
  <c r="AQ407" s="1"/>
  <c r="R407"/>
  <c r="S407"/>
  <c r="T407"/>
  <c r="U407"/>
  <c r="Y407"/>
  <c r="AB407"/>
  <c r="AM407"/>
  <c r="AN407" s="1"/>
  <c r="L408"/>
  <c r="M408" s="1"/>
  <c r="AQ408" s="1"/>
  <c r="R408"/>
  <c r="S408"/>
  <c r="T408"/>
  <c r="U408"/>
  <c r="Y408"/>
  <c r="AB408"/>
  <c r="AM408"/>
  <c r="AN408" s="1"/>
  <c r="AS408" s="1"/>
  <c r="AC409"/>
  <c r="AD409"/>
  <c r="AJ409"/>
  <c r="AK409"/>
  <c r="AL409"/>
  <c r="AU409"/>
  <c r="AV409"/>
  <c r="AW409"/>
  <c r="AX409"/>
  <c r="AY409"/>
  <c r="AZ409"/>
  <c r="L411"/>
  <c r="M411" s="1"/>
  <c r="R411"/>
  <c r="S411"/>
  <c r="T411"/>
  <c r="U411"/>
  <c r="Y411"/>
  <c r="AB411"/>
  <c r="AM411"/>
  <c r="AN411" s="1"/>
  <c r="L412"/>
  <c r="M412" s="1"/>
  <c r="AQ412" s="1"/>
  <c r="R412"/>
  <c r="S412"/>
  <c r="T412"/>
  <c r="U412"/>
  <c r="Y412"/>
  <c r="AB412"/>
  <c r="AM412"/>
  <c r="AN412" s="1"/>
  <c r="AS412" s="1"/>
  <c r="L413"/>
  <c r="M413" s="1"/>
  <c r="AQ413" s="1"/>
  <c r="R413"/>
  <c r="S413"/>
  <c r="T413"/>
  <c r="U413"/>
  <c r="Y413"/>
  <c r="AB413"/>
  <c r="AM413"/>
  <c r="AN413" s="1"/>
  <c r="L414"/>
  <c r="M414" s="1"/>
  <c r="AQ414" s="1"/>
  <c r="R414"/>
  <c r="S414"/>
  <c r="T414"/>
  <c r="U414"/>
  <c r="Y414"/>
  <c r="AB414"/>
  <c r="AM414"/>
  <c r="AN414" s="1"/>
  <c r="AS414" s="1"/>
  <c r="AC415"/>
  <c r="AD415"/>
  <c r="AJ415"/>
  <c r="AK415"/>
  <c r="AL415"/>
  <c r="AU415"/>
  <c r="AV415"/>
  <c r="AW415"/>
  <c r="AX415"/>
  <c r="AY415"/>
  <c r="AZ415"/>
  <c r="L416"/>
  <c r="M416" s="1"/>
  <c r="R416"/>
  <c r="S416"/>
  <c r="T416"/>
  <c r="U416"/>
  <c r="Y416"/>
  <c r="AB416"/>
  <c r="AM416"/>
  <c r="AN416" s="1"/>
  <c r="AS416" s="1"/>
  <c r="AS420" s="1"/>
  <c r="L417"/>
  <c r="M417" s="1"/>
  <c r="AQ417" s="1"/>
  <c r="R417"/>
  <c r="S417"/>
  <c r="T417"/>
  <c r="U417"/>
  <c r="Y417"/>
  <c r="AB417"/>
  <c r="AM417"/>
  <c r="AN417" s="1"/>
  <c r="AS417" s="1"/>
  <c r="L418"/>
  <c r="M418" s="1"/>
  <c r="AQ418" s="1"/>
  <c r="R418"/>
  <c r="S418"/>
  <c r="T418"/>
  <c r="U418"/>
  <c r="Y418"/>
  <c r="AB418"/>
  <c r="AM418"/>
  <c r="AN418" s="1"/>
  <c r="L419"/>
  <c r="M419" s="1"/>
  <c r="AQ419" s="1"/>
  <c r="R419"/>
  <c r="S419"/>
  <c r="T419"/>
  <c r="U419"/>
  <c r="Y419"/>
  <c r="AB419"/>
  <c r="AM419"/>
  <c r="AN419" s="1"/>
  <c r="AS419" s="1"/>
  <c r="AC420"/>
  <c r="AD420"/>
  <c r="AJ420"/>
  <c r="AK420"/>
  <c r="AL420"/>
  <c r="AU420"/>
  <c r="AV420"/>
  <c r="AW420"/>
  <c r="AX420"/>
  <c r="AY420"/>
  <c r="AZ420"/>
  <c r="L421"/>
  <c r="M421" s="1"/>
  <c r="R421"/>
  <c r="S421"/>
  <c r="T421"/>
  <c r="U421"/>
  <c r="Y421"/>
  <c r="AB421"/>
  <c r="AM421"/>
  <c r="AN421" s="1"/>
  <c r="L422"/>
  <c r="M422" s="1"/>
  <c r="AQ422" s="1"/>
  <c r="R422"/>
  <c r="S422"/>
  <c r="T422"/>
  <c r="U422"/>
  <c r="Y422"/>
  <c r="AB422"/>
  <c r="AM422"/>
  <c r="AN422" s="1"/>
  <c r="AS422" s="1"/>
  <c r="L423"/>
  <c r="M423" s="1"/>
  <c r="AQ423" s="1"/>
  <c r="R423"/>
  <c r="S423"/>
  <c r="T423"/>
  <c r="U423"/>
  <c r="Y423"/>
  <c r="AB423"/>
  <c r="AM423"/>
  <c r="AN423" s="1"/>
  <c r="L424"/>
  <c r="M424" s="1"/>
  <c r="AQ424" s="1"/>
  <c r="R424"/>
  <c r="S424"/>
  <c r="T424"/>
  <c r="U424"/>
  <c r="Y424"/>
  <c r="AB424"/>
  <c r="AM424"/>
  <c r="AN424" s="1"/>
  <c r="AS424" s="1"/>
  <c r="AC425"/>
  <c r="AD425"/>
  <c r="AJ425"/>
  <c r="AK425"/>
  <c r="AL425"/>
  <c r="AU425"/>
  <c r="AV425"/>
  <c r="AW425"/>
  <c r="AX425"/>
  <c r="AY425"/>
  <c r="AZ425"/>
  <c r="L426"/>
  <c r="M426" s="1"/>
  <c r="R426"/>
  <c r="S426"/>
  <c r="T426"/>
  <c r="U426"/>
  <c r="Y426"/>
  <c r="AB426"/>
  <c r="AM426"/>
  <c r="AN426" s="1"/>
  <c r="AS426" s="1"/>
  <c r="AS430" s="1"/>
  <c r="L427"/>
  <c r="M427" s="1"/>
  <c r="AQ427" s="1"/>
  <c r="R427"/>
  <c r="S427"/>
  <c r="T427"/>
  <c r="U427"/>
  <c r="Y427"/>
  <c r="AB427"/>
  <c r="AM427"/>
  <c r="AN427" s="1"/>
  <c r="AS427" s="1"/>
  <c r="L428"/>
  <c r="M428" s="1"/>
  <c r="AQ428" s="1"/>
  <c r="R428"/>
  <c r="S428"/>
  <c r="T428"/>
  <c r="U428"/>
  <c r="Y428"/>
  <c r="AB428"/>
  <c r="AM428"/>
  <c r="AN428" s="1"/>
  <c r="L429"/>
  <c r="M429" s="1"/>
  <c r="AQ429" s="1"/>
  <c r="R429"/>
  <c r="S429"/>
  <c r="T429"/>
  <c r="U429"/>
  <c r="Y429"/>
  <c r="AB429"/>
  <c r="AM429"/>
  <c r="AN429" s="1"/>
  <c r="AS429" s="1"/>
  <c r="AC430"/>
  <c r="AD430"/>
  <c r="AJ430"/>
  <c r="AK430"/>
  <c r="AL430"/>
  <c r="AU430"/>
  <c r="AV430"/>
  <c r="AW430"/>
  <c r="AX430"/>
  <c r="AY430"/>
  <c r="AZ430"/>
  <c r="L432"/>
  <c r="M432" s="1"/>
  <c r="R432"/>
  <c r="S432"/>
  <c r="T432"/>
  <c r="U432"/>
  <c r="Y432"/>
  <c r="AB432"/>
  <c r="AM432"/>
  <c r="AM436" s="1"/>
  <c r="AM431" s="1"/>
  <c r="L433"/>
  <c r="M433" s="1"/>
  <c r="AQ433" s="1"/>
  <c r="R433"/>
  <c r="S433"/>
  <c r="T433"/>
  <c r="U433"/>
  <c r="Y433"/>
  <c r="AB433"/>
  <c r="AM433"/>
  <c r="AN433" s="1"/>
  <c r="AS433" s="1"/>
  <c r="L434"/>
  <c r="M434" s="1"/>
  <c r="AQ434" s="1"/>
  <c r="R434"/>
  <c r="S434"/>
  <c r="T434"/>
  <c r="U434"/>
  <c r="Y434"/>
  <c r="AB434"/>
  <c r="AM434"/>
  <c r="AN434" s="1"/>
  <c r="L435"/>
  <c r="M435" s="1"/>
  <c r="AQ435" s="1"/>
  <c r="R435"/>
  <c r="S435"/>
  <c r="T435"/>
  <c r="U435"/>
  <c r="Y435"/>
  <c r="AB435"/>
  <c r="AM435"/>
  <c r="AC436"/>
  <c r="AD436"/>
  <c r="AJ436"/>
  <c r="AK436"/>
  <c r="AL436"/>
  <c r="AU436"/>
  <c r="AV436"/>
  <c r="AW436"/>
  <c r="AX436"/>
  <c r="AY436"/>
  <c r="AZ436"/>
  <c r="L437"/>
  <c r="M437" s="1"/>
  <c r="R437"/>
  <c r="S437"/>
  <c r="T437"/>
  <c r="U437"/>
  <c r="Y437"/>
  <c r="AB437"/>
  <c r="AM437"/>
  <c r="AN437" s="1"/>
  <c r="AN441" s="1"/>
  <c r="L438"/>
  <c r="M438" s="1"/>
  <c r="AQ438" s="1"/>
  <c r="R438"/>
  <c r="S438"/>
  <c r="T438"/>
  <c r="U438"/>
  <c r="Y438"/>
  <c r="AB438"/>
  <c r="AM438"/>
  <c r="AN438" s="1"/>
  <c r="AS438" s="1"/>
  <c r="L439"/>
  <c r="M439" s="1"/>
  <c r="AQ439" s="1"/>
  <c r="R439"/>
  <c r="S439"/>
  <c r="T439"/>
  <c r="U439"/>
  <c r="Y439"/>
  <c r="AB439"/>
  <c r="AM439"/>
  <c r="AN439" s="1"/>
  <c r="L440"/>
  <c r="M440" s="1"/>
  <c r="AQ440" s="1"/>
  <c r="R440"/>
  <c r="S440"/>
  <c r="T440"/>
  <c r="U440"/>
  <c r="Y440"/>
  <c r="AB440"/>
  <c r="AM440"/>
  <c r="AC441"/>
  <c r="AD441"/>
  <c r="AJ441"/>
  <c r="AK441"/>
  <c r="AL441"/>
  <c r="AU441"/>
  <c r="AV441"/>
  <c r="AW441"/>
  <c r="AX441"/>
  <c r="AY441"/>
  <c r="AZ441"/>
  <c r="L442"/>
  <c r="M442" s="1"/>
  <c r="R442"/>
  <c r="S442"/>
  <c r="T442"/>
  <c r="U442"/>
  <c r="Y442"/>
  <c r="AB442"/>
  <c r="AM442"/>
  <c r="AN442" s="1"/>
  <c r="AS442" s="1"/>
  <c r="AS446" s="1"/>
  <c r="L443"/>
  <c r="M443" s="1"/>
  <c r="AQ443" s="1"/>
  <c r="R443"/>
  <c r="S443"/>
  <c r="T443"/>
  <c r="U443"/>
  <c r="Y443"/>
  <c r="AB443"/>
  <c r="AM443"/>
  <c r="AN443" s="1"/>
  <c r="AS443" s="1"/>
  <c r="L444"/>
  <c r="M444" s="1"/>
  <c r="AQ444" s="1"/>
  <c r="R444"/>
  <c r="S444"/>
  <c r="T444"/>
  <c r="U444"/>
  <c r="Y444"/>
  <c r="AB444"/>
  <c r="AM444"/>
  <c r="AN444" s="1"/>
  <c r="L445"/>
  <c r="M445" s="1"/>
  <c r="AQ445" s="1"/>
  <c r="R445"/>
  <c r="S445"/>
  <c r="T445"/>
  <c r="U445"/>
  <c r="Y445"/>
  <c r="AB445"/>
  <c r="AM445"/>
  <c r="L446"/>
  <c r="AC446"/>
  <c r="AD446"/>
  <c r="AJ446"/>
  <c r="AK446"/>
  <c r="AL446"/>
  <c r="AU446"/>
  <c r="AV446"/>
  <c r="AW446"/>
  <c r="AX446"/>
  <c r="AY446"/>
  <c r="AZ446"/>
  <c r="L112" i="1"/>
  <c r="L113"/>
  <c r="M113" s="1"/>
  <c r="AQ113" s="1"/>
  <c r="L114"/>
  <c r="AB117"/>
  <c r="AB118"/>
  <c r="AB119"/>
  <c r="Y117"/>
  <c r="Y118"/>
  <c r="Y119"/>
  <c r="L117"/>
  <c r="M117" s="1"/>
  <c r="AQ117" s="1"/>
  <c r="L118"/>
  <c r="L119"/>
  <c r="L116"/>
  <c r="L120" s="1"/>
  <c r="AC149"/>
  <c r="AD149"/>
  <c r="AK149"/>
  <c r="AL149"/>
  <c r="AU149"/>
  <c r="AV149"/>
  <c r="AW149"/>
  <c r="AX149"/>
  <c r="AU170"/>
  <c r="AV170"/>
  <c r="AW170"/>
  <c r="AX170"/>
  <c r="AL170"/>
  <c r="AK170"/>
  <c r="AD170"/>
  <c r="AC170"/>
  <c r="AJ170"/>
  <c r="L32"/>
  <c r="L33"/>
  <c r="M33" s="1"/>
  <c r="AQ33" s="1"/>
  <c r="U237" i="21" l="1"/>
  <c r="R276"/>
  <c r="AD320" i="22"/>
  <c r="S69" i="21"/>
  <c r="AD138" i="23"/>
  <c r="AL126"/>
  <c r="AV22" i="21"/>
  <c r="AB232"/>
  <c r="AK238"/>
  <c r="AB356"/>
  <c r="AB105"/>
  <c r="AJ22"/>
  <c r="AY22"/>
  <c r="AQ72" i="23"/>
  <c r="AE119" i="1"/>
  <c r="AF119" s="1"/>
  <c r="M32"/>
  <c r="M118"/>
  <c r="AQ118" s="1"/>
  <c r="M114"/>
  <c r="AQ114" s="1"/>
  <c r="M119"/>
  <c r="AQ119" s="1"/>
  <c r="AE117"/>
  <c r="AF117" s="1"/>
  <c r="M116"/>
  <c r="M112"/>
  <c r="AQ112" s="1"/>
  <c r="AE118"/>
  <c r="AF118" s="1"/>
  <c r="S100" i="22"/>
  <c r="L16"/>
  <c r="AD303" i="21"/>
  <c r="AC43" i="23"/>
  <c r="AY368" i="22"/>
  <c r="S48" i="21"/>
  <c r="R11"/>
  <c r="AZ389" i="23"/>
  <c r="AL303"/>
  <c r="AD43" i="22"/>
  <c r="U42"/>
  <c r="AK6" i="21"/>
  <c r="AY389" i="23"/>
  <c r="AX368"/>
  <c r="U378"/>
  <c r="AQ196"/>
  <c r="Y154"/>
  <c r="AY43"/>
  <c r="AK331"/>
  <c r="AD238"/>
  <c r="AJ43" i="21"/>
  <c r="AW43" i="23"/>
  <c r="S271" i="22"/>
  <c r="AQ81"/>
  <c r="S346" i="21"/>
  <c r="AB110"/>
  <c r="AQ91"/>
  <c r="AJ126" i="22"/>
  <c r="Y318" i="23"/>
  <c r="AQ204" i="22"/>
  <c r="T297" i="21"/>
  <c r="AC138"/>
  <c r="AQ226" i="23"/>
  <c r="AL6"/>
  <c r="AW238" i="22"/>
  <c r="AJ238"/>
  <c r="AJ138"/>
  <c r="AJ126" i="21"/>
  <c r="S154" i="22"/>
  <c r="AY6" i="23"/>
  <c r="AC303" i="22"/>
  <c r="Y11"/>
  <c r="AB441" i="23"/>
  <c r="Y192"/>
  <c r="AE214" i="21"/>
  <c r="AF214" s="1"/>
  <c r="AR214" s="1"/>
  <c r="U11"/>
  <c r="U441" i="23"/>
  <c r="Y232"/>
  <c r="AB89" i="22"/>
  <c r="Y37" i="21"/>
  <c r="AJ149" i="1"/>
  <c r="AU368" i="23"/>
  <c r="R346"/>
  <c r="AY320"/>
  <c r="T148"/>
  <c r="AJ138"/>
  <c r="AU22"/>
  <c r="AK6"/>
  <c r="S378" i="22"/>
  <c r="AQ338"/>
  <c r="AX282"/>
  <c r="AL238"/>
  <c r="AE206"/>
  <c r="AF206" s="1"/>
  <c r="AR206" s="1"/>
  <c r="R202"/>
  <c r="AB42"/>
  <c r="AU410" i="21"/>
  <c r="AX282"/>
  <c r="AD261"/>
  <c r="AJ138"/>
  <c r="AL43"/>
  <c r="AY6"/>
  <c r="AE400" i="23"/>
  <c r="AV22"/>
  <c r="AC138" i="22"/>
  <c r="AJ6"/>
  <c r="AC368" i="21"/>
  <c r="AK331"/>
  <c r="AU320"/>
  <c r="AJ303"/>
  <c r="AW282"/>
  <c r="AV59"/>
  <c r="AK43"/>
  <c r="AQ46"/>
  <c r="AD6" i="23"/>
  <c r="AL331"/>
  <c r="AW282"/>
  <c r="AC165"/>
  <c r="AZ43"/>
  <c r="AL22"/>
  <c r="R53" i="22"/>
  <c r="AC43"/>
  <c r="AK320" i="21"/>
  <c r="AU282"/>
  <c r="L186"/>
  <c r="L181" s="1"/>
  <c r="AC165"/>
  <c r="AY149"/>
  <c r="AX22"/>
  <c r="AV6"/>
  <c r="R16" i="22"/>
  <c r="S207" i="21"/>
  <c r="AX149"/>
  <c r="AQ81"/>
  <c r="AC59"/>
  <c r="AC22"/>
  <c r="U409" i="22"/>
  <c r="AU282" i="23"/>
  <c r="AQ177"/>
  <c r="U100"/>
  <c r="AX43"/>
  <c r="AJ22"/>
  <c r="AK410" i="22"/>
  <c r="T197"/>
  <c r="AY165"/>
  <c r="AZ43"/>
  <c r="AJ22"/>
  <c r="AZ303" i="21"/>
  <c r="AX261"/>
  <c r="AC238"/>
  <c r="U222"/>
  <c r="AC126"/>
  <c r="U330" i="23"/>
  <c r="AQ269"/>
  <c r="AQ231"/>
  <c r="AQ191"/>
  <c r="AD22"/>
  <c r="AZ6"/>
  <c r="Y11"/>
  <c r="Y237" i="22"/>
  <c r="U212"/>
  <c r="AW138"/>
  <c r="AW431" i="21"/>
  <c r="AB388"/>
  <c r="L297"/>
  <c r="AJ282"/>
  <c r="AD187"/>
  <c r="AV149"/>
  <c r="AJ410" i="23"/>
  <c r="AZ368"/>
  <c r="AB346"/>
  <c r="AL238"/>
  <c r="AY187"/>
  <c r="AX165"/>
  <c r="AK59"/>
  <c r="AV43"/>
  <c r="AC22"/>
  <c r="AV431" i="22"/>
  <c r="AB415"/>
  <c r="AD282"/>
  <c r="AW165"/>
  <c r="AY6"/>
  <c r="L351" i="21"/>
  <c r="AV261"/>
  <c r="AV95"/>
  <c r="AY43"/>
  <c r="AL22"/>
  <c r="AD410" i="23"/>
  <c r="AU389"/>
  <c r="AW368"/>
  <c r="U318"/>
  <c r="AD261"/>
  <c r="AQ178"/>
  <c r="AQ180" s="1"/>
  <c r="AV138"/>
  <c r="AY410" i="22"/>
  <c r="AK149"/>
  <c r="AU138"/>
  <c r="AY126"/>
  <c r="S125"/>
  <c r="AQ78"/>
  <c r="AW43"/>
  <c r="AB325" i="21"/>
  <c r="AX43"/>
  <c r="AC6"/>
  <c r="AQ252" i="23"/>
  <c r="AW238"/>
  <c r="AJ238"/>
  <c r="AW187"/>
  <c r="R125"/>
  <c r="AZ22"/>
  <c r="AL431" i="22"/>
  <c r="AK261"/>
  <c r="AJ149"/>
  <c r="AX126"/>
  <c r="AL95"/>
  <c r="AL431" i="21"/>
  <c r="AE403"/>
  <c r="AF403" s="1"/>
  <c r="AR403" s="1"/>
  <c r="S212"/>
  <c r="AK149"/>
  <c r="AU138"/>
  <c r="AX126"/>
  <c r="AQ61"/>
  <c r="AQ278" i="23"/>
  <c r="AQ274"/>
  <c r="AV95"/>
  <c r="AK43"/>
  <c r="AW410" i="22"/>
  <c r="T351"/>
  <c r="AU331"/>
  <c r="T202"/>
  <c r="AL165"/>
  <c r="AD149"/>
  <c r="AQ135"/>
  <c r="AW126"/>
  <c r="AW410" i="21"/>
  <c r="AX320"/>
  <c r="R281"/>
  <c r="AQ268"/>
  <c r="AK261"/>
  <c r="R253"/>
  <c r="AW238"/>
  <c r="AX95"/>
  <c r="AY59"/>
  <c r="AZ22"/>
  <c r="AD22"/>
  <c r="AZ320" i="23"/>
  <c r="AC238"/>
  <c r="AJ43"/>
  <c r="AQ322" i="22"/>
  <c r="AD261"/>
  <c r="AX187"/>
  <c r="AJ95"/>
  <c r="AW320" i="21"/>
  <c r="AL303"/>
  <c r="AX187"/>
  <c r="AK138"/>
  <c r="AX59"/>
  <c r="AU22"/>
  <c r="AW148" i="1"/>
  <c r="AW186" s="1"/>
  <c r="AE364" i="22"/>
  <c r="AF364" s="1"/>
  <c r="AR364" s="1"/>
  <c r="T84"/>
  <c r="Y441" i="21"/>
  <c r="AB351"/>
  <c r="R346"/>
  <c r="S388" i="22"/>
  <c r="R341" i="21"/>
  <c r="Y79" i="23"/>
  <c r="AB79" i="22"/>
  <c r="Y446" i="21"/>
  <c r="AQ54" i="23"/>
  <c r="AJ148" i="1"/>
  <c r="AK148"/>
  <c r="AM367" i="23"/>
  <c r="AM362" s="1"/>
  <c r="AM308" i="22"/>
  <c r="AM303" s="1"/>
  <c r="R409" i="21"/>
  <c r="R325"/>
  <c r="T367" i="23"/>
  <c r="T362" s="1"/>
  <c r="AE442"/>
  <c r="AF442" s="1"/>
  <c r="AR442" s="1"/>
  <c r="S58"/>
  <c r="Y48"/>
  <c r="T21"/>
  <c r="AE213" i="22"/>
  <c r="AF213" s="1"/>
  <c r="AE82"/>
  <c r="AF82" s="1"/>
  <c r="AR82" s="1"/>
  <c r="Y27"/>
  <c r="U351" i="21"/>
  <c r="L175"/>
  <c r="R94" i="23"/>
  <c r="S48"/>
  <c r="AE166" i="22"/>
  <c r="AE443" i="21"/>
  <c r="AF443" s="1"/>
  <c r="AR443" s="1"/>
  <c r="Y253"/>
  <c r="AM180"/>
  <c r="AE28" i="23"/>
  <c r="AF28" s="1"/>
  <c r="AR28" s="1"/>
  <c r="Y180" i="22"/>
  <c r="AE61"/>
  <c r="AF61" s="1"/>
  <c r="AR61" s="1"/>
  <c r="AE34"/>
  <c r="AF34" s="1"/>
  <c r="AR34" s="1"/>
  <c r="AB11" i="21"/>
  <c r="AE376" i="23"/>
  <c r="AF376" s="1"/>
  <c r="AR376" s="1"/>
  <c r="AE374"/>
  <c r="S170"/>
  <c r="AE104"/>
  <c r="AF104" s="1"/>
  <c r="AR104" s="1"/>
  <c r="R74"/>
  <c r="S325" i="22"/>
  <c r="Y74"/>
  <c r="T388" i="21"/>
  <c r="AQ400" i="23"/>
  <c r="L21"/>
  <c r="R271"/>
  <c r="R266"/>
  <c r="Y212"/>
  <c r="AE179"/>
  <c r="AF179" s="1"/>
  <c r="AR179" s="1"/>
  <c r="S180"/>
  <c r="U143"/>
  <c r="Y58"/>
  <c r="AB32"/>
  <c r="S32"/>
  <c r="L11"/>
  <c r="AM192" i="22"/>
  <c r="AM187" s="1"/>
  <c r="AE190"/>
  <c r="AF190" s="1"/>
  <c r="AR190" s="1"/>
  <c r="S192"/>
  <c r="U32"/>
  <c r="S21"/>
  <c r="U336" i="21"/>
  <c r="T271"/>
  <c r="AE206"/>
  <c r="AF206" s="1"/>
  <c r="AR206" s="1"/>
  <c r="T143"/>
  <c r="R100"/>
  <c r="AE71"/>
  <c r="AF71" s="1"/>
  <c r="AR71" s="1"/>
  <c r="S74"/>
  <c r="S58"/>
  <c r="M48"/>
  <c r="L27"/>
  <c r="U16"/>
  <c r="Y373" i="23"/>
  <c r="AE422"/>
  <c r="AF422" s="1"/>
  <c r="AR422" s="1"/>
  <c r="R394"/>
  <c r="AE390"/>
  <c r="AF390" s="1"/>
  <c r="AB154"/>
  <c r="AE119"/>
  <c r="AF119" s="1"/>
  <c r="AR119" s="1"/>
  <c r="S79"/>
  <c r="S53"/>
  <c r="U37"/>
  <c r="T394" i="22"/>
  <c r="AE268"/>
  <c r="AF268" s="1"/>
  <c r="AR268" s="1"/>
  <c r="AE245"/>
  <c r="AF245" s="1"/>
  <c r="AR245" s="1"/>
  <c r="Y175"/>
  <c r="AM120"/>
  <c r="AE111"/>
  <c r="S115"/>
  <c r="R394" i="21"/>
  <c r="AE286"/>
  <c r="AF286" s="1"/>
  <c r="AR286" s="1"/>
  <c r="AB248"/>
  <c r="Y136"/>
  <c r="AE129"/>
  <c r="AF129" s="1"/>
  <c r="AR129" s="1"/>
  <c r="AE119"/>
  <c r="AF119" s="1"/>
  <c r="AR119" s="1"/>
  <c r="AE114"/>
  <c r="AF114" s="1"/>
  <c r="AR114" s="1"/>
  <c r="T58"/>
  <c r="AB42"/>
  <c r="S42"/>
  <c r="Y325" i="23"/>
  <c r="T74"/>
  <c r="AQ44"/>
  <c r="AE17"/>
  <c r="AF17" s="1"/>
  <c r="AR17" s="1"/>
  <c r="AE8"/>
  <c r="AF8" s="1"/>
  <c r="AE401" i="22"/>
  <c r="AF401" s="1"/>
  <c r="AR401" s="1"/>
  <c r="Y302"/>
  <c r="AE241"/>
  <c r="AF241" s="1"/>
  <c r="AR241" s="1"/>
  <c r="U143"/>
  <c r="AE109"/>
  <c r="AF109" s="1"/>
  <c r="AR109" s="1"/>
  <c r="AE106"/>
  <c r="S110"/>
  <c r="AE104"/>
  <c r="AF104" s="1"/>
  <c r="AR104" s="1"/>
  <c r="AE24"/>
  <c r="AF24" s="1"/>
  <c r="AR24" s="1"/>
  <c r="AE12"/>
  <c r="AF12" s="1"/>
  <c r="AR12" s="1"/>
  <c r="AE408" i="21"/>
  <c r="AF408" s="1"/>
  <c r="AR408" s="1"/>
  <c r="AM394"/>
  <c r="AM389" s="1"/>
  <c r="U232"/>
  <c r="AE219"/>
  <c r="AF219" s="1"/>
  <c r="AR219" s="1"/>
  <c r="U180"/>
  <c r="T53"/>
  <c r="AE412" i="23"/>
  <c r="AF412" s="1"/>
  <c r="AR412" s="1"/>
  <c r="AE33"/>
  <c r="AF33" s="1"/>
  <c r="AR33" s="1"/>
  <c r="AE23"/>
  <c r="AF23" s="1"/>
  <c r="AR23" s="1"/>
  <c r="AE396" i="22"/>
  <c r="AF396" s="1"/>
  <c r="AR396" s="1"/>
  <c r="T125"/>
  <c r="Y232" i="21"/>
  <c r="R105"/>
  <c r="AE438" i="23"/>
  <c r="AF438" s="1"/>
  <c r="AR438" s="1"/>
  <c r="AE433"/>
  <c r="AF433" s="1"/>
  <c r="AR433" s="1"/>
  <c r="AT433" s="1"/>
  <c r="BA433" s="1"/>
  <c r="AE427"/>
  <c r="AF427" s="1"/>
  <c r="AR427" s="1"/>
  <c r="R399"/>
  <c r="U388"/>
  <c r="L383"/>
  <c r="AB351"/>
  <c r="AE285"/>
  <c r="AF285" s="1"/>
  <c r="AR285" s="1"/>
  <c r="R287"/>
  <c r="Y281"/>
  <c r="Y222"/>
  <c r="AE200"/>
  <c r="AF200" s="1"/>
  <c r="AR200" s="1"/>
  <c r="AE196"/>
  <c r="AF196" s="1"/>
  <c r="AR196" s="1"/>
  <c r="Y180"/>
  <c r="AE99"/>
  <c r="AF99" s="1"/>
  <c r="AR99" s="1"/>
  <c r="T425"/>
  <c r="S420"/>
  <c r="T415"/>
  <c r="S409"/>
  <c r="AB399"/>
  <c r="R341"/>
  <c r="R336"/>
  <c r="U313"/>
  <c r="U308"/>
  <c r="AB276"/>
  <c r="Y253"/>
  <c r="AM441"/>
  <c r="L441"/>
  <c r="U436"/>
  <c r="AE432"/>
  <c r="AF432" s="1"/>
  <c r="AR432" s="1"/>
  <c r="T399"/>
  <c r="AE384"/>
  <c r="Y383"/>
  <c r="S367"/>
  <c r="S362" s="1"/>
  <c r="AB361"/>
  <c r="AE354"/>
  <c r="AF354" s="1"/>
  <c r="AR354" s="1"/>
  <c r="R356"/>
  <c r="AB341"/>
  <c r="AE315"/>
  <c r="AF315" s="1"/>
  <c r="AR315" s="1"/>
  <c r="T287"/>
  <c r="U260"/>
  <c r="U255" s="1"/>
  <c r="Y248"/>
  <c r="Y243"/>
  <c r="AE215"/>
  <c r="AF215" s="1"/>
  <c r="AR215" s="1"/>
  <c r="AE211"/>
  <c r="AF211" s="1"/>
  <c r="AR211" s="1"/>
  <c r="AM186"/>
  <c r="AM181" s="1"/>
  <c r="AB356"/>
  <c r="AE310"/>
  <c r="AF310" s="1"/>
  <c r="AR310" s="1"/>
  <c r="AB207"/>
  <c r="Y202"/>
  <c r="AB164"/>
  <c r="R175"/>
  <c r="S136"/>
  <c r="S105"/>
  <c r="AE93"/>
  <c r="AF93" s="1"/>
  <c r="AR93" s="1"/>
  <c r="AE82"/>
  <c r="AF82" s="1"/>
  <c r="AR82" s="1"/>
  <c r="Y69"/>
  <c r="S69"/>
  <c r="Y64"/>
  <c r="Y53"/>
  <c r="AB37"/>
  <c r="AQ19"/>
  <c r="S16"/>
  <c r="M8"/>
  <c r="AQ8" s="1"/>
  <c r="AE406" i="22"/>
  <c r="AF406" s="1"/>
  <c r="AR406" s="1"/>
  <c r="U404"/>
  <c r="U399"/>
  <c r="S330"/>
  <c r="U260"/>
  <c r="U255" s="1"/>
  <c r="AE229"/>
  <c r="AF229" s="1"/>
  <c r="AR229" s="1"/>
  <c r="AB232"/>
  <c r="AE224"/>
  <c r="AF224" s="1"/>
  <c r="AR224" s="1"/>
  <c r="T207"/>
  <c r="S197"/>
  <c r="AE160"/>
  <c r="AF160" s="1"/>
  <c r="R148"/>
  <c r="AE119"/>
  <c r="AF119" s="1"/>
  <c r="AR119" s="1"/>
  <c r="S120"/>
  <c r="Y94"/>
  <c r="AB84"/>
  <c r="Y79"/>
  <c r="AM69"/>
  <c r="Y69"/>
  <c r="AE29"/>
  <c r="AF29" s="1"/>
  <c r="AR29" s="1"/>
  <c r="AE19"/>
  <c r="AF19" s="1"/>
  <c r="AR19" s="1"/>
  <c r="AE17"/>
  <c r="AE14"/>
  <c r="AF14" s="1"/>
  <c r="AR14" s="1"/>
  <c r="R404" i="21"/>
  <c r="AE382"/>
  <c r="AF382" s="1"/>
  <c r="AR382" s="1"/>
  <c r="AE380"/>
  <c r="AF380" s="1"/>
  <c r="AR380" s="1"/>
  <c r="Y373"/>
  <c r="AE366"/>
  <c r="AF366" s="1"/>
  <c r="AR366" s="1"/>
  <c r="AE357"/>
  <c r="AF357" s="1"/>
  <c r="AR357" s="1"/>
  <c r="S361"/>
  <c r="R356"/>
  <c r="AE350"/>
  <c r="AF350" s="1"/>
  <c r="AR350" s="1"/>
  <c r="R336"/>
  <c r="AE333"/>
  <c r="S336"/>
  <c r="R330"/>
  <c r="Y330"/>
  <c r="Y325"/>
  <c r="AE289"/>
  <c r="AF289" s="1"/>
  <c r="AR289" s="1"/>
  <c r="U248"/>
  <c r="U227"/>
  <c r="AE204"/>
  <c r="AF204" s="1"/>
  <c r="AR204" s="1"/>
  <c r="AT204" s="1"/>
  <c r="BA204" s="1"/>
  <c r="S197"/>
  <c r="R180"/>
  <c r="AE172"/>
  <c r="AF172" s="1"/>
  <c r="AR172" s="1"/>
  <c r="AB154"/>
  <c r="AE134"/>
  <c r="AF134" s="1"/>
  <c r="AR134" s="1"/>
  <c r="S105"/>
  <c r="S100"/>
  <c r="AE97"/>
  <c r="AF97" s="1"/>
  <c r="AR97" s="1"/>
  <c r="R94"/>
  <c r="S64"/>
  <c r="L42"/>
  <c r="AB37"/>
  <c r="S37"/>
  <c r="Y32"/>
  <c r="AE29"/>
  <c r="AF29" s="1"/>
  <c r="AR29" s="1"/>
  <c r="S32"/>
  <c r="S27"/>
  <c r="R16"/>
  <c r="Y11"/>
  <c r="T180" i="23"/>
  <c r="S131"/>
  <c r="AE123"/>
  <c r="AF123" s="1"/>
  <c r="AR123" s="1"/>
  <c r="R120"/>
  <c r="T89"/>
  <c r="AE68"/>
  <c r="AF68" s="1"/>
  <c r="AR68" s="1"/>
  <c r="T69"/>
  <c r="S64"/>
  <c r="T58"/>
  <c r="T48"/>
  <c r="AB27"/>
  <c r="S27"/>
  <c r="U21"/>
  <c r="R11"/>
  <c r="AE7"/>
  <c r="AF7" s="1"/>
  <c r="AE445" i="22"/>
  <c r="AF445" s="1"/>
  <c r="AR445" s="1"/>
  <c r="S446"/>
  <c r="S441"/>
  <c r="S436"/>
  <c r="R430"/>
  <c r="AM425"/>
  <c r="AB425"/>
  <c r="AB420"/>
  <c r="AM394"/>
  <c r="AM389" s="1"/>
  <c r="L383"/>
  <c r="AB367"/>
  <c r="AB362" s="1"/>
  <c r="AB292"/>
  <c r="U281"/>
  <c r="AE251"/>
  <c r="AF251" s="1"/>
  <c r="AR251" s="1"/>
  <c r="AB227"/>
  <c r="T164"/>
  <c r="AE124"/>
  <c r="AF124" s="1"/>
  <c r="AR124" s="1"/>
  <c r="Y64"/>
  <c r="AB16"/>
  <c r="AE416" i="21"/>
  <c r="S404"/>
  <c r="AE400"/>
  <c r="AF400" s="1"/>
  <c r="AR400" s="1"/>
  <c r="AE398"/>
  <c r="AF398" s="1"/>
  <c r="AR398" s="1"/>
  <c r="R399"/>
  <c r="AQ392"/>
  <c r="T383"/>
  <c r="AB378"/>
  <c r="AE360"/>
  <c r="AF360" s="1"/>
  <c r="AR360" s="1"/>
  <c r="AE335"/>
  <c r="AF335" s="1"/>
  <c r="AR335" s="1"/>
  <c r="AE327"/>
  <c r="AF327" s="1"/>
  <c r="AR327" s="1"/>
  <c r="T292"/>
  <c r="L287"/>
  <c r="U287"/>
  <c r="T281"/>
  <c r="Y248"/>
  <c r="Y237"/>
  <c r="AM222"/>
  <c r="U217"/>
  <c r="S192"/>
  <c r="AE184"/>
  <c r="AF184" s="1"/>
  <c r="AR184" s="1"/>
  <c r="U170"/>
  <c r="AE144"/>
  <c r="AF144" s="1"/>
  <c r="AR144" s="1"/>
  <c r="S125"/>
  <c r="R120"/>
  <c r="T100"/>
  <c r="AE92"/>
  <c r="AF92" s="1"/>
  <c r="AR92" s="1"/>
  <c r="S89"/>
  <c r="Y74"/>
  <c r="R58"/>
  <c r="R53"/>
  <c r="T48"/>
  <c r="U42"/>
  <c r="M39"/>
  <c r="AQ39" s="1"/>
  <c r="Y21"/>
  <c r="AB16"/>
  <c r="AE10"/>
  <c r="AF10" s="1"/>
  <c r="AR10" s="1"/>
  <c r="AE8"/>
  <c r="AF8" s="1"/>
  <c r="AR8" s="1"/>
  <c r="U16" i="23"/>
  <c r="S11"/>
  <c r="U388" i="22"/>
  <c r="R313"/>
  <c r="R308"/>
  <c r="AB287"/>
  <c r="AB222"/>
  <c r="T154"/>
  <c r="Y42"/>
  <c r="Y37"/>
  <c r="AE413" i="21"/>
  <c r="AF413" s="1"/>
  <c r="AR413" s="1"/>
  <c r="S399"/>
  <c r="R351"/>
  <c r="U302"/>
  <c r="AB253"/>
  <c r="U175"/>
  <c r="U159"/>
  <c r="S120"/>
  <c r="R115"/>
  <c r="S84"/>
  <c r="S79"/>
  <c r="S53"/>
  <c r="S43" s="1"/>
  <c r="Y42"/>
  <c r="U27"/>
  <c r="AE19"/>
  <c r="AF19" s="1"/>
  <c r="AR19" s="1"/>
  <c r="S21"/>
  <c r="AE15"/>
  <c r="AF15" s="1"/>
  <c r="AR15" s="1"/>
  <c r="S16"/>
  <c r="Y136" i="23"/>
  <c r="AE102"/>
  <c r="AF102" s="1"/>
  <c r="AR102" s="1"/>
  <c r="AQ68"/>
  <c r="R69"/>
  <c r="T53"/>
  <c r="AQ49"/>
  <c r="U42"/>
  <c r="L27"/>
  <c r="U27"/>
  <c r="S21"/>
  <c r="AE12"/>
  <c r="AF12" s="1"/>
  <c r="AE437" i="22"/>
  <c r="AF437" s="1"/>
  <c r="U367"/>
  <c r="U362" s="1"/>
  <c r="AE312"/>
  <c r="AF312" s="1"/>
  <c r="AR312" s="1"/>
  <c r="AE311"/>
  <c r="AF311" s="1"/>
  <c r="AR311" s="1"/>
  <c r="S313"/>
  <c r="AE306"/>
  <c r="AF306" s="1"/>
  <c r="AR306" s="1"/>
  <c r="AB302"/>
  <c r="AE280"/>
  <c r="AF280" s="1"/>
  <c r="AR280" s="1"/>
  <c r="U271"/>
  <c r="Y271"/>
  <c r="AQ256"/>
  <c r="AQ260" s="1"/>
  <c r="AQ255" s="1"/>
  <c r="AE234"/>
  <c r="AF234" s="1"/>
  <c r="AR234" s="1"/>
  <c r="AB237"/>
  <c r="S202"/>
  <c r="Y170"/>
  <c r="Y165" s="1"/>
  <c r="U154"/>
  <c r="S105"/>
  <c r="AE87"/>
  <c r="AF87" s="1"/>
  <c r="AR87" s="1"/>
  <c r="U394" i="21"/>
  <c r="AE390"/>
  <c r="AF390" s="1"/>
  <c r="AR390" s="1"/>
  <c r="AE385"/>
  <c r="AF385" s="1"/>
  <c r="AR385" s="1"/>
  <c r="Y383"/>
  <c r="U356"/>
  <c r="AE342"/>
  <c r="AF342" s="1"/>
  <c r="AR342" s="1"/>
  <c r="U341"/>
  <c r="T266"/>
  <c r="L232"/>
  <c r="AE216"/>
  <c r="AF216" s="1"/>
  <c r="AR216" s="1"/>
  <c r="S217"/>
  <c r="U207"/>
  <c r="U202"/>
  <c r="L180"/>
  <c r="AB164"/>
  <c r="R136"/>
  <c r="AE111"/>
  <c r="R110"/>
  <c r="AQ67"/>
  <c r="AQ47"/>
  <c r="Y48"/>
  <c r="R48"/>
  <c r="AE26"/>
  <c r="AF26" s="1"/>
  <c r="AR26" s="1"/>
  <c r="T16"/>
  <c r="M7"/>
  <c r="AQ7" s="1"/>
  <c r="AD148" i="1"/>
  <c r="AX431" i="23"/>
  <c r="T430"/>
  <c r="AE418"/>
  <c r="AF418" s="1"/>
  <c r="AR418" s="1"/>
  <c r="AC410"/>
  <c r="AK389"/>
  <c r="AE381"/>
  <c r="AF381" s="1"/>
  <c r="AR381" s="1"/>
  <c r="L378"/>
  <c r="AY368"/>
  <c r="AE369"/>
  <c r="AF369" s="1"/>
  <c r="AE366"/>
  <c r="AF366" s="1"/>
  <c r="AR366" s="1"/>
  <c r="AE338"/>
  <c r="AF338" s="1"/>
  <c r="AR338" s="1"/>
  <c r="AJ331"/>
  <c r="L330"/>
  <c r="Y330"/>
  <c r="AX320"/>
  <c r="AB237"/>
  <c r="AV6"/>
  <c r="R318" i="22"/>
  <c r="AE239"/>
  <c r="R207"/>
  <c r="T159"/>
  <c r="AE81"/>
  <c r="AF81" s="1"/>
  <c r="AR81" s="1"/>
  <c r="AW431" i="23"/>
  <c r="AZ410"/>
  <c r="AE408"/>
  <c r="AF408" s="1"/>
  <c r="AR408" s="1"/>
  <c r="AE401"/>
  <c r="AF401" s="1"/>
  <c r="AR401" s="1"/>
  <c r="AJ389"/>
  <c r="AE358"/>
  <c r="AF358" s="1"/>
  <c r="AR358" s="1"/>
  <c r="AD331"/>
  <c r="AB336"/>
  <c r="M279"/>
  <c r="AQ279" s="1"/>
  <c r="AQ281" s="1"/>
  <c r="AE226"/>
  <c r="AF226" s="1"/>
  <c r="AR226" s="1"/>
  <c r="AB227"/>
  <c r="AE219" i="22"/>
  <c r="AF219" s="1"/>
  <c r="AR219" s="1"/>
  <c r="AE440" i="23"/>
  <c r="AF440" s="1"/>
  <c r="AR440" s="1"/>
  <c r="AE437"/>
  <c r="AF437" s="1"/>
  <c r="AR437" s="1"/>
  <c r="AV431"/>
  <c r="AM430"/>
  <c r="AY410"/>
  <c r="AQ392"/>
  <c r="U373"/>
  <c r="R361"/>
  <c r="T330"/>
  <c r="AV303"/>
  <c r="AB159"/>
  <c r="AE279" i="22"/>
  <c r="AF279" s="1"/>
  <c r="AR279" s="1"/>
  <c r="AE216"/>
  <c r="AF216" s="1"/>
  <c r="AR216" s="1"/>
  <c r="AB217"/>
  <c r="AU431" i="23"/>
  <c r="AX410"/>
  <c r="AL389"/>
  <c r="AC389"/>
  <c r="AV368"/>
  <c r="T373"/>
  <c r="AE343"/>
  <c r="AF343" s="1"/>
  <c r="AR343" s="1"/>
  <c r="AN38"/>
  <c r="AM42"/>
  <c r="AN411" i="22"/>
  <c r="AN415" s="1"/>
  <c r="AN410" s="1"/>
  <c r="AM415"/>
  <c r="AM410" s="1"/>
  <c r="M167"/>
  <c r="L170"/>
  <c r="M172" i="23"/>
  <c r="AQ172" s="1"/>
  <c r="AY431"/>
  <c r="M242"/>
  <c r="AQ242" s="1"/>
  <c r="M239"/>
  <c r="L243"/>
  <c r="AE91" i="22"/>
  <c r="AF91" s="1"/>
  <c r="AR91" s="1"/>
  <c r="AB94"/>
  <c r="AL431" i="23"/>
  <c r="AE443"/>
  <c r="AF443" s="1"/>
  <c r="AR443" s="1"/>
  <c r="AK431"/>
  <c r="AE416"/>
  <c r="AF416" s="1"/>
  <c r="AV410"/>
  <c r="L394"/>
  <c r="AE392"/>
  <c r="AF392" s="1"/>
  <c r="AR392" s="1"/>
  <c r="U383"/>
  <c r="T378"/>
  <c r="AL368"/>
  <c r="AC331"/>
  <c r="AY331"/>
  <c r="AY319" s="1"/>
  <c r="AE335"/>
  <c r="AF335" s="1"/>
  <c r="AR335" s="1"/>
  <c r="AK320"/>
  <c r="AE195"/>
  <c r="AF195" s="1"/>
  <c r="AR195" s="1"/>
  <c r="AB197"/>
  <c r="AQ310" i="21"/>
  <c r="M313"/>
  <c r="AJ431" i="23"/>
  <c r="AU410"/>
  <c r="Y388"/>
  <c r="T383"/>
  <c r="AK368"/>
  <c r="AX331"/>
  <c r="AB192"/>
  <c r="T11"/>
  <c r="S336" i="22"/>
  <c r="M250"/>
  <c r="AQ250" s="1"/>
  <c r="L253"/>
  <c r="T110"/>
  <c r="AE99"/>
  <c r="AF99" s="1"/>
  <c r="AR99" s="1"/>
  <c r="AZ431" i="23"/>
  <c r="AV148" i="1"/>
  <c r="U446" i="23"/>
  <c r="AD431"/>
  <c r="AE434"/>
  <c r="AF434" s="1"/>
  <c r="AR434" s="1"/>
  <c r="T420"/>
  <c r="AM415"/>
  <c r="AM410" s="1"/>
  <c r="AE406"/>
  <c r="AF406" s="1"/>
  <c r="AR406" s="1"/>
  <c r="AE393"/>
  <c r="AF393" s="1"/>
  <c r="AR393" s="1"/>
  <c r="AJ368"/>
  <c r="AW331"/>
  <c r="AD320"/>
  <c r="AE323"/>
  <c r="AF323" s="1"/>
  <c r="AR323" s="1"/>
  <c r="AK261"/>
  <c r="AB217"/>
  <c r="AE20"/>
  <c r="AF20" s="1"/>
  <c r="AR20" s="1"/>
  <c r="Y21"/>
  <c r="AE262" i="22"/>
  <c r="AF262" s="1"/>
  <c r="AE444" i="23"/>
  <c r="AF444" s="1"/>
  <c r="AR444" s="1"/>
  <c r="AC431"/>
  <c r="AL410"/>
  <c r="AX389"/>
  <c r="T388"/>
  <c r="AD368"/>
  <c r="R351"/>
  <c r="AV331"/>
  <c r="AE128"/>
  <c r="AF128" s="1"/>
  <c r="AR128" s="1"/>
  <c r="AE372" i="22"/>
  <c r="AF372" s="1"/>
  <c r="AR372" s="1"/>
  <c r="M176"/>
  <c r="AQ176" s="1"/>
  <c r="L180"/>
  <c r="T100"/>
  <c r="AW410" i="23"/>
  <c r="AZ331"/>
  <c r="AL148" i="1"/>
  <c r="AB446" i="23"/>
  <c r="L436"/>
  <c r="AM420"/>
  <c r="AE417"/>
  <c r="AF417" s="1"/>
  <c r="AR417" s="1"/>
  <c r="AT417" s="1"/>
  <c r="BA417" s="1"/>
  <c r="AK410"/>
  <c r="AC368"/>
  <c r="AU331"/>
  <c r="AE333"/>
  <c r="AF333" s="1"/>
  <c r="AR333" s="1"/>
  <c r="M216"/>
  <c r="AQ216" s="1"/>
  <c r="AE169"/>
  <c r="AF169" s="1"/>
  <c r="AR169" s="1"/>
  <c r="M29"/>
  <c r="AQ29" s="1"/>
  <c r="L32"/>
  <c r="AX22"/>
  <c r="M325" i="22"/>
  <c r="AE293"/>
  <c r="AB297"/>
  <c r="AC320" i="23"/>
  <c r="AU303"/>
  <c r="AE305"/>
  <c r="AF305" s="1"/>
  <c r="AR305" s="1"/>
  <c r="AE300"/>
  <c r="AF300" s="1"/>
  <c r="AR300" s="1"/>
  <c r="AV282"/>
  <c r="AE259"/>
  <c r="AF259" s="1"/>
  <c r="AR259" s="1"/>
  <c r="AE219"/>
  <c r="AF219" s="1"/>
  <c r="AR219" s="1"/>
  <c r="T217"/>
  <c r="AX187"/>
  <c r="AZ149"/>
  <c r="AK138"/>
  <c r="AQ133"/>
  <c r="AK126"/>
  <c r="R115"/>
  <c r="AW95"/>
  <c r="AC59"/>
  <c r="AE73"/>
  <c r="AF73" s="1"/>
  <c r="AR73" s="1"/>
  <c r="AT73" s="1"/>
  <c r="BA73" s="1"/>
  <c r="AE63"/>
  <c r="AF63" s="1"/>
  <c r="AR63" s="1"/>
  <c r="R64"/>
  <c r="AE38"/>
  <c r="AF38" s="1"/>
  <c r="AR38" s="1"/>
  <c r="S37"/>
  <c r="M9"/>
  <c r="AQ9" s="1"/>
  <c r="AU431" i="22"/>
  <c r="AX410"/>
  <c r="AD389"/>
  <c r="AV368"/>
  <c r="AE359"/>
  <c r="AF359" s="1"/>
  <c r="AR359" s="1"/>
  <c r="AW331"/>
  <c r="AL331"/>
  <c r="AC320"/>
  <c r="AD303"/>
  <c r="Y297"/>
  <c r="AC282"/>
  <c r="Y287"/>
  <c r="AX261"/>
  <c r="AJ261"/>
  <c r="T248"/>
  <c r="AK238"/>
  <c r="AD187"/>
  <c r="AE178"/>
  <c r="AF178" s="1"/>
  <c r="AR178" s="1"/>
  <c r="L175"/>
  <c r="AX165"/>
  <c r="S159"/>
  <c r="M148"/>
  <c r="M133"/>
  <c r="AQ133" s="1"/>
  <c r="AE114"/>
  <c r="AF114" s="1"/>
  <c r="AR114" s="1"/>
  <c r="AK95"/>
  <c r="AE296" i="21"/>
  <c r="AF296" s="1"/>
  <c r="AR296" s="1"/>
  <c r="U212"/>
  <c r="AE139"/>
  <c r="AZ6"/>
  <c r="AK331" i="22"/>
  <c r="M377" i="21"/>
  <c r="AQ377" s="1"/>
  <c r="AN326"/>
  <c r="AN330" s="1"/>
  <c r="AM330"/>
  <c r="AK303" i="23"/>
  <c r="AL282"/>
  <c r="AE284"/>
  <c r="AF284" s="1"/>
  <c r="AR284" s="1"/>
  <c r="AB281"/>
  <c r="U222"/>
  <c r="AV187"/>
  <c r="AL138"/>
  <c r="R84"/>
  <c r="AL59"/>
  <c r="M35"/>
  <c r="AQ35" s="1"/>
  <c r="AE13"/>
  <c r="AC6"/>
  <c r="AK431" i="22"/>
  <c r="AE433"/>
  <c r="AF433" s="1"/>
  <c r="AR433" s="1"/>
  <c r="AV410"/>
  <c r="AZ389"/>
  <c r="AE382"/>
  <c r="AF382" s="1"/>
  <c r="AR382" s="1"/>
  <c r="AJ331"/>
  <c r="AE316"/>
  <c r="AF316" s="1"/>
  <c r="AR316" s="1"/>
  <c r="AZ282"/>
  <c r="AD238"/>
  <c r="AZ187"/>
  <c r="AV165"/>
  <c r="S164"/>
  <c r="AC149"/>
  <c r="AY138"/>
  <c r="AV126"/>
  <c r="AN127"/>
  <c r="AN131" s="1"/>
  <c r="AN126" s="1"/>
  <c r="AE66"/>
  <c r="AF66" s="1"/>
  <c r="AR66" s="1"/>
  <c r="U37"/>
  <c r="AD6"/>
  <c r="T11"/>
  <c r="S341" i="21"/>
  <c r="AB330"/>
  <c r="U297"/>
  <c r="AE224"/>
  <c r="AF224" s="1"/>
  <c r="AR224" s="1"/>
  <c r="S110"/>
  <c r="AE36"/>
  <c r="AF36" s="1"/>
  <c r="AR36" s="1"/>
  <c r="AJ303" i="23"/>
  <c r="AK282"/>
  <c r="AY261"/>
  <c r="AV261"/>
  <c r="AZ238"/>
  <c r="Y207"/>
  <c r="AU187"/>
  <c r="R170"/>
  <c r="AW149"/>
  <c r="U148"/>
  <c r="AC138"/>
  <c r="AJ126"/>
  <c r="AC126"/>
  <c r="AE113"/>
  <c r="AF113" s="1"/>
  <c r="AR113" s="1"/>
  <c r="T94"/>
  <c r="AY59"/>
  <c r="M67"/>
  <c r="AQ67" s="1"/>
  <c r="AB58"/>
  <c r="AB53"/>
  <c r="AB48"/>
  <c r="M41"/>
  <c r="AQ41" s="1"/>
  <c r="AJ6"/>
  <c r="AJ431" i="22"/>
  <c r="AU410"/>
  <c r="AC389"/>
  <c r="AY389"/>
  <c r="AK368"/>
  <c r="T356"/>
  <c r="AE349"/>
  <c r="AF349" s="1"/>
  <c r="AR349" s="1"/>
  <c r="L325"/>
  <c r="AE323"/>
  <c r="AF323" s="1"/>
  <c r="AR323" s="1"/>
  <c r="AY303"/>
  <c r="AE298"/>
  <c r="AF298" s="1"/>
  <c r="AY282"/>
  <c r="AE283"/>
  <c r="AF283" s="1"/>
  <c r="AE269"/>
  <c r="AF269" s="1"/>
  <c r="AR269" s="1"/>
  <c r="Y260"/>
  <c r="Y255" s="1"/>
  <c r="T253"/>
  <c r="AC238"/>
  <c r="Y222"/>
  <c r="AY187"/>
  <c r="AE191"/>
  <c r="AF191" s="1"/>
  <c r="AR191" s="1"/>
  <c r="Y186"/>
  <c r="Y181" s="1"/>
  <c r="AU165"/>
  <c r="AE142"/>
  <c r="AF142" s="1"/>
  <c r="AR142" s="1"/>
  <c r="AE116"/>
  <c r="AE71"/>
  <c r="AF71" s="1"/>
  <c r="AR71" s="1"/>
  <c r="AE442" i="21"/>
  <c r="AB446"/>
  <c r="AK303"/>
  <c r="R131"/>
  <c r="R126" s="1"/>
  <c r="AN47"/>
  <c r="AS47" s="1"/>
  <c r="AD303" i="23"/>
  <c r="AJ282"/>
  <c r="R276"/>
  <c r="AE267"/>
  <c r="AF267" s="1"/>
  <c r="AU261"/>
  <c r="AU254" s="1"/>
  <c r="AY238"/>
  <c r="Y227"/>
  <c r="AL187"/>
  <c r="U186"/>
  <c r="U181" s="1"/>
  <c r="AU165"/>
  <c r="T164"/>
  <c r="AV149"/>
  <c r="Y131"/>
  <c r="AJ59"/>
  <c r="M62"/>
  <c r="AQ62" s="1"/>
  <c r="AU43"/>
  <c r="S42"/>
  <c r="AK22"/>
  <c r="T16"/>
  <c r="T6" s="1"/>
  <c r="AX389" i="22"/>
  <c r="AE353"/>
  <c r="AF353" s="1"/>
  <c r="AR353" s="1"/>
  <c r="AC331"/>
  <c r="AE334"/>
  <c r="AF334" s="1"/>
  <c r="AR334" s="1"/>
  <c r="L330"/>
  <c r="L318"/>
  <c r="AX303"/>
  <c r="AB308"/>
  <c r="AZ261"/>
  <c r="AE265"/>
  <c r="AF265" s="1"/>
  <c r="AR265" s="1"/>
  <c r="L243"/>
  <c r="AE200"/>
  <c r="AF200" s="1"/>
  <c r="AR200" s="1"/>
  <c r="AZ149"/>
  <c r="AE127"/>
  <c r="AF127" s="1"/>
  <c r="AR127" s="1"/>
  <c r="AE80"/>
  <c r="AF80" s="1"/>
  <c r="AR80" s="1"/>
  <c r="M136" i="21"/>
  <c r="T94"/>
  <c r="AW59"/>
  <c r="AE51"/>
  <c r="AF51" s="1"/>
  <c r="AR51" s="1"/>
  <c r="AE41"/>
  <c r="AF41" s="1"/>
  <c r="AR41" s="1"/>
  <c r="AT41" s="1"/>
  <c r="BA41" s="1"/>
  <c r="AQ23"/>
  <c r="AW320" i="23"/>
  <c r="AC303"/>
  <c r="T297"/>
  <c r="AD282"/>
  <c r="AX238"/>
  <c r="AE216"/>
  <c r="AF216" s="1"/>
  <c r="AR216" s="1"/>
  <c r="AE209"/>
  <c r="AF209" s="1"/>
  <c r="AR209" s="1"/>
  <c r="T207"/>
  <c r="AK187"/>
  <c r="AE184"/>
  <c r="AF184" s="1"/>
  <c r="AR184" s="1"/>
  <c r="AU149"/>
  <c r="AZ138"/>
  <c r="AZ126"/>
  <c r="AJ95"/>
  <c r="AW59"/>
  <c r="S74"/>
  <c r="AL43"/>
  <c r="AE14"/>
  <c r="AF14" s="1"/>
  <c r="AR14" s="1"/>
  <c r="AE438" i="22"/>
  <c r="AF438" s="1"/>
  <c r="AR438" s="1"/>
  <c r="AC431"/>
  <c r="AB430"/>
  <c r="AL410"/>
  <c r="AW389"/>
  <c r="AE390"/>
  <c r="AE371"/>
  <c r="AF371" s="1"/>
  <c r="AR371" s="1"/>
  <c r="AE339"/>
  <c r="AF339" s="1"/>
  <c r="AR339" s="1"/>
  <c r="AT339" s="1"/>
  <c r="BA339" s="1"/>
  <c r="AB313"/>
  <c r="AW303"/>
  <c r="AW282"/>
  <c r="AE274"/>
  <c r="AF274" s="1"/>
  <c r="AR274" s="1"/>
  <c r="AY261"/>
  <c r="Y266"/>
  <c r="AE246"/>
  <c r="AF246" s="1"/>
  <c r="AR246" s="1"/>
  <c r="AZ238"/>
  <c r="AW187"/>
  <c r="AK165"/>
  <c r="AY149"/>
  <c r="AX138"/>
  <c r="AE147"/>
  <c r="AF147" s="1"/>
  <c r="AR147" s="1"/>
  <c r="R143"/>
  <c r="R138" s="1"/>
  <c r="AE121"/>
  <c r="AZ95"/>
  <c r="AE51"/>
  <c r="AF51" s="1"/>
  <c r="AR51" s="1"/>
  <c r="M8"/>
  <c r="AQ8" s="1"/>
  <c r="L11"/>
  <c r="AZ331" i="21"/>
  <c r="AE179"/>
  <c r="AF179" s="1"/>
  <c r="AR179" s="1"/>
  <c r="AC43"/>
  <c r="U37"/>
  <c r="U21"/>
  <c r="AL6"/>
  <c r="AV320" i="23"/>
  <c r="AC282"/>
  <c r="L281"/>
  <c r="AE229"/>
  <c r="AF229" s="1"/>
  <c r="AR229" s="1"/>
  <c r="T227"/>
  <c r="AQ221"/>
  <c r="AE205"/>
  <c r="AF205" s="1"/>
  <c r="AR205" s="1"/>
  <c r="AE201"/>
  <c r="AF201" s="1"/>
  <c r="AR201" s="1"/>
  <c r="AJ187"/>
  <c r="Y159"/>
  <c r="Y149" s="1"/>
  <c r="AL149"/>
  <c r="AE146"/>
  <c r="AF146" s="1"/>
  <c r="AR146" s="1"/>
  <c r="AY138"/>
  <c r="AY126"/>
  <c r="Y105"/>
  <c r="Y100"/>
  <c r="T79"/>
  <c r="Y74"/>
  <c r="M38"/>
  <c r="AQ38" s="1"/>
  <c r="R16"/>
  <c r="AE9"/>
  <c r="AF9" s="1"/>
  <c r="AR9" s="1"/>
  <c r="T446" i="22"/>
  <c r="AV389"/>
  <c r="U394"/>
  <c r="S383"/>
  <c r="AZ331"/>
  <c r="AB318"/>
  <c r="AV282"/>
  <c r="AY238"/>
  <c r="AQ231"/>
  <c r="Y227"/>
  <c r="AE205"/>
  <c r="AF205" s="1"/>
  <c r="AR205" s="1"/>
  <c r="AV187"/>
  <c r="AJ165"/>
  <c r="AE167"/>
  <c r="AF167" s="1"/>
  <c r="AR167" s="1"/>
  <c r="AX149"/>
  <c r="AE133"/>
  <c r="AF133" s="1"/>
  <c r="AR133" s="1"/>
  <c r="AL126"/>
  <c r="AE128"/>
  <c r="AF128" s="1"/>
  <c r="AR128" s="1"/>
  <c r="AY95"/>
  <c r="AE55"/>
  <c r="AF55" s="1"/>
  <c r="AR55" s="1"/>
  <c r="AE26"/>
  <c r="AF26" s="1"/>
  <c r="AR26" s="1"/>
  <c r="AJ410" i="21"/>
  <c r="AY389"/>
  <c r="AB361"/>
  <c r="AE359"/>
  <c r="AF359" s="1"/>
  <c r="AR359" s="1"/>
  <c r="AE352"/>
  <c r="AF352" s="1"/>
  <c r="AR352" s="1"/>
  <c r="S202"/>
  <c r="U148"/>
  <c r="AW43"/>
  <c r="AU320" i="23"/>
  <c r="AZ303"/>
  <c r="T302"/>
  <c r="AE272"/>
  <c r="AF272" s="1"/>
  <c r="AR272" s="1"/>
  <c r="AJ261"/>
  <c r="AJ254" s="1"/>
  <c r="AE247"/>
  <c r="AF247" s="1"/>
  <c r="AR247" s="1"/>
  <c r="AV238"/>
  <c r="AE225"/>
  <c r="AF225" s="1"/>
  <c r="AR225" s="1"/>
  <c r="AD187"/>
  <c r="AX138"/>
  <c r="AX126"/>
  <c r="AE122"/>
  <c r="AF122" s="1"/>
  <c r="AR122" s="1"/>
  <c r="R110"/>
  <c r="AE92"/>
  <c r="AF92" s="1"/>
  <c r="AR92" s="1"/>
  <c r="U84"/>
  <c r="AE19"/>
  <c r="AF19" s="1"/>
  <c r="AR19" s="1"/>
  <c r="AZ431" i="22"/>
  <c r="AJ410"/>
  <c r="AU389"/>
  <c r="AQ385"/>
  <c r="T361"/>
  <c r="AQ358"/>
  <c r="AY331"/>
  <c r="AU320"/>
  <c r="AQ321"/>
  <c r="AU303"/>
  <c r="AU282"/>
  <c r="U276"/>
  <c r="AQ263"/>
  <c r="L248"/>
  <c r="AU187"/>
  <c r="AM180"/>
  <c r="AD165"/>
  <c r="AW149"/>
  <c r="AL138"/>
  <c r="AK126"/>
  <c r="AX95"/>
  <c r="M84"/>
  <c r="AD59"/>
  <c r="AU22"/>
  <c r="AY431" i="21"/>
  <c r="S420"/>
  <c r="AE370"/>
  <c r="AF370" s="1"/>
  <c r="AR370" s="1"/>
  <c r="AE365"/>
  <c r="AF365" s="1"/>
  <c r="AR365" s="1"/>
  <c r="L361"/>
  <c r="AE291"/>
  <c r="AF291" s="1"/>
  <c r="AR291" s="1"/>
  <c r="T148"/>
  <c r="AV43"/>
  <c r="AB21"/>
  <c r="AE17"/>
  <c r="AF17" s="1"/>
  <c r="AR17" s="1"/>
  <c r="AL320" i="23"/>
  <c r="AL319" s="1"/>
  <c r="AY303"/>
  <c r="AE294"/>
  <c r="AF294" s="1"/>
  <c r="AR294" s="1"/>
  <c r="AE290"/>
  <c r="AF290" s="1"/>
  <c r="AR290" s="1"/>
  <c r="T292"/>
  <c r="AZ282"/>
  <c r="AU238"/>
  <c r="U232"/>
  <c r="AQ206"/>
  <c r="Y197"/>
  <c r="AC187"/>
  <c r="AD165"/>
  <c r="AG137"/>
  <c r="AW126"/>
  <c r="R79"/>
  <c r="AZ59"/>
  <c r="AD43"/>
  <c r="AE10"/>
  <c r="AF10" s="1"/>
  <c r="AR10" s="1"/>
  <c r="U11"/>
  <c r="R446" i="22"/>
  <c r="AD431"/>
  <c r="AY431"/>
  <c r="AD410"/>
  <c r="AE354"/>
  <c r="AF354" s="1"/>
  <c r="AR354" s="1"/>
  <c r="AX331"/>
  <c r="U330"/>
  <c r="S308"/>
  <c r="R302"/>
  <c r="Y292"/>
  <c r="AL282"/>
  <c r="AE267"/>
  <c r="R192"/>
  <c r="AC165"/>
  <c r="AE168"/>
  <c r="AF168" s="1"/>
  <c r="AR168" s="1"/>
  <c r="AE153"/>
  <c r="AF153" s="1"/>
  <c r="AR153" s="1"/>
  <c r="AK138"/>
  <c r="AE129"/>
  <c r="AF129" s="1"/>
  <c r="AR129" s="1"/>
  <c r="AW95"/>
  <c r="AQ96"/>
  <c r="AE86"/>
  <c r="AF86" s="1"/>
  <c r="AR86" s="1"/>
  <c r="L84"/>
  <c r="AE28"/>
  <c r="AL22"/>
  <c r="S351" i="21"/>
  <c r="AE294"/>
  <c r="AF294" s="1"/>
  <c r="AR294" s="1"/>
  <c r="T287"/>
  <c r="AD138"/>
  <c r="AX303" i="23"/>
  <c r="Y308"/>
  <c r="Y303" s="1"/>
  <c r="AY282"/>
  <c r="AE210"/>
  <c r="AF210" s="1"/>
  <c r="AR210" s="1"/>
  <c r="AY165"/>
  <c r="AD149"/>
  <c r="AE147"/>
  <c r="AF147" s="1"/>
  <c r="AR147" s="1"/>
  <c r="AV126"/>
  <c r="Y120"/>
  <c r="AX95"/>
  <c r="U89"/>
  <c r="AE56"/>
  <c r="AF56" s="1"/>
  <c r="AR56" s="1"/>
  <c r="AE51"/>
  <c r="AF51" s="1"/>
  <c r="AR51" s="1"/>
  <c r="AT51" s="1"/>
  <c r="BA51" s="1"/>
  <c r="AE46"/>
  <c r="AF46" s="1"/>
  <c r="AR46" s="1"/>
  <c r="AT46" s="1"/>
  <c r="BA46" s="1"/>
  <c r="AE443" i="22"/>
  <c r="AF443" s="1"/>
  <c r="AR443" s="1"/>
  <c r="AX431"/>
  <c r="AE432"/>
  <c r="AC410"/>
  <c r="AL389"/>
  <c r="AE391"/>
  <c r="AF391" s="1"/>
  <c r="AR391" s="1"/>
  <c r="S373"/>
  <c r="AK282"/>
  <c r="R266"/>
  <c r="AE247"/>
  <c r="AF247" s="1"/>
  <c r="AR247" s="1"/>
  <c r="T243"/>
  <c r="AE236"/>
  <c r="AF236" s="1"/>
  <c r="AR236" s="1"/>
  <c r="AE215"/>
  <c r="AF215" s="1"/>
  <c r="AR215" s="1"/>
  <c r="AE158"/>
  <c r="AF158" s="1"/>
  <c r="AR158" s="1"/>
  <c r="AU149"/>
  <c r="AD126"/>
  <c r="AV95"/>
  <c r="AE68"/>
  <c r="AF68" s="1"/>
  <c r="AR68" s="1"/>
  <c r="T330" i="21"/>
  <c r="AZ165"/>
  <c r="AW22"/>
  <c r="AJ320" i="23"/>
  <c r="AJ319" s="1"/>
  <c r="AW303"/>
  <c r="AE299"/>
  <c r="AF299" s="1"/>
  <c r="AR299" s="1"/>
  <c r="AE295"/>
  <c r="AF295" s="1"/>
  <c r="AR295" s="1"/>
  <c r="AT295" s="1"/>
  <c r="BA295" s="1"/>
  <c r="AX282"/>
  <c r="AK238"/>
  <c r="Y237"/>
  <c r="Y217"/>
  <c r="AE206"/>
  <c r="AF206" s="1"/>
  <c r="AR206" s="1"/>
  <c r="AE199"/>
  <c r="AF199" s="1"/>
  <c r="AR199" s="1"/>
  <c r="T197"/>
  <c r="AZ187"/>
  <c r="AC149"/>
  <c r="AU138"/>
  <c r="AU137" s="1"/>
  <c r="AU126"/>
  <c r="AE108"/>
  <c r="AF108" s="1"/>
  <c r="AR108" s="1"/>
  <c r="AX59"/>
  <c r="T64"/>
  <c r="U32"/>
  <c r="AY22"/>
  <c r="AW6"/>
  <c r="AX6"/>
  <c r="AE15"/>
  <c r="AF15" s="1"/>
  <c r="AR15" s="1"/>
  <c r="AW431" i="22"/>
  <c r="AZ410"/>
  <c r="AK389"/>
  <c r="AX368"/>
  <c r="AV331"/>
  <c r="S318"/>
  <c r="AK303"/>
  <c r="AJ282"/>
  <c r="AU261"/>
  <c r="AL261"/>
  <c r="AX238"/>
  <c r="AU238"/>
  <c r="AB186"/>
  <c r="AB181" s="1"/>
  <c r="AE177"/>
  <c r="AF177" s="1"/>
  <c r="AR177" s="1"/>
  <c r="AZ165"/>
  <c r="AL149"/>
  <c r="AD138"/>
  <c r="AZ126"/>
  <c r="AC126"/>
  <c r="AU95"/>
  <c r="AB436" i="21"/>
  <c r="AE433"/>
  <c r="AF433" s="1"/>
  <c r="AR433" s="1"/>
  <c r="S409"/>
  <c r="T378"/>
  <c r="AK368"/>
  <c r="AE226"/>
  <c r="AF226" s="1"/>
  <c r="AR226" s="1"/>
  <c r="Y154"/>
  <c r="AE31"/>
  <c r="AF31" s="1"/>
  <c r="AR31" s="1"/>
  <c r="AT31" s="1"/>
  <c r="BA31" s="1"/>
  <c r="AK22" i="22"/>
  <c r="AC6"/>
  <c r="AX431" i="21"/>
  <c r="AE435"/>
  <c r="AF435" s="1"/>
  <c r="AR435" s="1"/>
  <c r="AE432"/>
  <c r="S430"/>
  <c r="AE423"/>
  <c r="AF423" s="1"/>
  <c r="AR423" s="1"/>
  <c r="AV410"/>
  <c r="AB394"/>
  <c r="AL368"/>
  <c r="AE354"/>
  <c r="AF354" s="1"/>
  <c r="AR354" s="1"/>
  <c r="AJ331"/>
  <c r="AE332"/>
  <c r="AF332" s="1"/>
  <c r="AR332" s="1"/>
  <c r="AE329"/>
  <c r="AF329" s="1"/>
  <c r="AR329" s="1"/>
  <c r="AV320"/>
  <c r="U318"/>
  <c r="AV282"/>
  <c r="AW261"/>
  <c r="AE218"/>
  <c r="AC187"/>
  <c r="AE177"/>
  <c r="AF177" s="1"/>
  <c r="AR177" s="1"/>
  <c r="AW149"/>
  <c r="AL126"/>
  <c r="AE128"/>
  <c r="AF128" s="1"/>
  <c r="AR128" s="1"/>
  <c r="Y27"/>
  <c r="L21"/>
  <c r="AE14"/>
  <c r="AF14" s="1"/>
  <c r="AR14" s="1"/>
  <c r="AD331"/>
  <c r="AE301"/>
  <c r="AF301" s="1"/>
  <c r="AR301" s="1"/>
  <c r="AE242"/>
  <c r="AF242" s="1"/>
  <c r="AR242" s="1"/>
  <c r="S227"/>
  <c r="Y192"/>
  <c r="AD165"/>
  <c r="AL138"/>
  <c r="T136"/>
  <c r="AK126"/>
  <c r="AE67"/>
  <c r="AF67" s="1"/>
  <c r="AR67" s="1"/>
  <c r="AX6"/>
  <c r="R58" i="22"/>
  <c r="AY43"/>
  <c r="AD22"/>
  <c r="T446" i="21"/>
  <c r="AV431"/>
  <c r="AL410"/>
  <c r="S394"/>
  <c r="AE375"/>
  <c r="AF375" s="1"/>
  <c r="AR375" s="1"/>
  <c r="AJ368"/>
  <c r="AC331"/>
  <c r="AM325"/>
  <c r="AM320" s="1"/>
  <c r="AM319" s="1"/>
  <c r="AE315"/>
  <c r="AF315" s="1"/>
  <c r="AR315" s="1"/>
  <c r="AT315" s="1"/>
  <c r="BA315" s="1"/>
  <c r="AC303"/>
  <c r="AL282"/>
  <c r="AU261"/>
  <c r="AE263"/>
  <c r="AF263" s="1"/>
  <c r="AR263" s="1"/>
  <c r="AY238"/>
  <c r="AE228"/>
  <c r="L222"/>
  <c r="AE209"/>
  <c r="AF209" s="1"/>
  <c r="AR209" s="1"/>
  <c r="AZ187"/>
  <c r="AE158"/>
  <c r="AF158" s="1"/>
  <c r="AR158" s="1"/>
  <c r="AU149"/>
  <c r="AE118"/>
  <c r="AF118" s="1"/>
  <c r="AR118" s="1"/>
  <c r="AT118" s="1"/>
  <c r="BA118" s="1"/>
  <c r="AE106"/>
  <c r="AE80"/>
  <c r="AE76"/>
  <c r="AF76" s="1"/>
  <c r="AR76" s="1"/>
  <c r="AE34"/>
  <c r="AF34" s="1"/>
  <c r="AR34" s="1"/>
  <c r="AW6"/>
  <c r="AU59" i="22"/>
  <c r="AX43"/>
  <c r="AE39"/>
  <c r="AF39" s="1"/>
  <c r="AR39" s="1"/>
  <c r="AC22"/>
  <c r="AZ6"/>
  <c r="AU431" i="21"/>
  <c r="AK410"/>
  <c r="AD368"/>
  <c r="S367"/>
  <c r="S362" s="1"/>
  <c r="U361"/>
  <c r="U346"/>
  <c r="AB336"/>
  <c r="AL320"/>
  <c r="AK282"/>
  <c r="AL261"/>
  <c r="R266"/>
  <c r="AX238"/>
  <c r="AB237"/>
  <c r="AY187"/>
  <c r="AE191"/>
  <c r="AF191" s="1"/>
  <c r="AR191" s="1"/>
  <c r="AE182"/>
  <c r="Y170"/>
  <c r="L164"/>
  <c r="AL149"/>
  <c r="AD126"/>
  <c r="AE102"/>
  <c r="AF102" s="1"/>
  <c r="AR102" s="1"/>
  <c r="AM79"/>
  <c r="R79"/>
  <c r="AU43"/>
  <c r="AE46"/>
  <c r="AF46" s="1"/>
  <c r="AR46" s="1"/>
  <c r="AT46" s="1"/>
  <c r="BA46" s="1"/>
  <c r="L11"/>
  <c r="AE56" i="22"/>
  <c r="AF56" s="1"/>
  <c r="AR56" s="1"/>
  <c r="AV43"/>
  <c r="Y32"/>
  <c r="AZ22"/>
  <c r="AE10"/>
  <c r="AF10" s="1"/>
  <c r="AR10" s="1"/>
  <c r="AK431" i="21"/>
  <c r="AE417"/>
  <c r="AF417" s="1"/>
  <c r="AR417" s="1"/>
  <c r="AD410"/>
  <c r="L399"/>
  <c r="L341"/>
  <c r="AY331"/>
  <c r="AJ320"/>
  <c r="AE322"/>
  <c r="AF322" s="1"/>
  <c r="AR322" s="1"/>
  <c r="AY303"/>
  <c r="Y308"/>
  <c r="AD282"/>
  <c r="AE284"/>
  <c r="AF284" s="1"/>
  <c r="AR284" s="1"/>
  <c r="AJ261"/>
  <c r="L260"/>
  <c r="L255" s="1"/>
  <c r="AE258"/>
  <c r="AF258" s="1"/>
  <c r="AR258" s="1"/>
  <c r="AE244"/>
  <c r="AV238"/>
  <c r="AE240"/>
  <c r="AF240" s="1"/>
  <c r="AR240" s="1"/>
  <c r="AE196"/>
  <c r="AF196" s="1"/>
  <c r="AR196" s="1"/>
  <c r="AW187"/>
  <c r="U192"/>
  <c r="AE169"/>
  <c r="AF169" s="1"/>
  <c r="AR169" s="1"/>
  <c r="AZ138"/>
  <c r="AZ126"/>
  <c r="R125"/>
  <c r="AJ95"/>
  <c r="AK59"/>
  <c r="M62"/>
  <c r="AQ62" s="1"/>
  <c r="Y58"/>
  <c r="AM42"/>
  <c r="AK22"/>
  <c r="AE12"/>
  <c r="AF12" s="1"/>
  <c r="AR12" s="1"/>
  <c r="AU43" i="22"/>
  <c r="R48"/>
  <c r="AY22"/>
  <c r="U27"/>
  <c r="AW6"/>
  <c r="AE438" i="21"/>
  <c r="AF438" s="1"/>
  <c r="AR438" s="1"/>
  <c r="AJ431"/>
  <c r="AC410"/>
  <c r="AK389"/>
  <c r="AZ368"/>
  <c r="T373"/>
  <c r="AE345"/>
  <c r="AF345" s="1"/>
  <c r="AR345" s="1"/>
  <c r="AX331"/>
  <c r="AD320"/>
  <c r="L313"/>
  <c r="AX303"/>
  <c r="AE299"/>
  <c r="AF299" s="1"/>
  <c r="AR299" s="1"/>
  <c r="AC282"/>
  <c r="R271"/>
  <c r="AE268"/>
  <c r="AF268" s="1"/>
  <c r="AR268" s="1"/>
  <c r="AE229"/>
  <c r="AF229" s="1"/>
  <c r="AR229" s="1"/>
  <c r="AE193"/>
  <c r="AV187"/>
  <c r="AE174"/>
  <c r="AF174" s="1"/>
  <c r="AR174" s="1"/>
  <c r="AD149"/>
  <c r="AY138"/>
  <c r="AY126"/>
  <c r="AE124"/>
  <c r="AF124" s="1"/>
  <c r="AR124" s="1"/>
  <c r="AQ98"/>
  <c r="AE81"/>
  <c r="AF81" s="1"/>
  <c r="AR81" s="1"/>
  <c r="AJ59"/>
  <c r="AJ6"/>
  <c r="AL43" i="22"/>
  <c r="AB32"/>
  <c r="AX22"/>
  <c r="AE15"/>
  <c r="AF15" s="1"/>
  <c r="AR15" s="1"/>
  <c r="AV6"/>
  <c r="AD431" i="21"/>
  <c r="AE405"/>
  <c r="AF405" s="1"/>
  <c r="AR405" s="1"/>
  <c r="L404"/>
  <c r="AE396"/>
  <c r="AF396" s="1"/>
  <c r="AR396" s="1"/>
  <c r="Y388"/>
  <c r="Y378"/>
  <c r="AY368"/>
  <c r="AB373"/>
  <c r="AB341"/>
  <c r="AW331"/>
  <c r="L336"/>
  <c r="AE334"/>
  <c r="AF334" s="1"/>
  <c r="AR334" s="1"/>
  <c r="AC320"/>
  <c r="AW303"/>
  <c r="AE272"/>
  <c r="AC261"/>
  <c r="AE201"/>
  <c r="AF201" s="1"/>
  <c r="AR201" s="1"/>
  <c r="U197"/>
  <c r="AU187"/>
  <c r="S180"/>
  <c r="R170"/>
  <c r="AC149"/>
  <c r="AX138"/>
  <c r="AE70"/>
  <c r="AF70" s="1"/>
  <c r="R64"/>
  <c r="AD43"/>
  <c r="AB32"/>
  <c r="AE24"/>
  <c r="AF24" s="1"/>
  <c r="AR24" s="1"/>
  <c r="AK43" i="22"/>
  <c r="AW22"/>
  <c r="S27"/>
  <c r="AL6"/>
  <c r="AC431" i="21"/>
  <c r="Y436"/>
  <c r="Y431" s="1"/>
  <c r="AZ410"/>
  <c r="Y394"/>
  <c r="AX368"/>
  <c r="S356"/>
  <c r="AE347"/>
  <c r="AF347" s="1"/>
  <c r="AR347" s="1"/>
  <c r="AV331"/>
  <c r="AE328"/>
  <c r="AF328" s="1"/>
  <c r="AR328" s="1"/>
  <c r="AZ320"/>
  <c r="L318"/>
  <c r="AE312"/>
  <c r="AF312" s="1"/>
  <c r="AR312" s="1"/>
  <c r="AV303"/>
  <c r="AZ282"/>
  <c r="Y260"/>
  <c r="Y255" s="1"/>
  <c r="AE234"/>
  <c r="AF234" s="1"/>
  <c r="AR234" s="1"/>
  <c r="AE198"/>
  <c r="AL187"/>
  <c r="AW138"/>
  <c r="U143"/>
  <c r="AW126"/>
  <c r="AE121"/>
  <c r="S115"/>
  <c r="AE103"/>
  <c r="AF103" s="1"/>
  <c r="AR103" s="1"/>
  <c r="AY95"/>
  <c r="AE98"/>
  <c r="AF98" s="1"/>
  <c r="AR98" s="1"/>
  <c r="AT98" s="1"/>
  <c r="BA98" s="1"/>
  <c r="S94"/>
  <c r="AE86"/>
  <c r="AF86" s="1"/>
  <c r="AR86" s="1"/>
  <c r="R69"/>
  <c r="S53" i="22"/>
  <c r="AE50"/>
  <c r="AF50" s="1"/>
  <c r="AR50" s="1"/>
  <c r="AJ43"/>
  <c r="AE46"/>
  <c r="AF46" s="1"/>
  <c r="AR46" s="1"/>
  <c r="AB37"/>
  <c r="AV22"/>
  <c r="AK6"/>
  <c r="AB441" i="21"/>
  <c r="AE426"/>
  <c r="AF426" s="1"/>
  <c r="AY410"/>
  <c r="L409"/>
  <c r="AE401"/>
  <c r="AF401" s="1"/>
  <c r="AR401" s="1"/>
  <c r="U383"/>
  <c r="AW368"/>
  <c r="R361"/>
  <c r="AE337"/>
  <c r="AF337" s="1"/>
  <c r="AR337" s="1"/>
  <c r="AU331"/>
  <c r="AY320"/>
  <c r="Y313"/>
  <c r="AU303"/>
  <c r="U292"/>
  <c r="U282" s="1"/>
  <c r="AY282"/>
  <c r="T276"/>
  <c r="AZ261"/>
  <c r="U260"/>
  <c r="U255" s="1"/>
  <c r="AE225"/>
  <c r="AF225" s="1"/>
  <c r="AR225" s="1"/>
  <c r="Y222"/>
  <c r="AB212"/>
  <c r="AK187"/>
  <c r="AU165"/>
  <c r="S170"/>
  <c r="AB159"/>
  <c r="AZ149"/>
  <c r="AV126"/>
  <c r="U131"/>
  <c r="AE117"/>
  <c r="AF117" s="1"/>
  <c r="AR117" s="1"/>
  <c r="R89"/>
  <c r="AE61"/>
  <c r="AF61" s="1"/>
  <c r="AR61" s="1"/>
  <c r="U32"/>
  <c r="AB27"/>
  <c r="AD6"/>
  <c r="AZ431"/>
  <c r="AX410"/>
  <c r="T394"/>
  <c r="AV368"/>
  <c r="AL331"/>
  <c r="U313"/>
  <c r="AY261"/>
  <c r="AE265"/>
  <c r="AF265" s="1"/>
  <c r="AR265" s="1"/>
  <c r="AE262"/>
  <c r="AE250"/>
  <c r="AF250" s="1"/>
  <c r="AR250" s="1"/>
  <c r="AD238"/>
  <c r="AE208"/>
  <c r="AJ187"/>
  <c r="AL165"/>
  <c r="AU126"/>
  <c r="AB100"/>
  <c r="Y84"/>
  <c r="AE75"/>
  <c r="AE66"/>
  <c r="AF66" s="1"/>
  <c r="AR66" s="1"/>
  <c r="AZ43"/>
  <c r="AE39"/>
  <c r="AF39" s="1"/>
  <c r="AR39" s="1"/>
  <c r="AQ40" i="23"/>
  <c r="AQ412" i="22"/>
  <c r="AQ415" s="1"/>
  <c r="M415"/>
  <c r="AQ376"/>
  <c r="AQ378" s="1"/>
  <c r="M378"/>
  <c r="AQ369"/>
  <c r="M373"/>
  <c r="AQ257" i="21"/>
  <c r="M260"/>
  <c r="M255" s="1"/>
  <c r="AQ162"/>
  <c r="M164"/>
  <c r="M148" i="23"/>
  <c r="Y126"/>
  <c r="M32"/>
  <c r="M27"/>
  <c r="S6"/>
  <c r="M271" i="22"/>
  <c r="R43"/>
  <c r="AQ387"/>
  <c r="AQ388" s="1"/>
  <c r="M388"/>
  <c r="AQ326"/>
  <c r="AQ330" s="1"/>
  <c r="M330"/>
  <c r="AQ158" i="21"/>
  <c r="M159"/>
  <c r="M21" i="23"/>
  <c r="M227" i="21"/>
  <c r="AE445" i="23"/>
  <c r="AF445" s="1"/>
  <c r="AR445" s="1"/>
  <c r="T446"/>
  <c r="AE439"/>
  <c r="AF439" s="1"/>
  <c r="AR439" s="1"/>
  <c r="S441"/>
  <c r="R441"/>
  <c r="AE435"/>
  <c r="AF435" s="1"/>
  <c r="AR435" s="1"/>
  <c r="T436"/>
  <c r="AB436"/>
  <c r="AE429"/>
  <c r="AF429" s="1"/>
  <c r="AR429" s="1"/>
  <c r="AE428"/>
  <c r="AF428" s="1"/>
  <c r="AR428" s="1"/>
  <c r="S430"/>
  <c r="AB430"/>
  <c r="AE426"/>
  <c r="U430"/>
  <c r="AE423"/>
  <c r="AF423" s="1"/>
  <c r="AR423" s="1"/>
  <c r="S425"/>
  <c r="AB425"/>
  <c r="AE421"/>
  <c r="U425"/>
  <c r="AE419"/>
  <c r="AF419" s="1"/>
  <c r="AR419" s="1"/>
  <c r="Y420"/>
  <c r="R420"/>
  <c r="L420"/>
  <c r="AE413"/>
  <c r="AF413" s="1"/>
  <c r="AR413" s="1"/>
  <c r="S415"/>
  <c r="AE411"/>
  <c r="U415"/>
  <c r="R409"/>
  <c r="AB409"/>
  <c r="U409"/>
  <c r="U404"/>
  <c r="Y404"/>
  <c r="T404"/>
  <c r="AE397"/>
  <c r="AF397" s="1"/>
  <c r="AR397" s="1"/>
  <c r="S399"/>
  <c r="U394"/>
  <c r="S394"/>
  <c r="L388"/>
  <c r="AB388"/>
  <c r="AE380"/>
  <c r="AF380" s="1"/>
  <c r="AR380" s="1"/>
  <c r="AB378"/>
  <c r="L373"/>
  <c r="U368"/>
  <c r="AE371"/>
  <c r="AF371" s="1"/>
  <c r="AR371" s="1"/>
  <c r="AE365"/>
  <c r="AF365" s="1"/>
  <c r="AR365" s="1"/>
  <c r="AQ360"/>
  <c r="AE360"/>
  <c r="AF360" s="1"/>
  <c r="AR360" s="1"/>
  <c r="AE359"/>
  <c r="AF359" s="1"/>
  <c r="AR359" s="1"/>
  <c r="S361"/>
  <c r="AE355"/>
  <c r="AF355" s="1"/>
  <c r="AR355" s="1"/>
  <c r="AE353"/>
  <c r="AF353" s="1"/>
  <c r="AR353" s="1"/>
  <c r="U356"/>
  <c r="Y356"/>
  <c r="AE350"/>
  <c r="AF350" s="1"/>
  <c r="AR350" s="1"/>
  <c r="AE348"/>
  <c r="AF348" s="1"/>
  <c r="AR348" s="1"/>
  <c r="Y351"/>
  <c r="AE345"/>
  <c r="AF345" s="1"/>
  <c r="AR345" s="1"/>
  <c r="S346"/>
  <c r="AE340"/>
  <c r="AF340" s="1"/>
  <c r="AR340" s="1"/>
  <c r="AE339"/>
  <c r="AF339" s="1"/>
  <c r="AR339" s="1"/>
  <c r="S341"/>
  <c r="AE334"/>
  <c r="AF334" s="1"/>
  <c r="AR334" s="1"/>
  <c r="S336"/>
  <c r="AE328"/>
  <c r="AF328" s="1"/>
  <c r="AR328" s="1"/>
  <c r="AB330"/>
  <c r="L325"/>
  <c r="L320" s="1"/>
  <c r="AE324"/>
  <c r="AF324" s="1"/>
  <c r="AR324" s="1"/>
  <c r="U325"/>
  <c r="T325"/>
  <c r="R325"/>
  <c r="L318"/>
  <c r="AE317"/>
  <c r="AF317" s="1"/>
  <c r="AR317" s="1"/>
  <c r="AE316"/>
  <c r="AF316" s="1"/>
  <c r="AR316" s="1"/>
  <c r="L313"/>
  <c r="AE312"/>
  <c r="AF312" s="1"/>
  <c r="AR312" s="1"/>
  <c r="AE311"/>
  <c r="AF311" s="1"/>
  <c r="AR311" s="1"/>
  <c r="R313"/>
  <c r="L308"/>
  <c r="AE307"/>
  <c r="AF307" s="1"/>
  <c r="AR307" s="1"/>
  <c r="AE306"/>
  <c r="AF306" s="1"/>
  <c r="AR306" s="1"/>
  <c r="AB308"/>
  <c r="R302"/>
  <c r="U302"/>
  <c r="L302"/>
  <c r="R297"/>
  <c r="U297"/>
  <c r="L297"/>
  <c r="R292"/>
  <c r="AE289"/>
  <c r="AF289" s="1"/>
  <c r="AR289" s="1"/>
  <c r="U287"/>
  <c r="L287"/>
  <c r="T281"/>
  <c r="R281"/>
  <c r="T276"/>
  <c r="AE270"/>
  <c r="AF270" s="1"/>
  <c r="AR270" s="1"/>
  <c r="T271"/>
  <c r="AE262"/>
  <c r="S266"/>
  <c r="Y260"/>
  <c r="Y255" s="1"/>
  <c r="L260"/>
  <c r="L255" s="1"/>
  <c r="L253"/>
  <c r="AE251"/>
  <c r="AF251" s="1"/>
  <c r="AR251" s="1"/>
  <c r="AE250"/>
  <c r="AF250" s="1"/>
  <c r="AR250" s="1"/>
  <c r="AB253"/>
  <c r="S253"/>
  <c r="T248"/>
  <c r="AE241"/>
  <c r="AF241" s="1"/>
  <c r="AR241" s="1"/>
  <c r="U243"/>
  <c r="AB243"/>
  <c r="AE236"/>
  <c r="AF236" s="1"/>
  <c r="AR236" s="1"/>
  <c r="AE234"/>
  <c r="AF234" s="1"/>
  <c r="AR234" s="1"/>
  <c r="U237"/>
  <c r="AB232"/>
  <c r="AE231"/>
  <c r="AF231" s="1"/>
  <c r="AR231" s="1"/>
  <c r="AE230"/>
  <c r="AF230" s="1"/>
  <c r="AR230" s="1"/>
  <c r="L232"/>
  <c r="T232"/>
  <c r="R232"/>
  <c r="AE224"/>
  <c r="AF224" s="1"/>
  <c r="AR224" s="1"/>
  <c r="U227"/>
  <c r="AB222"/>
  <c r="AE221"/>
  <c r="AF221" s="1"/>
  <c r="AR221" s="1"/>
  <c r="AE220"/>
  <c r="AF220" s="1"/>
  <c r="AR220" s="1"/>
  <c r="L222"/>
  <c r="T222"/>
  <c r="R222"/>
  <c r="AE214"/>
  <c r="AF214" s="1"/>
  <c r="AR214" s="1"/>
  <c r="U217"/>
  <c r="AB212"/>
  <c r="T212"/>
  <c r="R212"/>
  <c r="AE204"/>
  <c r="AF204" s="1"/>
  <c r="AR204" s="1"/>
  <c r="U207"/>
  <c r="AB202"/>
  <c r="T202"/>
  <c r="R202"/>
  <c r="AE194"/>
  <c r="AF194" s="1"/>
  <c r="AR194" s="1"/>
  <c r="U197"/>
  <c r="AE191"/>
  <c r="AF191" s="1"/>
  <c r="AR191" s="1"/>
  <c r="AE190"/>
  <c r="AF190" s="1"/>
  <c r="AR190" s="1"/>
  <c r="L192"/>
  <c r="AE189"/>
  <c r="AF189" s="1"/>
  <c r="AR189" s="1"/>
  <c r="AE183"/>
  <c r="AF183" s="1"/>
  <c r="AR183" s="1"/>
  <c r="AT183" s="1"/>
  <c r="BA183" s="1"/>
  <c r="R180"/>
  <c r="M180"/>
  <c r="U180"/>
  <c r="L175"/>
  <c r="AE174"/>
  <c r="AF174" s="1"/>
  <c r="AR174" s="1"/>
  <c r="S175"/>
  <c r="AE162"/>
  <c r="AF162" s="1"/>
  <c r="AR162" s="1"/>
  <c r="AE161"/>
  <c r="AF161" s="1"/>
  <c r="AR161" s="1"/>
  <c r="AE158"/>
  <c r="AF158" s="1"/>
  <c r="AR158" s="1"/>
  <c r="AE157"/>
  <c r="AF157" s="1"/>
  <c r="AR157" s="1"/>
  <c r="U159"/>
  <c r="AE156"/>
  <c r="AF156" s="1"/>
  <c r="AR156" s="1"/>
  <c r="AE153"/>
  <c r="AF153" s="1"/>
  <c r="AR153" s="1"/>
  <c r="AE152"/>
  <c r="AF152" s="1"/>
  <c r="AR152" s="1"/>
  <c r="U154"/>
  <c r="AE151"/>
  <c r="AF151" s="1"/>
  <c r="AR151" s="1"/>
  <c r="S148"/>
  <c r="T143"/>
  <c r="T138" s="1"/>
  <c r="AE141"/>
  <c r="AF141" s="1"/>
  <c r="AR141" s="1"/>
  <c r="Y143"/>
  <c r="L143"/>
  <c r="AE133"/>
  <c r="AF133" s="1"/>
  <c r="AR133" s="1"/>
  <c r="U136"/>
  <c r="AE130"/>
  <c r="AF130" s="1"/>
  <c r="AR130" s="1"/>
  <c r="AT130" s="1"/>
  <c r="BA130" s="1"/>
  <c r="T131"/>
  <c r="AE124"/>
  <c r="AF124" s="1"/>
  <c r="AR124" s="1"/>
  <c r="Y125"/>
  <c r="T125"/>
  <c r="AE118"/>
  <c r="AF118" s="1"/>
  <c r="AR118" s="1"/>
  <c r="AB120"/>
  <c r="U120"/>
  <c r="S120"/>
  <c r="AE114"/>
  <c r="AF114" s="1"/>
  <c r="AR114" s="1"/>
  <c r="Y115"/>
  <c r="S115"/>
  <c r="AE109"/>
  <c r="AF109" s="1"/>
  <c r="AR109" s="1"/>
  <c r="AT109" s="1"/>
  <c r="BA109" s="1"/>
  <c r="Y110"/>
  <c r="AE107"/>
  <c r="AF107" s="1"/>
  <c r="AR107" s="1"/>
  <c r="S110"/>
  <c r="L105"/>
  <c r="AE103"/>
  <c r="AF103" s="1"/>
  <c r="AR103" s="1"/>
  <c r="U105"/>
  <c r="R105"/>
  <c r="L100"/>
  <c r="AE97"/>
  <c r="AF97" s="1"/>
  <c r="AR97" s="1"/>
  <c r="T100"/>
  <c r="R100"/>
  <c r="S94"/>
  <c r="AE83"/>
  <c r="AF83" s="1"/>
  <c r="AR83" s="1"/>
  <c r="Y84"/>
  <c r="AE78"/>
  <c r="AF78" s="1"/>
  <c r="AR78" s="1"/>
  <c r="AT78" s="1"/>
  <c r="BA78" s="1"/>
  <c r="AE77"/>
  <c r="AF77" s="1"/>
  <c r="AR77" s="1"/>
  <c r="AE67"/>
  <c r="AF67" s="1"/>
  <c r="AR67" s="1"/>
  <c r="AE62"/>
  <c r="AF62" s="1"/>
  <c r="AR62" s="1"/>
  <c r="AQ57"/>
  <c r="AE55"/>
  <c r="AF55" s="1"/>
  <c r="AR55" s="1"/>
  <c r="AQ52"/>
  <c r="AE50"/>
  <c r="AF50" s="1"/>
  <c r="AR50" s="1"/>
  <c r="AQ47"/>
  <c r="AE45"/>
  <c r="AF45" s="1"/>
  <c r="AR45" s="1"/>
  <c r="AB42"/>
  <c r="L42"/>
  <c r="R42"/>
  <c r="L37"/>
  <c r="AE35"/>
  <c r="AF35" s="1"/>
  <c r="AR35" s="1"/>
  <c r="AQ33"/>
  <c r="AQ31"/>
  <c r="AE30"/>
  <c r="AF30" s="1"/>
  <c r="AR30" s="1"/>
  <c r="AQ28"/>
  <c r="AQ26"/>
  <c r="AQ25"/>
  <c r="AQ24"/>
  <c r="AQ23"/>
  <c r="AB21"/>
  <c r="AQ20"/>
  <c r="AB16"/>
  <c r="AQ13"/>
  <c r="AB11"/>
  <c r="U441" i="22"/>
  <c r="U436"/>
  <c r="R425"/>
  <c r="U420"/>
  <c r="S420"/>
  <c r="R415"/>
  <c r="S409"/>
  <c r="AB409"/>
  <c r="AE403"/>
  <c r="AF403" s="1"/>
  <c r="AR403" s="1"/>
  <c r="R404"/>
  <c r="Y404"/>
  <c r="L404"/>
  <c r="S399"/>
  <c r="AB399"/>
  <c r="R394"/>
  <c r="Y394"/>
  <c r="L394"/>
  <c r="L388"/>
  <c r="R383"/>
  <c r="T383"/>
  <c r="AE377"/>
  <c r="AF377" s="1"/>
  <c r="AR377" s="1"/>
  <c r="AT377" s="1"/>
  <c r="BA377" s="1"/>
  <c r="R378"/>
  <c r="T378"/>
  <c r="AB373"/>
  <c r="U373"/>
  <c r="AE366"/>
  <c r="AF366" s="1"/>
  <c r="AR366" s="1"/>
  <c r="Y367"/>
  <c r="Y362" s="1"/>
  <c r="U361"/>
  <c r="S361"/>
  <c r="Y356"/>
  <c r="Y351"/>
  <c r="AE344"/>
  <c r="AF344" s="1"/>
  <c r="AR344" s="1"/>
  <c r="R346"/>
  <c r="Y346"/>
  <c r="Y341"/>
  <c r="U336"/>
  <c r="R330"/>
  <c r="AE321"/>
  <c r="T318"/>
  <c r="L313"/>
  <c r="U313"/>
  <c r="T308"/>
  <c r="U308"/>
  <c r="AE301"/>
  <c r="AF301" s="1"/>
  <c r="AR301" s="1"/>
  <c r="AE300"/>
  <c r="AF300" s="1"/>
  <c r="AR300" s="1"/>
  <c r="AE299"/>
  <c r="AF299" s="1"/>
  <c r="AR299" s="1"/>
  <c r="U302"/>
  <c r="AE296"/>
  <c r="AF296" s="1"/>
  <c r="AR296" s="1"/>
  <c r="AE295"/>
  <c r="AF295" s="1"/>
  <c r="AR295" s="1"/>
  <c r="AE294"/>
  <c r="AF294" s="1"/>
  <c r="AR294" s="1"/>
  <c r="R297"/>
  <c r="AE291"/>
  <c r="AF291" s="1"/>
  <c r="AR291" s="1"/>
  <c r="AE290"/>
  <c r="AF290" s="1"/>
  <c r="AR290" s="1"/>
  <c r="AE289"/>
  <c r="AF289" s="1"/>
  <c r="AR289" s="1"/>
  <c r="U292"/>
  <c r="R292"/>
  <c r="AE286"/>
  <c r="AF286" s="1"/>
  <c r="AR286" s="1"/>
  <c r="AE285"/>
  <c r="AF285" s="1"/>
  <c r="AR285" s="1"/>
  <c r="AE284"/>
  <c r="AF284" s="1"/>
  <c r="AR284" s="1"/>
  <c r="U287"/>
  <c r="R287"/>
  <c r="S281"/>
  <c r="Y281"/>
  <c r="L281"/>
  <c r="S276"/>
  <c r="R271"/>
  <c r="S266"/>
  <c r="S260"/>
  <c r="S255" s="1"/>
  <c r="AB260"/>
  <c r="AB255" s="1"/>
  <c r="M260"/>
  <c r="M255" s="1"/>
  <c r="R253"/>
  <c r="AB253"/>
  <c r="U253"/>
  <c r="Y248"/>
  <c r="R243"/>
  <c r="Y243"/>
  <c r="U237"/>
  <c r="S237"/>
  <c r="T232"/>
  <c r="R232"/>
  <c r="L232"/>
  <c r="T227"/>
  <c r="R227"/>
  <c r="T222"/>
  <c r="R222"/>
  <c r="R217"/>
  <c r="U217"/>
  <c r="S217"/>
  <c r="Y207"/>
  <c r="Y202"/>
  <c r="Y192"/>
  <c r="AE179"/>
  <c r="AF179" s="1"/>
  <c r="AR179" s="1"/>
  <c r="AT179" s="1"/>
  <c r="BA179" s="1"/>
  <c r="T180"/>
  <c r="R180"/>
  <c r="S175"/>
  <c r="AB175"/>
  <c r="AE169"/>
  <c r="AF169" s="1"/>
  <c r="AR169" s="1"/>
  <c r="AB170"/>
  <c r="U170"/>
  <c r="Y164"/>
  <c r="U159"/>
  <c r="AE155"/>
  <c r="S149"/>
  <c r="AE150"/>
  <c r="AE146"/>
  <c r="AF146" s="1"/>
  <c r="AR146" s="1"/>
  <c r="AE145"/>
  <c r="AF145" s="1"/>
  <c r="AR145" s="1"/>
  <c r="AE144"/>
  <c r="S148"/>
  <c r="Y143"/>
  <c r="AE140"/>
  <c r="AF140" s="1"/>
  <c r="AR140" s="1"/>
  <c r="S143"/>
  <c r="AB136"/>
  <c r="S136"/>
  <c r="AB131"/>
  <c r="R131"/>
  <c r="Y131"/>
  <c r="R125"/>
  <c r="AE118"/>
  <c r="AF118" s="1"/>
  <c r="AR118" s="1"/>
  <c r="Y120"/>
  <c r="AE113"/>
  <c r="AF113" s="1"/>
  <c r="AR113" s="1"/>
  <c r="AT113" s="1"/>
  <c r="BA113" s="1"/>
  <c r="Y115"/>
  <c r="U115"/>
  <c r="Y110"/>
  <c r="U110"/>
  <c r="AE103"/>
  <c r="AF103" s="1"/>
  <c r="AR103" s="1"/>
  <c r="Y105"/>
  <c r="AE101"/>
  <c r="AC95"/>
  <c r="R100"/>
  <c r="AE96"/>
  <c r="AE93"/>
  <c r="AF93" s="1"/>
  <c r="AR93" s="1"/>
  <c r="L94"/>
  <c r="AE92"/>
  <c r="AF92" s="1"/>
  <c r="AR92" s="1"/>
  <c r="U94"/>
  <c r="AE90"/>
  <c r="R94"/>
  <c r="AE88"/>
  <c r="AF88" s="1"/>
  <c r="AR88" s="1"/>
  <c r="L89"/>
  <c r="U89"/>
  <c r="S89"/>
  <c r="AE83"/>
  <c r="AF83" s="1"/>
  <c r="AR83" s="1"/>
  <c r="S84"/>
  <c r="R84"/>
  <c r="U79"/>
  <c r="S79"/>
  <c r="S69"/>
  <c r="S64"/>
  <c r="T58"/>
  <c r="T53"/>
  <c r="S48"/>
  <c r="T48"/>
  <c r="S37"/>
  <c r="L37"/>
  <c r="AE33"/>
  <c r="R37"/>
  <c r="S32"/>
  <c r="L32"/>
  <c r="AB27"/>
  <c r="L27"/>
  <c r="R27"/>
  <c r="AB21"/>
  <c r="U21"/>
  <c r="U16"/>
  <c r="S16"/>
  <c r="AB11"/>
  <c r="U11"/>
  <c r="AE7"/>
  <c r="S11"/>
  <c r="AE445" i="21"/>
  <c r="AF445" s="1"/>
  <c r="AR445" s="1"/>
  <c r="AE444"/>
  <c r="AF444" s="1"/>
  <c r="AR444" s="1"/>
  <c r="R446"/>
  <c r="T441"/>
  <c r="AE437"/>
  <c r="AF437" s="1"/>
  <c r="S441"/>
  <c r="AE434"/>
  <c r="AF434" s="1"/>
  <c r="AR434" s="1"/>
  <c r="AT434" s="1"/>
  <c r="BA434" s="1"/>
  <c r="R436"/>
  <c r="AE429"/>
  <c r="AF429" s="1"/>
  <c r="AR429" s="1"/>
  <c r="AE428"/>
  <c r="AF428" s="1"/>
  <c r="AR428" s="1"/>
  <c r="AE427"/>
  <c r="AF427" s="1"/>
  <c r="AR427" s="1"/>
  <c r="R430"/>
  <c r="Y430"/>
  <c r="S425"/>
  <c r="AE422"/>
  <c r="AF422" s="1"/>
  <c r="AR422" s="1"/>
  <c r="AE421"/>
  <c r="AF421" s="1"/>
  <c r="U425"/>
  <c r="L425"/>
  <c r="AE419"/>
  <c r="AF419" s="1"/>
  <c r="AR419" s="1"/>
  <c r="AT419" s="1"/>
  <c r="BA419" s="1"/>
  <c r="AE418"/>
  <c r="AF418" s="1"/>
  <c r="AR418" s="1"/>
  <c r="AT418" s="1"/>
  <c r="BA418" s="1"/>
  <c r="R420"/>
  <c r="Y420"/>
  <c r="T420"/>
  <c r="S415"/>
  <c r="AE412"/>
  <c r="AF412" s="1"/>
  <c r="AR412" s="1"/>
  <c r="AE411"/>
  <c r="U415"/>
  <c r="L415"/>
  <c r="AB409"/>
  <c r="AE407"/>
  <c r="AF407" s="1"/>
  <c r="AR407" s="1"/>
  <c r="M407"/>
  <c r="AQ407" s="1"/>
  <c r="AE406"/>
  <c r="AF406" s="1"/>
  <c r="AR406" s="1"/>
  <c r="T409"/>
  <c r="AB404"/>
  <c r="AE402"/>
  <c r="AF402" s="1"/>
  <c r="AR402" s="1"/>
  <c r="M402"/>
  <c r="AQ402" s="1"/>
  <c r="Y404"/>
  <c r="AN400"/>
  <c r="AN404" s="1"/>
  <c r="U404"/>
  <c r="AB399"/>
  <c r="AE397"/>
  <c r="AF397" s="1"/>
  <c r="AR397" s="1"/>
  <c r="M397"/>
  <c r="AQ397" s="1"/>
  <c r="Y399"/>
  <c r="T399"/>
  <c r="L394"/>
  <c r="AE393"/>
  <c r="AF393" s="1"/>
  <c r="AR393" s="1"/>
  <c r="AE392"/>
  <c r="AF392" s="1"/>
  <c r="AR392" s="1"/>
  <c r="R388"/>
  <c r="AE384"/>
  <c r="R383"/>
  <c r="AE379"/>
  <c r="AE377"/>
  <c r="AF377" s="1"/>
  <c r="AR377" s="1"/>
  <c r="U378"/>
  <c r="AE372"/>
  <c r="AF372" s="1"/>
  <c r="AR372" s="1"/>
  <c r="AE371"/>
  <c r="AF371" s="1"/>
  <c r="AR371" s="1"/>
  <c r="AT371" s="1"/>
  <c r="BA371" s="1"/>
  <c r="U373"/>
  <c r="L367"/>
  <c r="L362" s="1"/>
  <c r="U367"/>
  <c r="U362" s="1"/>
  <c r="L356"/>
  <c r="AE355"/>
  <c r="AF355" s="1"/>
  <c r="AR355" s="1"/>
  <c r="AB346"/>
  <c r="L346"/>
  <c r="AE344"/>
  <c r="AF344" s="1"/>
  <c r="AR344" s="1"/>
  <c r="T346"/>
  <c r="AE340"/>
  <c r="AF340" s="1"/>
  <c r="AR340" s="1"/>
  <c r="U330"/>
  <c r="Y320"/>
  <c r="R320"/>
  <c r="AE324"/>
  <c r="AF324" s="1"/>
  <c r="AR324" s="1"/>
  <c r="S325"/>
  <c r="AE316"/>
  <c r="AF316" s="1"/>
  <c r="AR316" s="1"/>
  <c r="T318"/>
  <c r="R318"/>
  <c r="AB318"/>
  <c r="AE311"/>
  <c r="AF311" s="1"/>
  <c r="AR311" s="1"/>
  <c r="T313"/>
  <c r="R313"/>
  <c r="AB313"/>
  <c r="L308"/>
  <c r="L303" s="1"/>
  <c r="U308"/>
  <c r="AE306"/>
  <c r="AF306" s="1"/>
  <c r="AR306" s="1"/>
  <c r="T308"/>
  <c r="AB308"/>
  <c r="L302"/>
  <c r="R302"/>
  <c r="AB297"/>
  <c r="Y297"/>
  <c r="L292"/>
  <c r="R292"/>
  <c r="R287"/>
  <c r="Y281"/>
  <c r="Y276"/>
  <c r="Y271"/>
  <c r="U271"/>
  <c r="S271"/>
  <c r="T261"/>
  <c r="U266"/>
  <c r="S266"/>
  <c r="AB260"/>
  <c r="AB255" s="1"/>
  <c r="T253"/>
  <c r="R248"/>
  <c r="S248"/>
  <c r="U243"/>
  <c r="Y243"/>
  <c r="Y238" s="1"/>
  <c r="L237"/>
  <c r="T227"/>
  <c r="R227"/>
  <c r="T217"/>
  <c r="R217"/>
  <c r="Y212"/>
  <c r="T207"/>
  <c r="R207"/>
  <c r="Y202"/>
  <c r="Y197"/>
  <c r="S186"/>
  <c r="S181" s="1"/>
  <c r="M186"/>
  <c r="M181" s="1"/>
  <c r="AE176"/>
  <c r="Y175"/>
  <c r="AB175"/>
  <c r="AB170"/>
  <c r="R164"/>
  <c r="R159"/>
  <c r="S154"/>
  <c r="U154"/>
  <c r="R148"/>
  <c r="Y148"/>
  <c r="T138"/>
  <c r="R143"/>
  <c r="Y143"/>
  <c r="L131"/>
  <c r="U120"/>
  <c r="Y120"/>
  <c r="T120"/>
  <c r="U105"/>
  <c r="Y105"/>
  <c r="T105"/>
  <c r="U100"/>
  <c r="Y100"/>
  <c r="L89"/>
  <c r="U84"/>
  <c r="U79"/>
  <c r="M21"/>
  <c r="AQ8"/>
  <c r="S446" i="23"/>
  <c r="R446"/>
  <c r="T441"/>
  <c r="L431"/>
  <c r="S436"/>
  <c r="R436"/>
  <c r="R430"/>
  <c r="Y430"/>
  <c r="L430"/>
  <c r="AE424"/>
  <c r="AF424" s="1"/>
  <c r="AR424" s="1"/>
  <c r="Y425"/>
  <c r="R425"/>
  <c r="L425"/>
  <c r="AB420"/>
  <c r="U420"/>
  <c r="T410"/>
  <c r="AE414"/>
  <c r="AF414" s="1"/>
  <c r="AR414" s="1"/>
  <c r="Y415"/>
  <c r="R415"/>
  <c r="L415"/>
  <c r="Y409"/>
  <c r="T409"/>
  <c r="AE402"/>
  <c r="AF402" s="1"/>
  <c r="AR402" s="1"/>
  <c r="R404"/>
  <c r="S404"/>
  <c r="AB383"/>
  <c r="Y368"/>
  <c r="AB373"/>
  <c r="U367"/>
  <c r="U362" s="1"/>
  <c r="L361"/>
  <c r="U361"/>
  <c r="S356"/>
  <c r="S351"/>
  <c r="AQ345"/>
  <c r="Y346"/>
  <c r="U341"/>
  <c r="L336"/>
  <c r="Y320"/>
  <c r="AB325"/>
  <c r="M325"/>
  <c r="AB318"/>
  <c r="AB313"/>
  <c r="R308"/>
  <c r="U292"/>
  <c r="L292"/>
  <c r="AE277"/>
  <c r="Y276"/>
  <c r="S276"/>
  <c r="Y271"/>
  <c r="S271"/>
  <c r="T266"/>
  <c r="T261" s="1"/>
  <c r="AE257"/>
  <c r="AF257" s="1"/>
  <c r="AR257" s="1"/>
  <c r="R253"/>
  <c r="U248"/>
  <c r="AE245"/>
  <c r="AF245" s="1"/>
  <c r="AR245" s="1"/>
  <c r="R243"/>
  <c r="R237"/>
  <c r="L227"/>
  <c r="R227"/>
  <c r="L217"/>
  <c r="R217"/>
  <c r="L212"/>
  <c r="L207"/>
  <c r="R207"/>
  <c r="L202"/>
  <c r="L197"/>
  <c r="R197"/>
  <c r="T192"/>
  <c r="R192"/>
  <c r="Y186"/>
  <c r="Y181" s="1"/>
  <c r="L186"/>
  <c r="L181" s="1"/>
  <c r="T170"/>
  <c r="R164"/>
  <c r="T159"/>
  <c r="R159"/>
  <c r="T154"/>
  <c r="R154"/>
  <c r="Y148"/>
  <c r="L148"/>
  <c r="S143"/>
  <c r="S138" s="1"/>
  <c r="M143"/>
  <c r="T136"/>
  <c r="S126"/>
  <c r="U131"/>
  <c r="AB125"/>
  <c r="S125"/>
  <c r="T120"/>
  <c r="T115"/>
  <c r="T110"/>
  <c r="AB105"/>
  <c r="AE98"/>
  <c r="AF98" s="1"/>
  <c r="AR98" s="1"/>
  <c r="AB100"/>
  <c r="AE87"/>
  <c r="AF87" s="1"/>
  <c r="AR87" s="1"/>
  <c r="AE72"/>
  <c r="AF72" s="1"/>
  <c r="AR72" s="1"/>
  <c r="U74"/>
  <c r="U69"/>
  <c r="U64"/>
  <c r="Y43"/>
  <c r="AE40"/>
  <c r="AF40" s="1"/>
  <c r="AR40" s="1"/>
  <c r="U22"/>
  <c r="R37"/>
  <c r="R32"/>
  <c r="AE25"/>
  <c r="AF25" s="1"/>
  <c r="AR25" s="1"/>
  <c r="R27"/>
  <c r="AE18"/>
  <c r="AF18" s="1"/>
  <c r="T441" i="22"/>
  <c r="T436"/>
  <c r="U430"/>
  <c r="S430"/>
  <c r="U425"/>
  <c r="S425"/>
  <c r="R420"/>
  <c r="U415"/>
  <c r="AE412"/>
  <c r="AF412" s="1"/>
  <c r="AR412" s="1"/>
  <c r="S415"/>
  <c r="AE408"/>
  <c r="AF408" s="1"/>
  <c r="AR408" s="1"/>
  <c r="R409"/>
  <c r="Y409"/>
  <c r="L409"/>
  <c r="S404"/>
  <c r="AB404"/>
  <c r="AE398"/>
  <c r="AF398" s="1"/>
  <c r="AR398" s="1"/>
  <c r="R399"/>
  <c r="Y399"/>
  <c r="L399"/>
  <c r="AE393"/>
  <c r="AF393" s="1"/>
  <c r="AR393" s="1"/>
  <c r="S394"/>
  <c r="AB394"/>
  <c r="AE387"/>
  <c r="AF387" s="1"/>
  <c r="AR387" s="1"/>
  <c r="AB388"/>
  <c r="AB383"/>
  <c r="U383"/>
  <c r="AB378"/>
  <c r="U378"/>
  <c r="T373"/>
  <c r="R373"/>
  <c r="T367"/>
  <c r="T362" s="1"/>
  <c r="R367"/>
  <c r="R362" s="1"/>
  <c r="R361"/>
  <c r="Y361"/>
  <c r="U356"/>
  <c r="S356"/>
  <c r="U351"/>
  <c r="S351"/>
  <c r="L351"/>
  <c r="U346"/>
  <c r="S346"/>
  <c r="S341"/>
  <c r="U341"/>
  <c r="L341"/>
  <c r="Y336"/>
  <c r="AE329"/>
  <c r="AF329" s="1"/>
  <c r="AR329" s="1"/>
  <c r="AT329" s="1"/>
  <c r="BA329" s="1"/>
  <c r="AB330"/>
  <c r="AE324"/>
  <c r="AF324" s="1"/>
  <c r="AR324" s="1"/>
  <c r="T325"/>
  <c r="R325"/>
  <c r="AE317"/>
  <c r="AF317" s="1"/>
  <c r="AR317" s="1"/>
  <c r="AT317" s="1"/>
  <c r="BA317" s="1"/>
  <c r="AQ316"/>
  <c r="U318"/>
  <c r="T313"/>
  <c r="L308"/>
  <c r="T302"/>
  <c r="S302"/>
  <c r="T297"/>
  <c r="S297"/>
  <c r="T292"/>
  <c r="S292"/>
  <c r="L292"/>
  <c r="T287"/>
  <c r="S287"/>
  <c r="M281"/>
  <c r="AE273"/>
  <c r="AF273" s="1"/>
  <c r="AR273" s="1"/>
  <c r="Y276"/>
  <c r="R276"/>
  <c r="L276"/>
  <c r="AB271"/>
  <c r="L271"/>
  <c r="T266"/>
  <c r="AE257"/>
  <c r="AF257" s="1"/>
  <c r="AR257" s="1"/>
  <c r="AE256"/>
  <c r="R260"/>
  <c r="R255" s="1"/>
  <c r="L260"/>
  <c r="L255" s="1"/>
  <c r="AE250"/>
  <c r="AF250" s="1"/>
  <c r="AR250" s="1"/>
  <c r="Y253"/>
  <c r="R248"/>
  <c r="AB248"/>
  <c r="U248"/>
  <c r="AE242"/>
  <c r="AF242" s="1"/>
  <c r="AR242" s="1"/>
  <c r="AB243"/>
  <c r="T237"/>
  <c r="R237"/>
  <c r="L237"/>
  <c r="AE231"/>
  <c r="AF231" s="1"/>
  <c r="AR231" s="1"/>
  <c r="U232"/>
  <c r="S232"/>
  <c r="M228"/>
  <c r="M232" s="1"/>
  <c r="AE226"/>
  <c r="AF226" s="1"/>
  <c r="AR226" s="1"/>
  <c r="AE225"/>
  <c r="AF225" s="1"/>
  <c r="AR225" s="1"/>
  <c r="AT225" s="1"/>
  <c r="BA225" s="1"/>
  <c r="U227"/>
  <c r="S227"/>
  <c r="AE221"/>
  <c r="AF221" s="1"/>
  <c r="AR221" s="1"/>
  <c r="AE220"/>
  <c r="AF220" s="1"/>
  <c r="AR220" s="1"/>
  <c r="U222"/>
  <c r="AE218"/>
  <c r="S222"/>
  <c r="AE214"/>
  <c r="AF214" s="1"/>
  <c r="AR214" s="1"/>
  <c r="T217"/>
  <c r="AE211"/>
  <c r="AF211" s="1"/>
  <c r="AR211" s="1"/>
  <c r="R212"/>
  <c r="S212"/>
  <c r="AE204"/>
  <c r="AF204" s="1"/>
  <c r="AR204" s="1"/>
  <c r="S207"/>
  <c r="R197"/>
  <c r="AE195"/>
  <c r="AF195" s="1"/>
  <c r="AR195" s="1"/>
  <c r="Y197"/>
  <c r="T192"/>
  <c r="AE189"/>
  <c r="AF189" s="1"/>
  <c r="AR189" s="1"/>
  <c r="R186"/>
  <c r="R181" s="1"/>
  <c r="T186"/>
  <c r="T181" s="1"/>
  <c r="L186"/>
  <c r="L181" s="1"/>
  <c r="S180"/>
  <c r="AB180"/>
  <c r="U180"/>
  <c r="AE174"/>
  <c r="AF174" s="1"/>
  <c r="AR174" s="1"/>
  <c r="S170"/>
  <c r="R170"/>
  <c r="U164"/>
  <c r="Y159"/>
  <c r="Y154"/>
  <c r="T148"/>
  <c r="T143"/>
  <c r="AQ139"/>
  <c r="Y136"/>
  <c r="U131"/>
  <c r="S131"/>
  <c r="S126" s="1"/>
  <c r="L131"/>
  <c r="Y125"/>
  <c r="U125"/>
  <c r="R120"/>
  <c r="U120"/>
  <c r="R115"/>
  <c r="R110"/>
  <c r="R105"/>
  <c r="U105"/>
  <c r="AD95"/>
  <c r="Y100"/>
  <c r="U100"/>
  <c r="M100"/>
  <c r="S94"/>
  <c r="AE85"/>
  <c r="AF85" s="1"/>
  <c r="R89"/>
  <c r="U84"/>
  <c r="AE76"/>
  <c r="AF76" s="1"/>
  <c r="AR76" s="1"/>
  <c r="R79"/>
  <c r="S74"/>
  <c r="T69"/>
  <c r="R69"/>
  <c r="U58"/>
  <c r="S58"/>
  <c r="Y58"/>
  <c r="U53"/>
  <c r="Y53"/>
  <c r="U48"/>
  <c r="Y48"/>
  <c r="S42"/>
  <c r="L42"/>
  <c r="R42"/>
  <c r="R32"/>
  <c r="M27"/>
  <c r="R21"/>
  <c r="L21"/>
  <c r="L6" s="1"/>
  <c r="Y21"/>
  <c r="T16"/>
  <c r="R11"/>
  <c r="S446" i="21"/>
  <c r="M446"/>
  <c r="AE440"/>
  <c r="AF440" s="1"/>
  <c r="AR440" s="1"/>
  <c r="AE439"/>
  <c r="AF439" s="1"/>
  <c r="AR439" s="1"/>
  <c r="AT439" s="1"/>
  <c r="BA439" s="1"/>
  <c r="R441"/>
  <c r="AB431"/>
  <c r="T436"/>
  <c r="S436"/>
  <c r="U430"/>
  <c r="L430"/>
  <c r="AE424"/>
  <c r="AF424" s="1"/>
  <c r="AR424" s="1"/>
  <c r="AT424" s="1"/>
  <c r="BA424" s="1"/>
  <c r="R425"/>
  <c r="Y425"/>
  <c r="T425"/>
  <c r="U420"/>
  <c r="L420"/>
  <c r="AE414"/>
  <c r="AF414" s="1"/>
  <c r="AR414" s="1"/>
  <c r="R415"/>
  <c r="Y415"/>
  <c r="T415"/>
  <c r="U409"/>
  <c r="T404"/>
  <c r="U399"/>
  <c r="U388"/>
  <c r="R378"/>
  <c r="S378"/>
  <c r="Y368"/>
  <c r="R373"/>
  <c r="S373"/>
  <c r="Y367"/>
  <c r="Y362" s="1"/>
  <c r="R367"/>
  <c r="R362" s="1"/>
  <c r="T361"/>
  <c r="T356"/>
  <c r="AE349"/>
  <c r="AF349" s="1"/>
  <c r="AR349" s="1"/>
  <c r="T351"/>
  <c r="AE339"/>
  <c r="AF339" s="1"/>
  <c r="AR339" s="1"/>
  <c r="T341"/>
  <c r="Y336"/>
  <c r="T336"/>
  <c r="AB320"/>
  <c r="T320"/>
  <c r="S318"/>
  <c r="S313"/>
  <c r="S308"/>
  <c r="R308"/>
  <c r="R303" s="1"/>
  <c r="AB302"/>
  <c r="Y302"/>
  <c r="R297"/>
  <c r="AB292"/>
  <c r="Y292"/>
  <c r="AB287"/>
  <c r="Y287"/>
  <c r="AE280"/>
  <c r="AF280" s="1"/>
  <c r="AR280" s="1"/>
  <c r="AE278"/>
  <c r="AF278" s="1"/>
  <c r="AR278" s="1"/>
  <c r="U281"/>
  <c r="S281"/>
  <c r="AE275"/>
  <c r="AF275" s="1"/>
  <c r="AR275" s="1"/>
  <c r="AT275" s="1"/>
  <c r="BA275" s="1"/>
  <c r="AE273"/>
  <c r="AF273" s="1"/>
  <c r="AR273" s="1"/>
  <c r="U276"/>
  <c r="U261" s="1"/>
  <c r="S276"/>
  <c r="AE270"/>
  <c r="AF270" s="1"/>
  <c r="AR270" s="1"/>
  <c r="Y266"/>
  <c r="AE257"/>
  <c r="AF257" s="1"/>
  <c r="AR257" s="1"/>
  <c r="S260"/>
  <c r="S255" s="1"/>
  <c r="T260"/>
  <c r="T255" s="1"/>
  <c r="R260"/>
  <c r="R255" s="1"/>
  <c r="AE252"/>
  <c r="AF252" s="1"/>
  <c r="AR252" s="1"/>
  <c r="U253"/>
  <c r="U238" s="1"/>
  <c r="AE247"/>
  <c r="AF247" s="1"/>
  <c r="AR247" s="1"/>
  <c r="AE245"/>
  <c r="AF245" s="1"/>
  <c r="AR245" s="1"/>
  <c r="AE241"/>
  <c r="AF241" s="1"/>
  <c r="AR241" s="1"/>
  <c r="R243"/>
  <c r="AE236"/>
  <c r="AF236" s="1"/>
  <c r="AR236" s="1"/>
  <c r="AE235"/>
  <c r="AF235" s="1"/>
  <c r="AR235" s="1"/>
  <c r="S237"/>
  <c r="M235"/>
  <c r="AQ235" s="1"/>
  <c r="R237"/>
  <c r="AE231"/>
  <c r="AF231" s="1"/>
  <c r="AR231" s="1"/>
  <c r="AE230"/>
  <c r="AF230" s="1"/>
  <c r="AR230" s="1"/>
  <c r="S232"/>
  <c r="M230"/>
  <c r="AQ230" s="1"/>
  <c r="R232"/>
  <c r="AB227"/>
  <c r="Y227"/>
  <c r="L227"/>
  <c r="AE223"/>
  <c r="AE221"/>
  <c r="AF221" s="1"/>
  <c r="AR221" s="1"/>
  <c r="S222"/>
  <c r="M220"/>
  <c r="AQ220" s="1"/>
  <c r="T222"/>
  <c r="R222"/>
  <c r="AB217"/>
  <c r="Y217"/>
  <c r="AE213"/>
  <c r="AE211"/>
  <c r="AF211" s="1"/>
  <c r="AR211" s="1"/>
  <c r="T212"/>
  <c r="R212"/>
  <c r="AB207"/>
  <c r="Y207"/>
  <c r="AE203"/>
  <c r="AF203" s="1"/>
  <c r="AE199"/>
  <c r="AF199" s="1"/>
  <c r="AR199" s="1"/>
  <c r="T202"/>
  <c r="R202"/>
  <c r="AE194"/>
  <c r="AF194" s="1"/>
  <c r="AR194" s="1"/>
  <c r="T197"/>
  <c r="R197"/>
  <c r="AE190"/>
  <c r="AF190" s="1"/>
  <c r="AR190" s="1"/>
  <c r="AE189"/>
  <c r="AF189" s="1"/>
  <c r="AR189" s="1"/>
  <c r="T192"/>
  <c r="R192"/>
  <c r="T186"/>
  <c r="T181" s="1"/>
  <c r="Y186"/>
  <c r="Y181" s="1"/>
  <c r="R186"/>
  <c r="R181" s="1"/>
  <c r="AE178"/>
  <c r="AF178" s="1"/>
  <c r="AR178" s="1"/>
  <c r="Y180"/>
  <c r="Y165" s="1"/>
  <c r="AB180"/>
  <c r="S175"/>
  <c r="T175"/>
  <c r="R175"/>
  <c r="R165" s="1"/>
  <c r="AE167"/>
  <c r="AF167" s="1"/>
  <c r="AR167" s="1"/>
  <c r="T170"/>
  <c r="AQ166"/>
  <c r="AE163"/>
  <c r="AF163" s="1"/>
  <c r="AR163" s="1"/>
  <c r="AE162"/>
  <c r="AF162" s="1"/>
  <c r="AR162" s="1"/>
  <c r="U164"/>
  <c r="AE161"/>
  <c r="AF161" s="1"/>
  <c r="AR161" s="1"/>
  <c r="S164"/>
  <c r="L159"/>
  <c r="S159"/>
  <c r="L154"/>
  <c r="AE153"/>
  <c r="AF153" s="1"/>
  <c r="AR153" s="1"/>
  <c r="AT153" s="1"/>
  <c r="BA153" s="1"/>
  <c r="R154"/>
  <c r="R149" s="1"/>
  <c r="L148"/>
  <c r="AE146"/>
  <c r="AF146" s="1"/>
  <c r="AR146" s="1"/>
  <c r="AB148"/>
  <c r="AE145"/>
  <c r="AF145" s="1"/>
  <c r="AR145" s="1"/>
  <c r="L143"/>
  <c r="L138" s="1"/>
  <c r="AE141"/>
  <c r="AF141" s="1"/>
  <c r="AR141" s="1"/>
  <c r="AE140"/>
  <c r="AF140" s="1"/>
  <c r="AR140" s="1"/>
  <c r="AB143"/>
  <c r="S143"/>
  <c r="AE133"/>
  <c r="AF133" s="1"/>
  <c r="AR133" s="1"/>
  <c r="L136"/>
  <c r="L126" s="1"/>
  <c r="AE132"/>
  <c r="AF132" s="1"/>
  <c r="U136"/>
  <c r="U126" s="1"/>
  <c r="M128"/>
  <c r="AQ128" s="1"/>
  <c r="Y131"/>
  <c r="Y126" s="1"/>
  <c r="T131"/>
  <c r="AB125"/>
  <c r="AE123"/>
  <c r="AF123" s="1"/>
  <c r="AR123" s="1"/>
  <c r="AT123" s="1"/>
  <c r="BA123" s="1"/>
  <c r="AE122"/>
  <c r="AF122" s="1"/>
  <c r="AR122" s="1"/>
  <c r="U125"/>
  <c r="Y125"/>
  <c r="T125"/>
  <c r="AM120"/>
  <c r="AB120"/>
  <c r="AE116"/>
  <c r="AB115"/>
  <c r="AE113"/>
  <c r="AF113" s="1"/>
  <c r="AR113" s="1"/>
  <c r="AT113" s="1"/>
  <c r="BA113" s="1"/>
  <c r="U115"/>
  <c r="T115"/>
  <c r="AE109"/>
  <c r="AF109" s="1"/>
  <c r="AR109" s="1"/>
  <c r="AT109" s="1"/>
  <c r="BA109" s="1"/>
  <c r="AE108"/>
  <c r="AF108" s="1"/>
  <c r="AR108" s="1"/>
  <c r="U110"/>
  <c r="Y110"/>
  <c r="T110"/>
  <c r="AE104"/>
  <c r="AF104" s="1"/>
  <c r="AR104" s="1"/>
  <c r="AT104" s="1"/>
  <c r="BA104" s="1"/>
  <c r="AE101"/>
  <c r="AE99"/>
  <c r="AF99" s="1"/>
  <c r="AR99" s="1"/>
  <c r="Y94"/>
  <c r="AE90"/>
  <c r="AF90" s="1"/>
  <c r="AE88"/>
  <c r="AF88" s="1"/>
  <c r="AR88" s="1"/>
  <c r="Y89"/>
  <c r="T89"/>
  <c r="R84"/>
  <c r="AE82"/>
  <c r="AF82" s="1"/>
  <c r="AR82" s="1"/>
  <c r="T84"/>
  <c r="AE78"/>
  <c r="AF78" s="1"/>
  <c r="AR78" s="1"/>
  <c r="Y79"/>
  <c r="T79"/>
  <c r="M27"/>
  <c r="U74"/>
  <c r="T69"/>
  <c r="AE63"/>
  <c r="AF63" s="1"/>
  <c r="AR63" s="1"/>
  <c r="Y64"/>
  <c r="T64"/>
  <c r="AQ57"/>
  <c r="AE56"/>
  <c r="AF56" s="1"/>
  <c r="AR56" s="1"/>
  <c r="U58"/>
  <c r="AQ52"/>
  <c r="U48"/>
  <c r="AE40"/>
  <c r="AF40" s="1"/>
  <c r="AR40" s="1"/>
  <c r="M37"/>
  <c r="M32"/>
  <c r="AE25"/>
  <c r="AF25" s="1"/>
  <c r="AR25" s="1"/>
  <c r="U6"/>
  <c r="AE9"/>
  <c r="AF9" s="1"/>
  <c r="AR9" s="1"/>
  <c r="AE72"/>
  <c r="AF72" s="1"/>
  <c r="AR72" s="1"/>
  <c r="T74"/>
  <c r="Y69"/>
  <c r="AE65"/>
  <c r="U69"/>
  <c r="AB64"/>
  <c r="L64"/>
  <c r="R43"/>
  <c r="Y43"/>
  <c r="AE45"/>
  <c r="AF45" s="1"/>
  <c r="AR45" s="1"/>
  <c r="T42"/>
  <c r="L37"/>
  <c r="AE35"/>
  <c r="AF35" s="1"/>
  <c r="AR35" s="1"/>
  <c r="T37"/>
  <c r="L32"/>
  <c r="AE30"/>
  <c r="AF30" s="1"/>
  <c r="AR30" s="1"/>
  <c r="AQ25"/>
  <c r="AQ27" s="1"/>
  <c r="AQ20"/>
  <c r="AQ19"/>
  <c r="AQ18"/>
  <c r="AM136" i="22"/>
  <c r="AM297" i="23"/>
  <c r="AM287"/>
  <c r="AM282" s="1"/>
  <c r="AM180"/>
  <c r="AM313" i="21"/>
  <c r="AM318"/>
  <c r="AM336"/>
  <c r="AM331" s="1"/>
  <c r="AM378" i="22"/>
  <c r="AS107" i="23"/>
  <c r="AM32" i="21"/>
  <c r="AC148" i="1"/>
  <c r="AM367" i="22"/>
  <c r="AM362" s="1"/>
  <c r="AU148" i="1"/>
  <c r="AM351" i="21"/>
  <c r="AM425" i="23"/>
  <c r="AM16" i="21"/>
  <c r="AN432" i="22"/>
  <c r="AN436" s="1"/>
  <c r="AN431" s="1"/>
  <c r="AS385"/>
  <c r="AM237" i="21"/>
  <c r="AM297"/>
  <c r="AM430" i="22"/>
  <c r="AS78" i="21"/>
  <c r="AN171" i="23"/>
  <c r="AN175" s="1"/>
  <c r="AN111" i="21"/>
  <c r="AN115" s="1"/>
  <c r="AM21"/>
  <c r="AS47" i="23"/>
  <c r="AS408" i="21"/>
  <c r="AS67" i="23"/>
  <c r="AN96" i="22"/>
  <c r="AN100" s="1"/>
  <c r="AM232" i="21"/>
  <c r="AM217"/>
  <c r="AS97" i="23"/>
  <c r="AT97" s="1"/>
  <c r="BA97" s="1"/>
  <c r="AN29" i="21"/>
  <c r="AS29" s="1"/>
  <c r="AM446" i="23"/>
  <c r="AM89" i="22"/>
  <c r="AM409" i="21"/>
  <c r="AN388" i="23"/>
  <c r="AM94" i="22"/>
  <c r="AN298" i="21"/>
  <c r="AN302" s="1"/>
  <c r="AS372" i="22"/>
  <c r="AM341" i="21"/>
  <c r="AS421" i="23"/>
  <c r="AS425" s="1"/>
  <c r="AN425"/>
  <c r="AS426" i="22"/>
  <c r="AS430" s="1"/>
  <c r="AN430"/>
  <c r="AN42" i="23"/>
  <c r="AS38"/>
  <c r="AS42" s="1"/>
  <c r="AX148" i="1"/>
  <c r="AS182" i="23"/>
  <c r="AS186" s="1"/>
  <c r="AS181" s="1"/>
  <c r="AS112"/>
  <c r="AS295" i="22"/>
  <c r="AS196"/>
  <c r="AM383" i="21"/>
  <c r="AS418" i="23"/>
  <c r="AT418" s="1"/>
  <c r="BA418" s="1"/>
  <c r="AS385"/>
  <c r="AM94"/>
  <c r="AM404" i="22"/>
  <c r="AS215"/>
  <c r="AN198"/>
  <c r="AN202" s="1"/>
  <c r="AS90"/>
  <c r="AS94" s="1"/>
  <c r="AS228" i="21"/>
  <c r="AS232" s="1"/>
  <c r="AM110"/>
  <c r="AS20"/>
  <c r="AS198" i="23"/>
  <c r="AS202" s="1"/>
  <c r="AS174"/>
  <c r="AT174" s="1"/>
  <c r="BA174" s="1"/>
  <c r="AS39"/>
  <c r="AS23"/>
  <c r="AT23" s="1"/>
  <c r="AM11"/>
  <c r="AS228" i="22"/>
  <c r="AS232" s="1"/>
  <c r="AM430" i="21"/>
  <c r="AS427"/>
  <c r="AM361"/>
  <c r="AS39"/>
  <c r="AT39" s="1"/>
  <c r="BA39" s="1"/>
  <c r="AS141" i="23"/>
  <c r="AT141" s="1"/>
  <c r="BA141" s="1"/>
  <c r="AR119" i="1"/>
  <c r="AT438" i="23"/>
  <c r="BA438" s="1"/>
  <c r="AS275"/>
  <c r="AM100"/>
  <c r="AT83"/>
  <c r="BA83" s="1"/>
  <c r="AS7"/>
  <c r="AN437" i="22"/>
  <c r="AN441" s="1"/>
  <c r="AM346"/>
  <c r="AS343"/>
  <c r="AT153"/>
  <c r="BA153" s="1"/>
  <c r="AM186" i="21"/>
  <c r="AM181" s="1"/>
  <c r="AS160"/>
  <c r="AS121"/>
  <c r="AS125" s="1"/>
  <c r="AS87"/>
  <c r="AS77"/>
  <c r="AM170" i="23"/>
  <c r="AM165" s="1"/>
  <c r="AR118" i="1"/>
  <c r="AS33" i="23"/>
  <c r="AS37" s="1"/>
  <c r="AS359" i="22"/>
  <c r="AT279"/>
  <c r="BA279" s="1"/>
  <c r="AS223"/>
  <c r="AS227" s="1"/>
  <c r="AS157"/>
  <c r="AN106"/>
  <c r="AN110" s="1"/>
  <c r="AS70"/>
  <c r="AS74" s="1"/>
  <c r="AS68"/>
  <c r="AT68" s="1"/>
  <c r="BA68" s="1"/>
  <c r="AN171" i="21"/>
  <c r="AS171" s="1"/>
  <c r="AS175" s="1"/>
  <c r="AM136"/>
  <c r="AS83"/>
  <c r="AM27"/>
  <c r="AR117" i="1"/>
  <c r="AS169" i="23"/>
  <c r="AM89"/>
  <c r="AS28"/>
  <c r="AM276" i="22"/>
  <c r="AN171"/>
  <c r="AN175" s="1"/>
  <c r="AS152"/>
  <c r="AT81"/>
  <c r="BA81" s="1"/>
  <c r="AS179" i="23"/>
  <c r="AN69"/>
  <c r="AT56"/>
  <c r="BA56" s="1"/>
  <c r="AN369" i="22"/>
  <c r="AN373" s="1"/>
  <c r="AN368" s="1"/>
  <c r="AM351"/>
  <c r="AS230"/>
  <c r="AM260" i="21"/>
  <c r="AM255" s="1"/>
  <c r="AM227"/>
  <c r="AS50"/>
  <c r="AS428" i="23"/>
  <c r="AS322"/>
  <c r="AS228"/>
  <c r="AS232" s="1"/>
  <c r="AS218"/>
  <c r="AS222" s="1"/>
  <c r="AM69"/>
  <c r="AM37"/>
  <c r="AM79" i="22"/>
  <c r="AS233" i="21"/>
  <c r="AS237" s="1"/>
  <c r="AM336" i="22"/>
  <c r="AM331" s="1"/>
  <c r="AS146" i="23"/>
  <c r="AT146" s="1"/>
  <c r="BA146" s="1"/>
  <c r="AS96"/>
  <c r="AS100" s="1"/>
  <c r="AM253" i="22"/>
  <c r="AM248"/>
  <c r="AM243"/>
  <c r="AM238" s="1"/>
  <c r="AS166"/>
  <c r="AS170" s="1"/>
  <c r="AS165" s="1"/>
  <c r="AM37"/>
  <c r="AS33"/>
  <c r="AS37" s="1"/>
  <c r="AS280" i="21"/>
  <c r="AM170"/>
  <c r="AM165" s="1"/>
  <c r="AN159"/>
  <c r="AN432" i="23"/>
  <c r="AN436" s="1"/>
  <c r="AN431" s="1"/>
  <c r="AS93"/>
  <c r="AS72"/>
  <c r="AM32"/>
  <c r="AT401" i="22"/>
  <c r="BA401" s="1"/>
  <c r="AS240"/>
  <c r="AM170"/>
  <c r="AM165" s="1"/>
  <c r="AS139"/>
  <c r="AS412" i="21"/>
  <c r="AT412" s="1"/>
  <c r="BA412" s="1"/>
  <c r="AM287"/>
  <c r="AM282" s="1"/>
  <c r="AS51"/>
  <c r="AN12"/>
  <c r="AS12" s="1"/>
  <c r="AS363" i="23"/>
  <c r="AS367" s="1"/>
  <c r="AS362" s="1"/>
  <c r="AN367"/>
  <c r="AN362" s="1"/>
  <c r="AS411"/>
  <c r="AS415" s="1"/>
  <c r="AS410" s="1"/>
  <c r="AN415"/>
  <c r="AN410" s="1"/>
  <c r="AS363" i="22"/>
  <c r="AS367" s="1"/>
  <c r="AS362" s="1"/>
  <c r="AN367"/>
  <c r="AN362" s="1"/>
  <c r="AM131" i="23"/>
  <c r="AM126" s="1"/>
  <c r="AN117"/>
  <c r="AS117" s="1"/>
  <c r="AS439"/>
  <c r="AS402"/>
  <c r="AS305"/>
  <c r="AT305" s="1"/>
  <c r="BA305" s="1"/>
  <c r="AN208"/>
  <c r="AN212" s="1"/>
  <c r="AS102"/>
  <c r="AT102" s="1"/>
  <c r="BA102" s="1"/>
  <c r="AN20"/>
  <c r="AS20" s="1"/>
  <c r="AM21"/>
  <c r="AS407"/>
  <c r="AS327"/>
  <c r="AS296"/>
  <c r="AS144"/>
  <c r="AN416" i="22"/>
  <c r="AN420" s="1"/>
  <c r="AN233" i="23"/>
  <c r="AN237" s="1"/>
  <c r="AS381" i="22"/>
  <c r="AN222" i="21"/>
  <c r="AS218"/>
  <c r="AS222" s="1"/>
  <c r="AS444" i="23"/>
  <c r="AT444" s="1"/>
  <c r="BA444" s="1"/>
  <c r="AS298"/>
  <c r="AS302" s="1"/>
  <c r="AM302"/>
  <c r="AM388" i="22"/>
  <c r="AN384"/>
  <c r="AN388" s="1"/>
  <c r="AN352"/>
  <c r="AN356" s="1"/>
  <c r="AM356"/>
  <c r="AN193"/>
  <c r="AN197" s="1"/>
  <c r="AM197"/>
  <c r="AS85"/>
  <c r="AS89" s="1"/>
  <c r="AN89"/>
  <c r="AT422" i="23"/>
  <c r="BA422" s="1"/>
  <c r="AT412"/>
  <c r="BA412" s="1"/>
  <c r="AS349"/>
  <c r="AS344"/>
  <c r="AS314"/>
  <c r="AS318" s="1"/>
  <c r="AN200"/>
  <c r="AS200" s="1"/>
  <c r="AS195"/>
  <c r="AN265" i="22"/>
  <c r="AS265" s="1"/>
  <c r="AS359" i="23"/>
  <c r="AS354"/>
  <c r="AS334"/>
  <c r="AN257"/>
  <c r="AS257" s="1"/>
  <c r="AS54"/>
  <c r="AS58" s="1"/>
  <c r="AM58"/>
  <c r="AM16"/>
  <c r="AS12"/>
  <c r="AM409" i="22"/>
  <c r="AN405"/>
  <c r="AN409" s="1"/>
  <c r="AM399"/>
  <c r="AN395"/>
  <c r="AN399" s="1"/>
  <c r="AM318"/>
  <c r="AN314"/>
  <c r="AN318" s="1"/>
  <c r="AS437" i="23"/>
  <c r="AS441" s="1"/>
  <c r="AS380"/>
  <c r="AT380" s="1"/>
  <c r="BA380" s="1"/>
  <c r="AS339"/>
  <c r="AN205"/>
  <c r="AS205" s="1"/>
  <c r="AN152"/>
  <c r="AS152" s="1"/>
  <c r="AM148"/>
  <c r="AN135"/>
  <c r="AS135" s="1"/>
  <c r="AT290" i="22"/>
  <c r="BA290" s="1"/>
  <c r="AN141"/>
  <c r="AS141" s="1"/>
  <c r="AS250" i="23"/>
  <c r="AN77"/>
  <c r="AS77" s="1"/>
  <c r="AN11"/>
  <c r="AS435" i="22"/>
  <c r="AN379"/>
  <c r="AM383"/>
  <c r="AN217" i="21"/>
  <c r="AS213"/>
  <c r="AS217" s="1"/>
  <c r="AN446" i="23"/>
  <c r="AS434"/>
  <c r="AT434" s="1"/>
  <c r="BA434" s="1"/>
  <c r="AS423"/>
  <c r="AS413"/>
  <c r="AT413" s="1"/>
  <c r="BA413" s="1"/>
  <c r="AS375"/>
  <c r="AN184"/>
  <c r="AS184" s="1"/>
  <c r="AT184" s="1"/>
  <c r="BA184" s="1"/>
  <c r="AS60"/>
  <c r="AS64" s="1"/>
  <c r="AN64"/>
  <c r="AS45"/>
  <c r="AM446" i="22"/>
  <c r="AN442"/>
  <c r="AN446" s="1"/>
  <c r="AN273"/>
  <c r="AS273" s="1"/>
  <c r="AT273" s="1"/>
  <c r="BA273" s="1"/>
  <c r="AN420" i="23"/>
  <c r="AN265"/>
  <c r="AS265" s="1"/>
  <c r="AS167"/>
  <c r="AS9"/>
  <c r="AN60" i="22"/>
  <c r="AS60" s="1"/>
  <c r="AN430" i="23"/>
  <c r="AT427"/>
  <c r="BA427" s="1"/>
  <c r="AS406"/>
  <c r="AS364"/>
  <c r="AN310"/>
  <c r="AS310" s="1"/>
  <c r="AT310" s="1"/>
  <c r="BA310" s="1"/>
  <c r="AN301"/>
  <c r="AS301" s="1"/>
  <c r="AN127"/>
  <c r="AN131" s="1"/>
  <c r="AN126" s="1"/>
  <c r="AM105"/>
  <c r="AN101"/>
  <c r="AN105" s="1"/>
  <c r="AM53"/>
  <c r="AN49"/>
  <c r="AN53" s="1"/>
  <c r="AM341" i="22"/>
  <c r="AN337"/>
  <c r="AN341" s="1"/>
  <c r="AS44" i="23"/>
  <c r="AS19"/>
  <c r="AT14"/>
  <c r="AU14" s="1"/>
  <c r="BA14" s="1"/>
  <c r="AN231" i="22"/>
  <c r="AS231" s="1"/>
  <c r="AN208"/>
  <c r="AN212" s="1"/>
  <c r="AN191"/>
  <c r="AS191" s="1"/>
  <c r="AT191" s="1"/>
  <c r="BA191" s="1"/>
  <c r="AN164"/>
  <c r="AM159"/>
  <c r="AN121"/>
  <c r="AN125" s="1"/>
  <c r="AN111"/>
  <c r="AN115" s="1"/>
  <c r="AM446" i="21"/>
  <c r="AS442"/>
  <c r="AS446" s="1"/>
  <c r="AS432"/>
  <c r="AS436" s="1"/>
  <c r="AS431" s="1"/>
  <c r="AS403"/>
  <c r="AT403" s="1"/>
  <c r="BA403" s="1"/>
  <c r="AS364"/>
  <c r="AS305"/>
  <c r="AS270"/>
  <c r="AT270" s="1"/>
  <c r="BA270" s="1"/>
  <c r="AN264"/>
  <c r="AS264" s="1"/>
  <c r="AM197"/>
  <c r="AN188"/>
  <c r="AN192" s="1"/>
  <c r="AN187" s="1"/>
  <c r="AM143"/>
  <c r="AS199" i="22"/>
  <c r="AS155"/>
  <c r="AM436" i="21"/>
  <c r="AM431" s="1"/>
  <c r="AS395"/>
  <c r="AS399" s="1"/>
  <c r="AS382"/>
  <c r="AS352"/>
  <c r="AS356" s="1"/>
  <c r="AS288"/>
  <c r="AS292" s="1"/>
  <c r="AN258"/>
  <c r="AS223"/>
  <c r="AS227" s="1"/>
  <c r="AS220"/>
  <c r="AN203"/>
  <c r="AN207" s="1"/>
  <c r="AS200"/>
  <c r="AT177"/>
  <c r="BA177" s="1"/>
  <c r="AS344"/>
  <c r="AS221"/>
  <c r="AT209"/>
  <c r="BA209" s="1"/>
  <c r="AS201"/>
  <c r="AT285" i="23"/>
  <c r="BA285" s="1"/>
  <c r="AS283"/>
  <c r="AS287" s="1"/>
  <c r="AS282" s="1"/>
  <c r="AS190"/>
  <c r="AM136"/>
  <c r="AS428" i="22"/>
  <c r="AS371"/>
  <c r="AM313"/>
  <c r="AS300"/>
  <c r="AM281"/>
  <c r="AS235"/>
  <c r="AS201"/>
  <c r="AT201" s="1"/>
  <c r="BA201" s="1"/>
  <c r="AM154"/>
  <c r="AS132"/>
  <c r="AS136" s="1"/>
  <c r="AS102"/>
  <c r="AS61"/>
  <c r="AS29"/>
  <c r="AT29" s="1"/>
  <c r="BA29" s="1"/>
  <c r="AM21"/>
  <c r="AM388" i="21"/>
  <c r="AS365"/>
  <c r="AS311"/>
  <c r="AT311" s="1"/>
  <c r="BA311" s="1"/>
  <c r="AS193"/>
  <c r="AS197" s="1"/>
  <c r="AS45"/>
  <c r="AS270" i="23"/>
  <c r="AM64"/>
  <c r="AM48"/>
  <c r="AM27"/>
  <c r="AN18"/>
  <c r="AS443" i="22"/>
  <c r="AS390"/>
  <c r="AS394" s="1"/>
  <c r="AS389" s="1"/>
  <c r="AS347"/>
  <c r="AS351" s="1"/>
  <c r="AS340"/>
  <c r="AM325"/>
  <c r="AM320" s="1"/>
  <c r="AM319" s="1"/>
  <c r="AS321"/>
  <c r="AS325" s="1"/>
  <c r="AS320" s="1"/>
  <c r="AS319" s="1"/>
  <c r="AS268"/>
  <c r="AS256"/>
  <c r="AS210"/>
  <c r="AM207"/>
  <c r="AS122"/>
  <c r="AS112"/>
  <c r="AS86"/>
  <c r="AS426" i="21"/>
  <c r="AS430" s="1"/>
  <c r="AS396"/>
  <c r="AT396" s="1"/>
  <c r="BA396" s="1"/>
  <c r="AS349"/>
  <c r="AM346"/>
  <c r="AS259"/>
  <c r="AN208"/>
  <c r="AN212" s="1"/>
  <c r="AS205"/>
  <c r="AS28"/>
  <c r="AS423" i="22"/>
  <c r="AS226"/>
  <c r="AS194"/>
  <c r="AS185"/>
  <c r="AS150"/>
  <c r="AN21"/>
  <c r="AS421" i="21"/>
  <c r="AS425" s="1"/>
  <c r="AS407"/>
  <c r="AS337"/>
  <c r="AS341" s="1"/>
  <c r="AS317"/>
  <c r="AS206"/>
  <c r="AM202"/>
  <c r="AS190"/>
  <c r="AN33"/>
  <c r="AN37" s="1"/>
  <c r="AS17"/>
  <c r="AN21"/>
  <c r="AS304" i="23"/>
  <c r="AS308" s="1"/>
  <c r="AS303" s="1"/>
  <c r="AS256"/>
  <c r="AS132"/>
  <c r="AS136" s="1"/>
  <c r="AS122"/>
  <c r="AT122" s="1"/>
  <c r="BA122" s="1"/>
  <c r="AT63"/>
  <c r="BA63" s="1"/>
  <c r="AS444" i="22"/>
  <c r="AS438"/>
  <c r="AS348"/>
  <c r="AS285"/>
  <c r="AT285" s="1"/>
  <c r="BA285" s="1"/>
  <c r="AS278"/>
  <c r="AS18"/>
  <c r="AM16"/>
  <c r="AS437" i="21"/>
  <c r="AS441" s="1"/>
  <c r="AM425"/>
  <c r="AS416"/>
  <c r="AS420" s="1"/>
  <c r="AS400"/>
  <c r="AS404" s="1"/>
  <c r="AS397"/>
  <c r="AM378"/>
  <c r="AS334"/>
  <c r="AS312"/>
  <c r="AT312" s="1"/>
  <c r="BA312" s="1"/>
  <c r="AS307"/>
  <c r="AS191"/>
  <c r="AS167"/>
  <c r="AN92"/>
  <c r="AS92" s="1"/>
  <c r="AN27"/>
  <c r="AS293" i="23"/>
  <c r="AS297" s="1"/>
  <c r="AS264"/>
  <c r="AS188"/>
  <c r="AS192" s="1"/>
  <c r="AS187" s="1"/>
  <c r="AS157"/>
  <c r="AS418" i="22"/>
  <c r="AS354"/>
  <c r="AS349"/>
  <c r="AS342"/>
  <c r="AS346" s="1"/>
  <c r="AT334"/>
  <c r="BA334" s="1"/>
  <c r="AS301"/>
  <c r="AN260"/>
  <c r="AN255" s="1"/>
  <c r="AS247"/>
  <c r="AT247" s="1"/>
  <c r="BA247" s="1"/>
  <c r="AS188"/>
  <c r="AS192" s="1"/>
  <c r="AS187" s="1"/>
  <c r="AS128"/>
  <c r="AM74"/>
  <c r="AS63"/>
  <c r="AS19"/>
  <c r="AT19" s="1"/>
  <c r="BA19" s="1"/>
  <c r="AM441" i="21"/>
  <c r="AM420"/>
  <c r="AS417"/>
  <c r="AT417" s="1"/>
  <c r="BA417" s="1"/>
  <c r="AS411"/>
  <c r="AS415" s="1"/>
  <c r="AS410" s="1"/>
  <c r="AS354"/>
  <c r="AS210"/>
  <c r="AS198"/>
  <c r="AS202" s="1"/>
  <c r="AT172"/>
  <c r="BA172" s="1"/>
  <c r="AS157"/>
  <c r="AS150"/>
  <c r="AS132"/>
  <c r="AS136" s="1"/>
  <c r="AS19"/>
  <c r="AT119" i="23"/>
  <c r="BA119" s="1"/>
  <c r="AS82"/>
  <c r="AS439" i="22"/>
  <c r="AS376"/>
  <c r="AS332"/>
  <c r="AS336" s="1"/>
  <c r="AS331" s="1"/>
  <c r="AS296"/>
  <c r="AS214"/>
  <c r="AS204"/>
  <c r="AS135"/>
  <c r="AS116"/>
  <c r="AS120" s="1"/>
  <c r="AM415" i="21"/>
  <c r="AM410" s="1"/>
  <c r="AM373"/>
  <c r="AM368" s="1"/>
  <c r="AS293"/>
  <c r="AS297" s="1"/>
  <c r="AS211"/>
  <c r="AT211" s="1"/>
  <c r="BA211" s="1"/>
  <c r="AM192"/>
  <c r="AM187" s="1"/>
  <c r="AS291" i="22"/>
  <c r="AS221"/>
  <c r="AT119"/>
  <c r="BA119" s="1"/>
  <c r="AS107"/>
  <c r="AS56"/>
  <c r="AS51"/>
  <c r="AS46"/>
  <c r="AT414" i="21"/>
  <c r="BA414" s="1"/>
  <c r="AS284"/>
  <c r="AS195"/>
  <c r="AM292" i="23"/>
  <c r="AS220"/>
  <c r="AS185"/>
  <c r="AS350" i="22"/>
  <c r="AM330"/>
  <c r="AS286"/>
  <c r="AT274"/>
  <c r="BA274" s="1"/>
  <c r="AS189"/>
  <c r="AS176"/>
  <c r="AS180" s="1"/>
  <c r="AT169"/>
  <c r="BA169" s="1"/>
  <c r="AM164"/>
  <c r="AS160"/>
  <c r="AS140"/>
  <c r="AM105"/>
  <c r="AM95" s="1"/>
  <c r="AS23"/>
  <c r="AM399" i="21"/>
  <c r="AM367"/>
  <c r="AM362" s="1"/>
  <c r="AS339"/>
  <c r="AT339" s="1"/>
  <c r="BA339" s="1"/>
  <c r="AM308"/>
  <c r="AM303" s="1"/>
  <c r="AS269"/>
  <c r="AT265"/>
  <c r="BA265" s="1"/>
  <c r="AS257"/>
  <c r="AS234"/>
  <c r="AS215"/>
  <c r="AS196"/>
  <c r="AN154"/>
  <c r="AN127"/>
  <c r="AN131" s="1"/>
  <c r="AN126" s="1"/>
  <c r="AN65"/>
  <c r="AN69" s="1"/>
  <c r="AM69"/>
  <c r="AM37"/>
  <c r="AS309" i="23"/>
  <c r="AS313" s="1"/>
  <c r="AT290"/>
  <c r="BA290" s="1"/>
  <c r="AS288"/>
  <c r="AS292" s="1"/>
  <c r="AN279"/>
  <c r="AS279" s="1"/>
  <c r="AS245"/>
  <c r="AS240"/>
  <c r="AN215"/>
  <c r="AS215" s="1"/>
  <c r="AN210"/>
  <c r="AS210" s="1"/>
  <c r="AM143"/>
  <c r="AN48"/>
  <c r="AN434" i="22"/>
  <c r="AS434" s="1"/>
  <c r="AS400"/>
  <c r="AS404" s="1"/>
  <c r="AS335"/>
  <c r="AS280"/>
  <c r="AS233"/>
  <c r="AS237" s="1"/>
  <c r="AN146"/>
  <c r="AS146" s="1"/>
  <c r="AT146" s="1"/>
  <c r="BA146" s="1"/>
  <c r="AS118"/>
  <c r="AS117"/>
  <c r="AN101"/>
  <c r="AN105" s="1"/>
  <c r="AN91"/>
  <c r="AS91" s="1"/>
  <c r="AT91" s="1"/>
  <c r="BA91" s="1"/>
  <c r="AN66"/>
  <c r="AS66" s="1"/>
  <c r="AN52"/>
  <c r="AS52" s="1"/>
  <c r="AN47"/>
  <c r="AS47" s="1"/>
  <c r="AS24"/>
  <c r="AT24" s="1"/>
  <c r="BA24" s="1"/>
  <c r="AS14"/>
  <c r="AS16" s="1"/>
  <c r="AS405" i="21"/>
  <c r="AS409" s="1"/>
  <c r="AN402"/>
  <c r="AS402" s="1"/>
  <c r="AS391"/>
  <c r="AS363"/>
  <c r="AS367" s="1"/>
  <c r="AS362" s="1"/>
  <c r="AN359"/>
  <c r="AS359" s="1"/>
  <c r="AM356"/>
  <c r="AS347"/>
  <c r="AS351" s="1"/>
  <c r="AM292"/>
  <c r="AS231"/>
  <c r="AT231" s="1"/>
  <c r="BA231" s="1"/>
  <c r="AS216"/>
  <c r="AT216" s="1"/>
  <c r="BA216" s="1"/>
  <c r="AS161"/>
  <c r="AT161" s="1"/>
  <c r="BA161" s="1"/>
  <c r="AN102"/>
  <c r="AS102" s="1"/>
  <c r="AS119"/>
  <c r="AT119" s="1"/>
  <c r="BA119" s="1"/>
  <c r="AS67"/>
  <c r="AT14"/>
  <c r="AU14" s="1"/>
  <c r="BA14" s="1"/>
  <c r="AS68"/>
  <c r="AM64"/>
  <c r="AS122"/>
  <c r="AS101"/>
  <c r="AS105" s="1"/>
  <c r="AS91"/>
  <c r="AN70"/>
  <c r="AN74" s="1"/>
  <c r="AS112"/>
  <c r="AT81"/>
  <c r="BA81" s="1"/>
  <c r="AS24"/>
  <c r="AT24" s="1"/>
  <c r="BA24" s="1"/>
  <c r="AS9"/>
  <c r="AT9" s="1"/>
  <c r="AU9" s="1"/>
  <c r="BA9" s="1"/>
  <c r="AS93"/>
  <c r="AS82"/>
  <c r="AS75"/>
  <c r="AS79" s="1"/>
  <c r="AS73"/>
  <c r="AS60"/>
  <c r="AS38"/>
  <c r="AS42" s="1"/>
  <c r="AS114"/>
  <c r="AS55"/>
  <c r="AM125"/>
  <c r="AS116"/>
  <c r="AS120" s="1"/>
  <c r="AS62"/>
  <c r="AS57"/>
  <c r="AS56"/>
  <c r="AS63"/>
  <c r="AS34"/>
  <c r="AT34" s="1"/>
  <c r="BA34" s="1"/>
  <c r="AS117"/>
  <c r="AS107"/>
  <c r="AM105"/>
  <c r="AF411"/>
  <c r="AE415"/>
  <c r="AQ395"/>
  <c r="M399"/>
  <c r="M436"/>
  <c r="AQ406"/>
  <c r="AT393"/>
  <c r="BA393" s="1"/>
  <c r="AT444"/>
  <c r="BA444" s="1"/>
  <c r="AT427"/>
  <c r="BA427" s="1"/>
  <c r="AF442"/>
  <c r="M441"/>
  <c r="AF432"/>
  <c r="AT428"/>
  <c r="BA428" s="1"/>
  <c r="AT422"/>
  <c r="BA422" s="1"/>
  <c r="AT408"/>
  <c r="BA408" s="1"/>
  <c r="AQ400"/>
  <c r="AT423"/>
  <c r="BA423" s="1"/>
  <c r="AT398"/>
  <c r="BA398" s="1"/>
  <c r="AT429"/>
  <c r="BA429" s="1"/>
  <c r="AT413"/>
  <c r="BA413" s="1"/>
  <c r="AF416"/>
  <c r="AR404"/>
  <c r="AE338"/>
  <c r="Y341"/>
  <c r="M324"/>
  <c r="M325" s="1"/>
  <c r="L325"/>
  <c r="AN308"/>
  <c r="AN303" s="1"/>
  <c r="AS304"/>
  <c r="AS308" s="1"/>
  <c r="AS303" s="1"/>
  <c r="AN296"/>
  <c r="AS296" s="1"/>
  <c r="AT296" s="1"/>
  <c r="BA296" s="1"/>
  <c r="AN179"/>
  <c r="AS179" s="1"/>
  <c r="AN445"/>
  <c r="AS445" s="1"/>
  <c r="AT445" s="1"/>
  <c r="BA445" s="1"/>
  <c r="AN440"/>
  <c r="AS440" s="1"/>
  <c r="AN435"/>
  <c r="AS435" s="1"/>
  <c r="AT435" s="1"/>
  <c r="BA435" s="1"/>
  <c r="AZ389"/>
  <c r="AL389"/>
  <c r="R389"/>
  <c r="AT390"/>
  <c r="AN385"/>
  <c r="AS385" s="1"/>
  <c r="AF379"/>
  <c r="AQ363"/>
  <c r="AQ358"/>
  <c r="AQ361" s="1"/>
  <c r="M361"/>
  <c r="AT354"/>
  <c r="BA354" s="1"/>
  <c r="AE317"/>
  <c r="AF317" s="1"/>
  <c r="AR317" s="1"/>
  <c r="AE251"/>
  <c r="AF251" s="1"/>
  <c r="AR251" s="1"/>
  <c r="U446"/>
  <c r="U441"/>
  <c r="U436"/>
  <c r="M394"/>
  <c r="AS392"/>
  <c r="AT392" s="1"/>
  <c r="BA392" s="1"/>
  <c r="AN377"/>
  <c r="AS377" s="1"/>
  <c r="AE343"/>
  <c r="Y346"/>
  <c r="AQ332"/>
  <c r="M336"/>
  <c r="AQ313"/>
  <c r="M297"/>
  <c r="AQ293"/>
  <c r="M247"/>
  <c r="M248" s="1"/>
  <c r="L248"/>
  <c r="AT245"/>
  <c r="BA245" s="1"/>
  <c r="AN240"/>
  <c r="AS240" s="1"/>
  <c r="AT240" s="1"/>
  <c r="BA240" s="1"/>
  <c r="AQ442"/>
  <c r="AQ437"/>
  <c r="AQ432"/>
  <c r="AE395"/>
  <c r="AX389"/>
  <c r="AX319" s="1"/>
  <c r="AJ389"/>
  <c r="L389"/>
  <c r="AF384"/>
  <c r="AE381"/>
  <c r="AF381" s="1"/>
  <c r="AR381" s="1"/>
  <c r="AT381" s="1"/>
  <c r="BA381" s="1"/>
  <c r="S383"/>
  <c r="M373"/>
  <c r="AS357"/>
  <c r="AS361" s="1"/>
  <c r="AE348"/>
  <c r="Y351"/>
  <c r="AN318"/>
  <c r="AS314"/>
  <c r="AS318" s="1"/>
  <c r="M308"/>
  <c r="AE295"/>
  <c r="AF295" s="1"/>
  <c r="AR295" s="1"/>
  <c r="AT295" s="1"/>
  <c r="BA295" s="1"/>
  <c r="S297"/>
  <c r="AB282"/>
  <c r="AF272"/>
  <c r="AX254"/>
  <c r="T248"/>
  <c r="AB430"/>
  <c r="AB425"/>
  <c r="AB420"/>
  <c r="AB415"/>
  <c r="AS406"/>
  <c r="AF404"/>
  <c r="AS401"/>
  <c r="AT401" s="1"/>
  <c r="BA401" s="1"/>
  <c r="AW389"/>
  <c r="AQ382"/>
  <c r="AN327"/>
  <c r="AS327" s="1"/>
  <c r="AT327" s="1"/>
  <c r="BA327" s="1"/>
  <c r="AE323"/>
  <c r="AF323" s="1"/>
  <c r="AR323" s="1"/>
  <c r="U325"/>
  <c r="AS306"/>
  <c r="AT306" s="1"/>
  <c r="BA306" s="1"/>
  <c r="AE305"/>
  <c r="AF305" s="1"/>
  <c r="AR305" s="1"/>
  <c r="AN301"/>
  <c r="AS301" s="1"/>
  <c r="AT301" s="1"/>
  <c r="BA301" s="1"/>
  <c r="AN286"/>
  <c r="AS286" s="1"/>
  <c r="AT286" s="1"/>
  <c r="BA286" s="1"/>
  <c r="AE277"/>
  <c r="AQ273"/>
  <c r="AE267"/>
  <c r="AF262"/>
  <c r="AE259"/>
  <c r="AF259" s="1"/>
  <c r="AR259" s="1"/>
  <c r="AV389"/>
  <c r="AV319" s="1"/>
  <c r="AE391"/>
  <c r="AS387"/>
  <c r="AE386"/>
  <c r="AF386" s="1"/>
  <c r="AR386" s="1"/>
  <c r="AT386" s="1"/>
  <c r="BA386" s="1"/>
  <c r="S388"/>
  <c r="M383"/>
  <c r="AQ379"/>
  <c r="AE374"/>
  <c r="AQ372"/>
  <c r="AT365"/>
  <c r="BA365" s="1"/>
  <c r="AE353"/>
  <c r="AF353" s="1"/>
  <c r="AR353" s="1"/>
  <c r="Y356"/>
  <c r="AQ337"/>
  <c r="M341"/>
  <c r="AS332"/>
  <c r="AS336" s="1"/>
  <c r="AS331" s="1"/>
  <c r="AQ278"/>
  <c r="AV254"/>
  <c r="AQ260"/>
  <c r="AQ255" s="1"/>
  <c r="M426"/>
  <c r="M421"/>
  <c r="M416"/>
  <c r="M411"/>
  <c r="AU389"/>
  <c r="AD389"/>
  <c r="AQ387"/>
  <c r="AN375"/>
  <c r="AS375" s="1"/>
  <c r="AT375" s="1"/>
  <c r="BA375" s="1"/>
  <c r="AU368"/>
  <c r="AT366"/>
  <c r="BA366" s="1"/>
  <c r="AN313"/>
  <c r="AS309"/>
  <c r="AS313" s="1"/>
  <c r="M302"/>
  <c r="AQ298"/>
  <c r="AQ263"/>
  <c r="AN253"/>
  <c r="AS249"/>
  <c r="AS253" s="1"/>
  <c r="L446"/>
  <c r="L441"/>
  <c r="L436"/>
  <c r="T430"/>
  <c r="AC389"/>
  <c r="AQ384"/>
  <c r="AE363"/>
  <c r="AB367"/>
  <c r="AB362" s="1"/>
  <c r="AB331"/>
  <c r="M329"/>
  <c r="M330" s="1"/>
  <c r="L330"/>
  <c r="AE326"/>
  <c r="S330"/>
  <c r="AE307"/>
  <c r="AF307" s="1"/>
  <c r="AR307" s="1"/>
  <c r="AE300"/>
  <c r="AF300" s="1"/>
  <c r="AR300" s="1"/>
  <c r="AT300" s="1"/>
  <c r="BA300" s="1"/>
  <c r="S302"/>
  <c r="AE246"/>
  <c r="AF246" s="1"/>
  <c r="AR246" s="1"/>
  <c r="AS443"/>
  <c r="AS438"/>
  <c r="AT438" s="1"/>
  <c r="BA438" s="1"/>
  <c r="AS433"/>
  <c r="AT433" s="1"/>
  <c r="BA433" s="1"/>
  <c r="AE387"/>
  <c r="AF387" s="1"/>
  <c r="AR387" s="1"/>
  <c r="AN373"/>
  <c r="AN368" s="1"/>
  <c r="AS369"/>
  <c r="AS373" s="1"/>
  <c r="AS368" s="1"/>
  <c r="AE358"/>
  <c r="AF358" s="1"/>
  <c r="AR358" s="1"/>
  <c r="Y361"/>
  <c r="AT347"/>
  <c r="AN325"/>
  <c r="AN320" s="1"/>
  <c r="AN319" s="1"/>
  <c r="AS321"/>
  <c r="AS325" s="1"/>
  <c r="AS320" s="1"/>
  <c r="AS319" s="1"/>
  <c r="AQ308"/>
  <c r="AN291"/>
  <c r="AS291" s="1"/>
  <c r="AT291" s="1"/>
  <c r="BA291" s="1"/>
  <c r="AE285"/>
  <c r="AF285" s="1"/>
  <c r="AR285" s="1"/>
  <c r="AT285" s="1"/>
  <c r="BA285" s="1"/>
  <c r="S287"/>
  <c r="M287"/>
  <c r="AQ283"/>
  <c r="AT280"/>
  <c r="BA280" s="1"/>
  <c r="L276"/>
  <c r="AN250"/>
  <c r="AS250" s="1"/>
  <c r="AT250" s="1"/>
  <c r="BA250" s="1"/>
  <c r="Y409"/>
  <c r="M385"/>
  <c r="AQ385" s="1"/>
  <c r="L388"/>
  <c r="AE369"/>
  <c r="AF333"/>
  <c r="AR333" s="1"/>
  <c r="AN322"/>
  <c r="AS322" s="1"/>
  <c r="AT322" s="1"/>
  <c r="BA322" s="1"/>
  <c r="AE321"/>
  <c r="M318"/>
  <c r="AS316"/>
  <c r="AT316" s="1"/>
  <c r="BA316" s="1"/>
  <c r="U303"/>
  <c r="AT284"/>
  <c r="BA284" s="1"/>
  <c r="L281"/>
  <c r="AE274"/>
  <c r="AF274" s="1"/>
  <c r="AR274" s="1"/>
  <c r="AT274" s="1"/>
  <c r="BA274" s="1"/>
  <c r="AB276"/>
  <c r="L271"/>
  <c r="AJ254"/>
  <c r="AN260"/>
  <c r="AN255" s="1"/>
  <c r="AS256"/>
  <c r="AQ394"/>
  <c r="AN370"/>
  <c r="AS370" s="1"/>
  <c r="AT370" s="1"/>
  <c r="BA370" s="1"/>
  <c r="AE364"/>
  <c r="AF364" s="1"/>
  <c r="AR364" s="1"/>
  <c r="T367"/>
  <c r="T362" s="1"/>
  <c r="AQ353"/>
  <c r="AQ356" s="1"/>
  <c r="M356"/>
  <c r="M346"/>
  <c r="AQ344"/>
  <c r="AS342"/>
  <c r="AS346" s="1"/>
  <c r="AE310"/>
  <c r="AF310" s="1"/>
  <c r="AR310" s="1"/>
  <c r="AT310" s="1"/>
  <c r="BA310" s="1"/>
  <c r="M292"/>
  <c r="AQ288"/>
  <c r="AE279"/>
  <c r="AF279" s="1"/>
  <c r="AR279" s="1"/>
  <c r="AT279" s="1"/>
  <c r="BA279" s="1"/>
  <c r="AB281"/>
  <c r="AE269"/>
  <c r="AF269" s="1"/>
  <c r="AR269" s="1"/>
  <c r="AB271"/>
  <c r="L266"/>
  <c r="AN394"/>
  <c r="AN389" s="1"/>
  <c r="AB383"/>
  <c r="AN380"/>
  <c r="AS380" s="1"/>
  <c r="AT380" s="1"/>
  <c r="BA380" s="1"/>
  <c r="AE376"/>
  <c r="AF376" s="1"/>
  <c r="AR376" s="1"/>
  <c r="AT376" s="1"/>
  <c r="BA376" s="1"/>
  <c r="M378"/>
  <c r="M351"/>
  <c r="AQ349"/>
  <c r="AZ319"/>
  <c r="AQ318"/>
  <c r="AE290"/>
  <c r="AF290" s="1"/>
  <c r="AR290" s="1"/>
  <c r="AT290" s="1"/>
  <c r="BA290" s="1"/>
  <c r="S292"/>
  <c r="AE264"/>
  <c r="AF264" s="1"/>
  <c r="AR264" s="1"/>
  <c r="AB266"/>
  <c r="M252"/>
  <c r="AQ252" s="1"/>
  <c r="L253"/>
  <c r="AE249"/>
  <c r="S253"/>
  <c r="AF244"/>
  <c r="AS384"/>
  <c r="AS388" s="1"/>
  <c r="AS379"/>
  <c r="AS383" s="1"/>
  <c r="AS374"/>
  <c r="AS378" s="1"/>
  <c r="AN372"/>
  <c r="AS372" s="1"/>
  <c r="M364"/>
  <c r="AQ364" s="1"/>
  <c r="AN329"/>
  <c r="AS329" s="1"/>
  <c r="AS326"/>
  <c r="AS330" s="1"/>
  <c r="AN324"/>
  <c r="AS324" s="1"/>
  <c r="AE314"/>
  <c r="AE309"/>
  <c r="AE304"/>
  <c r="AN287"/>
  <c r="AN282" s="1"/>
  <c r="AN278"/>
  <c r="AS278" s="1"/>
  <c r="AN273"/>
  <c r="AS273" s="1"/>
  <c r="AN268"/>
  <c r="AS268" s="1"/>
  <c r="AN263"/>
  <c r="AN266" s="1"/>
  <c r="AN261" s="1"/>
  <c r="AE256"/>
  <c r="AN252"/>
  <c r="AS252" s="1"/>
  <c r="AN247"/>
  <c r="AS247" s="1"/>
  <c r="AE239"/>
  <c r="AF193"/>
  <c r="M175"/>
  <c r="AQ171"/>
  <c r="AT201"/>
  <c r="BA201" s="1"/>
  <c r="AE185"/>
  <c r="AF185" s="1"/>
  <c r="AR185" s="1"/>
  <c r="AT185" s="1"/>
  <c r="BA185" s="1"/>
  <c r="U186"/>
  <c r="U181" s="1"/>
  <c r="AQ374"/>
  <c r="AQ369"/>
  <c r="AS328"/>
  <c r="AT328" s="1"/>
  <c r="BA328" s="1"/>
  <c r="AQ326"/>
  <c r="AS323"/>
  <c r="AQ321"/>
  <c r="AS277"/>
  <c r="AS281" s="1"/>
  <c r="AS272"/>
  <c r="AS276" s="1"/>
  <c r="AS267"/>
  <c r="AS271" s="1"/>
  <c r="AS262"/>
  <c r="AS251"/>
  <c r="AT251" s="1"/>
  <c r="BA251" s="1"/>
  <c r="AQ249"/>
  <c r="AU238"/>
  <c r="AU137" s="1"/>
  <c r="AB243"/>
  <c r="AB238" s="1"/>
  <c r="AS219"/>
  <c r="AT219" s="1"/>
  <c r="BA219" s="1"/>
  <c r="AS214"/>
  <c r="AT214" s="1"/>
  <c r="BA214" s="1"/>
  <c r="AF198"/>
  <c r="AS358"/>
  <c r="AS353"/>
  <c r="AS348"/>
  <c r="AS343"/>
  <c r="AS338"/>
  <c r="AS333"/>
  <c r="M277"/>
  <c r="M272"/>
  <c r="M267"/>
  <c r="M262"/>
  <c r="AM253"/>
  <c r="AQ246"/>
  <c r="T243"/>
  <c r="AS236"/>
  <c r="AT236" s="1"/>
  <c r="BA236" s="1"/>
  <c r="AS229"/>
  <c r="AS224"/>
  <c r="AT224" s="1"/>
  <c r="BA224" s="1"/>
  <c r="AE195"/>
  <c r="AF195" s="1"/>
  <c r="AR195" s="1"/>
  <c r="M180"/>
  <c r="AQ176"/>
  <c r="AE298"/>
  <c r="AE293"/>
  <c r="AE288"/>
  <c r="AE283"/>
  <c r="S243"/>
  <c r="AF218"/>
  <c r="AF213"/>
  <c r="AF208"/>
  <c r="AF182"/>
  <c r="U165"/>
  <c r="AS360"/>
  <c r="AT360" s="1"/>
  <c r="BA360" s="1"/>
  <c r="AS355"/>
  <c r="AS350"/>
  <c r="AT350" s="1"/>
  <c r="BA350" s="1"/>
  <c r="AS345"/>
  <c r="AT345" s="1"/>
  <c r="BA345" s="1"/>
  <c r="AS340"/>
  <c r="AS335"/>
  <c r="AT335" s="1"/>
  <c r="BA335" s="1"/>
  <c r="AS299"/>
  <c r="AT299" s="1"/>
  <c r="BA299" s="1"/>
  <c r="AS294"/>
  <c r="AT294" s="1"/>
  <c r="BA294" s="1"/>
  <c r="AS289"/>
  <c r="AT289" s="1"/>
  <c r="BA289" s="1"/>
  <c r="AM281"/>
  <c r="AM276"/>
  <c r="AM271"/>
  <c r="AM266"/>
  <c r="L243"/>
  <c r="M242"/>
  <c r="AQ242" s="1"/>
  <c r="AF228"/>
  <c r="AE227"/>
  <c r="AF223"/>
  <c r="AE220"/>
  <c r="AF220" s="1"/>
  <c r="AR220" s="1"/>
  <c r="AE215"/>
  <c r="AF215" s="1"/>
  <c r="AR215" s="1"/>
  <c r="AE210"/>
  <c r="AF210" s="1"/>
  <c r="AR210" s="1"/>
  <c r="AE205"/>
  <c r="AF205" s="1"/>
  <c r="AR205" s="1"/>
  <c r="AE200"/>
  <c r="AF200" s="1"/>
  <c r="AR200" s="1"/>
  <c r="AT200" s="1"/>
  <c r="BA200" s="1"/>
  <c r="AQ189"/>
  <c r="M192"/>
  <c r="S165"/>
  <c r="L383"/>
  <c r="L378"/>
  <c r="L373"/>
  <c r="AN184"/>
  <c r="AS184" s="1"/>
  <c r="AT184" s="1"/>
  <c r="BA184" s="1"/>
  <c r="AN169"/>
  <c r="AS169" s="1"/>
  <c r="AT169" s="1"/>
  <c r="BA169" s="1"/>
  <c r="AE135"/>
  <c r="S136"/>
  <c r="AL238"/>
  <c r="AE233"/>
  <c r="T237"/>
  <c r="AS226"/>
  <c r="AT226" s="1"/>
  <c r="BA226" s="1"/>
  <c r="AQ194"/>
  <c r="M197"/>
  <c r="AE183"/>
  <c r="AF183" s="1"/>
  <c r="AR183" s="1"/>
  <c r="M170"/>
  <c r="AS258"/>
  <c r="AT258" s="1"/>
  <c r="BA258" s="1"/>
  <c r="AS241"/>
  <c r="AT241" s="1"/>
  <c r="BA241" s="1"/>
  <c r="T232"/>
  <c r="AN174"/>
  <c r="AS174" s="1"/>
  <c r="AT174" s="1"/>
  <c r="BA174" s="1"/>
  <c r="AZ238"/>
  <c r="AJ238"/>
  <c r="AQ199"/>
  <c r="AT199" s="1"/>
  <c r="BA199" s="1"/>
  <c r="M202"/>
  <c r="AT195"/>
  <c r="BA195" s="1"/>
  <c r="AT191"/>
  <c r="BA191" s="1"/>
  <c r="AE173"/>
  <c r="AF173" s="1"/>
  <c r="AR173" s="1"/>
  <c r="AN147"/>
  <c r="AS147" s="1"/>
  <c r="AN244"/>
  <c r="AN248" s="1"/>
  <c r="M222"/>
  <c r="M217"/>
  <c r="M212"/>
  <c r="M207"/>
  <c r="AE188"/>
  <c r="AB202"/>
  <c r="AB197"/>
  <c r="AB192"/>
  <c r="AS183"/>
  <c r="AN180"/>
  <c r="T180"/>
  <c r="T165" s="1"/>
  <c r="AS178"/>
  <c r="AT178" s="1"/>
  <c r="BA178" s="1"/>
  <c r="AS173"/>
  <c r="AS168"/>
  <c r="AS156"/>
  <c r="M154"/>
  <c r="M149" s="1"/>
  <c r="AE147"/>
  <c r="AF147" s="1"/>
  <c r="AR147" s="1"/>
  <c r="M148"/>
  <c r="AQ144"/>
  <c r="T126"/>
  <c r="AQ116"/>
  <c r="M120"/>
  <c r="AE107"/>
  <c r="AF107" s="1"/>
  <c r="AR107" s="1"/>
  <c r="AT107" s="1"/>
  <c r="BA107" s="1"/>
  <c r="AQ101"/>
  <c r="M105"/>
  <c r="AQ55"/>
  <c r="M58"/>
  <c r="AQ183"/>
  <c r="AH137"/>
  <c r="AE157"/>
  <c r="AF157" s="1"/>
  <c r="AR157" s="1"/>
  <c r="AE156"/>
  <c r="AF156" s="1"/>
  <c r="AR156" s="1"/>
  <c r="AS151"/>
  <c r="AN141"/>
  <c r="AS141" s="1"/>
  <c r="AR132"/>
  <c r="AT117"/>
  <c r="BA117" s="1"/>
  <c r="AF111"/>
  <c r="T95"/>
  <c r="AT99"/>
  <c r="BA99" s="1"/>
  <c r="AD59"/>
  <c r="AS242"/>
  <c r="AS235"/>
  <c r="AQ233"/>
  <c r="AS230"/>
  <c r="AQ228"/>
  <c r="AS225"/>
  <c r="AT225" s="1"/>
  <c r="BA225" s="1"/>
  <c r="AQ223"/>
  <c r="AQ218"/>
  <c r="AQ213"/>
  <c r="AQ208"/>
  <c r="AQ203"/>
  <c r="AG137"/>
  <c r="AY165"/>
  <c r="AY137" s="1"/>
  <c r="AK165"/>
  <c r="AQ167"/>
  <c r="AE160"/>
  <c r="T164"/>
  <c r="AS152"/>
  <c r="M131"/>
  <c r="M126" s="1"/>
  <c r="AQ121"/>
  <c r="M125"/>
  <c r="Y115"/>
  <c r="Y95" s="1"/>
  <c r="AE171"/>
  <c r="AX165"/>
  <c r="AJ165"/>
  <c r="L170"/>
  <c r="L165" s="1"/>
  <c r="AE152"/>
  <c r="AF152" s="1"/>
  <c r="AR152" s="1"/>
  <c r="AE151"/>
  <c r="AF151" s="1"/>
  <c r="AR151" s="1"/>
  <c r="M143"/>
  <c r="AE112"/>
  <c r="AF112" s="1"/>
  <c r="AR112" s="1"/>
  <c r="AQ106"/>
  <c r="M110"/>
  <c r="AT103"/>
  <c r="BA103" s="1"/>
  <c r="AE33"/>
  <c r="R37"/>
  <c r="AS182"/>
  <c r="AS186" s="1"/>
  <c r="AS181" s="1"/>
  <c r="AW165"/>
  <c r="AE168"/>
  <c r="AF168" s="1"/>
  <c r="AR168" s="1"/>
  <c r="AE155"/>
  <c r="T159"/>
  <c r="AM148"/>
  <c r="AN142"/>
  <c r="AS142" s="1"/>
  <c r="AF75"/>
  <c r="AS239"/>
  <c r="AS243" s="1"/>
  <c r="AS238" s="1"/>
  <c r="AV165"/>
  <c r="AS166"/>
  <c r="AS170" s="1"/>
  <c r="AS165" s="1"/>
  <c r="Y164"/>
  <c r="AT163"/>
  <c r="BA163" s="1"/>
  <c r="AQ164"/>
  <c r="AV138"/>
  <c r="AV137" s="1"/>
  <c r="AE142"/>
  <c r="AF142" s="1"/>
  <c r="AR142" s="1"/>
  <c r="AE130"/>
  <c r="AF130" s="1"/>
  <c r="AR130" s="1"/>
  <c r="AT130" s="1"/>
  <c r="BA130" s="1"/>
  <c r="S131"/>
  <c r="AF116"/>
  <c r="AF101"/>
  <c r="L217"/>
  <c r="L212"/>
  <c r="L207"/>
  <c r="L202"/>
  <c r="L197"/>
  <c r="L192"/>
  <c r="AJ149"/>
  <c r="AE150"/>
  <c r="T154"/>
  <c r="AN44"/>
  <c r="AM48"/>
  <c r="AQ159"/>
  <c r="AN146"/>
  <c r="AS146" s="1"/>
  <c r="AT146" s="1"/>
  <c r="BA146" s="1"/>
  <c r="AQ111"/>
  <c r="M115"/>
  <c r="AT108"/>
  <c r="BA108" s="1"/>
  <c r="AB95"/>
  <c r="AN49"/>
  <c r="AN53" s="1"/>
  <c r="AM53"/>
  <c r="AM243"/>
  <c r="AM238" s="1"/>
  <c r="AE166"/>
  <c r="AN164"/>
  <c r="Y159"/>
  <c r="AT158"/>
  <c r="BA158" s="1"/>
  <c r="AF139"/>
  <c r="AI137"/>
  <c r="AE127"/>
  <c r="AE125"/>
  <c r="AF121"/>
  <c r="AS106"/>
  <c r="AS110" s="1"/>
  <c r="AF65"/>
  <c r="AU59"/>
  <c r="M51"/>
  <c r="AQ51" s="1"/>
  <c r="AT51" s="1"/>
  <c r="BA51" s="1"/>
  <c r="AS162"/>
  <c r="AQ154"/>
  <c r="S148"/>
  <c r="S138" s="1"/>
  <c r="AT133"/>
  <c r="BA133" s="1"/>
  <c r="AF106"/>
  <c r="M12"/>
  <c r="AQ12" s="1"/>
  <c r="L16"/>
  <c r="L6" s="1"/>
  <c r="AZ95"/>
  <c r="AL95"/>
  <c r="M96"/>
  <c r="M100" s="1"/>
  <c r="AN90"/>
  <c r="AN94" s="1"/>
  <c r="AM94"/>
  <c r="AE87"/>
  <c r="AF87" s="1"/>
  <c r="AR87" s="1"/>
  <c r="AV5"/>
  <c r="AE62"/>
  <c r="AF62" s="1"/>
  <c r="AR62" s="1"/>
  <c r="AE60"/>
  <c r="U64"/>
  <c r="AN54"/>
  <c r="AN58" s="1"/>
  <c r="AM58"/>
  <c r="AK95"/>
  <c r="AK5" s="1"/>
  <c r="AF80"/>
  <c r="AB136"/>
  <c r="AB131"/>
  <c r="L125"/>
  <c r="L120"/>
  <c r="L115"/>
  <c r="L110"/>
  <c r="L105"/>
  <c r="L100"/>
  <c r="AE77"/>
  <c r="AF77" s="1"/>
  <c r="AR77" s="1"/>
  <c r="AT77" s="1"/>
  <c r="BA77" s="1"/>
  <c r="AE38"/>
  <c r="R42"/>
  <c r="T11"/>
  <c r="AN145"/>
  <c r="AS145" s="1"/>
  <c r="AN140"/>
  <c r="AS140" s="1"/>
  <c r="AT140" s="1"/>
  <c r="BA140" s="1"/>
  <c r="AW95"/>
  <c r="AW5" s="1"/>
  <c r="U94"/>
  <c r="U53"/>
  <c r="U43" s="1"/>
  <c r="AT36"/>
  <c r="BA36" s="1"/>
  <c r="AT26"/>
  <c r="BA26" s="1"/>
  <c r="T27"/>
  <c r="AM164"/>
  <c r="AM159"/>
  <c r="AM154"/>
  <c r="AQ92"/>
  <c r="AE91"/>
  <c r="AF91" s="1"/>
  <c r="AR91" s="1"/>
  <c r="AE68"/>
  <c r="AF68" s="1"/>
  <c r="AR68" s="1"/>
  <c r="AE50"/>
  <c r="AF50" s="1"/>
  <c r="AR50" s="1"/>
  <c r="AT50" s="1"/>
  <c r="BA50" s="1"/>
  <c r="AE47"/>
  <c r="AF47" s="1"/>
  <c r="AR47" s="1"/>
  <c r="AB48"/>
  <c r="AE20"/>
  <c r="AF20" s="1"/>
  <c r="AR20" s="1"/>
  <c r="AT20" s="1"/>
  <c r="BA20" s="1"/>
  <c r="T21"/>
  <c r="AE13"/>
  <c r="Y16"/>
  <c r="Y6" s="1"/>
  <c r="AS144"/>
  <c r="AS139"/>
  <c r="AS134"/>
  <c r="AT134" s="1"/>
  <c r="BA134" s="1"/>
  <c r="AQ132"/>
  <c r="AS129"/>
  <c r="AT129" s="1"/>
  <c r="BA129" s="1"/>
  <c r="AQ127"/>
  <c r="AS124"/>
  <c r="AT124" s="1"/>
  <c r="BA124" s="1"/>
  <c r="AU95"/>
  <c r="AD95"/>
  <c r="AE96"/>
  <c r="AL59"/>
  <c r="L79"/>
  <c r="L74"/>
  <c r="L69"/>
  <c r="AE55"/>
  <c r="AF55" s="1"/>
  <c r="AR55" s="1"/>
  <c r="AE52"/>
  <c r="AF52" s="1"/>
  <c r="AR52" s="1"/>
  <c r="AT52" s="1"/>
  <c r="BA52" s="1"/>
  <c r="AB53"/>
  <c r="T32"/>
  <c r="AC95"/>
  <c r="AC5" s="1"/>
  <c r="AT88"/>
  <c r="BA88" s="1"/>
  <c r="R74"/>
  <c r="AE73"/>
  <c r="AF73" s="1"/>
  <c r="AR73" s="1"/>
  <c r="AE57"/>
  <c r="AF57" s="1"/>
  <c r="AR57" s="1"/>
  <c r="AB58"/>
  <c r="AE23"/>
  <c r="R27"/>
  <c r="AE7"/>
  <c r="S11"/>
  <c r="S6" s="1"/>
  <c r="AQ139"/>
  <c r="AE93"/>
  <c r="AF93" s="1"/>
  <c r="AR93" s="1"/>
  <c r="L94"/>
  <c r="AQ86"/>
  <c r="AE85"/>
  <c r="AE83"/>
  <c r="AF83" s="1"/>
  <c r="AR83" s="1"/>
  <c r="AT83" s="1"/>
  <c r="BA83" s="1"/>
  <c r="L84"/>
  <c r="AZ59"/>
  <c r="AT29"/>
  <c r="BA29" s="1"/>
  <c r="AE28"/>
  <c r="R32"/>
  <c r="R21"/>
  <c r="R6" s="1"/>
  <c r="AE18"/>
  <c r="AN10"/>
  <c r="AS10" s="1"/>
  <c r="AT10" s="1"/>
  <c r="AU10" s="1"/>
  <c r="BA10" s="1"/>
  <c r="AQ87"/>
  <c r="U89"/>
  <c r="AQ76"/>
  <c r="AT76" s="1"/>
  <c r="BA76" s="1"/>
  <c r="AQ71"/>
  <c r="AT71" s="1"/>
  <c r="BA71" s="1"/>
  <c r="AQ66"/>
  <c r="AT66" s="1"/>
  <c r="BA66" s="1"/>
  <c r="AS61"/>
  <c r="AN64"/>
  <c r="AQ48"/>
  <c r="AT72"/>
  <c r="BA72" s="1"/>
  <c r="AS32"/>
  <c r="AN8"/>
  <c r="AM11"/>
  <c r="AN96"/>
  <c r="AN100" s="1"/>
  <c r="AN95" s="1"/>
  <c r="AB94"/>
  <c r="AB89"/>
  <c r="AB84"/>
  <c r="AB79"/>
  <c r="AB74"/>
  <c r="AB69"/>
  <c r="L58"/>
  <c r="AE54"/>
  <c r="L53"/>
  <c r="AE49"/>
  <c r="L48"/>
  <c r="AE44"/>
  <c r="AS85"/>
  <c r="AS89" s="1"/>
  <c r="AS80"/>
  <c r="AS84" s="1"/>
  <c r="M90"/>
  <c r="M85"/>
  <c r="M80"/>
  <c r="M75"/>
  <c r="M70"/>
  <c r="M65"/>
  <c r="M60"/>
  <c r="AQ40"/>
  <c r="AQ35"/>
  <c r="AT35" s="1"/>
  <c r="BA35" s="1"/>
  <c r="AQ30"/>
  <c r="AT30" s="1"/>
  <c r="BA30" s="1"/>
  <c r="AS13"/>
  <c r="AS97"/>
  <c r="AT97" s="1"/>
  <c r="BA97" s="1"/>
  <c r="AM89"/>
  <c r="AM84"/>
  <c r="AQ17"/>
  <c r="AQ406" i="23"/>
  <c r="AT406" s="1"/>
  <c r="BA406" s="1"/>
  <c r="M409"/>
  <c r="M441"/>
  <c r="AT424"/>
  <c r="BA424" s="1"/>
  <c r="AT414"/>
  <c r="BA414" s="1"/>
  <c r="M430"/>
  <c r="AF421"/>
  <c r="M420"/>
  <c r="AF411"/>
  <c r="AE415"/>
  <c r="Y410"/>
  <c r="M446"/>
  <c r="AT408"/>
  <c r="BA408" s="1"/>
  <c r="AR390"/>
  <c r="AT428"/>
  <c r="BA428" s="1"/>
  <c r="AT419"/>
  <c r="BA419" s="1"/>
  <c r="R431"/>
  <c r="AT429"/>
  <c r="BA429" s="1"/>
  <c r="AF426"/>
  <c r="AE430"/>
  <c r="M425"/>
  <c r="M415"/>
  <c r="M436"/>
  <c r="Y446"/>
  <c r="AN445"/>
  <c r="AS445" s="1"/>
  <c r="AT445" s="1"/>
  <c r="BA445" s="1"/>
  <c r="Y441"/>
  <c r="AN440"/>
  <c r="AS440" s="1"/>
  <c r="AT440" s="1"/>
  <c r="BA440" s="1"/>
  <c r="Y436"/>
  <c r="AN435"/>
  <c r="AS435" s="1"/>
  <c r="AT435" s="1"/>
  <c r="BA435" s="1"/>
  <c r="AF400"/>
  <c r="AE395"/>
  <c r="AV389"/>
  <c r="M393"/>
  <c r="M394" s="1"/>
  <c r="S388"/>
  <c r="M388"/>
  <c r="AQ384"/>
  <c r="AN376"/>
  <c r="AS376" s="1"/>
  <c r="AE357"/>
  <c r="T361"/>
  <c r="AQ342"/>
  <c r="S330"/>
  <c r="AE327"/>
  <c r="AF327" s="1"/>
  <c r="AR327" s="1"/>
  <c r="T318"/>
  <c r="T313"/>
  <c r="AE296"/>
  <c r="AF296" s="1"/>
  <c r="AR296" s="1"/>
  <c r="AT296" s="1"/>
  <c r="BA296" s="1"/>
  <c r="S297"/>
  <c r="R282"/>
  <c r="U399"/>
  <c r="T368"/>
  <c r="AS338"/>
  <c r="AN323"/>
  <c r="AS323" s="1"/>
  <c r="AR267"/>
  <c r="AN260"/>
  <c r="AN255" s="1"/>
  <c r="M236"/>
  <c r="AQ236" s="1"/>
  <c r="AQ442"/>
  <c r="AQ437"/>
  <c r="AQ432"/>
  <c r="L409"/>
  <c r="AE405"/>
  <c r="L404"/>
  <c r="Y399"/>
  <c r="AN390"/>
  <c r="AN394" s="1"/>
  <c r="AN389" s="1"/>
  <c r="AM394"/>
  <c r="AM389" s="1"/>
  <c r="AN383"/>
  <c r="AS379"/>
  <c r="AS383" s="1"/>
  <c r="AN373"/>
  <c r="AN368" s="1"/>
  <c r="AS369"/>
  <c r="AS373" s="1"/>
  <c r="AS368" s="1"/>
  <c r="R367"/>
  <c r="R362" s="1"/>
  <c r="L356"/>
  <c r="U351"/>
  <c r="AE347"/>
  <c r="T351"/>
  <c r="Y341"/>
  <c r="AQ332"/>
  <c r="S318"/>
  <c r="AE314"/>
  <c r="R318"/>
  <c r="R303" s="1"/>
  <c r="S313"/>
  <c r="S308"/>
  <c r="M308"/>
  <c r="AE293"/>
  <c r="Y297"/>
  <c r="AE286"/>
  <c r="AF286" s="1"/>
  <c r="AR286" s="1"/>
  <c r="AT286" s="1"/>
  <c r="BA286" s="1"/>
  <c r="S287"/>
  <c r="AZ261"/>
  <c r="AZ254" s="1"/>
  <c r="AE244"/>
  <c r="AB248"/>
  <c r="AB238" s="1"/>
  <c r="AB415"/>
  <c r="AB410" s="1"/>
  <c r="AS391"/>
  <c r="AE379"/>
  <c r="R378"/>
  <c r="M363"/>
  <c r="L367"/>
  <c r="L362" s="1"/>
  <c r="AQ357"/>
  <c r="AQ350"/>
  <c r="AN330"/>
  <c r="AS326"/>
  <c r="AS330" s="1"/>
  <c r="M318"/>
  <c r="AQ314"/>
  <c r="M313"/>
  <c r="AQ309"/>
  <c r="AL261"/>
  <c r="AL254" s="1"/>
  <c r="AF262"/>
  <c r="AE223"/>
  <c r="S227"/>
  <c r="AE407"/>
  <c r="AF407" s="1"/>
  <c r="AR407" s="1"/>
  <c r="AT407" s="1"/>
  <c r="BA407" s="1"/>
  <c r="M403"/>
  <c r="M404" s="1"/>
  <c r="L399"/>
  <c r="M398"/>
  <c r="AQ398" s="1"/>
  <c r="AS392"/>
  <c r="AT392" s="1"/>
  <c r="BA392" s="1"/>
  <c r="AE391"/>
  <c r="AE377"/>
  <c r="AF377" s="1"/>
  <c r="AR377" s="1"/>
  <c r="M378"/>
  <c r="M355"/>
  <c r="AQ355" s="1"/>
  <c r="AS353"/>
  <c r="AE349"/>
  <c r="AF349" s="1"/>
  <c r="AR349" s="1"/>
  <c r="L346"/>
  <c r="AE337"/>
  <c r="T341"/>
  <c r="AE326"/>
  <c r="AT315"/>
  <c r="BA315" s="1"/>
  <c r="AT300"/>
  <c r="BA300" s="1"/>
  <c r="AE283"/>
  <c r="Y287"/>
  <c r="AF384"/>
  <c r="AN381"/>
  <c r="AS381" s="1"/>
  <c r="AT381" s="1"/>
  <c r="BA381" s="1"/>
  <c r="S378"/>
  <c r="AE375"/>
  <c r="AF375" s="1"/>
  <c r="AR375" s="1"/>
  <c r="AQ347"/>
  <c r="AE301"/>
  <c r="AF301" s="1"/>
  <c r="AR301" s="1"/>
  <c r="S302"/>
  <c r="AQ426"/>
  <c r="AQ421"/>
  <c r="AQ416"/>
  <c r="AQ411"/>
  <c r="Y394"/>
  <c r="AN386"/>
  <c r="AS386" s="1"/>
  <c r="AN371"/>
  <c r="AS371" s="1"/>
  <c r="AT371" s="1"/>
  <c r="BA371" s="1"/>
  <c r="AS343"/>
  <c r="AT343" s="1"/>
  <c r="BA343" s="1"/>
  <c r="T320"/>
  <c r="S325"/>
  <c r="AE322"/>
  <c r="AF322" s="1"/>
  <c r="AR322" s="1"/>
  <c r="AT322" s="1"/>
  <c r="BA322" s="1"/>
  <c r="M265"/>
  <c r="AQ265" s="1"/>
  <c r="AE213"/>
  <c r="S217"/>
  <c r="AB404"/>
  <c r="AQ397"/>
  <c r="AT397" s="1"/>
  <c r="BA397" s="1"/>
  <c r="AN387"/>
  <c r="AS387" s="1"/>
  <c r="AE385"/>
  <c r="AF385" s="1"/>
  <c r="AR385" s="1"/>
  <c r="AN382"/>
  <c r="AS382" s="1"/>
  <c r="AT365"/>
  <c r="BA365" s="1"/>
  <c r="AE352"/>
  <c r="T356"/>
  <c r="AQ337"/>
  <c r="AN328"/>
  <c r="AS328" s="1"/>
  <c r="AT328" s="1"/>
  <c r="BA328" s="1"/>
  <c r="U320"/>
  <c r="U303"/>
  <c r="AE298"/>
  <c r="Y302"/>
  <c r="AE291"/>
  <c r="AF291" s="1"/>
  <c r="AR291" s="1"/>
  <c r="AT291" s="1"/>
  <c r="BA291" s="1"/>
  <c r="S292"/>
  <c r="AQ256"/>
  <c r="M260"/>
  <c r="M255" s="1"/>
  <c r="AE203"/>
  <c r="S207"/>
  <c r="AS405"/>
  <c r="AS409" s="1"/>
  <c r="AQ402"/>
  <c r="AD389"/>
  <c r="T394"/>
  <c r="T389" s="1"/>
  <c r="AE386"/>
  <c r="AF386" s="1"/>
  <c r="AR386" s="1"/>
  <c r="AE382"/>
  <c r="AF382" s="1"/>
  <c r="AR382" s="1"/>
  <c r="AN378"/>
  <c r="AS374"/>
  <c r="AS378" s="1"/>
  <c r="AT366"/>
  <c r="BA366" s="1"/>
  <c r="AS333"/>
  <c r="AT333" s="1"/>
  <c r="BA333" s="1"/>
  <c r="AB303"/>
  <c r="R261"/>
  <c r="AE193"/>
  <c r="S197"/>
  <c r="AE387"/>
  <c r="AF387" s="1"/>
  <c r="AR387" s="1"/>
  <c r="R383"/>
  <c r="AF374"/>
  <c r="R373"/>
  <c r="AS358"/>
  <c r="AT358" s="1"/>
  <c r="BA358" s="1"/>
  <c r="L351"/>
  <c r="U346"/>
  <c r="AE342"/>
  <c r="T346"/>
  <c r="Y336"/>
  <c r="AN325"/>
  <c r="AN320" s="1"/>
  <c r="AN319" s="1"/>
  <c r="AS321"/>
  <c r="AS325" s="1"/>
  <c r="AS320" s="1"/>
  <c r="AS319" s="1"/>
  <c r="AE288"/>
  <c r="Y292"/>
  <c r="AF277"/>
  <c r="AE403"/>
  <c r="AF403" s="1"/>
  <c r="AR403" s="1"/>
  <c r="AE398"/>
  <c r="AF398" s="1"/>
  <c r="AR398" s="1"/>
  <c r="AS396"/>
  <c r="AN395"/>
  <c r="AN399" s="1"/>
  <c r="AM399"/>
  <c r="AB394"/>
  <c r="M383"/>
  <c r="AE372"/>
  <c r="AF372" s="1"/>
  <c r="AR372" s="1"/>
  <c r="M373"/>
  <c r="Y367"/>
  <c r="Y362" s="1"/>
  <c r="Y361"/>
  <c r="AQ352"/>
  <c r="R330"/>
  <c r="R320" s="1"/>
  <c r="AE321"/>
  <c r="AS317"/>
  <c r="AT317" s="1"/>
  <c r="BA317" s="1"/>
  <c r="AS312"/>
  <c r="AS307"/>
  <c r="AM409"/>
  <c r="AS401"/>
  <c r="AN400"/>
  <c r="AN404" s="1"/>
  <c r="AE396"/>
  <c r="AF396" s="1"/>
  <c r="AR396" s="1"/>
  <c r="AW389"/>
  <c r="R389"/>
  <c r="R388"/>
  <c r="S383"/>
  <c r="S373"/>
  <c r="AE370"/>
  <c r="AF370" s="1"/>
  <c r="AR370" s="1"/>
  <c r="AT370" s="1"/>
  <c r="BA370" s="1"/>
  <c r="AE364"/>
  <c r="AF364" s="1"/>
  <c r="AR364" s="1"/>
  <c r="AT364" s="1"/>
  <c r="BA364" s="1"/>
  <c r="AB367"/>
  <c r="AB362" s="1"/>
  <c r="AS348"/>
  <c r="AE344"/>
  <c r="AF344" s="1"/>
  <c r="AR344" s="1"/>
  <c r="L341"/>
  <c r="U336"/>
  <c r="AE332"/>
  <c r="T336"/>
  <c r="AE329"/>
  <c r="AF329" s="1"/>
  <c r="AR329" s="1"/>
  <c r="M330"/>
  <c r="T308"/>
  <c r="AS273"/>
  <c r="AS268"/>
  <c r="AN263"/>
  <c r="AS263" s="1"/>
  <c r="AS259"/>
  <c r="AT259" s="1"/>
  <c r="BA259" s="1"/>
  <c r="AM260"/>
  <c r="AM255" s="1"/>
  <c r="AN398"/>
  <c r="AS398" s="1"/>
  <c r="AN393"/>
  <c r="AS393" s="1"/>
  <c r="AN360"/>
  <c r="AS360" s="1"/>
  <c r="AS357"/>
  <c r="AS361" s="1"/>
  <c r="AN355"/>
  <c r="AS355" s="1"/>
  <c r="AS352"/>
  <c r="AS356" s="1"/>
  <c r="AN350"/>
  <c r="AS350" s="1"/>
  <c r="AS347"/>
  <c r="AS351" s="1"/>
  <c r="AN345"/>
  <c r="AS345" s="1"/>
  <c r="AT345" s="1"/>
  <c r="BA345" s="1"/>
  <c r="AS342"/>
  <c r="AS346" s="1"/>
  <c r="AN340"/>
  <c r="AS340" s="1"/>
  <c r="AS337"/>
  <c r="AS341" s="1"/>
  <c r="AN335"/>
  <c r="AS335" s="1"/>
  <c r="AT335" s="1"/>
  <c r="BA335" s="1"/>
  <c r="AS332"/>
  <c r="AS336" s="1"/>
  <c r="AS331" s="1"/>
  <c r="AS316"/>
  <c r="AT316" s="1"/>
  <c r="BA316" s="1"/>
  <c r="AS311"/>
  <c r="AT311" s="1"/>
  <c r="BA311" s="1"/>
  <c r="AS306"/>
  <c r="AT306" s="1"/>
  <c r="BA306" s="1"/>
  <c r="AQ304"/>
  <c r="AN299"/>
  <c r="AS299" s="1"/>
  <c r="AN294"/>
  <c r="AS294" s="1"/>
  <c r="AN289"/>
  <c r="AS289" s="1"/>
  <c r="AT289" s="1"/>
  <c r="BA289" s="1"/>
  <c r="AN284"/>
  <c r="AS284" s="1"/>
  <c r="AT284" s="1"/>
  <c r="BA284" s="1"/>
  <c r="AS274"/>
  <c r="AE273"/>
  <c r="AF273" s="1"/>
  <c r="AR273" s="1"/>
  <c r="AS269"/>
  <c r="AE268"/>
  <c r="AF268" s="1"/>
  <c r="AR268" s="1"/>
  <c r="AE263"/>
  <c r="AF263" s="1"/>
  <c r="AR263" s="1"/>
  <c r="U266"/>
  <c r="AN253"/>
  <c r="AS249"/>
  <c r="AS253" s="1"/>
  <c r="AN246"/>
  <c r="AS246" s="1"/>
  <c r="AE240"/>
  <c r="AF240" s="1"/>
  <c r="AR240" s="1"/>
  <c r="AT240" s="1"/>
  <c r="BA240" s="1"/>
  <c r="AE233"/>
  <c r="S237"/>
  <c r="AQ223"/>
  <c r="AN219"/>
  <c r="AS219" s="1"/>
  <c r="AT219" s="1"/>
  <c r="BA219" s="1"/>
  <c r="AS216"/>
  <c r="AQ213"/>
  <c r="AN209"/>
  <c r="AS209" s="1"/>
  <c r="AT209" s="1"/>
  <c r="BA209" s="1"/>
  <c r="AS206"/>
  <c r="AT206" s="1"/>
  <c r="BA206" s="1"/>
  <c r="AQ203"/>
  <c r="AN199"/>
  <c r="AS199" s="1"/>
  <c r="AT199" s="1"/>
  <c r="BA199" s="1"/>
  <c r="AS196"/>
  <c r="AQ193"/>
  <c r="AN189"/>
  <c r="AS189" s="1"/>
  <c r="T186"/>
  <c r="T181" s="1"/>
  <c r="T175"/>
  <c r="T165" s="1"/>
  <c r="AE171"/>
  <c r="AS377"/>
  <c r="AS372"/>
  <c r="AS329"/>
  <c r="AS324"/>
  <c r="AM318"/>
  <c r="AM313"/>
  <c r="AM308"/>
  <c r="AM303" s="1"/>
  <c r="AB302"/>
  <c r="AB297"/>
  <c r="AB292"/>
  <c r="AB287"/>
  <c r="S281"/>
  <c r="AE274"/>
  <c r="AF274" s="1"/>
  <c r="AR274" s="1"/>
  <c r="U276"/>
  <c r="AE269"/>
  <c r="AF269" s="1"/>
  <c r="AR269" s="1"/>
  <c r="U271"/>
  <c r="AE249"/>
  <c r="L248"/>
  <c r="L238" s="1"/>
  <c r="AE242"/>
  <c r="AF242" s="1"/>
  <c r="AR242" s="1"/>
  <c r="T243"/>
  <c r="AE235"/>
  <c r="AF235" s="1"/>
  <c r="AR235" s="1"/>
  <c r="T237"/>
  <c r="AN229"/>
  <c r="AS229" s="1"/>
  <c r="AT229" s="1"/>
  <c r="BA229" s="1"/>
  <c r="AS226"/>
  <c r="AT226" s="1"/>
  <c r="BA226" s="1"/>
  <c r="S186"/>
  <c r="S181" s="1"/>
  <c r="R186"/>
  <c r="R181" s="1"/>
  <c r="AE363"/>
  <c r="AE275"/>
  <c r="AF275" s="1"/>
  <c r="AR275" s="1"/>
  <c r="AE264"/>
  <c r="AF264" s="1"/>
  <c r="AR264" s="1"/>
  <c r="AT264" s="1"/>
  <c r="BA264" s="1"/>
  <c r="AE258"/>
  <c r="AF258" s="1"/>
  <c r="AR258" s="1"/>
  <c r="AE246"/>
  <c r="AF246" s="1"/>
  <c r="AR246" s="1"/>
  <c r="S248"/>
  <c r="AQ233"/>
  <c r="M186"/>
  <c r="M181" s="1"/>
  <c r="U175"/>
  <c r="AM361"/>
  <c r="M359"/>
  <c r="AQ359" s="1"/>
  <c r="AT359" s="1"/>
  <c r="BA359" s="1"/>
  <c r="AM356"/>
  <c r="M354"/>
  <c r="AQ354" s="1"/>
  <c r="AM351"/>
  <c r="M349"/>
  <c r="AQ349" s="1"/>
  <c r="AM346"/>
  <c r="M344"/>
  <c r="AQ344" s="1"/>
  <c r="AM341"/>
  <c r="M339"/>
  <c r="AQ339" s="1"/>
  <c r="AM336"/>
  <c r="AM331" s="1"/>
  <c r="M334"/>
  <c r="AQ334" s="1"/>
  <c r="AT334" s="1"/>
  <c r="BA334" s="1"/>
  <c r="M298"/>
  <c r="M293"/>
  <c r="M288"/>
  <c r="M283"/>
  <c r="AE265"/>
  <c r="AF265" s="1"/>
  <c r="AR265" s="1"/>
  <c r="Y266"/>
  <c r="AQ247"/>
  <c r="R248"/>
  <c r="R238" s="1"/>
  <c r="AN243"/>
  <c r="AN238" s="1"/>
  <c r="AS239"/>
  <c r="AS243" s="1"/>
  <c r="AS238" s="1"/>
  <c r="AS236"/>
  <c r="AT179"/>
  <c r="BA179" s="1"/>
  <c r="AJ165"/>
  <c r="AQ161"/>
  <c r="M164"/>
  <c r="AE139"/>
  <c r="AB143"/>
  <c r="AE309"/>
  <c r="AE304"/>
  <c r="AB260"/>
  <c r="AB255" s="1"/>
  <c r="AE256"/>
  <c r="AN251"/>
  <c r="AS251" s="1"/>
  <c r="AT251" s="1"/>
  <c r="BA251" s="1"/>
  <c r="M248"/>
  <c r="AE239"/>
  <c r="AS223"/>
  <c r="AS227" s="1"/>
  <c r="AE218"/>
  <c r="S222"/>
  <c r="AS213"/>
  <c r="AS217" s="1"/>
  <c r="AQ211"/>
  <c r="U212"/>
  <c r="AE208"/>
  <c r="S212"/>
  <c r="AS203"/>
  <c r="AS207" s="1"/>
  <c r="AQ201"/>
  <c r="U202"/>
  <c r="AE198"/>
  <c r="S202"/>
  <c r="AS193"/>
  <c r="AS197" s="1"/>
  <c r="AE188"/>
  <c r="S192"/>
  <c r="U170"/>
  <c r="AE166"/>
  <c r="AE163"/>
  <c r="AF163" s="1"/>
  <c r="AR163" s="1"/>
  <c r="AE228"/>
  <c r="S232"/>
  <c r="AQ379"/>
  <c r="AQ374"/>
  <c r="AQ369"/>
  <c r="AQ326"/>
  <c r="AQ321"/>
  <c r="AN277"/>
  <c r="AN281" s="1"/>
  <c r="M268"/>
  <c r="M271" s="1"/>
  <c r="L271"/>
  <c r="AC261"/>
  <c r="M263"/>
  <c r="AQ263" s="1"/>
  <c r="L266"/>
  <c r="T260"/>
  <c r="T255" s="1"/>
  <c r="AN224"/>
  <c r="AS224" s="1"/>
  <c r="AS221"/>
  <c r="AT221" s="1"/>
  <c r="BA221" s="1"/>
  <c r="AQ218"/>
  <c r="AN214"/>
  <c r="AS214" s="1"/>
  <c r="AS211"/>
  <c r="AQ208"/>
  <c r="AN204"/>
  <c r="AS204" s="1"/>
  <c r="AT204" s="1"/>
  <c r="BA204" s="1"/>
  <c r="AQ198"/>
  <c r="AN194"/>
  <c r="AS194" s="1"/>
  <c r="AT194" s="1"/>
  <c r="BA194" s="1"/>
  <c r="AS191"/>
  <c r="AE167"/>
  <c r="AF167" s="1"/>
  <c r="AR167" s="1"/>
  <c r="Y170"/>
  <c r="AM388"/>
  <c r="AM383"/>
  <c r="AM378"/>
  <c r="AM373"/>
  <c r="AM368" s="1"/>
  <c r="AM330"/>
  <c r="AM325"/>
  <c r="AM320" s="1"/>
  <c r="AM319" s="1"/>
  <c r="U281"/>
  <c r="AE280"/>
  <c r="AF280" s="1"/>
  <c r="AR280" s="1"/>
  <c r="AT280" s="1"/>
  <c r="BA280" s="1"/>
  <c r="AB271"/>
  <c r="AB266"/>
  <c r="S260"/>
  <c r="S255" s="1"/>
  <c r="L237"/>
  <c r="AQ228"/>
  <c r="AQ111"/>
  <c r="AE279"/>
  <c r="AF279" s="1"/>
  <c r="AR279" s="1"/>
  <c r="M276"/>
  <c r="AX261"/>
  <c r="AN262"/>
  <c r="AM266"/>
  <c r="U253"/>
  <c r="U238" s="1"/>
  <c r="M253"/>
  <c r="AN248"/>
  <c r="AS244"/>
  <c r="AS248" s="1"/>
  <c r="AN241"/>
  <c r="AS241" s="1"/>
  <c r="AN234"/>
  <c r="AS234" s="1"/>
  <c r="AS231"/>
  <c r="AT231" s="1"/>
  <c r="BA231" s="1"/>
  <c r="AQ189"/>
  <c r="AE182"/>
  <c r="AB186"/>
  <c r="AB181" s="1"/>
  <c r="AM281"/>
  <c r="AE278"/>
  <c r="AF278" s="1"/>
  <c r="AR278" s="1"/>
  <c r="AT278" s="1"/>
  <c r="BA278" s="1"/>
  <c r="L276"/>
  <c r="AQ273"/>
  <c r="AQ276" s="1"/>
  <c r="AN272"/>
  <c r="AN276" s="1"/>
  <c r="AM276"/>
  <c r="AN267"/>
  <c r="AN271" s="1"/>
  <c r="AM271"/>
  <c r="AW261"/>
  <c r="R260"/>
  <c r="R255" s="1"/>
  <c r="AE252"/>
  <c r="AF252" s="1"/>
  <c r="AR252" s="1"/>
  <c r="T253"/>
  <c r="S243"/>
  <c r="S238" s="1"/>
  <c r="AE185"/>
  <c r="AF185" s="1"/>
  <c r="AR185" s="1"/>
  <c r="AQ150"/>
  <c r="R136"/>
  <c r="AE135"/>
  <c r="AF135" s="1"/>
  <c r="AR135" s="1"/>
  <c r="AE129"/>
  <c r="AF129" s="1"/>
  <c r="AR129" s="1"/>
  <c r="AB131"/>
  <c r="AN121"/>
  <c r="AN125" s="1"/>
  <c r="AM125"/>
  <c r="AS258"/>
  <c r="U192"/>
  <c r="AH137"/>
  <c r="AS178"/>
  <c r="AS177"/>
  <c r="AS176"/>
  <c r="AS180" s="1"/>
  <c r="AL165"/>
  <c r="AY149"/>
  <c r="AY137" s="1"/>
  <c r="AT133"/>
  <c r="BA133" s="1"/>
  <c r="M123"/>
  <c r="AQ123" s="1"/>
  <c r="AT123" s="1"/>
  <c r="BA123" s="1"/>
  <c r="L125"/>
  <c r="AQ106"/>
  <c r="M85"/>
  <c r="AQ85" s="1"/>
  <c r="L89"/>
  <c r="AS252"/>
  <c r="AS247"/>
  <c r="AS242"/>
  <c r="AS235"/>
  <c r="AS230"/>
  <c r="AS225"/>
  <c r="AE178"/>
  <c r="AF178" s="1"/>
  <c r="AR178" s="1"/>
  <c r="AE177"/>
  <c r="AF177" s="1"/>
  <c r="AR177" s="1"/>
  <c r="AE176"/>
  <c r="AK165"/>
  <c r="AX149"/>
  <c r="AE132"/>
  <c r="R131"/>
  <c r="AT124"/>
  <c r="BA124" s="1"/>
  <c r="AN116"/>
  <c r="AN120" s="1"/>
  <c r="AM120"/>
  <c r="M50"/>
  <c r="M53" s="1"/>
  <c r="L53"/>
  <c r="AM237"/>
  <c r="M235"/>
  <c r="AQ235" s="1"/>
  <c r="AM232"/>
  <c r="M230"/>
  <c r="AQ230" s="1"/>
  <c r="AM227"/>
  <c r="M225"/>
  <c r="AQ225" s="1"/>
  <c r="AM222"/>
  <c r="M220"/>
  <c r="AQ220" s="1"/>
  <c r="AM217"/>
  <c r="M215"/>
  <c r="AQ215" s="1"/>
  <c r="AM212"/>
  <c r="M210"/>
  <c r="AQ210" s="1"/>
  <c r="AM207"/>
  <c r="M205"/>
  <c r="AQ205" s="1"/>
  <c r="AM202"/>
  <c r="M200"/>
  <c r="AQ200" s="1"/>
  <c r="AM197"/>
  <c r="M195"/>
  <c r="AQ195" s="1"/>
  <c r="AM192"/>
  <c r="AM187" s="1"/>
  <c r="M190"/>
  <c r="AQ190" s="1"/>
  <c r="AT190" s="1"/>
  <c r="BA190" s="1"/>
  <c r="L180"/>
  <c r="M173"/>
  <c r="AQ173" s="1"/>
  <c r="AE144"/>
  <c r="AB148"/>
  <c r="AE142"/>
  <c r="AF142" s="1"/>
  <c r="AR142" s="1"/>
  <c r="L131"/>
  <c r="U125"/>
  <c r="M118"/>
  <c r="AQ118" s="1"/>
  <c r="AT118" s="1"/>
  <c r="BA118" s="1"/>
  <c r="L120"/>
  <c r="M170"/>
  <c r="AN161"/>
  <c r="AS161" s="1"/>
  <c r="AM164"/>
  <c r="AS155"/>
  <c r="AN111"/>
  <c r="AN115" s="1"/>
  <c r="AM115"/>
  <c r="AB43"/>
  <c r="AZ165"/>
  <c r="AZ137" s="1"/>
  <c r="R165"/>
  <c r="AS150"/>
  <c r="AE134"/>
  <c r="AF134" s="1"/>
  <c r="AR134" s="1"/>
  <c r="AT134" s="1"/>
  <c r="BA134" s="1"/>
  <c r="AB136"/>
  <c r="M113"/>
  <c r="AQ113" s="1"/>
  <c r="L115"/>
  <c r="AB115"/>
  <c r="AT107"/>
  <c r="BA107" s="1"/>
  <c r="AQ182"/>
  <c r="R143"/>
  <c r="AE140"/>
  <c r="AF140" s="1"/>
  <c r="AR140" s="1"/>
  <c r="AT140" s="1"/>
  <c r="BA140" s="1"/>
  <c r="AT129"/>
  <c r="BA129" s="1"/>
  <c r="AT114"/>
  <c r="BA114" s="1"/>
  <c r="AN106"/>
  <c r="AN110" s="1"/>
  <c r="AN95" s="1"/>
  <c r="AM110"/>
  <c r="AQ249"/>
  <c r="AQ244"/>
  <c r="AQ239"/>
  <c r="L170"/>
  <c r="AQ167"/>
  <c r="AS166"/>
  <c r="AS170" s="1"/>
  <c r="AS165" s="1"/>
  <c r="L164"/>
  <c r="AS162"/>
  <c r="AT162" s="1"/>
  <c r="BA162" s="1"/>
  <c r="AE160"/>
  <c r="S164"/>
  <c r="AN156"/>
  <c r="AN159" s="1"/>
  <c r="AM159"/>
  <c r="AD126"/>
  <c r="AQ121"/>
  <c r="AE117"/>
  <c r="AF117" s="1"/>
  <c r="AR117" s="1"/>
  <c r="U115"/>
  <c r="M108"/>
  <c r="M110" s="1"/>
  <c r="L110"/>
  <c r="AB110"/>
  <c r="AM253"/>
  <c r="AM248"/>
  <c r="AM243"/>
  <c r="AM238" s="1"/>
  <c r="AB180"/>
  <c r="AN173"/>
  <c r="AS173" s="1"/>
  <c r="AS172"/>
  <c r="AW165"/>
  <c r="AQ163"/>
  <c r="AK149"/>
  <c r="AK137" s="1"/>
  <c r="AN151"/>
  <c r="AN154" s="1"/>
  <c r="AM154"/>
  <c r="L136"/>
  <c r="AQ128"/>
  <c r="AT128" s="1"/>
  <c r="BA128" s="1"/>
  <c r="AB175"/>
  <c r="AE173"/>
  <c r="AF173" s="1"/>
  <c r="AR173" s="1"/>
  <c r="AV165"/>
  <c r="AV137" s="1"/>
  <c r="AN168"/>
  <c r="AS168" s="1"/>
  <c r="M158"/>
  <c r="AQ158" s="1"/>
  <c r="AT158" s="1"/>
  <c r="BA158" s="1"/>
  <c r="L159"/>
  <c r="AE155"/>
  <c r="S159"/>
  <c r="AJ149"/>
  <c r="AJ137" s="1"/>
  <c r="AE127"/>
  <c r="AQ116"/>
  <c r="AE112"/>
  <c r="AF112" s="1"/>
  <c r="AR112" s="1"/>
  <c r="AT112" s="1"/>
  <c r="BA112" s="1"/>
  <c r="U110"/>
  <c r="AZ95"/>
  <c r="AT93"/>
  <c r="BA93" s="1"/>
  <c r="AE172"/>
  <c r="AF172" s="1"/>
  <c r="AR172" s="1"/>
  <c r="Y175"/>
  <c r="AB170"/>
  <c r="AE168"/>
  <c r="AF168" s="1"/>
  <c r="AR168" s="1"/>
  <c r="AN164"/>
  <c r="U164"/>
  <c r="M153"/>
  <c r="AQ153" s="1"/>
  <c r="AT153" s="1"/>
  <c r="BA153" s="1"/>
  <c r="L154"/>
  <c r="AE150"/>
  <c r="S154"/>
  <c r="R148"/>
  <c r="AE145"/>
  <c r="AF145" s="1"/>
  <c r="AR145" s="1"/>
  <c r="AT145" s="1"/>
  <c r="BA145" s="1"/>
  <c r="AI137"/>
  <c r="AE88"/>
  <c r="AF88" s="1"/>
  <c r="AR88" s="1"/>
  <c r="AT88" s="1"/>
  <c r="BA88" s="1"/>
  <c r="S89"/>
  <c r="AY95"/>
  <c r="AT92"/>
  <c r="BA92" s="1"/>
  <c r="AS90"/>
  <c r="AS94" s="1"/>
  <c r="M75"/>
  <c r="AQ75" s="1"/>
  <c r="L79"/>
  <c r="M65"/>
  <c r="M69" s="1"/>
  <c r="L69"/>
  <c r="AD59"/>
  <c r="R58"/>
  <c r="AE57"/>
  <c r="AF57" s="1"/>
  <c r="AR57" s="1"/>
  <c r="AE36"/>
  <c r="AF36" s="1"/>
  <c r="AR36" s="1"/>
  <c r="AT36" s="1"/>
  <c r="BA36" s="1"/>
  <c r="Y37"/>
  <c r="AS25"/>
  <c r="AT25" s="1"/>
  <c r="BA25" s="1"/>
  <c r="AN27"/>
  <c r="AE121"/>
  <c r="AE116"/>
  <c r="AE111"/>
  <c r="AE106"/>
  <c r="AE101"/>
  <c r="AS99"/>
  <c r="AT99" s="1"/>
  <c r="BA99" s="1"/>
  <c r="R89"/>
  <c r="R59" s="1"/>
  <c r="M87"/>
  <c r="AQ87" s="1"/>
  <c r="AT87" s="1"/>
  <c r="BA87" s="1"/>
  <c r="M80"/>
  <c r="AQ80" s="1"/>
  <c r="L84"/>
  <c r="R53"/>
  <c r="AE52"/>
  <c r="AF52" s="1"/>
  <c r="AR52" s="1"/>
  <c r="AT52" s="1"/>
  <c r="BA52" s="1"/>
  <c r="M45"/>
  <c r="M48" s="1"/>
  <c r="L48"/>
  <c r="AD95"/>
  <c r="AN98"/>
  <c r="AS98" s="1"/>
  <c r="AT98" s="1"/>
  <c r="BA98" s="1"/>
  <c r="AE91"/>
  <c r="AF91" s="1"/>
  <c r="AR91" s="1"/>
  <c r="AB94"/>
  <c r="Y94"/>
  <c r="AE90"/>
  <c r="AN70"/>
  <c r="AN74" s="1"/>
  <c r="R48"/>
  <c r="AE47"/>
  <c r="AF47" s="1"/>
  <c r="AR47" s="1"/>
  <c r="AT47" s="1"/>
  <c r="BA47" s="1"/>
  <c r="AE41"/>
  <c r="AF41" s="1"/>
  <c r="AR41" s="1"/>
  <c r="Y42"/>
  <c r="T37"/>
  <c r="AE34"/>
  <c r="AF34" s="1"/>
  <c r="AR34" s="1"/>
  <c r="M132"/>
  <c r="M127"/>
  <c r="AC95"/>
  <c r="M100"/>
  <c r="AQ96"/>
  <c r="U94"/>
  <c r="T59"/>
  <c r="M60"/>
  <c r="L64"/>
  <c r="AE424" i="22"/>
  <c r="AF424" s="1"/>
  <c r="AR424" s="1"/>
  <c r="Y425"/>
  <c r="AN147" i="23"/>
  <c r="AN148" s="1"/>
  <c r="AN142"/>
  <c r="AN143" s="1"/>
  <c r="AS104"/>
  <c r="AT104" s="1"/>
  <c r="BA104" s="1"/>
  <c r="AU95"/>
  <c r="AS85"/>
  <c r="AS89" s="1"/>
  <c r="S84"/>
  <c r="M82"/>
  <c r="AQ82" s="1"/>
  <c r="M77"/>
  <c r="AQ77" s="1"/>
  <c r="T42"/>
  <c r="AE39"/>
  <c r="AF39" s="1"/>
  <c r="AS30"/>
  <c r="AS32" s="1"/>
  <c r="AN32"/>
  <c r="AE26"/>
  <c r="AF26" s="1"/>
  <c r="AR26" s="1"/>
  <c r="AT26" s="1"/>
  <c r="BA26" s="1"/>
  <c r="Y27"/>
  <c r="T105"/>
  <c r="AS75"/>
  <c r="AS79" s="1"/>
  <c r="AE71"/>
  <c r="AF71" s="1"/>
  <c r="AR71" s="1"/>
  <c r="AB74"/>
  <c r="AE54"/>
  <c r="U58"/>
  <c r="AQ144"/>
  <c r="AQ139"/>
  <c r="AN103"/>
  <c r="AS103" s="1"/>
  <c r="AT103" s="1"/>
  <c r="BA103" s="1"/>
  <c r="S100"/>
  <c r="AE86"/>
  <c r="AF86" s="1"/>
  <c r="AR86" s="1"/>
  <c r="AB89"/>
  <c r="Y89"/>
  <c r="AE85"/>
  <c r="AS80"/>
  <c r="AS84" s="1"/>
  <c r="AU59"/>
  <c r="AE49"/>
  <c r="U53"/>
  <c r="AQ429" i="22"/>
  <c r="AQ430" s="1"/>
  <c r="M430"/>
  <c r="M90" i="23"/>
  <c r="M94" s="1"/>
  <c r="L94"/>
  <c r="AV59"/>
  <c r="AV5" s="1"/>
  <c r="AE76"/>
  <c r="AF76" s="1"/>
  <c r="AR76" s="1"/>
  <c r="AB79"/>
  <c r="AT72"/>
  <c r="BA72" s="1"/>
  <c r="AE66"/>
  <c r="AF66" s="1"/>
  <c r="AR66" s="1"/>
  <c r="AT66" s="1"/>
  <c r="BA66" s="1"/>
  <c r="AB69"/>
  <c r="AS59"/>
  <c r="AT28"/>
  <c r="T27"/>
  <c r="AE24"/>
  <c r="AF24" s="1"/>
  <c r="AR24" s="1"/>
  <c r="M105"/>
  <c r="AQ101"/>
  <c r="AE96"/>
  <c r="AM84"/>
  <c r="AE81"/>
  <c r="AF81" s="1"/>
  <c r="AR81" s="1"/>
  <c r="AB84"/>
  <c r="U79"/>
  <c r="AE44"/>
  <c r="U48"/>
  <c r="AE31"/>
  <c r="AF31" s="1"/>
  <c r="AR31" s="1"/>
  <c r="Y32"/>
  <c r="AS101"/>
  <c r="AS105" s="1"/>
  <c r="AL95"/>
  <c r="AL5" s="1"/>
  <c r="AM74"/>
  <c r="M70"/>
  <c r="M74" s="1"/>
  <c r="L74"/>
  <c r="AK95"/>
  <c r="AK5" s="1"/>
  <c r="AM79"/>
  <c r="AE61"/>
  <c r="AF61" s="1"/>
  <c r="AR61" s="1"/>
  <c r="AT61" s="1"/>
  <c r="BA61" s="1"/>
  <c r="AB64"/>
  <c r="M55"/>
  <c r="L58"/>
  <c r="T32"/>
  <c r="AE29"/>
  <c r="AF29" s="1"/>
  <c r="AW5"/>
  <c r="AE16"/>
  <c r="AF13"/>
  <c r="AR13" s="1"/>
  <c r="AT13" s="1"/>
  <c r="AU13" s="1"/>
  <c r="BA13" s="1"/>
  <c r="R441" i="22"/>
  <c r="AE440"/>
  <c r="AF440" s="1"/>
  <c r="AR440" s="1"/>
  <c r="AT440" s="1"/>
  <c r="BA440" s="1"/>
  <c r="AQ432"/>
  <c r="AE414"/>
  <c r="AF414" s="1"/>
  <c r="AR414" s="1"/>
  <c r="Y415"/>
  <c r="AN403"/>
  <c r="AS403" s="1"/>
  <c r="M404"/>
  <c r="AQ400"/>
  <c r="AE444"/>
  <c r="AF444" s="1"/>
  <c r="AR444" s="1"/>
  <c r="AT444" s="1"/>
  <c r="BA444" s="1"/>
  <c r="AB446"/>
  <c r="AQ425"/>
  <c r="M286"/>
  <c r="AQ286" s="1"/>
  <c r="AC5" i="23"/>
  <c r="AQ442" i="22"/>
  <c r="M433"/>
  <c r="AQ433" s="1"/>
  <c r="AT433" s="1"/>
  <c r="BA433" s="1"/>
  <c r="L436"/>
  <c r="AE397"/>
  <c r="AF397" s="1"/>
  <c r="AR397" s="1"/>
  <c r="AT397" s="1"/>
  <c r="BA397" s="1"/>
  <c r="AD331"/>
  <c r="AE80" i="23"/>
  <c r="AE75"/>
  <c r="AE70"/>
  <c r="AE65"/>
  <c r="AE60"/>
  <c r="R21"/>
  <c r="M420" i="22"/>
  <c r="T420"/>
  <c r="AE417"/>
  <c r="AF417" s="1"/>
  <c r="AR417" s="1"/>
  <c r="AS91" i="23"/>
  <c r="AS86"/>
  <c r="AS81"/>
  <c r="AS76"/>
  <c r="AS71"/>
  <c r="Y16"/>
  <c r="Y6" s="1"/>
  <c r="AE439" i="22"/>
  <c r="AF439" s="1"/>
  <c r="AR439" s="1"/>
  <c r="AT439" s="1"/>
  <c r="BA439" s="1"/>
  <c r="AB441"/>
  <c r="R436"/>
  <c r="AE435"/>
  <c r="AF435" s="1"/>
  <c r="AR435" s="1"/>
  <c r="AT435" s="1"/>
  <c r="BA435" s="1"/>
  <c r="AE407"/>
  <c r="AF407" s="1"/>
  <c r="AR407" s="1"/>
  <c r="AT407" s="1"/>
  <c r="BA407" s="1"/>
  <c r="AN398"/>
  <c r="AS398" s="1"/>
  <c r="AT398" s="1"/>
  <c r="BA398" s="1"/>
  <c r="M399"/>
  <c r="AQ395"/>
  <c r="AF390"/>
  <c r="M443"/>
  <c r="M446" s="1"/>
  <c r="L446"/>
  <c r="AF432"/>
  <c r="T430"/>
  <c r="AE427"/>
  <c r="AF427" s="1"/>
  <c r="AR427" s="1"/>
  <c r="AQ420"/>
  <c r="Y389"/>
  <c r="AQ437"/>
  <c r="AE419"/>
  <c r="AF419" s="1"/>
  <c r="AR419" s="1"/>
  <c r="Y420"/>
  <c r="AS413"/>
  <c r="AN408"/>
  <c r="AS408" s="1"/>
  <c r="M409"/>
  <c r="AQ405"/>
  <c r="M353"/>
  <c r="AQ353" s="1"/>
  <c r="AT353" s="1"/>
  <c r="BA353" s="1"/>
  <c r="AN323"/>
  <c r="AS323" s="1"/>
  <c r="AT323" s="1"/>
  <c r="BA323" s="1"/>
  <c r="AQ12" i="23"/>
  <c r="AZ5"/>
  <c r="T415" i="22"/>
  <c r="AS16" i="23"/>
  <c r="AY5"/>
  <c r="AT445" i="22"/>
  <c r="BA445" s="1"/>
  <c r="AE429"/>
  <c r="AF429" s="1"/>
  <c r="AR429" s="1"/>
  <c r="Y430"/>
  <c r="AT406"/>
  <c r="BA406" s="1"/>
  <c r="U389"/>
  <c r="AE392"/>
  <c r="AF392" s="1"/>
  <c r="AR392" s="1"/>
  <c r="AT392" s="1"/>
  <c r="BA392" s="1"/>
  <c r="L16" i="23"/>
  <c r="L6" s="1"/>
  <c r="U6"/>
  <c r="AR7"/>
  <c r="M438" i="22"/>
  <c r="AQ438" s="1"/>
  <c r="L441"/>
  <c r="AE434"/>
  <c r="AF434" s="1"/>
  <c r="AR434" s="1"/>
  <c r="AB436"/>
  <c r="U410"/>
  <c r="AE402"/>
  <c r="AF402" s="1"/>
  <c r="AR402" s="1"/>
  <c r="AT402" s="1"/>
  <c r="BA402" s="1"/>
  <c r="AN364"/>
  <c r="AS364" s="1"/>
  <c r="AT364" s="1"/>
  <c r="BA364" s="1"/>
  <c r="AR12" i="23"/>
  <c r="AE442" i="22"/>
  <c r="U446"/>
  <c r="M425"/>
  <c r="T425"/>
  <c r="AE422"/>
  <c r="AF422" s="1"/>
  <c r="AR422" s="1"/>
  <c r="AN393"/>
  <c r="AS393" s="1"/>
  <c r="AT393" s="1"/>
  <c r="BA393" s="1"/>
  <c r="M394"/>
  <c r="AQ390"/>
  <c r="L430"/>
  <c r="AE426"/>
  <c r="L425"/>
  <c r="AE421"/>
  <c r="L420"/>
  <c r="AE416"/>
  <c r="L415"/>
  <c r="AE411"/>
  <c r="T409"/>
  <c r="T404"/>
  <c r="T399"/>
  <c r="AS386"/>
  <c r="AQ383"/>
  <c r="AE370"/>
  <c r="AF370" s="1"/>
  <c r="AR370" s="1"/>
  <c r="AT370" s="1"/>
  <c r="BA370" s="1"/>
  <c r="Y373"/>
  <c r="M366"/>
  <c r="AQ366" s="1"/>
  <c r="L367"/>
  <c r="L362" s="1"/>
  <c r="AT344"/>
  <c r="BA344" s="1"/>
  <c r="AE337"/>
  <c r="AB341"/>
  <c r="AT312"/>
  <c r="BA312" s="1"/>
  <c r="AQ17" i="23"/>
  <c r="AN16"/>
  <c r="AS427" i="22"/>
  <c r="AS422"/>
  <c r="AS417"/>
  <c r="AS412"/>
  <c r="AT412" s="1"/>
  <c r="BA412" s="1"/>
  <c r="AL368"/>
  <c r="AE358"/>
  <c r="AF358" s="1"/>
  <c r="AR358" s="1"/>
  <c r="AT358" s="1"/>
  <c r="BA358" s="1"/>
  <c r="AE352"/>
  <c r="AB356"/>
  <c r="AE350"/>
  <c r="AF350" s="1"/>
  <c r="AR350" s="1"/>
  <c r="AE333"/>
  <c r="AF333" s="1"/>
  <c r="AR333" s="1"/>
  <c r="AS328"/>
  <c r="Y325"/>
  <c r="Y446"/>
  <c r="Y441"/>
  <c r="Y436"/>
  <c r="AS432"/>
  <c r="AS436" s="1"/>
  <c r="AS431" s="1"/>
  <c r="AE428"/>
  <c r="AF428" s="1"/>
  <c r="AR428" s="1"/>
  <c r="AE423"/>
  <c r="AF423" s="1"/>
  <c r="AR423" s="1"/>
  <c r="AT423" s="1"/>
  <c r="BA423" s="1"/>
  <c r="AE418"/>
  <c r="AF418" s="1"/>
  <c r="AR418" s="1"/>
  <c r="AT418" s="1"/>
  <c r="BA418" s="1"/>
  <c r="AE413"/>
  <c r="AF413" s="1"/>
  <c r="AR413" s="1"/>
  <c r="AE386"/>
  <c r="AF386" s="1"/>
  <c r="AR386" s="1"/>
  <c r="M383"/>
  <c r="M368" s="1"/>
  <c r="AE327"/>
  <c r="AF327" s="1"/>
  <c r="AR327" s="1"/>
  <c r="AT327" s="1"/>
  <c r="BA327" s="1"/>
  <c r="Y330"/>
  <c r="T330"/>
  <c r="T320" s="1"/>
  <c r="AQ10" i="23"/>
  <c r="AT10" s="1"/>
  <c r="AU10" s="1"/>
  <c r="BA10" s="1"/>
  <c r="AS429" i="22"/>
  <c r="AS424"/>
  <c r="AS419"/>
  <c r="AS414"/>
  <c r="AT382"/>
  <c r="BA382" s="1"/>
  <c r="AN383"/>
  <c r="AS379"/>
  <c r="AS383" s="1"/>
  <c r="AJ368"/>
  <c r="AQ373"/>
  <c r="L361"/>
  <c r="R351"/>
  <c r="AQ343"/>
  <c r="AE342"/>
  <c r="AB346"/>
  <c r="AE338"/>
  <c r="AF338" s="1"/>
  <c r="AR338" s="1"/>
  <c r="AT338" s="1"/>
  <c r="BA338" s="1"/>
  <c r="AQ309"/>
  <c r="AK254"/>
  <c r="AE405"/>
  <c r="AE400"/>
  <c r="AE395"/>
  <c r="AJ389"/>
  <c r="AD368"/>
  <c r="AE360"/>
  <c r="AF360" s="1"/>
  <c r="AR360" s="1"/>
  <c r="AT360" s="1"/>
  <c r="BA360" s="1"/>
  <c r="AE335"/>
  <c r="AF335" s="1"/>
  <c r="AR335" s="1"/>
  <c r="AT335" s="1"/>
  <c r="BA335" s="1"/>
  <c r="T336"/>
  <c r="L336"/>
  <c r="AS396"/>
  <c r="AT396" s="1"/>
  <c r="BA396" s="1"/>
  <c r="AS391"/>
  <c r="AT391" s="1"/>
  <c r="BA391" s="1"/>
  <c r="AE385"/>
  <c r="AF385" s="1"/>
  <c r="AR385" s="1"/>
  <c r="AT385" s="1"/>
  <c r="BA385" s="1"/>
  <c r="Y388"/>
  <c r="AE384"/>
  <c r="AN378"/>
  <c r="AS374"/>
  <c r="AS378" s="1"/>
  <c r="AZ368"/>
  <c r="AC368"/>
  <c r="AN366"/>
  <c r="AS366" s="1"/>
  <c r="AE365"/>
  <c r="AF365" s="1"/>
  <c r="AR365" s="1"/>
  <c r="AE363"/>
  <c r="S367"/>
  <c r="S362" s="1"/>
  <c r="AK320"/>
  <c r="S303"/>
  <c r="AN276"/>
  <c r="AS272"/>
  <c r="AS276" s="1"/>
  <c r="AS421"/>
  <c r="AS425" s="1"/>
  <c r="AS411"/>
  <c r="AS415" s="1"/>
  <c r="AS410" s="1"/>
  <c r="T388"/>
  <c r="AT371"/>
  <c r="BA371" s="1"/>
  <c r="AT349"/>
  <c r="BA349" s="1"/>
  <c r="AE343"/>
  <c r="AF343" s="1"/>
  <c r="AR343" s="1"/>
  <c r="AE340"/>
  <c r="AF340" s="1"/>
  <c r="AR340" s="1"/>
  <c r="T341"/>
  <c r="R336"/>
  <c r="AQ363"/>
  <c r="L356"/>
  <c r="AE347"/>
  <c r="AB351"/>
  <c r="AQ325"/>
  <c r="M301"/>
  <c r="AQ301" s="1"/>
  <c r="AT301" s="1"/>
  <c r="BA301" s="1"/>
  <c r="AT387"/>
  <c r="BA387" s="1"/>
  <c r="AE381"/>
  <c r="AF381" s="1"/>
  <c r="AR381" s="1"/>
  <c r="AT381" s="1"/>
  <c r="BA381" s="1"/>
  <c r="AE380"/>
  <c r="AF380" s="1"/>
  <c r="AR380" s="1"/>
  <c r="AT380" s="1"/>
  <c r="BA380" s="1"/>
  <c r="Y383"/>
  <c r="AW368"/>
  <c r="AE355"/>
  <c r="AF355" s="1"/>
  <c r="AR355" s="1"/>
  <c r="AT355" s="1"/>
  <c r="BA355" s="1"/>
  <c r="AQ348"/>
  <c r="R341"/>
  <c r="AT324"/>
  <c r="BA324" s="1"/>
  <c r="AN322"/>
  <c r="AS322" s="1"/>
  <c r="R388"/>
  <c r="R368" s="1"/>
  <c r="AT359"/>
  <c r="BA359" s="1"/>
  <c r="AE357"/>
  <c r="AB361"/>
  <c r="L346"/>
  <c r="S331"/>
  <c r="AS326"/>
  <c r="AS330" s="1"/>
  <c r="S320"/>
  <c r="AE376"/>
  <c r="AF376" s="1"/>
  <c r="AR376" s="1"/>
  <c r="AE375"/>
  <c r="AF375" s="1"/>
  <c r="AR375" s="1"/>
  <c r="AT375" s="1"/>
  <c r="BA375" s="1"/>
  <c r="Y378"/>
  <c r="AU368"/>
  <c r="R356"/>
  <c r="AE348"/>
  <c r="AF348" s="1"/>
  <c r="AR348" s="1"/>
  <c r="AE345"/>
  <c r="AF345" s="1"/>
  <c r="AR345" s="1"/>
  <c r="AT345" s="1"/>
  <c r="BA345" s="1"/>
  <c r="T346"/>
  <c r="AQ333"/>
  <c r="AE332"/>
  <c r="AB336"/>
  <c r="AE379"/>
  <c r="L378"/>
  <c r="AE374"/>
  <c r="L373"/>
  <c r="AE369"/>
  <c r="AS365"/>
  <c r="AE326"/>
  <c r="AX320"/>
  <c r="AJ320"/>
  <c r="L320"/>
  <c r="AS304"/>
  <c r="AS308" s="1"/>
  <c r="AS303" s="1"/>
  <c r="AN297"/>
  <c r="AS293"/>
  <c r="AS297" s="1"/>
  <c r="AE272"/>
  <c r="AB276"/>
  <c r="AN246"/>
  <c r="AS246" s="1"/>
  <c r="AT246" s="1"/>
  <c r="BA246" s="1"/>
  <c r="AW320"/>
  <c r="AW319" s="1"/>
  <c r="AE322"/>
  <c r="AF322" s="1"/>
  <c r="AR322" s="1"/>
  <c r="AF321"/>
  <c r="AQ314"/>
  <c r="M318"/>
  <c r="AZ303"/>
  <c r="AZ254" s="1"/>
  <c r="L303"/>
  <c r="AF293"/>
  <c r="AE270"/>
  <c r="AF270" s="1"/>
  <c r="AR270" s="1"/>
  <c r="AT270" s="1"/>
  <c r="BA270" s="1"/>
  <c r="T271"/>
  <c r="AS357"/>
  <c r="AS361" s="1"/>
  <c r="AE328"/>
  <c r="AF328" s="1"/>
  <c r="AR328" s="1"/>
  <c r="AV320"/>
  <c r="AV319" s="1"/>
  <c r="Y308"/>
  <c r="AN294"/>
  <c r="AS294" s="1"/>
  <c r="AT294" s="1"/>
  <c r="BA294" s="1"/>
  <c r="M357"/>
  <c r="M352"/>
  <c r="M347"/>
  <c r="M342"/>
  <c r="M337"/>
  <c r="M332"/>
  <c r="M311"/>
  <c r="M313" s="1"/>
  <c r="AE305"/>
  <c r="AF305" s="1"/>
  <c r="AR305" s="1"/>
  <c r="U303"/>
  <c r="L302"/>
  <c r="L287"/>
  <c r="T276"/>
  <c r="AT250"/>
  <c r="BA250" s="1"/>
  <c r="AS309"/>
  <c r="AS313" s="1"/>
  <c r="AN292"/>
  <c r="AS288"/>
  <c r="AS292" s="1"/>
  <c r="AN281"/>
  <c r="AS277"/>
  <c r="AS281" s="1"/>
  <c r="AM361"/>
  <c r="AB325"/>
  <c r="AB320" s="1"/>
  <c r="AV303"/>
  <c r="U297"/>
  <c r="U282" s="1"/>
  <c r="AE288"/>
  <c r="AT280"/>
  <c r="BA280" s="1"/>
  <c r="AE277"/>
  <c r="AB281"/>
  <c r="AT245"/>
  <c r="BA245" s="1"/>
  <c r="Y313"/>
  <c r="AE309"/>
  <c r="AE307"/>
  <c r="AF307" s="1"/>
  <c r="AR307" s="1"/>
  <c r="AT307" s="1"/>
  <c r="BA307" s="1"/>
  <c r="AQ296"/>
  <c r="AN289"/>
  <c r="AS289" s="1"/>
  <c r="T282"/>
  <c r="AE275"/>
  <c r="AF275" s="1"/>
  <c r="AR275" s="1"/>
  <c r="AT275" s="1"/>
  <c r="BA275" s="1"/>
  <c r="M276"/>
  <c r="AT269"/>
  <c r="BA269" s="1"/>
  <c r="Y261"/>
  <c r="AY254"/>
  <c r="M243"/>
  <c r="AQ239"/>
  <c r="U325"/>
  <c r="AE310"/>
  <c r="AF310" s="1"/>
  <c r="AR310" s="1"/>
  <c r="AB303"/>
  <c r="AQ304"/>
  <c r="M308"/>
  <c r="L297"/>
  <c r="AF267"/>
  <c r="Y318"/>
  <c r="AE314"/>
  <c r="AL303"/>
  <c r="AL254" s="1"/>
  <c r="AN302"/>
  <c r="AS298"/>
  <c r="AS302" s="1"/>
  <c r="AN287"/>
  <c r="AN282" s="1"/>
  <c r="AS283"/>
  <c r="AS287" s="1"/>
  <c r="AS282" s="1"/>
  <c r="T281"/>
  <c r="AZ320"/>
  <c r="AL320"/>
  <c r="AE315"/>
  <c r="AF315" s="1"/>
  <c r="AR315" s="1"/>
  <c r="AJ303"/>
  <c r="AJ254" s="1"/>
  <c r="AN299"/>
  <c r="AS299" s="1"/>
  <c r="AT299" s="1"/>
  <c r="BA299" s="1"/>
  <c r="AQ291"/>
  <c r="AT291" s="1"/>
  <c r="BA291" s="1"/>
  <c r="AN284"/>
  <c r="AS284" s="1"/>
  <c r="AT284" s="1"/>
  <c r="BA284" s="1"/>
  <c r="AE278"/>
  <c r="AF278" s="1"/>
  <c r="AR278" s="1"/>
  <c r="R281"/>
  <c r="AU254"/>
  <c r="AN219"/>
  <c r="AS219" s="1"/>
  <c r="AN216"/>
  <c r="AS216" s="1"/>
  <c r="AT216" s="1"/>
  <c r="BA216" s="1"/>
  <c r="AQ100"/>
  <c r="AF218"/>
  <c r="U207"/>
  <c r="AE203"/>
  <c r="AN316"/>
  <c r="AS316" s="1"/>
  <c r="AN311"/>
  <c r="AS311" s="1"/>
  <c r="AN306"/>
  <c r="AS306" s="1"/>
  <c r="AT306" s="1"/>
  <c r="BA306" s="1"/>
  <c r="M298"/>
  <c r="M293"/>
  <c r="M288"/>
  <c r="M283"/>
  <c r="AQ268"/>
  <c r="S261"/>
  <c r="AE258"/>
  <c r="AF258" s="1"/>
  <c r="AR258" s="1"/>
  <c r="AT258" s="1"/>
  <c r="BA258" s="1"/>
  <c r="AS236"/>
  <c r="AT236" s="1"/>
  <c r="BA236" s="1"/>
  <c r="AE235"/>
  <c r="AF235" s="1"/>
  <c r="AR235" s="1"/>
  <c r="AT235" s="1"/>
  <c r="BA235" s="1"/>
  <c r="AE304"/>
  <c r="AE249"/>
  <c r="S248"/>
  <c r="AN224"/>
  <c r="AS224" s="1"/>
  <c r="AT224" s="1"/>
  <c r="BA224" s="1"/>
  <c r="AQ221"/>
  <c r="AN205"/>
  <c r="AS205" s="1"/>
  <c r="R175"/>
  <c r="AE171"/>
  <c r="AS315"/>
  <c r="AS310"/>
  <c r="AS305"/>
  <c r="AM302"/>
  <c r="AM297"/>
  <c r="AM292"/>
  <c r="AM287"/>
  <c r="AM282" s="1"/>
  <c r="AN267"/>
  <c r="AN271" s="1"/>
  <c r="AC261"/>
  <c r="AX254"/>
  <c r="AN251"/>
  <c r="AS251" s="1"/>
  <c r="AT251" s="1"/>
  <c r="BA251" s="1"/>
  <c r="AN243"/>
  <c r="AN238" s="1"/>
  <c r="AS239"/>
  <c r="AS243" s="1"/>
  <c r="AS238" s="1"/>
  <c r="M237"/>
  <c r="AE223"/>
  <c r="AN262"/>
  <c r="AN266" s="1"/>
  <c r="AM266"/>
  <c r="AM261" s="1"/>
  <c r="M248"/>
  <c r="AQ244"/>
  <c r="AF239"/>
  <c r="AQ213"/>
  <c r="M217"/>
  <c r="M194"/>
  <c r="AQ194" s="1"/>
  <c r="L197"/>
  <c r="T149"/>
  <c r="AR262"/>
  <c r="T260"/>
  <c r="T255" s="1"/>
  <c r="AT242"/>
  <c r="BA242" s="1"/>
  <c r="AN229"/>
  <c r="AS229" s="1"/>
  <c r="AQ226"/>
  <c r="AT226" s="1"/>
  <c r="BA226" s="1"/>
  <c r="AQ277"/>
  <c r="AQ272"/>
  <c r="M266"/>
  <c r="AN241"/>
  <c r="AS241" s="1"/>
  <c r="AT241" s="1"/>
  <c r="BA241" s="1"/>
  <c r="Y238"/>
  <c r="AE228"/>
  <c r="M222"/>
  <c r="AW261"/>
  <c r="AW254" s="1"/>
  <c r="L266"/>
  <c r="AQ264"/>
  <c r="S253"/>
  <c r="AE240"/>
  <c r="AF240" s="1"/>
  <c r="AR240" s="1"/>
  <c r="U243"/>
  <c r="L222"/>
  <c r="AN213"/>
  <c r="AN217" s="1"/>
  <c r="AM217"/>
  <c r="AE209"/>
  <c r="AF209" s="1"/>
  <c r="AR209" s="1"/>
  <c r="AV261"/>
  <c r="AS259"/>
  <c r="AM260"/>
  <c r="AM255" s="1"/>
  <c r="AE252"/>
  <c r="AF252" s="1"/>
  <c r="AR252" s="1"/>
  <c r="AT252" s="1"/>
  <c r="BA252" s="1"/>
  <c r="AN248"/>
  <c r="AS244"/>
  <c r="AS248" s="1"/>
  <c r="AN234"/>
  <c r="AS234" s="1"/>
  <c r="AT234" s="1"/>
  <c r="BA234" s="1"/>
  <c r="AQ215"/>
  <c r="AR213"/>
  <c r="AF217"/>
  <c r="AE208"/>
  <c r="T212"/>
  <c r="AS264"/>
  <c r="AE263"/>
  <c r="AF263" s="1"/>
  <c r="AR263" s="1"/>
  <c r="U266"/>
  <c r="M253"/>
  <c r="AQ249"/>
  <c r="AE244"/>
  <c r="AV238"/>
  <c r="S243"/>
  <c r="AE233"/>
  <c r="M227"/>
  <c r="AS211"/>
  <c r="AT211" s="1"/>
  <c r="BA211" s="1"/>
  <c r="AB266"/>
  <c r="AE264"/>
  <c r="AF264" s="1"/>
  <c r="AR264" s="1"/>
  <c r="AE259"/>
  <c r="AF259" s="1"/>
  <c r="AR259" s="1"/>
  <c r="AF256"/>
  <c r="AE230"/>
  <c r="AF230" s="1"/>
  <c r="AR230" s="1"/>
  <c r="AT230" s="1"/>
  <c r="BA230" s="1"/>
  <c r="L227"/>
  <c r="AT220"/>
  <c r="BA220" s="1"/>
  <c r="AS218"/>
  <c r="AS222" s="1"/>
  <c r="Y217"/>
  <c r="AN178"/>
  <c r="AS178" s="1"/>
  <c r="AT178" s="1"/>
  <c r="BA178" s="1"/>
  <c r="AE152"/>
  <c r="AF152" s="1"/>
  <c r="AR152" s="1"/>
  <c r="R154"/>
  <c r="U192"/>
  <c r="AE188"/>
  <c r="AE182"/>
  <c r="S186"/>
  <c r="S181" s="1"/>
  <c r="AE162"/>
  <c r="AF162" s="1"/>
  <c r="AR162" s="1"/>
  <c r="AT162" s="1"/>
  <c r="BA162" s="1"/>
  <c r="R164"/>
  <c r="AQ198"/>
  <c r="M202"/>
  <c r="M175"/>
  <c r="AQ172"/>
  <c r="AQ175" s="1"/>
  <c r="AF166"/>
  <c r="AE170"/>
  <c r="AX137"/>
  <c r="AQ233"/>
  <c r="AQ228"/>
  <c r="AQ223"/>
  <c r="AQ218"/>
  <c r="M212"/>
  <c r="AS193"/>
  <c r="AS197" s="1"/>
  <c r="AE184"/>
  <c r="AF184" s="1"/>
  <c r="AR184" s="1"/>
  <c r="AT184" s="1"/>
  <c r="BA184" s="1"/>
  <c r="U186"/>
  <c r="U181" s="1"/>
  <c r="M155"/>
  <c r="M159" s="1"/>
  <c r="L159"/>
  <c r="AF150"/>
  <c r="AM237"/>
  <c r="AM232"/>
  <c r="AM227"/>
  <c r="AM222"/>
  <c r="AQ209"/>
  <c r="AQ212" s="1"/>
  <c r="AE185"/>
  <c r="AF185" s="1"/>
  <c r="AR185" s="1"/>
  <c r="AT185" s="1"/>
  <c r="BA185" s="1"/>
  <c r="AN168"/>
  <c r="AS168" s="1"/>
  <c r="AT168" s="1"/>
  <c r="BA168" s="1"/>
  <c r="AR160"/>
  <c r="AE151"/>
  <c r="AF151" s="1"/>
  <c r="AR151" s="1"/>
  <c r="AT151" s="1"/>
  <c r="BA151" s="1"/>
  <c r="AB154"/>
  <c r="Y149"/>
  <c r="AQ203"/>
  <c r="AQ188"/>
  <c r="AE161"/>
  <c r="AB164"/>
  <c r="AN159"/>
  <c r="M143"/>
  <c r="M138" s="1"/>
  <c r="AS249"/>
  <c r="AS253" s="1"/>
  <c r="AS209"/>
  <c r="U197"/>
  <c r="AE193"/>
  <c r="M180"/>
  <c r="AQ177"/>
  <c r="AT177" s="1"/>
  <c r="BA177" s="1"/>
  <c r="AT174"/>
  <c r="BA174" s="1"/>
  <c r="AE157"/>
  <c r="AF157" s="1"/>
  <c r="AR157" s="1"/>
  <c r="R159"/>
  <c r="AS257"/>
  <c r="L217"/>
  <c r="AE210"/>
  <c r="AF210" s="1"/>
  <c r="AR210" s="1"/>
  <c r="AT210" s="1"/>
  <c r="BA210" s="1"/>
  <c r="M205"/>
  <c r="M207" s="1"/>
  <c r="AS198"/>
  <c r="AS202" s="1"/>
  <c r="AE194"/>
  <c r="AF194" s="1"/>
  <c r="AR194" s="1"/>
  <c r="AL187"/>
  <c r="AN186"/>
  <c r="AN181" s="1"/>
  <c r="AS182"/>
  <c r="AS186" s="1"/>
  <c r="AS181" s="1"/>
  <c r="T170"/>
  <c r="AE148"/>
  <c r="AF144"/>
  <c r="AB212"/>
  <c r="AT206"/>
  <c r="BA206" s="1"/>
  <c r="AQ199"/>
  <c r="AK187"/>
  <c r="M189"/>
  <c r="M192" s="1"/>
  <c r="L192"/>
  <c r="AI137"/>
  <c r="AN173"/>
  <c r="AS173" s="1"/>
  <c r="S165"/>
  <c r="AV149"/>
  <c r="AU137"/>
  <c r="AS203"/>
  <c r="AS207" s="1"/>
  <c r="L202"/>
  <c r="AE196"/>
  <c r="AF196" s="1"/>
  <c r="AR196" s="1"/>
  <c r="AT196" s="1"/>
  <c r="BA196" s="1"/>
  <c r="AJ187"/>
  <c r="AN183"/>
  <c r="AS183" s="1"/>
  <c r="AH137"/>
  <c r="AE173"/>
  <c r="AF173" s="1"/>
  <c r="AR173" s="1"/>
  <c r="AE172"/>
  <c r="AF172" s="1"/>
  <c r="AR172" s="1"/>
  <c r="U175"/>
  <c r="AT158"/>
  <c r="BA158" s="1"/>
  <c r="AF155"/>
  <c r="M150"/>
  <c r="L154"/>
  <c r="AS145"/>
  <c r="AT145" s="1"/>
  <c r="BA145" s="1"/>
  <c r="L212"/>
  <c r="L207"/>
  <c r="U202"/>
  <c r="AE198"/>
  <c r="AQ193"/>
  <c r="R187"/>
  <c r="AE183"/>
  <c r="AF183" s="1"/>
  <c r="AR183" s="1"/>
  <c r="AE176"/>
  <c r="M170"/>
  <c r="AQ167"/>
  <c r="AT167" s="1"/>
  <c r="BA167" s="1"/>
  <c r="M160"/>
  <c r="L164"/>
  <c r="AE156"/>
  <c r="AF156" s="1"/>
  <c r="AR156" s="1"/>
  <c r="AB159"/>
  <c r="AN154"/>
  <c r="AN200"/>
  <c r="AS200" s="1"/>
  <c r="AT200" s="1"/>
  <c r="BA200" s="1"/>
  <c r="AE199"/>
  <c r="AF199" s="1"/>
  <c r="AR199" s="1"/>
  <c r="AC187"/>
  <c r="T175"/>
  <c r="AE163"/>
  <c r="AF163" s="1"/>
  <c r="AR163" s="1"/>
  <c r="Y148"/>
  <c r="Y138" s="1"/>
  <c r="AE139"/>
  <c r="AB143"/>
  <c r="AB148"/>
  <c r="AE112"/>
  <c r="AF112" s="1"/>
  <c r="AR112" s="1"/>
  <c r="AB115"/>
  <c r="AE108"/>
  <c r="AF108" s="1"/>
  <c r="AR108" s="1"/>
  <c r="AT108" s="1"/>
  <c r="BA108" s="1"/>
  <c r="M101"/>
  <c r="M105" s="1"/>
  <c r="L105"/>
  <c r="M94"/>
  <c r="AQ90"/>
  <c r="AN195"/>
  <c r="AS195" s="1"/>
  <c r="AN190"/>
  <c r="AS190" s="1"/>
  <c r="AT190" s="1"/>
  <c r="BA190" s="1"/>
  <c r="M182"/>
  <c r="AN147"/>
  <c r="AS147" s="1"/>
  <c r="AT147" s="1"/>
  <c r="BA147" s="1"/>
  <c r="AS144"/>
  <c r="AN142"/>
  <c r="AN143" s="1"/>
  <c r="AE134"/>
  <c r="AF134" s="1"/>
  <c r="AR134" s="1"/>
  <c r="AT134" s="1"/>
  <c r="BA134" s="1"/>
  <c r="AE132"/>
  <c r="AU126"/>
  <c r="AT124"/>
  <c r="BA124" s="1"/>
  <c r="AS121"/>
  <c r="AS125" s="1"/>
  <c r="U148"/>
  <c r="U138" s="1"/>
  <c r="AE117"/>
  <c r="AF117" s="1"/>
  <c r="AR117" s="1"/>
  <c r="AT117" s="1"/>
  <c r="BA117" s="1"/>
  <c r="AB120"/>
  <c r="AT99"/>
  <c r="BA99" s="1"/>
  <c r="AM186"/>
  <c r="AM181" s="1"/>
  <c r="AQ144"/>
  <c r="U136"/>
  <c r="U126" s="1"/>
  <c r="M106"/>
  <c r="L110"/>
  <c r="T95"/>
  <c r="AS161"/>
  <c r="AS156"/>
  <c r="AM148"/>
  <c r="AM143"/>
  <c r="AQ141"/>
  <c r="AE122"/>
  <c r="AF122" s="1"/>
  <c r="AR122" s="1"/>
  <c r="AT122" s="1"/>
  <c r="BA122" s="1"/>
  <c r="AB125"/>
  <c r="AT103"/>
  <c r="BA103" s="1"/>
  <c r="S95"/>
  <c r="AE97"/>
  <c r="AF97" s="1"/>
  <c r="AR97" s="1"/>
  <c r="AT97" s="1"/>
  <c r="BA97" s="1"/>
  <c r="AB100"/>
  <c r="AZ138"/>
  <c r="M111"/>
  <c r="M115" s="1"/>
  <c r="L115"/>
  <c r="AT104"/>
  <c r="BA104" s="1"/>
  <c r="AF96"/>
  <c r="M89"/>
  <c r="AQ85"/>
  <c r="AS163"/>
  <c r="AQ140"/>
  <c r="AT140" s="1"/>
  <c r="BA140" s="1"/>
  <c r="AE123"/>
  <c r="AF123" s="1"/>
  <c r="AR123" s="1"/>
  <c r="AT123" s="1"/>
  <c r="BA123" s="1"/>
  <c r="AE98"/>
  <c r="AF98" s="1"/>
  <c r="AR98" s="1"/>
  <c r="AT98" s="1"/>
  <c r="BA98" s="1"/>
  <c r="AT86"/>
  <c r="BA86" s="1"/>
  <c r="AB207"/>
  <c r="AB202"/>
  <c r="AB197"/>
  <c r="AB192"/>
  <c r="L148"/>
  <c r="L143"/>
  <c r="AE135"/>
  <c r="AF135" s="1"/>
  <c r="AR135" s="1"/>
  <c r="T136"/>
  <c r="R136"/>
  <c r="L136"/>
  <c r="L126" s="1"/>
  <c r="M116"/>
  <c r="L120"/>
  <c r="AT109"/>
  <c r="BA109" s="1"/>
  <c r="AS106"/>
  <c r="AS110" s="1"/>
  <c r="AE141"/>
  <c r="AF141" s="1"/>
  <c r="AR141" s="1"/>
  <c r="AE130"/>
  <c r="AF130" s="1"/>
  <c r="AR130" s="1"/>
  <c r="AT130" s="1"/>
  <c r="BA130" s="1"/>
  <c r="T131"/>
  <c r="AT128"/>
  <c r="BA128" s="1"/>
  <c r="AE102"/>
  <c r="AF102" s="1"/>
  <c r="AR102" s="1"/>
  <c r="AT102" s="1"/>
  <c r="BA102" s="1"/>
  <c r="AB105"/>
  <c r="AV138"/>
  <c r="AT129"/>
  <c r="BA129" s="1"/>
  <c r="M121"/>
  <c r="L125"/>
  <c r="AT114"/>
  <c r="BA114" s="1"/>
  <c r="AS111"/>
  <c r="AS115" s="1"/>
  <c r="AE94"/>
  <c r="AF90"/>
  <c r="AG137"/>
  <c r="AS133"/>
  <c r="AT118"/>
  <c r="BA118" s="1"/>
  <c r="AE107"/>
  <c r="AF107" s="1"/>
  <c r="AR107" s="1"/>
  <c r="AB110"/>
  <c r="M71"/>
  <c r="M74" s="1"/>
  <c r="L74"/>
  <c r="M51"/>
  <c r="M53" s="1"/>
  <c r="L53"/>
  <c r="AS30"/>
  <c r="AN32"/>
  <c r="AF28"/>
  <c r="M21"/>
  <c r="AQ17"/>
  <c r="AQ83"/>
  <c r="AE65"/>
  <c r="U69"/>
  <c r="M46"/>
  <c r="M48" s="1"/>
  <c r="L48"/>
  <c r="AN44"/>
  <c r="AM48"/>
  <c r="AE25"/>
  <c r="AF25" s="1"/>
  <c r="AR25" s="1"/>
  <c r="T27"/>
  <c r="AF7"/>
  <c r="AN93"/>
  <c r="AS93" s="1"/>
  <c r="AT93" s="1"/>
  <c r="BA93" s="1"/>
  <c r="Y89"/>
  <c r="AN88"/>
  <c r="AS88" s="1"/>
  <c r="AT88" s="1"/>
  <c r="BA88" s="1"/>
  <c r="Y84"/>
  <c r="AN83"/>
  <c r="AS83" s="1"/>
  <c r="M79"/>
  <c r="AQ75"/>
  <c r="AE67"/>
  <c r="AF67" s="1"/>
  <c r="AR67" s="1"/>
  <c r="AB69"/>
  <c r="AL59"/>
  <c r="AL5" s="1"/>
  <c r="AS31"/>
  <c r="AF121"/>
  <c r="AF116"/>
  <c r="AF111"/>
  <c r="AF106"/>
  <c r="AK59"/>
  <c r="M61"/>
  <c r="M64" s="1"/>
  <c r="L64"/>
  <c r="AS41"/>
  <c r="AN8"/>
  <c r="AS8" s="1"/>
  <c r="AM11"/>
  <c r="L100"/>
  <c r="T94"/>
  <c r="AS92"/>
  <c r="AT92" s="1"/>
  <c r="BA92" s="1"/>
  <c r="T89"/>
  <c r="AS87"/>
  <c r="AT87" s="1"/>
  <c r="BA87" s="1"/>
  <c r="AS82"/>
  <c r="AJ59"/>
  <c r="AJ5" s="1"/>
  <c r="AQ54"/>
  <c r="AE40"/>
  <c r="AF40" s="1"/>
  <c r="AR40" s="1"/>
  <c r="T42"/>
  <c r="AF33"/>
  <c r="AE30"/>
  <c r="AF30" s="1"/>
  <c r="AR30" s="1"/>
  <c r="T32"/>
  <c r="AM84"/>
  <c r="L79"/>
  <c r="AS75"/>
  <c r="AS79" s="1"/>
  <c r="AE70"/>
  <c r="U74"/>
  <c r="AN64"/>
  <c r="AN59" s="1"/>
  <c r="AQ49"/>
  <c r="AE45"/>
  <c r="AF45" s="1"/>
  <c r="AR45" s="1"/>
  <c r="AT45" s="1"/>
  <c r="BA45" s="1"/>
  <c r="L22"/>
  <c r="AF17"/>
  <c r="AQ12"/>
  <c r="M132"/>
  <c r="M127"/>
  <c r="AQ82"/>
  <c r="AQ76"/>
  <c r="AT76" s="1"/>
  <c r="BA76" s="1"/>
  <c r="T74"/>
  <c r="AC59"/>
  <c r="AE57"/>
  <c r="AF57" s="1"/>
  <c r="AR57" s="1"/>
  <c r="AB58"/>
  <c r="AE72"/>
  <c r="AF72" s="1"/>
  <c r="AR72" s="1"/>
  <c r="AB74"/>
  <c r="AZ59"/>
  <c r="AE52"/>
  <c r="AF52" s="1"/>
  <c r="AR52" s="1"/>
  <c r="AB53"/>
  <c r="AS38"/>
  <c r="AS42" s="1"/>
  <c r="Y22"/>
  <c r="AX6"/>
  <c r="AN10"/>
  <c r="AS10" s="1"/>
  <c r="AT10" s="1"/>
  <c r="AU10" s="1"/>
  <c r="BA10" s="1"/>
  <c r="AQ7"/>
  <c r="M11"/>
  <c r="M15" s="1"/>
  <c r="AQ15" s="1"/>
  <c r="AT15" s="1"/>
  <c r="AU15" s="1"/>
  <c r="BA15" s="1"/>
  <c r="AE75"/>
  <c r="R74"/>
  <c r="M66"/>
  <c r="AQ66" s="1"/>
  <c r="L69"/>
  <c r="AY59"/>
  <c r="AY5" s="1"/>
  <c r="AE60"/>
  <c r="U64"/>
  <c r="AT50"/>
  <c r="BA50" s="1"/>
  <c r="AE47"/>
  <c r="AF47" s="1"/>
  <c r="AR47" s="1"/>
  <c r="AB48"/>
  <c r="AQ44"/>
  <c r="AE9"/>
  <c r="AF9" s="1"/>
  <c r="AR9" s="1"/>
  <c r="AT9" s="1"/>
  <c r="AU9" s="1"/>
  <c r="BA9" s="1"/>
  <c r="AF84"/>
  <c r="AS65"/>
  <c r="AS69" s="1"/>
  <c r="AX59"/>
  <c r="AE62"/>
  <c r="AF62" s="1"/>
  <c r="AR62" s="1"/>
  <c r="AB64"/>
  <c r="T64"/>
  <c r="AN54"/>
  <c r="AN58" s="1"/>
  <c r="AM58"/>
  <c r="AS36"/>
  <c r="AN27"/>
  <c r="AE18"/>
  <c r="AF18" s="1"/>
  <c r="AR18" s="1"/>
  <c r="AT18" s="1"/>
  <c r="BA18" s="1"/>
  <c r="T21"/>
  <c r="T6" s="1"/>
  <c r="AQ14"/>
  <c r="AT14" s="1"/>
  <c r="AU14" s="1"/>
  <c r="BA14" s="1"/>
  <c r="AE84"/>
  <c r="AS80"/>
  <c r="AS84" s="1"/>
  <c r="AE77"/>
  <c r="AF77" s="1"/>
  <c r="AR77" s="1"/>
  <c r="AE73"/>
  <c r="AF73" s="1"/>
  <c r="AR73" s="1"/>
  <c r="AT73" s="1"/>
  <c r="BA73" s="1"/>
  <c r="AW59"/>
  <c r="AW5" s="1"/>
  <c r="S59"/>
  <c r="AN49"/>
  <c r="AN53" s="1"/>
  <c r="AM53"/>
  <c r="AE38"/>
  <c r="AE35"/>
  <c r="AF35" s="1"/>
  <c r="AR35" s="1"/>
  <c r="T37"/>
  <c r="AS26"/>
  <c r="AT26" s="1"/>
  <c r="BA26" s="1"/>
  <c r="AE23"/>
  <c r="AE20"/>
  <c r="AF20" s="1"/>
  <c r="AR20" s="1"/>
  <c r="AT20" s="1"/>
  <c r="BA20" s="1"/>
  <c r="AE78"/>
  <c r="AF78" s="1"/>
  <c r="AR78" s="1"/>
  <c r="AT78" s="1"/>
  <c r="BA78" s="1"/>
  <c r="T79"/>
  <c r="AV59"/>
  <c r="AE63"/>
  <c r="AF63" s="1"/>
  <c r="AR63" s="1"/>
  <c r="R64"/>
  <c r="M56"/>
  <c r="AQ56" s="1"/>
  <c r="L58"/>
  <c r="AE13"/>
  <c r="Y16"/>
  <c r="Y6" s="1"/>
  <c r="AN71"/>
  <c r="AS71" s="1"/>
  <c r="AE54"/>
  <c r="AE49"/>
  <c r="AE44"/>
  <c r="AQ38"/>
  <c r="AQ33"/>
  <c r="AQ28"/>
  <c r="AS25"/>
  <c r="AQ23"/>
  <c r="AE8"/>
  <c r="AF8" s="1"/>
  <c r="AR8" s="1"/>
  <c r="AS55"/>
  <c r="AT55" s="1"/>
  <c r="BA55" s="1"/>
  <c r="AM42"/>
  <c r="AE41"/>
  <c r="AF41" s="1"/>
  <c r="AR41" s="1"/>
  <c r="M40"/>
  <c r="AQ40" s="1"/>
  <c r="AE36"/>
  <c r="AF36" s="1"/>
  <c r="AR36" s="1"/>
  <c r="M35"/>
  <c r="AQ35" s="1"/>
  <c r="AM32"/>
  <c r="AE31"/>
  <c r="AF31" s="1"/>
  <c r="AR31" s="1"/>
  <c r="M30"/>
  <c r="AQ30" s="1"/>
  <c r="AM27"/>
  <c r="AS77"/>
  <c r="AS72"/>
  <c r="AQ70"/>
  <c r="AS67"/>
  <c r="AQ65"/>
  <c r="AS62"/>
  <c r="AQ60"/>
  <c r="AS57"/>
  <c r="AM64"/>
  <c r="AS17"/>
  <c r="AS21" s="1"/>
  <c r="AS39"/>
  <c r="AT39" s="1"/>
  <c r="BA39" s="1"/>
  <c r="AS34"/>
  <c r="AT34" s="1"/>
  <c r="BA34" s="1"/>
  <c r="AN16"/>
  <c r="AT78" i="21" l="1"/>
  <c r="BA78" s="1"/>
  <c r="S431"/>
  <c r="AQ409" i="23"/>
  <c r="AR409" i="21"/>
  <c r="S410"/>
  <c r="AQ32" i="1"/>
  <c r="AB95" i="23"/>
  <c r="Y43" i="22"/>
  <c r="AX5" i="23"/>
  <c r="AQ324" i="21"/>
  <c r="Y187"/>
  <c r="S238"/>
  <c r="AT246"/>
  <c r="BA246" s="1"/>
  <c r="AN59" i="23"/>
  <c r="Y410" i="21"/>
  <c r="L282"/>
  <c r="AY5"/>
  <c r="AZ319" i="23"/>
  <c r="AU254" i="21"/>
  <c r="T149" i="23"/>
  <c r="AW137" i="22"/>
  <c r="AK319" i="21"/>
  <c r="AT419" i="22"/>
  <c r="BA419" s="1"/>
  <c r="AT269" i="21"/>
  <c r="BA269" s="1"/>
  <c r="AT72" i="22"/>
  <c r="BA72" s="1"/>
  <c r="AT215" i="21"/>
  <c r="BA215" s="1"/>
  <c r="AQ247"/>
  <c r="AT440"/>
  <c r="BA440" s="1"/>
  <c r="AN43" i="23"/>
  <c r="AF16"/>
  <c r="AB431" i="22"/>
  <c r="Y59" i="23"/>
  <c r="AT91" i="21"/>
  <c r="BA91" s="1"/>
  <c r="AT122"/>
  <c r="BA122" s="1"/>
  <c r="AT257"/>
  <c r="BA257" s="1"/>
  <c r="AT221"/>
  <c r="BA221" s="1"/>
  <c r="AT231" i="22"/>
  <c r="BA231" s="1"/>
  <c r="AB320" i="23"/>
  <c r="Y303" i="21"/>
  <c r="R410" i="23"/>
  <c r="AT40"/>
  <c r="BA40" s="1"/>
  <c r="U138" i="21"/>
  <c r="S389"/>
  <c r="R303" i="22"/>
  <c r="AT340"/>
  <c r="BA340" s="1"/>
  <c r="AB165" i="21"/>
  <c r="R431"/>
  <c r="T431"/>
  <c r="R22" i="22"/>
  <c r="Y126"/>
  <c r="AB126"/>
  <c r="S43" i="23"/>
  <c r="U331" i="22"/>
  <c r="T282" i="23"/>
  <c r="AB22"/>
  <c r="S165"/>
  <c r="AS21" i="21"/>
  <c r="M120" i="23"/>
  <c r="Y389"/>
  <c r="AM138" i="21"/>
  <c r="AE425"/>
  <c r="AT63"/>
  <c r="BA63" s="1"/>
  <c r="L368" i="23"/>
  <c r="M37"/>
  <c r="U22" i="22"/>
  <c r="Y22" i="21"/>
  <c r="Y5" s="1"/>
  <c r="M281" i="23"/>
  <c r="U431"/>
  <c r="AT135" i="22"/>
  <c r="BA135" s="1"/>
  <c r="AT195"/>
  <c r="BA195" s="1"/>
  <c r="T187"/>
  <c r="R165"/>
  <c r="AT275" i="23"/>
  <c r="BA275" s="1"/>
  <c r="AT377"/>
  <c r="BA377" s="1"/>
  <c r="AT327"/>
  <c r="BA327" s="1"/>
  <c r="AT68" i="21"/>
  <c r="BA68" s="1"/>
  <c r="AT157"/>
  <c r="BA157" s="1"/>
  <c r="AS159"/>
  <c r="L238"/>
  <c r="AT364"/>
  <c r="BA364" s="1"/>
  <c r="AT349"/>
  <c r="BA349" s="1"/>
  <c r="AT157" i="23"/>
  <c r="BA157" s="1"/>
  <c r="AS11"/>
  <c r="AT152"/>
  <c r="BA152" s="1"/>
  <c r="AB138" i="21"/>
  <c r="L5" i="22"/>
  <c r="U95"/>
  <c r="Y187"/>
  <c r="AF21" i="23"/>
  <c r="S261"/>
  <c r="R238" i="21"/>
  <c r="U368"/>
  <c r="AB389"/>
  <c r="U410"/>
  <c r="AR84" i="22"/>
  <c r="T303"/>
  <c r="R410"/>
  <c r="S389" i="23"/>
  <c r="L410"/>
  <c r="S410"/>
  <c r="AR441"/>
  <c r="AB149"/>
  <c r="S187" i="21"/>
  <c r="S431" i="22"/>
  <c r="AB22" i="21"/>
  <c r="R95"/>
  <c r="AB6"/>
  <c r="S368" i="22"/>
  <c r="AT57"/>
  <c r="BA57" s="1"/>
  <c r="T368"/>
  <c r="AS384"/>
  <c r="AS388" s="1"/>
  <c r="AT71" i="23"/>
  <c r="BA71" s="1"/>
  <c r="M320"/>
  <c r="AT194" i="21"/>
  <c r="BA194" s="1"/>
  <c r="AT220"/>
  <c r="BA220" s="1"/>
  <c r="AT352"/>
  <c r="M404"/>
  <c r="AT56"/>
  <c r="BA56" s="1"/>
  <c r="AT214" i="22"/>
  <c r="BA214" s="1"/>
  <c r="AT190" i="21"/>
  <c r="BA190" s="1"/>
  <c r="M11" i="23"/>
  <c r="M15" s="1"/>
  <c r="M11" i="21"/>
  <c r="M42"/>
  <c r="M22" s="1"/>
  <c r="M320" i="22"/>
  <c r="S22" i="23"/>
  <c r="AT119" i="1"/>
  <c r="BB119" s="1"/>
  <c r="AM138" i="23"/>
  <c r="AT354" i="22"/>
  <c r="BA354" s="1"/>
  <c r="AQ116" i="1"/>
  <c r="AQ120" s="1"/>
  <c r="H29" i="18" s="1"/>
  <c r="M120" i="1"/>
  <c r="AT118"/>
  <c r="BB118" s="1"/>
  <c r="AT204" i="22"/>
  <c r="BA204" s="1"/>
  <c r="AT334" i="21"/>
  <c r="BA334" s="1"/>
  <c r="AT206"/>
  <c r="BA206" s="1"/>
  <c r="AT117" i="1"/>
  <c r="BB117" s="1"/>
  <c r="AR8" i="23"/>
  <c r="AT8" s="1"/>
  <c r="AU8" s="1"/>
  <c r="AF11"/>
  <c r="M15" i="21"/>
  <c r="AQ15" s="1"/>
  <c r="AT15" s="1"/>
  <c r="AU15" s="1"/>
  <c r="BA15" s="1"/>
  <c r="AW137"/>
  <c r="AB368"/>
  <c r="AE446"/>
  <c r="AT270" i="23"/>
  <c r="BA270" s="1"/>
  <c r="M42"/>
  <c r="AX254"/>
  <c r="AT219" i="22"/>
  <c r="BA219" s="1"/>
  <c r="AU319"/>
  <c r="AT329" i="23"/>
  <c r="BA329" s="1"/>
  <c r="AT360"/>
  <c r="BA360" s="1"/>
  <c r="AT397" i="21"/>
  <c r="BA397" s="1"/>
  <c r="AZ254"/>
  <c r="AK137" i="22"/>
  <c r="AT443" i="21"/>
  <c r="BA443" s="1"/>
  <c r="AT234"/>
  <c r="BA234" s="1"/>
  <c r="S303"/>
  <c r="AB431" i="23"/>
  <c r="AE89" i="22"/>
  <c r="AS208"/>
  <c r="AS212" s="1"/>
  <c r="U238"/>
  <c r="AW254" i="23"/>
  <c r="AT323"/>
  <c r="BA323" s="1"/>
  <c r="R6"/>
  <c r="AT224"/>
  <c r="BA224" s="1"/>
  <c r="AT201"/>
  <c r="BA201" s="1"/>
  <c r="AT205" i="21"/>
  <c r="BA205" s="1"/>
  <c r="S6" i="22"/>
  <c r="R282"/>
  <c r="L303" i="23"/>
  <c r="AT289" i="22"/>
  <c r="BA289" s="1"/>
  <c r="AT229"/>
  <c r="BA229" s="1"/>
  <c r="AT241" i="23"/>
  <c r="BA241" s="1"/>
  <c r="AT340"/>
  <c r="BA340" s="1"/>
  <c r="AT338"/>
  <c r="BA338" s="1"/>
  <c r="AT86" i="21"/>
  <c r="BA86" s="1"/>
  <c r="Y149"/>
  <c r="AQ164" i="23"/>
  <c r="AT229" i="21"/>
  <c r="BA229" s="1"/>
  <c r="AQ329"/>
  <c r="AT82"/>
  <c r="BA82" s="1"/>
  <c r="T303"/>
  <c r="AX137" i="23"/>
  <c r="L261" i="22"/>
  <c r="AK319"/>
  <c r="AW137" i="23"/>
  <c r="AB389"/>
  <c r="U149" i="22"/>
  <c r="S431" i="23"/>
  <c r="AU319"/>
  <c r="AV319"/>
  <c r="AX319"/>
  <c r="S22" i="21"/>
  <c r="U261" i="22"/>
  <c r="AT428"/>
  <c r="BA428" s="1"/>
  <c r="AT24" i="23"/>
  <c r="BA24" s="1"/>
  <c r="M125"/>
  <c r="M138" i="21"/>
  <c r="AT265" i="22"/>
  <c r="BA265" s="1"/>
  <c r="S261" i="21"/>
  <c r="AC5" i="22"/>
  <c r="AK5"/>
  <c r="AT438"/>
  <c r="BA438" s="1"/>
  <c r="Y261" i="23"/>
  <c r="AT196"/>
  <c r="BA196" s="1"/>
  <c r="AT323" i="21"/>
  <c r="BA323" s="1"/>
  <c r="AT179"/>
  <c r="BA179" s="1"/>
  <c r="AL319"/>
  <c r="AL137"/>
  <c r="S331"/>
  <c r="AW254"/>
  <c r="T368"/>
  <c r="AL254"/>
  <c r="AX5"/>
  <c r="AJ319"/>
  <c r="L238" i="22"/>
  <c r="AY137"/>
  <c r="AQ45" i="23"/>
  <c r="Y59" i="22"/>
  <c r="U165"/>
  <c r="AE222"/>
  <c r="AT340" i="21"/>
  <c r="BA340" s="1"/>
  <c r="U126" i="23"/>
  <c r="M197" i="22"/>
  <c r="AT414"/>
  <c r="BA414" s="1"/>
  <c r="S320" i="23"/>
  <c r="L22" i="21"/>
  <c r="AT128"/>
  <c r="BA128" s="1"/>
  <c r="M53"/>
  <c r="M43" s="1"/>
  <c r="AT151"/>
  <c r="BA151" s="1"/>
  <c r="AQ58"/>
  <c r="Y59"/>
  <c r="Y282"/>
  <c r="L410"/>
  <c r="Y95" i="22"/>
  <c r="S187"/>
  <c r="AB238"/>
  <c r="R368" i="21"/>
  <c r="T389"/>
  <c r="R320" i="22"/>
  <c r="S389"/>
  <c r="AQ32" i="23"/>
  <c r="R95"/>
  <c r="Y282" i="22"/>
  <c r="AU167" i="12"/>
  <c r="BB167" s="1"/>
  <c r="M266" i="23"/>
  <c r="T303"/>
  <c r="T254" s="1"/>
  <c r="S282" i="22"/>
  <c r="U95" i="21"/>
  <c r="AE180"/>
  <c r="U389" i="23"/>
  <c r="T431"/>
  <c r="U331" i="21"/>
  <c r="AB282" i="22"/>
  <c r="S95" i="21"/>
  <c r="T282"/>
  <c r="T254" s="1"/>
  <c r="AB410" i="22"/>
  <c r="T43" i="23"/>
  <c r="AT68"/>
  <c r="BA68" s="1"/>
  <c r="AB149" i="21"/>
  <c r="AE336"/>
  <c r="Y187" i="23"/>
  <c r="AB331"/>
  <c r="Y238"/>
  <c r="T43" i="21"/>
  <c r="AE11" i="23"/>
  <c r="S59" i="21"/>
  <c r="U138" i="23"/>
  <c r="R331" i="21"/>
  <c r="Y5" i="22"/>
  <c r="AT67"/>
  <c r="BA67" s="1"/>
  <c r="T261"/>
  <c r="AT417"/>
  <c r="BA417" s="1"/>
  <c r="AR16" i="23"/>
  <c r="AT167"/>
  <c r="BA167" s="1"/>
  <c r="AT45" i="21"/>
  <c r="BA45" s="1"/>
  <c r="AN95" i="22"/>
  <c r="AT372"/>
  <c r="BA372" s="1"/>
  <c r="AQ46"/>
  <c r="AT46" s="1"/>
  <c r="BA46" s="1"/>
  <c r="R261"/>
  <c r="R254" s="1"/>
  <c r="AT307" i="23"/>
  <c r="BA307" s="1"/>
  <c r="L389"/>
  <c r="AF148" i="21"/>
  <c r="AT355"/>
  <c r="BA355" s="1"/>
  <c r="AE441"/>
  <c r="AT25"/>
  <c r="BA25" s="1"/>
  <c r="AT102"/>
  <c r="BA102" s="1"/>
  <c r="AT402"/>
  <c r="BA402" s="1"/>
  <c r="AT350" i="22"/>
  <c r="BA350" s="1"/>
  <c r="AT250" i="23"/>
  <c r="BA250" s="1"/>
  <c r="AY319" i="21"/>
  <c r="AQ71" i="22"/>
  <c r="AT57" i="23"/>
  <c r="BA57" s="1"/>
  <c r="AT214"/>
  <c r="BA214" s="1"/>
  <c r="AT354"/>
  <c r="BA354" s="1"/>
  <c r="AT376"/>
  <c r="BA376" s="1"/>
  <c r="AT87" i="21"/>
  <c r="BA87" s="1"/>
  <c r="AT189"/>
  <c r="BA189" s="1"/>
  <c r="AF176"/>
  <c r="U320"/>
  <c r="AT196"/>
  <c r="BA196" s="1"/>
  <c r="Y261"/>
  <c r="AY254"/>
  <c r="AV5" i="22"/>
  <c r="AK254" i="23"/>
  <c r="AK319"/>
  <c r="U320" i="22"/>
  <c r="AE21" i="23"/>
  <c r="AT31"/>
  <c r="BA31" s="1"/>
  <c r="AS171"/>
  <c r="AS175" s="1"/>
  <c r="AT324"/>
  <c r="BA324" s="1"/>
  <c r="AZ5" i="21"/>
  <c r="AZ137"/>
  <c r="AE409"/>
  <c r="AB6" i="22"/>
  <c r="AJ5" i="21"/>
  <c r="R331" i="23"/>
  <c r="AT40" i="22"/>
  <c r="BA40" s="1"/>
  <c r="AT259" i="21"/>
  <c r="BA259" s="1"/>
  <c r="AT305"/>
  <c r="BA305" s="1"/>
  <c r="AT152" i="22"/>
  <c r="BA152" s="1"/>
  <c r="AK137" i="21"/>
  <c r="AE217" i="22"/>
  <c r="AS369"/>
  <c r="AS373" s="1"/>
  <c r="AS368" s="1"/>
  <c r="AT424"/>
  <c r="BA424" s="1"/>
  <c r="AR436" i="23"/>
  <c r="AT57" i="21"/>
  <c r="BA57" s="1"/>
  <c r="AN149"/>
  <c r="AE105"/>
  <c r="M237"/>
  <c r="AF336"/>
  <c r="AT114"/>
  <c r="BA114" s="1"/>
  <c r="S22" i="22"/>
  <c r="AT19" i="23"/>
  <c r="BA19" s="1"/>
  <c r="L282"/>
  <c r="U22" i="21"/>
  <c r="AT145"/>
  <c r="BA145" s="1"/>
  <c r="AR217" i="22"/>
  <c r="AE297"/>
  <c r="AT376"/>
  <c r="BA376" s="1"/>
  <c r="U59" i="23"/>
  <c r="AR18"/>
  <c r="AR21" s="1"/>
  <c r="AR37"/>
  <c r="AW319"/>
  <c r="AX137" i="21"/>
  <c r="AT235"/>
  <c r="BA235" s="1"/>
  <c r="T410"/>
  <c r="AY319" i="22"/>
  <c r="AV254" i="23"/>
  <c r="AZ5" i="22"/>
  <c r="L95"/>
  <c r="AT215"/>
  <c r="BA215" s="1"/>
  <c r="S254"/>
  <c r="AE271"/>
  <c r="AT408"/>
  <c r="BA408" s="1"/>
  <c r="AB261" i="23"/>
  <c r="AT191"/>
  <c r="BA191" s="1"/>
  <c r="U331"/>
  <c r="M165" i="21"/>
  <c r="AM95"/>
  <c r="AT295" i="22"/>
  <c r="BA295" s="1"/>
  <c r="U389" i="21"/>
  <c r="R6" i="22"/>
  <c r="AY254" i="23"/>
  <c r="AL137"/>
  <c r="L187"/>
  <c r="T331"/>
  <c r="U431" i="22"/>
  <c r="AS27" i="21"/>
  <c r="S126"/>
  <c r="AK254"/>
  <c r="AT25" i="22"/>
  <c r="BA25" s="1"/>
  <c r="AQ368"/>
  <c r="AT401" i="23"/>
  <c r="BA401" s="1"/>
  <c r="AE420"/>
  <c r="S320" i="21"/>
  <c r="AE430"/>
  <c r="AE404"/>
  <c r="AQ155" i="22"/>
  <c r="AT221"/>
  <c r="BA221" s="1"/>
  <c r="S59" i="23"/>
  <c r="AT195"/>
  <c r="BA195" s="1"/>
  <c r="U165"/>
  <c r="AT294"/>
  <c r="BA294" s="1"/>
  <c r="AT348"/>
  <c r="BA348" s="1"/>
  <c r="AF436"/>
  <c r="AF409" i="21"/>
  <c r="AE436" i="23"/>
  <c r="AJ5"/>
  <c r="AT56" i="22"/>
  <c r="BA56" s="1"/>
  <c r="AS159"/>
  <c r="AT33" i="23"/>
  <c r="BA33" s="1"/>
  <c r="BA37" s="1"/>
  <c r="AT375"/>
  <c r="BA375" s="1"/>
  <c r="AS64" i="21"/>
  <c r="AN48" i="22"/>
  <c r="AS314"/>
  <c r="AS318" s="1"/>
  <c r="AT82" i="23"/>
  <c r="BA82" s="1"/>
  <c r="AS96" i="22"/>
  <c r="AS100" s="1"/>
  <c r="AM59"/>
  <c r="AT63"/>
  <c r="BA63" s="1"/>
  <c r="AT296"/>
  <c r="BA296" s="1"/>
  <c r="AT93" i="21"/>
  <c r="BA93" s="1"/>
  <c r="AN175"/>
  <c r="AT177" i="23"/>
  <c r="BA177" s="1"/>
  <c r="AM59" i="21"/>
  <c r="AM6" i="22"/>
  <c r="AT157"/>
  <c r="BA157" s="1"/>
  <c r="AT339" i="23"/>
  <c r="BA339" s="1"/>
  <c r="AT349"/>
  <c r="BA349" s="1"/>
  <c r="AN48" i="21"/>
  <c r="AT210"/>
  <c r="BA210" s="1"/>
  <c r="AT344"/>
  <c r="BA344" s="1"/>
  <c r="AT382"/>
  <c r="BA382" s="1"/>
  <c r="AT405"/>
  <c r="AN59"/>
  <c r="AT73"/>
  <c r="BA73" s="1"/>
  <c r="AS164"/>
  <c r="AT112"/>
  <c r="BA112" s="1"/>
  <c r="AS127" i="22"/>
  <c r="AS131" s="1"/>
  <c r="AS126" s="1"/>
  <c r="AM43" i="23"/>
  <c r="AS111" i="21"/>
  <c r="AS115" s="1"/>
  <c r="AS437" i="22"/>
  <c r="AS441" s="1"/>
  <c r="AT30"/>
  <c r="BA30" s="1"/>
  <c r="AT269" i="23"/>
  <c r="BA269" s="1"/>
  <c r="AN16" i="21"/>
  <c r="AS154" i="22"/>
  <c r="AM22" i="23"/>
  <c r="AM6"/>
  <c r="R187" i="21"/>
  <c r="R410"/>
  <c r="Y95" i="23"/>
  <c r="AQ149" i="21"/>
  <c r="AT152"/>
  <c r="BA152" s="1"/>
  <c r="L165" i="22"/>
  <c r="U95" i="23"/>
  <c r="AB261" i="21"/>
  <c r="M243" i="23"/>
  <c r="M238" s="1"/>
  <c r="L261" i="21"/>
  <c r="L254" s="1"/>
  <c r="L331" i="23"/>
  <c r="AB303" i="21"/>
  <c r="AB254" s="1"/>
  <c r="AB126"/>
  <c r="S149" i="23"/>
  <c r="R138" i="21"/>
  <c r="U6" i="22"/>
  <c r="T43"/>
  <c r="AQ11" i="21"/>
  <c r="R43" i="23"/>
  <c r="AT317" i="21"/>
  <c r="BA317" s="1"/>
  <c r="L149"/>
  <c r="L331"/>
  <c r="T431" i="22"/>
  <c r="AT62" i="23"/>
  <c r="BA62" s="1"/>
  <c r="AD5" i="22"/>
  <c r="AT133"/>
  <c r="BA133" s="1"/>
  <c r="S303" i="23"/>
  <c r="AM22" i="21"/>
  <c r="AM95" i="23"/>
  <c r="AT19" i="21"/>
  <c r="BA19" s="1"/>
  <c r="T59"/>
  <c r="U149"/>
  <c r="R282"/>
  <c r="AT407"/>
  <c r="BA407" s="1"/>
  <c r="AE105" i="22"/>
  <c r="AR446" i="23"/>
  <c r="AT216"/>
  <c r="BA216" s="1"/>
  <c r="T187"/>
  <c r="S331"/>
  <c r="AT353"/>
  <c r="BA353" s="1"/>
  <c r="AB368"/>
  <c r="U410"/>
  <c r="AT62" i="21"/>
  <c r="BA62" s="1"/>
  <c r="AT67" i="23"/>
  <c r="BA67" s="1"/>
  <c r="AT9"/>
  <c r="AU9" s="1"/>
  <c r="BA9" s="1"/>
  <c r="AT169"/>
  <c r="BA169" s="1"/>
  <c r="L368" i="22"/>
  <c r="AT386"/>
  <c r="BA386" s="1"/>
  <c r="Y331" i="21"/>
  <c r="U43" i="22"/>
  <c r="AB368"/>
  <c r="AB389"/>
  <c r="S410"/>
  <c r="R187" i="23"/>
  <c r="M22"/>
  <c r="U187" i="21"/>
  <c r="R261"/>
  <c r="AT67"/>
  <c r="BA67" s="1"/>
  <c r="T238" i="22"/>
  <c r="AQ42" i="23"/>
  <c r="AT38"/>
  <c r="AT35"/>
  <c r="BA35" s="1"/>
  <c r="AQ37"/>
  <c r="AQ61" i="22"/>
  <c r="AT61" s="1"/>
  <c r="BA61" s="1"/>
  <c r="AQ51"/>
  <c r="AT51" s="1"/>
  <c r="BA51" s="1"/>
  <c r="AE131"/>
  <c r="AT112"/>
  <c r="BA112" s="1"/>
  <c r="AX319"/>
  <c r="S95" i="23"/>
  <c r="S5" s="1"/>
  <c r="AT113"/>
  <c r="BA113" s="1"/>
  <c r="AT443"/>
  <c r="BA443" s="1"/>
  <c r="AD5" i="21"/>
  <c r="T149"/>
  <c r="R149" i="23"/>
  <c r="AB187"/>
  <c r="AS352" i="22"/>
  <c r="AS356" s="1"/>
  <c r="T95" i="23"/>
  <c r="AT220"/>
  <c r="BA220" s="1"/>
  <c r="AT242"/>
  <c r="BA242" s="1"/>
  <c r="AT234"/>
  <c r="BA234" s="1"/>
  <c r="AT299"/>
  <c r="BA299" s="1"/>
  <c r="AE441"/>
  <c r="L43" i="21"/>
  <c r="AE120"/>
  <c r="Y389"/>
  <c r="R319"/>
  <c r="AR356"/>
  <c r="AT377"/>
  <c r="BA377" s="1"/>
  <c r="AE420"/>
  <c r="AT439" i="23"/>
  <c r="BA439" s="1"/>
  <c r="AQ27"/>
  <c r="AL319" i="22"/>
  <c r="AT41" i="23"/>
  <c r="BA41" s="1"/>
  <c r="AT402"/>
  <c r="BA402" s="1"/>
  <c r="AE143" i="21"/>
  <c r="AJ137"/>
  <c r="AE148"/>
  <c r="AE232"/>
  <c r="T238"/>
  <c r="AT307"/>
  <c r="BA307" s="1"/>
  <c r="AT300" i="22"/>
  <c r="BA300" s="1"/>
  <c r="AZ137"/>
  <c r="AT183"/>
  <c r="BA183" s="1"/>
  <c r="AL137"/>
  <c r="AT240"/>
  <c r="BA240" s="1"/>
  <c r="AZ319"/>
  <c r="AQ311"/>
  <c r="R126" i="23"/>
  <c r="AQ53" i="21"/>
  <c r="AT47"/>
  <c r="BA47" s="1"/>
  <c r="AT141"/>
  <c r="BA141" s="1"/>
  <c r="AF356"/>
  <c r="Y254"/>
  <c r="S138" i="22"/>
  <c r="AS416"/>
  <c r="AS420" s="1"/>
  <c r="AE6" i="23"/>
  <c r="AT34"/>
  <c r="BA34" s="1"/>
  <c r="M175"/>
  <c r="AT312"/>
  <c r="BA312" s="1"/>
  <c r="AE425"/>
  <c r="AW319" i="21"/>
  <c r="AE436"/>
  <c r="AB22" i="22"/>
  <c r="AF101"/>
  <c r="R126"/>
  <c r="AQ266"/>
  <c r="AE287"/>
  <c r="AE110" i="21"/>
  <c r="AT230"/>
  <c r="BA230" s="1"/>
  <c r="AF361"/>
  <c r="AT359"/>
  <c r="BA359" s="1"/>
  <c r="AT423" i="23"/>
  <c r="BA423" s="1"/>
  <c r="AX5" i="22"/>
  <c r="AQ101"/>
  <c r="AQ443"/>
  <c r="AT443" s="1"/>
  <c r="BA443" s="1"/>
  <c r="AT403"/>
  <c r="BA403" s="1"/>
  <c r="U149" i="23"/>
  <c r="L165"/>
  <c r="U187"/>
  <c r="AT185"/>
  <c r="BA185" s="1"/>
  <c r="AF441"/>
  <c r="AB59" i="21"/>
  <c r="AM6"/>
  <c r="AT268"/>
  <c r="BA268" s="1"/>
  <c r="M409"/>
  <c r="M389" s="1"/>
  <c r="AS171" i="22"/>
  <c r="AS175" s="1"/>
  <c r="R22" i="23"/>
  <c r="AJ137" i="22"/>
  <c r="AT263"/>
  <c r="BA263" s="1"/>
  <c r="AE302"/>
  <c r="M410"/>
  <c r="M431" i="23"/>
  <c r="AF446"/>
  <c r="AN11" i="21"/>
  <c r="T187"/>
  <c r="M138" i="23"/>
  <c r="U59" i="22"/>
  <c r="U5" s="1"/>
  <c r="T126"/>
  <c r="AT278"/>
  <c r="BA278" s="1"/>
  <c r="AN266" i="23"/>
  <c r="AN261" s="1"/>
  <c r="AN254" s="1"/>
  <c r="AE446"/>
  <c r="AE431" s="1"/>
  <c r="S368" i="21"/>
  <c r="S319" s="1"/>
  <c r="AT245" i="23"/>
  <c r="BA245" s="1"/>
  <c r="AT20"/>
  <c r="BA20" s="1"/>
  <c r="AB6"/>
  <c r="AT107" i="22"/>
  <c r="BA107" s="1"/>
  <c r="AT286"/>
  <c r="BA286" s="1"/>
  <c r="AQ50" i="23"/>
  <c r="AT50" s="1"/>
  <c r="BA50" s="1"/>
  <c r="M95" i="21"/>
  <c r="AU319"/>
  <c r="AT35" i="22"/>
  <c r="BA35" s="1"/>
  <c r="AT257"/>
  <c r="BA257" s="1"/>
  <c r="AT310"/>
  <c r="BA310" s="1"/>
  <c r="AT316"/>
  <c r="BA316" s="1"/>
  <c r="AQ108" i="23"/>
  <c r="AT108" s="1"/>
  <c r="BA108" s="1"/>
  <c r="AT344"/>
  <c r="BA344" s="1"/>
  <c r="AT385"/>
  <c r="BA385" s="1"/>
  <c r="R59" i="21"/>
  <c r="AL5"/>
  <c r="AR361"/>
  <c r="L22" i="23"/>
  <c r="L5" s="1"/>
  <c r="M69" i="22"/>
  <c r="AE11"/>
  <c r="AF131"/>
  <c r="AE125"/>
  <c r="M187"/>
  <c r="AQ180"/>
  <c r="AQ205"/>
  <c r="U254"/>
  <c r="AT194"/>
  <c r="BA194" s="1"/>
  <c r="L282"/>
  <c r="L254" s="1"/>
  <c r="Y303"/>
  <c r="Y254" s="1"/>
  <c r="AT422"/>
  <c r="BA422" s="1"/>
  <c r="AE441"/>
  <c r="Y22" i="23"/>
  <c r="AQ22"/>
  <c r="AF37"/>
  <c r="AQ192"/>
  <c r="AE271"/>
  <c r="AT382"/>
  <c r="BA382" s="1"/>
  <c r="T319"/>
  <c r="AQ393"/>
  <c r="AE410"/>
  <c r="AS16" i="21"/>
  <c r="L59"/>
  <c r="T6"/>
  <c r="R137"/>
  <c r="U254"/>
  <c r="AT47" i="22"/>
  <c r="BA47" s="1"/>
  <c r="AS49" i="23"/>
  <c r="AS53" s="1"/>
  <c r="AT135"/>
  <c r="BA135" s="1"/>
  <c r="AS395" i="22"/>
  <c r="AS399" s="1"/>
  <c r="T331" i="21"/>
  <c r="T138" i="22"/>
  <c r="Y331"/>
  <c r="Y138" i="21"/>
  <c r="Y137" s="1"/>
  <c r="S149"/>
  <c r="S137" s="1"/>
  <c r="S43" i="22"/>
  <c r="U368"/>
  <c r="L389"/>
  <c r="R389"/>
  <c r="T126" i="23"/>
  <c r="L138"/>
  <c r="M37" i="22"/>
  <c r="AE37"/>
  <c r="M59"/>
  <c r="AT31"/>
  <c r="BA31" s="1"/>
  <c r="AE120"/>
  <c r="AT173"/>
  <c r="BA173" s="1"/>
  <c r="AR266"/>
  <c r="Y368"/>
  <c r="T389"/>
  <c r="AF6" i="23"/>
  <c r="M436" i="22"/>
  <c r="AD5" i="23"/>
  <c r="M79"/>
  <c r="R138"/>
  <c r="L95"/>
  <c r="AT263"/>
  <c r="BA263" s="1"/>
  <c r="AB138"/>
  <c r="AT246"/>
  <c r="BA246" s="1"/>
  <c r="R368"/>
  <c r="R319" s="1"/>
  <c r="M351"/>
  <c r="L5" i="21"/>
  <c r="AT156"/>
  <c r="BA156" s="1"/>
  <c r="AQ202"/>
  <c r="AE222"/>
  <c r="M243"/>
  <c r="AT52" i="22"/>
  <c r="BA52" s="1"/>
  <c r="AS208" i="21"/>
  <c r="AS212" s="1"/>
  <c r="M232"/>
  <c r="R95" i="22"/>
  <c r="AB165"/>
  <c r="R238"/>
  <c r="Y138" i="23"/>
  <c r="U282"/>
  <c r="AM149"/>
  <c r="AM137" s="1"/>
  <c r="AS48"/>
  <c r="AM59"/>
  <c r="AS298" i="21"/>
  <c r="AS302" s="1"/>
  <c r="AT41" i="22"/>
  <c r="BA41" s="1"/>
  <c r="AS64"/>
  <c r="AS59" s="1"/>
  <c r="AM138"/>
  <c r="AS11"/>
  <c r="AS6" s="1"/>
  <c r="AS27" i="23"/>
  <c r="AS22" s="1"/>
  <c r="AT322" i="22"/>
  <c r="BA322" s="1"/>
  <c r="AT76" i="23"/>
  <c r="BA76" s="1"/>
  <c r="AN32" i="21"/>
  <c r="AN22" s="1"/>
  <c r="AS65"/>
  <c r="AS69" s="1"/>
  <c r="AS27" i="22"/>
  <c r="AT30" i="23"/>
  <c r="BA30" s="1"/>
  <c r="AS390"/>
  <c r="AS394" s="1"/>
  <c r="AS389" s="1"/>
  <c r="AS101" i="22"/>
  <c r="AS105" s="1"/>
  <c r="AS432" i="23"/>
  <c r="AS436" s="1"/>
  <c r="AS431" s="1"/>
  <c r="AS44" i="22"/>
  <c r="AS48" s="1"/>
  <c r="AT205" i="23"/>
  <c r="BA205" s="1"/>
  <c r="AT235"/>
  <c r="BA235" s="1"/>
  <c r="AS127" i="21"/>
  <c r="AS131" s="1"/>
  <c r="AS126" s="1"/>
  <c r="AS208" i="23"/>
  <c r="AS212" s="1"/>
  <c r="AS262"/>
  <c r="AS266" s="1"/>
  <c r="AS154" i="21"/>
  <c r="AS149" s="1"/>
  <c r="AT210" i="23"/>
  <c r="BA210" s="1"/>
  <c r="AT77" i="22"/>
  <c r="BA77" s="1"/>
  <c r="AS142"/>
  <c r="AT142" s="1"/>
  <c r="BA142" s="1"/>
  <c r="AS151" i="23"/>
  <c r="AT151" s="1"/>
  <c r="BA151" s="1"/>
  <c r="AT252" i="21"/>
  <c r="BA252" s="1"/>
  <c r="AS442" i="22"/>
  <c r="AS446" s="1"/>
  <c r="AT259"/>
  <c r="BA259" s="1"/>
  <c r="AS164" i="23"/>
  <c r="AT396"/>
  <c r="BA396" s="1"/>
  <c r="AT301"/>
  <c r="BA301" s="1"/>
  <c r="AT274"/>
  <c r="BA274" s="1"/>
  <c r="AM261" i="21"/>
  <c r="AM254" s="1"/>
  <c r="AS33"/>
  <c r="AS37" s="1"/>
  <c r="AS260" i="23"/>
  <c r="AS255" s="1"/>
  <c r="AT257"/>
  <c r="BA257" s="1"/>
  <c r="AT8" i="22"/>
  <c r="AU8" s="1"/>
  <c r="AS32"/>
  <c r="AT91" i="23"/>
  <c r="BA91" s="1"/>
  <c r="AT279"/>
  <c r="BA279" s="1"/>
  <c r="AS277"/>
  <c r="AS281" s="1"/>
  <c r="AT142" i="21"/>
  <c r="BA142" s="1"/>
  <c r="AN21" i="23"/>
  <c r="AN6" s="1"/>
  <c r="AS18"/>
  <c r="AS233"/>
  <c r="AS237" s="1"/>
  <c r="AM22" i="22"/>
  <c r="AT62"/>
  <c r="BA62" s="1"/>
  <c r="AT215" i="23"/>
  <c r="BA215" s="1"/>
  <c r="AT178"/>
  <c r="BA178" s="1"/>
  <c r="AT398"/>
  <c r="BA398" s="1"/>
  <c r="AS54" i="21"/>
  <c r="AS58" s="1"/>
  <c r="AS49"/>
  <c r="AS53" s="1"/>
  <c r="AS44"/>
  <c r="AS48" s="1"/>
  <c r="AM149" i="22"/>
  <c r="AS213"/>
  <c r="AS217" s="1"/>
  <c r="AT77" i="23"/>
  <c r="BA77" s="1"/>
  <c r="AT168"/>
  <c r="BA168" s="1"/>
  <c r="AT117"/>
  <c r="BA117" s="1"/>
  <c r="AS116"/>
  <c r="AS120" s="1"/>
  <c r="AS121"/>
  <c r="AS125" s="1"/>
  <c r="AT315" i="22"/>
  <c r="BA315" s="1"/>
  <c r="AT305"/>
  <c r="BA305" s="1"/>
  <c r="AS405"/>
  <c r="AS409" s="1"/>
  <c r="AT163"/>
  <c r="BA163" s="1"/>
  <c r="AT434"/>
  <c r="BA434" s="1"/>
  <c r="AT252" i="23"/>
  <c r="BA252" s="1"/>
  <c r="AS188" i="21"/>
  <c r="AS192" s="1"/>
  <c r="AS187" s="1"/>
  <c r="AN22" i="22"/>
  <c r="AT66"/>
  <c r="BA66" s="1"/>
  <c r="AT36"/>
  <c r="BA36" s="1"/>
  <c r="AT83"/>
  <c r="BA83" s="1"/>
  <c r="AN261"/>
  <c r="AN254" s="1"/>
  <c r="AT328"/>
  <c r="BA328" s="1"/>
  <c r="AT81" i="23"/>
  <c r="BA81" s="1"/>
  <c r="AT172"/>
  <c r="BA172" s="1"/>
  <c r="AT372"/>
  <c r="BA372" s="1"/>
  <c r="AT265"/>
  <c r="BA265" s="1"/>
  <c r="AT333" i="21"/>
  <c r="BA333" s="1"/>
  <c r="AT258" i="23"/>
  <c r="BA258" s="1"/>
  <c r="AS164" i="22"/>
  <c r="AS149" s="1"/>
  <c r="AT366"/>
  <c r="BA366" s="1"/>
  <c r="AS142" i="23"/>
  <c r="AS143" s="1"/>
  <c r="AS111"/>
  <c r="AS115" s="1"/>
  <c r="AT200"/>
  <c r="BA200" s="1"/>
  <c r="AT230"/>
  <c r="BA230" s="1"/>
  <c r="AT387"/>
  <c r="BA387" s="1"/>
  <c r="AT355"/>
  <c r="BA355" s="1"/>
  <c r="AS127"/>
  <c r="AS131" s="1"/>
  <c r="AS126" s="1"/>
  <c r="AN11" i="22"/>
  <c r="AN6" s="1"/>
  <c r="AS156" i="23"/>
  <c r="AT156" s="1"/>
  <c r="BA156" s="1"/>
  <c r="AS395"/>
  <c r="AS399" s="1"/>
  <c r="AS143" i="21"/>
  <c r="AT92"/>
  <c r="BA92" s="1"/>
  <c r="AT147"/>
  <c r="BA147" s="1"/>
  <c r="AS203"/>
  <c r="AS207" s="1"/>
  <c r="AT264"/>
  <c r="BA264" s="1"/>
  <c r="AS70"/>
  <c r="AS74" s="1"/>
  <c r="AS337" i="22"/>
  <c r="AS341" s="1"/>
  <c r="AT413"/>
  <c r="BA413" s="1"/>
  <c r="AT427"/>
  <c r="BA427" s="1"/>
  <c r="AT86" i="23"/>
  <c r="BA86" s="1"/>
  <c r="AN22"/>
  <c r="AT168" i="21"/>
  <c r="BA168" s="1"/>
  <c r="AT12"/>
  <c r="AQ16"/>
  <c r="T319"/>
  <c r="AT242"/>
  <c r="BA242" s="1"/>
  <c r="AQ243"/>
  <c r="AQ21"/>
  <c r="AT17"/>
  <c r="M94"/>
  <c r="AQ90"/>
  <c r="AT61"/>
  <c r="BA61" s="1"/>
  <c r="R22"/>
  <c r="R5" s="1"/>
  <c r="AF94"/>
  <c r="AR90"/>
  <c r="AR94" s="1"/>
  <c r="AE64"/>
  <c r="AF60"/>
  <c r="AE159"/>
  <c r="AF155"/>
  <c r="AQ207"/>
  <c r="AB187"/>
  <c r="AB137" s="1"/>
  <c r="AQ192"/>
  <c r="AE292"/>
  <c r="AF288"/>
  <c r="AQ330"/>
  <c r="AE313"/>
  <c r="AF309"/>
  <c r="AQ388"/>
  <c r="AR336"/>
  <c r="M415"/>
  <c r="AQ411"/>
  <c r="AT278"/>
  <c r="BA278" s="1"/>
  <c r="AT372"/>
  <c r="BA372" s="1"/>
  <c r="M367"/>
  <c r="M362" s="1"/>
  <c r="AQ404"/>
  <c r="AT400"/>
  <c r="AE27"/>
  <c r="AF23"/>
  <c r="AF96"/>
  <c r="AE100"/>
  <c r="AM149"/>
  <c r="AM137" s="1"/>
  <c r="AE94"/>
  <c r="AR121"/>
  <c r="AR125" s="1"/>
  <c r="AF125"/>
  <c r="AT162"/>
  <c r="BA162" s="1"/>
  <c r="AQ125"/>
  <c r="AQ212"/>
  <c r="AS244"/>
  <c r="AS248" s="1"/>
  <c r="AF207"/>
  <c r="AR203"/>
  <c r="AR207" s="1"/>
  <c r="AE297"/>
  <c r="AF293"/>
  <c r="AE318"/>
  <c r="AF314"/>
  <c r="AR244"/>
  <c r="AF248"/>
  <c r="AE373"/>
  <c r="AF369"/>
  <c r="M388"/>
  <c r="M368" s="1"/>
  <c r="M420"/>
  <c r="AQ416"/>
  <c r="AE378"/>
  <c r="AF374"/>
  <c r="AE399"/>
  <c r="AF395"/>
  <c r="AQ297"/>
  <c r="AT357"/>
  <c r="AF441"/>
  <c r="AR437"/>
  <c r="AR441" s="1"/>
  <c r="AF13"/>
  <c r="AE16"/>
  <c r="AS96"/>
  <c r="AS100" s="1"/>
  <c r="AS95" s="1"/>
  <c r="M16"/>
  <c r="M6" s="1"/>
  <c r="M5" s="1"/>
  <c r="AE154"/>
  <c r="AF150"/>
  <c r="AR116"/>
  <c r="AR120" s="1"/>
  <c r="AF120"/>
  <c r="AN148"/>
  <c r="AQ217"/>
  <c r="AT55"/>
  <c r="BA55" s="1"/>
  <c r="AE207"/>
  <c r="AE302"/>
  <c r="AF298"/>
  <c r="M266"/>
  <c r="AQ262"/>
  <c r="AQ373"/>
  <c r="AE243"/>
  <c r="AF239"/>
  <c r="M425"/>
  <c r="AQ421"/>
  <c r="AF348"/>
  <c r="AE351"/>
  <c r="AQ436"/>
  <c r="AQ143"/>
  <c r="L95"/>
  <c r="AQ96"/>
  <c r="AF127"/>
  <c r="AE131"/>
  <c r="AQ222"/>
  <c r="AR111"/>
  <c r="AR115" s="1"/>
  <c r="AF115"/>
  <c r="AF212"/>
  <c r="AR208"/>
  <c r="AR212" s="1"/>
  <c r="AQ180"/>
  <c r="M271"/>
  <c r="AQ267"/>
  <c r="AQ378"/>
  <c r="AE253"/>
  <c r="AF249"/>
  <c r="AS260"/>
  <c r="AS255" s="1"/>
  <c r="AE325"/>
  <c r="AF321"/>
  <c r="AQ287"/>
  <c r="AS263"/>
  <c r="AT263" s="1"/>
  <c r="BA263" s="1"/>
  <c r="AE330"/>
  <c r="AF326"/>
  <c r="M430"/>
  <c r="AQ426"/>
  <c r="AQ383"/>
  <c r="AQ441"/>
  <c r="AT437"/>
  <c r="AF383"/>
  <c r="AR379"/>
  <c r="AR383" s="1"/>
  <c r="AR421"/>
  <c r="AR425" s="1"/>
  <c r="AF425"/>
  <c r="AF18"/>
  <c r="AE21"/>
  <c r="L187"/>
  <c r="L137" s="1"/>
  <c r="AQ227"/>
  <c r="AE115"/>
  <c r="AT183"/>
  <c r="BA183" s="1"/>
  <c r="AQ105"/>
  <c r="AE212"/>
  <c r="M276"/>
  <c r="AQ272"/>
  <c r="AQ253"/>
  <c r="AQ175"/>
  <c r="AT329"/>
  <c r="BA329" s="1"/>
  <c r="AN254"/>
  <c r="AT385"/>
  <c r="BA385" s="1"/>
  <c r="M282"/>
  <c r="L431"/>
  <c r="AF266"/>
  <c r="AR262"/>
  <c r="AR266" s="1"/>
  <c r="AQ186"/>
  <c r="AQ181" s="1"/>
  <c r="AQ446"/>
  <c r="U431"/>
  <c r="U319" s="1"/>
  <c r="AE383"/>
  <c r="L320"/>
  <c r="AF436"/>
  <c r="AR432"/>
  <c r="AR436" s="1"/>
  <c r="AT40"/>
  <c r="BA40" s="1"/>
  <c r="AQ42"/>
  <c r="AQ131"/>
  <c r="T22"/>
  <c r="T5" s="1"/>
  <c r="AS90"/>
  <c r="AS94" s="1"/>
  <c r="AR106"/>
  <c r="AR110" s="1"/>
  <c r="AF110"/>
  <c r="AE192"/>
  <c r="AF188"/>
  <c r="AT173"/>
  <c r="BA173" s="1"/>
  <c r="AQ197"/>
  <c r="AF217"/>
  <c r="AR213"/>
  <c r="AR217" s="1"/>
  <c r="M281"/>
  <c r="AQ277"/>
  <c r="AE260"/>
  <c r="AE255" s="1"/>
  <c r="AF256"/>
  <c r="S282"/>
  <c r="S254" s="1"/>
  <c r="AQ341"/>
  <c r="AT337"/>
  <c r="AE266"/>
  <c r="M303"/>
  <c r="AR148"/>
  <c r="AE431"/>
  <c r="M64"/>
  <c r="AQ60"/>
  <c r="AS22"/>
  <c r="AB43"/>
  <c r="AR139"/>
  <c r="AR143" s="1"/>
  <c r="AF143"/>
  <c r="AF138" s="1"/>
  <c r="AE37"/>
  <c r="AF33"/>
  <c r="AQ232"/>
  <c r="AF74"/>
  <c r="AR70"/>
  <c r="AR74" s="1"/>
  <c r="L368"/>
  <c r="AF227"/>
  <c r="AR223"/>
  <c r="AR227" s="1"/>
  <c r="AE217"/>
  <c r="AF180"/>
  <c r="AR176"/>
  <c r="AR180" s="1"/>
  <c r="AE271"/>
  <c r="AF267"/>
  <c r="M331"/>
  <c r="AQ399"/>
  <c r="M69"/>
  <c r="AQ65"/>
  <c r="AE48"/>
  <c r="AF44"/>
  <c r="AQ136"/>
  <c r="AT132"/>
  <c r="AQ37"/>
  <c r="AE164"/>
  <c r="AF160"/>
  <c r="AE74"/>
  <c r="AE237"/>
  <c r="AF233"/>
  <c r="AF222"/>
  <c r="AR218"/>
  <c r="AR222" s="1"/>
  <c r="AT353"/>
  <c r="BA353" s="1"/>
  <c r="AT342"/>
  <c r="AQ248"/>
  <c r="AQ336"/>
  <c r="AT332"/>
  <c r="M253"/>
  <c r="M238" s="1"/>
  <c r="BA390"/>
  <c r="BA394" s="1"/>
  <c r="BA389" s="1"/>
  <c r="AT394"/>
  <c r="AT389" s="1"/>
  <c r="BA405"/>
  <c r="BA409" s="1"/>
  <c r="AT409"/>
  <c r="M74"/>
  <c r="AQ70"/>
  <c r="AE32"/>
  <c r="AF28"/>
  <c r="AQ115"/>
  <c r="AM43"/>
  <c r="AT167"/>
  <c r="BA167" s="1"/>
  <c r="AQ170"/>
  <c r="AQ237"/>
  <c r="AQ120"/>
  <c r="AF232"/>
  <c r="AR228"/>
  <c r="AR232" s="1"/>
  <c r="AF197"/>
  <c r="AR193"/>
  <c r="AQ292"/>
  <c r="BA347"/>
  <c r="BA351" s="1"/>
  <c r="AT351"/>
  <c r="AQ346"/>
  <c r="AQ302"/>
  <c r="AF391"/>
  <c r="AE394"/>
  <c r="AE389" s="1"/>
  <c r="AT273"/>
  <c r="BA273" s="1"/>
  <c r="M320"/>
  <c r="AF388"/>
  <c r="AR384"/>
  <c r="AR388" s="1"/>
  <c r="AR416"/>
  <c r="AR420" s="1"/>
  <c r="AF420"/>
  <c r="AF446"/>
  <c r="AR442"/>
  <c r="AR446" s="1"/>
  <c r="AT406"/>
  <c r="BA406" s="1"/>
  <c r="AQ409"/>
  <c r="M79"/>
  <c r="AQ75"/>
  <c r="AE53"/>
  <c r="AF49"/>
  <c r="S5"/>
  <c r="AF84"/>
  <c r="AR80"/>
  <c r="AR84" s="1"/>
  <c r="AF69"/>
  <c r="AR65"/>
  <c r="AR69" s="1"/>
  <c r="AN43"/>
  <c r="AF79"/>
  <c r="AR75"/>
  <c r="AR79" s="1"/>
  <c r="AQ110"/>
  <c r="AT106"/>
  <c r="AE175"/>
  <c r="AF171"/>
  <c r="AE186"/>
  <c r="AE181" s="1"/>
  <c r="AF202"/>
  <c r="AR198"/>
  <c r="AE197"/>
  <c r="AQ351"/>
  <c r="AT247"/>
  <c r="BA247" s="1"/>
  <c r="AT387"/>
  <c r="BA387" s="1"/>
  <c r="AE361"/>
  <c r="AE281"/>
  <c r="AF277"/>
  <c r="AF276"/>
  <c r="AR272"/>
  <c r="AR276" s="1"/>
  <c r="AE388"/>
  <c r="AF343"/>
  <c r="AE346"/>
  <c r="AE248"/>
  <c r="AR426"/>
  <c r="AR430" s="1"/>
  <c r="AF430"/>
  <c r="AE410"/>
  <c r="M84"/>
  <c r="AQ80"/>
  <c r="AQ32"/>
  <c r="AF7"/>
  <c r="AE11"/>
  <c r="AS148"/>
  <c r="AE42"/>
  <c r="AF38"/>
  <c r="AE84"/>
  <c r="AE69"/>
  <c r="AE79"/>
  <c r="AR182"/>
  <c r="AF186"/>
  <c r="AF181" s="1"/>
  <c r="AE202"/>
  <c r="AQ325"/>
  <c r="AQ320" s="1"/>
  <c r="AT324"/>
  <c r="BA324" s="1"/>
  <c r="AB410"/>
  <c r="AB319" s="1"/>
  <c r="AE276"/>
  <c r="AE356"/>
  <c r="AT358"/>
  <c r="BA358" s="1"/>
  <c r="AF338"/>
  <c r="AE341"/>
  <c r="M431"/>
  <c r="AR411"/>
  <c r="AR415" s="1"/>
  <c r="AF415"/>
  <c r="M89"/>
  <c r="AQ85"/>
  <c r="AE58"/>
  <c r="AF54"/>
  <c r="AS8"/>
  <c r="AE89"/>
  <c r="AF85"/>
  <c r="U59"/>
  <c r="U5" s="1"/>
  <c r="AF166"/>
  <c r="AE170"/>
  <c r="AN143"/>
  <c r="AR101"/>
  <c r="AR105" s="1"/>
  <c r="AF105"/>
  <c r="AT144"/>
  <c r="AQ148"/>
  <c r="AF135"/>
  <c r="AE136"/>
  <c r="M187"/>
  <c r="AE287"/>
  <c r="AF283"/>
  <c r="AE308"/>
  <c r="AE303" s="1"/>
  <c r="AF304"/>
  <c r="BA352"/>
  <c r="BA356" s="1"/>
  <c r="AT356"/>
  <c r="AQ303"/>
  <c r="AF363"/>
  <c r="AE367"/>
  <c r="AE362" s="1"/>
  <c r="AQ367"/>
  <c r="AQ362" s="1"/>
  <c r="AU11" i="22"/>
  <c r="BA8"/>
  <c r="AN149" i="23"/>
  <c r="AT173"/>
  <c r="BA173" s="1"/>
  <c r="AQ175"/>
  <c r="AQ74" i="22"/>
  <c r="M131"/>
  <c r="AQ127"/>
  <c r="AR106"/>
  <c r="AR110" s="1"/>
  <c r="AF110"/>
  <c r="AF94"/>
  <c r="AR90"/>
  <c r="AR94" s="1"/>
  <c r="AE202"/>
  <c r="AF198"/>
  <c r="AB149"/>
  <c r="AE227"/>
  <c r="AF223"/>
  <c r="AT311"/>
  <c r="BA311" s="1"/>
  <c r="AF297"/>
  <c r="AR293"/>
  <c r="AR297" s="1"/>
  <c r="AE336"/>
  <c r="AF332"/>
  <c r="AE388"/>
  <c r="AF384"/>
  <c r="AE420"/>
  <c r="AF416"/>
  <c r="AF441"/>
  <c r="AR437"/>
  <c r="AR441" s="1"/>
  <c r="AQ79" i="23"/>
  <c r="AQ378"/>
  <c r="AF239"/>
  <c r="AE243"/>
  <c r="AQ415"/>
  <c r="AF283"/>
  <c r="AE287"/>
  <c r="AQ318"/>
  <c r="AR369"/>
  <c r="AR373" s="1"/>
  <c r="AF373"/>
  <c r="AQ336"/>
  <c r="AT437"/>
  <c r="AQ441"/>
  <c r="AF13" i="22"/>
  <c r="AE16"/>
  <c r="M136"/>
  <c r="AQ132"/>
  <c r="AR111"/>
  <c r="AR115" s="1"/>
  <c r="AF115"/>
  <c r="AT141"/>
  <c r="BA141" s="1"/>
  <c r="AR131"/>
  <c r="AQ189"/>
  <c r="AT189" s="1"/>
  <c r="BA189" s="1"/>
  <c r="AQ143"/>
  <c r="AR166"/>
  <c r="AF170"/>
  <c r="AF208"/>
  <c r="AE212"/>
  <c r="AM254"/>
  <c r="AS260"/>
  <c r="AS255" s="1"/>
  <c r="AE243"/>
  <c r="AE330"/>
  <c r="AF326"/>
  <c r="AT333"/>
  <c r="BA333" s="1"/>
  <c r="S319"/>
  <c r="AE399"/>
  <c r="AF395"/>
  <c r="AF436"/>
  <c r="AR432"/>
  <c r="AR436" s="1"/>
  <c r="AE64" i="23"/>
  <c r="AF60"/>
  <c r="AQ436" i="22"/>
  <c r="AR29" i="23"/>
  <c r="AF32"/>
  <c r="AE27"/>
  <c r="AN138"/>
  <c r="AS147"/>
  <c r="AB165"/>
  <c r="AB137" s="1"/>
  <c r="AQ125"/>
  <c r="R254"/>
  <c r="AT273"/>
  <c r="BA273" s="1"/>
  <c r="AM261"/>
  <c r="AQ212"/>
  <c r="AQ383"/>
  <c r="AF139"/>
  <c r="AE143"/>
  <c r="AT247"/>
  <c r="BA247" s="1"/>
  <c r="AE367"/>
  <c r="AE362" s="1"/>
  <c r="AF363"/>
  <c r="AF249"/>
  <c r="AE253"/>
  <c r="AF288"/>
  <c r="AE292"/>
  <c r="AQ420"/>
  <c r="AQ351"/>
  <c r="M336"/>
  <c r="AT442"/>
  <c r="AQ446"/>
  <c r="AQ388"/>
  <c r="AF415"/>
  <c r="AR411"/>
  <c r="AR415" s="1"/>
  <c r="AQ27" i="22"/>
  <c r="AE27"/>
  <c r="AF23"/>
  <c r="AS54"/>
  <c r="AS58" s="1"/>
  <c r="M42"/>
  <c r="AR116"/>
  <c r="AR120" s="1"/>
  <c r="AF120"/>
  <c r="AT71"/>
  <c r="BA71" s="1"/>
  <c r="T22"/>
  <c r="AQ94"/>
  <c r="AQ170"/>
  <c r="AQ165" s="1"/>
  <c r="Y137"/>
  <c r="AT199"/>
  <c r="BA199" s="1"/>
  <c r="AE197"/>
  <c r="AF193"/>
  <c r="AT156"/>
  <c r="BA156" s="1"/>
  <c r="AT172"/>
  <c r="BA172" s="1"/>
  <c r="AT264"/>
  <c r="BA264" s="1"/>
  <c r="AE266"/>
  <c r="T254"/>
  <c r="AR239"/>
  <c r="AR243" s="1"/>
  <c r="AF243"/>
  <c r="AF222"/>
  <c r="AR218"/>
  <c r="AR222" s="1"/>
  <c r="M303"/>
  <c r="AQ367"/>
  <c r="AQ362" s="1"/>
  <c r="AE367"/>
  <c r="AE362" s="1"/>
  <c r="AF363"/>
  <c r="AE404"/>
  <c r="AF400"/>
  <c r="AE425"/>
  <c r="AF421"/>
  <c r="T410"/>
  <c r="AE436"/>
  <c r="AE69" i="23"/>
  <c r="AF65"/>
  <c r="T22"/>
  <c r="T5" s="1"/>
  <c r="AF85"/>
  <c r="AE89"/>
  <c r="BA23"/>
  <c r="BA27" s="1"/>
  <c r="AT27"/>
  <c r="AT45"/>
  <c r="BA45" s="1"/>
  <c r="AQ48"/>
  <c r="AQ100"/>
  <c r="AQ120"/>
  <c r="AQ154"/>
  <c r="M212"/>
  <c r="L261"/>
  <c r="L254" s="1"/>
  <c r="M159"/>
  <c r="AQ217"/>
  <c r="AF321"/>
  <c r="AE325"/>
  <c r="AQ425"/>
  <c r="AF379"/>
  <c r="AE383"/>
  <c r="AF293"/>
  <c r="AE297"/>
  <c r="AT236"/>
  <c r="BA236" s="1"/>
  <c r="AT393"/>
  <c r="BA393" s="1"/>
  <c r="AF37" i="22"/>
  <c r="AR33"/>
  <c r="AR37" s="1"/>
  <c r="AR121"/>
  <c r="AR125" s="1"/>
  <c r="AF125"/>
  <c r="AQ79"/>
  <c r="AR101"/>
  <c r="AR105" s="1"/>
  <c r="AF105"/>
  <c r="L138"/>
  <c r="AF89"/>
  <c r="AR85"/>
  <c r="AR89" s="1"/>
  <c r="M164"/>
  <c r="AQ160"/>
  <c r="AQ222"/>
  <c r="AT218"/>
  <c r="AE186"/>
  <c r="AE181" s="1"/>
  <c r="AF182"/>
  <c r="AE237"/>
  <c r="AF233"/>
  <c r="AV254"/>
  <c r="M261"/>
  <c r="AF266"/>
  <c r="AQ248"/>
  <c r="AT268"/>
  <c r="BA268" s="1"/>
  <c r="AQ271"/>
  <c r="AQ308"/>
  <c r="AE373"/>
  <c r="AF369"/>
  <c r="M367"/>
  <c r="M362" s="1"/>
  <c r="AT365"/>
  <c r="BA365" s="1"/>
  <c r="AE409"/>
  <c r="AF405"/>
  <c r="AT17" i="23"/>
  <c r="AQ21"/>
  <c r="AE74"/>
  <c r="AF70"/>
  <c r="U43"/>
  <c r="BA28"/>
  <c r="AR27"/>
  <c r="M84"/>
  <c r="AE131"/>
  <c r="AF127"/>
  <c r="AQ243"/>
  <c r="AQ170"/>
  <c r="AQ165" s="1"/>
  <c r="AQ89"/>
  <c r="M154"/>
  <c r="M261"/>
  <c r="Y165"/>
  <c r="Y137" s="1"/>
  <c r="AE170"/>
  <c r="AF166"/>
  <c r="AE212"/>
  <c r="AF208"/>
  <c r="AT161"/>
  <c r="BA161" s="1"/>
  <c r="M217"/>
  <c r="AM254"/>
  <c r="AS400"/>
  <c r="AS404" s="1"/>
  <c r="AE378"/>
  <c r="AQ430"/>
  <c r="AE227"/>
  <c r="AF223"/>
  <c r="AE404"/>
  <c r="AQ32" i="22"/>
  <c r="AQ21"/>
  <c r="AQ192"/>
  <c r="AR150"/>
  <c r="AR154" s="1"/>
  <c r="AF154"/>
  <c r="AQ227"/>
  <c r="S238"/>
  <c r="S137" s="1"/>
  <c r="AQ276"/>
  <c r="M287"/>
  <c r="AQ283"/>
  <c r="AF277"/>
  <c r="AE281"/>
  <c r="M336"/>
  <c r="AQ332"/>
  <c r="AE356"/>
  <c r="AF352"/>
  <c r="AE430"/>
  <c r="AF426"/>
  <c r="AQ441"/>
  <c r="AE79" i="23"/>
  <c r="AF75"/>
  <c r="AE48"/>
  <c r="AF44"/>
  <c r="AT142"/>
  <c r="BA142" s="1"/>
  <c r="AQ248"/>
  <c r="AQ197"/>
  <c r="AQ308"/>
  <c r="AQ356"/>
  <c r="AR374"/>
  <c r="AR378" s="1"/>
  <c r="AF378"/>
  <c r="AE351"/>
  <c r="AF347"/>
  <c r="AF425"/>
  <c r="AR421"/>
  <c r="AR425" s="1"/>
  <c r="AQ37" i="22"/>
  <c r="T59"/>
  <c r="AQ48"/>
  <c r="AE79"/>
  <c r="AF75"/>
  <c r="AT12"/>
  <c r="AQ16"/>
  <c r="AM43"/>
  <c r="AB187"/>
  <c r="AQ89"/>
  <c r="AB95"/>
  <c r="AB138"/>
  <c r="M165"/>
  <c r="AE154"/>
  <c r="AQ232"/>
  <c r="AE192"/>
  <c r="AF188"/>
  <c r="AQ281"/>
  <c r="AF249"/>
  <c r="AE253"/>
  <c r="M292"/>
  <c r="AQ288"/>
  <c r="AE260"/>
  <c r="AE255" s="1"/>
  <c r="M341"/>
  <c r="AQ337"/>
  <c r="AF272"/>
  <c r="AE276"/>
  <c r="AE378"/>
  <c r="AF374"/>
  <c r="L331"/>
  <c r="Y431"/>
  <c r="M441"/>
  <c r="M431" s="1"/>
  <c r="AF80" i="23"/>
  <c r="AE84"/>
  <c r="AQ404" i="22"/>
  <c r="AT429"/>
  <c r="BA429" s="1"/>
  <c r="AE58" i="23"/>
  <c r="AF54"/>
  <c r="M131"/>
  <c r="AQ127"/>
  <c r="AS70"/>
  <c r="AS74" s="1"/>
  <c r="BA38"/>
  <c r="BA42" s="1"/>
  <c r="AT42"/>
  <c r="AQ253"/>
  <c r="M89"/>
  <c r="AS267"/>
  <c r="S187"/>
  <c r="S137" s="1"/>
  <c r="AT211"/>
  <c r="BA211" s="1"/>
  <c r="M287"/>
  <c r="AQ283"/>
  <c r="AQ237"/>
  <c r="M197"/>
  <c r="AB319"/>
  <c r="M356"/>
  <c r="AE207"/>
  <c r="AF203"/>
  <c r="M399"/>
  <c r="M389" s="1"/>
  <c r="M303"/>
  <c r="M410"/>
  <c r="AQ42" i="22"/>
  <c r="R59"/>
  <c r="AE42"/>
  <c r="AF38"/>
  <c r="AB59"/>
  <c r="AE21"/>
  <c r="AE74"/>
  <c r="AF70"/>
  <c r="L59"/>
  <c r="AN43"/>
  <c r="AF32"/>
  <c r="AR28"/>
  <c r="AR32" s="1"/>
  <c r="AE110"/>
  <c r="AF132"/>
  <c r="AE136"/>
  <c r="AF139"/>
  <c r="AE143"/>
  <c r="AE138" s="1"/>
  <c r="AF176"/>
  <c r="AE180"/>
  <c r="AN148"/>
  <c r="AN138" s="1"/>
  <c r="AQ207"/>
  <c r="AQ237"/>
  <c r="U187"/>
  <c r="U137" s="1"/>
  <c r="AF260"/>
  <c r="AF255" s="1"/>
  <c r="AR256"/>
  <c r="AF244"/>
  <c r="AE248"/>
  <c r="AF171"/>
  <c r="AE175"/>
  <c r="AS267"/>
  <c r="AS271" s="1"/>
  <c r="M297"/>
  <c r="AQ293"/>
  <c r="M346"/>
  <c r="AQ342"/>
  <c r="AQ320"/>
  <c r="T331"/>
  <c r="AQ313"/>
  <c r="AQ394"/>
  <c r="AE446"/>
  <c r="AF442"/>
  <c r="AQ11" i="23"/>
  <c r="R431" i="22"/>
  <c r="M58" i="23"/>
  <c r="M43" s="1"/>
  <c r="AQ55"/>
  <c r="AQ84"/>
  <c r="M136"/>
  <c r="AQ132"/>
  <c r="AQ70"/>
  <c r="AS159"/>
  <c r="AF176"/>
  <c r="AE180"/>
  <c r="AQ222"/>
  <c r="AE192"/>
  <c r="AF188"/>
  <c r="AE260"/>
  <c r="AE255" s="1"/>
  <c r="AF256"/>
  <c r="M292"/>
  <c r="AQ288"/>
  <c r="M237"/>
  <c r="U261"/>
  <c r="AQ341"/>
  <c r="AR262"/>
  <c r="AF266"/>
  <c r="AT350"/>
  <c r="BA350" s="1"/>
  <c r="AF395"/>
  <c r="AE399"/>
  <c r="AR431"/>
  <c r="AE48" i="22"/>
  <c r="AF44"/>
  <c r="AB43"/>
  <c r="AR17"/>
  <c r="AR21" s="1"/>
  <c r="AF21"/>
  <c r="L43"/>
  <c r="AE32"/>
  <c r="AE115"/>
  <c r="AQ111"/>
  <c r="AR96"/>
  <c r="AF100"/>
  <c r="AF95" s="1"/>
  <c r="AQ105"/>
  <c r="AF148"/>
  <c r="AR144"/>
  <c r="AR148" s="1"/>
  <c r="AQ159"/>
  <c r="AQ202"/>
  <c r="R149"/>
  <c r="R137" s="1"/>
  <c r="AQ253"/>
  <c r="AE232"/>
  <c r="AF228"/>
  <c r="AF304"/>
  <c r="AE308"/>
  <c r="M302"/>
  <c r="AQ298"/>
  <c r="AF314"/>
  <c r="AE318"/>
  <c r="U319"/>
  <c r="AE292"/>
  <c r="AF288"/>
  <c r="M351"/>
  <c r="AQ347"/>
  <c r="AE383"/>
  <c r="AF379"/>
  <c r="AT348"/>
  <c r="BA348" s="1"/>
  <c r="R331"/>
  <c r="M389"/>
  <c r="AQ409"/>
  <c r="AB59" i="23"/>
  <c r="AB5" s="1"/>
  <c r="AF27"/>
  <c r="AF90"/>
  <c r="AE94"/>
  <c r="L43"/>
  <c r="AF101"/>
  <c r="AE105"/>
  <c r="AE37"/>
  <c r="AE154"/>
  <c r="AF150"/>
  <c r="AS106"/>
  <c r="AS110" s="1"/>
  <c r="AS95" s="1"/>
  <c r="AQ186"/>
  <c r="AQ181" s="1"/>
  <c r="L126"/>
  <c r="AB126"/>
  <c r="AF182"/>
  <c r="AE186"/>
  <c r="AE181" s="1"/>
  <c r="M222"/>
  <c r="M297"/>
  <c r="AQ293"/>
  <c r="AQ227"/>
  <c r="Y331"/>
  <c r="AQ260"/>
  <c r="AQ255" s="1"/>
  <c r="M341"/>
  <c r="AE217"/>
  <c r="AF213"/>
  <c r="AF326"/>
  <c r="AE330"/>
  <c r="AE266"/>
  <c r="AQ361"/>
  <c r="AQ346"/>
  <c r="AR400"/>
  <c r="AF404"/>
  <c r="AF420"/>
  <c r="AR416"/>
  <c r="AR420" s="1"/>
  <c r="AQ64" i="22"/>
  <c r="AE53"/>
  <c r="AF49"/>
  <c r="AS49"/>
  <c r="AS53" s="1"/>
  <c r="AQ11"/>
  <c r="M58"/>
  <c r="M43" s="1"/>
  <c r="M125"/>
  <c r="AQ121"/>
  <c r="AE100"/>
  <c r="L149"/>
  <c r="AS262"/>
  <c r="AF287"/>
  <c r="AR283"/>
  <c r="AR287" s="1"/>
  <c r="AQ243"/>
  <c r="AT239"/>
  <c r="M356"/>
  <c r="AQ352"/>
  <c r="AQ318"/>
  <c r="AE325"/>
  <c r="AE320" s="1"/>
  <c r="R319"/>
  <c r="AE341"/>
  <c r="AF337"/>
  <c r="AR11" i="23"/>
  <c r="AR6" s="1"/>
  <c r="AT7"/>
  <c r="AT12"/>
  <c r="L431" i="22"/>
  <c r="L59" i="23"/>
  <c r="AE110"/>
  <c r="AF106"/>
  <c r="L149"/>
  <c r="AT225"/>
  <c r="BA225" s="1"/>
  <c r="AQ110"/>
  <c r="AQ268"/>
  <c r="M192"/>
  <c r="M115"/>
  <c r="M95" s="1"/>
  <c r="AE222"/>
  <c r="AF218"/>
  <c r="AQ266"/>
  <c r="M302"/>
  <c r="AQ298"/>
  <c r="M227"/>
  <c r="S368"/>
  <c r="AF276"/>
  <c r="M368"/>
  <c r="AE388"/>
  <c r="AF391"/>
  <c r="AE394"/>
  <c r="M361"/>
  <c r="AF244"/>
  <c r="AE248"/>
  <c r="AF271"/>
  <c r="M346"/>
  <c r="AE58" i="22"/>
  <c r="AF54"/>
  <c r="M32"/>
  <c r="AQ58"/>
  <c r="M120"/>
  <c r="AQ116"/>
  <c r="AT80"/>
  <c r="M110"/>
  <c r="AQ106"/>
  <c r="AS148"/>
  <c r="M154"/>
  <c r="M149" s="1"/>
  <c r="AQ150"/>
  <c r="AE282"/>
  <c r="M238"/>
  <c r="M361"/>
  <c r="AQ357"/>
  <c r="AR321"/>
  <c r="AF325"/>
  <c r="AE361"/>
  <c r="AF357"/>
  <c r="AE346"/>
  <c r="AF342"/>
  <c r="Y320"/>
  <c r="AF394"/>
  <c r="AR390"/>
  <c r="AR394" s="1"/>
  <c r="AF96" i="23"/>
  <c r="AE100"/>
  <c r="M64"/>
  <c r="AQ60"/>
  <c r="AE115"/>
  <c r="AF111"/>
  <c r="AE159"/>
  <c r="AF155"/>
  <c r="AT163"/>
  <c r="BA163" s="1"/>
  <c r="AE164"/>
  <c r="AF160"/>
  <c r="AT189"/>
  <c r="BA189" s="1"/>
  <c r="AQ115"/>
  <c r="AQ202"/>
  <c r="AQ325"/>
  <c r="AE232"/>
  <c r="AF228"/>
  <c r="AB282"/>
  <c r="AB254" s="1"/>
  <c r="AQ207"/>
  <c r="AR276"/>
  <c r="AE281"/>
  <c r="AE346"/>
  <c r="AF342"/>
  <c r="AE197"/>
  <c r="AF193"/>
  <c r="AT386"/>
  <c r="BA386" s="1"/>
  <c r="AE356"/>
  <c r="AF352"/>
  <c r="AF388"/>
  <c r="AR384"/>
  <c r="AR388" s="1"/>
  <c r="AE341"/>
  <c r="AF337"/>
  <c r="AE318"/>
  <c r="AF314"/>
  <c r="AE409"/>
  <c r="AF405"/>
  <c r="AR271"/>
  <c r="Y431"/>
  <c r="AQ403"/>
  <c r="AT403" s="1"/>
  <c r="BA403" s="1"/>
  <c r="AQ69" i="22"/>
  <c r="M16"/>
  <c r="M6" s="1"/>
  <c r="AE6"/>
  <c r="AE126"/>
  <c r="AR155"/>
  <c r="AR159" s="1"/>
  <c r="AF159"/>
  <c r="AT209"/>
  <c r="BA209" s="1"/>
  <c r="AB261"/>
  <c r="AB254" s="1"/>
  <c r="AF309"/>
  <c r="AE313"/>
  <c r="AT343"/>
  <c r="BA343" s="1"/>
  <c r="AE415"/>
  <c r="AE410" s="1"/>
  <c r="AF411"/>
  <c r="U5" i="23"/>
  <c r="AE394" i="22"/>
  <c r="AQ446"/>
  <c r="Y410"/>
  <c r="AQ90" i="23"/>
  <c r="AE32"/>
  <c r="AE53"/>
  <c r="AF49"/>
  <c r="AQ143"/>
  <c r="AE42"/>
  <c r="AE120"/>
  <c r="AF116"/>
  <c r="AS272"/>
  <c r="AQ232"/>
  <c r="M202"/>
  <c r="AQ330"/>
  <c r="AE202"/>
  <c r="AF198"/>
  <c r="AE308"/>
  <c r="AF304"/>
  <c r="T238"/>
  <c r="T137" s="1"/>
  <c r="AQ159"/>
  <c r="M207"/>
  <c r="AE237"/>
  <c r="AF233"/>
  <c r="AE336"/>
  <c r="AF332"/>
  <c r="AR277"/>
  <c r="AF281"/>
  <c r="AQ313"/>
  <c r="M367"/>
  <c r="M362" s="1"/>
  <c r="AQ363"/>
  <c r="AE361"/>
  <c r="AF357"/>
  <c r="AF430"/>
  <c r="AR426"/>
  <c r="AR430" s="1"/>
  <c r="AF431"/>
  <c r="AE64" i="22"/>
  <c r="AF60"/>
  <c r="AT82"/>
  <c r="BA82" s="1"/>
  <c r="AQ84"/>
  <c r="AF11"/>
  <c r="AR7"/>
  <c r="AR11" s="1"/>
  <c r="AE69"/>
  <c r="AF65"/>
  <c r="AV137"/>
  <c r="AQ148"/>
  <c r="AT144"/>
  <c r="AQ182"/>
  <c r="M186"/>
  <c r="M181" s="1"/>
  <c r="AN149"/>
  <c r="AQ197"/>
  <c r="AE159"/>
  <c r="L187"/>
  <c r="T165"/>
  <c r="T137" s="1"/>
  <c r="AF161"/>
  <c r="AE164"/>
  <c r="AT205"/>
  <c r="BA205" s="1"/>
  <c r="AT213"/>
  <c r="AQ217"/>
  <c r="AE207"/>
  <c r="AF203"/>
  <c r="AF302"/>
  <c r="AR298"/>
  <c r="AR302" s="1"/>
  <c r="AR267"/>
  <c r="AF271"/>
  <c r="AJ319"/>
  <c r="AB331"/>
  <c r="AE351"/>
  <c r="AF347"/>
  <c r="L410"/>
  <c r="AQ410"/>
  <c r="AQ399"/>
  <c r="Y5" i="23"/>
  <c r="BA8"/>
  <c r="AQ105"/>
  <c r="AQ148"/>
  <c r="AR39"/>
  <c r="AF42"/>
  <c r="AQ65"/>
  <c r="AE125"/>
  <c r="AF121"/>
  <c r="M165"/>
  <c r="AF144"/>
  <c r="AE148"/>
  <c r="AE136"/>
  <c r="AF132"/>
  <c r="M232"/>
  <c r="AQ373"/>
  <c r="AE313"/>
  <c r="AF309"/>
  <c r="AE175"/>
  <c r="AF171"/>
  <c r="AE276"/>
  <c r="AQ394"/>
  <c r="AF298"/>
  <c r="AE302"/>
  <c r="Y282"/>
  <c r="Y254" s="1"/>
  <c r="AE373"/>
  <c r="S282"/>
  <c r="S254" s="1"/>
  <c r="AQ436"/>
  <c r="AQ399"/>
  <c r="AE165" i="21" l="1"/>
  <c r="AR410"/>
  <c r="AT90" i="22"/>
  <c r="AE138" i="21"/>
  <c r="R137" i="23"/>
  <c r="AQ15"/>
  <c r="M16"/>
  <c r="M6" s="1"/>
  <c r="M5" s="1"/>
  <c r="L319"/>
  <c r="U319"/>
  <c r="U137"/>
  <c r="AE95" i="22"/>
  <c r="AN138" i="21"/>
  <c r="AN137" s="1"/>
  <c r="S319" i="23"/>
  <c r="L137"/>
  <c r="R5"/>
  <c r="AT437" i="22"/>
  <c r="AQ53" i="23"/>
  <c r="AS59" i="21"/>
  <c r="AB319" i="22"/>
  <c r="U254" i="23"/>
  <c r="AQ53" i="22"/>
  <c r="AQ43" s="1"/>
  <c r="AQ43" i="21"/>
  <c r="AT37" i="23"/>
  <c r="AS95" i="22"/>
  <c r="AT111" i="21"/>
  <c r="AN6"/>
  <c r="AN5" s="1"/>
  <c r="M137"/>
  <c r="AE165" i="22"/>
  <c r="AQ165" i="21"/>
  <c r="S5" i="22"/>
  <c r="Y319" i="21"/>
  <c r="L319" i="22"/>
  <c r="T5"/>
  <c r="AT121" i="21"/>
  <c r="AQ6" i="22"/>
  <c r="AT85"/>
  <c r="AT369" i="23"/>
  <c r="AT116" i="21"/>
  <c r="AU11" i="23"/>
  <c r="AM5"/>
  <c r="AN137"/>
  <c r="AM5" i="21"/>
  <c r="AS138"/>
  <c r="AS137" s="1"/>
  <c r="AS266"/>
  <c r="AS261" s="1"/>
  <c r="AM5" i="22"/>
  <c r="AS43" i="21"/>
  <c r="AS22" i="22"/>
  <c r="AN5"/>
  <c r="AT432" i="23"/>
  <c r="AT436" s="1"/>
  <c r="AT431" s="1"/>
  <c r="AT390"/>
  <c r="AT394" s="1"/>
  <c r="AT389" s="1"/>
  <c r="AS154"/>
  <c r="AE331" i="21"/>
  <c r="R5" i="22"/>
  <c r="R254" i="21"/>
  <c r="U137"/>
  <c r="AR138"/>
  <c r="AS43" i="23"/>
  <c r="T137" i="21"/>
  <c r="M149" i="23"/>
  <c r="AQ261" i="22"/>
  <c r="AB5" i="21"/>
  <c r="AE282"/>
  <c r="AE6"/>
  <c r="AQ368" i="23"/>
  <c r="AB137" i="22"/>
  <c r="AQ22" i="21"/>
  <c r="AB5" i="22"/>
  <c r="T319"/>
  <c r="AT33"/>
  <c r="AF410" i="21"/>
  <c r="AE303" i="23"/>
  <c r="AQ138"/>
  <c r="M95" i="22"/>
  <c r="AE43"/>
  <c r="AT17"/>
  <c r="M331" i="23"/>
  <c r="M319" s="1"/>
  <c r="AE138"/>
  <c r="AQ389" i="21"/>
  <c r="AT379"/>
  <c r="BA379" s="1"/>
  <c r="BA383" s="1"/>
  <c r="Y319" i="22"/>
  <c r="M137"/>
  <c r="AT390"/>
  <c r="BA390" s="1"/>
  <c r="BA394" s="1"/>
  <c r="BA389" s="1"/>
  <c r="AQ187" i="23"/>
  <c r="M282" i="22"/>
  <c r="AQ138"/>
  <c r="AQ6" i="21"/>
  <c r="AM137" i="22"/>
  <c r="AS43"/>
  <c r="AN5" i="23"/>
  <c r="AS143" i="22"/>
  <c r="AS138" s="1"/>
  <c r="AS137" s="1"/>
  <c r="AN137"/>
  <c r="AT18" i="23"/>
  <c r="BA18" s="1"/>
  <c r="AS21"/>
  <c r="AS6" s="1"/>
  <c r="AR54" i="21"/>
  <c r="AF58"/>
  <c r="BA337"/>
  <c r="BA341" s="1"/>
  <c r="AT341"/>
  <c r="AE187"/>
  <c r="AR431"/>
  <c r="AF330"/>
  <c r="AR326"/>
  <c r="AQ271"/>
  <c r="AQ100"/>
  <c r="AQ95" s="1"/>
  <c r="AT213"/>
  <c r="AF297"/>
  <c r="AR293"/>
  <c r="M410"/>
  <c r="M319" s="1"/>
  <c r="AQ187"/>
  <c r="AQ84"/>
  <c r="AT80"/>
  <c r="AR44"/>
  <c r="AF48"/>
  <c r="AF271"/>
  <c r="AR267"/>
  <c r="AR271" s="1"/>
  <c r="AQ64"/>
  <c r="AF431"/>
  <c r="AR239"/>
  <c r="AF243"/>
  <c r="AF378"/>
  <c r="AR374"/>
  <c r="AR304"/>
  <c r="AF308"/>
  <c r="AQ89"/>
  <c r="AR186"/>
  <c r="AR181" s="1"/>
  <c r="AT182"/>
  <c r="AQ79"/>
  <c r="AT75"/>
  <c r="AE43"/>
  <c r="AT228"/>
  <c r="M59"/>
  <c r="L319"/>
  <c r="AT223"/>
  <c r="AQ138"/>
  <c r="AE238"/>
  <c r="AE95"/>
  <c r="AT203"/>
  <c r="AU12"/>
  <c r="AR338"/>
  <c r="AF341"/>
  <c r="BA111"/>
  <c r="BA115" s="1"/>
  <c r="AT115"/>
  <c r="AR256"/>
  <c r="AF260"/>
  <c r="AF255" s="1"/>
  <c r="AQ282"/>
  <c r="AT176"/>
  <c r="AT139"/>
  <c r="AQ420"/>
  <c r="AT416"/>
  <c r="AF100"/>
  <c r="AF95" s="1"/>
  <c r="AR96"/>
  <c r="AR100" s="1"/>
  <c r="AR95" s="1"/>
  <c r="AT384"/>
  <c r="AF287"/>
  <c r="AR283"/>
  <c r="AF170"/>
  <c r="AR166"/>
  <c r="AR197"/>
  <c r="AT193"/>
  <c r="AF237"/>
  <c r="AR233"/>
  <c r="AF37"/>
  <c r="AR33"/>
  <c r="AQ368"/>
  <c r="AF27"/>
  <c r="AR23"/>
  <c r="AQ94"/>
  <c r="AT90"/>
  <c r="AQ69"/>
  <c r="AT65"/>
  <c r="AQ281"/>
  <c r="AT442"/>
  <c r="BA437"/>
  <c r="BA441" s="1"/>
  <c r="AT441"/>
  <c r="AF325"/>
  <c r="AR321"/>
  <c r="AQ266"/>
  <c r="AT262"/>
  <c r="AF154"/>
  <c r="AR150"/>
  <c r="AT208"/>
  <c r="AE22"/>
  <c r="AF159"/>
  <c r="AR155"/>
  <c r="AF42"/>
  <c r="AR38"/>
  <c r="AR202"/>
  <c r="AT198"/>
  <c r="AF32"/>
  <c r="AR28"/>
  <c r="AR18"/>
  <c r="AF21"/>
  <c r="AE320"/>
  <c r="M261"/>
  <c r="M254" s="1"/>
  <c r="AE149"/>
  <c r="AF373"/>
  <c r="AR369"/>
  <c r="BA400"/>
  <c r="BA404" s="1"/>
  <c r="AT404"/>
  <c r="AR309"/>
  <c r="AF313"/>
  <c r="AR343"/>
  <c r="AF346"/>
  <c r="AF394"/>
  <c r="AR391"/>
  <c r="AF164"/>
  <c r="AR160"/>
  <c r="AQ126"/>
  <c r="AQ276"/>
  <c r="AT272"/>
  <c r="AS254"/>
  <c r="AT432"/>
  <c r="AF302"/>
  <c r="AR298"/>
  <c r="AE368"/>
  <c r="BA121"/>
  <c r="BA125" s="1"/>
  <c r="AT125"/>
  <c r="AF64"/>
  <c r="AR60"/>
  <c r="AR64" s="1"/>
  <c r="AR135"/>
  <c r="AF136"/>
  <c r="AF89"/>
  <c r="AR85"/>
  <c r="AR89" s="1"/>
  <c r="BA116"/>
  <c r="BA120" s="1"/>
  <c r="AT120"/>
  <c r="BA332"/>
  <c r="BA336" s="1"/>
  <c r="BA331" s="1"/>
  <c r="AT336"/>
  <c r="AT331" s="1"/>
  <c r="AT383"/>
  <c r="AF253"/>
  <c r="AR249"/>
  <c r="AT218"/>
  <c r="AQ431"/>
  <c r="BA357"/>
  <c r="BA361" s="1"/>
  <c r="AT361"/>
  <c r="AE59"/>
  <c r="AQ238"/>
  <c r="AF175"/>
  <c r="AR171"/>
  <c r="AQ74"/>
  <c r="AT70"/>
  <c r="AQ331"/>
  <c r="AQ430"/>
  <c r="AT426"/>
  <c r="AR248"/>
  <c r="AT244"/>
  <c r="AR363"/>
  <c r="AF367"/>
  <c r="AF362" s="1"/>
  <c r="BA144"/>
  <c r="BA148" s="1"/>
  <c r="AT148"/>
  <c r="AT8"/>
  <c r="AU8" s="1"/>
  <c r="AS11"/>
  <c r="AS6" s="1"/>
  <c r="AF11"/>
  <c r="AR7"/>
  <c r="AT101"/>
  <c r="AE126"/>
  <c r="AR348"/>
  <c r="AF351"/>
  <c r="AR13"/>
  <c r="AF16"/>
  <c r="AR314"/>
  <c r="AF318"/>
  <c r="AF292"/>
  <c r="AR288"/>
  <c r="AU17"/>
  <c r="AF281"/>
  <c r="AF261" s="1"/>
  <c r="AR277"/>
  <c r="AR281" s="1"/>
  <c r="AR261" s="1"/>
  <c r="BA106"/>
  <c r="BA110" s="1"/>
  <c r="AT110"/>
  <c r="AR49"/>
  <c r="AF53"/>
  <c r="BA342"/>
  <c r="BA346" s="1"/>
  <c r="AT346"/>
  <c r="BA132"/>
  <c r="BA136" s="1"/>
  <c r="AT136"/>
  <c r="AE261"/>
  <c r="AF192"/>
  <c r="AR188"/>
  <c r="AF131"/>
  <c r="AR127"/>
  <c r="AQ425"/>
  <c r="AT421"/>
  <c r="AR395"/>
  <c r="AF399"/>
  <c r="AQ415"/>
  <c r="AT411"/>
  <c r="AF399" i="22"/>
  <c r="AR395"/>
  <c r="AR170"/>
  <c r="AT166"/>
  <c r="AR13"/>
  <c r="AF16"/>
  <c r="AF6" s="1"/>
  <c r="AQ410" i="23"/>
  <c r="BA437" i="22"/>
  <c r="BA441" s="1"/>
  <c r="AT441"/>
  <c r="AU17"/>
  <c r="AT21"/>
  <c r="AR369"/>
  <c r="AF373"/>
  <c r="AR416"/>
  <c r="AF420"/>
  <c r="AF53" i="23"/>
  <c r="AR49"/>
  <c r="AQ302"/>
  <c r="AR106"/>
  <c r="AF110"/>
  <c r="AQ125" i="22"/>
  <c r="AT121"/>
  <c r="AR90" i="23"/>
  <c r="AR94" s="1"/>
  <c r="AF94"/>
  <c r="AF292" i="22"/>
  <c r="AF282" s="1"/>
  <c r="AR288"/>
  <c r="AR292" s="1"/>
  <c r="AR282" s="1"/>
  <c r="AR100"/>
  <c r="AR95" s="1"/>
  <c r="AT96"/>
  <c r="AQ292" i="23"/>
  <c r="AQ74"/>
  <c r="AR80"/>
  <c r="AF84"/>
  <c r="AQ303"/>
  <c r="AE368" i="22"/>
  <c r="AF186"/>
  <c r="AF181" s="1"/>
  <c r="AR182"/>
  <c r="AR186" s="1"/>
  <c r="AR181" s="1"/>
  <c r="AT421" i="23"/>
  <c r="AQ149"/>
  <c r="AF27" i="22"/>
  <c r="AR23"/>
  <c r="BA437" i="23"/>
  <c r="BA441" s="1"/>
  <c r="AT441"/>
  <c r="AE238"/>
  <c r="AR198" i="22"/>
  <c r="AF202"/>
  <c r="AR85" i="23"/>
  <c r="AF89"/>
  <c r="AR182"/>
  <c r="AF186"/>
  <c r="AF181" s="1"/>
  <c r="AR176" i="22"/>
  <c r="AF180"/>
  <c r="AR203"/>
  <c r="AF207"/>
  <c r="AQ431" i="23"/>
  <c r="AF313"/>
  <c r="AR309"/>
  <c r="AQ69"/>
  <c r="AF64" i="22"/>
  <c r="AR60"/>
  <c r="AR281" i="23"/>
  <c r="AT277"/>
  <c r="AF356"/>
  <c r="AR352"/>
  <c r="AF232"/>
  <c r="AR228"/>
  <c r="AF159"/>
  <c r="AR155"/>
  <c r="AR342" i="22"/>
  <c r="AR346" s="1"/>
  <c r="AF346"/>
  <c r="AF22" i="23"/>
  <c r="AQ115" i="22"/>
  <c r="AT111"/>
  <c r="AQ136" i="23"/>
  <c r="AR244" i="22"/>
  <c r="AF248"/>
  <c r="AF143"/>
  <c r="AF138" s="1"/>
  <c r="AR139"/>
  <c r="AF42"/>
  <c r="AR38"/>
  <c r="BA85"/>
  <c r="BA89" s="1"/>
  <c r="AT89"/>
  <c r="BA33"/>
  <c r="BA37" s="1"/>
  <c r="AT37"/>
  <c r="AR426"/>
  <c r="AF430"/>
  <c r="AR65" i="23"/>
  <c r="AR69" s="1"/>
  <c r="AF69"/>
  <c r="AE22" i="22"/>
  <c r="AT416" i="23"/>
  <c r="AE22"/>
  <c r="AR239"/>
  <c r="AF243"/>
  <c r="AR384" i="22"/>
  <c r="AF388"/>
  <c r="AQ59"/>
  <c r="AQ186"/>
  <c r="AQ181" s="1"/>
  <c r="AE59"/>
  <c r="AF336" i="23"/>
  <c r="AR332"/>
  <c r="AQ110" i="22"/>
  <c r="AT106"/>
  <c r="AT400" i="23"/>
  <c r="AR404"/>
  <c r="AF260"/>
  <c r="AF255" s="1"/>
  <c r="AR256"/>
  <c r="AR260" i="22"/>
  <c r="AR255" s="1"/>
  <c r="AT256"/>
  <c r="AR249"/>
  <c r="AF253"/>
  <c r="AQ303"/>
  <c r="BA218"/>
  <c r="BA222" s="1"/>
  <c r="AT222"/>
  <c r="AE320" i="23"/>
  <c r="AQ22" i="22"/>
  <c r="AR326"/>
  <c r="AF330"/>
  <c r="AQ331" i="23"/>
  <c r="AT374"/>
  <c r="AQ351" i="22"/>
  <c r="AF207" i="23"/>
  <c r="AR203"/>
  <c r="AR121"/>
  <c r="AF125"/>
  <c r="AF202"/>
  <c r="AR198"/>
  <c r="AQ154" i="22"/>
  <c r="AT150"/>
  <c r="BA369" i="23"/>
  <c r="BA373" s="1"/>
  <c r="BA368" s="1"/>
  <c r="AT373"/>
  <c r="AT368" s="1"/>
  <c r="AR42"/>
  <c r="AT39"/>
  <c r="BA39" s="1"/>
  <c r="AR347" i="22"/>
  <c r="AR351" s="1"/>
  <c r="AF351"/>
  <c r="AT217"/>
  <c r="BA213"/>
  <c r="BA217" s="1"/>
  <c r="AT148"/>
  <c r="BA144"/>
  <c r="BA148" s="1"/>
  <c r="AE331" i="23"/>
  <c r="AQ94"/>
  <c r="AR309" i="22"/>
  <c r="AF313"/>
  <c r="AR111" i="23"/>
  <c r="AF115"/>
  <c r="AR357" i="22"/>
  <c r="AR361" s="1"/>
  <c r="AF361"/>
  <c r="AR244" i="23"/>
  <c r="AF248"/>
  <c r="AF222"/>
  <c r="AR218"/>
  <c r="AQ356" i="22"/>
  <c r="Y319" i="23"/>
  <c r="AF399"/>
  <c r="AR395"/>
  <c r="AR132" i="22"/>
  <c r="AR136" s="1"/>
  <c r="AR126" s="1"/>
  <c r="AF136"/>
  <c r="AF126" s="1"/>
  <c r="AR352"/>
  <c r="AR356" s="1"/>
  <c r="AF356"/>
  <c r="AR70" i="23"/>
  <c r="AR74" s="1"/>
  <c r="AF74"/>
  <c r="AR321"/>
  <c r="AF325"/>
  <c r="AQ95"/>
  <c r="AE431" i="22"/>
  <c r="AT29" i="23"/>
  <c r="AR32"/>
  <c r="AR332" i="22"/>
  <c r="AR336" s="1"/>
  <c r="AF336"/>
  <c r="AR54"/>
  <c r="AF58"/>
  <c r="AF217" i="23"/>
  <c r="AR213"/>
  <c r="AQ389" i="22"/>
  <c r="AT147" i="23"/>
  <c r="BA147" s="1"/>
  <c r="AS148"/>
  <c r="AS138" s="1"/>
  <c r="AE368"/>
  <c r="AF237"/>
  <c r="AR233"/>
  <c r="AF197"/>
  <c r="AR193"/>
  <c r="AQ320"/>
  <c r="BA80" i="22"/>
  <c r="BA84" s="1"/>
  <c r="AT84"/>
  <c r="AT7"/>
  <c r="AR314"/>
  <c r="AF318"/>
  <c r="AF192" i="23"/>
  <c r="AR188"/>
  <c r="AQ131"/>
  <c r="AR374" i="22"/>
  <c r="AF378"/>
  <c r="AF212" i="23"/>
  <c r="AR208"/>
  <c r="AQ164" i="22"/>
  <c r="AT160"/>
  <c r="BA90"/>
  <c r="BA94" s="1"/>
  <c r="AT94"/>
  <c r="AR410" i="23"/>
  <c r="AF292"/>
  <c r="AR288"/>
  <c r="AR292" s="1"/>
  <c r="AT432" i="22"/>
  <c r="AE238"/>
  <c r="AE331"/>
  <c r="AR139" i="23"/>
  <c r="AF143"/>
  <c r="AR405"/>
  <c r="AF409"/>
  <c r="AQ64"/>
  <c r="AF320" i="22"/>
  <c r="AQ120"/>
  <c r="AT116"/>
  <c r="AE389" i="23"/>
  <c r="BA239" i="22"/>
  <c r="BA243" s="1"/>
  <c r="BA238" s="1"/>
  <c r="AT243"/>
  <c r="AT238" s="1"/>
  <c r="AF154" i="23"/>
  <c r="AR150"/>
  <c r="AQ302" i="22"/>
  <c r="AT298"/>
  <c r="AT155"/>
  <c r="AF261" i="23"/>
  <c r="AE187"/>
  <c r="AT55"/>
  <c r="BA55" s="1"/>
  <c r="AQ58"/>
  <c r="AQ43" s="1"/>
  <c r="AQ346" i="22"/>
  <c r="AT342"/>
  <c r="AQ287" i="23"/>
  <c r="M126"/>
  <c r="AR188" i="22"/>
  <c r="AF192"/>
  <c r="AQ336"/>
  <c r="AT28"/>
  <c r="AQ238" i="23"/>
  <c r="AR421" i="22"/>
  <c r="AF425"/>
  <c r="AF410" i="23"/>
  <c r="AQ431" i="22"/>
  <c r="AR171"/>
  <c r="AF175"/>
  <c r="AF136" i="23"/>
  <c r="AR132"/>
  <c r="AR136" s="1"/>
  <c r="AR161" i="22"/>
  <c r="AF164"/>
  <c r="AF149" s="1"/>
  <c r="AF69"/>
  <c r="AR65"/>
  <c r="AF361" i="23"/>
  <c r="AR357"/>
  <c r="AS276"/>
  <c r="AT272"/>
  <c r="AF346"/>
  <c r="AR342"/>
  <c r="M59"/>
  <c r="AR325" i="22"/>
  <c r="AT321"/>
  <c r="AR391" i="23"/>
  <c r="AF394"/>
  <c r="M187"/>
  <c r="M137" s="1"/>
  <c r="AU12"/>
  <c r="AQ238" i="22"/>
  <c r="AQ297" i="23"/>
  <c r="AE149"/>
  <c r="AR266"/>
  <c r="AT262"/>
  <c r="AQ404"/>
  <c r="AQ389" s="1"/>
  <c r="M282"/>
  <c r="M254" s="1"/>
  <c r="AF58"/>
  <c r="AR54"/>
  <c r="AE187" i="22"/>
  <c r="AU12"/>
  <c r="AF351" i="23"/>
  <c r="AR347"/>
  <c r="M331" i="22"/>
  <c r="M319" s="1"/>
  <c r="AR166" i="23"/>
  <c r="AF170"/>
  <c r="AF131"/>
  <c r="AR127"/>
  <c r="AR131" s="1"/>
  <c r="AU17"/>
  <c r="AT21"/>
  <c r="AR249"/>
  <c r="AF253"/>
  <c r="AR60"/>
  <c r="AR64" s="1"/>
  <c r="AF64"/>
  <c r="AF164"/>
  <c r="AR160"/>
  <c r="AF237" i="22"/>
  <c r="AR233"/>
  <c r="AR171" i="23"/>
  <c r="AF175"/>
  <c r="AR116"/>
  <c r="AF120"/>
  <c r="AE389" i="22"/>
  <c r="AF318" i="23"/>
  <c r="AR314"/>
  <c r="AE95"/>
  <c r="AQ361" i="22"/>
  <c r="AT268" i="23"/>
  <c r="BA268" s="1"/>
  <c r="AQ271"/>
  <c r="AQ261" s="1"/>
  <c r="BA7"/>
  <c r="BA11" s="1"/>
  <c r="AT11"/>
  <c r="AR49" i="22"/>
  <c r="AF53"/>
  <c r="AE261" i="23"/>
  <c r="AE303" i="22"/>
  <c r="AQ297"/>
  <c r="AT293"/>
  <c r="AR272"/>
  <c r="AF276"/>
  <c r="AF79"/>
  <c r="AR75"/>
  <c r="AF48" i="23"/>
  <c r="AR44"/>
  <c r="AF227"/>
  <c r="AR223"/>
  <c r="AE165"/>
  <c r="AE126"/>
  <c r="AF409" i="22"/>
  <c r="AR405"/>
  <c r="AF404"/>
  <c r="AR400"/>
  <c r="AE261"/>
  <c r="AT384" i="23"/>
  <c r="AR363"/>
  <c r="AR367" s="1"/>
  <c r="AR362" s="1"/>
  <c r="AF367"/>
  <c r="AF362" s="1"/>
  <c r="AE59"/>
  <c r="AQ136" i="22"/>
  <c r="AE282" i="23"/>
  <c r="AQ131" i="22"/>
  <c r="AT127"/>
  <c r="AS149" i="23"/>
  <c r="AQ292" i="22"/>
  <c r="AR193"/>
  <c r="AF197"/>
  <c r="AF302" i="23"/>
  <c r="AR298"/>
  <c r="AR302" s="1"/>
  <c r="AQ367"/>
  <c r="AQ362" s="1"/>
  <c r="AR96"/>
  <c r="AF100"/>
  <c r="AR379" i="22"/>
  <c r="AF383"/>
  <c r="AR304"/>
  <c r="AF308"/>
  <c r="AF303" s="1"/>
  <c r="AQ341"/>
  <c r="AE43" i="23"/>
  <c r="AR277" i="22"/>
  <c r="AF281"/>
  <c r="M254"/>
  <c r="L137"/>
  <c r="AF212"/>
  <c r="AR208"/>
  <c r="AF287" i="23"/>
  <c r="AR283"/>
  <c r="AR287" s="1"/>
  <c r="AF227" i="22"/>
  <c r="AR223"/>
  <c r="M126"/>
  <c r="AR379" i="23"/>
  <c r="AF383"/>
  <c r="AF368" s="1"/>
  <c r="AR144"/>
  <c r="AF148"/>
  <c r="AR271" i="22"/>
  <c r="AT267"/>
  <c r="AF308" i="23"/>
  <c r="AR304"/>
  <c r="AR411" i="22"/>
  <c r="AF415"/>
  <c r="AF341" i="23"/>
  <c r="AR337"/>
  <c r="M22" i="22"/>
  <c r="M5" s="1"/>
  <c r="AR337"/>
  <c r="AR341" s="1"/>
  <c r="AF341"/>
  <c r="AS266"/>
  <c r="AS261" s="1"/>
  <c r="AS254" s="1"/>
  <c r="AT262"/>
  <c r="AR326" i="23"/>
  <c r="AF330"/>
  <c r="AR101"/>
  <c r="AF105"/>
  <c r="AF232" i="22"/>
  <c r="AR228"/>
  <c r="AT101"/>
  <c r="AR44"/>
  <c r="AF48"/>
  <c r="AF180" i="23"/>
  <c r="AR176"/>
  <c r="AF446" i="22"/>
  <c r="AF431" s="1"/>
  <c r="AR442"/>
  <c r="AF74"/>
  <c r="AR70"/>
  <c r="AS271" i="23"/>
  <c r="AS261" s="1"/>
  <c r="AS254" s="1"/>
  <c r="AT267"/>
  <c r="AE149" i="22"/>
  <c r="AR75" i="23"/>
  <c r="AF79"/>
  <c r="AQ287" i="22"/>
  <c r="AT283"/>
  <c r="AQ187"/>
  <c r="AT426" i="23"/>
  <c r="AF297"/>
  <c r="AR293"/>
  <c r="AR297" s="1"/>
  <c r="AF367" i="22"/>
  <c r="AF362" s="1"/>
  <c r="AR363"/>
  <c r="BA442" i="23"/>
  <c r="BA446" s="1"/>
  <c r="AT446"/>
  <c r="AT411"/>
  <c r="L24" i="1"/>
  <c r="L14"/>
  <c r="L13"/>
  <c r="L12"/>
  <c r="AB10"/>
  <c r="AB9"/>
  <c r="AB8"/>
  <c r="AB7"/>
  <c r="Y10"/>
  <c r="Y9"/>
  <c r="Y8"/>
  <c r="Y7"/>
  <c r="L8"/>
  <c r="L9"/>
  <c r="L10"/>
  <c r="L7"/>
  <c r="AA24" i="12"/>
  <c r="AC14"/>
  <c r="AK12"/>
  <c r="AC12"/>
  <c r="AC8"/>
  <c r="AC7" i="1"/>
  <c r="AC11" s="1"/>
  <c r="AC6" s="1"/>
  <c r="AC5" s="1"/>
  <c r="AB182" i="12"/>
  <c r="Y182"/>
  <c r="L182"/>
  <c r="AB180"/>
  <c r="Y180"/>
  <c r="L180"/>
  <c r="AB178"/>
  <c r="Y178"/>
  <c r="L178"/>
  <c r="AB176"/>
  <c r="Y176"/>
  <c r="L176"/>
  <c r="AB171"/>
  <c r="Y171"/>
  <c r="L171"/>
  <c r="AB164"/>
  <c r="Y164"/>
  <c r="L164"/>
  <c r="AB161"/>
  <c r="Y161"/>
  <c r="L161"/>
  <c r="M161" s="1"/>
  <c r="AQ161" s="1"/>
  <c r="AB157"/>
  <c r="Y157"/>
  <c r="L157"/>
  <c r="AB150"/>
  <c r="Y150"/>
  <c r="L150"/>
  <c r="AB140"/>
  <c r="Y140"/>
  <c r="L140"/>
  <c r="AB133"/>
  <c r="Y133"/>
  <c r="L133"/>
  <c r="AB130"/>
  <c r="Y130"/>
  <c r="L130"/>
  <c r="AB128"/>
  <c r="Y128"/>
  <c r="L128"/>
  <c r="AB127"/>
  <c r="Y127"/>
  <c r="L127"/>
  <c r="AB124"/>
  <c r="Y124"/>
  <c r="L124"/>
  <c r="AB119"/>
  <c r="Y119"/>
  <c r="L119"/>
  <c r="AB118"/>
  <c r="Y118"/>
  <c r="AB117"/>
  <c r="Y117"/>
  <c r="AB116"/>
  <c r="Y116"/>
  <c r="L116"/>
  <c r="AB114"/>
  <c r="Y114"/>
  <c r="L114"/>
  <c r="AB113"/>
  <c r="Y113"/>
  <c r="L113"/>
  <c r="AB112"/>
  <c r="Y112"/>
  <c r="L112"/>
  <c r="AB110"/>
  <c r="Y110"/>
  <c r="L110"/>
  <c r="AB107"/>
  <c r="Y107"/>
  <c r="L107"/>
  <c r="AB106"/>
  <c r="Y106"/>
  <c r="L106"/>
  <c r="AB105"/>
  <c r="Y105"/>
  <c r="L105"/>
  <c r="AB104"/>
  <c r="Y104"/>
  <c r="L104"/>
  <c r="AB102"/>
  <c r="Y102"/>
  <c r="L102"/>
  <c r="AB101"/>
  <c r="Y101"/>
  <c r="L101"/>
  <c r="AB100"/>
  <c r="Y100"/>
  <c r="L100"/>
  <c r="AB99"/>
  <c r="Y99"/>
  <c r="L99"/>
  <c r="AB97"/>
  <c r="Y97"/>
  <c r="AB96"/>
  <c r="Y96"/>
  <c r="AB95"/>
  <c r="Y95"/>
  <c r="L95"/>
  <c r="AB94"/>
  <c r="Y94"/>
  <c r="L94"/>
  <c r="AB92"/>
  <c r="Y92"/>
  <c r="L92"/>
  <c r="AB91"/>
  <c r="Y91"/>
  <c r="L91"/>
  <c r="AB90"/>
  <c r="Y90"/>
  <c r="L90"/>
  <c r="AB89"/>
  <c r="Y89"/>
  <c r="L89"/>
  <c r="AB87"/>
  <c r="Y87"/>
  <c r="L87"/>
  <c r="M87" s="1"/>
  <c r="AB86"/>
  <c r="Y86"/>
  <c r="L86"/>
  <c r="AB85"/>
  <c r="Y85"/>
  <c r="L85"/>
  <c r="AB84"/>
  <c r="Y84"/>
  <c r="AB80"/>
  <c r="Y80"/>
  <c r="L80"/>
  <c r="AB79"/>
  <c r="Y79"/>
  <c r="L79"/>
  <c r="AB78"/>
  <c r="Y78"/>
  <c r="L78"/>
  <c r="AB77"/>
  <c r="Y77"/>
  <c r="L77"/>
  <c r="AB67"/>
  <c r="Y67"/>
  <c r="L67"/>
  <c r="AB66"/>
  <c r="Y66"/>
  <c r="L66"/>
  <c r="AB65"/>
  <c r="Y65"/>
  <c r="L65"/>
  <c r="AB64"/>
  <c r="Y64"/>
  <c r="L64"/>
  <c r="AB62"/>
  <c r="Y62"/>
  <c r="L62"/>
  <c r="M62" s="1"/>
  <c r="AB61"/>
  <c r="Y61"/>
  <c r="L61"/>
  <c r="M61" s="1"/>
  <c r="AB60"/>
  <c r="Y60"/>
  <c r="L60"/>
  <c r="M60" s="1"/>
  <c r="AB59"/>
  <c r="Y59"/>
  <c r="L59"/>
  <c r="AB56"/>
  <c r="Y56"/>
  <c r="L56"/>
  <c r="AB55"/>
  <c r="Y55"/>
  <c r="L55"/>
  <c r="AB54"/>
  <c r="Y54"/>
  <c r="L54"/>
  <c r="AB53"/>
  <c r="Y53"/>
  <c r="L53"/>
  <c r="AB52"/>
  <c r="Y52"/>
  <c r="L52"/>
  <c r="AB51"/>
  <c r="Y51"/>
  <c r="L51"/>
  <c r="AB49"/>
  <c r="Y49"/>
  <c r="L49"/>
  <c r="AB43"/>
  <c r="Y43"/>
  <c r="L43"/>
  <c r="AB42"/>
  <c r="Y42"/>
  <c r="L42"/>
  <c r="AB39"/>
  <c r="AE39" s="1"/>
  <c r="AF39" s="1"/>
  <c r="Y39"/>
  <c r="L39"/>
  <c r="AB38"/>
  <c r="Y38"/>
  <c r="L38"/>
  <c r="AB37"/>
  <c r="Y37"/>
  <c r="L37"/>
  <c r="AB36"/>
  <c r="Y36"/>
  <c r="L36"/>
  <c r="AB34"/>
  <c r="AE34" s="1"/>
  <c r="AF34" s="1"/>
  <c r="Y34"/>
  <c r="L34"/>
  <c r="M34" s="1"/>
  <c r="AB33"/>
  <c r="Y33"/>
  <c r="L33"/>
  <c r="M33" s="1"/>
  <c r="AB32"/>
  <c r="Y32"/>
  <c r="L32"/>
  <c r="M32" s="1"/>
  <c r="AB31"/>
  <c r="Y31"/>
  <c r="L31"/>
  <c r="AB25"/>
  <c r="AE25" s="1"/>
  <c r="AF25" s="1"/>
  <c r="Y25"/>
  <c r="L25"/>
  <c r="AB24"/>
  <c r="Y24"/>
  <c r="L24"/>
  <c r="AB14"/>
  <c r="Y14"/>
  <c r="AB12"/>
  <c r="Y12"/>
  <c r="L12"/>
  <c r="AB10"/>
  <c r="Y10"/>
  <c r="L10"/>
  <c r="AZ9"/>
  <c r="AB9"/>
  <c r="Y9"/>
  <c r="L9"/>
  <c r="AB8"/>
  <c r="Y8"/>
  <c r="L8"/>
  <c r="AC7"/>
  <c r="AC11" s="1"/>
  <c r="AB7"/>
  <c r="Y7"/>
  <c r="L81" l="1"/>
  <c r="L76" s="1"/>
  <c r="AB35"/>
  <c r="L35"/>
  <c r="L50"/>
  <c r="Y35"/>
  <c r="L11" i="1"/>
  <c r="L30"/>
  <c r="AE182" i="12"/>
  <c r="AF182" s="1"/>
  <c r="AE85"/>
  <c r="AF85" s="1"/>
  <c r="AE55"/>
  <c r="AF55" s="1"/>
  <c r="AE61"/>
  <c r="AF61" s="1"/>
  <c r="AE66"/>
  <c r="AF66" s="1"/>
  <c r="AE79"/>
  <c r="AF79" s="1"/>
  <c r="AE119"/>
  <c r="AF119" s="1"/>
  <c r="AE90"/>
  <c r="AF90" s="1"/>
  <c r="Y88"/>
  <c r="Y93"/>
  <c r="AM12"/>
  <c r="AK30"/>
  <c r="AK6" s="1"/>
  <c r="AK5" s="1"/>
  <c r="Y98"/>
  <c r="AE8"/>
  <c r="AF8" s="1"/>
  <c r="AE14"/>
  <c r="AF14" s="1"/>
  <c r="AR14" s="1"/>
  <c r="AT14" s="1"/>
  <c r="AE32"/>
  <c r="AF32" s="1"/>
  <c r="AE95"/>
  <c r="AF95" s="1"/>
  <c r="AE97"/>
  <c r="AF97" s="1"/>
  <c r="AR97" s="1"/>
  <c r="AT97" s="1"/>
  <c r="BB97" s="1"/>
  <c r="AE102"/>
  <c r="AF102" s="1"/>
  <c r="AE107"/>
  <c r="AF107" s="1"/>
  <c r="AE114"/>
  <c r="AF114" s="1"/>
  <c r="AR114" s="1"/>
  <c r="Y129"/>
  <c r="AE127"/>
  <c r="AF127" s="1"/>
  <c r="AE37"/>
  <c r="AF37" s="1"/>
  <c r="AE43"/>
  <c r="AE53"/>
  <c r="AF53" s="1"/>
  <c r="AE100"/>
  <c r="AF100" s="1"/>
  <c r="AE105"/>
  <c r="AF105" s="1"/>
  <c r="AE112"/>
  <c r="AF112" s="1"/>
  <c r="AE87"/>
  <c r="AF87" s="1"/>
  <c r="AR87" s="1"/>
  <c r="AE92"/>
  <c r="AF92" s="1"/>
  <c r="AR92" s="1"/>
  <c r="AE96"/>
  <c r="AF96" s="1"/>
  <c r="AT15" i="23"/>
  <c r="AQ16"/>
  <c r="AQ6" s="1"/>
  <c r="AE161" i="12"/>
  <c r="AF161" s="1"/>
  <c r="AR161" s="1"/>
  <c r="AT161" s="1"/>
  <c r="BB161" s="1"/>
  <c r="AE178"/>
  <c r="AF178" s="1"/>
  <c r="AE140"/>
  <c r="AF140" s="1"/>
  <c r="AR140" s="1"/>
  <c r="Y103"/>
  <c r="Y108"/>
  <c r="Y115"/>
  <c r="Y120"/>
  <c r="Y169"/>
  <c r="Y149" s="1"/>
  <c r="AC30"/>
  <c r="AC6" s="1"/>
  <c r="AC5" s="1"/>
  <c r="Y11" i="1"/>
  <c r="M7"/>
  <c r="M10"/>
  <c r="AQ10" s="1"/>
  <c r="M13"/>
  <c r="AQ13" s="1"/>
  <c r="AE8"/>
  <c r="AF8" s="1"/>
  <c r="M12"/>
  <c r="M8"/>
  <c r="AQ8" s="1"/>
  <c r="M24"/>
  <c r="AQ24" s="1"/>
  <c r="AE10"/>
  <c r="AF10" s="1"/>
  <c r="AE7"/>
  <c r="AB11"/>
  <c r="M9"/>
  <c r="AQ9" s="1"/>
  <c r="M14"/>
  <c r="AQ14" s="1"/>
  <c r="AE9"/>
  <c r="AF9" s="1"/>
  <c r="M31" i="12"/>
  <c r="M35" s="1"/>
  <c r="M36"/>
  <c r="AQ36" s="1"/>
  <c r="L40"/>
  <c r="M42"/>
  <c r="M52"/>
  <c r="AQ52" s="1"/>
  <c r="M56"/>
  <c r="AQ56" s="1"/>
  <c r="M67"/>
  <c r="AQ67" s="1"/>
  <c r="AU67" s="1"/>
  <c r="M80"/>
  <c r="AQ80" s="1"/>
  <c r="AB88"/>
  <c r="AE84"/>
  <c r="M86"/>
  <c r="AQ86" s="1"/>
  <c r="AB93"/>
  <c r="AE89"/>
  <c r="M91"/>
  <c r="AQ91" s="1"/>
  <c r="AE94"/>
  <c r="AB98"/>
  <c r="M99"/>
  <c r="AQ99" s="1"/>
  <c r="L103"/>
  <c r="M104"/>
  <c r="L108"/>
  <c r="L115"/>
  <c r="M110"/>
  <c r="L120"/>
  <c r="M116"/>
  <c r="AE124"/>
  <c r="AB129"/>
  <c r="M128"/>
  <c r="AQ128" s="1"/>
  <c r="M150"/>
  <c r="L169"/>
  <c r="L149" s="1"/>
  <c r="M164"/>
  <c r="AQ164" s="1"/>
  <c r="M180"/>
  <c r="AQ180" s="1"/>
  <c r="Y11"/>
  <c r="AE9"/>
  <c r="AF9" s="1"/>
  <c r="AR9" s="1"/>
  <c r="AE10"/>
  <c r="AF10" s="1"/>
  <c r="AE24"/>
  <c r="AF24" s="1"/>
  <c r="AR24" s="1"/>
  <c r="AE33"/>
  <c r="AF33" s="1"/>
  <c r="AE38"/>
  <c r="AF38" s="1"/>
  <c r="AE49"/>
  <c r="AF49" s="1"/>
  <c r="AE54"/>
  <c r="AF54" s="1"/>
  <c r="Y63"/>
  <c r="AE60"/>
  <c r="AF60" s="1"/>
  <c r="AR60" s="1"/>
  <c r="Y75"/>
  <c r="AE65"/>
  <c r="AF65" s="1"/>
  <c r="Y81"/>
  <c r="Y76" s="1"/>
  <c r="AE78"/>
  <c r="AF78" s="1"/>
  <c r="AE101"/>
  <c r="AF101" s="1"/>
  <c r="AR101" s="1"/>
  <c r="AE106"/>
  <c r="AF106" s="1"/>
  <c r="AR106" s="1"/>
  <c r="AE113"/>
  <c r="AF113" s="1"/>
  <c r="AE117"/>
  <c r="AF117" s="1"/>
  <c r="Y147"/>
  <c r="AE133"/>
  <c r="AF133" s="1"/>
  <c r="AR133" s="1"/>
  <c r="AE157"/>
  <c r="AF157" s="1"/>
  <c r="Y184"/>
  <c r="Y170" s="1"/>
  <c r="AE176"/>
  <c r="AF176" s="1"/>
  <c r="AR176" s="1"/>
  <c r="M7"/>
  <c r="L11"/>
  <c r="M37"/>
  <c r="M43"/>
  <c r="AQ43" s="1"/>
  <c r="AE51"/>
  <c r="AB57"/>
  <c r="M53"/>
  <c r="AQ53" s="1"/>
  <c r="M59"/>
  <c r="M63" s="1"/>
  <c r="L63"/>
  <c r="L75"/>
  <c r="M64"/>
  <c r="M77"/>
  <c r="M92"/>
  <c r="AQ92" s="1"/>
  <c r="M100"/>
  <c r="AQ100" s="1"/>
  <c r="M105"/>
  <c r="AQ105" s="1"/>
  <c r="M112"/>
  <c r="AQ112" s="1"/>
  <c r="M119"/>
  <c r="AQ119" s="1"/>
  <c r="M130"/>
  <c r="L147"/>
  <c r="M171"/>
  <c r="L184"/>
  <c r="L170" s="1"/>
  <c r="L148" s="1"/>
  <c r="M182"/>
  <c r="AQ182" s="1"/>
  <c r="M8"/>
  <c r="AB30"/>
  <c r="AE12"/>
  <c r="M9"/>
  <c r="AQ9" s="1"/>
  <c r="M10"/>
  <c r="AQ10" s="1"/>
  <c r="M24"/>
  <c r="AQ24" s="1"/>
  <c r="AE31"/>
  <c r="AE35" s="1"/>
  <c r="AE36"/>
  <c r="AB40"/>
  <c r="M38"/>
  <c r="AQ38" s="1"/>
  <c r="AE42"/>
  <c r="AF42" s="1"/>
  <c r="AB50"/>
  <c r="M49"/>
  <c r="AQ49" s="1"/>
  <c r="M54"/>
  <c r="AQ54" s="1"/>
  <c r="M65"/>
  <c r="AQ65" s="1"/>
  <c r="M78"/>
  <c r="AQ78" s="1"/>
  <c r="M89"/>
  <c r="AQ89" s="1"/>
  <c r="L93"/>
  <c r="L98"/>
  <c r="M94"/>
  <c r="AE99"/>
  <c r="AB103"/>
  <c r="M101"/>
  <c r="AQ101" s="1"/>
  <c r="AB108"/>
  <c r="AE104"/>
  <c r="M106"/>
  <c r="AQ106" s="1"/>
  <c r="AB115"/>
  <c r="AE110"/>
  <c r="M113"/>
  <c r="AQ113" s="1"/>
  <c r="AE116"/>
  <c r="AB120"/>
  <c r="M124"/>
  <c r="AQ124" s="1"/>
  <c r="L129"/>
  <c r="M133"/>
  <c r="AQ133" s="1"/>
  <c r="AE150"/>
  <c r="AB169"/>
  <c r="AB149" s="1"/>
  <c r="M157"/>
  <c r="AQ157" s="1"/>
  <c r="M176"/>
  <c r="AQ176" s="1"/>
  <c r="Y30"/>
  <c r="Y57"/>
  <c r="AE52"/>
  <c r="AF52" s="1"/>
  <c r="AR52" s="1"/>
  <c r="AE56"/>
  <c r="AF56" s="1"/>
  <c r="AE62"/>
  <c r="AF62" s="1"/>
  <c r="AE67"/>
  <c r="AF67" s="1"/>
  <c r="AE80"/>
  <c r="AF80" s="1"/>
  <c r="AE86"/>
  <c r="AF86" s="1"/>
  <c r="AE91"/>
  <c r="AF91" s="1"/>
  <c r="AE118"/>
  <c r="AF118" s="1"/>
  <c r="AR118" s="1"/>
  <c r="AT118" s="1"/>
  <c r="BB118" s="1"/>
  <c r="AE128"/>
  <c r="AF128" s="1"/>
  <c r="AR128" s="1"/>
  <c r="AE164"/>
  <c r="AF164" s="1"/>
  <c r="AR164" s="1"/>
  <c r="AE180"/>
  <c r="AF180" s="1"/>
  <c r="AB11"/>
  <c r="AE7"/>
  <c r="M12"/>
  <c r="L30"/>
  <c r="M25"/>
  <c r="AQ25" s="1"/>
  <c r="M39"/>
  <c r="AQ39" s="1"/>
  <c r="M51"/>
  <c r="L57"/>
  <c r="M55"/>
  <c r="AQ55" s="1"/>
  <c r="AE59"/>
  <c r="AB63"/>
  <c r="AB75"/>
  <c r="AE64"/>
  <c r="M66"/>
  <c r="AQ66" s="1"/>
  <c r="AB81"/>
  <c r="AB76" s="1"/>
  <c r="AE77"/>
  <c r="M79"/>
  <c r="AQ79" s="1"/>
  <c r="M85"/>
  <c r="AQ85" s="1"/>
  <c r="M90"/>
  <c r="AQ90" s="1"/>
  <c r="M95"/>
  <c r="AQ95" s="1"/>
  <c r="M102"/>
  <c r="AQ102" s="1"/>
  <c r="M107"/>
  <c r="AQ107" s="1"/>
  <c r="M114"/>
  <c r="AQ114" s="1"/>
  <c r="M127"/>
  <c r="AQ127" s="1"/>
  <c r="AE130"/>
  <c r="AB147"/>
  <c r="M140"/>
  <c r="AQ140" s="1"/>
  <c r="AB184"/>
  <c r="AB170" s="1"/>
  <c r="AE171"/>
  <c r="M178"/>
  <c r="AQ178" s="1"/>
  <c r="Y40"/>
  <c r="Y50"/>
  <c r="AN11" i="1"/>
  <c r="AN6" s="1"/>
  <c r="AN5" s="1"/>
  <c r="AE5" i="22"/>
  <c r="AT357"/>
  <c r="BA390" i="23"/>
  <c r="BA394" s="1"/>
  <c r="BA389" s="1"/>
  <c r="AR178" i="12"/>
  <c r="AR180"/>
  <c r="AR127"/>
  <c r="AR261" i="23"/>
  <c r="AF126" i="21"/>
  <c r="AS5" i="23"/>
  <c r="AT288" i="22"/>
  <c r="AT394"/>
  <c r="AT389" s="1"/>
  <c r="AE254" i="21"/>
  <c r="AS5"/>
  <c r="AF320"/>
  <c r="AS5" i="22"/>
  <c r="AT363" i="23"/>
  <c r="AT182" i="22"/>
  <c r="BA432" i="23"/>
  <c r="BA436" s="1"/>
  <c r="BA431" s="1"/>
  <c r="AR22"/>
  <c r="AF261" i="22"/>
  <c r="AF254" s="1"/>
  <c r="AE254"/>
  <c r="AE5" i="23"/>
  <c r="AF389" i="22"/>
  <c r="AT90" i="23"/>
  <c r="BA90" s="1"/>
  <c r="BA94" s="1"/>
  <c r="AF187" i="21"/>
  <c r="AF368"/>
  <c r="AF43" i="22"/>
  <c r="AF410"/>
  <c r="AQ282"/>
  <c r="AQ254" s="1"/>
  <c r="AQ126"/>
  <c r="AE5" i="21"/>
  <c r="AF238" i="22"/>
  <c r="AT132"/>
  <c r="AQ410" i="21"/>
  <c r="AE137"/>
  <c r="AE137" i="22"/>
  <c r="AF43" i="23"/>
  <c r="AF95"/>
  <c r="AE254"/>
  <c r="AF165"/>
  <c r="AE319" i="22"/>
  <c r="AR331"/>
  <c r="AT347"/>
  <c r="AT351" s="1"/>
  <c r="AQ95"/>
  <c r="AQ5" s="1"/>
  <c r="AF165"/>
  <c r="AF331" i="21"/>
  <c r="AE137" i="23"/>
  <c r="AQ282"/>
  <c r="AQ254" s="1"/>
  <c r="AT127"/>
  <c r="AT131" s="1"/>
  <c r="AT126" s="1"/>
  <c r="AF238"/>
  <c r="AQ137"/>
  <c r="AQ319" i="21"/>
  <c r="AR59"/>
  <c r="AT248"/>
  <c r="BA244"/>
  <c r="BA248" s="1"/>
  <c r="AR302"/>
  <c r="AT298"/>
  <c r="AF389"/>
  <c r="AF319" s="1"/>
  <c r="AT18"/>
  <c r="AR21"/>
  <c r="AR159"/>
  <c r="AT155"/>
  <c r="AF22"/>
  <c r="AR170"/>
  <c r="AT166"/>
  <c r="AR378"/>
  <c r="AT374"/>
  <c r="AR53"/>
  <c r="AT49"/>
  <c r="AR131"/>
  <c r="AT127"/>
  <c r="AU11"/>
  <c r="BA8"/>
  <c r="BA65"/>
  <c r="BA69" s="1"/>
  <c r="AT69"/>
  <c r="AT33"/>
  <c r="AR37"/>
  <c r="AF165"/>
  <c r="BA416"/>
  <c r="BA420" s="1"/>
  <c r="AT420"/>
  <c r="BA182"/>
  <c r="BA186" s="1"/>
  <c r="BA181" s="1"/>
  <c r="AT186"/>
  <c r="AT181" s="1"/>
  <c r="AT60"/>
  <c r="AT84"/>
  <c r="BA80"/>
  <c r="BA84" s="1"/>
  <c r="AT217"/>
  <c r="BA213"/>
  <c r="BA217" s="1"/>
  <c r="AR318"/>
  <c r="AT314"/>
  <c r="BA432"/>
  <c r="BA436" s="1"/>
  <c r="BA431" s="1"/>
  <c r="AT436"/>
  <c r="AT431" s="1"/>
  <c r="AR373"/>
  <c r="AT369"/>
  <c r="AR287"/>
  <c r="AT283"/>
  <c r="AT207"/>
  <c r="BA203"/>
  <c r="BA207" s="1"/>
  <c r="AQ59"/>
  <c r="AQ5" s="1"/>
  <c r="BA426"/>
  <c r="BA430" s="1"/>
  <c r="AT430"/>
  <c r="AF59"/>
  <c r="AT28"/>
  <c r="AR32"/>
  <c r="AF282"/>
  <c r="AF238"/>
  <c r="AT96"/>
  <c r="BA262"/>
  <c r="BA266" s="1"/>
  <c r="AT266"/>
  <c r="BA411"/>
  <c r="BA415" s="1"/>
  <c r="BA410" s="1"/>
  <c r="AT415"/>
  <c r="AT410" s="1"/>
  <c r="AR192"/>
  <c r="AR187" s="1"/>
  <c r="AT188"/>
  <c r="AT13"/>
  <c r="AR16"/>
  <c r="BA70"/>
  <c r="BA74" s="1"/>
  <c r="AT74"/>
  <c r="AT343"/>
  <c r="BA343" s="1"/>
  <c r="AR346"/>
  <c r="BA384"/>
  <c r="BA388" s="1"/>
  <c r="AT388"/>
  <c r="BA139"/>
  <c r="BA143" s="1"/>
  <c r="BA138" s="1"/>
  <c r="AT143"/>
  <c r="AT138" s="1"/>
  <c r="AT232"/>
  <c r="BA228"/>
  <c r="BA232" s="1"/>
  <c r="AR243"/>
  <c r="AT239"/>
  <c r="AT267"/>
  <c r="AR367"/>
  <c r="AR362" s="1"/>
  <c r="AT363"/>
  <c r="BA198"/>
  <c r="BA202" s="1"/>
  <c r="AT202"/>
  <c r="AT212"/>
  <c r="BA208"/>
  <c r="BA212" s="1"/>
  <c r="AR237"/>
  <c r="AT233"/>
  <c r="BA176"/>
  <c r="BA180" s="1"/>
  <c r="AT180"/>
  <c r="AT85"/>
  <c r="AR399"/>
  <c r="AT395"/>
  <c r="BA272"/>
  <c r="BA276" s="1"/>
  <c r="AT276"/>
  <c r="AT348"/>
  <c r="BA348" s="1"/>
  <c r="AR351"/>
  <c r="AR175"/>
  <c r="AT171"/>
  <c r="AR154"/>
  <c r="AT150"/>
  <c r="BA442"/>
  <c r="BA446" s="1"/>
  <c r="AT446"/>
  <c r="AF43"/>
  <c r="AR330"/>
  <c r="AT326"/>
  <c r="AT222"/>
  <c r="BA218"/>
  <c r="BA222" s="1"/>
  <c r="AT38"/>
  <c r="AR42"/>
  <c r="AF149"/>
  <c r="AT277"/>
  <c r="AT94"/>
  <c r="BA90"/>
  <c r="BA94" s="1"/>
  <c r="AF303"/>
  <c r="AR48"/>
  <c r="AT44"/>
  <c r="BA17"/>
  <c r="AU21"/>
  <c r="AR308"/>
  <c r="AT304"/>
  <c r="AR58"/>
  <c r="AT54"/>
  <c r="AR253"/>
  <c r="AT249"/>
  <c r="AR292"/>
  <c r="AT288"/>
  <c r="AF6"/>
  <c r="AR164"/>
  <c r="AT160"/>
  <c r="AR313"/>
  <c r="AT309"/>
  <c r="AQ261"/>
  <c r="AQ254" s="1"/>
  <c r="BA193"/>
  <c r="BA197" s="1"/>
  <c r="AT197"/>
  <c r="AR341"/>
  <c r="AT338"/>
  <c r="BA338" s="1"/>
  <c r="AR11"/>
  <c r="AT7"/>
  <c r="BA101"/>
  <c r="BA105" s="1"/>
  <c r="AT105"/>
  <c r="AT135"/>
  <c r="BA135" s="1"/>
  <c r="AR136"/>
  <c r="AE319"/>
  <c r="AR325"/>
  <c r="AR320" s="1"/>
  <c r="AT321"/>
  <c r="AR260"/>
  <c r="AR255" s="1"/>
  <c r="AT256"/>
  <c r="AQ137"/>
  <c r="BA75"/>
  <c r="BA79" s="1"/>
  <c r="AT79"/>
  <c r="BA421"/>
  <c r="BA425" s="1"/>
  <c r="AT425"/>
  <c r="AT391"/>
  <c r="BA391" s="1"/>
  <c r="AR394"/>
  <c r="AT23"/>
  <c r="AR27"/>
  <c r="BA12"/>
  <c r="AT227"/>
  <c r="BA223"/>
  <c r="BA227" s="1"/>
  <c r="AR297"/>
  <c r="AT293"/>
  <c r="BA321" i="22"/>
  <c r="BA325" s="1"/>
  <c r="BA320" s="1"/>
  <c r="BA319" s="1"/>
  <c r="AT325"/>
  <c r="AT320" s="1"/>
  <c r="AT319" s="1"/>
  <c r="AR58"/>
  <c r="AT54"/>
  <c r="AR367"/>
  <c r="AR362" s="1"/>
  <c r="AT363"/>
  <c r="AR281"/>
  <c r="AT277"/>
  <c r="AR100" i="23"/>
  <c r="AT96"/>
  <c r="BA127" i="22"/>
  <c r="BA131" s="1"/>
  <c r="BA126" s="1"/>
  <c r="AT131"/>
  <c r="AT126" s="1"/>
  <c r="AR170" i="23"/>
  <c r="AT166"/>
  <c r="BA262"/>
  <c r="BA266" s="1"/>
  <c r="AT266"/>
  <c r="BA28" i="22"/>
  <c r="BA32" s="1"/>
  <c r="AT32"/>
  <c r="BA116"/>
  <c r="BA120" s="1"/>
  <c r="AT120"/>
  <c r="BA432"/>
  <c r="BA436" s="1"/>
  <c r="BA431" s="1"/>
  <c r="AT436"/>
  <c r="AT431" s="1"/>
  <c r="AR378"/>
  <c r="AT374"/>
  <c r="AR197" i="23"/>
  <c r="AT193"/>
  <c r="AF331" i="22"/>
  <c r="AE319" i="23"/>
  <c r="AR388" i="22"/>
  <c r="AT384"/>
  <c r="BA111"/>
  <c r="BA115" s="1"/>
  <c r="AT115"/>
  <c r="BA277" i="23"/>
  <c r="BA281" s="1"/>
  <c r="AT281"/>
  <c r="AR180" i="22"/>
  <c r="AT176"/>
  <c r="AF22"/>
  <c r="AT70" i="23"/>
  <c r="AF368" i="22"/>
  <c r="AR74"/>
  <c r="AT70"/>
  <c r="AR105" i="23"/>
  <c r="AT101"/>
  <c r="AR415" i="22"/>
  <c r="AT411"/>
  <c r="AR227"/>
  <c r="AT223"/>
  <c r="BA363" i="23"/>
  <c r="BA367" s="1"/>
  <c r="BA362" s="1"/>
  <c r="AT367"/>
  <c r="AT362" s="1"/>
  <c r="AR276" i="22"/>
  <c r="AT272"/>
  <c r="BA357"/>
  <c r="BA361" s="1"/>
  <c r="AT361"/>
  <c r="AR164" i="23"/>
  <c r="AT160"/>
  <c r="AR248"/>
  <c r="AT244"/>
  <c r="BA106" i="22"/>
  <c r="BA110" s="1"/>
  <c r="AT110"/>
  <c r="AR373"/>
  <c r="AT369"/>
  <c r="AT13"/>
  <c r="AR16"/>
  <c r="AR6" s="1"/>
  <c r="BA267" i="23"/>
  <c r="BA271" s="1"/>
  <c r="AT271"/>
  <c r="AR308"/>
  <c r="AT304"/>
  <c r="AT337" i="22"/>
  <c r="AR409"/>
  <c r="AT405"/>
  <c r="BA293"/>
  <c r="BA297" s="1"/>
  <c r="AT297"/>
  <c r="AR346" i="23"/>
  <c r="AT342"/>
  <c r="AT332" i="22"/>
  <c r="AQ126" i="23"/>
  <c r="AR237"/>
  <c r="AT233"/>
  <c r="AR125"/>
  <c r="AT121"/>
  <c r="AR243"/>
  <c r="AT239"/>
  <c r="AR64" i="22"/>
  <c r="AT60"/>
  <c r="AR186" i="23"/>
  <c r="AR181" s="1"/>
  <c r="AT182"/>
  <c r="BA421"/>
  <c r="BA425" s="1"/>
  <c r="AT425"/>
  <c r="AT288"/>
  <c r="AR110"/>
  <c r="AT106"/>
  <c r="BA166" i="22"/>
  <c r="BA170" s="1"/>
  <c r="BA165" s="1"/>
  <c r="AT170"/>
  <c r="AT165" s="1"/>
  <c r="AR446"/>
  <c r="AR431" s="1"/>
  <c r="AT442"/>
  <c r="AR330" i="23"/>
  <c r="AT326"/>
  <c r="AF303"/>
  <c r="AR282"/>
  <c r="BA132" i="22"/>
  <c r="BA136" s="1"/>
  <c r="AT136"/>
  <c r="AF59" i="23"/>
  <c r="AR351"/>
  <c r="AT347"/>
  <c r="AT293"/>
  <c r="AR175" i="22"/>
  <c r="AT171"/>
  <c r="AQ331"/>
  <c r="AQ319" s="1"/>
  <c r="BA155"/>
  <c r="BA159" s="1"/>
  <c r="AT159"/>
  <c r="AT60" i="23"/>
  <c r="AR207"/>
  <c r="AT203"/>
  <c r="AR336"/>
  <c r="AT332"/>
  <c r="AF59" i="22"/>
  <c r="AT298" i="23"/>
  <c r="BA426"/>
  <c r="BA430" s="1"/>
  <c r="AT430"/>
  <c r="BA262" i="22"/>
  <c r="BA266" s="1"/>
  <c r="AT266"/>
  <c r="AF282" i="23"/>
  <c r="AR318"/>
  <c r="AT314"/>
  <c r="BA272"/>
  <c r="BA276" s="1"/>
  <c r="AT276"/>
  <c r="AF187" i="22"/>
  <c r="AF137" s="1"/>
  <c r="BA298"/>
  <c r="BA302" s="1"/>
  <c r="AT302"/>
  <c r="AQ59" i="23"/>
  <c r="AQ5" s="1"/>
  <c r="AR192"/>
  <c r="AT188"/>
  <c r="BA29"/>
  <c r="BA32" s="1"/>
  <c r="BA22" s="1"/>
  <c r="AT32"/>
  <c r="AT22" s="1"/>
  <c r="AF331"/>
  <c r="AR42" i="22"/>
  <c r="AT38"/>
  <c r="AT65" i="23"/>
  <c r="AR89"/>
  <c r="AT85"/>
  <c r="BA96" i="22"/>
  <c r="BA100" s="1"/>
  <c r="AT100"/>
  <c r="BA17"/>
  <c r="BA21" s="1"/>
  <c r="AU21"/>
  <c r="AR399"/>
  <c r="AT395"/>
  <c r="AR430"/>
  <c r="AT426"/>
  <c r="AR180" i="23"/>
  <c r="AT176"/>
  <c r="BA267" i="22"/>
  <c r="BA271" s="1"/>
  <c r="AT271"/>
  <c r="AR212"/>
  <c r="AT208"/>
  <c r="AR192"/>
  <c r="AT188"/>
  <c r="AF187" i="23"/>
  <c r="AS137"/>
  <c r="AR399"/>
  <c r="AT395"/>
  <c r="AR115"/>
  <c r="AT111"/>
  <c r="AR253" i="22"/>
  <c r="AT249"/>
  <c r="BA416" i="23"/>
  <c r="BA420" s="1"/>
  <c r="AT420"/>
  <c r="AR53"/>
  <c r="AT49"/>
  <c r="BA400"/>
  <c r="BA404" s="1"/>
  <c r="AT404"/>
  <c r="BA283" i="22"/>
  <c r="BA287" s="1"/>
  <c r="BA282" s="1"/>
  <c r="AT287"/>
  <c r="AT282" s="1"/>
  <c r="AR308"/>
  <c r="AT304"/>
  <c r="AR227" i="23"/>
  <c r="AT223"/>
  <c r="AR253"/>
  <c r="AT249"/>
  <c r="BA12" i="22"/>
  <c r="BA12" i="23"/>
  <c r="AR361"/>
  <c r="AT357"/>
  <c r="AR154"/>
  <c r="AT150"/>
  <c r="AR409"/>
  <c r="AT405"/>
  <c r="BA256" i="22"/>
  <c r="BA260" s="1"/>
  <c r="BA255" s="1"/>
  <c r="AT260"/>
  <c r="AT255" s="1"/>
  <c r="BA182"/>
  <c r="BA186" s="1"/>
  <c r="BA181" s="1"/>
  <c r="AT186"/>
  <c r="AT181" s="1"/>
  <c r="AR143"/>
  <c r="AR138" s="1"/>
  <c r="AT139"/>
  <c r="AR159" i="23"/>
  <c r="AT155"/>
  <c r="AR313"/>
  <c r="AT309"/>
  <c r="AR383"/>
  <c r="AR368" s="1"/>
  <c r="AT379"/>
  <c r="AT161" i="22"/>
  <c r="BA161" s="1"/>
  <c r="AR164"/>
  <c r="AR149" s="1"/>
  <c r="AR27"/>
  <c r="AT23"/>
  <c r="BA411" i="23"/>
  <c r="BA415" s="1"/>
  <c r="BA410" s="1"/>
  <c r="AT415"/>
  <c r="AT410" s="1"/>
  <c r="AR53" i="22"/>
  <c r="AT49"/>
  <c r="AT283" i="23"/>
  <c r="AF149"/>
  <c r="AF138"/>
  <c r="BA160" i="22"/>
  <c r="AR318"/>
  <c r="AT314"/>
  <c r="AF320" i="23"/>
  <c r="AR313" i="22"/>
  <c r="AT309"/>
  <c r="BA374" i="23"/>
  <c r="BA378" s="1"/>
  <c r="AT378"/>
  <c r="AR202" i="22"/>
  <c r="AT198"/>
  <c r="AR237"/>
  <c r="AT233"/>
  <c r="AQ319" i="23"/>
  <c r="AR202"/>
  <c r="AT198"/>
  <c r="AR48" i="22"/>
  <c r="AT44"/>
  <c r="AR148" i="23"/>
  <c r="AT144"/>
  <c r="AR383" i="22"/>
  <c r="AT379"/>
  <c r="AR197"/>
  <c r="AT193"/>
  <c r="BA384" i="23"/>
  <c r="BA388" s="1"/>
  <c r="AT388"/>
  <c r="AR48"/>
  <c r="AT44"/>
  <c r="AR120"/>
  <c r="AT116"/>
  <c r="BA17"/>
  <c r="BA21" s="1"/>
  <c r="AU21"/>
  <c r="AR58"/>
  <c r="AT54"/>
  <c r="AR69" i="22"/>
  <c r="AT65"/>
  <c r="AR143" i="23"/>
  <c r="AT139"/>
  <c r="BA7" i="22"/>
  <c r="BA11" s="1"/>
  <c r="AT11"/>
  <c r="AR217" i="23"/>
  <c r="AT213"/>
  <c r="AR325"/>
  <c r="AT321"/>
  <c r="AT352" i="22"/>
  <c r="AT94" i="23"/>
  <c r="AR260"/>
  <c r="AR255" s="1"/>
  <c r="AT256"/>
  <c r="AR232"/>
  <c r="AT228"/>
  <c r="AR84"/>
  <c r="AT80"/>
  <c r="AR79"/>
  <c r="AT75"/>
  <c r="BA101" i="22"/>
  <c r="BA105" s="1"/>
  <c r="AT105"/>
  <c r="BA288"/>
  <c r="BA292" s="1"/>
  <c r="AT292"/>
  <c r="AR126" i="23"/>
  <c r="AF389"/>
  <c r="AR425" i="22"/>
  <c r="AT421"/>
  <c r="BA342"/>
  <c r="BA346" s="1"/>
  <c r="AT346"/>
  <c r="AR212" i="23"/>
  <c r="AT208"/>
  <c r="BA150" i="22"/>
  <c r="BA154" s="1"/>
  <c r="AT154"/>
  <c r="AF254" i="23"/>
  <c r="AR248" i="22"/>
  <c r="AT244"/>
  <c r="AR232"/>
  <c r="AT228"/>
  <c r="AR341" i="23"/>
  <c r="AT337"/>
  <c r="AR404" i="22"/>
  <c r="AT400"/>
  <c r="AR79"/>
  <c r="AT75"/>
  <c r="AR175" i="23"/>
  <c r="AT171"/>
  <c r="AF126"/>
  <c r="AT391"/>
  <c r="BA391" s="1"/>
  <c r="AR394"/>
  <c r="AR222"/>
  <c r="AT218"/>
  <c r="AQ149" i="22"/>
  <c r="AQ137" s="1"/>
  <c r="AR330"/>
  <c r="AR320" s="1"/>
  <c r="AT326"/>
  <c r="AT132" i="23"/>
  <c r="AR356"/>
  <c r="AT352"/>
  <c r="AR207" i="22"/>
  <c r="AT203"/>
  <c r="BA121"/>
  <c r="BA125" s="1"/>
  <c r="AT125"/>
  <c r="AR420"/>
  <c r="AT416"/>
  <c r="AR112" i="12"/>
  <c r="AQ130"/>
  <c r="AQ104"/>
  <c r="AS150"/>
  <c r="AR91"/>
  <c r="AQ94"/>
  <c r="AR107"/>
  <c r="AQ116"/>
  <c r="AQ110"/>
  <c r="AS33"/>
  <c r="AR100"/>
  <c r="AR157"/>
  <c r="AR86"/>
  <c r="AS87"/>
  <c r="AS59"/>
  <c r="AR90"/>
  <c r="AR62"/>
  <c r="AR117"/>
  <c r="AT117" s="1"/>
  <c r="BB117" s="1"/>
  <c r="AS31"/>
  <c r="AQ60"/>
  <c r="AR61"/>
  <c r="AS62"/>
  <c r="AR102"/>
  <c r="AQ32"/>
  <c r="AR53"/>
  <c r="AR85"/>
  <c r="AR25"/>
  <c r="AS34"/>
  <c r="AR79"/>
  <c r="AR8"/>
  <c r="AR105"/>
  <c r="AR119"/>
  <c r="AN11"/>
  <c r="AS32"/>
  <c r="AQ34"/>
  <c r="AQ51"/>
  <c r="AQ33"/>
  <c r="AU14"/>
  <c r="AR55"/>
  <c r="AS61"/>
  <c r="AQ62"/>
  <c r="AQ87"/>
  <c r="AQ61"/>
  <c r="AU96"/>
  <c r="AS35" l="1"/>
  <c r="W10" i="18" s="1"/>
  <c r="EJ10" s="1"/>
  <c r="M11" i="1"/>
  <c r="AQ12"/>
  <c r="AQ30" s="1"/>
  <c r="H9" i="18" s="1"/>
  <c r="M30" i="1"/>
  <c r="AN12" i="12"/>
  <c r="AN30" s="1"/>
  <c r="AN6" s="1"/>
  <c r="AN5" s="1"/>
  <c r="AM30"/>
  <c r="AM6" s="1"/>
  <c r="AM5" s="1"/>
  <c r="BB14"/>
  <c r="Y6"/>
  <c r="Y109"/>
  <c r="AE50"/>
  <c r="Y148"/>
  <c r="AF43"/>
  <c r="AF50" s="1"/>
  <c r="AB83"/>
  <c r="AB41"/>
  <c r="Y83"/>
  <c r="AB6"/>
  <c r="AT114"/>
  <c r="BB114" s="1"/>
  <c r="AT92"/>
  <c r="BB92" s="1"/>
  <c r="AT86"/>
  <c r="BB86" s="1"/>
  <c r="AT91"/>
  <c r="BB91" s="1"/>
  <c r="AT100"/>
  <c r="BB100" s="1"/>
  <c r="AT55"/>
  <c r="BB55" s="1"/>
  <c r="AT53"/>
  <c r="BB53" s="1"/>
  <c r="AU15" i="23"/>
  <c r="AT16"/>
  <c r="AT6" s="1"/>
  <c r="AT102" i="12"/>
  <c r="BB102" s="1"/>
  <c r="AT25"/>
  <c r="AU25" s="1"/>
  <c r="BB25" s="1"/>
  <c r="AT128"/>
  <c r="BB128" s="1"/>
  <c r="AQ7" i="1"/>
  <c r="AQ11" s="1"/>
  <c r="H8" i="18" s="1"/>
  <c r="AT176" i="12"/>
  <c r="BB176" s="1"/>
  <c r="AT90"/>
  <c r="BB90" s="1"/>
  <c r="AQ93"/>
  <c r="U23" i="18" s="1"/>
  <c r="AB148" i="12"/>
  <c r="AQ129"/>
  <c r="U30" i="18" s="1"/>
  <c r="AT140" i="12"/>
  <c r="BB140" s="1"/>
  <c r="AT106"/>
  <c r="BB106" s="1"/>
  <c r="AQ108"/>
  <c r="U26" i="18" s="1"/>
  <c r="AT180" i="12"/>
  <c r="BB180" s="1"/>
  <c r="M11"/>
  <c r="AT101"/>
  <c r="BB101" s="1"/>
  <c r="AT9"/>
  <c r="AT107"/>
  <c r="BB107" s="1"/>
  <c r="AT127"/>
  <c r="BB127" s="1"/>
  <c r="Y58"/>
  <c r="AF130"/>
  <c r="AF147" s="1"/>
  <c r="AE147"/>
  <c r="AE63"/>
  <c r="AF59"/>
  <c r="AF63" s="1"/>
  <c r="AF110"/>
  <c r="AF115" s="1"/>
  <c r="AE115"/>
  <c r="AF104"/>
  <c r="AF108" s="1"/>
  <c r="AE108"/>
  <c r="AF31"/>
  <c r="AF35" s="1"/>
  <c r="AF12"/>
  <c r="AF30" s="1"/>
  <c r="AE30"/>
  <c r="AF51"/>
  <c r="AF57" s="1"/>
  <c r="AE57"/>
  <c r="AF89"/>
  <c r="AF93" s="1"/>
  <c r="AE93"/>
  <c r="AF84"/>
  <c r="AF88" s="1"/>
  <c r="AE88"/>
  <c r="AQ57"/>
  <c r="U14" i="18" s="1"/>
  <c r="AQ147" i="12"/>
  <c r="U31" i="18" s="1"/>
  <c r="AT164" i="12"/>
  <c r="BB164" s="1"/>
  <c r="AT178"/>
  <c r="BB178" s="1"/>
  <c r="M30"/>
  <c r="M184"/>
  <c r="M170" s="1"/>
  <c r="M147"/>
  <c r="M40"/>
  <c r="M120"/>
  <c r="AE184"/>
  <c r="AE170" s="1"/>
  <c r="AF171"/>
  <c r="AF184" s="1"/>
  <c r="AF170" s="1"/>
  <c r="AF36"/>
  <c r="AF40" s="1"/>
  <c r="AE40"/>
  <c r="AF124"/>
  <c r="AF129" s="1"/>
  <c r="AE129"/>
  <c r="AT79"/>
  <c r="BB79" s="1"/>
  <c r="AT85"/>
  <c r="BB85" s="1"/>
  <c r="AQ115"/>
  <c r="U28" i="18" s="1"/>
  <c r="AQ98" i="12"/>
  <c r="U24" i="18" s="1"/>
  <c r="AB58" i="12"/>
  <c r="M108"/>
  <c r="AQ8"/>
  <c r="AT8" s="1"/>
  <c r="AU8" s="1"/>
  <c r="BB8" s="1"/>
  <c r="L109"/>
  <c r="M81"/>
  <c r="M76" s="1"/>
  <c r="L58"/>
  <c r="AQ37"/>
  <c r="AQ40" s="1"/>
  <c r="U11" i="18" s="1"/>
  <c r="M169" i="12"/>
  <c r="M149" s="1"/>
  <c r="M103"/>
  <c r="L41"/>
  <c r="AE169"/>
  <c r="AE149" s="1"/>
  <c r="AF150"/>
  <c r="AF169" s="1"/>
  <c r="AF149" s="1"/>
  <c r="AT119"/>
  <c r="BB119" s="1"/>
  <c r="Y41"/>
  <c r="M129"/>
  <c r="M98"/>
  <c r="M115"/>
  <c r="M50"/>
  <c r="AF77"/>
  <c r="AF81" s="1"/>
  <c r="AF76" s="1"/>
  <c r="AE81"/>
  <c r="AE76" s="1"/>
  <c r="AF64"/>
  <c r="AF75" s="1"/>
  <c r="AE75"/>
  <c r="AE11"/>
  <c r="AF7"/>
  <c r="AF11" s="1"/>
  <c r="AF116"/>
  <c r="AF120" s="1"/>
  <c r="AE120"/>
  <c r="AE103"/>
  <c r="AF99"/>
  <c r="AF103" s="1"/>
  <c r="AE98"/>
  <c r="AF94"/>
  <c r="AF98" s="1"/>
  <c r="AT24"/>
  <c r="BB24" s="1"/>
  <c r="AT52"/>
  <c r="BB52" s="1"/>
  <c r="AT157"/>
  <c r="BB157" s="1"/>
  <c r="AQ120"/>
  <c r="U29" i="18" s="1"/>
  <c r="AT112" i="12"/>
  <c r="AB109"/>
  <c r="AB82" s="1"/>
  <c r="M93"/>
  <c r="M75"/>
  <c r="M58" s="1"/>
  <c r="L6"/>
  <c r="M57"/>
  <c r="AT105"/>
  <c r="BB105" s="1"/>
  <c r="AR10"/>
  <c r="AT10" s="1"/>
  <c r="AT133"/>
  <c r="BB133" s="1"/>
  <c r="AU98"/>
  <c r="Y24" i="18" s="1"/>
  <c r="AU99" i="12"/>
  <c r="AU103" s="1"/>
  <c r="Y25" i="18" s="1"/>
  <c r="EL25" s="1"/>
  <c r="AQ103" i="12"/>
  <c r="U25" i="18" s="1"/>
  <c r="AS129" i="12"/>
  <c r="W30" i="18" s="1"/>
  <c r="AF137" i="21"/>
  <c r="AR261" i="22"/>
  <c r="AR182" i="12"/>
  <c r="AT182" s="1"/>
  <c r="BB182" s="1"/>
  <c r="AR113"/>
  <c r="AT113" s="1"/>
  <c r="AR95"/>
  <c r="AT95" s="1"/>
  <c r="BB95" s="1"/>
  <c r="AR78"/>
  <c r="AR80"/>
  <c r="AT80" s="1"/>
  <c r="BB80" s="1"/>
  <c r="AR96"/>
  <c r="AT96" s="1"/>
  <c r="AR389" i="23"/>
  <c r="AR238" i="22"/>
  <c r="AR65" i="12"/>
  <c r="AT65" s="1"/>
  <c r="BB65" s="1"/>
  <c r="AF254" i="21"/>
  <c r="AR67" i="12"/>
  <c r="AT67" s="1"/>
  <c r="BB67" s="1"/>
  <c r="AR66"/>
  <c r="AT66" s="1"/>
  <c r="AR37"/>
  <c r="AT37" s="1"/>
  <c r="BB37" s="1"/>
  <c r="AR38"/>
  <c r="AT38" s="1"/>
  <c r="BB38" s="1"/>
  <c r="AR39"/>
  <c r="AT39" s="1"/>
  <c r="BB39" s="1"/>
  <c r="AR49"/>
  <c r="AT49" s="1"/>
  <c r="BB49" s="1"/>
  <c r="AR56"/>
  <c r="AT56" s="1"/>
  <c r="BB56" s="1"/>
  <c r="AR54"/>
  <c r="AT54" s="1"/>
  <c r="BB54" s="1"/>
  <c r="AR34"/>
  <c r="AT34" s="1"/>
  <c r="BB34" s="1"/>
  <c r="AR32"/>
  <c r="AT32" s="1"/>
  <c r="BB32" s="1"/>
  <c r="AR33"/>
  <c r="AT33" s="1"/>
  <c r="BB33" s="1"/>
  <c r="AR6" i="21"/>
  <c r="AR389"/>
  <c r="AR22"/>
  <c r="AR138" i="23"/>
  <c r="AF5" i="22"/>
  <c r="BA127" i="23"/>
  <c r="BA131" s="1"/>
  <c r="BA126" s="1"/>
  <c r="BA347" i="22"/>
  <c r="BA351" s="1"/>
  <c r="AR165"/>
  <c r="AF319"/>
  <c r="AR331" i="21"/>
  <c r="AR320" i="23"/>
  <c r="AF5"/>
  <c r="AR43" i="22"/>
  <c r="AR368" i="21"/>
  <c r="AT164" i="22"/>
  <c r="AT149" s="1"/>
  <c r="AR43" i="23"/>
  <c r="AR149"/>
  <c r="AR59"/>
  <c r="AF319"/>
  <c r="AR149" i="21"/>
  <c r="AT261" i="22"/>
  <c r="AT87" i="12"/>
  <c r="BB87" s="1"/>
  <c r="AS51"/>
  <c r="BA164" i="22"/>
  <c r="BA149" s="1"/>
  <c r="AR238" i="21"/>
  <c r="AR126"/>
  <c r="BA155"/>
  <c r="BA159" s="1"/>
  <c r="AT159"/>
  <c r="BA288"/>
  <c r="BA292" s="1"/>
  <c r="AT292"/>
  <c r="BA304"/>
  <c r="BA308" s="1"/>
  <c r="BA303" s="1"/>
  <c r="AT308"/>
  <c r="AT303" s="1"/>
  <c r="BA28"/>
  <c r="BA32" s="1"/>
  <c r="AT32"/>
  <c r="BA369"/>
  <c r="BA373" s="1"/>
  <c r="BA368" s="1"/>
  <c r="AT373"/>
  <c r="AT368" s="1"/>
  <c r="BA49"/>
  <c r="BA53" s="1"/>
  <c r="AT53"/>
  <c r="AR303"/>
  <c r="AT154"/>
  <c r="BA150"/>
  <c r="BA154" s="1"/>
  <c r="BA188"/>
  <c r="BA192" s="1"/>
  <c r="BA187" s="1"/>
  <c r="AT192"/>
  <c r="AT187" s="1"/>
  <c r="BA96"/>
  <c r="BA100" s="1"/>
  <c r="BA95" s="1"/>
  <c r="AT100"/>
  <c r="AT95" s="1"/>
  <c r="BA33"/>
  <c r="BA37" s="1"/>
  <c r="AT37"/>
  <c r="BA18"/>
  <c r="BA21" s="1"/>
  <c r="AT21"/>
  <c r="BA23"/>
  <c r="BA27" s="1"/>
  <c r="AT27"/>
  <c r="BA395"/>
  <c r="BA399" s="1"/>
  <c r="AT399"/>
  <c r="BA60"/>
  <c r="BA64" s="1"/>
  <c r="BA59" s="1"/>
  <c r="AT64"/>
  <c r="AT59" s="1"/>
  <c r="BA374"/>
  <c r="BA378" s="1"/>
  <c r="AT378"/>
  <c r="BA249"/>
  <c r="BA253" s="1"/>
  <c r="AT253"/>
  <c r="BA326"/>
  <c r="BA330" s="1"/>
  <c r="AT330"/>
  <c r="AT237"/>
  <c r="BA233"/>
  <c r="BA237" s="1"/>
  <c r="BA293"/>
  <c r="BA297" s="1"/>
  <c r="AT297"/>
  <c r="BA309"/>
  <c r="BA313" s="1"/>
  <c r="AT313"/>
  <c r="BA256"/>
  <c r="BA260" s="1"/>
  <c r="BA255" s="1"/>
  <c r="AT260"/>
  <c r="AT255" s="1"/>
  <c r="BA54"/>
  <c r="BA58" s="1"/>
  <c r="AT58"/>
  <c r="BA277"/>
  <c r="BA281" s="1"/>
  <c r="AT281"/>
  <c r="BA283"/>
  <c r="BA287" s="1"/>
  <c r="BA282" s="1"/>
  <c r="AT287"/>
  <c r="AT282" s="1"/>
  <c r="AT170"/>
  <c r="AT165" s="1"/>
  <c r="BA166"/>
  <c r="BA170" s="1"/>
  <c r="BA165" s="1"/>
  <c r="BA298"/>
  <c r="BA302" s="1"/>
  <c r="AT302"/>
  <c r="AT164"/>
  <c r="BA160"/>
  <c r="BA164" s="1"/>
  <c r="BA171"/>
  <c r="BA175" s="1"/>
  <c r="AT175"/>
  <c r="BA363"/>
  <c r="BA367" s="1"/>
  <c r="BA362" s="1"/>
  <c r="AT367"/>
  <c r="AT362" s="1"/>
  <c r="AR282"/>
  <c r="AR254" s="1"/>
  <c r="AR165"/>
  <c r="BA44"/>
  <c r="BA48" s="1"/>
  <c r="AT48"/>
  <c r="BA7"/>
  <c r="BA11" s="1"/>
  <c r="AT11"/>
  <c r="AF5"/>
  <c r="AR43"/>
  <c r="BA38"/>
  <c r="BA42" s="1"/>
  <c r="AT42"/>
  <c r="BA85"/>
  <c r="BA89" s="1"/>
  <c r="AT89"/>
  <c r="BA267"/>
  <c r="BA271" s="1"/>
  <c r="BA261" s="1"/>
  <c r="AT271"/>
  <c r="AT261" s="1"/>
  <c r="AU13"/>
  <c r="AT16"/>
  <c r="BA314"/>
  <c r="BA318" s="1"/>
  <c r="AT318"/>
  <c r="BA321"/>
  <c r="BA325" s="1"/>
  <c r="BA320" s="1"/>
  <c r="BA319" s="1"/>
  <c r="AT325"/>
  <c r="AT320" s="1"/>
  <c r="AT319" s="1"/>
  <c r="BA239"/>
  <c r="BA243" s="1"/>
  <c r="BA238" s="1"/>
  <c r="AT243"/>
  <c r="AT238" s="1"/>
  <c r="BA127"/>
  <c r="BA131" s="1"/>
  <c r="BA126" s="1"/>
  <c r="AT131"/>
  <c r="AT126" s="1"/>
  <c r="BA314" i="23"/>
  <c r="BA318" s="1"/>
  <c r="AT318"/>
  <c r="BA96"/>
  <c r="BA100" s="1"/>
  <c r="AT100"/>
  <c r="BA203" i="22"/>
  <c r="BA207" s="1"/>
  <c r="AT207"/>
  <c r="BA244"/>
  <c r="BA248" s="1"/>
  <c r="AT248"/>
  <c r="BA139" i="23"/>
  <c r="BA143" s="1"/>
  <c r="AT143"/>
  <c r="BA314" i="22"/>
  <c r="BA318" s="1"/>
  <c r="AT318"/>
  <c r="AR22"/>
  <c r="BA49" i="23"/>
  <c r="BA53" s="1"/>
  <c r="AT53"/>
  <c r="BA395" i="22"/>
  <c r="BA399" s="1"/>
  <c r="AT399"/>
  <c r="BA203" i="23"/>
  <c r="BA207" s="1"/>
  <c r="AT207"/>
  <c r="BA288"/>
  <c r="BA292" s="1"/>
  <c r="AT292"/>
  <c r="AR303"/>
  <c r="AR254" s="1"/>
  <c r="AR410" i="22"/>
  <c r="AR95" i="23"/>
  <c r="BA332"/>
  <c r="BA336" s="1"/>
  <c r="BA331" s="1"/>
  <c r="AT336"/>
  <c r="AT331" s="1"/>
  <c r="AT175"/>
  <c r="BA171"/>
  <c r="BA175" s="1"/>
  <c r="BA256"/>
  <c r="BA260" s="1"/>
  <c r="BA255" s="1"/>
  <c r="AT260"/>
  <c r="AT255" s="1"/>
  <c r="BA233" i="22"/>
  <c r="BA237" s="1"/>
  <c r="AT237"/>
  <c r="AT254"/>
  <c r="BA249" i="23"/>
  <c r="BA253" s="1"/>
  <c r="AT253"/>
  <c r="AR389" i="22"/>
  <c r="BA160" i="23"/>
  <c r="BA164" s="1"/>
  <c r="AT164"/>
  <c r="BA101"/>
  <c r="BA105" s="1"/>
  <c r="AT105"/>
  <c r="BA277" i="22"/>
  <c r="BA281" s="1"/>
  <c r="AT281"/>
  <c r="AR331" i="23"/>
  <c r="AT356"/>
  <c r="BA352"/>
  <c r="BA356" s="1"/>
  <c r="BA65" i="22"/>
  <c r="BA69" s="1"/>
  <c r="AT69"/>
  <c r="BA193"/>
  <c r="BA197" s="1"/>
  <c r="AT197"/>
  <c r="BA188"/>
  <c r="BA192" s="1"/>
  <c r="BA187" s="1"/>
  <c r="AT192"/>
  <c r="AT187" s="1"/>
  <c r="BA188" i="23"/>
  <c r="BA192" s="1"/>
  <c r="BA187" s="1"/>
  <c r="AT192"/>
  <c r="AT187" s="1"/>
  <c r="BA60"/>
  <c r="BA64" s="1"/>
  <c r="AT64"/>
  <c r="AT388" i="22"/>
  <c r="BA384"/>
  <c r="BA388" s="1"/>
  <c r="BA337"/>
  <c r="BA341" s="1"/>
  <c r="AT341"/>
  <c r="BA23"/>
  <c r="BA27" s="1"/>
  <c r="BA22" s="1"/>
  <c r="AT27"/>
  <c r="AT22" s="1"/>
  <c r="BA411"/>
  <c r="BA415" s="1"/>
  <c r="BA410" s="1"/>
  <c r="AT415"/>
  <c r="AT410" s="1"/>
  <c r="BA198"/>
  <c r="BA202" s="1"/>
  <c r="AT202"/>
  <c r="BA379" i="23"/>
  <c r="BA383" s="1"/>
  <c r="AT383"/>
  <c r="BA405"/>
  <c r="BA409" s="1"/>
  <c r="AT409"/>
  <c r="BA223"/>
  <c r="BA227" s="1"/>
  <c r="AT227"/>
  <c r="AR187" i="22"/>
  <c r="AR187" i="23"/>
  <c r="BA182"/>
  <c r="BA186" s="1"/>
  <c r="BA181" s="1"/>
  <c r="AT186"/>
  <c r="AT181" s="1"/>
  <c r="BA332" i="22"/>
  <c r="BA336" s="1"/>
  <c r="BA331" s="1"/>
  <c r="AT336"/>
  <c r="AT331" s="1"/>
  <c r="BA70"/>
  <c r="BA74" s="1"/>
  <c r="AT74"/>
  <c r="BA363"/>
  <c r="BA367" s="1"/>
  <c r="BA362" s="1"/>
  <c r="AT367"/>
  <c r="AT362" s="1"/>
  <c r="BA198" i="23"/>
  <c r="BA202" s="1"/>
  <c r="AT202"/>
  <c r="BA395"/>
  <c r="BA399" s="1"/>
  <c r="AT399"/>
  <c r="BA106"/>
  <c r="BA110" s="1"/>
  <c r="AT110"/>
  <c r="BA132"/>
  <c r="BA136" s="1"/>
  <c r="AT136"/>
  <c r="BA75" i="22"/>
  <c r="BA79" s="1"/>
  <c r="AT79"/>
  <c r="BA54" i="23"/>
  <c r="BA58" s="1"/>
  <c r="AT58"/>
  <c r="AT383" i="22"/>
  <c r="BA379"/>
  <c r="BA383" s="1"/>
  <c r="AF137" i="23"/>
  <c r="BA249" i="22"/>
  <c r="BA253" s="1"/>
  <c r="AT253"/>
  <c r="AT212"/>
  <c r="BA208"/>
  <c r="BA212" s="1"/>
  <c r="AT95"/>
  <c r="BA261"/>
  <c r="BA254" s="1"/>
  <c r="BA326" i="23"/>
  <c r="BA330" s="1"/>
  <c r="AT330"/>
  <c r="BA342"/>
  <c r="BA346" s="1"/>
  <c r="AT346"/>
  <c r="AU13" i="22"/>
  <c r="AT16"/>
  <c r="AT6" s="1"/>
  <c r="BA304" i="23"/>
  <c r="BA308" s="1"/>
  <c r="BA303" s="1"/>
  <c r="AT308"/>
  <c r="AT303" s="1"/>
  <c r="BA326" i="22"/>
  <c r="BA330" s="1"/>
  <c r="AT330"/>
  <c r="BA208" i="23"/>
  <c r="BA212" s="1"/>
  <c r="AT212"/>
  <c r="BA352" i="22"/>
  <c r="BA356" s="1"/>
  <c r="AT356"/>
  <c r="BA309" i="23"/>
  <c r="BA313" s="1"/>
  <c r="AT313"/>
  <c r="BA150"/>
  <c r="BA154" s="1"/>
  <c r="AT154"/>
  <c r="BA304" i="22"/>
  <c r="BA308" s="1"/>
  <c r="BA303" s="1"/>
  <c r="AT308"/>
  <c r="AT303" s="1"/>
  <c r="BA95"/>
  <c r="BA60"/>
  <c r="BA64" s="1"/>
  <c r="AT64"/>
  <c r="BA369"/>
  <c r="BA373" s="1"/>
  <c r="BA368" s="1"/>
  <c r="AT373"/>
  <c r="AT368" s="1"/>
  <c r="BA272"/>
  <c r="BA276" s="1"/>
  <c r="AT276"/>
  <c r="AT261" i="23"/>
  <c r="BA54" i="22"/>
  <c r="BA58" s="1"/>
  <c r="AT58"/>
  <c r="BA228" i="23"/>
  <c r="BA232" s="1"/>
  <c r="AT232"/>
  <c r="BA400" i="22"/>
  <c r="BA404" s="1"/>
  <c r="AT404"/>
  <c r="BA321" i="23"/>
  <c r="BA325" s="1"/>
  <c r="BA320" s="1"/>
  <c r="BA319" s="1"/>
  <c r="AT325"/>
  <c r="AT320" s="1"/>
  <c r="AT319" s="1"/>
  <c r="BA144"/>
  <c r="BA148" s="1"/>
  <c r="AT148"/>
  <c r="BA283"/>
  <c r="BA287" s="1"/>
  <c r="BA282" s="1"/>
  <c r="AT287"/>
  <c r="AT282" s="1"/>
  <c r="AR303" i="22"/>
  <c r="AR254" s="1"/>
  <c r="BA85" i="23"/>
  <c r="BA89" s="1"/>
  <c r="AT89"/>
  <c r="BA171" i="22"/>
  <c r="BA175" s="1"/>
  <c r="AT175"/>
  <c r="BA442"/>
  <c r="BA446" s="1"/>
  <c r="AT446"/>
  <c r="AR59"/>
  <c r="AR368"/>
  <c r="BA70" i="23"/>
  <c r="BA74" s="1"/>
  <c r="AT74"/>
  <c r="BA193"/>
  <c r="BA197" s="1"/>
  <c r="AT197"/>
  <c r="BA261"/>
  <c r="BA228" i="22"/>
  <c r="BA232" s="1"/>
  <c r="AT232"/>
  <c r="BA44" i="23"/>
  <c r="BA48" s="1"/>
  <c r="AT48"/>
  <c r="BA426" i="22"/>
  <c r="BA430" s="1"/>
  <c r="AT430"/>
  <c r="BA233" i="23"/>
  <c r="BA237" s="1"/>
  <c r="AT237"/>
  <c r="BA75"/>
  <c r="BA79" s="1"/>
  <c r="AT79"/>
  <c r="BA49" i="22"/>
  <c r="BA53" s="1"/>
  <c r="AT53"/>
  <c r="BA155" i="23"/>
  <c r="BA159" s="1"/>
  <c r="AT159"/>
  <c r="BA357"/>
  <c r="BA361" s="1"/>
  <c r="AT361"/>
  <c r="BA239"/>
  <c r="BA243" s="1"/>
  <c r="BA238" s="1"/>
  <c r="AT243"/>
  <c r="AT238" s="1"/>
  <c r="BA166"/>
  <c r="BA170" s="1"/>
  <c r="BA165" s="1"/>
  <c r="AT170"/>
  <c r="AT165" s="1"/>
  <c r="AR5"/>
  <c r="BA416" i="22"/>
  <c r="BA420" s="1"/>
  <c r="AT420"/>
  <c r="BA218" i="23"/>
  <c r="BA222" s="1"/>
  <c r="AT222"/>
  <c r="BA337"/>
  <c r="BA341" s="1"/>
  <c r="AT341"/>
  <c r="BA213"/>
  <c r="BA217" s="1"/>
  <c r="AT217"/>
  <c r="BA116"/>
  <c r="BA120" s="1"/>
  <c r="AT120"/>
  <c r="BA44" i="22"/>
  <c r="BA48" s="1"/>
  <c r="AT48"/>
  <c r="BA111" i="23"/>
  <c r="BA115" s="1"/>
  <c r="AT115"/>
  <c r="BA176"/>
  <c r="BA180" s="1"/>
  <c r="AT180"/>
  <c r="BA65"/>
  <c r="BA69" s="1"/>
  <c r="AT69"/>
  <c r="BA298"/>
  <c r="BA302" s="1"/>
  <c r="AT302"/>
  <c r="BA293"/>
  <c r="BA297" s="1"/>
  <c r="AT297"/>
  <c r="AR238"/>
  <c r="BA405" i="22"/>
  <c r="BA409" s="1"/>
  <c r="AT409"/>
  <c r="BA176"/>
  <c r="BA180" s="1"/>
  <c r="AT180"/>
  <c r="AT378"/>
  <c r="BA374"/>
  <c r="BA378" s="1"/>
  <c r="AR165" i="23"/>
  <c r="BA421" i="22"/>
  <c r="BA425" s="1"/>
  <c r="AT425"/>
  <c r="BA80" i="23"/>
  <c r="BA84" s="1"/>
  <c r="AT84"/>
  <c r="BA309" i="22"/>
  <c r="BA313" s="1"/>
  <c r="AT313"/>
  <c r="BA139"/>
  <c r="BA143" s="1"/>
  <c r="BA138" s="1"/>
  <c r="AT143"/>
  <c r="AT138" s="1"/>
  <c r="BA38"/>
  <c r="BA42" s="1"/>
  <c r="AT42"/>
  <c r="BA347" i="23"/>
  <c r="BA351" s="1"/>
  <c r="AT351"/>
  <c r="BA121"/>
  <c r="BA125" s="1"/>
  <c r="AT125"/>
  <c r="BA244"/>
  <c r="BA248" s="1"/>
  <c r="AT248"/>
  <c r="BA223" i="22"/>
  <c r="BA227" s="1"/>
  <c r="AT227"/>
  <c r="AQ12" i="12"/>
  <c r="AQ30" s="1"/>
  <c r="U9" i="18" s="1"/>
  <c r="AQ7" i="12"/>
  <c r="AQ11" s="1"/>
  <c r="U8" i="18" s="1"/>
  <c r="AS7" i="12"/>
  <c r="AS11" s="1"/>
  <c r="W8" i="18" s="1"/>
  <c r="EJ8" s="1"/>
  <c r="AQ77" i="12"/>
  <c r="AQ81" s="1"/>
  <c r="AQ42"/>
  <c r="AQ50" s="1"/>
  <c r="AS42"/>
  <c r="AS50" s="1"/>
  <c r="W13" i="18" s="1"/>
  <c r="EJ13" s="1"/>
  <c r="AS99" i="12"/>
  <c r="AS103" s="1"/>
  <c r="W25" i="18" s="1"/>
  <c r="EJ25" s="1"/>
  <c r="AS171" i="12"/>
  <c r="AS184" s="1"/>
  <c r="AT62"/>
  <c r="BB62" s="1"/>
  <c r="AT61"/>
  <c r="BB61" s="1"/>
  <c r="AU9"/>
  <c r="BB9" s="1"/>
  <c r="AQ171"/>
  <c r="AQ184" s="1"/>
  <c r="AS110"/>
  <c r="AS115" s="1"/>
  <c r="W28" i="18" s="1"/>
  <c r="EJ28" s="1"/>
  <c r="AQ59" i="12"/>
  <c r="AQ63" s="1"/>
  <c r="U16" i="18" s="1"/>
  <c r="AS89" i="12"/>
  <c r="AS93" s="1"/>
  <c r="W23" i="18" s="1"/>
  <c r="EJ23" s="1"/>
  <c r="AS36" i="12"/>
  <c r="AS40" s="1"/>
  <c r="W11" i="18" s="1"/>
  <c r="EJ11" s="1"/>
  <c r="AQ31" i="12"/>
  <c r="AQ35" s="1"/>
  <c r="U10" i="18" s="1"/>
  <c r="AR77" i="12"/>
  <c r="AS77"/>
  <c r="AS81" s="1"/>
  <c r="AS130"/>
  <c r="AS147" s="1"/>
  <c r="W31" i="18" s="1"/>
  <c r="EJ31" s="1"/>
  <c r="AS84" i="12"/>
  <c r="AS88" s="1"/>
  <c r="W22" i="18" s="1"/>
  <c r="AS116" i="12"/>
  <c r="AS120" s="1"/>
  <c r="W29" i="18" s="1"/>
  <c r="EJ29" s="1"/>
  <c r="AS60" i="12"/>
  <c r="AS63" s="1"/>
  <c r="W16" i="18" s="1"/>
  <c r="EJ16" s="1"/>
  <c r="AQ150" i="12"/>
  <c r="AQ169" s="1"/>
  <c r="AS104"/>
  <c r="AS108" s="1"/>
  <c r="W26" i="18" s="1"/>
  <c r="EJ26" s="1"/>
  <c r="AR94" i="12"/>
  <c r="AU10"/>
  <c r="AR110"/>
  <c r="AR115" s="1"/>
  <c r="V28" i="18" s="1"/>
  <c r="AQ64" i="12"/>
  <c r="AQ75" s="1"/>
  <c r="U17" i="18" s="1"/>
  <c r="AS64" i="12"/>
  <c r="AS75" s="1"/>
  <c r="W17" i="18" s="1"/>
  <c r="EJ17" s="1"/>
  <c r="AS94" i="12"/>
  <c r="AS98" s="1"/>
  <c r="W24" i="18" s="1"/>
  <c r="EJ24" s="1"/>
  <c r="Y12" i="1"/>
  <c r="AB12"/>
  <c r="EH30" i="18" l="1"/>
  <c r="EJ30"/>
  <c r="U27"/>
  <c r="AQ149" i="12"/>
  <c r="AQ148" s="1"/>
  <c r="U34" i="18"/>
  <c r="AQ170" i="12"/>
  <c r="U36" i="18"/>
  <c r="U35" s="1"/>
  <c r="W21"/>
  <c r="EJ22"/>
  <c r="AQ41" i="12"/>
  <c r="U13" i="18"/>
  <c r="W19"/>
  <c r="EJ19" s="1"/>
  <c r="AS76" i="12"/>
  <c r="AS170"/>
  <c r="W36" i="18"/>
  <c r="EJ36" s="1"/>
  <c r="U19"/>
  <c r="AQ76" i="12"/>
  <c r="EL24" i="18"/>
  <c r="Y21"/>
  <c r="AF148" i="12"/>
  <c r="Y82"/>
  <c r="AB5"/>
  <c r="AE41"/>
  <c r="AU31"/>
  <c r="AU35" s="1"/>
  <c r="Y10" i="18" s="1"/>
  <c r="EL10" s="1"/>
  <c r="AR98" i="12"/>
  <c r="V24" i="18" s="1"/>
  <c r="AR43" i="12"/>
  <c r="AT43" s="1"/>
  <c r="BB43" s="1"/>
  <c r="AE58"/>
  <c r="Y5"/>
  <c r="AS12"/>
  <c r="AS30" s="1"/>
  <c r="M6"/>
  <c r="AF41"/>
  <c r="AE6"/>
  <c r="AF6"/>
  <c r="AQ109"/>
  <c r="M109"/>
  <c r="AR124"/>
  <c r="AT124" s="1"/>
  <c r="BB124" s="1"/>
  <c r="BB129" s="1"/>
  <c r="AF30" i="18" s="1"/>
  <c r="ES30" s="1"/>
  <c r="AE148" i="12"/>
  <c r="M148"/>
  <c r="AE109"/>
  <c r="L5"/>
  <c r="BA15" i="23"/>
  <c r="BA16" s="1"/>
  <c r="BA6" s="1"/>
  <c r="AU16"/>
  <c r="AU6" s="1"/>
  <c r="AU5" s="1"/>
  <c r="AE12" i="1"/>
  <c r="AF109" i="12"/>
  <c r="AF83"/>
  <c r="AE83"/>
  <c r="M41"/>
  <c r="AF58"/>
  <c r="AZ10"/>
  <c r="AZ11" s="1"/>
  <c r="AD8" i="18" s="1"/>
  <c r="AR7" i="12"/>
  <c r="AR11" s="1"/>
  <c r="V8" i="18" s="1"/>
  <c r="AR81" i="12"/>
  <c r="AT78"/>
  <c r="BB78" s="1"/>
  <c r="AQ6"/>
  <c r="AQ58"/>
  <c r="AU83"/>
  <c r="AS58"/>
  <c r="AU11"/>
  <c r="Y8" i="18" s="1"/>
  <c r="AS169" i="12"/>
  <c r="AS109"/>
  <c r="AS83"/>
  <c r="AS57"/>
  <c r="AR5" i="22"/>
  <c r="AR137"/>
  <c r="AU168" i="12"/>
  <c r="AR319" i="23"/>
  <c r="AU113" i="12"/>
  <c r="BB113" s="1"/>
  <c r="AU112"/>
  <c r="BB112" s="1"/>
  <c r="AU77"/>
  <c r="AU81" s="1"/>
  <c r="AX96"/>
  <c r="AR137" i="21"/>
  <c r="AR137" i="23"/>
  <c r="BA43" i="21"/>
  <c r="AR5"/>
  <c r="AT137" i="22"/>
  <c r="AU59" i="12"/>
  <c r="AU63" s="1"/>
  <c r="Y16" i="18" s="1"/>
  <c r="EL16" s="1"/>
  <c r="AU66" i="12"/>
  <c r="AR319" i="22"/>
  <c r="AR319" i="21"/>
  <c r="BA149" i="23"/>
  <c r="AT43"/>
  <c r="AT59" i="22"/>
  <c r="BA137"/>
  <c r="BA43" i="23"/>
  <c r="BA59" i="22"/>
  <c r="AT22" i="21"/>
  <c r="BA22"/>
  <c r="AT149" i="23"/>
  <c r="AT43" i="21"/>
  <c r="AT138" i="23"/>
  <c r="BA149" i="21"/>
  <c r="BA137" s="1"/>
  <c r="AT149"/>
  <c r="AT137" s="1"/>
  <c r="BA13"/>
  <c r="BA16" s="1"/>
  <c r="BA6" s="1"/>
  <c r="AU16"/>
  <c r="AU6" s="1"/>
  <c r="AU5" s="1"/>
  <c r="AT6"/>
  <c r="AT254"/>
  <c r="BA254"/>
  <c r="BA138" i="23"/>
  <c r="AT43" i="22"/>
  <c r="AT254" i="23"/>
  <c r="BA43" i="22"/>
  <c r="BA13"/>
  <c r="BA16" s="1"/>
  <c r="BA6" s="1"/>
  <c r="AU16"/>
  <c r="AU6" s="1"/>
  <c r="AU5" s="1"/>
  <c r="BA254" i="23"/>
  <c r="AT95"/>
  <c r="BA95"/>
  <c r="AT59"/>
  <c r="BA59"/>
  <c r="AU12" i="12"/>
  <c r="AU30" s="1"/>
  <c r="Y9" i="18" s="1"/>
  <c r="AR171" i="12"/>
  <c r="AR184" s="1"/>
  <c r="AR12"/>
  <c r="AR30" s="1"/>
  <c r="V9" i="18" s="1"/>
  <c r="AR51" i="12"/>
  <c r="AR57" s="1"/>
  <c r="V14" i="18" s="1"/>
  <c r="AR84" i="12"/>
  <c r="AR88" s="1"/>
  <c r="V22" i="18" s="1"/>
  <c r="AR104" i="12"/>
  <c r="AR108" s="1"/>
  <c r="V26" i="18" s="1"/>
  <c r="AR116" i="12"/>
  <c r="AR120" s="1"/>
  <c r="V29" i="18" s="1"/>
  <c r="AT94" i="12"/>
  <c r="AT98" s="1"/>
  <c r="X24" i="18" s="1"/>
  <c r="AR64" i="12"/>
  <c r="AR75" s="1"/>
  <c r="V17" i="18" s="1"/>
  <c r="AR89" i="12"/>
  <c r="AR93" s="1"/>
  <c r="V23" i="18" s="1"/>
  <c r="AR59" i="12"/>
  <c r="AR63" s="1"/>
  <c r="V16" i="18" s="1"/>
  <c r="AR99" i="12"/>
  <c r="AR103" s="1"/>
  <c r="V25" i="18" s="1"/>
  <c r="AR42" i="12"/>
  <c r="AR50" s="1"/>
  <c r="V13" i="18" s="1"/>
  <c r="AT60" i="12"/>
  <c r="BB60" s="1"/>
  <c r="AR31"/>
  <c r="AR35" s="1"/>
  <c r="V10" i="18" s="1"/>
  <c r="AT110" i="12"/>
  <c r="AT115" s="1"/>
  <c r="X28" i="18" s="1"/>
  <c r="AR130" i="12"/>
  <c r="AR147" s="1"/>
  <c r="V31" i="18" s="1"/>
  <c r="EI31" s="1"/>
  <c r="AR150" i="12"/>
  <c r="AR169" s="1"/>
  <c r="AR36"/>
  <c r="AR40" s="1"/>
  <c r="V11" i="18" s="1"/>
  <c r="AT77" i="12"/>
  <c r="U33" i="18" l="1"/>
  <c r="AR129" i="12"/>
  <c r="V30" i="18" s="1"/>
  <c r="U32"/>
  <c r="Y19"/>
  <c r="EL19" s="1"/>
  <c r="AU76" i="12"/>
  <c r="V21" i="18"/>
  <c r="AR149" i="12"/>
  <c r="V34" i="18"/>
  <c r="EI34" s="1"/>
  <c r="AR170" i="12"/>
  <c r="V36" i="18"/>
  <c r="EI36" s="1"/>
  <c r="AS41" i="12"/>
  <c r="W14" i="18"/>
  <c r="EJ14" s="1"/>
  <c r="AS149" i="12"/>
  <c r="AS148" s="1"/>
  <c r="W34" i="18"/>
  <c r="V19"/>
  <c r="AR76" i="12"/>
  <c r="AS6"/>
  <c r="W9" i="18"/>
  <c r="EJ9" s="1"/>
  <c r="M5" i="12"/>
  <c r="AE82"/>
  <c r="AE5"/>
  <c r="AF12" i="1"/>
  <c r="AF5" i="12"/>
  <c r="AT81"/>
  <c r="AT7"/>
  <c r="AT11" s="1"/>
  <c r="X8" i="18" s="1"/>
  <c r="AQ5" i="12"/>
  <c r="AR148"/>
  <c r="AF82"/>
  <c r="AR41"/>
  <c r="AR58"/>
  <c r="AT129"/>
  <c r="X30" i="18" s="1"/>
  <c r="EK30" s="1"/>
  <c r="BB10" i="12"/>
  <c r="AR83"/>
  <c r="AR6"/>
  <c r="AX98"/>
  <c r="AB24" i="18" s="1"/>
  <c r="BB96" i="12"/>
  <c r="AU169"/>
  <c r="BB168"/>
  <c r="AU75"/>
  <c r="BB66"/>
  <c r="AS82"/>
  <c r="AS5"/>
  <c r="AU110"/>
  <c r="AU115" s="1"/>
  <c r="Y28" i="18" s="1"/>
  <c r="EL28" s="1"/>
  <c r="AZ77" i="12"/>
  <c r="AZ81" s="1"/>
  <c r="AT5" i="23"/>
  <c r="AT31" i="12"/>
  <c r="AT35" s="1"/>
  <c r="X10" i="18" s="1"/>
  <c r="AT64" i="12"/>
  <c r="AT75" s="1"/>
  <c r="X17" i="18" s="1"/>
  <c r="BA5" i="21"/>
  <c r="BA137" i="23"/>
  <c r="BA5" i="22"/>
  <c r="AT5"/>
  <c r="AT137" i="23"/>
  <c r="AT5" i="21"/>
  <c r="BA5" i="23"/>
  <c r="AT59" i="12"/>
  <c r="AT63" s="1"/>
  <c r="X16" i="18" s="1"/>
  <c r="AT171" i="12"/>
  <c r="AT184" s="1"/>
  <c r="AT36"/>
  <c r="AT40" s="1"/>
  <c r="X11" i="18" s="1"/>
  <c r="AT116" i="12"/>
  <c r="AT120" s="1"/>
  <c r="X29" i="18" s="1"/>
  <c r="AT130" i="12"/>
  <c r="BB94"/>
  <c r="AT51"/>
  <c r="AT57" s="1"/>
  <c r="X14" i="18" s="1"/>
  <c r="AT99" i="12"/>
  <c r="AT103" s="1"/>
  <c r="X25" i="18" s="1"/>
  <c r="AT89" i="12"/>
  <c r="AT93" s="1"/>
  <c r="X23" i="18" s="1"/>
  <c r="AT104" i="12"/>
  <c r="AT108" s="1"/>
  <c r="X26" i="18" s="1"/>
  <c r="AT42" i="12"/>
  <c r="AT12"/>
  <c r="AT30" s="1"/>
  <c r="AT150"/>
  <c r="AT169" s="1"/>
  <c r="Y56" i="1"/>
  <c r="Y54"/>
  <c r="Y55"/>
  <c r="Y53"/>
  <c r="Y52"/>
  <c r="EJ34" i="18" l="1"/>
  <c r="EI30"/>
  <c r="AR109" i="12"/>
  <c r="AR82" s="1"/>
  <c r="BB30"/>
  <c r="AF9" i="18" s="1"/>
  <c r="X9"/>
  <c r="AT149" i="12"/>
  <c r="AT148" s="1"/>
  <c r="X34" i="18"/>
  <c r="EK34" s="1"/>
  <c r="AU58" i="12"/>
  <c r="Y17" i="18"/>
  <c r="EL17" s="1"/>
  <c r="EO24"/>
  <c r="X19"/>
  <c r="AT76" i="12"/>
  <c r="AT170"/>
  <c r="X36" i="18"/>
  <c r="EK36" s="1"/>
  <c r="AD19"/>
  <c r="EQ19" s="1"/>
  <c r="AZ76" i="12"/>
  <c r="AU149"/>
  <c r="AU148" s="1"/>
  <c r="Y34" i="18"/>
  <c r="EL34" s="1"/>
  <c r="AT147" i="12"/>
  <c r="X31" i="18" s="1"/>
  <c r="EK31" s="1"/>
  <c r="AU130" i="12"/>
  <c r="AU147" s="1"/>
  <c r="AZ31"/>
  <c r="BB7"/>
  <c r="BB11" s="1"/>
  <c r="AF8" i="18" s="1"/>
  <c r="AR5" i="12"/>
  <c r="BB31"/>
  <c r="BB35" s="1"/>
  <c r="AF10" i="18" s="1"/>
  <c r="BB98" i="12"/>
  <c r="AF24" i="18" s="1"/>
  <c r="AT50" i="12"/>
  <c r="BB42"/>
  <c r="BB50" s="1"/>
  <c r="AF13" i="18" s="1"/>
  <c r="AT58" i="12"/>
  <c r="AT6"/>
  <c r="BB110"/>
  <c r="BB115" s="1"/>
  <c r="AF28" i="18" s="1"/>
  <c r="BB77" i="12"/>
  <c r="BB81" s="1"/>
  <c r="AX99"/>
  <c r="AX103" s="1"/>
  <c r="BB64"/>
  <c r="BB75" s="1"/>
  <c r="AF17" i="18" s="1"/>
  <c r="AX59" i="12"/>
  <c r="AX63" s="1"/>
  <c r="BB171"/>
  <c r="BB184" s="1"/>
  <c r="BB104"/>
  <c r="BB108" s="1"/>
  <c r="AF26" i="18" s="1"/>
  <c r="BB12" i="12"/>
  <c r="BB89"/>
  <c r="BB93" s="1"/>
  <c r="AF23" i="18" s="1"/>
  <c r="BB130" i="12"/>
  <c r="BB147" s="1"/>
  <c r="AF31" i="18" s="1"/>
  <c r="ES31" s="1"/>
  <c r="BB116" i="12"/>
  <c r="BB120" s="1"/>
  <c r="AF29" i="18" s="1"/>
  <c r="AU36" i="12"/>
  <c r="BB150"/>
  <c r="BB169" s="1"/>
  <c r="BB51"/>
  <c r="BB57" s="1"/>
  <c r="AF14" i="18" s="1"/>
  <c r="AB107" i="1"/>
  <c r="Y107"/>
  <c r="L107"/>
  <c r="AB106"/>
  <c r="Y106"/>
  <c r="L106"/>
  <c r="AB105"/>
  <c r="Y105"/>
  <c r="L105"/>
  <c r="M105" s="1"/>
  <c r="AQ105" s="1"/>
  <c r="AB104"/>
  <c r="Y104"/>
  <c r="L104"/>
  <c r="AB102"/>
  <c r="Y102"/>
  <c r="L102"/>
  <c r="AB101"/>
  <c r="Y101"/>
  <c r="L101"/>
  <c r="M101" s="1"/>
  <c r="AQ101" s="1"/>
  <c r="AB100"/>
  <c r="Y100"/>
  <c r="L100"/>
  <c r="M100" s="1"/>
  <c r="AQ100" s="1"/>
  <c r="AB99"/>
  <c r="Y99"/>
  <c r="L99"/>
  <c r="AB97"/>
  <c r="Y97"/>
  <c r="L97"/>
  <c r="AB96"/>
  <c r="Y96"/>
  <c r="L96"/>
  <c r="AB95"/>
  <c r="Y95"/>
  <c r="L95"/>
  <c r="AB94"/>
  <c r="Y94"/>
  <c r="L94"/>
  <c r="AB67"/>
  <c r="Y67"/>
  <c r="L67"/>
  <c r="AB55"/>
  <c r="AE55" s="1"/>
  <c r="AF55" s="1"/>
  <c r="L55"/>
  <c r="M55" s="1"/>
  <c r="AQ55" s="1"/>
  <c r="AB54"/>
  <c r="AE54" s="1"/>
  <c r="AF54" s="1"/>
  <c r="L54"/>
  <c r="M54" s="1"/>
  <c r="AQ54" s="1"/>
  <c r="AB39"/>
  <c r="Y39"/>
  <c r="L39"/>
  <c r="AB38"/>
  <c r="Y38"/>
  <c r="L38"/>
  <c r="AB37"/>
  <c r="Y37"/>
  <c r="L37"/>
  <c r="AB36"/>
  <c r="Y36"/>
  <c r="L36"/>
  <c r="L40" l="1"/>
  <c r="AE38"/>
  <c r="AF38" s="1"/>
  <c r="AE95"/>
  <c r="AF95" s="1"/>
  <c r="AE100"/>
  <c r="AF100" s="1"/>
  <c r="AE105"/>
  <c r="AF105" s="1"/>
  <c r="AR105" s="1"/>
  <c r="L103"/>
  <c r="L108"/>
  <c r="AT109" i="12"/>
  <c r="AX83"/>
  <c r="AX82" s="1"/>
  <c r="AX186" s="1"/>
  <c r="AB25" i="18"/>
  <c r="AT41" i="12"/>
  <c r="X13" i="18"/>
  <c r="L98" i="1"/>
  <c r="AU109" i="12"/>
  <c r="AU82" s="1"/>
  <c r="Y31" i="18"/>
  <c r="EL31" s="1"/>
  <c r="BB149" i="12"/>
  <c r="AF34" i="18"/>
  <c r="ES34" s="1"/>
  <c r="AX58" i="12"/>
  <c r="AX5" s="1"/>
  <c r="AB16" i="18"/>
  <c r="AZ35" i="12"/>
  <c r="AD10" i="18" s="1"/>
  <c r="EQ10" s="1"/>
  <c r="BB170" i="12"/>
  <c r="AF36" i="18"/>
  <c r="ES36" s="1"/>
  <c r="AF19"/>
  <c r="BB76" i="12"/>
  <c r="AE107" i="1"/>
  <c r="AF107" s="1"/>
  <c r="AR107" s="1"/>
  <c r="Y103"/>
  <c r="Y108"/>
  <c r="AE67"/>
  <c r="AF67" s="1"/>
  <c r="AR67" s="1"/>
  <c r="AE97"/>
  <c r="AF97" s="1"/>
  <c r="AE102"/>
  <c r="AF102" s="1"/>
  <c r="M95"/>
  <c r="AQ95" s="1"/>
  <c r="M39"/>
  <c r="AQ39" s="1"/>
  <c r="AE94"/>
  <c r="AF94" s="1"/>
  <c r="AB98"/>
  <c r="M96"/>
  <c r="AQ96" s="1"/>
  <c r="AB103"/>
  <c r="AE99"/>
  <c r="AF99" s="1"/>
  <c r="AB108"/>
  <c r="AE104"/>
  <c r="AF104" s="1"/>
  <c r="M106"/>
  <c r="AQ106" s="1"/>
  <c r="Y40"/>
  <c r="AE37"/>
  <c r="AF37" s="1"/>
  <c r="AR37" s="1"/>
  <c r="M38"/>
  <c r="AQ38" s="1"/>
  <c r="M36"/>
  <c r="AQ36" s="1"/>
  <c r="M67"/>
  <c r="AQ67" s="1"/>
  <c r="M97"/>
  <c r="AQ97" s="1"/>
  <c r="M102"/>
  <c r="AQ102" s="1"/>
  <c r="M107"/>
  <c r="AQ107" s="1"/>
  <c r="Y98"/>
  <c r="AB40"/>
  <c r="AE36"/>
  <c r="AF36" s="1"/>
  <c r="M37"/>
  <c r="AQ37" s="1"/>
  <c r="M94"/>
  <c r="M99"/>
  <c r="M104"/>
  <c r="AE39"/>
  <c r="AF39" s="1"/>
  <c r="AR39" s="1"/>
  <c r="AE96"/>
  <c r="AF96" s="1"/>
  <c r="AR96" s="1"/>
  <c r="AE101"/>
  <c r="AF101" s="1"/>
  <c r="AE106"/>
  <c r="AF106" s="1"/>
  <c r="AR106" s="1"/>
  <c r="AT5" i="12"/>
  <c r="BB99"/>
  <c r="BB103" s="1"/>
  <c r="AF25" i="18" s="1"/>
  <c r="AU40" i="12"/>
  <c r="BB36"/>
  <c r="BB40" s="1"/>
  <c r="BB41"/>
  <c r="BB109"/>
  <c r="BB59"/>
  <c r="BB63" s="1"/>
  <c r="AR38" i="1"/>
  <c r="AR55"/>
  <c r="AT55" s="1"/>
  <c r="BB55" s="1"/>
  <c r="AR95"/>
  <c r="AR54"/>
  <c r="AT54" s="1"/>
  <c r="BB54" s="1"/>
  <c r="AR100"/>
  <c r="AT100" s="1"/>
  <c r="BB100" s="1"/>
  <c r="AR101"/>
  <c r="AT101" s="1"/>
  <c r="BB101" s="1"/>
  <c r="AR102"/>
  <c r="L34"/>
  <c r="L35" s="1"/>
  <c r="L42"/>
  <c r="L50" s="1"/>
  <c r="L51"/>
  <c r="L52"/>
  <c r="L53"/>
  <c r="L56"/>
  <c r="L59"/>
  <c r="L60"/>
  <c r="M60" s="1"/>
  <c r="AQ60" s="1"/>
  <c r="L61"/>
  <c r="L62"/>
  <c r="L64"/>
  <c r="L65"/>
  <c r="L66"/>
  <c r="L77"/>
  <c r="L78"/>
  <c r="M78" s="1"/>
  <c r="AQ78" s="1"/>
  <c r="L79"/>
  <c r="L80"/>
  <c r="L84"/>
  <c r="L85"/>
  <c r="L86"/>
  <c r="L87"/>
  <c r="L89"/>
  <c r="L90"/>
  <c r="M90" s="1"/>
  <c r="AQ90" s="1"/>
  <c r="L91"/>
  <c r="L92"/>
  <c r="L110"/>
  <c r="L115" s="1"/>
  <c r="BB148" i="12" l="1"/>
  <c r="AZ6"/>
  <c r="AZ5" s="1"/>
  <c r="AZ186" s="1"/>
  <c r="BB58"/>
  <c r="AF16" i="18"/>
  <c r="BB6" i="12"/>
  <c r="AF11" i="18"/>
  <c r="L88" i="1"/>
  <c r="L75"/>
  <c r="L57"/>
  <c r="EO25" i="18"/>
  <c r="AB21"/>
  <c r="AU6" i="12"/>
  <c r="AU5" s="1"/>
  <c r="AU186" s="1"/>
  <c r="Y11" i="18"/>
  <c r="L93" i="1"/>
  <c r="L81"/>
  <c r="AE108"/>
  <c r="AE103"/>
  <c r="AT106"/>
  <c r="BB106" s="1"/>
  <c r="AT38"/>
  <c r="BB38" s="1"/>
  <c r="AT67"/>
  <c r="BB67" s="1"/>
  <c r="AT102"/>
  <c r="BB102" s="1"/>
  <c r="AT96"/>
  <c r="BB96" s="1"/>
  <c r="M91"/>
  <c r="AQ91" s="1"/>
  <c r="L109"/>
  <c r="M110"/>
  <c r="M115" s="1"/>
  <c r="M109" s="1"/>
  <c r="M89"/>
  <c r="M84"/>
  <c r="AQ84" s="1"/>
  <c r="L76"/>
  <c r="M77"/>
  <c r="AQ77" s="1"/>
  <c r="M62"/>
  <c r="AQ62" s="1"/>
  <c r="M56"/>
  <c r="AQ56" s="1"/>
  <c r="M42"/>
  <c r="M50" s="1"/>
  <c r="M64"/>
  <c r="L63"/>
  <c r="M59"/>
  <c r="M51"/>
  <c r="AQ104"/>
  <c r="AQ108" s="1"/>
  <c r="H26" i="18" s="1"/>
  <c r="EH26" s="1"/>
  <c r="M108" i="1"/>
  <c r="AQ94"/>
  <c r="AQ98" s="1"/>
  <c r="H24" i="18" s="1"/>
  <c r="EH24" s="1"/>
  <c r="M98" i="1"/>
  <c r="AT107"/>
  <c r="BB107" s="1"/>
  <c r="AQ40"/>
  <c r="H11" i="18" s="1"/>
  <c r="M85" i="1"/>
  <c r="AQ85" s="1"/>
  <c r="M52"/>
  <c r="AQ52" s="1"/>
  <c r="AQ99"/>
  <c r="AQ103" s="1"/>
  <c r="H25" i="18" s="1"/>
  <c r="EH25" s="1"/>
  <c r="M103" i="1"/>
  <c r="AT39"/>
  <c r="BB39" s="1"/>
  <c r="M86"/>
  <c r="AQ86" s="1"/>
  <c r="M79"/>
  <c r="AQ79" s="1"/>
  <c r="M65"/>
  <c r="AQ65" s="1"/>
  <c r="M92"/>
  <c r="AQ92" s="1"/>
  <c r="M87"/>
  <c r="AQ87" s="1"/>
  <c r="M80"/>
  <c r="AQ80" s="1"/>
  <c r="M66"/>
  <c r="AQ66" s="1"/>
  <c r="M61"/>
  <c r="AQ61" s="1"/>
  <c r="M53"/>
  <c r="AQ53" s="1"/>
  <c r="M34"/>
  <c r="M35" s="1"/>
  <c r="L6"/>
  <c r="M40"/>
  <c r="AT105"/>
  <c r="BB105" s="1"/>
  <c r="AT95"/>
  <c r="BB95" s="1"/>
  <c r="AT37"/>
  <c r="BB37" s="1"/>
  <c r="AE40"/>
  <c r="M170"/>
  <c r="BB5" i="12" l="1"/>
  <c r="L83" i="1"/>
  <c r="L82" s="1"/>
  <c r="M6"/>
  <c r="L58"/>
  <c r="AQ42"/>
  <c r="AQ50" s="1"/>
  <c r="H13" i="18" s="1"/>
  <c r="L41" i="1"/>
  <c r="AQ34"/>
  <c r="AQ110"/>
  <c r="AQ115" s="1"/>
  <c r="AQ81"/>
  <c r="AQ51"/>
  <c r="AQ57" s="1"/>
  <c r="H14" i="18" s="1"/>
  <c r="M57" i="1"/>
  <c r="M41" s="1"/>
  <c r="AQ64"/>
  <c r="AQ75" s="1"/>
  <c r="H17" i="18" s="1"/>
  <c r="M75" i="1"/>
  <c r="M81"/>
  <c r="M76" s="1"/>
  <c r="M88"/>
  <c r="AQ89"/>
  <c r="AQ93" s="1"/>
  <c r="H23" i="18" s="1"/>
  <c r="M93" i="1"/>
  <c r="AQ59"/>
  <c r="AQ63" s="1"/>
  <c r="H16" i="18" s="1"/>
  <c r="M63" i="1"/>
  <c r="AQ88"/>
  <c r="H22" i="18" s="1"/>
  <c r="AR104" i="1"/>
  <c r="AF108"/>
  <c r="AF103"/>
  <c r="AR99"/>
  <c r="AR94"/>
  <c r="AR36"/>
  <c r="AF40"/>
  <c r="M149"/>
  <c r="M148" s="1"/>
  <c r="H12" i="18" l="1"/>
  <c r="AQ109" i="1"/>
  <c r="H28" i="18"/>
  <c r="H27" s="1"/>
  <c r="H21"/>
  <c r="H15"/>
  <c r="AQ35" i="1"/>
  <c r="H10" i="18" s="1"/>
  <c r="AQ76" i="1"/>
  <c r="H19" i="18"/>
  <c r="H18" s="1"/>
  <c r="L5" i="1"/>
  <c r="M58"/>
  <c r="AQ83"/>
  <c r="AQ58"/>
  <c r="AQ41"/>
  <c r="M5"/>
  <c r="M83"/>
  <c r="M82" s="1"/>
  <c r="AT104"/>
  <c r="AR108"/>
  <c r="I26" i="18" s="1"/>
  <c r="EI26" s="1"/>
  <c r="AR103" i="1"/>
  <c r="I25" i="18" s="1"/>
  <c r="EI25" s="1"/>
  <c r="AT99" i="1"/>
  <c r="AT94"/>
  <c r="AT36"/>
  <c r="AT40" s="1"/>
  <c r="K11" i="18" s="1"/>
  <c r="EK11" s="1"/>
  <c r="AR40" i="1"/>
  <c r="I11" i="18" s="1"/>
  <c r="EI11" s="1"/>
  <c r="AQ6" i="1" l="1"/>
  <c r="AQ5" s="1"/>
  <c r="AQ82"/>
  <c r="EH10" i="18"/>
  <c r="H7"/>
  <c r="H20"/>
  <c r="AU36" i="1"/>
  <c r="BB36" s="1"/>
  <c r="BB40" s="1"/>
  <c r="S11" i="18" s="1"/>
  <c r="ES11" s="1"/>
  <c r="BB104" i="1"/>
  <c r="BB108" s="1"/>
  <c r="S26" i="18" s="1"/>
  <c r="ES26" s="1"/>
  <c r="AT108" i="1"/>
  <c r="K26" i="18" s="1"/>
  <c r="EK26" s="1"/>
  <c r="BB99" i="1"/>
  <c r="BB103" s="1"/>
  <c r="S25" i="18" s="1"/>
  <c r="ES25" s="1"/>
  <c r="AT103" i="1"/>
  <c r="K25" i="18" s="1"/>
  <c r="EK25" s="1"/>
  <c r="BB94" i="1"/>
  <c r="AU40" l="1"/>
  <c r="L11" i="18" s="1"/>
  <c r="EL11" s="1"/>
  <c r="EF36"/>
  <c r="EF35" s="1"/>
  <c r="EF34"/>
  <c r="EF33" s="1"/>
  <c r="EF31"/>
  <c r="EF29"/>
  <c r="EF28"/>
  <c r="EF27" s="1"/>
  <c r="EF23"/>
  <c r="EF22"/>
  <c r="EF21" s="1"/>
  <c r="EF19"/>
  <c r="EF18" s="1"/>
  <c r="EF17"/>
  <c r="EF16"/>
  <c r="EF14"/>
  <c r="EF13"/>
  <c r="EF11"/>
  <c r="EF9"/>
  <c r="EF7" s="1"/>
  <c r="DS36"/>
  <c r="DS35" s="1"/>
  <c r="DS34"/>
  <c r="DS33" s="1"/>
  <c r="DS32" s="1"/>
  <c r="DS31"/>
  <c r="DS29"/>
  <c r="DS28"/>
  <c r="DS27" s="1"/>
  <c r="DS23"/>
  <c r="DS22"/>
  <c r="DS21" s="1"/>
  <c r="DS19"/>
  <c r="DS18" s="1"/>
  <c r="DS17"/>
  <c r="DS16"/>
  <c r="DS14"/>
  <c r="DS13"/>
  <c r="DS12" s="1"/>
  <c r="DS11"/>
  <c r="DS9"/>
  <c r="DS8"/>
  <c r="DS7" s="1"/>
  <c r="DF36"/>
  <c r="DF35" s="1"/>
  <c r="DF34"/>
  <c r="DF33" s="1"/>
  <c r="DF31"/>
  <c r="DF29"/>
  <c r="DF28"/>
  <c r="DF27" s="1"/>
  <c r="DF23"/>
  <c r="DF22"/>
  <c r="DF19"/>
  <c r="DF18" s="1"/>
  <c r="DF17"/>
  <c r="DF16"/>
  <c r="DF15" s="1"/>
  <c r="DF14"/>
  <c r="DF13"/>
  <c r="DF12" s="1"/>
  <c r="DF11"/>
  <c r="DF9"/>
  <c r="DF8"/>
  <c r="DF7" s="1"/>
  <c r="DF32" l="1"/>
  <c r="EF15"/>
  <c r="EF20"/>
  <c r="DF6"/>
  <c r="DS20"/>
  <c r="EF32"/>
  <c r="DF21"/>
  <c r="DF20" s="1"/>
  <c r="DS15"/>
  <c r="DS6" s="1"/>
  <c r="EF12"/>
  <c r="EF6" s="1"/>
  <c r="Z35"/>
  <c r="AB35"/>
  <c r="AD35"/>
  <c r="Y35"/>
  <c r="AE35"/>
  <c r="AA35"/>
  <c r="V33"/>
  <c r="W33"/>
  <c r="Y33"/>
  <c r="Z33"/>
  <c r="AA33"/>
  <c r="AB33"/>
  <c r="AD33"/>
  <c r="AE33"/>
  <c r="D4" i="2"/>
  <c r="C4"/>
  <c r="L84" i="12" s="1"/>
  <c r="AB116" i="1"/>
  <c r="Y116"/>
  <c r="Y120" s="1"/>
  <c r="AB114"/>
  <c r="Y114"/>
  <c r="AB113"/>
  <c r="Y113"/>
  <c r="AB112"/>
  <c r="Y112"/>
  <c r="AB110"/>
  <c r="Y110"/>
  <c r="AB92"/>
  <c r="Y92"/>
  <c r="AB91"/>
  <c r="Y91"/>
  <c r="AB90"/>
  <c r="Y90"/>
  <c r="AB89"/>
  <c r="Y89"/>
  <c r="AB87"/>
  <c r="Y87"/>
  <c r="AB86"/>
  <c r="Y86"/>
  <c r="AB85"/>
  <c r="Y85"/>
  <c r="AB84"/>
  <c r="Y84"/>
  <c r="AA32" i="18" l="1"/>
  <c r="Y32"/>
  <c r="AB32"/>
  <c r="Z32"/>
  <c r="AD32"/>
  <c r="AE32"/>
  <c r="AE85" i="1"/>
  <c r="AF85" s="1"/>
  <c r="AE87"/>
  <c r="AF87" s="1"/>
  <c r="AE90"/>
  <c r="AF90" s="1"/>
  <c r="AE92"/>
  <c r="AF92" s="1"/>
  <c r="AE113"/>
  <c r="AF113" s="1"/>
  <c r="Y115"/>
  <c r="Y109" s="1"/>
  <c r="AE86"/>
  <c r="AF86" s="1"/>
  <c r="AR86" s="1"/>
  <c r="AT86" s="1"/>
  <c r="BB86" s="1"/>
  <c r="AE91"/>
  <c r="AF91" s="1"/>
  <c r="AE112"/>
  <c r="AF112" s="1"/>
  <c r="AE114"/>
  <c r="AF114" s="1"/>
  <c r="AE89"/>
  <c r="AF89" s="1"/>
  <c r="AB93"/>
  <c r="Y88"/>
  <c r="Y93"/>
  <c r="AB115"/>
  <c r="AE110"/>
  <c r="AF110" s="1"/>
  <c r="AE116"/>
  <c r="AF116" s="1"/>
  <c r="AB120"/>
  <c r="AE84"/>
  <c r="AF84" s="1"/>
  <c r="AB88"/>
  <c r="AB83" s="1"/>
  <c r="M84" i="12"/>
  <c r="M88" s="1"/>
  <c r="M83" s="1"/>
  <c r="M82" s="1"/>
  <c r="L88"/>
  <c r="L83" s="1"/>
  <c r="L82" s="1"/>
  <c r="AD12" i="18"/>
  <c r="AE7"/>
  <c r="Y12"/>
  <c r="Z12"/>
  <c r="R149" i="1"/>
  <c r="Y149"/>
  <c r="S149"/>
  <c r="T149"/>
  <c r="U149"/>
  <c r="R170"/>
  <c r="AB149"/>
  <c r="S170"/>
  <c r="AM149"/>
  <c r="T170"/>
  <c r="U170"/>
  <c r="Y170"/>
  <c r="AM170"/>
  <c r="AA7" i="18"/>
  <c r="AR91" i="1"/>
  <c r="AT91" s="1"/>
  <c r="BB91" s="1"/>
  <c r="AR112"/>
  <c r="AT112" s="1"/>
  <c r="BB112" s="1"/>
  <c r="AE120"/>
  <c r="AR85"/>
  <c r="AT85" s="1"/>
  <c r="BB85" s="1"/>
  <c r="AD7" i="18"/>
  <c r="AB7"/>
  <c r="Z7"/>
  <c r="AE12"/>
  <c r="AB12"/>
  <c r="AA12"/>
  <c r="AE27"/>
  <c r="Z27"/>
  <c r="EO35"/>
  <c r="X33"/>
  <c r="Y27"/>
  <c r="AE15"/>
  <c r="AD15"/>
  <c r="AB15"/>
  <c r="AE18"/>
  <c r="AA15"/>
  <c r="AD18"/>
  <c r="Z15"/>
  <c r="AB18"/>
  <c r="Y15"/>
  <c r="AA18"/>
  <c r="AD27"/>
  <c r="AD20" s="1"/>
  <c r="Z18"/>
  <c r="AB27"/>
  <c r="AB20" s="1"/>
  <c r="Y18"/>
  <c r="AA27"/>
  <c r="AA20" s="1"/>
  <c r="W27"/>
  <c r="AV8" i="1"/>
  <c r="AV11" s="1"/>
  <c r="M8" i="18" s="1"/>
  <c r="AB170" i="1"/>
  <c r="AR113"/>
  <c r="AT113" s="1"/>
  <c r="BB113" s="1"/>
  <c r="AR90"/>
  <c r="AR87"/>
  <c r="AT87" s="1"/>
  <c r="BB87" s="1"/>
  <c r="AR92"/>
  <c r="AT92" s="1"/>
  <c r="BB92" s="1"/>
  <c r="EM8" i="18" l="1"/>
  <c r="M7"/>
  <c r="M6" s="1"/>
  <c r="EQ27"/>
  <c r="EL27"/>
  <c r="EO27"/>
  <c r="EL33"/>
  <c r="EN27"/>
  <c r="ER27"/>
  <c r="EM27"/>
  <c r="AE20"/>
  <c r="Y20"/>
  <c r="Z20"/>
  <c r="AD6"/>
  <c r="AA6"/>
  <c r="Z6"/>
  <c r="AB6"/>
  <c r="AE6"/>
  <c r="AE88" i="1"/>
  <c r="Y83"/>
  <c r="Y82" s="1"/>
  <c r="AB109"/>
  <c r="AB82" s="1"/>
  <c r="AF120"/>
  <c r="AR116"/>
  <c r="AR110"/>
  <c r="AT90"/>
  <c r="BB90" s="1"/>
  <c r="AF88"/>
  <c r="AR84"/>
  <c r="ER33" i="18"/>
  <c r="EM33"/>
  <c r="Y148" i="1"/>
  <c r="AQ84" i="12"/>
  <c r="AQ88" s="1"/>
  <c r="R148" i="1"/>
  <c r="AB148"/>
  <c r="AN170"/>
  <c r="AE149"/>
  <c r="AF170"/>
  <c r="U148"/>
  <c r="AV6"/>
  <c r="AV5" s="1"/>
  <c r="AV186" s="1"/>
  <c r="AM148"/>
  <c r="T148"/>
  <c r="AE170"/>
  <c r="AN149"/>
  <c r="S148"/>
  <c r="EO33" i="18"/>
  <c r="EO32" s="1"/>
  <c r="AF33"/>
  <c r="EM35"/>
  <c r="EN33"/>
  <c r="ER35"/>
  <c r="EN35"/>
  <c r="EH28"/>
  <c r="EQ35"/>
  <c r="EQ33"/>
  <c r="EH29"/>
  <c r="BH8"/>
  <c r="BH7" s="1"/>
  <c r="BH6" s="1"/>
  <c r="AU8"/>
  <c r="W7"/>
  <c r="U15"/>
  <c r="W12"/>
  <c r="W20"/>
  <c r="AF149" i="1"/>
  <c r="AU7" i="18" l="1"/>
  <c r="AU6" s="1"/>
  <c r="AQ83" i="12"/>
  <c r="AQ82" s="1"/>
  <c r="U22" i="18"/>
  <c r="U21" s="1"/>
  <c r="EQ32"/>
  <c r="EM32"/>
  <c r="ER32"/>
  <c r="EN32"/>
  <c r="EL35"/>
  <c r="EL32" s="1"/>
  <c r="U20"/>
  <c r="AT116" i="1"/>
  <c r="AR120"/>
  <c r="I29" i="18" s="1"/>
  <c r="EI29" s="1"/>
  <c r="AT110" i="1"/>
  <c r="AR88"/>
  <c r="I22" i="18" s="1"/>
  <c r="AT84" i="1"/>
  <c r="AT84" i="12"/>
  <c r="AT88" s="1"/>
  <c r="W18" i="18"/>
  <c r="AF148" i="1"/>
  <c r="AE148"/>
  <c r="AN148"/>
  <c r="U18" i="18"/>
  <c r="U7"/>
  <c r="W35"/>
  <c r="W32" s="1"/>
  <c r="EH31"/>
  <c r="EH27" s="1"/>
  <c r="U12"/>
  <c r="W15"/>
  <c r="V27"/>
  <c r="W6" l="1"/>
  <c r="EI22"/>
  <c r="AT83" i="12"/>
  <c r="AT82" s="1"/>
  <c r="AT186" s="1"/>
  <c r="X22" i="18"/>
  <c r="X21" s="1"/>
  <c r="EJ27"/>
  <c r="U6"/>
  <c r="V20"/>
  <c r="BB116" i="1"/>
  <c r="BB120" s="1"/>
  <c r="S29" i="18" s="1"/>
  <c r="ES29" s="1"/>
  <c r="AT120" i="1"/>
  <c r="K29" i="18" s="1"/>
  <c r="EK29" s="1"/>
  <c r="BB110" i="1"/>
  <c r="BB84"/>
  <c r="BB88" s="1"/>
  <c r="S22" i="18" s="1"/>
  <c r="AT88" i="1"/>
  <c r="K22" i="18" s="1"/>
  <c r="BB84" i="12"/>
  <c r="BB88" s="1"/>
  <c r="EJ33" i="18"/>
  <c r="EJ35"/>
  <c r="EH36"/>
  <c r="EH35" s="1"/>
  <c r="EI35"/>
  <c r="V12"/>
  <c r="V7"/>
  <c r="BB83" i="12" l="1"/>
  <c r="BB82" s="1"/>
  <c r="BB186" s="1"/>
  <c r="AF22" i="18"/>
  <c r="AF21" s="1"/>
  <c r="EK22"/>
  <c r="EJ32"/>
  <c r="EH34"/>
  <c r="EH33" s="1"/>
  <c r="EH32" s="1"/>
  <c r="EI33"/>
  <c r="EI32" s="1"/>
  <c r="AF12"/>
  <c r="X12"/>
  <c r="V35"/>
  <c r="V32" s="1"/>
  <c r="V18"/>
  <c r="AF27"/>
  <c r="X27"/>
  <c r="X20" s="1"/>
  <c r="Y7"/>
  <c r="Y6" s="1"/>
  <c r="V15"/>
  <c r="ES22" l="1"/>
  <c r="AF20"/>
  <c r="V6"/>
  <c r="X7"/>
  <c r="AF7"/>
  <c r="AF35"/>
  <c r="AF32" s="1"/>
  <c r="AF18"/>
  <c r="X18"/>
  <c r="X35"/>
  <c r="X32" s="1"/>
  <c r="AF15"/>
  <c r="X15"/>
  <c r="AB80" i="1"/>
  <c r="Y80"/>
  <c r="AB79"/>
  <c r="Y79"/>
  <c r="AB78"/>
  <c r="Y78"/>
  <c r="AB77"/>
  <c r="Y77"/>
  <c r="AB66"/>
  <c r="Y66"/>
  <c r="AB65"/>
  <c r="Y65"/>
  <c r="AB64"/>
  <c r="Y64"/>
  <c r="AB62"/>
  <c r="Y62"/>
  <c r="AB61"/>
  <c r="Y61"/>
  <c r="AB60"/>
  <c r="Y60"/>
  <c r="AB59"/>
  <c r="Y59"/>
  <c r="X6" i="18" l="1"/>
  <c r="EK35"/>
  <c r="ES35"/>
  <c r="EK33"/>
  <c r="ES33"/>
  <c r="AF6"/>
  <c r="Y63" i="1"/>
  <c r="AE60"/>
  <c r="AF60" s="1"/>
  <c r="AE62"/>
  <c r="AF62" s="1"/>
  <c r="AE65"/>
  <c r="AF65" s="1"/>
  <c r="AR65" s="1"/>
  <c r="AT65" s="1"/>
  <c r="BB65" s="1"/>
  <c r="AE79"/>
  <c r="AF79" s="1"/>
  <c r="AR79" s="1"/>
  <c r="AT79" s="1"/>
  <c r="BB79" s="1"/>
  <c r="AE61"/>
  <c r="AF61" s="1"/>
  <c r="AR61" s="1"/>
  <c r="AT61" s="1"/>
  <c r="BB61" s="1"/>
  <c r="AE66"/>
  <c r="AF66" s="1"/>
  <c r="AE78"/>
  <c r="AF78" s="1"/>
  <c r="AR78" s="1"/>
  <c r="AT78" s="1"/>
  <c r="BB78" s="1"/>
  <c r="AE80"/>
  <c r="AF80" s="1"/>
  <c r="AR80" s="1"/>
  <c r="AT80" s="1"/>
  <c r="BB80" s="1"/>
  <c r="Y75"/>
  <c r="AE64"/>
  <c r="AF64" s="1"/>
  <c r="AB75"/>
  <c r="AE77"/>
  <c r="AF77" s="1"/>
  <c r="AB81"/>
  <c r="AB76" s="1"/>
  <c r="AE59"/>
  <c r="AF59" s="1"/>
  <c r="AB63"/>
  <c r="Y81"/>
  <c r="Y76" s="1"/>
  <c r="AR60"/>
  <c r="AR62"/>
  <c r="AT62" s="1"/>
  <c r="BB62" s="1"/>
  <c r="AR66"/>
  <c r="AT66" s="1"/>
  <c r="BB66" s="1"/>
  <c r="ES32" i="18" l="1"/>
  <c r="EK32"/>
  <c r="AB58" i="1"/>
  <c r="Y58"/>
  <c r="AE81"/>
  <c r="AE76" s="1"/>
  <c r="AE63"/>
  <c r="AE75"/>
  <c r="AT60"/>
  <c r="BB60" s="1"/>
  <c r="EH17" i="18"/>
  <c r="EQ15"/>
  <c r="ER18"/>
  <c r="EQ18"/>
  <c r="ER15"/>
  <c r="EN15"/>
  <c r="EN18"/>
  <c r="EM15"/>
  <c r="EO18"/>
  <c r="EM18"/>
  <c r="EL18" l="1"/>
  <c r="EL15"/>
  <c r="AE58" i="1"/>
  <c r="AF81"/>
  <c r="AF76" s="1"/>
  <c r="AR77"/>
  <c r="AF75"/>
  <c r="AR64"/>
  <c r="AF63"/>
  <c r="AR59"/>
  <c r="EQ21" i="18" l="1"/>
  <c r="EQ20" s="1"/>
  <c r="AF58" i="1"/>
  <c r="AR81"/>
  <c r="I19" i="18" s="1"/>
  <c r="AT77" i="1"/>
  <c r="AR75"/>
  <c r="I17" i="18" s="1"/>
  <c r="EI17" s="1"/>
  <c r="AT64" i="1"/>
  <c r="AT59"/>
  <c r="AT63" s="1"/>
  <c r="K16" i="18" s="1"/>
  <c r="AR63" i="1"/>
  <c r="I16" i="18" s="1"/>
  <c r="EJ18"/>
  <c r="EJ15"/>
  <c r="I18" l="1"/>
  <c r="EI19"/>
  <c r="EK16"/>
  <c r="EI16"/>
  <c r="EI15" s="1"/>
  <c r="I15"/>
  <c r="EM21"/>
  <c r="EM20" s="1"/>
  <c r="AR58" i="1"/>
  <c r="AX59"/>
  <c r="AX63" s="1"/>
  <c r="O16" i="18" s="1"/>
  <c r="BB77" i="1"/>
  <c r="BB81" s="1"/>
  <c r="AT81"/>
  <c r="AR76"/>
  <c r="BB64"/>
  <c r="BB75" s="1"/>
  <c r="S17" i="18" s="1"/>
  <c r="ES17" s="1"/>
  <c r="AT75" i="1"/>
  <c r="EQ12" i="18"/>
  <c r="H6"/>
  <c r="EH16"/>
  <c r="EH15" s="1"/>
  <c r="EH19"/>
  <c r="EH18" s="1"/>
  <c r="EN21"/>
  <c r="EN20" s="1"/>
  <c r="EO16" l="1"/>
  <c r="O15"/>
  <c r="O6" s="1"/>
  <c r="AT58" i="1"/>
  <c r="K17" i="18"/>
  <c r="BB76" i="1"/>
  <c r="S19" i="18"/>
  <c r="AT76" i="1"/>
  <c r="K19" i="18"/>
  <c r="EO7"/>
  <c r="EL21"/>
  <c r="EL20" s="1"/>
  <c r="BB59" i="1"/>
  <c r="BB63" s="1"/>
  <c r="AX58"/>
  <c r="AX5" s="1"/>
  <c r="AX186" s="1"/>
  <c r="EI18" i="18"/>
  <c r="EN12"/>
  <c r="EO12"/>
  <c r="ER21"/>
  <c r="ER20" s="1"/>
  <c r="ER12"/>
  <c r="EO21"/>
  <c r="EO20" s="1"/>
  <c r="ER7"/>
  <c r="EN7"/>
  <c r="EH23"/>
  <c r="S18" l="1"/>
  <c r="ES19"/>
  <c r="BB58" i="1"/>
  <c r="S16" i="18"/>
  <c r="K18"/>
  <c r="EK19"/>
  <c r="EK17"/>
  <c r="EK15" s="1"/>
  <c r="K15"/>
  <c r="ER6"/>
  <c r="ER38" s="1"/>
  <c r="EN6"/>
  <c r="EN38" s="1"/>
  <c r="ES16" l="1"/>
  <c r="ES15" s="1"/>
  <c r="S15"/>
  <c r="EO15"/>
  <c r="EO6" s="1"/>
  <c r="EO38" s="1"/>
  <c r="EK18"/>
  <c r="ES18"/>
  <c r="EH22" l="1"/>
  <c r="EH21" s="1"/>
  <c r="EH20" s="1"/>
  <c r="EJ21"/>
  <c r="EJ20" s="1"/>
  <c r="CH8" l="1"/>
  <c r="CH7" l="1"/>
  <c r="CH6" s="1"/>
  <c r="BU8"/>
  <c r="BU7" l="1"/>
  <c r="BU6" s="1"/>
  <c r="EH8"/>
  <c r="AB56" i="1"/>
  <c r="AB53"/>
  <c r="AB52"/>
  <c r="AB51"/>
  <c r="Y51"/>
  <c r="Y57" s="1"/>
  <c r="AB42"/>
  <c r="Y42"/>
  <c r="Y50" s="1"/>
  <c r="Y41" l="1"/>
  <c r="AB57"/>
  <c r="AE51"/>
  <c r="AF51" s="1"/>
  <c r="AE56"/>
  <c r="AF56" s="1"/>
  <c r="AR56" s="1"/>
  <c r="AT56" s="1"/>
  <c r="BB56" s="1"/>
  <c r="AE52"/>
  <c r="AF52" s="1"/>
  <c r="AR52" s="1"/>
  <c r="AT52" s="1"/>
  <c r="BB52" s="1"/>
  <c r="AE42"/>
  <c r="AF42" s="1"/>
  <c r="AB50"/>
  <c r="AE53"/>
  <c r="AF53" s="1"/>
  <c r="AR53" s="1"/>
  <c r="AT53" s="1"/>
  <c r="BB53" s="1"/>
  <c r="AE98"/>
  <c r="AE115"/>
  <c r="AE109" s="1"/>
  <c r="EM7" i="18"/>
  <c r="EM12"/>
  <c r="EM6" s="1"/>
  <c r="EM38" s="1"/>
  <c r="AB34" i="1"/>
  <c r="Y34"/>
  <c r="AB33"/>
  <c r="Y33"/>
  <c r="AB32"/>
  <c r="AB35" s="1"/>
  <c r="Y32"/>
  <c r="AB24"/>
  <c r="Y24"/>
  <c r="AB14"/>
  <c r="Y14"/>
  <c r="AB13"/>
  <c r="Y13"/>
  <c r="Y35" l="1"/>
  <c r="EL12" i="18"/>
  <c r="AB30" i="1"/>
  <c r="Y30"/>
  <c r="AE50"/>
  <c r="AE24"/>
  <c r="AF24" s="1"/>
  <c r="AE33"/>
  <c r="AF33" s="1"/>
  <c r="AE57"/>
  <c r="AE41" s="1"/>
  <c r="AE13"/>
  <c r="AE32"/>
  <c r="AE14"/>
  <c r="AF14" s="1"/>
  <c r="AE34"/>
  <c r="AF34" s="1"/>
  <c r="AB41"/>
  <c r="AE93"/>
  <c r="AE83" s="1"/>
  <c r="AE82" s="1"/>
  <c r="AU10"/>
  <c r="Y6" l="1"/>
  <c r="Y5" s="1"/>
  <c r="AF32"/>
  <c r="AF35" s="1"/>
  <c r="AE35"/>
  <c r="AF13"/>
  <c r="AF30" s="1"/>
  <c r="AE30"/>
  <c r="AB6"/>
  <c r="AB5" s="1"/>
  <c r="AR114"/>
  <c r="AF115"/>
  <c r="AF109" s="1"/>
  <c r="AR97"/>
  <c r="AF98"/>
  <c r="AR51"/>
  <c r="AF57"/>
  <c r="AF50"/>
  <c r="AR42"/>
  <c r="AU9"/>
  <c r="AR34"/>
  <c r="AT34" s="1"/>
  <c r="BB34" s="1"/>
  <c r="AR33"/>
  <c r="AT33" s="1"/>
  <c r="BB33" s="1"/>
  <c r="AF41" l="1"/>
  <c r="AT114"/>
  <c r="AR115"/>
  <c r="AT97"/>
  <c r="AR98"/>
  <c r="I24" i="18" s="1"/>
  <c r="EI24" s="1"/>
  <c r="AF93" i="1"/>
  <c r="AF83" s="1"/>
  <c r="AF82" s="1"/>
  <c r="AR89"/>
  <c r="AR57"/>
  <c r="I14" i="18" s="1"/>
  <c r="EI14" s="1"/>
  <c r="AT51" i="1"/>
  <c r="AR50"/>
  <c r="I13" i="18" s="1"/>
  <c r="AT42" i="1"/>
  <c r="AR32"/>
  <c r="AR35" s="1"/>
  <c r="I10" i="18" s="1"/>
  <c r="EI10" s="1"/>
  <c r="EI13" l="1"/>
  <c r="I12"/>
  <c r="AR109" i="1"/>
  <c r="I28" i="18"/>
  <c r="AR41" i="1"/>
  <c r="BB114"/>
  <c r="BB115" s="1"/>
  <c r="AT115"/>
  <c r="BB97"/>
  <c r="BB98" s="1"/>
  <c r="S24" i="18" s="1"/>
  <c r="ES24" s="1"/>
  <c r="AT98" i="1"/>
  <c r="K24" i="18" s="1"/>
  <c r="EK24" s="1"/>
  <c r="AT89" i="1"/>
  <c r="AR93"/>
  <c r="BB51"/>
  <c r="BB57" s="1"/>
  <c r="S14" i="18" s="1"/>
  <c r="ES14" s="1"/>
  <c r="AT57" i="1"/>
  <c r="K14" i="18" s="1"/>
  <c r="EK14" s="1"/>
  <c r="BB42" i="1"/>
  <c r="BB50" s="1"/>
  <c r="S13" i="18" s="1"/>
  <c r="AT50" i="1"/>
  <c r="K13" i="18" s="1"/>
  <c r="AT32" i="1"/>
  <c r="AT35" s="1"/>
  <c r="K10" i="18" s="1"/>
  <c r="EK10" s="1"/>
  <c r="EH13"/>
  <c r="EH9"/>
  <c r="EH11"/>
  <c r="ES13" l="1"/>
  <c r="S12"/>
  <c r="BB109" i="1"/>
  <c r="S28" i="18"/>
  <c r="EK13"/>
  <c r="K12"/>
  <c r="AR83" i="1"/>
  <c r="AR82" s="1"/>
  <c r="I23" i="18"/>
  <c r="AT109" i="1"/>
  <c r="K28" i="18"/>
  <c r="EI28"/>
  <c r="EI27" s="1"/>
  <c r="I27"/>
  <c r="BB41" i="1"/>
  <c r="AT41"/>
  <c r="BB89"/>
  <c r="BB93" s="1"/>
  <c r="AT93"/>
  <c r="BB32"/>
  <c r="BB35" s="1"/>
  <c r="S10" i="18" s="1"/>
  <c r="ES10" s="1"/>
  <c r="EJ12"/>
  <c r="EI12"/>
  <c r="BB83" i="1" l="1"/>
  <c r="BB82" s="1"/>
  <c r="S23" i="18"/>
  <c r="EK28"/>
  <c r="K27"/>
  <c r="AT83" i="1"/>
  <c r="AT82" s="1"/>
  <c r="K23" i="18"/>
  <c r="EI23"/>
  <c r="EI21" s="1"/>
  <c r="EI20" s="1"/>
  <c r="I21"/>
  <c r="I20" s="1"/>
  <c r="ES28"/>
  <c r="ES27" s="1"/>
  <c r="S27"/>
  <c r="EK27"/>
  <c r="EK23" l="1"/>
  <c r="EK21" s="1"/>
  <c r="EK20" s="1"/>
  <c r="K21"/>
  <c r="K20" s="1"/>
  <c r="ES23"/>
  <c r="S21"/>
  <c r="S20" s="1"/>
  <c r="ES21"/>
  <c r="ES20" s="1"/>
  <c r="EH7"/>
  <c r="EJ7"/>
  <c r="EJ6" s="1"/>
  <c r="EJ38" s="1"/>
  <c r="EH14" l="1"/>
  <c r="EH12" s="1"/>
  <c r="EH6" s="1"/>
  <c r="EH38" s="1"/>
  <c r="ES12" l="1"/>
  <c r="EK12"/>
  <c r="AR9" i="1"/>
  <c r="AT9" s="1"/>
  <c r="BB9" s="1"/>
  <c r="AR10"/>
  <c r="AT10" s="1"/>
  <c r="AR24" l="1"/>
  <c r="AT24" s="1"/>
  <c r="AU24" s="1"/>
  <c r="BB24" s="1"/>
  <c r="AR13"/>
  <c r="AT13" s="1"/>
  <c r="AU13" s="1"/>
  <c r="BB13" s="1"/>
  <c r="AR14"/>
  <c r="AT14" s="1"/>
  <c r="AU14" s="1"/>
  <c r="BB14" s="1"/>
  <c r="AE11"/>
  <c r="AF7"/>
  <c r="AZ10"/>
  <c r="AE6" l="1"/>
  <c r="AE5" s="1"/>
  <c r="AR12"/>
  <c r="AR30" s="1"/>
  <c r="I9" i="18" s="1"/>
  <c r="EI9" s="1"/>
  <c r="AZ11" i="1"/>
  <c r="BB10"/>
  <c r="AR8"/>
  <c r="AT8" s="1"/>
  <c r="AU8" s="1"/>
  <c r="AR7"/>
  <c r="AF11"/>
  <c r="AF6" s="1"/>
  <c r="AF5" s="1"/>
  <c r="AZ6" l="1"/>
  <c r="AZ5" s="1"/>
  <c r="AZ186" s="1"/>
  <c r="Q8" i="18"/>
  <c r="AT12" i="1"/>
  <c r="AT30" s="1"/>
  <c r="K9" i="18" s="1"/>
  <c r="EK9" s="1"/>
  <c r="BB8" i="1"/>
  <c r="AU11"/>
  <c r="L8" i="18" s="1"/>
  <c r="AR11" i="1"/>
  <c r="AT7"/>
  <c r="EL8" i="18" l="1"/>
  <c r="AR6" i="1"/>
  <c r="AR5" s="1"/>
  <c r="I8" i="18"/>
  <c r="EQ8"/>
  <c r="EQ7" s="1"/>
  <c r="EQ6" s="1"/>
  <c r="EQ38" s="1"/>
  <c r="EK41" s="1"/>
  <c r="Q7"/>
  <c r="Q6" s="1"/>
  <c r="BB7" i="1"/>
  <c r="BB11" s="1"/>
  <c r="S8" i="18" s="1"/>
  <c r="AT11" i="1"/>
  <c r="AU12"/>
  <c r="AU30" s="1"/>
  <c r="L9" i="18" s="1"/>
  <c r="EL9" s="1"/>
  <c r="ES8" l="1"/>
  <c r="AT6" i="1"/>
  <c r="AT5" s="1"/>
  <c r="AT186" s="1"/>
  <c r="K8" i="18"/>
  <c r="EI8"/>
  <c r="EI7" s="1"/>
  <c r="EI6" s="1"/>
  <c r="EI38" s="1"/>
  <c r="I7"/>
  <c r="I6" s="1"/>
  <c r="L7"/>
  <c r="L6" s="1"/>
  <c r="BB30" i="1"/>
  <c r="S9" i="18" s="1"/>
  <c r="ES9" s="1"/>
  <c r="BB12" i="1"/>
  <c r="S7" i="18" l="1"/>
  <c r="S6" s="1"/>
  <c r="EK8"/>
  <c r="K7"/>
  <c r="K6" s="1"/>
  <c r="AU6" i="1"/>
  <c r="AU5" s="1"/>
  <c r="AU186" s="1"/>
  <c r="BB6"/>
  <c r="BB5" s="1"/>
  <c r="BB186" s="1"/>
  <c r="EK7" i="18" l="1"/>
  <c r="EK6" s="1"/>
  <c r="EK38" s="1"/>
  <c r="ES7" l="1"/>
  <c r="ES6" s="1"/>
  <c r="ES38" s="1"/>
  <c r="EL7"/>
  <c r="EL6" s="1"/>
  <c r="EL38" s="1"/>
</calcChain>
</file>

<file path=xl/sharedStrings.xml><?xml version="1.0" encoding="utf-8"?>
<sst xmlns="http://schemas.openxmlformats.org/spreadsheetml/2006/main" count="6005" uniqueCount="606">
  <si>
    <t>Salary Category</t>
  </si>
  <si>
    <t>C1</t>
  </si>
  <si>
    <t>C2</t>
  </si>
  <si>
    <t>C3</t>
  </si>
  <si>
    <t>C4</t>
  </si>
  <si>
    <t>C5</t>
  </si>
  <si>
    <t>Participants per event</t>
  </si>
  <si>
    <t>Days per event</t>
  </si>
  <si>
    <t>Overnights per participant</t>
  </si>
  <si>
    <t>National expert days</t>
  </si>
  <si>
    <t>International expert days</t>
  </si>
  <si>
    <t>Salaries and Allowances</t>
  </si>
  <si>
    <t>Capital Items</t>
  </si>
  <si>
    <t>Contingencies / Other</t>
  </si>
  <si>
    <t>Notes</t>
  </si>
  <si>
    <t>Months</t>
  </si>
  <si>
    <t>Positions</t>
  </si>
  <si>
    <t>Events</t>
  </si>
  <si>
    <t>Study tours</t>
  </si>
  <si>
    <t>Other Contractual Services</t>
  </si>
  <si>
    <t>Total Incremental Costs</t>
  </si>
  <si>
    <t>Computer Units</t>
  </si>
  <si>
    <t>Office Equipment Units</t>
  </si>
  <si>
    <t>Vehicle Units</t>
  </si>
  <si>
    <t>Incremental Overheads</t>
  </si>
  <si>
    <t>Recurrent Costs</t>
  </si>
  <si>
    <t>Funding Gap</t>
  </si>
  <si>
    <t>10=6*8*SC</t>
  </si>
  <si>
    <t>11=6*7*8*SC</t>
  </si>
  <si>
    <t>12=6*8*9*SC</t>
  </si>
  <si>
    <t>13=6*7*SC</t>
  </si>
  <si>
    <t>Pajisje zyre, cmim per njesi</t>
  </si>
  <si>
    <t>Pajisje elektronike, cmim per njesi</t>
  </si>
  <si>
    <t>Automjete, cmim per njesi</t>
  </si>
  <si>
    <t>Te huaj</t>
  </si>
  <si>
    <t>Lokale</t>
  </si>
  <si>
    <t>Dieta ditore per cdo person</t>
  </si>
  <si>
    <t>Akomodim per cdo person</t>
  </si>
  <si>
    <t>Shpenzime Udhetimi per person</t>
  </si>
  <si>
    <t xml:space="preserve">Qera ditore ambientesh </t>
  </si>
  <si>
    <t>Dieta ditore qe perfshin ushqim, akomodim, etj</t>
  </si>
  <si>
    <t>Evente (takime pune, ceremoni, trajnime, etj) (llog ekonomike 602)</t>
  </si>
  <si>
    <t>Udhetime jashte vendit (llog ekonomike 602)</t>
  </si>
  <si>
    <t>Shpenzime Ekspertesh (llog ekonomike 602)</t>
  </si>
  <si>
    <t>Zëra investimesh (llog ekonomike 230, 231)</t>
  </si>
  <si>
    <t>Te tjera (llog 602)</t>
  </si>
  <si>
    <t>Aktivitete</t>
  </si>
  <si>
    <t>1.Qellimi I Politikes ( Kodi, Emertimi)</t>
  </si>
  <si>
    <t>Programi Buxhetor (Kod emertim)</t>
  </si>
  <si>
    <t>1. Emertimi</t>
  </si>
  <si>
    <t>2. Emertimi</t>
  </si>
  <si>
    <t>3. Emertimi</t>
  </si>
  <si>
    <t>Nentotal 1.1.1.</t>
  </si>
  <si>
    <t>Nentotal 1.1.2</t>
  </si>
  <si>
    <t>Nentotal 1.1.3</t>
  </si>
  <si>
    <t>Legjenda</t>
  </si>
  <si>
    <t>Kategori page</t>
  </si>
  <si>
    <t>Paga mesatare (formule)</t>
  </si>
  <si>
    <t>Pagat Bruto</t>
  </si>
  <si>
    <t>Numri i muajve</t>
  </si>
  <si>
    <t>Numri i Punonjesve</t>
  </si>
  <si>
    <t>Activitites</t>
  </si>
  <si>
    <t>Eng</t>
  </si>
  <si>
    <t>Alb</t>
  </si>
  <si>
    <t>Travel</t>
  </si>
  <si>
    <t>1. Total</t>
  </si>
  <si>
    <t xml:space="preserve">1.1 Nentotal </t>
  </si>
  <si>
    <t>1.2 Nentotal</t>
  </si>
  <si>
    <t>2.Qellimi I Politikes ( Kodi, Emertimi)</t>
  </si>
  <si>
    <t>2. Total</t>
  </si>
  <si>
    <t>Paga dhe Shtesa (llog ekonomike 600)</t>
  </si>
  <si>
    <t>Llog ekonomike 601</t>
  </si>
  <si>
    <t>Rent</t>
  </si>
  <si>
    <t>Accommodation</t>
  </si>
  <si>
    <t>Per diems</t>
  </si>
  <si>
    <t>Bileta udhetimi (cmim mesatar per person)</t>
  </si>
  <si>
    <t>Days abroad</t>
  </si>
  <si>
    <t>Nr. Diteve ekspert Nderkombetar</t>
  </si>
  <si>
    <t>Nr. Diteve Ekspert Vendas</t>
  </si>
  <si>
    <t>Technical Assistance</t>
  </si>
  <si>
    <t>Travel &amp; Perdiems abroad</t>
  </si>
  <si>
    <t>Nr. i diteve per event</t>
  </si>
  <si>
    <t>Nr. i Sherbimeve/Eventeve</t>
  </si>
  <si>
    <t>Nr. Pjesemarresve per event</t>
  </si>
  <si>
    <t>Nete Hoteli per pjesemarres</t>
  </si>
  <si>
    <t>Nr.vizitave jashte shtetit</t>
  </si>
  <si>
    <t>Nr. Diteve jashte vendit</t>
  </si>
  <si>
    <t>Nr i pjesemarresve per vizite</t>
  </si>
  <si>
    <t>Assets Maintenance</t>
  </si>
  <si>
    <t>Total Recurrent materials &amp; Services</t>
  </si>
  <si>
    <t>4=2*3 (for 1)</t>
  </si>
  <si>
    <t>Inssurance</t>
  </si>
  <si>
    <t>5=4*SC</t>
  </si>
  <si>
    <t>17=14*(16*SC+15*16*SC)</t>
  </si>
  <si>
    <t>20=(18*SC+19*SC)</t>
  </si>
  <si>
    <t>24=10+11+12+13+17+20+21+22+23</t>
  </si>
  <si>
    <t>Nr. Pajisje elektronike</t>
  </si>
  <si>
    <t>Nr. Automjetesh</t>
  </si>
  <si>
    <t>Nr. Pajisje zyre</t>
  </si>
  <si>
    <t>Other capital expenditures</t>
  </si>
  <si>
    <t>Kontigjenca kapitale</t>
  </si>
  <si>
    <t>Total Capital Expenditures</t>
  </si>
  <si>
    <t>Sigurime Shoqerore &amp; Shendetesore te punedhenesit</t>
  </si>
  <si>
    <t>23=(10+11+12+13+17+20+21+22)*(st. %)</t>
  </si>
  <si>
    <t>31=25*SC+26*SC+27*SC+28+29+30</t>
  </si>
  <si>
    <t>Shenime</t>
  </si>
  <si>
    <t>Te tjera investime (ALL)</t>
  </si>
  <si>
    <t>Kontigjenca korrente</t>
  </si>
  <si>
    <t>Te tjera (llog 230, 231)</t>
  </si>
  <si>
    <t>Constructions</t>
  </si>
  <si>
    <t>Ndertime (ALL)</t>
  </si>
  <si>
    <t>Intangibles</t>
  </si>
  <si>
    <t>Aktive te patrupezuara (ALL)</t>
  </si>
  <si>
    <t>32=30*SC</t>
  </si>
  <si>
    <t>Nentotal 1.2.3</t>
  </si>
  <si>
    <t>Nentotal 1.2.2</t>
  </si>
  <si>
    <t>Nentotal 1.2.1</t>
  </si>
  <si>
    <t>Totali i Shpenzimeve Kapitale (ALL)</t>
  </si>
  <si>
    <t>Kontigjenca (ALL)</t>
  </si>
  <si>
    <t>Shpenzime totale korrente materiale &amp;Sherbime (ALL)</t>
  </si>
  <si>
    <t>Te tjera shpenzime te pergjithshme (ALL)</t>
  </si>
  <si>
    <t>Sherbime Mirembajtje te Aktiveve (ALL)</t>
  </si>
  <si>
    <t>Te tjera sherbime kontraktuale direkte (ALL)</t>
  </si>
  <si>
    <t>Asistence teknike (ALL)</t>
  </si>
  <si>
    <t>Shpenz. Udhetime dieta me jashte (ALL)</t>
  </si>
  <si>
    <t>Shpenz. Qera ambientesh (ALL)</t>
  </si>
  <si>
    <t>Shpenz. Akomodim (ALL)</t>
  </si>
  <si>
    <t>Shpenz. Dieta brenda vendit (ALL)</t>
  </si>
  <si>
    <t>Shpenz. Udhetimi brenda vendit (ALL)</t>
  </si>
  <si>
    <t>Sigurime Shoqerore &amp; Shendetes (ALL)</t>
  </si>
  <si>
    <t>Paga dhe Shtesa (ALL)</t>
  </si>
  <si>
    <t>1 (combo box)</t>
  </si>
  <si>
    <t>Empty fields (text)</t>
  </si>
  <si>
    <t>Levels of Policy Framework generated by IPSIS (IPSIS code + Title)</t>
  </si>
  <si>
    <t>Nivelet e Kuadrit te Politikave te gjeneruara nga sistemi IPSIS (IPSIS Kod + Emertim)</t>
  </si>
  <si>
    <t>Summary Year 1 / Permbledhje Viti 1</t>
  </si>
  <si>
    <t xml:space="preserve">Salaries &amp; Social insurance </t>
  </si>
  <si>
    <t>Funded from National Budget</t>
  </si>
  <si>
    <t>Funded by EU</t>
  </si>
  <si>
    <t>Funded by IBRD</t>
  </si>
  <si>
    <t xml:space="preserve">Funded by </t>
  </si>
  <si>
    <t>Add columns as needed</t>
  </si>
  <si>
    <t>33=4+5</t>
  </si>
  <si>
    <t>34=24</t>
  </si>
  <si>
    <t>35=31+32</t>
  </si>
  <si>
    <t>36=33+34+35</t>
  </si>
  <si>
    <t>Summary Year 3 / Permbledhje Viti 3</t>
  </si>
  <si>
    <t>Summary Year 5 / Permbledhje Viti 5</t>
  </si>
  <si>
    <t>Data Fillimit</t>
  </si>
  <si>
    <t>Data e Perfundimit</t>
  </si>
  <si>
    <t>Measure Start date IPSIS</t>
  </si>
  <si>
    <t>Measure End date IPSIS</t>
  </si>
  <si>
    <t>Masa (IPSIS)</t>
  </si>
  <si>
    <t>Start date</t>
  </si>
  <si>
    <t>End Date</t>
  </si>
  <si>
    <t>Funded by WB</t>
  </si>
  <si>
    <t>Funded by UN</t>
  </si>
  <si>
    <t>Paga dhe Sigurime</t>
  </si>
  <si>
    <t>Totali i kostove  per vitin</t>
  </si>
  <si>
    <t>Kosto Korrente</t>
  </si>
  <si>
    <t>Kosto Kapitale</t>
  </si>
  <si>
    <t>Financuar nga Buxheti I Pergjithshem</t>
  </si>
  <si>
    <t>Financuar nga EU</t>
  </si>
  <si>
    <t>Financuar nga WB</t>
  </si>
  <si>
    <t>Financuar nga UN</t>
  </si>
  <si>
    <t>Financuar nga Donatore te tjere</t>
  </si>
  <si>
    <t>Funded by other Donors</t>
  </si>
  <si>
    <t>Other Donors</t>
  </si>
  <si>
    <t>43=37+38+39+40+41+42-36</t>
  </si>
  <si>
    <t>11=5 +6+7+8+9+10-4</t>
  </si>
  <si>
    <t>Total Indicative Costs for Year 1</t>
  </si>
  <si>
    <t>Total Indicative Costs for Year 2</t>
  </si>
  <si>
    <t>Total Indicative Costs for Year 3</t>
  </si>
  <si>
    <t>Total Indicative Costs for Year 4</t>
  </si>
  <si>
    <t>Total Indicative Costs for Year 5</t>
  </si>
  <si>
    <t>Total Indicative Costs for Year 6</t>
  </si>
  <si>
    <t>Total Indicative Costs for Year 7</t>
  </si>
  <si>
    <t>Salary category/ Kategori Pagash</t>
  </si>
  <si>
    <t>Monthly Salary/ Paga mesatare mujore bruto me gjithe sigurimet shoqerore</t>
  </si>
  <si>
    <t>Allocations/ Shtesa Page (politika te reja) mesatarisht per muaj</t>
  </si>
  <si>
    <t>4. Add as needed</t>
  </si>
  <si>
    <t>Note: In IPSIS Only Measures data will be uploaded. The calculations will automatically be done in IPSIS for Specific Objectives and Policy Goal level</t>
  </si>
  <si>
    <t>Note: 1.Codes and Titles of the Budget Programs, Policy Items (PG, SO, Mesures) and start date end date are generated by IPSIS
2. All highlighted cells will be blocked/protected. Only white cells should be left for direct input.</t>
  </si>
  <si>
    <t>Note: 1. All highlighted cells will be blocked/protected. Only white cells should be left for direct input.</t>
  </si>
  <si>
    <t>Summary Year 8 / Permbledhje Viti 8</t>
  </si>
  <si>
    <t>Summary Year 9 / Permbledhje Viti 9</t>
  </si>
  <si>
    <t>Summary Year 10 / Permbledhje Viti 10</t>
  </si>
  <si>
    <t>Total Indicative Costs for Year 8</t>
  </si>
  <si>
    <t>Total Indicative Costs for Year 9</t>
  </si>
  <si>
    <t>Total Indicative Costs for Year 10</t>
  </si>
  <si>
    <t>Total Indicative Costs for ALL YEARS</t>
  </si>
  <si>
    <t>Shto Kolona nese duhet</t>
  </si>
  <si>
    <t>Hendeku Financiar</t>
  </si>
  <si>
    <t>1.1 Objektivi specifik: Garantimi i respektimit të të drejtave të njeriut LGBTI nga nëpunësit civilë në nivelin kombëtar, rajonal dhe lokal.</t>
  </si>
  <si>
    <t>1.1.1 Masa (Trajnimi i të gjithë nëpunësve civilë të sapo punësuar për çështjet LGBTI si pjesë e trajnimit të tyre të detyrueshëm.)</t>
  </si>
  <si>
    <t>1.1.2 Masa Trajnimi i të gjithë nëpunësve ekzistues civilë në Ministri për çështjet LGBTI si pjesë e trajnimit të tyre në shërbim</t>
  </si>
  <si>
    <t>1.1.3 Masa Trajnimi i nëpunësve ekzistues civilë në NjQV-të dhe në nivel rajonal në çështjet LGBTI si pjesë e trajnimit të tyre në shërbim.</t>
  </si>
  <si>
    <t>1.2.1Hartimi dhe implementimi i standardeve të veçanta të shërbimeve sociale për personat LGBTI.</t>
  </si>
  <si>
    <t xml:space="preserve">1.2.2 Ndërgjegjësimi i punonjësve të rinj socialë të trajnuar për çështjet LGBTI që mund të hasin në fushën e tyre të ardhshme të punës dhe për të pasur një qëndrim pozitiv ndaj personave LGBTI </t>
  </si>
  <si>
    <t>1.2.4 Ndërgjegjësimi i personave LGBTI që kanë nevojë për këshillim psikosocial dhe aftësimi i tyre për të aksesuar këtë shërbim, në të gjithë vendin. Prindërit dhe anëtarët e familjes së personave LGBTI të kenë akses në informacion, këshillim dhe mbështetje sipas nevojës dhe të jenë të informuar për ekzistencën e kësaj ndihme.</t>
  </si>
  <si>
    <t>1.3 Objektivi Specifik Garantimi i aksesit për personave LGBTI në nevojë për strehim dhe strehim social dhe shërbime për të luftuar dhunën në familje, duke përfshirë njësitë e mbrojtjes së fëmijëve.</t>
  </si>
  <si>
    <t>1.3.1Ndërgjegjësimi i nëpunësve civilë që punojnë në banesa sociale për çështjet LGBTI dhe detyrimet e tyre për të siguruar shërbime për personat LGBTI.</t>
  </si>
  <si>
    <t>1.3.2 Këtu janë vendet e strehimit dhe ndihma e mjaftueshme për personat e pastrehë LGBTI.</t>
  </si>
  <si>
    <t>1.3.3 Trajtimi si duhet i rasteve të dhunës në familje ndaj personave LGBTI dhe i protokolleve të zbatueshme në të gjithë vendin.</t>
  </si>
  <si>
    <t>1.4 Objektivi SpecifikGarantimi i aksesit të personave LGBTI në arsim, në të gjithë vendin.</t>
  </si>
  <si>
    <t>1.4.1Të gjithë mësuesit dhe stafi arsimor i sapo trajnuar të jenë të vetëdijshëm për çështjet LGBTI.</t>
  </si>
  <si>
    <t>1.4.2 Të gjithë mësuesit dhe personeli aktual i arsimit të jenë të vetëdijshëm për çështjet LGBTI.</t>
  </si>
  <si>
    <t>1.4.3 Kurrikulat në të gjitha nivelet e shkollës të mos kenë përmbajtje diskriminuese në lidhje me personat LGBTI dhe të përcjellin imazhe pozitive të personave LGBTI.</t>
  </si>
  <si>
    <t>1.4.4Drejtorët e shkollave në të gjithë vendin të jenë të vetëdijshëm për çështjet LGBTI dhe për nevojën për aktivitete për të promovuar të drejtat e njeriut të personave LGBTI në arsim.</t>
  </si>
  <si>
    <t>1.4.5 Psikologët e shkollës, punonjësit socialë dhe mentorët të jenë të vetëdijshëm për çështjet LGBTI në arsim dhe në gjendje të ndihmojnë studentët dhe nxënësit LGBTI që kanë nevojë për ndihmën e tyre.</t>
  </si>
  <si>
    <t>1.4.6 Çështjet LGBTI të jenë të integruara në protokollet, fushatat dhe programet kundër bullizimit për të gjitha nivelet e arsimit.</t>
  </si>
  <si>
    <t>1.4.7 Mësuesit të jenë në gjendje të zbatojnë kurrikulat miqësore për LGBTI, duke filluar me nivelin universitar dhe duke shkuar drejt niveleve më të ulëta të arsimit.</t>
  </si>
  <si>
    <t>1.2 Objektivi Specifik : Zgjerimi dhe përmirësimi i aksesit në shërbimet sociale për personat LGBTI, duke i sjellë ata më pranë komunitetit në të gjithë vendin.</t>
  </si>
  <si>
    <t>1.5 Objektivi specifik:Garantimi i aksesit për  personat LGBTI në kujdesin shëndetësor, në të gjithë vendin.</t>
  </si>
  <si>
    <t>1.5.1 Masa (Të gjithë punonjësit e kujdesit shëndetësor të jenë të trajnuar në çështjet LGBTI, duke përfshirë edhe njësitë lokale të kujdesit shëndetësor, të jenë të vetëdijshëm për çështjet LGBTI dhe të kenë një qëndrim pozitiv ndaj personave LGBTI që mund të kërkojnë ndihmën e tyre ose të pranohen në njësinë e tyre të kujdesit shëndetësor.)</t>
  </si>
  <si>
    <t>1.5.2 Masa (Hartimi dhe miratimi i një Protokoll Mjekësor për trajtimin e rasteve transgjinore)</t>
  </si>
  <si>
    <t>1.5.3 Masa( Të gjithë punonjësit përkatës të kujdesit shëndetësor të dinë të trajtojnë rastet e kushteve interseks dhe personave transgjinorë që kërkojnë ndihmë.)</t>
  </si>
  <si>
    <t>1.5.4 Masa (Mjekët e familjes i kuptojnë çështjet e mundshme specifike shëndetësore të personave LGBTI kur u paraqiten dhe nevojën për t'i mbajtur të fshehta nga çdo informacion tjetër që u është dhënë nga personat LGBTI)</t>
  </si>
  <si>
    <t>1.5.5 Masa (LGBTI dhe personat e tjerë që kanë nevojë për të të jenë në gjendje të bëjnë testime për SST, duke përfshirë HIV, në  mënyrë anonime, në të gjithë vendin.)</t>
  </si>
  <si>
    <t>1.5.6 Masa( Të gjithë personat LGBTI, që jetojnë edhe jashtë Tiranës, të jenë në gjendje të përdorin kujdesin shëndetësor dhe ilaçet e nevojshme..)</t>
  </si>
  <si>
    <t>1.6: Garantimi i aksesit të  personave LGBTI në shërbimet e punësimit, në të gjithë vendin.</t>
  </si>
  <si>
    <t>1.6.1Përfshirja e personave LGBTI  në grupet në nevojë që i nënshtrohen Ligjit për Nxitjen e Punësimit dhe Zyrat e Punësimit do ta kenë për detyrë të ndihmojnë individët dhe grupet LGBTI.</t>
  </si>
  <si>
    <t>1.6.2 Ndërgjegjësimi i punonjësve të shërbimeve të punësimit për çështjet LGBTI dhe marrja e një qëndrimi pozitiv ndaj personave LGBTI që mund të kërkojnë ndihmën e tyre</t>
  </si>
  <si>
    <t xml:space="preserve">2.1 Nentotal </t>
  </si>
  <si>
    <t>2.1.1 Përditësimi/miratimi i një Kodi të ri Penal që garanton mbrojtjen e sigurisë së personave LGBTI dhe standardet përkatëse Evropiane.</t>
  </si>
  <si>
    <t>2.1.2 Miratimi i akteve nënligjore dhe rregulloreve të  brendshme të institucioneve publike që sigurojnë mbrojtjen e të drejtave LGBTI.</t>
  </si>
  <si>
    <t xml:space="preserve">2.2 Objektivi Specifik  Përmirësimi, përditësimi dhe përafrimi i legjislacionit në lidhje me të drejtat e njeriut LGBTI, duke përfshirë edhe të drejtat e familjes, të drejtën private ndërkombëtare, etj. me standardet evropiane. </t>
  </si>
  <si>
    <t xml:space="preserve">2.2.1 Miratimi i ndryshimeve në Kodin e Familjes që siguron mbrojtjen e të drejtave të njeriut për personat LGBTI dhe standardet evropiane përkatëse, dhe ndryshimi i së Drejtës Private Ndërkombëtar për të rregulluar njohjen e lidhjeve familjare në situata mes dy kufijve, në përputhje me Strategjinë e BE-së.   </t>
  </si>
  <si>
    <t>2.2.2 Miratimi, përditësimi dhe përafrimi i akteve nënligjore dhe rregulloreve të brendshme të institucioneve publike që sigurojnë mbrojtjen e të drejtave të njeriut LGBTI në lidhje me jetën familjare.</t>
  </si>
  <si>
    <t>2.2.3 Përgatitja dhe miratimi i disa ligjeve të reja për mbrojtjen e të drejtave të njeriut të personave LGBTI, si më poshtë: Ligji për Njohjen e Identitetit Gjinor, aktet nënligjore për mbrojtjen e personave interseks në Shqipëri.</t>
  </si>
  <si>
    <t>2.3.3 Përgatitja dhe miratimi i disa ligjeve të reja për mbrojtjen e të drejtave të njeriut të personave LGBTI, si më poshtë: Ligji për Njohjen e Identitetit Gjinor, aktet nënligjore për mbrojtjen e personave interseks në Shqipëri.</t>
  </si>
  <si>
    <t>2.3.1 Miratimi, përditësimi dhe përafrimi i Ligjit për Promovimin e Punësimit që mundëson fuqizimin ekonomik të personave LGBTI me standardet evropiane relevante.</t>
  </si>
  <si>
    <t>2.3.2 Miratimi, përditësimi dhe përafrimi i akteve nënligjore dhe rregulloreve te brendshme që mundësojnë fuqizimin ekonomik të personave LGBTI.</t>
  </si>
  <si>
    <t>2.3 Nentotal</t>
  </si>
  <si>
    <t>Nentotal 2.3.1</t>
  </si>
  <si>
    <t>Nentotal 2.3.2</t>
  </si>
  <si>
    <t>Nentotal 2.3.3</t>
  </si>
  <si>
    <t>Nentotal 2.2.3</t>
  </si>
  <si>
    <t>Nentotal 2.2.2</t>
  </si>
  <si>
    <t>Nentotal 2.2.1</t>
  </si>
  <si>
    <t>2.2 Nentotal</t>
  </si>
  <si>
    <t>Nentotal 1.6.2</t>
  </si>
  <si>
    <t>Nentotal 1.6.1</t>
  </si>
  <si>
    <t>1.6 Nentotal</t>
  </si>
  <si>
    <t>Nentotal 1.5.6</t>
  </si>
  <si>
    <t>Nentotal 1.5.5</t>
  </si>
  <si>
    <t>Nentotal 1.5.4.</t>
  </si>
  <si>
    <t>Nentotal 1.5.3</t>
  </si>
  <si>
    <t>Nentotal 1.5.2</t>
  </si>
  <si>
    <t>Nentotal 1.5.1.</t>
  </si>
  <si>
    <t>Nentotal 1.4.7</t>
  </si>
  <si>
    <t xml:space="preserve">1.5 Nentotal </t>
  </si>
  <si>
    <t>Nentotal 1.4.6</t>
  </si>
  <si>
    <t>Nentotal 1.4.5</t>
  </si>
  <si>
    <t>Nentotal 1.4.4</t>
  </si>
  <si>
    <t>Nentotal 1.4.3</t>
  </si>
  <si>
    <t>Nentotal 1.4.2</t>
  </si>
  <si>
    <t>Nentotal 1.4.1</t>
  </si>
  <si>
    <t>1.4 Nentotal</t>
  </si>
  <si>
    <t>1.3 Nentotal</t>
  </si>
  <si>
    <t>Nentotal 1.3.1</t>
  </si>
  <si>
    <t>Nentotal 1.3.2</t>
  </si>
  <si>
    <t>Nentotal 1.3.3</t>
  </si>
  <si>
    <t xml:space="preserve">2.1 Objektivi specifik: Përmirësimi, përditësimi dhe përafrimi i legjislacionit në lidhje me sigurinë e personave LGBTI, siç është Kodi Penal, etj. me standardet evropiane. </t>
  </si>
  <si>
    <t xml:space="preserve">2.3 Objektivi Specifik  Përmirësimi, përditësimi dhe përafrimi i legjislacionit në lidhje me fuqizimin ekonomik të personave LGBTI, siç janë ligjet për punësimin dhe aktet nënligjore, etj. me standardet evropiane. </t>
  </si>
  <si>
    <t xml:space="preserve">2.4 Objektivi Specifik  Ndryshimi, përditësimi dhe përafrimi i dispozitave të tjera ligjore në lidhje me LGBTI me standardet evropiane. </t>
  </si>
  <si>
    <t>2.4.1 Miratimi, përditësimi dhe përafrimi i ndryshimeve të Ligjit për Pushtetin Lokal, Ligjit për Shëndetin Riprodhues, Ligjit për Azilin, Ligjit për Gjendjen Civile, Ligjit për Sistemin e Arsimit Para universitar.</t>
  </si>
  <si>
    <t>2.4 Nentotal</t>
  </si>
  <si>
    <t>Nentotal 2.4.1</t>
  </si>
  <si>
    <t>2.5 Objektivi Specifik  Zbatimi si duhet i legjislacionit për të luftuar diskriminimin dhe krimin e urrejtjes ndaj personave LGBTI.</t>
  </si>
  <si>
    <t>2.5.1 Hartimi çdo vit i një raporti të konsoliduar për të gjitha rastet e raportuara të diskriminimit dhe krimit të urrejtjes kundër personave LGBTI, sipas një përkufizimi të përbashkët në përputhje me standardet ndërkombëtare siç është Këshilli i Evropës.</t>
  </si>
  <si>
    <t>2.5.2 Hartimi çdo vit i një raporti të konsoliduar për të gjitha rastet e raportuara të diskriminimit dhe krimit të urrejtjes kundër personave LGBTI, sipas një përkufizimi të përbashkët në përputhje me standardet ndërkombëtare siç është Këshilli i Evropës.</t>
  </si>
  <si>
    <t>2.5.3 Përfshirja e çështjeve dhe protokolleve LGBTI si pjesë e detyrueshme e trajnimit në shërbim për policinë, prokurorët dhe gjyqtarët.</t>
  </si>
  <si>
    <t>2.5.4 Ndërgjegjësimi i personelit dhe këshilltarëve të gjykatës për çështjet LGBTI dhe kryerja e shërbimeve për personat LGBTI në mënyrë të paanshme.</t>
  </si>
  <si>
    <t>2.5.5 Çdo stacion policor ka caktuar një pikë fokale të dedikuar dhe të trajnuar ku personat LGBTI mund të raportojnë rast të diskriminimit dhe krimit të urrejtjes</t>
  </si>
  <si>
    <t>2.5.6 Krijimi i mundësive për të raportuar diskriminimin dhe krimin e urrejtjes për shkak të orientimit seksual ose identitetit gjinor në nivelin rajonal, në bashkëpunim me KMD, Ombudsmanin dhe OJQ-të.</t>
  </si>
  <si>
    <t>2.5.7 Zyrat primare të ndihmës juridike falas në të gjithë vendin kanë ekspertizën për të ndihmuar personat LGBTI.</t>
  </si>
  <si>
    <t>2.5.8 Trajnimi i avokatëve të ndihmës juridike sekondare falas nga Shkolla e Avokatisë</t>
  </si>
  <si>
    <t>2.5.9 Ngritja e një mekanizmi referimi me pjesëmarrjen e policisë, prokurorisë, drejtësisë, KMD-së, ombudsmanit dhe OJQ-ve për të diskutuar rastet në vazhdim të diskriminimit dhe krimit të urrejtjes.</t>
  </si>
  <si>
    <t xml:space="preserve">2.5.10 Ndërgjegjësimi i personave LGBTI në të gjithë vendin për mundësitë për të raportuar diskriminimin dhe krimin e urrejtjes, ndër të tjera në lidhje me raportimin anonim dhe qasjen në ndihmë juridike falas. </t>
  </si>
  <si>
    <t>2.5 Nentotal</t>
  </si>
  <si>
    <t>Nentotal 2.5.1</t>
  </si>
  <si>
    <t>Nentotal 2.5.2</t>
  </si>
  <si>
    <t>Nentotal 2.5.3</t>
  </si>
  <si>
    <t>Nentotal 2.5.4</t>
  </si>
  <si>
    <t>Nentotal 2.5.5</t>
  </si>
  <si>
    <t>Nentotal 2.5.7</t>
  </si>
  <si>
    <t>Nentotal 2.5.6</t>
  </si>
  <si>
    <t>Nentotal 2.5.8</t>
  </si>
  <si>
    <t>Nentotal 2.5.9</t>
  </si>
  <si>
    <t>Nentotal 2.5.10</t>
  </si>
  <si>
    <t>2.6 Objektivi Specifik   Azilkërkuesit LGBTI trajtohen sipas standardeve ndërkombëtare</t>
  </si>
  <si>
    <t>2.6.1 Përshtatja e politikave të azilit për të përfshirë diskriminimin dhe krimin e urrejtjes në bazë të orientimit seksual ose identitetit gjinor si shkak për azilin</t>
  </si>
  <si>
    <t>2.6.2 Trajnimi i personelit të shërbimit të azilit për çështje që mund të lindin në rastet e azilkërkuesve LGBTI</t>
  </si>
  <si>
    <t>2.6.3 Azilkërkuesit LGBTI kanë mundësi strehimi dhe kushte të përshtatshme strehimi, të përshtatshme dhe të sigurta</t>
  </si>
  <si>
    <t>2.6 Nentotal</t>
  </si>
  <si>
    <t>Nentotal 2.6.1</t>
  </si>
  <si>
    <t>Nentotal 2.6.2</t>
  </si>
  <si>
    <t>Nentotal 2.6.3</t>
  </si>
  <si>
    <t>3.Qellimi I Politikes ( Kodi, Emertimi)</t>
  </si>
  <si>
    <t>3. Total</t>
  </si>
  <si>
    <t>3.1  Nentotal</t>
  </si>
  <si>
    <t>Nentotal 3.1.1</t>
  </si>
  <si>
    <t>3.1 Objektivi Specifik  Përmirësimi i ndërgjegjësimit të publikut për çështjet LGBTI dhe qëndrimi i publikut të gjerë ndaj personave LGBTI.</t>
  </si>
  <si>
    <t>3.2  Nentotal</t>
  </si>
  <si>
    <t>Nentotal 3.2.1</t>
  </si>
  <si>
    <t>3.2 Objektivi Specifik Përmirësimi i ndërgjegjësimit për çështjet LGBTI dhe qëndrimet ndaj personave LGBTI midis punëdhënësve.</t>
  </si>
  <si>
    <t>3.2.1 Punëdhënësit marrin masa për të parandaluar diskriminimin ndaj personave LGBTI në menaxhimin e burimeve njerëzore dhe brenda ndërmarrjes.</t>
  </si>
  <si>
    <t>3.2.2 Ndërgjegjësimi i punëdhënësve për detyrimet e tyre që vijojnë nga legjislacioni në lidhje me mos-diskriminimin e personave LGBTI në punësim.</t>
  </si>
  <si>
    <t>Nentotal 3.2.2</t>
  </si>
  <si>
    <t>Nentotal 3.3.3</t>
  </si>
  <si>
    <t>3.2.3 Ndërgjegjësimi i menaxherëve të burimeve njerëzore të kompanive për të drejtat e njeriut të personave LGBTI në lidhje me punësimin dhe politikat e paanshme të punësimit.</t>
  </si>
  <si>
    <t>3.2.4 Ministritë udhëheqin përmes shembullit duke miratuar dhe zbatuar strategji miqësore për burimet njerëzore LGBTI për personelin e tyre</t>
  </si>
  <si>
    <t>Nentotal 3.2.4</t>
  </si>
  <si>
    <t>Nentotal 3.2.3</t>
  </si>
  <si>
    <t>3.3  Nentotal</t>
  </si>
  <si>
    <t>3.3 Objektivi Specifik Përmirësimi i ndërgjegjësimit për çështjet LGBTI dhe qëndrimet ndaj personave LGBTI mes të rinjve.</t>
  </si>
  <si>
    <t>3.3.1 Mbështetja e subjekteve që ofrojnë shërbim ligjor falas parësor dhe dytësor për viktimat e dhunës në familje, viktimat në gjini, fëmijët viktima dhe dëshmitarë, viktimat e trafikimit dhe viktimat e abuzuara seksualisht, si dhe rritja e kapaciteteve të profesionisteve / profesionistëve të këtyre subjekteve për trajtimin e çështjeve me ndjeshmërinë dhe profesionalizmin e duhur.</t>
  </si>
  <si>
    <t>3.3.2 Të rinjtë në përgjithësi po i pranojnë personat LGBTI dhe të rinjtë që janë LGBTI ndihen të pranuar, duke aplikuar kurrikula dhe mësime mbi temat LGBTI si pjesë e detyrueshme e arsimit.</t>
  </si>
  <si>
    <t>3.3.3 Studentët fitojnë njohuri mbi çështjet LGBTI përmes përfshirjes së tyre në mësime të dedikuara nga palë të treta, siç janë institucionet për të drejtat e njeriut, policia, etj.</t>
  </si>
  <si>
    <t>Nentotal 3.3.1</t>
  </si>
  <si>
    <t>Nentotal 3.3.2</t>
  </si>
  <si>
    <t>3.3.4 Studentët dhe nxënësit pranojnë personat LGBTI përmes sesioneve të dedikuara të informacionit në institucionet arsimore.</t>
  </si>
  <si>
    <t>Nentotal 3.3.4</t>
  </si>
  <si>
    <t>3.4 Objektivi Specifik Përmirësimi i ndërgjegjësimit për çështjet LGBTI dhe qëndrimet ndaj personave LGBTI mes të rinjve.</t>
  </si>
  <si>
    <t>3.4  Nentotal</t>
  </si>
  <si>
    <t>Nentotal 3.4.1</t>
  </si>
  <si>
    <t>3.4.1 Personat dhe temat LGBTI përfshihen në aktivitete kulturore dhe ngjarje të sponsorizuara ose të organizuara nga autoritetet publike.</t>
  </si>
  <si>
    <t>3.4.2 Organizatorët privatë të ngjarjeve kulturore përfshijnë persona dhe tema LGBTI në veprimtarinë ose programin e tyre.</t>
  </si>
  <si>
    <t>3.4.3 Mbështetja e ngjarjeve kulturore të lidhura posaçërisht me temat LGBTI nga qeveria.</t>
  </si>
  <si>
    <t>Nentotal 3.4.3</t>
  </si>
  <si>
    <t>Nentotal 3.4.2</t>
  </si>
  <si>
    <t>1.Trajnim minimalisht 25 persona/1 session trainim1 dite (  4 session/ vit)</t>
  </si>
  <si>
    <t>2.Trajnim minimalisht 25 persona/1 session trainim1 dite (  4 session/ vit)</t>
  </si>
  <si>
    <t xml:space="preserve">1.Pergatitje e kurikules me tematika sipas grupeve te interesit 3 expert x 7 dite pune  </t>
  </si>
  <si>
    <t>4.1 Objektivi Specifik Objektivi strategjik: Forcimi i mjeteve të zbatimit dhe partneritetet për zhvillim të qëndrueshëm.</t>
  </si>
  <si>
    <t>4.1.1 Koordinimi efektiv i punës së bërë nga aktorë të ndryshëm për të zbatuar PKV.</t>
  </si>
  <si>
    <t>4.2 Objektivi Specifik Objektivi strategjik: Forcimi i mjeteve të zbatimit dhe partneritetet për zhvillim të qëndrueshëm.</t>
  </si>
  <si>
    <t>4.1  Nentotal</t>
  </si>
  <si>
    <t>Nentotal 4.1.1</t>
  </si>
  <si>
    <t>Nentotal 4.1.2</t>
  </si>
  <si>
    <t>4.2  Nentotal</t>
  </si>
  <si>
    <t>4.2.3 Vështrim mbi zhvillimet në qëndrimet e publikut të gjerë ndaj personave LGBTI dhe ndërgjegjësimi i tyre për të drejtat e njeriut LGBTI.</t>
  </si>
  <si>
    <t>4.2.1 Vështrim mbi zhvillimet në përvojën e personave LGBTI në Shqipëri në lidhje me aksesin në shërbime të ndryshme dhe me diskriminimin dhe krimin e urrejtjes (çdo dy vjet)</t>
  </si>
  <si>
    <t>Nentotal 4.2.1</t>
  </si>
  <si>
    <t>4.2.2 Vështrim mbi zhvillimet në përvojën e personave LGBTI në Shqipëri në lidhje me aksesin në shërbime të ndryshme dhe me diskriminimin dhe krimin e urrejtjes (çdo dy vjet)</t>
  </si>
  <si>
    <t>Nentotal 4.2.2</t>
  </si>
  <si>
    <t>4.2.4 Vështrim mbi zhvillimet në qëndrimet e publikut të gjerë ndaj personave LGBTI dhe ndërgjegjësimi i tyre për të drejtat e njeriut LGBTI.</t>
  </si>
  <si>
    <t>4.1.2 Monitorim i rregullt i nivelit të lartë i progresit drejt qëllimeve të PKV dhe zbatimi i aktiviteteve brenda PKV, dhe mbështetje e nivelit të lartë gjatë gjithë periudhës së zbatimit.</t>
  </si>
  <si>
    <t xml:space="preserve">Nentotal 4.2.3 </t>
  </si>
  <si>
    <t>Nentotal 4.2.4</t>
  </si>
  <si>
    <t xml:space="preserve">4.2.5 Shqipëria merr pjesë aktive në shkëmbimet përkatëse të mbledhjes së të dhënave dhe iniciativat e Bashkimit Evropian. Qeveria dhe institucionet përkatëse marrin pjesë, ndër të tjera, në:
- Nëngrupi i të dhënave të barazisë së Grupit të Nivelit të Lartë mbi mosdiskriminimin, barazinë dhe diversitetin Sigurimi i asistencës teknike dhe mbështetjes metodologjike të FRA dhe EIGE
- Tabela e rrumbullakët e planifikuar e BE-së mbi të dhënat e barazisë
- Takime teknike midis EUROSTAT dhe zyrave kombëtare të statistikave
- Një sondazh gjithëpërfshirës LGBTIQ që do të kryhet nga FRA në 2024
</t>
  </si>
  <si>
    <t>4.2.6 Të gjitha kërkimet, sondazhet, vlerësimet dhe raportet në lidhje me LGBTI janë në dispozicion të publikut.</t>
  </si>
  <si>
    <t>Nentotal 4.2.6</t>
  </si>
  <si>
    <t>Nentotal 4.2.5</t>
  </si>
  <si>
    <t>4.3 Objektivi Specifik Objektivi strategjik: Vlerësimi efektiv i zbatimit të PKV-së</t>
  </si>
  <si>
    <t>4.3.1  Vlerësimi i pavarur i progresit me rekomandime për përshtatjen e mundshme të aktiviteteve dhe / ose qeverisjes (vlerësimet afatmesme dhe përfundimtare).</t>
  </si>
  <si>
    <t>4.4 Objektivi Specifik Objektivi strategjik: Forcimi i mjeteve të zbatimit dhe partneritetet për zhvillim të qëndrueshëm.</t>
  </si>
  <si>
    <t>4.4.1 Të gjithë palët e interesuara janë të aftësuar për të kryer rolin e tyre në zbatimin e PKV.</t>
  </si>
  <si>
    <t>4.4.2 Aktivitetet dhe politikat e PKV-së për të cilat kjo është e nevojshme zbatohen nga NJQV-të në nivelin lokal, duke marrë parasysh ndryshimet në ekonomi dhe shoqëri në NjQV-të e ndryshme.</t>
  </si>
  <si>
    <t>Nentotal 4.4.1</t>
  </si>
  <si>
    <t>Nentotal 4.4.2</t>
  </si>
  <si>
    <t xml:space="preserve">Nentotal 4.4.3 </t>
  </si>
  <si>
    <t>4.4.3 Organizatat e shoqërisë civile financohen mjaftueshëm për të kryer detyrat e tyre në zbatimin e PKV.</t>
  </si>
  <si>
    <t>4.4.4 Personat LGBTI takohen dhe marrin pjesë në aktivitete dhe politika në nivelin lokal.</t>
  </si>
  <si>
    <t>Nentotal 4.4.4</t>
  </si>
  <si>
    <t xml:space="preserve">4.5 Objektivi Specifikë drejtat e njeriut LGBTI përfshihen në politikat dhe planet e tjera përkatëse </t>
  </si>
  <si>
    <t>4.5  Nentotal</t>
  </si>
  <si>
    <t>4.4  Nentotal</t>
  </si>
  <si>
    <t>4.3  Nentotal</t>
  </si>
  <si>
    <t>4.5.1 Diskriminimi, përjashtimi, krimi i urrejtjes, mungesa e qasjes në arsim, dhuna në familje dhe probleme të tjera me të cilat përballen fëmijët dhe të rinjtë LGBTI janë përfshirë në Strategjinë për të Drejtat e Fëmijëve</t>
  </si>
  <si>
    <t>4.5.2 LGBTI, në veçanti problemet me të cilat përballen gratë lezbike, biseksuale dhe transgjinore, përfshihen në Strategjinë për të Drejtat e Grave dhe Barazinë Gjinore, në strategjitë për të luftuar dhunën me bazë gjinore dhe në strategjitë për të zbatuar Rezolutën 1325 të KB</t>
  </si>
  <si>
    <t xml:space="preserve">4.5.3 Luftimi i gjuhës së urrejtjes kundër dhe promovimi i përfshirjes së personave LGBTI përfshihen në strategjitë për media audio-vizuale </t>
  </si>
  <si>
    <t>4.5.4 Ndihma e duhur dhe e përshtatshme për viktimat LGBTI të krimit të urrejtjes, diskriminimit ose formave të tjera të krimit është përfshirë në strategjitë e mbështetjes së viktimave</t>
  </si>
  <si>
    <t>4.6 Objektivi Specifikë: Shqipëria shfrytëzon mundësitë e bashkëpunimit dhe shkëmbimit të ekspertizës dhe përvojës në rrjetet ndërkombëtare</t>
  </si>
  <si>
    <t>4.6.1 Pjesëmarrja aktive në Rrjetin Kombëtar të Pikave Fokale të Këshillit të Evropës</t>
  </si>
  <si>
    <t>4.6.2 Pjesëmarrja aktive në platformën ndërqeveritare LGBTI të Ballkanit Perëndimor</t>
  </si>
  <si>
    <t>4.6.3 Pjesëmarrja në shkëmbimin e praktikave më të mira midis vendeve anëtare të BE-së dhe vendeve të pranimit</t>
  </si>
  <si>
    <t>4.6.4 Mbështetje aktive për veprim të grupit të BE-së brenda Kombeve të Bashkuara për të promovuar të drejtat e njeriut LGBTI në të gjithë botën</t>
  </si>
  <si>
    <t>Nentotal 4.6.4</t>
  </si>
  <si>
    <t xml:space="preserve">Nentotal 4.6.3 </t>
  </si>
  <si>
    <t>Nentotal 4.6.2</t>
  </si>
  <si>
    <t>Nentotal 4.6.1</t>
  </si>
  <si>
    <t>4. 7 Objektivi Specifikë: Shqipëria shfrytëzon mundësitë e bashkëpunimit dhe shkëmbimit të ekspertizës dhe përvojës në rrjetet ndërkombëtare</t>
  </si>
  <si>
    <t>4.6  Nentotal</t>
  </si>
  <si>
    <t>4.7  Nentotal</t>
  </si>
  <si>
    <t xml:space="preserve">Nentotal 4.7.3 </t>
  </si>
  <si>
    <t>Nentotal 4.7.2</t>
  </si>
  <si>
    <t>Nentotal 4.7.1</t>
  </si>
  <si>
    <t>4.7.1 Mjetet financiare nga buxheti i shtetit kërkohen çdo vit</t>
  </si>
  <si>
    <t>4.7.2 Aktivitetet dhe politikat e PKV janë përfshirë në kërkesat përkatëse të financimit (ndër të tjera IPA III).</t>
  </si>
  <si>
    <t>4.7.3 Në takimet e rregullta të koordinimit të buxhetit, çdo boshllëk financimi diskutohet me donatorët (ndërkombëtarë).</t>
  </si>
  <si>
    <t>3.3.1 Kryerja e një fushate në cdo qytet  në vazhdim të ndërgjegjësimit publik të mbështetur dukshëm nga qeveria.</t>
  </si>
  <si>
    <t>4.Qellimi I Politikes ( Kodi, Emertimi)</t>
  </si>
  <si>
    <t>1.2.3 Trajnimi i punonjësve socialë të rinj për të pasur një qëndrim pozitiv për çështjet LGBTIQ që mund të hasin në fushën e tyre të ardhshme të punës dhe Trajnimi i punonjësve socialë të punësuar dhe ofrues të shërbimeve në çështjet LGBTIQ, si pjesë e trajnimit të tyre gjatë shërbimit</t>
  </si>
  <si>
    <t>1.1 Objektivi specifik: Ofrimi i shërbimeve të përkujdesit shoqëror cilësore dhe miqësore ndaj personave LGBTI+</t>
  </si>
  <si>
    <t xml:space="preserve">I.1.1. Ndërtimi/fuqizimi i kapaciteteve të nëpunëseve dhe nëpunësve civilë për të respektuar të drejtat njerëzore të personave LGBTI+ </t>
  </si>
  <si>
    <t>I.1.2. Përmirësimi i fokusit të shërbimeve mbështetëse të specializuara dhe kthimi i tyre në shërbime plotësisht miqësore edhe për personat LGBTI+</t>
  </si>
  <si>
    <t>I.1.3. Mbulimi i nevojave për strehim afatgjatë dhe të përshtatshëm, në përputhje me legjislacionin në fuqi, për personat LGBTI+</t>
  </si>
  <si>
    <t>I.1.4. Mbulim i nevojave për këshillim psiko-emocional dhe këshillim familjar per personat LGBTI+ dhe familjet e tyre</t>
  </si>
  <si>
    <t>Nentotal 1.1.4</t>
  </si>
  <si>
    <t>1.2 Objektivi Specifik : Zvogëlimi i pabarazive dhe diskriminimit të personave LGBTI+ në arsim</t>
  </si>
  <si>
    <t>I.2.1. Ndërtimi/fuqizimi i kapaciteteve të profesionisteve dhe profesionistëve në sistemin arsimor parauniversitar për të luftuar pabarazitë dhe diskriminimin e personave LGBTI+ në arsim.</t>
  </si>
  <si>
    <t xml:space="preserve">I.2.2. Përgatitja e një brezi të ri profesionistesh e profesionistësh me njohuritë e duhura mbi çështjet LGBTI+ dhe repektimin e të drejtave njerëzore të personave LGBTI+  </t>
  </si>
  <si>
    <t>1.3 Objektivi Specifik Garantimi i aksesit për  personat LGBTI+ në shërbimet e kujdesit shëndetësor, në të gjithë vendin.</t>
  </si>
  <si>
    <t>I.3.1. Fuqizimi i kapaciteteve të profesionisteve dhe profesionistëve të shërbimit të kujdesit shëndetësor parësor, për trajtimin në mënyrën e duhur dhe ofrimin e shërbimeve shëndetësore cilësore për personat LGBTI+.</t>
  </si>
  <si>
    <t>1.3.2: Ofrimi i shërbimeve miqësore, efektive dhe sipas standardeve për personat LGBTI+, sidomos për ata që pësojnë diskriminim të shumëfishtë brenda këtij grupi</t>
  </si>
  <si>
    <t>1.4 Objektivi Specifik: Zvogëlimi i barrierave që i mbajnë personat  LGBTI+ larg tregut të punës si dhe rritja e aksesit të tyre për punë të denjë edhe në sektorët jo-tradicionalë të punësimit, (në veçanti në shkencë, teknologji, inxhinieri, matematikë).</t>
  </si>
  <si>
    <t>I.4.1. Nxitja e personave LGBTI+ të besojnë dhe aplikojnë për shërbimet e ofruara në fushën e punësimit dhe zhvillimit të sipërmarrjeve</t>
  </si>
  <si>
    <t xml:space="preserve">1.Qellimi I Politikes ( Kodi, Emertimi)Përmirësimi i aksesit të personave LGBTI+ në shërbime publike dhe shërbime mbështetëse të specializuara efektive, cilësore dhe të disponueshme në mbarë vendin, në përputhje me nevojat specfike të tyre dhe me standarde kombëtare të harmonizuara me ato evropiane/ndërkombëtare. </t>
  </si>
  <si>
    <t xml:space="preserve">2.Qellimi I Politikes ( Kodi, Emertimi) Garantimi i mbrojtjes dhe sigurisë për personat LGBTI+ përmes përmirësimit të kuadrit ligjor, zbatimit efektiv të tij, si dhe rritjes së aksesit të personave LGBTI+ në sistemin e drejtësisë </t>
  </si>
  <si>
    <t>2.1 Objektivi specifik: Përforcimi i mbrojtjes ligjore për personat LGBTIQ kundër krimit të urrejtjes, gjuhës së urrejtjes dhe dhunës, nëpërmjet rishikimit dhe harmonizimit të legjilslacionit kombëtar me standardet evropiane/ndërkombëtare</t>
  </si>
  <si>
    <t>II.1.1. Përmirësimi i legjislacionit penal për mbrojtje të personave LGBTI+ nga krimi i urrejtjes, gjuha e urrejtjes dhe dhuna (rishikimi i Kodit Penal)</t>
  </si>
  <si>
    <t>II.1.2. Përmirësimi i legjislacionit familjar (Kodi i Familjes) duke konsideruar edhe të drejtën ndërkombëtare private për të rregulluar njohjen e lidhjeve familjare në situata ndërkufitare.</t>
  </si>
  <si>
    <t>II.1.3.Përgatitja e  disa ligjeve të reja për mbrojtjen e të drejtave të njeriut të personave LGBTI+, si Ligji për Njohjen e Identitetit Gjinor, aktet nënligjore për mbrojtjen e personave interseks në Shqipëri, si dhe rishikimi i disa ligjeve ekzistuese.</t>
  </si>
  <si>
    <t>II.1.4. Përmirësimi i legjilsacionit në fushën e punësimit dhe përfshirja në të qartësisht e personave LGBTI+ si një grup që i përfiton të gjitha shërbimet e ofruara në fushën e punësimit dhe formimit profesional</t>
  </si>
  <si>
    <t>3. Add as needed</t>
  </si>
  <si>
    <t>II.1.5. Analiza, përgatitja dhe miratimi i ndryshimeve të tjera ligjoire në përputhje dhe me standardet ( Ligjit për Azilin, Ligjit për Gjendjen Civile, ), etj</t>
  </si>
  <si>
    <t>Nentotal 1.2.4</t>
  </si>
  <si>
    <t>Nentotal 1.2.5</t>
  </si>
  <si>
    <t xml:space="preserve">2.2 Objektivi Specifik : Zbatimi me profesionalizem dhe pa paragjykime i legjislacionit për të luftuar diskriminimin dhe krimin e urrejtjes ndaj personave LGBTI+. </t>
  </si>
  <si>
    <t>II.2.1. Përgatitja e raportit mbi diskriminimin dhe krimet e urrejtjes kundër personave LGBTI+, në përputhje me standardet ndërkombëtare sipas KE.</t>
  </si>
  <si>
    <t>II.2.2 Krijimi i një mjedisi lehtësues për denoncimin e krimeve të urrejtjes dhe diskriminimit kundër personave LGBTI+ në ambjentet e PSHSH</t>
  </si>
  <si>
    <t>II.2.3. Trajnimi i profesionisteve dhe profesionistëve të Zyrave për Ndihmë Juridike Falas, si dhe i OJF-ve dhe Klinikave të Ligjit të licensuara për ofrimin e ndihmës juridike, me qëllim ofrimin e shërbimeve të ndjeshme ndaj personave LGBTI+</t>
  </si>
  <si>
    <t>II.2.4. Monitorimi dhe vlerësimi i zbatimit të PKV LGBTI+ 2021 - 2027</t>
  </si>
  <si>
    <t>Nentotal 2.2.4</t>
  </si>
  <si>
    <t>3.Qellimi I Politikes ( Kodi, Emertimi) Krijimi i një shoqërie gjithëpërfshirëse, pranuese dhe jo-diskriminuese kundrejt personave LGBTI+ në Shqipëri</t>
  </si>
  <si>
    <t>3.1 Objektivi Specifik: Edukimi i shoqërisë me parimet e barazisë, gjithëpërfshirjes dhe mosdiskriminimit kundrejt personave LGBTI+</t>
  </si>
  <si>
    <t xml:space="preserve">III.1.1. Informimi dhe edukimi i vazhdueshëm i shoqërisë me parimet e barazisë, mosdiskriminimit dhe pranimit të personave LGBTI+ në Shqipëri </t>
  </si>
  <si>
    <t>3.2 Objektivi Specifik: Përmirësimi i ndërgjegjësimit për çështjet LGBTI+ midis punëdhënësve privatë.</t>
  </si>
  <si>
    <t>3.2.1.Krijimii një mjedisi biznesi privat miqësor dhe pranues kundrejt personave LGBTI+ në Shqipëri</t>
  </si>
  <si>
    <t>6M-II- 2027</t>
  </si>
  <si>
    <t xml:space="preserve">6-M-II 2021 </t>
  </si>
  <si>
    <t>6-M-I-2022</t>
  </si>
  <si>
    <t>6-M-II-2027</t>
  </si>
  <si>
    <t>6-M-II-2021</t>
  </si>
  <si>
    <t>C6</t>
  </si>
  <si>
    <t xml:space="preserve">6-M-I 2023 </t>
  </si>
  <si>
    <t xml:space="preserve">6-M-I 2022 </t>
  </si>
  <si>
    <t xml:space="preserve">6-M-II 2022 </t>
  </si>
  <si>
    <t>6-M-II 2027</t>
  </si>
  <si>
    <t>6-M-I 2024</t>
  </si>
  <si>
    <t>6-M-II-2024</t>
  </si>
  <si>
    <t>6-M-II-2023</t>
  </si>
  <si>
    <t>6-M-II-2025</t>
  </si>
  <si>
    <t xml:space="preserve">I.1.1.b. Trajnimi i përvitshëm për nëpunëset dhe nëpunësit civilë mbi respektimin e të drejtave të personave LGBTI+. 
(6-M-II 2022 –  6-M-II 2027)
 (trainimi I 25  pjesemaresve x 1 trajner )/vit + kosto administrtive kanceleri etj + 2 specialiste te ASPA per organizim mestarisht 4 dite pune ) 
</t>
  </si>
  <si>
    <t>I.2.1.a. Përgatitja e një moduli për trajnimin e profesionisteve dhe profesionistëve në sistemin arsimor parauniversitar, lidhur me çështjet LGBTI+ 
(6-M-I 2022 – 6-M-II 2022)</t>
  </si>
  <si>
    <t xml:space="preserve">I.4.1.b. Bshkëpunimi me OJF e LGBTI+ për regjistrimin e personave LGBTI+ të papounë si punëkërkues të papunë pranë ZVP 
6M-I- 2022 -  6M-II- 2027 </t>
  </si>
  <si>
    <t xml:space="preserve">II.2.3.a. Përgatitja e modulit të trajnimit 
6M-I- 2022–  6M-II- 2022 </t>
  </si>
  <si>
    <t>II.2.3.b. Trajnimi i profesionisteve dhe profesionistëve në fushën e ofrimit të ndihmës ligjore, për shërbime të ndjeshme ndaj pesonave LGBTI+ 
(6M-I- 2023 – 6M-II- 2027)</t>
  </si>
  <si>
    <t>III.2.4.b. Përgatitja e raportit të vlerësimit të ndërmjetëm të zbatimit të PKV LGBTI+ 2021 - 2027 
(6M-I- 2025 – 6M-I- 2025)</t>
  </si>
  <si>
    <t>III.2.4.c. Përgatitja e raportit të vlerësimit final ë zbatimit të PKV LGBTI+ 2021 - 2027 
(6M-I- 2027 – 6M-I- 2027)</t>
  </si>
  <si>
    <t>III.1.1.a. Zhvillimi i fushatës së  përvitshme të ndërgjegjësimit publik në kuadër të Ditës Ndërkombëtare kundër Homofobisë 
(6M-I- 2022 –  6M-I- 2027)</t>
  </si>
  <si>
    <t>III.I.1.c. Trajnimi i gazetareve dhe gazetarëve për të trajtuar me korrektësi dhe etikë çështjet e LGBTI+ në media  
(6M-I- 2022 –  6M-I- 2027)</t>
  </si>
  <si>
    <t>III,1.1.d. Monitorimi i medias mbi thyerjen e etikës në trajtimin e çështjeve që lidhen me personat LGBTI+, gjuhën e urrejtjes dhe diskriminimit të përdorur ndaj tyre, etj  
(6M-I- 2022 –  6M-I- 2027)</t>
  </si>
  <si>
    <t>III.1.1.e. Studim perceptimi (cdo 4 vjet) mbi qëndrimet e publikutt ndaj personave LGBTI+
 6M-I- 2022 – 6M-I- 2023
dhe 
6M-I- 2026– 6M-I- 2027</t>
  </si>
  <si>
    <t>III.2.1.a.  Përgatitja dhe promovimi i një Karte Kombëtare të Diversitetit për punëdhënësit që të deklarohen si miqësorë ndaj personave LGBTI+ 
(.6M-I- 2022 – 6M-II 2022)</t>
  </si>
  <si>
    <t>III.2.1.b. Informimi i biznesit privat dhe punëndhënësve në tërësi mbi rëndësinë e nënshkrimit të Kartës 
(.6M-I- 2022 – 6M-II 2022)</t>
  </si>
  <si>
    <t>III.2.1.c. Nënshkrimi i Kartës nga bizneset 
(.6M-I- 2023 – 6M-II 2027)</t>
  </si>
  <si>
    <t>III.2.1.d. Përgatitja dhe miratimi i një politike kundër diskriminimit të personave LGBTI+ në ambjentet e punës në institucionet shtetërore qendrore 
(.6M-I- 2022 – 6M-II 2027)</t>
  </si>
  <si>
    <t>III.2.1.e.  Përgatitja dhe miratimi i një politike kundër diskriminimit të personave LGBTI+ në ambjentet e punës në institucionet shtetërorevendore   
(.6M-I- 2022 – 6M-II 2027)</t>
  </si>
  <si>
    <t>I.1.1.d. Trajnimi i NBGJ vendorë dhe KV kundër dhunës në familje në të 61 bashkitë  mbi çështjet e mosdiskriminimit dhe trajtimit të personave LGBTI+ në Shqipëri si dhe mbi përmbajtjen e  PKV për LGBTI+
 6 M II 2021- 6M I 2022 
(Kosto eksperti per nje dite trajnim dhe 2 dite pergatitje dhe raportim (donator)(ne total 3 dite punex expert  lokal); 
kosto koordinimi 2 dite pune x 2specialiste ne MSHMS; 15 NBGJ qendrore  te trajnuar]- 1Trainime online</t>
  </si>
  <si>
    <t>I.1.1.d. Trajnimi i NBGJ vendorë dhe KV kundër dhunës në familje në të 61 bashkitë  mbi çështjet e mosdiskriminimit dhe trajtimit të personave LGBTI+ në Shqipëri si dhe mbi përmbajtjen e  PKV për LGBTI+ 
6 M II 2021- 6M I 2022 
[(Kosto eksperti per nje dite trajnim dhe 2 dite pergatitje dhe raportim (donator)(ne total 3 dite punex expert  lokal); kosto koordinimi 2 dite pune x 2specialiste ne MSHMS; 15 NBGJ qendrore  te trajnuar]*1trainim online</t>
  </si>
  <si>
    <t>I.1.1.a. Përgatitja e një moduli për çështjet dhe të drejtat e personave LGBTI+ si pjesë e ciklit trajnues për nëpunëset dhe nëpunësit civilë. 
6-M-II 2021 – 6-M-I 2022
(•Puna  experteve 3 ekperte lokale *10 dite pune/secili  +
•1 experte I huaj *10 dite pune) + 
•perkthime( fillon puna 6M-II-2021-vazhdon 6M-I-2022)</t>
  </si>
  <si>
    <t xml:space="preserve">I.1.2.a. Rishikimi i standarteve të shërbimeve të kujdesit shoqëror për shërbimet mbështetëse të specializuara dhe përfshirja në to e parimeve dhe standardeve të ofrimit të shërbimeve miqësore edhe për personat LGBTI+.
( 6-M-I 2022- 6-M-II 2022) 
( •kosto e 3 punonjesve te SHSSH x 3 muaj  +  kosto per 1 muaj te nje specialistje ne MSHMS i cili do te rishikoje materialin ; + 
•kosto e 3 eksperteve (per te tre llojet e standartdeve)x  10 dite pune per secilen nga pergatitja deri ne miratim - (kjo si kontribut donatoresh)+
•Kosto per tryezat e (perkthim +kafe+uje)*3 tryeza per diskutimit te drafteve (20 persona x 200 lek/person)duke shfrytezuar ambjentetet  e MSHMS/SHSSH;. 
•Kosto e publkimit 300 cope x 400 leke) :  
</t>
  </si>
  <si>
    <t>I.1.2.b. Trajnimi i punonjëseve dhe punonjësve të shërbimeve mbështetëse të specializuara për të ofruar shërbimet e duhura për personat LGBTI+, në përputhje me standardet e rishikuara
 (6-M-I 2023  –  6-M-II 2024): 
[Per vititn 2023
•(pergatitje modulit 2 experte lokal x 5 ditw pune, +25 pjesemares tw shwrbimeve tw specializuara +OJQ x 4 trajnime ne Tirane (v2023) + qira salle 1 dite trajnmi + 
• shpenzime administrative 27x200 leke/person + 
•puna e 2 Specialisteve te SHSSH per organzimin e tyre *2 dite/secilin : 
Per vititn 2024 duhet 12 Qarqe x 2 dite trajnim 
•pagesa e experteve per 12 qarqe (20 Pjesemarres x 2 dite ,+ 
•shpenzime qiraje +
• shpenzime administratove 240 x 200leke/person] + 
•12 dite pune e x1 specialist SHSSH per organizim trajnimi</t>
  </si>
  <si>
    <t>Qera ditore ambientesh (institucionesh)</t>
  </si>
  <si>
    <t>I.1.4.b. Pilotimi ne 5 qendra komunitare multifunksionale të Bashkisë Tiranë i grupeve të këshillimit për prindërit/familjarët e personave LGBTI+ 
(6-M-I-2023 deri 6-M II-2025)
•Pergatitja e nje moduli per trainimin te punonjesve ne qendrat multifunksionale 2 eskperte lokal x 10 dite pune (6-M-I-2023)
• Trainimi 1 javor me max 15 pjesemarres nga 5 qendrat multifunksionale (6-M-I-2023)
•pilotimi i sherbimit ne Tirane ne 2024 dhe 2025 paga e 2 specialisteve ne cdo qender multifunksionale ne bashkix 6 muaj 
•shpenzime te tjera lum sum 200 000 leke per nevojat e ketij komuniteti per cdo qender multifunksionale.</t>
  </si>
  <si>
    <t xml:space="preserve">I.1.4.c. Shtrirja e shërbimi të këshillimit të prindërve/familjarëve të LGBTI+ edhe në dy qarqe të tjera 
(6-M-I 2023  deri 6-M-II-2027)Modeli i Bashkisë Tiranë i replikuar edhe në dy bashki të tjera
• tre punonjes ne 1 qender multifunksionale ne Tirane x 6 muaj
• shpenzime adminitrative 100 000 leke/vit
</t>
  </si>
  <si>
    <t>•dy punonjes ne dy qendra multifunksionale ne 2 qarqe
•shpenzime administrative 50 000 leke/ vit per cdo qender ne qark</t>
  </si>
  <si>
    <t>I.2.1.b.Pergatitje Moduli trainimi per prof e arsimit parauniversitar 2 eksperte lokale x10 dite pune ne 6-M-I 2023</t>
  </si>
  <si>
    <t xml:space="preserve">I.2.1.b.Pagese per  2 eksperte trajnimit x 6 trajnim  ne bashki per vitin 6-M-II- 2023 dhe 12 trajnime te plota nga 2024   + per diem per 12 bashki </t>
  </si>
  <si>
    <t xml:space="preserve">I.2.1.b.Pgese e trajnereve ne Tirane 2 dite x paga ditore I cili do te jete  1 trajnim per 6-M-II-2023 dhe 2  per cdo vit x 20 pjesemarres </t>
  </si>
  <si>
    <t xml:space="preserve">I.2.2.c. Përfshirja në kurrikulat universitare / pas universitare të drejtësisë i moduleve mbi çështjet dhe të drejtat e personave LGBTI+ 
(6-M-II 2022 –  6-M-II 2027)
• Eksperti/pedagogu qe do pergatise modulin (2 persona) x 30 dite pune, 6-M-II-2022+ 
•6 mujori i II i vitit 2023 te llogaritet dhenia e modulit nje semester cdo vit (paga e pedagogut) e me tutje paga e pedagogut
</t>
  </si>
  <si>
    <t>I.2.2.e. Përfshirja në kurrikulat universitare / pas universitare të policimit i moduleve mbi çështjet dhe të drejtat e personave LGBTI+ 
(6-M-II 2022 –  6-M-II 2027)
• Eksperti/pedagogu qe do pergatise modulin (2 persona) x 30 dite pune, 6-M-II-2022+ 
•6 mujori i II i vitit 2023 te llogaritet dhenia e modulit nje semester cdo vit (paga e pedagogut) e me tutje paga e pedagogut</t>
  </si>
  <si>
    <t>I.2.2.f. Përfshirja në kurrikulat universitare / pas universitare të mjekësisë i moduleve mbi çështjet dhe të drejtat e personave LGBTI+ 
(6-M-II 2022 – 6-M-II 2027)
• Eksperti/pedagogu qe do pergatise modulin (2 persona) x 30 dite pune, 6-M-II-2022+ 
•6 mujori i II i vitit 2023 te llogaritet dhenia e modulit nje semester cdo vit (paga e pedagogut) e me tutje paga e pedagogut</t>
  </si>
  <si>
    <t>I.2.2.d. Përfshirja e modulit mbi të drejtat dhe mbrojtjen e personave LGBTI+ në trajnimin fillestar dhe vazhdues me gjyqtarët e prokurorët 
(6-M-II 2022 –  6-M-II 2027)
• Eksperti/pedagogu qe do pergatise modulin (2 persona) x 20 dite pune, 6-M-II-2022+ 
•Trainimin 2 ditor cdo vit me 20 pjesemarres nga Viti 2023-2027
• Pagese trajnuesve 2 x paga e expertit lokal nga Viti 2023-2027
•shpenzime administrative 20*200 leke per personViti 2023-2027</t>
  </si>
  <si>
    <t>I.3.1.a. Rishikimi, përditësimi dhe akreditimi i modulit për trajnimin e profesionisteve dhe profesionistëve të kujdesit shëndetësor parësor, për çështjet LGBTI+ 
(6-M-II 2021 – 6-M-I 2022) 
•Pwrditwsimi I modulit tw kryer nga UNFPA  (i realizuar me mbështetjen e UNFPA) pagesa e eksperte  1 x 5 ditë/ekspert (3 dite 6 M II -2021)  + 
•rishikimi nga specilistet e MSHMS  (2 x 4 dite pune /6 M I 2022 +
•Akreditimi  (6-M-I-2022) 
•publikimi  1000 kopjeve x 300 leke/kopje)(6 M I 2022)</t>
  </si>
  <si>
    <t>I.3.2.a. Hartimi dhe miratimi i një Protokoll Mjekësor Transgjinor
6-M-I 2022 – 6-M-II 2022
• pagesa e eksperteve te fushes 3 experte x 20 dite pune
•tryeza te rrumbullkate me experte te fushes 3 tryeza me 10 pjesemarres x 300 lek/person
•publikimi I protokollit lum sum 300 000 leke</t>
  </si>
  <si>
    <t xml:space="preserve">I.3.2.b. Trajnimi i mjekeve dhe mjekëve obstetër-gjinekologë, andrologë, neonatë si  dhe mamive dhe mjekëve të familjes mbi zbatimin e dy protokolleve të miratuara 
(6-M-I 2023  –  6-M-II 2027)
•pagese experti 1 trajnime /vit x 20 pjesemarresx 2 dite= 2 dite pune
•akreditimi 5000 leke/cdo trajnim
•shpenzimi administrative te ndryshme 20 x 300 leke/per pjesemarres
•shpenzime te ndryshme demostrimi per trainim 200 000 leke vetem per vitin 2023
</t>
  </si>
  <si>
    <t>I.3.2.c. Përditësimi i dokumentacionit adminsitrativ shëndetësor në përputhje me standardet ndërkombëtare: vendosja e kodeve në mënyrë të unfikuar sipas kodifikimit nderkombetar te semundjeve ICD-X  
(6-M-I 2022  –  6-M-II 2023)
•paga e 3 specialisteve ne MSHMS 3 muaj cdo vit
•tryeza te rrumbullaktea 2 per cdo vit me 10 pjesemarres x 300 leke shpenzime/cdo pjesemarres</t>
  </si>
  <si>
    <t>I.3.2.d. Grumbullim sistematik te dedikuar të dhënash sipas formularëve të përditësuar (6-M-II-2022 - 6-M-II-2027
•paga e 1 specialisteve ne MSHMS 4 muaj cdo vit</t>
  </si>
  <si>
    <t>•Kosto per WB HIV per njesi 5000 leke/ test nga vleresimi 
•Viti 2021 jane 3 testime x 5000 leke/ testim
•Viti 2022 jane perafersisht 4 testime x 5000 leke/ testim
•Viti 2023 jane perfersist 4 testime x 500 leke/testim
•Viti 2024 jane perafersisht 5 testime x 5000 leke/testim
•Viti 2025 jane perafersisht 5 testime x 5000 leke/ testim
•Viti 2026  jane perafersisht 7 testimex 5000 leke/ testim
•Viti 2027  jane perafersisht 7 testimex 5000 leke/ testim</t>
  </si>
  <si>
    <t xml:space="preserve">•Kosto per Elisa  dhe WB është 4 orë për testim (1 ore doktori)
• Viti 2021 jane 110 testime +3WB perfaresisht (13.75 dite puneSpecialist Doktor )
•Viti 2022 jane perafersisht 139 testime +4WB (17.37 dite Specialisti doktor )
•Viti 2023 jane perfersist 150 testime +4WB (18.75 dite  Specialisti doktor )
•Viti 2024 jane perafersisht 165 testime +5WB(20.65 dite Specialisti doktor )
•Viti 2025 jane perafersisht 180 testime +5WB(1muaj Specialisti doktor )
•Viti 2026  jane perafersisht 198 testime+7WB (1.1 muaj Specialisti doktor 
•Viti 2027  jane perafersisht 217 testime +7WB  (1.23 muaj Specialisti doktor 
</t>
  </si>
  <si>
    <t xml:space="preserve">•Kosto per Elisa dhe WB  është 4 orë për testim (3 ore laboranti)
• Viti 2021 jane 110 testime +3 WB  perfaresisht (1.87 muaj  laboranti ) perfshire edhe testimet e WB
•Viti 2022 jane perafersisht 139 testime +4WB (2.39 muaj  laboranti  )
•Viti 2023 jane perfersist 150 testime +4WB  (2.5 muaj laboranti )
•Viti 2024 jane perafersisht 165 testime+5 WB (2.8 muaj laboranti )
•Viti 2025 jane perafersisht 180 testime +5WB (3 muaj laboranti )
•Viti 2026  jane perafersisht 198 testime +7WB (3.4 muaj laboranti  
•Viti 2027  jane perafersisht 217 testime +7WB   (3.7 muaj laboranti  
</t>
  </si>
  <si>
    <t>Other Donors (GF)</t>
  </si>
  <si>
    <t>Funded by GF</t>
  </si>
  <si>
    <t xml:space="preserve">
•Kosto e specilisitit per Rapid testeshte 25-30 min perfituesit kryejne  test (2 here ne vit) 
•Viti 2021 jane 1210 perfitues 804 x 2 here=1608 testime ngaGF 4.5 muaj dhe 400 x 2 here =800 testime 1.5 muaj 
•Viti 2022 jane perafersisht 722 x 2 here = 1608 testime GF  4.5 muaj nje specialist dhe 675 x 2 here=800  testime = 1.5 muaj nga Qev Shqiptare
•Viti 2023 jane perafersisht 1500 perfitues =1500 x 2 here= 3000 teste = 1 specialst x 8.5 muaj
•Viti 2024 jane perafersisht 1650 perfitur= 1650 x 2 here =3300 testime= 1 specialist x 9.3 muaj
•Viti 2025 jane 1800 perfitues = 1800 x 2 here= 3600 testime= 1 specialist 10.5 muaj
•Viti 2026  jane perafersisht 1980 perfitues= 1980 x 2 here =1 specialist x 11.26 muaj
•Viti 2027  jane perafersisht 2170 perfitues=2170 x 2 here = 2 specialist x 6 muaj secili</t>
  </si>
  <si>
    <t>I.4.1.a.Përgatitja  dhe shpërndarja e fletëpalosjeve / broshurave informuese mbi rëndësinë dhe mundësitë e ofruara nga shërbimet e punësimit dhe formimit profesional për punëkërkuesit e papunë 
6M-II- 2022 – 6M-II- 2022 
•koha punes e nje specilaisti per 1/2 muaj 
•nje eksperit  lokal x 1 dite pune
•10000 Fletepalosje/broshura</t>
  </si>
  <si>
    <t>I.4.1.c. Trajnimi i punonjëseve dhe punonjësve të shërbimeve të punësimit për të ofruar shërbime miqesore dhe pa diskriminimpër personat LGBTI+
 6M-I- 2022 -  6M-II- 2027 
•Përgatitja e modulit te llogartitet 1 expert x 10 dite pune gjatë viti 2022 
• trajnime ne 61  nga viti 2023, 12 trajnime ne vitt x 15 pjesëmarrësx 1 dite
•trajnues 12 x 1 dite pune
•shpenzime administrive 12 trajnime x 15 pjesemarres =180 pjesemarres x 200 lek/ pjesemarres duke filluar nga Viti 2023 e ne vazhdim</t>
  </si>
  <si>
    <t xml:space="preserve">I.4.1.d. Subvencionimi i sipërmarrjeve të personave LGBTI+ që zbatojnë ide inovatore me fokus tek dixhitalizimi dhe ekonomia mjedisore.
( 6M-I- 2023 -  6M-II- 2027 )
•Subvension projektesh inovative 4 x 600 000 leke/ projekt duke filluar nga 2023 cdo vit </t>
  </si>
  <si>
    <t>III.1.2.c. Miratimi i projekt propozimeve
 (6M-I- 2027 –  6M-II- 2027)
•Punonjes qw anagzhohen ne proces 3 muaj x 2 specialiste  x C4</t>
  </si>
  <si>
    <t xml:space="preserve">II.1.2.b. Përgatitja e projekt propozimeve për përmirësimin e KP 
(6M-I- 2027 –  6M-II- 2027)
•pagesa e experteve lokale 1 x 10 dite
•pagesa e specialisteve 3 muaj x 2 specialiste C4
•administrative lum sum 30 000 leke per 2027 per printime raporti </t>
  </si>
  <si>
    <t>II.1.2.a.Analiza dhe rishikimi i Kodit të Familjes për të siguruar të drejtat e martesës/bashkëjetesës për çiftet e së njëjtës gjini në baza të barabarta me çiftet e seksit të ndryshëm,  regjimet pasurore, si dhe rishikimi i së Drejtës Ndërkombëtare Private për të rregulluar njohjen e lidhjeve familjare në situata ndërkufitare.  6M-I- 2024– 6M-II- 2026
•Paga e 2 specialisteve 2024 -2025-2026 (3 muaj x vit nga 2024-2026) (C4)
•tryeza te rrumbulkaeta konsultimesh 3 per cdo vit nga 2024-2026 x 10 pjesemarres total 30 pjesemarres x 300 lek/pjesemarres 
•2 eksperte lokal për 10 ditë(viti 2024) 10 dite per 2 eksperte dhe 2025 10 dite per dy eksperte</t>
  </si>
  <si>
    <t>II.1.3.b. Miratimi i projekt ligjit 
(6M-I- 2026 –  6M-II- 2026)
•Punonjes qw anagzhohen ne proces 3 muaj x 2 specialiste  x C4</t>
  </si>
  <si>
    <t>II.1.3.d. Miratimi i projekt ligjit 
(6 M-I- 2023–6M-II- 2023)
•Punonjes qw anagzhohen ne proces 3 muaj x 2 specialiste  x C4</t>
  </si>
  <si>
    <t>Summary Year 2 / Permbledhje Viti 2</t>
  </si>
  <si>
    <t>II.1.3.c. Përmirësimi i Ligjit për Shëndetin Riprodhues, duke evidentuar në të qartësisht të drejtat njerësore të personave LGBTI+ 
(6M-I- 2022 –  6M-II- 2023)
•Paga e 2 specialisteve 2022-2023(3 muaj x vit nga 2022-2023) (C4)
•tryeza te rrumbulkaeta konsultimesh 2 per cdo vit nga 2022-2023 x 10 pjesemarres total 20 pjesemarres x 300 lek/pjesemarres 
•2 eksperte lokal për 10 ditë(viti 2024) 10 dite per 2 eksperte dhe 2022 dhe  10 dite per dy eksperte2023.</t>
  </si>
  <si>
    <t>II.1.4.b.Miratimi i projekt ligjit
(6M-I- 2023 – 6M-II- 2023)
•Punonjes qw anagzhohen ne proces 3 muaj x 2 specialiste  x C4</t>
  </si>
  <si>
    <t>II.1.3.a.  Përgatitja e një projekt ligji që siguron të drejtën për njohjen ligjore të gjinisë, dhe një ligji që mbron të drejtat e njeriut të personave interseks.
 (6M-I- 2024 –  6M-II- 2025):
•Paga e 2 specialisteve 2024 -2025-2026 (3 muaj x vit nga 2024-2025) (C4)
•tryeza te rrumbulkaeta konsultimesh 2 per cdo vit nga 2024-2025 x 10 pjesemarres total 20 pjesemarres x 300 lek/pjesemarres 
•2 eksperte lokal për 10 ditë(viti 2024) 10 dite per 2 eksperte dhe 2024 dhe 10 dite per dy eksperteper vitin 2025</t>
  </si>
  <si>
    <t>II.1.5.a.Përgatitja e propozimeve për ndryshimet në ligjin për Azilin,si dhe Ligjin për Gjendjen Civile
(6M-I- 2023– 6M-II- 2024)
•Paga e 2 specialisteve 20223(3 muaj x vit nga 2023-2024) (C4)
•tryeza te rrumbulaketa konsultimesh 2 per cdo vit nga 2023-2024 x 10 pjesemarres total 20 pjesemarres x 300 lek/pjesemarres 
•2 eksperte lokal për 10 ditë(viti 2023) 10 dite per 2 eksperte dhe 2024 dhe 10 dite per dy eksperteper vitin 2025</t>
  </si>
  <si>
    <t>II.1.5.b.Miratimi i projekt ligjeve 
 (6M-I- 2025– 6M-II- 2025)
•Punonjes qw anagzhohen ne proces 3 muaj x 2 specialiste  x C4</t>
  </si>
  <si>
    <t xml:space="preserve">II.2.1.a.  Mbledhja e të dhënave dhe përgatitja e raportit mbi diskriminimin dhe kjrimet e urrejtjes për personat LGBTI+ në Shqipëri
( 6M-II- 2022–  6M-II- 2027)
• paga e 2 specialisti x 2 muaj me C4
•kosto perkthimi 30 faqe x 1500 leke
</t>
  </si>
  <si>
    <t xml:space="preserve">•kosto sepcialisti IT 4 dite pune x C4
</t>
  </si>
  <si>
    <t>•kosto specialisti IT duke filluar nge 2023 (4 dite pune )</t>
  </si>
  <si>
    <t>II.2.2.a Caktimi i detyrës së pikës fokale për marrjen dhe rregjistrimin e krimeve të urrejtjes dhe diskriminimit kundër personave LGBTI+, një specialisteje/specialisti në Këshillin Vendor për Sigurinë Publike në nivel bashkie 
( 6M-I- 2022– 6M-II- 2027)
• Paga e  1 specialist x 3 muaj 61 bashki duke filluar nga viti 2022 me 6 KVSP e ngritura dhe deri ne fund 2027 duhet te bwhen te pakten 61KVS</t>
  </si>
  <si>
    <t>•Kosto trajnuesi 12 x 1 dite</t>
  </si>
  <si>
    <t xml:space="preserve">II.2.1.b. Miratimi i raportit në GKZK dhe dorëzimi në KiE
( 6M-I- 2022–  6M-II- 2027)
• organzimi I nje mbledhjeje me 15 pjesswmarrws cdo vit x 300 leke/pjesemarres
• paga e specialisteve 2 specialiste x 1 muaj 
•kosto perkthmi 30 fq x 1500 leke
</t>
  </si>
  <si>
    <t>•Shpenzime administrtive dhe printime Lum sum 30000</t>
  </si>
  <si>
    <t xml:space="preserve">•Trajnim dy ditore per 15 profesionist /2 here/ vit </t>
  </si>
  <si>
    <t>•Kosto administrative30*500 leke/ person</t>
  </si>
  <si>
    <t>•Trajjneri 4 dite pune (ekspert lokal)</t>
  </si>
  <si>
    <t xml:space="preserve">III.2.4.a.Përgatitja e raporteve vjetore të monitorimit të zbatimit të PKV LGBTI+ 2021 - 2027
 (6M-I- 2022 – 6M-II- 2027)
• Paga e 1 specialisti ne MSHMS x 3 muaj </t>
  </si>
  <si>
    <t>•kosto e perkthimit 30 fq x 1500 leke</t>
  </si>
  <si>
    <t>•kosto e IT 4 dite pune pwr ta hedhur ne web</t>
  </si>
  <si>
    <t>• kosto 1 ekspert lokal x 30 dite pune</t>
  </si>
  <si>
    <t>•tryeza te rrumbulakte 2 x 10 pjesemarres x 300 leke/pjesemarres</t>
  </si>
  <si>
    <t>•kosto perkthimi 60 fq x 1500 leke</t>
  </si>
  <si>
    <t>•kosto publikimi 30 pz raporte x 1000 leke/ raporti</t>
  </si>
  <si>
    <t>•hedhja ne sistem puna e1 IT per 4 dite pune</t>
  </si>
  <si>
    <t>•paga e 2 specialisteve te MSHMS x 2 muaj</t>
  </si>
  <si>
    <t>•fushate sensibilizuese ne ditwn e homofobise  Lum sum 1 000 000 leke (perfshire edhe emsionet televizive</t>
  </si>
  <si>
    <t>•Kosto e pergatitjes se modulit  eksperte/trajnues x10 dite (6MI-2022)</t>
  </si>
  <si>
    <t xml:space="preserve">
•Kosto e pergatitjes se modulit 2 eksperte/trajnues x10 dite 
</t>
  </si>
  <si>
    <t>•Kosto e trajnimit te 15 gazeterev ne 2 sessione cdo vit ( 2 dite)  (total 30 *2 dite pjesemarres x 300 leke/ kosto admnistrtive)</t>
  </si>
  <si>
    <t>• kosto e trajnereve 1 x 2 dite x 2 sessione</t>
  </si>
  <si>
    <t xml:space="preserve">•Paga e nje punonjesit tw AMA 6 muaj ne vit </t>
  </si>
  <si>
    <t>•Lums Sum bazuar ne eksperincen e BioBSS 2019 afersisht 6 500 000 leke</t>
  </si>
  <si>
    <t>•puna e dy specialisteve ne MSHMS ne bashkepunim me OJQ per organizimin e fushates rreth 20 dite pune</t>
  </si>
  <si>
    <t xml:space="preserve">• paga e dy specialisteve  x  1muaj  ne MSHMS qe pmbledhin informacionet </t>
  </si>
  <si>
    <t>III.1.1.f. Zhvillimi i një aktiviteti kulturor të përvitshëm me tematikë ose me në qendër personat LGBTI+  
(6M-I- 2022 –  6M-I- 2027)-MK</t>
  </si>
  <si>
    <t>•Paga e nje specialisti ne MK 1 x 1 muaj /cdo vit</t>
  </si>
  <si>
    <t>•Lums Sum bazuar ne aktiviteteve te tjera 400 000 leke</t>
  </si>
  <si>
    <t xml:space="preserve">•Paga e dy specialisteve x 3 muaj </t>
  </si>
  <si>
    <t>•kosto promovimi ne rrjetet sociale per te pakten 1 muaj Lum sum 75 000 leke 
(.6M-I- 2022 – 6M-II 2022)</t>
  </si>
  <si>
    <t xml:space="preserve">•Paga e IT 5 dite pune </t>
  </si>
  <si>
    <t xml:space="preserve">•Lum sum fletpalosje dhe emisione ne media 600 000 leke </t>
  </si>
  <si>
    <t xml:space="preserve">•takime me 15 pjeswmarrws tw bizneseve ne vend </t>
  </si>
  <si>
    <t xml:space="preserve">•organizimi I nje dite ceremoniale 30 persona x 2000 leke kosto katering dhe te tjera </t>
  </si>
  <si>
    <t>•Paga e 1 specialisti tek Bnj x 1 muaj ne vit</t>
  </si>
  <si>
    <t>•Paga e nje specialisti te BNJ ne bashki x 1 muaj</t>
  </si>
  <si>
    <t>• Pagese e eksperteve / ose mesuesve qe njohin situaten Dite pune ne 12 qarqe x 2 dite dhe ne 11 shkolla te tiranes pwr 1 dite pagese</t>
  </si>
  <si>
    <t>• pagesa e kater te ftuarve nga Grupi LGBTI</t>
  </si>
  <si>
    <t>III.1.1.b. Organizimi i orëve të hapura me të ftuar nga organizatat LGBTI+ , ose mbi çështje të komunitetit LGBTI+, në shkollat e mesme në Shqipëri (6M-II- 2022 –  6M-I- 2027)</t>
  </si>
  <si>
    <t>•Kosto 1 specialist KMD x 6 muaj pune per te shkruajtur dhe ndjekur ankesat</t>
  </si>
  <si>
    <t>•kosto e 3 specialisteve per perpunim dhe shkrim raporti x 1 muaj.</t>
  </si>
  <si>
    <t>•Perkthim materiali dhe hedhje ne sistem web</t>
  </si>
  <si>
    <t>I.1.2.d. Mbledhja e të dhënave dhe monitorimi i numrit të ankesave, çështjeve të shqyrtuara kryesisht, si dhe vendimeve të dhëna nga KMD lidhur me aksesin e personave LGBTI+ në shërbimet sociale.
(6 M-I-2022- 6-M-II-2027)
(numri totali raporteve do te jetw 6 deri ne 3 mujorin  eparw tw vitit 2027</t>
  </si>
  <si>
    <t xml:space="preserve">  
•hedhje ne sistem web IT specialist x 4 dite pune . (numri totali raporteve do te jetw 6 deri ne 3 mujorin  e parw tw vitit 2027</t>
  </si>
  <si>
    <t>• pagesa e trajnerev 8 dite (v2023)</t>
  </si>
  <si>
    <t>•Shpenzime administrative 108 x 200 lek/ person(v2023)</t>
  </si>
  <si>
    <t>• shpenzime administratove 240 x 200leke/person (v2024)</t>
  </si>
  <si>
    <t>•pergatitje modulit 2 experte lokal x 5 ditë pune, Viti 2023</t>
  </si>
  <si>
    <t xml:space="preserve">• 4 Trajnim x 2 dite  me 25 pjesemares të shërbimeve të specializuara +OJQ  (v2023) </t>
  </si>
  <si>
    <t xml:space="preserve">•puna e 2 Specialisteve te SHSSH per organzimin e tyre *2 dite/secilin total  8 ditë puna : </t>
  </si>
  <si>
    <t>•Trajnim në 12 qarqe 1 ditë trajnim (20 pjesëmarrës) total 240 pjesëmarrës(v 2024)</t>
  </si>
  <si>
    <t>•pagesa e trainereve per 12 qarqe (20 Pjesemarres x 1 ditë)(v2024)</t>
  </si>
  <si>
    <t xml:space="preserve">•puna e 2 Specialisteve te SHSSH per organzimin e tyre *2 dite/secilin total  24  ditë pune (v2024) </t>
  </si>
  <si>
    <t xml:space="preserve">I.1.2.b. Trajnimi i punonjëseve dhe punonjësve të shërbimeve mbështetëse të specializuara për të ofruar shërbimet e duhura për personat LGBTI+, në përputhje me standardet e rishikuara
 (6-M-I 2023  –  6-M-II 2024): </t>
  </si>
  <si>
    <t xml:space="preserve">I.1.2.c. Trajnimi i anëtareve të Ekipeve Teknike Ndërdisiplinare të Mekanizmave të Koordinuar të Referimit kundër dhunës në familje në nivel bashkie, si dhe i punonjëseve dhe punonjësve të NJMF-ve. për të trajtuar në mënyrën e duhur rastet e personave LGBTI+ viktima/të mbijetuar të kësaj forme dhune.
(6-M1-2022-6-MII-2027).
[Trajnime dy ditore, 10 bashki cdo vit duke filluar nga viti 2022. (Nr i pjesemarresve20 pjesemarres/ struktura bashkie, Njesi administrative etj .  [•kosto e 1 eksperteve (per rishikimine modulit 2 dite)+ 20 dite pune trajnim ne 10 bashki+, 
•kosto administrative  (250 persona x 200 lek/person)duke shfrytezuar ambjentetet  e bashkive]. </t>
  </si>
  <si>
    <t xml:space="preserve">I.1.3.c. Përmirësimi i aksesit të personave LGBTI+ në nevojë për strehim, nëpërmjet mbështetjes me banesa sociale dhe bonus qeraje, në përputhje me kriteret ligjore të përfitimit të këtij shërbimi. 
(6-M-I-2022 deri ne 6-M-II-2027)
Trajnime te stafeve te sherbimit social dhe te strehimit neper bashki, per te rritur ndjershmerine ndaj LGBTI+ dhe per t'u ofruar atyre sherbime: 10 Bashki te trajnuara  /1 vit duke filluar nga 2022
[•(Kosto eksperti per nje dite trajnim x10 dite trainimi ne bashki  dhe 2 dite pergatitje dhe raportim (donator)(ne total 3 dite punex expert  lokal)
•kosto koordinimi 2 dite pune x 2specialiste ne MSHMS; 
•fletepalosje informuese per komunitetin LGBTI </t>
  </si>
  <si>
    <t>I.1.3.b. Shtrirja e shërbimit të specializuar të strehimit për personat LGBTI+ edhe në dy qarqe të tjera në vend
 (6-M-I 2023 - 6-M-II-2027) 
[•Infrsatrukturw pwr ndwrtimin e dy qwndrave tw tjera tw fillojw nw 2023 
• Paga e punnjwsve te filloje me 3  persona  me kohe te plote + (v2024 per 1 qender) dhe (v2025 per qendren e 2)
• Shpenzimet administrive (qira , drita uje ushqim, medikamente , shpenzime notere, legale psikologjike etj nga mestarja e Qwndrws Streha per 1 Qender 2024 dhe 1 qender 2025 ]</t>
  </si>
  <si>
    <t>I.1.3.a. Mbështetja financiare e shërbimit të specializuar të strehimit afatgjatë për personat LGBTI+ (Streha)  
(6-M-II-2021 dhe ne vazhdim)
[•Paga e punnjwsve 8persona  me kohe t plote + 
•Shpenzimet administrive (qira , drita uje ushqim, medikamente , shpenzime notere, legale psikologjike etj]</t>
  </si>
  <si>
    <t>I.1.4.a.Fuqizimi iShërbimit SOS LGBTI+ dhe infirmimi i shoqërisë mbi ekzistencën e këtij shërbimi 
(6-M-I-2023 deri 6-M II-2027): 
•Kostoe pagës së 4.2 punonjësve që do punojnë në linjë 24 ore në muaj (kët është llogaritur punonjës shtesë për ditët e pushimit) të cilët do te menaxhojne linjen e dedikuar
•Kosto e fletepalosjve per iinformimin e komunitetit LGBIT+ per ekzistencen e linjes
•Kosto per sherbimet ne rrjetet sociale per te informuar në lidhje me sherbimin SOS.per 1 muaj pagese</t>
  </si>
  <si>
    <t>•Trajnime total 14 (ne 12 bashki x 2 dite/ vit +2 bashkia Tirane) x 15 pjeswmarrws, duke filluar nga v2023</t>
  </si>
  <si>
    <t>•Kosto e Trajnuesve 4 trajnues ne total 28 dite pune/vit , duke filluar nga v2023</t>
  </si>
  <si>
    <t>•shpenzime administrative  210x 200 lek/ person(v2023)dhe nw vazhdim</t>
  </si>
  <si>
    <t xml:space="preserve">I.2.1.b. Trajnimi i profesionisteve dhe profesionistëve të arsimit parauniversitar mbi çështjet LGBTI+ 
(6-M-I 2023 – 6-M-II 2027)
Trajnimet zhvillohen  ne nivel bashkie, me qellim qe te arrihen edhe mesues te NJA-ve. 
</t>
  </si>
  <si>
    <t xml:space="preserve">II.1.4.a.  Përgatitja e propozimeve për përmirësimin e Ligjit për Nxitjen e Punësimit.  Miratimi, përditësimi dhe përafrimi i akteve nënligjore dhe rregulloreve te brendshme që mundësojnë fuqizimin ekonomik të personave LGBTI+.
(6M-I- 2022 – 6M-II- 2023)
•Paga e 2 specialisteve 2022(3 muaj x vit nga 2022-2023) (C4)
•tryeza te rrumbulkaeta konsultimesh 2 per cdo vit nga 2022-2023 x 10 pjesemarres total 20 pjesemarres x 300 lek/pjesemarres 
•2 eksperte lokal për 10 ditë(viti 2022) 10 dite per 2 eksperte dhe 2023 dhe 10 dite </t>
  </si>
  <si>
    <t xml:space="preserve">Summary Year 4 / Permbledhje Viti 4 </t>
  </si>
  <si>
    <t xml:space="preserve">I.3.2.e. Kryerja e testimeve për personat LGBTI+ për SST dhe HIV, në  mënyrë anonime në mbarë vendin. 
(6 M-II-2021-6-M-2027 )
•Koto testimi Rapid, Elisa, dhe WB
•Kosto pune per seicilen analize
•Financohet dri ne fund te 20202me GF si me poshte e detajuar </t>
  </si>
  <si>
    <t xml:space="preserve">•Kosto per Elisa test nga vleresimi i GF eshte 480 leke/ njesi ;nga Strategjia e HIV/TB
Viti  2021 jane  110 perfitues  80 testime  nga GF jane 30 testime nga Qev shqiptare
Viti 2022  jan 1397 perfitues  72 nga GF dhe 67 testime nga qev shqipatre  
Viti 2023 te llogaritur 1500 perfitues ose (1500) testime duhen mbuluar totalisht nga QEV shqiptare : 
Viti 2024 te llogaritur 1650 perfitues  ose 165 testim nga QEV shqiptare: 
Viti 2025 perfitues 1800 ose 180 testime  suport Qev Shqiptare: 
Viti 2026 perfitues 1980 ose 198 testime suport Qeveri shqiptare 
Viti 2027 perfitues  2170 perfitues ose 217 testime </t>
  </si>
  <si>
    <t>•Kosto per njesi për Rapid test nga vleresimi i GF eshte 300 leke/ njesi ; nr perfituesve be total 1270 x 2 herë në vit :
Viti  2021 jane  1210 perfitues  804 perftues x 2 here nga GF jane 800*2   dhe 400 x 2 here nga Qev shqiptare
Viti 2022  jan 1397 perfitues  *2 here / vit  nga  GF dhe 722 testime x 2 here dhe 675x2 here jane nga Qeveria: 
Viti 2023 te llogaritur 1500 perfitues ose (1500x2) testime duhen mbuluar totalisht nga QEV shqiptare : 
Viti 2024 te llogaritur 1650 x 2 perfitues duhen mbuluar totalisht nga QEV shqiptare: 
Viti 2025 perfitues 1800x2  suport Qev Shqiptare: 
Viti 2026 përfitues 1980 x2suport Qeveri shqiptare 
Viti 2027 mendohet te jene 2170 x2 perfitues</t>
  </si>
  <si>
    <t>•Paga e 1 specialisti x 2 muaj  ne v 2025</t>
  </si>
  <si>
    <t>• kosto 1 ekspert lokal x 30 dite pune v2025</t>
  </si>
  <si>
    <t>•tryeza te rrumbulakte 2 x 10 pjesemarres x 300 leke/pjesemarres v 2025</t>
  </si>
  <si>
    <t>Summary Year 6/ Permbledhje Viti 6</t>
  </si>
  <si>
    <t>Summary Year 7/ Permbledhje Viti 7</t>
  </si>
  <si>
    <t>Financuar nga GF</t>
  </si>
  <si>
    <t>12=5+6+7+8+9+10+11-4</t>
  </si>
  <si>
    <t>ASPA</t>
  </si>
  <si>
    <t>10430 Përkujdesja Sociale,</t>
  </si>
  <si>
    <t>Arsimi i Mesem (i pergjithshem) 09230</t>
  </si>
  <si>
    <t>Arsimi i larte 09450</t>
  </si>
  <si>
    <t>7450 QKEV</t>
  </si>
  <si>
    <t xml:space="preserve">7450 Shendeti Publik ; 07220 Shërbime të Kujdesit Shëndetësor Parësor </t>
  </si>
  <si>
    <t xml:space="preserve"> Tregu i Punes 10550 AKPA</t>
  </si>
  <si>
    <t>Planifkim Menaxhim Administrim 01110 ; 10430 Përkujdesja Sociale,</t>
  </si>
  <si>
    <t>Planifkim Menaxhim Administrim 01110 ;Tregu i Punes 10550</t>
  </si>
  <si>
    <t xml:space="preserve">1091001,KOM MBR DISKRIM </t>
  </si>
  <si>
    <t>Policia e Shtetit 03140</t>
  </si>
  <si>
    <t>Ndihma Juridike 03310 ;10430 Përkujdesja Sociale,</t>
  </si>
  <si>
    <t>10430 Përkujdesja Sociale, 7450  Shendeti Publik, Arti dhe Kultura 08230</t>
  </si>
  <si>
    <t>Tregu i Punes 10550</t>
  </si>
  <si>
    <t>7450 Shendeti publik QKEV</t>
  </si>
  <si>
    <t>GAP</t>
  </si>
  <si>
    <t>Tregu i Punes 10550 ;Planifikim Menaxhim administrim 01110</t>
  </si>
  <si>
    <r>
      <t xml:space="preserve">•fushta sensibilizuese </t>
    </r>
    <r>
      <rPr>
        <sz val="11"/>
        <color theme="1"/>
        <rFont val="Times New Roman"/>
        <family val="1"/>
      </rPr>
      <t>ne</t>
    </r>
    <r>
      <rPr>
        <sz val="12"/>
        <color theme="1"/>
        <rFont val="Times New Roman"/>
        <family val="1"/>
      </rPr>
      <t xml:space="preserve"> rrjetet sociale 50 000 lek/ 1 jave</t>
    </r>
  </si>
  <si>
    <t>I.3.1.b. Trajnimi i profesionisteve dhe profesionistëve të kujdesit shëndetësor parësor për çështjet (LGBTI+ 
6-M-II 2022- 6-M-II-2027)
Trajnime ne 12 qarqe kryesore 
•Trajnimi ne 6 qarqe kryesore x 20 pjesemarres x 1 dite per vitin 6-M-II2022 ( dhe  V 2023-2027 ne 12 qarqe cdo vit)
•Eksperte trajnimi 1x1ditwx 6 qarqae = 12 dite pune per vitin 2022 dhe1x1x12 qarqe 
•Shpenzime administrtive per 2022= 60 pjesemarres x 200 leke/person
•Ambientet e trajnimit do te sigurohen nga institucionet shteterore</t>
  </si>
  <si>
    <t xml:space="preserve">II.2.2.b. Trajnimi i këtyre pikave fokale në regjistrimin dhe trajtimin e raporteve të diskriminimit ndaj personave LGBTI+ dhe krimit të urrejtjes. 
( 6M-I- 2022– 6M-II- 2027)
•Kosto e pergatitjes se modulit 2 eksperte/trajnues x5 dite 
•Trajnim ne 12 qarqe me 15 pjeswmarres = ne total 180 pjesemarres/ cdo vit duke filluar nga 2022
</t>
  </si>
  <si>
    <t>•Pergatitje Moduli trainimi per prof e arsimit parauniversitar 2 eksperte lokale x10 dite pune ne 6-M-I 2023</t>
  </si>
  <si>
    <t>•Trajnime total 14 (ne 12 bashki x 1 dite/ vit +2 bashkia Tirane) x 15 pjeswmarrws, duke filluar nga v2023</t>
  </si>
  <si>
    <t xml:space="preserve">• Pagese per  2 eksperte trajnimit x 6 trajnim  ne bashki per vitin 6-M-II- 2023 dhe 12 trajnime te plota nga 2024   + per diem per 12 bashki </t>
  </si>
  <si>
    <t xml:space="preserve">• Pagese e trajnereve ne Tirane 2 dite x paga ditore I cili do te jete  1 trajnim per 6-M-II-2023 dhe 2  per cdo vit x 20 pjesemarres </t>
  </si>
  <si>
    <t xml:space="preserve">I.3.2.b. Trajnimi i mjekeve dhe mjekëve obstetër-gjinekologë, andrologë, neonatë si  dhe mamive dhe mjekëve të familjes mbi zbatimin e dy protokolleve të miratuara 
(6-M-I 2023  –  6-M-II 2027)
•pagese experti 1 trajnime /vit x 15 pjesemarresx 1 dite= 21dite pune
•akreditimi 5000 leke/cdo trajnim
•shpenzime te ndryshme demostrimi per trainim 50 00 leke vetem per vitin 2023
</t>
  </si>
  <si>
    <t>Shteti</t>
  </si>
</sst>
</file>

<file path=xl/styles.xml><?xml version="1.0" encoding="utf-8"?>
<styleSheet xmlns="http://schemas.openxmlformats.org/spreadsheetml/2006/main">
  <numFmts count="4">
    <numFmt numFmtId="41" formatCode="_(* #,##0_);_(* \(#,##0\);_(* &quot;-&quot;_);_(@_)"/>
    <numFmt numFmtId="43" formatCode="_(* #,##0.00_);_(* \(#,##0.00\);_(* &quot;-&quot;??_);_(@_)"/>
    <numFmt numFmtId="164" formatCode="_(* #,##0_);_(* \(#,##0\);_(* &quot;-&quot;??_);_(@_)"/>
    <numFmt numFmtId="165" formatCode="0.0%"/>
  </numFmts>
  <fonts count="21">
    <font>
      <sz val="11"/>
      <color theme="1"/>
      <name val="Calibri"/>
      <family val="2"/>
      <scheme val="minor"/>
    </font>
    <font>
      <sz val="11"/>
      <color theme="1"/>
      <name val="Calibri"/>
      <family val="2"/>
      <scheme val="minor"/>
    </font>
    <font>
      <b/>
      <sz val="11"/>
      <color theme="1"/>
      <name val="Calibri"/>
      <family val="2"/>
      <scheme val="minor"/>
    </font>
    <font>
      <sz val="10"/>
      <color theme="1"/>
      <name val="Calibri"/>
      <family val="2"/>
      <scheme val="minor"/>
    </font>
    <font>
      <sz val="10"/>
      <name val="Calibri"/>
      <family val="2"/>
      <scheme val="minor"/>
    </font>
    <font>
      <b/>
      <sz val="10"/>
      <color theme="1"/>
      <name val="Calibri"/>
      <family val="2"/>
      <scheme val="minor"/>
    </font>
    <font>
      <b/>
      <sz val="10"/>
      <name val="Calibri"/>
      <family val="2"/>
      <scheme val="minor"/>
    </font>
    <font>
      <i/>
      <sz val="10"/>
      <color theme="1"/>
      <name val="Calibri"/>
      <family val="2"/>
      <scheme val="minor"/>
    </font>
    <font>
      <sz val="8"/>
      <color theme="1"/>
      <name val="Calibri"/>
      <family val="2"/>
      <scheme val="minor"/>
    </font>
    <font>
      <sz val="8"/>
      <name val="Calibri"/>
      <family val="2"/>
      <scheme val="minor"/>
    </font>
    <font>
      <b/>
      <sz val="11"/>
      <name val="Calibri"/>
      <family val="2"/>
      <scheme val="minor"/>
    </font>
    <font>
      <sz val="11"/>
      <name val="Calibri"/>
      <family val="2"/>
      <scheme val="minor"/>
    </font>
    <font>
      <i/>
      <sz val="11"/>
      <name val="Calibri"/>
      <family val="2"/>
      <scheme val="minor"/>
    </font>
    <font>
      <b/>
      <sz val="10"/>
      <color rgb="FFFF0000"/>
      <name val="Calibri"/>
      <family val="2"/>
      <scheme val="minor"/>
    </font>
    <font>
      <sz val="11"/>
      <color theme="0" tint="-0.249977111117893"/>
      <name val="Calibri"/>
      <family val="2"/>
      <scheme val="minor"/>
    </font>
    <font>
      <b/>
      <sz val="14"/>
      <color theme="1"/>
      <name val="Calibri"/>
      <family val="2"/>
      <scheme val="minor"/>
    </font>
    <font>
      <sz val="10"/>
      <color theme="1"/>
      <name val="Tw Cen MT"/>
      <family val="2"/>
    </font>
    <font>
      <sz val="12"/>
      <color theme="1"/>
      <name val="Times New Roman"/>
      <family val="1"/>
    </font>
    <font>
      <sz val="11"/>
      <color theme="1"/>
      <name val="Times New Roman"/>
      <family val="1"/>
    </font>
    <font>
      <sz val="18"/>
      <color theme="1"/>
      <name val="Calibri"/>
      <family val="2"/>
      <scheme val="minor"/>
    </font>
    <font>
      <sz val="12"/>
      <color theme="1"/>
      <name val="Calibri"/>
      <family val="2"/>
      <scheme val="minor"/>
    </font>
  </fonts>
  <fills count="9">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rgb="FFFFFF00"/>
        <bgColor indexed="64"/>
      </patternFill>
    </fill>
    <fill>
      <patternFill patternType="solid">
        <fgColor theme="5" tint="0.59999389629810485"/>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dashed">
        <color indexed="64"/>
      </top>
      <bottom style="thin">
        <color indexed="64"/>
      </bottom>
      <diagonal/>
    </border>
  </borders>
  <cellStyleXfs count="3">
    <xf numFmtId="0" fontId="0" fillId="0" borderId="0"/>
    <xf numFmtId="43" fontId="1" fillId="0" borderId="0" applyFont="0" applyFill="0" applyBorder="0" applyAlignment="0" applyProtection="0"/>
    <xf numFmtId="9" fontId="1" fillId="0" borderId="0" applyFont="0" applyFill="0" applyBorder="0" applyAlignment="0" applyProtection="0"/>
  </cellStyleXfs>
  <cellXfs count="256">
    <xf numFmtId="0" fontId="0" fillId="0" borderId="0" xfId="0"/>
    <xf numFmtId="0" fontId="0" fillId="3" borderId="0" xfId="0" applyFill="1"/>
    <xf numFmtId="0" fontId="3" fillId="3" borderId="0" xfId="0" applyFont="1" applyFill="1"/>
    <xf numFmtId="0" fontId="3" fillId="3" borderId="0" xfId="0" applyFont="1" applyFill="1" applyAlignment="1">
      <alignment horizontal="center"/>
    </xf>
    <xf numFmtId="0" fontId="4" fillId="3" borderId="0" xfId="0" applyFont="1" applyFill="1"/>
    <xf numFmtId="0" fontId="5" fillId="3" borderId="0" xfId="0" applyFont="1" applyFill="1"/>
    <xf numFmtId="0" fontId="3" fillId="0" borderId="0" xfId="0" applyFont="1"/>
    <xf numFmtId="0" fontId="3" fillId="3" borderId="0" xfId="0" applyFont="1" applyFill="1" applyAlignment="1">
      <alignment horizontal="center" vertical="center" wrapText="1"/>
    </xf>
    <xf numFmtId="0" fontId="3" fillId="2" borderId="1"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3" fillId="0" borderId="0" xfId="0" applyFont="1" applyAlignment="1">
      <alignment horizontal="center" vertical="center" wrapText="1"/>
    </xf>
    <xf numFmtId="0" fontId="3" fillId="2" borderId="4"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3" fillId="0" borderId="0" xfId="0" applyFont="1" applyAlignment="1">
      <alignment horizontal="center"/>
    </xf>
    <xf numFmtId="0" fontId="3" fillId="0" borderId="6" xfId="0" applyFont="1" applyBorder="1"/>
    <xf numFmtId="0" fontId="3" fillId="3" borderId="1" xfId="0" applyFont="1" applyFill="1" applyBorder="1"/>
    <xf numFmtId="0" fontId="3" fillId="3" borderId="1" xfId="0" applyFont="1" applyFill="1" applyBorder="1" applyAlignment="1">
      <alignment horizontal="center"/>
    </xf>
    <xf numFmtId="164" fontId="3" fillId="2" borderId="1" xfId="1" applyNumberFormat="1" applyFont="1" applyFill="1" applyBorder="1" applyAlignment="1">
      <alignment horizontal="center"/>
    </xf>
    <xf numFmtId="164" fontId="3" fillId="3" borderId="1" xfId="1" applyNumberFormat="1" applyFont="1" applyFill="1" applyBorder="1" applyAlignment="1">
      <alignment horizontal="center"/>
    </xf>
    <xf numFmtId="164" fontId="3" fillId="2" borderId="1" xfId="1" applyNumberFormat="1" applyFont="1" applyFill="1" applyBorder="1"/>
    <xf numFmtId="164" fontId="3" fillId="0" borderId="1" xfId="1" applyNumberFormat="1" applyFont="1" applyBorder="1"/>
    <xf numFmtId="164" fontId="3" fillId="0" borderId="1" xfId="1" applyNumberFormat="1" applyFont="1" applyFill="1" applyBorder="1"/>
    <xf numFmtId="164" fontId="3" fillId="3" borderId="1" xfId="1" applyNumberFormat="1" applyFont="1" applyFill="1" applyBorder="1"/>
    <xf numFmtId="164" fontId="4" fillId="3" borderId="1" xfId="0" applyNumberFormat="1" applyFont="1" applyFill="1" applyBorder="1"/>
    <xf numFmtId="41" fontId="4" fillId="2" borderId="1" xfId="0" applyNumberFormat="1" applyFont="1" applyFill="1" applyBorder="1"/>
    <xf numFmtId="0" fontId="7" fillId="0" borderId="3" xfId="0" applyFont="1" applyFill="1" applyBorder="1"/>
    <xf numFmtId="0" fontId="3" fillId="2" borderId="1" xfId="0" applyFont="1" applyFill="1" applyBorder="1"/>
    <xf numFmtId="0" fontId="3" fillId="2" borderId="5" xfId="0" applyFont="1" applyFill="1" applyBorder="1"/>
    <xf numFmtId="164" fontId="3" fillId="2" borderId="1" xfId="0" applyNumberFormat="1" applyFont="1" applyFill="1" applyBorder="1"/>
    <xf numFmtId="164" fontId="3" fillId="2" borderId="5" xfId="0" applyNumberFormat="1" applyFont="1" applyFill="1" applyBorder="1"/>
    <xf numFmtId="0" fontId="3" fillId="2" borderId="3" xfId="0" applyFont="1" applyFill="1" applyBorder="1"/>
    <xf numFmtId="0" fontId="3" fillId="0" borderId="0" xfId="0" applyFont="1" applyBorder="1"/>
    <xf numFmtId="0" fontId="3" fillId="0" borderId="0" xfId="0" applyFont="1" applyAlignment="1">
      <alignment horizontal="left"/>
    </xf>
    <xf numFmtId="0" fontId="8" fillId="3" borderId="0" xfId="0" applyFont="1" applyFill="1" applyAlignment="1">
      <alignment horizontal="center"/>
    </xf>
    <xf numFmtId="0" fontId="8" fillId="2" borderId="1" xfId="0" applyFont="1" applyFill="1" applyBorder="1" applyAlignment="1">
      <alignment horizontal="center" vertical="top" wrapText="1"/>
    </xf>
    <xf numFmtId="0" fontId="8" fillId="0" borderId="0" xfId="0" applyFont="1" applyAlignment="1">
      <alignment horizontal="center"/>
    </xf>
    <xf numFmtId="0" fontId="9" fillId="2" borderId="1" xfId="0" applyFont="1" applyFill="1" applyBorder="1" applyAlignment="1">
      <alignment horizontal="center" vertical="top" wrapText="1"/>
    </xf>
    <xf numFmtId="0" fontId="3" fillId="2" borderId="0" xfId="0" applyFont="1" applyFill="1" applyBorder="1" applyAlignment="1">
      <alignment horizontal="left" vertical="top" wrapText="1"/>
    </xf>
    <xf numFmtId="0" fontId="3" fillId="0" borderId="0" xfId="0" applyFont="1" applyFill="1"/>
    <xf numFmtId="0" fontId="5" fillId="0" borderId="0" xfId="0" applyFont="1" applyFill="1"/>
    <xf numFmtId="0" fontId="3" fillId="2" borderId="14" xfId="0" applyFont="1" applyFill="1" applyBorder="1"/>
    <xf numFmtId="0" fontId="3" fillId="2" borderId="10" xfId="0" applyFont="1" applyFill="1" applyBorder="1" applyAlignment="1">
      <alignment horizontal="left" vertical="top" wrapText="1"/>
    </xf>
    <xf numFmtId="0" fontId="3" fillId="2" borderId="13" xfId="0" applyFont="1" applyFill="1" applyBorder="1" applyAlignment="1">
      <alignment horizontal="center" vertical="center" wrapText="1"/>
    </xf>
    <xf numFmtId="0" fontId="3" fillId="2" borderId="6" xfId="0" applyFont="1" applyFill="1" applyBorder="1" applyAlignment="1">
      <alignment horizontal="center" vertical="center" wrapText="1"/>
    </xf>
    <xf numFmtId="0" fontId="3" fillId="2" borderId="12" xfId="0" applyFont="1" applyFill="1" applyBorder="1" applyAlignment="1">
      <alignment horizontal="center" vertical="center" wrapText="1"/>
    </xf>
    <xf numFmtId="0" fontId="3" fillId="2" borderId="7" xfId="0" applyFont="1" applyFill="1" applyBorder="1" applyAlignment="1">
      <alignment horizontal="center" vertical="top" wrapText="1"/>
    </xf>
    <xf numFmtId="0" fontId="3" fillId="2" borderId="8" xfId="0" applyFont="1" applyFill="1" applyBorder="1" applyAlignment="1">
      <alignment horizontal="center" vertical="top" wrapText="1"/>
    </xf>
    <xf numFmtId="0" fontId="3" fillId="0" borderId="14" xfId="0" applyFont="1" applyFill="1" applyBorder="1"/>
    <xf numFmtId="0" fontId="3" fillId="2" borderId="2" xfId="0" applyFont="1" applyFill="1" applyBorder="1"/>
    <xf numFmtId="0" fontId="11" fillId="0" borderId="0" xfId="0" applyFont="1"/>
    <xf numFmtId="0" fontId="11" fillId="3" borderId="0" xfId="0" applyFont="1" applyFill="1"/>
    <xf numFmtId="0" fontId="11" fillId="4" borderId="1" xfId="0" applyFont="1" applyFill="1" applyBorder="1" applyAlignment="1">
      <alignment horizontal="center" vertical="top" wrapText="1"/>
    </xf>
    <xf numFmtId="164" fontId="11" fillId="0" borderId="0" xfId="0" applyNumberFormat="1" applyFont="1"/>
    <xf numFmtId="0" fontId="5" fillId="6" borderId="1" xfId="0" applyFont="1" applyFill="1" applyBorder="1" applyAlignment="1">
      <alignment horizontal="left" vertical="top" wrapText="1"/>
    </xf>
    <xf numFmtId="0" fontId="3" fillId="6" borderId="1" xfId="0" applyFont="1" applyFill="1" applyBorder="1" applyAlignment="1">
      <alignment horizontal="center" vertical="top" wrapText="1"/>
    </xf>
    <xf numFmtId="0" fontId="5" fillId="5" borderId="11" xfId="0" applyFont="1" applyFill="1" applyBorder="1" applyAlignment="1">
      <alignment horizontal="left" vertical="top" wrapText="1"/>
    </xf>
    <xf numFmtId="0" fontId="5" fillId="6" borderId="6" xfId="0" applyFont="1" applyFill="1" applyBorder="1"/>
    <xf numFmtId="0" fontId="5" fillId="6" borderId="5" xfId="0" applyFont="1" applyFill="1" applyBorder="1"/>
    <xf numFmtId="164" fontId="5" fillId="6" borderId="1" xfId="0" applyNumberFormat="1" applyFont="1" applyFill="1" applyBorder="1"/>
    <xf numFmtId="0" fontId="5" fillId="6" borderId="3" xfId="0" applyFont="1" applyFill="1" applyBorder="1"/>
    <xf numFmtId="0" fontId="3" fillId="5" borderId="11" xfId="0" applyFont="1" applyFill="1" applyBorder="1" applyAlignment="1">
      <alignment horizontal="left" vertical="top" wrapText="1"/>
    </xf>
    <xf numFmtId="0" fontId="5" fillId="5" borderId="1" xfId="0" applyFont="1" applyFill="1" applyBorder="1" applyAlignment="1">
      <alignment horizontal="center" vertical="top" wrapText="1"/>
    </xf>
    <xf numFmtId="164" fontId="5" fillId="5" borderId="1" xfId="0" applyNumberFormat="1" applyFont="1" applyFill="1" applyBorder="1" applyAlignment="1">
      <alignment horizontal="center" vertical="top" wrapText="1"/>
    </xf>
    <xf numFmtId="164" fontId="5" fillId="6" borderId="1" xfId="0" applyNumberFormat="1" applyFont="1" applyFill="1" applyBorder="1" applyAlignment="1">
      <alignment horizontal="center" vertical="top" wrapText="1"/>
    </xf>
    <xf numFmtId="0" fontId="5" fillId="6" borderId="1" xfId="0" applyFont="1" applyFill="1" applyBorder="1" applyAlignment="1">
      <alignment horizontal="center" vertical="top" wrapText="1"/>
    </xf>
    <xf numFmtId="0" fontId="3" fillId="2" borderId="1" xfId="0" applyFont="1" applyFill="1" applyBorder="1" applyAlignment="1">
      <alignment horizontal="center" vertical="center"/>
    </xf>
    <xf numFmtId="0" fontId="8" fillId="2" borderId="1" xfId="0" applyFont="1" applyFill="1" applyBorder="1" applyAlignment="1">
      <alignment horizontal="center" vertical="center" wrapText="1"/>
    </xf>
    <xf numFmtId="164" fontId="13" fillId="6" borderId="1" xfId="0" applyNumberFormat="1" applyFont="1" applyFill="1" applyBorder="1"/>
    <xf numFmtId="0" fontId="3" fillId="6" borderId="6" xfId="0" applyFont="1" applyFill="1" applyBorder="1" applyAlignment="1">
      <alignment horizontal="left" vertical="top" wrapText="1"/>
    </xf>
    <xf numFmtId="0" fontId="6" fillId="2" borderId="4" xfId="0" applyFont="1" applyFill="1" applyBorder="1" applyAlignment="1">
      <alignment horizontal="center" vertical="center" wrapText="1"/>
    </xf>
    <xf numFmtId="0" fontId="0" fillId="4" borderId="0" xfId="0" applyFill="1"/>
    <xf numFmtId="0" fontId="0" fillId="4" borderId="1" xfId="0" applyFill="1" applyBorder="1" applyAlignment="1">
      <alignment vertical="center"/>
    </xf>
    <xf numFmtId="0" fontId="3" fillId="6" borderId="1" xfId="0" applyFont="1" applyFill="1" applyBorder="1" applyAlignment="1">
      <alignment horizontal="left" vertical="top" wrapText="1"/>
    </xf>
    <xf numFmtId="0" fontId="3" fillId="0" borderId="0" xfId="0" applyFont="1" applyFill="1" applyBorder="1" applyAlignment="1">
      <alignment horizontal="left"/>
    </xf>
    <xf numFmtId="164" fontId="0" fillId="2" borderId="1" xfId="1" applyNumberFormat="1" applyFont="1" applyFill="1" applyBorder="1"/>
    <xf numFmtId="164" fontId="0" fillId="5" borderId="1" xfId="1" applyNumberFormat="1" applyFont="1" applyFill="1" applyBorder="1"/>
    <xf numFmtId="164" fontId="0" fillId="6" borderId="1" xfId="1" applyNumberFormat="1" applyFont="1" applyFill="1" applyBorder="1"/>
    <xf numFmtId="164" fontId="5" fillId="2" borderId="1" xfId="0" applyNumberFormat="1" applyFont="1" applyFill="1" applyBorder="1"/>
    <xf numFmtId="164" fontId="13" fillId="2" borderId="1" xfId="0" applyNumberFormat="1" applyFont="1" applyFill="1" applyBorder="1"/>
    <xf numFmtId="164" fontId="0" fillId="2" borderId="1" xfId="1" applyNumberFormat="1" applyFont="1" applyFill="1" applyBorder="1" applyAlignment="1">
      <alignment wrapText="1"/>
    </xf>
    <xf numFmtId="164" fontId="0" fillId="6" borderId="2" xfId="1" applyNumberFormat="1" applyFont="1" applyFill="1" applyBorder="1"/>
    <xf numFmtId="0" fontId="3" fillId="2" borderId="7" xfId="0" applyFont="1" applyFill="1" applyBorder="1" applyAlignment="1">
      <alignment vertical="top" wrapText="1"/>
    </xf>
    <xf numFmtId="0" fontId="3" fillId="2" borderId="8" xfId="0" applyFont="1" applyFill="1" applyBorder="1" applyAlignment="1">
      <alignment vertical="top" wrapText="1"/>
    </xf>
    <xf numFmtId="0" fontId="3" fillId="2" borderId="14" xfId="0" applyFont="1" applyFill="1" applyBorder="1" applyAlignment="1">
      <alignment vertical="top" wrapText="1"/>
    </xf>
    <xf numFmtId="0" fontId="3" fillId="2" borderId="10" xfId="0" applyFont="1" applyFill="1" applyBorder="1" applyAlignment="1">
      <alignment horizontal="left"/>
    </xf>
    <xf numFmtId="0" fontId="3" fillId="2" borderId="13" xfId="0" applyFont="1" applyFill="1" applyBorder="1" applyAlignment="1">
      <alignment vertical="top" wrapText="1"/>
    </xf>
    <xf numFmtId="0" fontId="3" fillId="2" borderId="10" xfId="0" applyFont="1" applyFill="1" applyBorder="1" applyAlignment="1">
      <alignment vertical="top" wrapText="1"/>
    </xf>
    <xf numFmtId="0" fontId="3" fillId="2" borderId="13" xfId="0" applyFont="1" applyFill="1" applyBorder="1" applyAlignment="1">
      <alignment vertical="center" wrapText="1"/>
    </xf>
    <xf numFmtId="0" fontId="3" fillId="2" borderId="4" xfId="0" applyFont="1" applyFill="1" applyBorder="1" applyAlignment="1">
      <alignment vertical="center" wrapText="1"/>
    </xf>
    <xf numFmtId="164" fontId="11" fillId="0" borderId="1" xfId="1" applyNumberFormat="1" applyFont="1" applyFill="1" applyBorder="1"/>
    <xf numFmtId="9" fontId="11" fillId="0" borderId="1" xfId="2" applyFont="1" applyFill="1" applyBorder="1" applyAlignment="1">
      <alignment horizontal="center"/>
    </xf>
    <xf numFmtId="164" fontId="11" fillId="0" borderId="1" xfId="1" applyNumberFormat="1" applyFont="1" applyFill="1" applyBorder="1" applyAlignment="1">
      <alignment horizontal="center"/>
    </xf>
    <xf numFmtId="164" fontId="11" fillId="0" borderId="4" xfId="1" applyNumberFormat="1" applyFont="1" applyFill="1" applyBorder="1" applyAlignment="1"/>
    <xf numFmtId="9" fontId="11" fillId="0" borderId="4" xfId="2" applyFont="1" applyFill="1" applyBorder="1" applyAlignment="1">
      <alignment horizontal="center"/>
    </xf>
    <xf numFmtId="0" fontId="0" fillId="4" borderId="1" xfId="0" applyFill="1" applyBorder="1"/>
    <xf numFmtId="0" fontId="11" fillId="4" borderId="1" xfId="0" applyFont="1" applyFill="1" applyBorder="1"/>
    <xf numFmtId="164" fontId="11" fillId="4" borderId="1" xfId="1" applyNumberFormat="1" applyFont="1" applyFill="1" applyBorder="1"/>
    <xf numFmtId="0" fontId="11" fillId="4" borderId="0" xfId="0" applyFont="1" applyFill="1"/>
    <xf numFmtId="0" fontId="10" fillId="4" borderId="0" xfId="0" applyFont="1" applyFill="1"/>
    <xf numFmtId="164" fontId="11" fillId="4" borderId="0" xfId="0" applyNumberFormat="1" applyFont="1" applyFill="1"/>
    <xf numFmtId="0" fontId="11" fillId="4" borderId="0" xfId="0" applyFont="1" applyFill="1" applyBorder="1" applyAlignment="1">
      <alignment horizontal="center"/>
    </xf>
    <xf numFmtId="0" fontId="12" fillId="4" borderId="0" xfId="0" applyFont="1" applyFill="1" applyBorder="1"/>
    <xf numFmtId="164" fontId="11" fillId="4" borderId="0" xfId="1" applyNumberFormat="1" applyFont="1" applyFill="1" applyBorder="1"/>
    <xf numFmtId="0" fontId="11" fillId="4" borderId="1" xfId="0" applyFont="1" applyFill="1" applyBorder="1" applyAlignment="1">
      <alignment vertical="top" wrapText="1"/>
    </xf>
    <xf numFmtId="0" fontId="11" fillId="4" borderId="1" xfId="0" applyFont="1" applyFill="1" applyBorder="1" applyAlignment="1">
      <alignment horizontal="left"/>
    </xf>
    <xf numFmtId="0" fontId="11" fillId="4" borderId="0" xfId="0" applyFont="1" applyFill="1" applyBorder="1" applyAlignment="1">
      <alignment horizontal="left"/>
    </xf>
    <xf numFmtId="0" fontId="5" fillId="7" borderId="0" xfId="0" applyFont="1" applyFill="1" applyAlignment="1">
      <alignment vertical="top"/>
    </xf>
    <xf numFmtId="0" fontId="3" fillId="7" borderId="0" xfId="0" applyFont="1" applyFill="1" applyAlignment="1">
      <alignment horizontal="left"/>
    </xf>
    <xf numFmtId="0" fontId="0" fillId="7" borderId="0" xfId="0" applyFill="1"/>
    <xf numFmtId="0" fontId="5" fillId="0" borderId="0" xfId="0" applyFont="1" applyFill="1" applyBorder="1" applyAlignment="1">
      <alignment horizontal="center" vertical="top" wrapText="1"/>
    </xf>
    <xf numFmtId="164" fontId="0" fillId="8" borderId="1" xfId="1" applyNumberFormat="1" applyFont="1" applyFill="1" applyBorder="1"/>
    <xf numFmtId="164" fontId="0" fillId="8" borderId="1" xfId="1" applyNumberFormat="1" applyFont="1" applyFill="1" applyBorder="1" applyAlignment="1">
      <alignment wrapText="1"/>
    </xf>
    <xf numFmtId="164" fontId="5" fillId="0" borderId="1" xfId="0" applyNumberFormat="1" applyFont="1" applyFill="1" applyBorder="1"/>
    <xf numFmtId="0" fontId="5" fillId="7" borderId="6" xfId="0" applyFont="1" applyFill="1" applyBorder="1" applyAlignment="1">
      <alignment horizontal="center" vertical="top" wrapText="1"/>
    </xf>
    <xf numFmtId="0" fontId="3" fillId="0" borderId="6" xfId="0" applyFont="1" applyBorder="1" applyAlignment="1">
      <alignment wrapText="1"/>
    </xf>
    <xf numFmtId="0" fontId="7" fillId="0" borderId="3" xfId="0" applyFont="1" applyFill="1" applyBorder="1" applyAlignment="1">
      <alignment wrapText="1"/>
    </xf>
    <xf numFmtId="0" fontId="3" fillId="6" borderId="3" xfId="0" applyFont="1" applyFill="1" applyBorder="1" applyAlignment="1">
      <alignment horizontal="left" vertical="top" wrapText="1"/>
    </xf>
    <xf numFmtId="0" fontId="3" fillId="2" borderId="11" xfId="0" applyFont="1" applyFill="1" applyBorder="1" applyAlignment="1">
      <alignment horizontal="center" vertical="center" wrapText="1"/>
    </xf>
    <xf numFmtId="164" fontId="0" fillId="2" borderId="2" xfId="1" applyNumberFormat="1" applyFont="1" applyFill="1" applyBorder="1"/>
    <xf numFmtId="0" fontId="3" fillId="2" borderId="15" xfId="0" applyFont="1" applyFill="1" applyBorder="1" applyAlignment="1">
      <alignment horizontal="left" vertical="top" wrapText="1"/>
    </xf>
    <xf numFmtId="0" fontId="3" fillId="2" borderId="15" xfId="0" applyFont="1" applyFill="1" applyBorder="1" applyAlignment="1">
      <alignment vertical="top" wrapText="1"/>
    </xf>
    <xf numFmtId="0" fontId="14" fillId="3" borderId="0" xfId="0" applyFont="1" applyFill="1"/>
    <xf numFmtId="164" fontId="14" fillId="3" borderId="0" xfId="0" applyNumberFormat="1" applyFont="1" applyFill="1"/>
    <xf numFmtId="164" fontId="0" fillId="3" borderId="14" xfId="1" applyNumberFormat="1" applyFont="1" applyFill="1" applyBorder="1"/>
    <xf numFmtId="164" fontId="0" fillId="3" borderId="0" xfId="1" applyNumberFormat="1" applyFont="1" applyFill="1"/>
    <xf numFmtId="164" fontId="0" fillId="0" borderId="0" xfId="1" applyNumberFormat="1" applyFont="1"/>
    <xf numFmtId="164" fontId="4" fillId="2" borderId="4" xfId="1" applyNumberFormat="1" applyFont="1" applyFill="1" applyBorder="1" applyAlignment="1">
      <alignment horizontal="center" vertical="center" wrapText="1"/>
    </xf>
    <xf numFmtId="164" fontId="3" fillId="8" borderId="4" xfId="1" applyNumberFormat="1" applyFont="1" applyFill="1" applyBorder="1" applyAlignment="1">
      <alignment horizontal="center" vertical="center" wrapText="1"/>
    </xf>
    <xf numFmtId="164" fontId="4" fillId="8" borderId="4" xfId="1" applyNumberFormat="1" applyFont="1" applyFill="1" applyBorder="1" applyAlignment="1">
      <alignment horizontal="center" vertical="center" wrapText="1"/>
    </xf>
    <xf numFmtId="164" fontId="14" fillId="3" borderId="0" xfId="1" applyNumberFormat="1" applyFont="1" applyFill="1"/>
    <xf numFmtId="0" fontId="3" fillId="2" borderId="11" xfId="0" applyFont="1" applyFill="1" applyBorder="1" applyAlignment="1">
      <alignment horizontal="center" vertical="center" wrapText="1"/>
    </xf>
    <xf numFmtId="0" fontId="3" fillId="3" borderId="0" xfId="0" applyFont="1" applyFill="1" applyAlignment="1">
      <alignment wrapText="1"/>
    </xf>
    <xf numFmtId="0" fontId="5" fillId="3" borderId="0" xfId="0" applyFont="1" applyFill="1" applyAlignment="1">
      <alignment wrapText="1"/>
    </xf>
    <xf numFmtId="0" fontId="8" fillId="3" borderId="0" xfId="0" applyFont="1" applyFill="1" applyAlignment="1">
      <alignment horizontal="center" wrapText="1"/>
    </xf>
    <xf numFmtId="0" fontId="3" fillId="3" borderId="0" xfId="0" applyFont="1" applyFill="1" applyAlignment="1">
      <alignment horizontal="center" wrapText="1"/>
    </xf>
    <xf numFmtId="0" fontId="3" fillId="2" borderId="14" xfId="0" applyFont="1" applyFill="1" applyBorder="1" applyAlignment="1">
      <alignment wrapText="1"/>
    </xf>
    <xf numFmtId="0" fontId="3" fillId="2" borderId="10" xfId="0" applyFont="1" applyFill="1" applyBorder="1" applyAlignment="1">
      <alignment horizontal="left" wrapText="1"/>
    </xf>
    <xf numFmtId="0" fontId="3" fillId="3" borderId="1" xfId="0" applyFont="1" applyFill="1" applyBorder="1" applyAlignment="1">
      <alignment wrapText="1"/>
    </xf>
    <xf numFmtId="0" fontId="3" fillId="3" borderId="1" xfId="0" applyFont="1" applyFill="1" applyBorder="1" applyAlignment="1">
      <alignment horizontal="center" wrapText="1"/>
    </xf>
    <xf numFmtId="164" fontId="3" fillId="2" borderId="1" xfId="1" applyNumberFormat="1" applyFont="1" applyFill="1" applyBorder="1" applyAlignment="1">
      <alignment horizontal="center" wrapText="1"/>
    </xf>
    <xf numFmtId="164" fontId="3" fillId="3" borderId="1" xfId="1" applyNumberFormat="1" applyFont="1" applyFill="1" applyBorder="1" applyAlignment="1">
      <alignment horizontal="center" wrapText="1"/>
    </xf>
    <xf numFmtId="164" fontId="3" fillId="2" borderId="1" xfId="1" applyNumberFormat="1" applyFont="1" applyFill="1" applyBorder="1" applyAlignment="1">
      <alignment wrapText="1"/>
    </xf>
    <xf numFmtId="164" fontId="3" fillId="0" borderId="1" xfId="1" applyNumberFormat="1" applyFont="1" applyBorder="1" applyAlignment="1">
      <alignment wrapText="1"/>
    </xf>
    <xf numFmtId="164" fontId="3" fillId="0" borderId="1" xfId="1" applyNumberFormat="1" applyFont="1" applyFill="1" applyBorder="1" applyAlignment="1">
      <alignment wrapText="1"/>
    </xf>
    <xf numFmtId="164" fontId="3" fillId="3" borderId="1" xfId="1" applyNumberFormat="1" applyFont="1" applyFill="1" applyBorder="1" applyAlignment="1">
      <alignment wrapText="1"/>
    </xf>
    <xf numFmtId="0" fontId="3" fillId="2" borderId="5" xfId="0" applyFont="1" applyFill="1" applyBorder="1" applyAlignment="1">
      <alignment wrapText="1"/>
    </xf>
    <xf numFmtId="164" fontId="3" fillId="2" borderId="1" xfId="0" applyNumberFormat="1" applyFont="1" applyFill="1" applyBorder="1" applyAlignment="1">
      <alignment wrapText="1"/>
    </xf>
    <xf numFmtId="0" fontId="3" fillId="0" borderId="0" xfId="0" applyFont="1" applyFill="1" applyAlignment="1">
      <alignment wrapText="1"/>
    </xf>
    <xf numFmtId="0" fontId="3" fillId="2" borderId="2" xfId="0" applyFont="1" applyFill="1" applyBorder="1" applyAlignment="1">
      <alignment wrapText="1"/>
    </xf>
    <xf numFmtId="0" fontId="5" fillId="6" borderId="5" xfId="0" applyFont="1" applyFill="1" applyBorder="1" applyAlignment="1">
      <alignment wrapText="1"/>
    </xf>
    <xf numFmtId="164" fontId="5" fillId="6" borderId="1" xfId="0" applyNumberFormat="1" applyFont="1" applyFill="1" applyBorder="1" applyAlignment="1">
      <alignment wrapText="1"/>
    </xf>
    <xf numFmtId="0" fontId="3" fillId="2" borderId="6" xfId="0" applyFont="1" applyFill="1" applyBorder="1" applyAlignment="1">
      <alignment vertical="center" wrapText="1"/>
    </xf>
    <xf numFmtId="0" fontId="3" fillId="2" borderId="9" xfId="0" applyFont="1" applyFill="1" applyBorder="1" applyAlignment="1">
      <alignment vertical="top" wrapText="1"/>
    </xf>
    <xf numFmtId="0" fontId="3" fillId="2" borderId="14" xfId="0" applyFont="1" applyFill="1" applyBorder="1" applyAlignment="1">
      <alignment horizontal="left" wrapText="1"/>
    </xf>
    <xf numFmtId="0" fontId="3" fillId="2" borderId="0" xfId="0" applyFont="1" applyFill="1" applyBorder="1" applyAlignment="1">
      <alignment vertical="top" wrapText="1"/>
    </xf>
    <xf numFmtId="0" fontId="3" fillId="2" borderId="8" xfId="0" applyFont="1" applyFill="1" applyBorder="1" applyAlignment="1">
      <alignment horizontal="left" wrapText="1"/>
    </xf>
    <xf numFmtId="0" fontId="3" fillId="2" borderId="4" xfId="0" applyFont="1" applyFill="1" applyBorder="1" applyAlignment="1">
      <alignment vertical="top" wrapText="1"/>
    </xf>
    <xf numFmtId="0" fontId="3" fillId="2" borderId="7" xfId="0" applyFont="1" applyFill="1" applyBorder="1" applyAlignment="1">
      <alignment horizontal="left" wrapText="1"/>
    </xf>
    <xf numFmtId="0" fontId="3" fillId="0" borderId="0" xfId="0" applyFont="1" applyAlignment="1">
      <alignment horizontal="left" wrapText="1"/>
    </xf>
    <xf numFmtId="0" fontId="3" fillId="3" borderId="1" xfId="1" applyNumberFormat="1" applyFont="1" applyFill="1" applyBorder="1" applyAlignment="1">
      <alignment wrapText="1"/>
    </xf>
    <xf numFmtId="0" fontId="3" fillId="3" borderId="0" xfId="0" applyNumberFormat="1" applyFont="1" applyFill="1" applyAlignment="1">
      <alignment wrapText="1"/>
    </xf>
    <xf numFmtId="0" fontId="3" fillId="2" borderId="1" xfId="0" applyNumberFormat="1" applyFont="1" applyFill="1" applyBorder="1" applyAlignment="1">
      <alignment horizontal="center" vertical="center" wrapText="1"/>
    </xf>
    <xf numFmtId="0" fontId="8" fillId="2" borderId="1" xfId="0" applyNumberFormat="1" applyFont="1" applyFill="1" applyBorder="1" applyAlignment="1">
      <alignment horizontal="center" vertical="top" wrapText="1"/>
    </xf>
    <xf numFmtId="0" fontId="5" fillId="5" borderId="1" xfId="0" applyNumberFormat="1" applyFont="1" applyFill="1" applyBorder="1" applyAlignment="1">
      <alignment horizontal="center" vertical="top" wrapText="1"/>
    </xf>
    <xf numFmtId="0" fontId="5" fillId="6" borderId="1" xfId="0" applyNumberFormat="1" applyFont="1" applyFill="1" applyBorder="1" applyAlignment="1">
      <alignment horizontal="center" vertical="top" wrapText="1"/>
    </xf>
    <xf numFmtId="0" fontId="3" fillId="2" borderId="3" xfId="0" applyNumberFormat="1" applyFont="1" applyFill="1" applyBorder="1" applyAlignment="1">
      <alignment wrapText="1"/>
    </xf>
    <xf numFmtId="0" fontId="5" fillId="6" borderId="3" xfId="0" applyNumberFormat="1" applyFont="1" applyFill="1" applyBorder="1" applyAlignment="1">
      <alignment wrapText="1"/>
    </xf>
    <xf numFmtId="0" fontId="3" fillId="0" borderId="0" xfId="0" applyNumberFormat="1" applyFont="1"/>
    <xf numFmtId="0" fontId="3" fillId="2" borderId="5" xfId="0" applyFont="1" applyFill="1" applyBorder="1" applyAlignment="1">
      <alignment horizontal="left" vertical="top" wrapText="1"/>
    </xf>
    <xf numFmtId="0" fontId="3" fillId="2" borderId="11" xfId="0" applyFont="1" applyFill="1" applyBorder="1" applyAlignment="1">
      <alignment horizontal="center" vertical="center" wrapText="1"/>
    </xf>
    <xf numFmtId="0" fontId="3" fillId="3" borderId="1" xfId="1" applyNumberFormat="1" applyFont="1" applyFill="1" applyBorder="1" applyAlignment="1">
      <alignment vertical="top" wrapText="1"/>
    </xf>
    <xf numFmtId="0" fontId="3" fillId="2" borderId="1" xfId="0" applyFont="1" applyFill="1" applyBorder="1" applyAlignment="1">
      <alignment vertical="top" wrapText="1"/>
    </xf>
    <xf numFmtId="0" fontId="3" fillId="6" borderId="11" xfId="0" applyFont="1" applyFill="1" applyBorder="1" applyAlignment="1">
      <alignment horizontal="left" vertical="top" wrapText="1"/>
    </xf>
    <xf numFmtId="0" fontId="3" fillId="2" borderId="11" xfId="0" applyFont="1" applyFill="1" applyBorder="1" applyAlignment="1">
      <alignment horizontal="center" vertical="center" wrapText="1"/>
    </xf>
    <xf numFmtId="43" fontId="3" fillId="2" borderId="1" xfId="1" applyNumberFormat="1" applyFont="1" applyFill="1" applyBorder="1" applyAlignment="1">
      <alignment horizontal="center" wrapText="1"/>
    </xf>
    <xf numFmtId="0" fontId="3" fillId="2" borderId="1" xfId="0" applyFont="1" applyFill="1" applyBorder="1" applyAlignment="1">
      <alignment horizontal="left" vertical="center" wrapText="1"/>
    </xf>
    <xf numFmtId="0" fontId="3" fillId="2" borderId="11" xfId="0" applyFont="1" applyFill="1" applyBorder="1" applyAlignment="1">
      <alignment horizontal="left" vertical="center" wrapText="1"/>
    </xf>
    <xf numFmtId="0" fontId="8" fillId="2" borderId="1" xfId="0" applyFont="1" applyFill="1" applyBorder="1" applyAlignment="1">
      <alignment horizontal="left" vertical="center" wrapText="1"/>
    </xf>
    <xf numFmtId="0" fontId="3" fillId="2" borderId="3" xfId="0" applyFont="1" applyFill="1" applyBorder="1" applyAlignment="1">
      <alignment horizontal="left" wrapText="1"/>
    </xf>
    <xf numFmtId="0" fontId="3" fillId="2" borderId="1" xfId="0" applyFont="1" applyFill="1" applyBorder="1" applyAlignment="1">
      <alignment horizontal="left" wrapText="1"/>
    </xf>
    <xf numFmtId="0" fontId="5" fillId="6" borderId="6" xfId="0" applyFont="1" applyFill="1" applyBorder="1" applyAlignment="1">
      <alignment horizontal="left" wrapText="1"/>
    </xf>
    <xf numFmtId="0" fontId="3" fillId="0" borderId="6" xfId="0" applyFont="1" applyBorder="1" applyAlignment="1">
      <alignment horizontal="left" wrapText="1"/>
    </xf>
    <xf numFmtId="0" fontId="3" fillId="2" borderId="1" xfId="0" applyFont="1" applyFill="1" applyBorder="1" applyAlignment="1">
      <alignment horizontal="left" vertical="top" wrapText="1"/>
    </xf>
    <xf numFmtId="0" fontId="5" fillId="6" borderId="6" xfId="0" applyFont="1" applyFill="1" applyBorder="1" applyAlignment="1">
      <alignment horizontal="left" vertical="top" wrapText="1"/>
    </xf>
    <xf numFmtId="0" fontId="3" fillId="0" borderId="1" xfId="0" applyFont="1" applyFill="1" applyBorder="1" applyAlignment="1">
      <alignment horizontal="center" wrapText="1"/>
    </xf>
    <xf numFmtId="0" fontId="16" fillId="3" borderId="1" xfId="0" applyFont="1" applyFill="1" applyBorder="1"/>
    <xf numFmtId="0" fontId="16" fillId="3" borderId="1" xfId="0" applyFont="1" applyFill="1" applyBorder="1" applyAlignment="1">
      <alignment horizontal="center"/>
    </xf>
    <xf numFmtId="164" fontId="3" fillId="0" borderId="1" xfId="1" applyNumberFormat="1" applyFont="1" applyFill="1" applyBorder="1" applyAlignment="1">
      <alignment horizontal="center" wrapText="1"/>
    </xf>
    <xf numFmtId="0" fontId="3" fillId="2" borderId="5" xfId="0" applyFont="1" applyFill="1" applyBorder="1" applyAlignment="1">
      <alignment horizontal="left" vertical="top" wrapText="1"/>
    </xf>
    <xf numFmtId="0" fontId="3" fillId="3" borderId="3" xfId="1" applyNumberFormat="1" applyFont="1" applyFill="1" applyBorder="1" applyAlignment="1">
      <alignment wrapText="1"/>
    </xf>
    <xf numFmtId="0" fontId="3" fillId="2" borderId="13" xfId="0" applyFont="1" applyFill="1" applyBorder="1" applyAlignment="1">
      <alignment horizontal="left" wrapText="1"/>
    </xf>
    <xf numFmtId="0" fontId="3" fillId="3" borderId="3" xfId="0" applyFont="1" applyFill="1" applyBorder="1" applyAlignment="1">
      <alignment wrapText="1"/>
    </xf>
    <xf numFmtId="0" fontId="3" fillId="2" borderId="11" xfId="0" applyFont="1" applyFill="1" applyBorder="1" applyAlignment="1">
      <alignment vertical="top" wrapText="1"/>
    </xf>
    <xf numFmtId="0" fontId="3" fillId="2" borderId="12" xfId="0" applyFont="1" applyFill="1" applyBorder="1" applyAlignment="1">
      <alignment vertical="top" wrapText="1"/>
    </xf>
    <xf numFmtId="0" fontId="3" fillId="2" borderId="4" xfId="0" applyFont="1" applyFill="1" applyBorder="1" applyAlignment="1">
      <alignment horizontal="left" wrapText="1"/>
    </xf>
    <xf numFmtId="0" fontId="3" fillId="2" borderId="5" xfId="0" applyFont="1" applyFill="1" applyBorder="1" applyAlignment="1">
      <alignment horizontal="left" vertical="top" wrapText="1"/>
    </xf>
    <xf numFmtId="0" fontId="3" fillId="6" borderId="11" xfId="0" applyFont="1" applyFill="1" applyBorder="1" applyAlignment="1">
      <alignment horizontal="left" vertical="top" wrapText="1"/>
    </xf>
    <xf numFmtId="0" fontId="3" fillId="2" borderId="5" xfId="0" applyFont="1" applyFill="1" applyBorder="1" applyAlignment="1">
      <alignment horizontal="left" vertical="top" wrapText="1"/>
    </xf>
    <xf numFmtId="0" fontId="3" fillId="2" borderId="11"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3" fillId="2" borderId="5" xfId="0" applyFont="1" applyFill="1" applyBorder="1" applyAlignment="1">
      <alignment horizontal="left" vertical="top" wrapText="1"/>
    </xf>
    <xf numFmtId="164" fontId="3" fillId="0" borderId="0" xfId="0" applyNumberFormat="1" applyFont="1"/>
    <xf numFmtId="0" fontId="3" fillId="2" borderId="5" xfId="0" applyFont="1" applyFill="1" applyBorder="1" applyAlignment="1">
      <alignment horizontal="left" vertical="top" wrapText="1"/>
    </xf>
    <xf numFmtId="0" fontId="3" fillId="6" borderId="11" xfId="0" applyFont="1" applyFill="1" applyBorder="1" applyAlignment="1">
      <alignment horizontal="left" vertical="top" wrapText="1"/>
    </xf>
    <xf numFmtId="0" fontId="3" fillId="2" borderId="15" xfId="0" applyFont="1" applyFill="1" applyBorder="1" applyAlignment="1">
      <alignment horizontal="left" vertical="top" wrapText="1"/>
    </xf>
    <xf numFmtId="164" fontId="0" fillId="0" borderId="0" xfId="0" applyNumberFormat="1"/>
    <xf numFmtId="0" fontId="3" fillId="2" borderId="1" xfId="0" applyFont="1" applyFill="1" applyBorder="1" applyAlignment="1">
      <alignment horizontal="center" vertical="top" wrapText="1"/>
    </xf>
    <xf numFmtId="0" fontId="3" fillId="2" borderId="7" xfId="0" applyFont="1" applyFill="1" applyBorder="1" applyAlignment="1">
      <alignment horizontal="left" vertical="top" wrapText="1"/>
    </xf>
    <xf numFmtId="0" fontId="17" fillId="0" borderId="1" xfId="0" applyFont="1" applyBorder="1" applyAlignment="1">
      <alignment horizontal="left" vertical="top" wrapText="1"/>
    </xf>
    <xf numFmtId="0" fontId="3" fillId="0" borderId="3" xfId="0" applyFont="1" applyFill="1" applyBorder="1" applyAlignment="1">
      <alignment horizontal="left" wrapText="1"/>
    </xf>
    <xf numFmtId="0" fontId="17" fillId="0" borderId="6" xfId="0" applyFont="1" applyBorder="1" applyAlignment="1">
      <alignment horizontal="left" vertical="top" wrapText="1"/>
    </xf>
    <xf numFmtId="0" fontId="17" fillId="0" borderId="7" xfId="0" applyFont="1" applyBorder="1" applyAlignment="1">
      <alignment horizontal="left" vertical="top" wrapText="1"/>
    </xf>
    <xf numFmtId="0" fontId="17" fillId="0" borderId="4" xfId="0" applyFont="1" applyBorder="1" applyAlignment="1">
      <alignment horizontal="left" vertical="top" wrapText="1"/>
    </xf>
    <xf numFmtId="0" fontId="17" fillId="0" borderId="1" xfId="0" applyFont="1" applyBorder="1" applyAlignment="1">
      <alignment horizontal="left" vertical="center" wrapText="1"/>
    </xf>
    <xf numFmtId="0" fontId="17" fillId="0" borderId="12" xfId="0" applyFont="1" applyBorder="1" applyAlignment="1">
      <alignment horizontal="left" vertical="top" wrapText="1"/>
    </xf>
    <xf numFmtId="0" fontId="17" fillId="0" borderId="3" xfId="0" applyFont="1" applyBorder="1" applyAlignment="1">
      <alignment horizontal="left" vertical="top" wrapText="1"/>
    </xf>
    <xf numFmtId="0" fontId="17" fillId="0" borderId="16" xfId="0" applyFont="1" applyBorder="1" applyAlignment="1">
      <alignment horizontal="left" vertical="top" wrapText="1"/>
    </xf>
    <xf numFmtId="0" fontId="17" fillId="0" borderId="17" xfId="0" applyFont="1" applyBorder="1" applyAlignment="1">
      <alignment horizontal="left" vertical="top" wrapText="1"/>
    </xf>
    <xf numFmtId="0" fontId="17" fillId="0" borderId="18" xfId="0" applyFont="1" applyBorder="1" applyAlignment="1">
      <alignment horizontal="left" vertical="top" wrapText="1"/>
    </xf>
    <xf numFmtId="0" fontId="17" fillId="0" borderId="0" xfId="0" applyFont="1" applyBorder="1" applyAlignment="1">
      <alignment horizontal="left" vertical="top" wrapText="1"/>
    </xf>
    <xf numFmtId="9" fontId="19" fillId="0" borderId="0" xfId="2" applyFont="1"/>
    <xf numFmtId="0" fontId="19" fillId="0" borderId="0" xfId="0" applyFont="1"/>
    <xf numFmtId="0" fontId="5" fillId="7" borderId="6" xfId="0" applyFont="1" applyFill="1" applyBorder="1" applyAlignment="1">
      <alignment horizontal="center" vertical="top" wrapText="1"/>
    </xf>
    <xf numFmtId="0" fontId="3" fillId="6" borderId="5" xfId="0" applyFont="1" applyFill="1" applyBorder="1" applyAlignment="1">
      <alignment horizontal="left" vertical="top" wrapText="1"/>
    </xf>
    <xf numFmtId="0" fontId="3" fillId="6" borderId="3" xfId="0" applyFont="1" applyFill="1" applyBorder="1" applyAlignment="1">
      <alignment horizontal="left" vertical="top" wrapText="1"/>
    </xf>
    <xf numFmtId="0" fontId="5" fillId="5" borderId="10" xfId="0" applyFont="1" applyFill="1" applyBorder="1" applyAlignment="1">
      <alignment horizontal="left" vertical="top" wrapText="1"/>
    </xf>
    <xf numFmtId="0" fontId="5" fillId="5" borderId="5" xfId="0" applyFont="1" applyFill="1" applyBorder="1" applyAlignment="1">
      <alignment horizontal="left" vertical="top" wrapText="1"/>
    </xf>
    <xf numFmtId="0" fontId="5" fillId="5" borderId="3" xfId="0" applyFont="1" applyFill="1" applyBorder="1" applyAlignment="1">
      <alignment horizontal="left" vertical="top" wrapText="1"/>
    </xf>
    <xf numFmtId="0" fontId="3" fillId="6" borderId="9" xfId="0" applyFont="1" applyFill="1" applyBorder="1" applyAlignment="1">
      <alignment horizontal="left" vertical="top" wrapText="1"/>
    </xf>
    <xf numFmtId="0" fontId="3" fillId="6" borderId="11" xfId="0" applyFont="1" applyFill="1" applyBorder="1" applyAlignment="1">
      <alignment horizontal="left" vertical="top" wrapText="1"/>
    </xf>
    <xf numFmtId="0" fontId="3" fillId="2" borderId="6" xfId="0" applyFont="1" applyFill="1" applyBorder="1" applyAlignment="1">
      <alignment horizontal="left" vertical="top" wrapText="1"/>
    </xf>
    <xf numFmtId="0" fontId="3" fillId="2" borderId="5" xfId="0" applyFont="1" applyFill="1" applyBorder="1" applyAlignment="1">
      <alignment horizontal="left" vertical="top" wrapText="1"/>
    </xf>
    <xf numFmtId="0" fontId="5" fillId="2" borderId="2" xfId="0" applyFont="1" applyFill="1" applyBorder="1" applyAlignment="1">
      <alignment horizontal="center" vertical="center" wrapText="1"/>
    </xf>
    <xf numFmtId="0" fontId="5" fillId="2" borderId="5"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3" fillId="2" borderId="10"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5" fillId="5" borderId="2" xfId="0" applyFont="1" applyFill="1" applyBorder="1" applyAlignment="1">
      <alignment horizontal="left" vertical="top" wrapText="1"/>
    </xf>
    <xf numFmtId="0" fontId="3" fillId="2" borderId="15" xfId="0" applyFont="1" applyFill="1" applyBorder="1" applyAlignment="1">
      <alignment horizontal="left" vertical="top" wrapText="1"/>
    </xf>
    <xf numFmtId="0" fontId="3" fillId="2" borderId="12" xfId="0" applyFont="1" applyFill="1" applyBorder="1" applyAlignment="1">
      <alignment horizontal="left" vertical="top" wrapText="1"/>
    </xf>
    <xf numFmtId="0" fontId="3" fillId="2" borderId="2"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3" fillId="2" borderId="3" xfId="0" applyFont="1" applyFill="1" applyBorder="1" applyAlignment="1">
      <alignment horizontal="center" vertical="center" wrapText="1"/>
    </xf>
    <xf numFmtId="164" fontId="15" fillId="8" borderId="2" xfId="1" applyNumberFormat="1" applyFont="1" applyFill="1" applyBorder="1" applyAlignment="1">
      <alignment horizontal="center"/>
    </xf>
    <xf numFmtId="164" fontId="15" fillId="8" borderId="5" xfId="1" applyNumberFormat="1" applyFont="1" applyFill="1" applyBorder="1" applyAlignment="1">
      <alignment horizontal="center"/>
    </xf>
    <xf numFmtId="164" fontId="15" fillId="8" borderId="3" xfId="1" applyNumberFormat="1" applyFont="1" applyFill="1" applyBorder="1" applyAlignment="1">
      <alignment horizontal="center"/>
    </xf>
    <xf numFmtId="0" fontId="2" fillId="2" borderId="2" xfId="0" applyFont="1" applyFill="1" applyBorder="1" applyAlignment="1">
      <alignment horizontal="center"/>
    </xf>
    <xf numFmtId="0" fontId="2" fillId="2" borderId="5" xfId="0" applyFont="1" applyFill="1" applyBorder="1" applyAlignment="1">
      <alignment horizontal="center"/>
    </xf>
    <xf numFmtId="0" fontId="2" fillId="2" borderId="3" xfId="0" applyFont="1" applyFill="1" applyBorder="1" applyAlignment="1">
      <alignment horizontal="center"/>
    </xf>
    <xf numFmtId="164" fontId="2" fillId="2" borderId="2" xfId="1" applyNumberFormat="1" applyFont="1" applyFill="1" applyBorder="1" applyAlignment="1">
      <alignment horizontal="center"/>
    </xf>
    <xf numFmtId="164" fontId="2" fillId="2" borderId="5" xfId="1" applyNumberFormat="1" applyFont="1" applyFill="1" applyBorder="1" applyAlignment="1">
      <alignment horizontal="center"/>
    </xf>
    <xf numFmtId="164" fontId="2" fillId="2" borderId="3" xfId="1" applyNumberFormat="1" applyFont="1" applyFill="1" applyBorder="1" applyAlignment="1">
      <alignment horizontal="center"/>
    </xf>
    <xf numFmtId="165" fontId="0" fillId="0" borderId="0" xfId="2" applyNumberFormat="1" applyFont="1"/>
    <xf numFmtId="165" fontId="20" fillId="0" borderId="0" xfId="2" applyNumberFormat="1" applyFont="1"/>
  </cellXfs>
  <cellStyles count="3">
    <cellStyle name="Comma" xfId="1" builtinId="3"/>
    <cellStyle name="Normal" xfId="0" builtinId="0"/>
    <cellStyle name="Percent" xfId="2" builtinId="5"/>
  </cellStyles>
  <dxfs count="1544">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s>
  <tableStyles count="0" defaultTableStyle="TableStyleMedium2" defaultPivotStyle="PivotStyleLight16"/>
  <colors>
    <mruColors>
      <color rgb="FFFFFF66"/>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RENJK_357_Draft%20Plani%20i%20Veprimit%20%202021-2025%20-qershor%20202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1. Standard_Cost"/>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pageSetUpPr fitToPage="1"/>
  </sheetPr>
  <dimension ref="A1:N41"/>
  <sheetViews>
    <sheetView topLeftCell="A6" workbookViewId="0">
      <selection activeCell="I20" sqref="I20"/>
    </sheetView>
  </sheetViews>
  <sheetFormatPr defaultRowHeight="14.4"/>
  <cols>
    <col min="1" max="1" width="23" customWidth="1"/>
    <col min="2" max="2" width="20.88671875" customWidth="1"/>
    <col min="3" max="3" width="22.33203125" customWidth="1"/>
    <col min="4" max="4" width="18.33203125" customWidth="1"/>
    <col min="5" max="5" width="15.33203125" customWidth="1"/>
    <col min="6" max="6" width="22.33203125" customWidth="1"/>
    <col min="7" max="7" width="5.6640625" customWidth="1"/>
    <col min="8" max="8" width="10" customWidth="1"/>
  </cols>
  <sheetData>
    <row r="1" spans="1:14" ht="25.95" customHeight="1">
      <c r="A1" s="223" t="s">
        <v>183</v>
      </c>
      <c r="B1" s="223"/>
      <c r="C1" s="223"/>
      <c r="D1" s="223"/>
      <c r="E1" s="223"/>
      <c r="F1" s="223"/>
      <c r="G1" s="114"/>
      <c r="H1" s="110"/>
      <c r="I1" s="110"/>
      <c r="J1" s="110"/>
      <c r="K1" s="110"/>
      <c r="L1" s="50"/>
      <c r="M1" s="50"/>
      <c r="N1" s="50"/>
    </row>
    <row r="2" spans="1:14">
      <c r="A2" s="71"/>
      <c r="B2" s="99" t="s">
        <v>70</v>
      </c>
      <c r="C2" s="98"/>
      <c r="D2" s="98"/>
      <c r="E2" s="98"/>
      <c r="F2" s="99" t="s">
        <v>71</v>
      </c>
      <c r="G2" s="98"/>
      <c r="H2" s="50"/>
      <c r="I2" s="50"/>
      <c r="J2" s="50"/>
      <c r="K2" s="50"/>
      <c r="L2" s="50"/>
      <c r="M2" s="50"/>
      <c r="N2" s="50"/>
    </row>
    <row r="3" spans="1:14" ht="47.25" customHeight="1">
      <c r="A3" s="72" t="s">
        <v>55</v>
      </c>
      <c r="B3" s="52" t="s">
        <v>177</v>
      </c>
      <c r="C3" s="52" t="s">
        <v>178</v>
      </c>
      <c r="D3" s="52" t="s">
        <v>179</v>
      </c>
      <c r="E3" s="98"/>
      <c r="F3" s="52" t="s">
        <v>102</v>
      </c>
      <c r="G3" s="98"/>
      <c r="H3" s="50"/>
      <c r="I3" s="50"/>
      <c r="J3" s="50"/>
      <c r="K3" s="50"/>
      <c r="L3" s="50"/>
      <c r="M3" s="50"/>
      <c r="N3" s="50"/>
    </row>
    <row r="4" spans="1:14">
      <c r="A4" s="95" t="s">
        <v>57</v>
      </c>
      <c r="B4" s="96" t="s">
        <v>1</v>
      </c>
      <c r="C4" s="97">
        <f>AVERAGE(C5:C9)</f>
        <v>84600</v>
      </c>
      <c r="D4" s="97">
        <f>AVERAGE(D5:D9)</f>
        <v>750</v>
      </c>
      <c r="E4" s="98"/>
      <c r="F4" s="91">
        <v>0.16700000000000001</v>
      </c>
      <c r="G4" s="100"/>
      <c r="H4" s="53"/>
      <c r="I4" s="50"/>
      <c r="J4" s="50"/>
      <c r="K4" s="50"/>
      <c r="L4" s="50"/>
      <c r="M4" s="50"/>
      <c r="N4" s="50"/>
    </row>
    <row r="5" spans="1:14">
      <c r="A5" s="95" t="s">
        <v>56</v>
      </c>
      <c r="B5" s="96" t="s">
        <v>2</v>
      </c>
      <c r="C5" s="90">
        <v>120000</v>
      </c>
      <c r="D5" s="90">
        <v>1000</v>
      </c>
      <c r="E5" s="98"/>
      <c r="F5" s="101"/>
      <c r="G5" s="98"/>
      <c r="H5" s="50"/>
      <c r="I5" s="50"/>
      <c r="J5" s="50"/>
      <c r="K5" s="50"/>
      <c r="L5" s="50"/>
      <c r="M5" s="50"/>
      <c r="N5" s="50"/>
    </row>
    <row r="6" spans="1:14">
      <c r="A6" s="95" t="s">
        <v>56</v>
      </c>
      <c r="B6" s="96" t="s">
        <v>3</v>
      </c>
      <c r="C6" s="90">
        <v>100000</v>
      </c>
      <c r="D6" s="90">
        <v>800</v>
      </c>
      <c r="E6" s="98"/>
      <c r="F6" s="98"/>
      <c r="G6" s="98"/>
      <c r="H6" s="50"/>
      <c r="I6" s="50"/>
      <c r="J6" s="50"/>
      <c r="K6" s="50"/>
      <c r="L6" s="50"/>
      <c r="M6" s="50"/>
      <c r="N6" s="50"/>
    </row>
    <row r="7" spans="1:14">
      <c r="A7" s="95" t="s">
        <v>56</v>
      </c>
      <c r="B7" s="96" t="s">
        <v>4</v>
      </c>
      <c r="C7" s="90">
        <v>80000</v>
      </c>
      <c r="D7" s="90">
        <v>750</v>
      </c>
      <c r="E7" s="98"/>
      <c r="F7" s="98"/>
      <c r="G7" s="98"/>
      <c r="H7" s="50"/>
      <c r="I7" s="50"/>
      <c r="J7" s="50"/>
      <c r="K7" s="50"/>
      <c r="L7" s="50"/>
      <c r="M7" s="50"/>
      <c r="N7" s="50"/>
    </row>
    <row r="8" spans="1:14">
      <c r="A8" s="95" t="s">
        <v>56</v>
      </c>
      <c r="B8" s="96" t="s">
        <v>5</v>
      </c>
      <c r="C8" s="90">
        <v>70000</v>
      </c>
      <c r="D8" s="90">
        <v>700</v>
      </c>
      <c r="E8" s="98"/>
      <c r="F8" s="98"/>
      <c r="G8" s="98"/>
      <c r="H8" s="50"/>
      <c r="I8" s="50"/>
      <c r="J8" s="50"/>
      <c r="K8" s="50"/>
      <c r="L8" s="50"/>
      <c r="M8" s="50"/>
      <c r="N8" s="50"/>
    </row>
    <row r="9" spans="1:14">
      <c r="A9" s="95" t="s">
        <v>56</v>
      </c>
      <c r="B9" s="96" t="s">
        <v>436</v>
      </c>
      <c r="C9" s="90">
        <v>53000</v>
      </c>
      <c r="D9" s="90">
        <v>500</v>
      </c>
      <c r="E9" s="98"/>
      <c r="F9" s="98"/>
      <c r="G9" s="98"/>
      <c r="H9" s="50"/>
      <c r="I9" s="50"/>
      <c r="J9" s="50"/>
      <c r="K9" s="50"/>
      <c r="L9" s="50"/>
      <c r="M9" s="50"/>
      <c r="N9" s="50"/>
    </row>
    <row r="10" spans="1:14" ht="15" customHeight="1">
      <c r="A10" s="71"/>
      <c r="B10" s="102"/>
      <c r="C10" s="103"/>
      <c r="D10" s="103"/>
      <c r="E10" s="98"/>
      <c r="F10" s="98"/>
      <c r="G10" s="98"/>
      <c r="H10" s="50"/>
      <c r="I10" s="50"/>
      <c r="J10" s="50"/>
      <c r="K10" s="50"/>
      <c r="L10" s="50"/>
      <c r="M10" s="50"/>
      <c r="N10" s="50"/>
    </row>
    <row r="11" spans="1:14">
      <c r="A11" s="71"/>
      <c r="B11" s="99" t="s">
        <v>41</v>
      </c>
      <c r="C11" s="98"/>
      <c r="D11" s="98"/>
      <c r="E11" s="98"/>
      <c r="F11" s="98"/>
      <c r="G11" s="98"/>
      <c r="H11" s="50"/>
      <c r="I11" s="50"/>
      <c r="J11" s="50"/>
      <c r="K11" s="50"/>
      <c r="L11" s="50"/>
      <c r="M11" s="50"/>
      <c r="N11" s="50"/>
    </row>
    <row r="12" spans="1:14" ht="28.8">
      <c r="A12" s="71"/>
      <c r="B12" s="52" t="s">
        <v>38</v>
      </c>
      <c r="C12" s="52" t="s">
        <v>36</v>
      </c>
      <c r="D12" s="52" t="s">
        <v>37</v>
      </c>
      <c r="E12" s="52" t="s">
        <v>39</v>
      </c>
      <c r="F12" s="52" t="s">
        <v>466</v>
      </c>
      <c r="G12" s="98"/>
      <c r="H12" s="50"/>
      <c r="I12" s="50"/>
      <c r="J12" s="50"/>
      <c r="K12" s="50"/>
      <c r="L12" s="50"/>
      <c r="M12" s="50"/>
      <c r="N12" s="50"/>
    </row>
    <row r="13" spans="1:14">
      <c r="A13" s="71"/>
      <c r="B13" s="92">
        <v>2000</v>
      </c>
      <c r="C13" s="92">
        <v>1500</v>
      </c>
      <c r="D13" s="92">
        <v>5000</v>
      </c>
      <c r="E13" s="92">
        <v>40000</v>
      </c>
      <c r="F13" s="92">
        <v>0</v>
      </c>
      <c r="G13" s="98"/>
      <c r="H13" s="50"/>
      <c r="I13" s="50"/>
      <c r="J13" s="50"/>
      <c r="K13" s="50"/>
      <c r="L13" s="50"/>
      <c r="M13" s="50"/>
      <c r="N13" s="50"/>
    </row>
    <row r="14" spans="1:14">
      <c r="A14" s="71"/>
      <c r="B14" s="98"/>
      <c r="C14" s="98"/>
      <c r="D14" s="98"/>
      <c r="E14" s="98"/>
      <c r="F14" s="98"/>
      <c r="G14" s="98"/>
      <c r="H14" s="50"/>
      <c r="I14" s="50"/>
      <c r="J14" s="50"/>
      <c r="K14" s="50"/>
      <c r="L14" s="50"/>
      <c r="M14" s="50"/>
      <c r="N14" s="50"/>
    </row>
    <row r="15" spans="1:14">
      <c r="A15" s="71"/>
      <c r="B15" s="99" t="s">
        <v>42</v>
      </c>
      <c r="C15" s="98"/>
      <c r="D15" s="98"/>
      <c r="E15" s="98"/>
      <c r="F15" s="98"/>
      <c r="G15" s="98"/>
      <c r="H15" s="50"/>
      <c r="I15" s="50"/>
      <c r="J15" s="50"/>
      <c r="K15" s="50"/>
      <c r="L15" s="50"/>
      <c r="M15" s="50"/>
      <c r="N15" s="50"/>
    </row>
    <row r="16" spans="1:14" ht="28.8">
      <c r="A16" s="71"/>
      <c r="B16" s="52" t="s">
        <v>75</v>
      </c>
      <c r="C16" s="52" t="s">
        <v>40</v>
      </c>
      <c r="D16" s="98"/>
      <c r="E16" s="98"/>
      <c r="F16" s="98"/>
      <c r="G16" s="98"/>
      <c r="H16" s="50"/>
      <c r="I16" s="50"/>
      <c r="J16" s="50"/>
      <c r="K16" s="50"/>
      <c r="L16" s="50"/>
      <c r="M16" s="50"/>
      <c r="N16" s="50"/>
    </row>
    <row r="17" spans="1:14">
      <c r="A17" s="71"/>
      <c r="B17" s="92">
        <v>60000</v>
      </c>
      <c r="C17" s="92">
        <v>5000</v>
      </c>
      <c r="D17" s="98"/>
      <c r="E17" s="98"/>
      <c r="F17" s="98"/>
      <c r="G17" s="98"/>
      <c r="H17" s="50"/>
      <c r="I17" s="50"/>
      <c r="J17" s="50"/>
      <c r="K17" s="50"/>
      <c r="L17" s="50"/>
      <c r="M17" s="50"/>
      <c r="N17" s="50"/>
    </row>
    <row r="18" spans="1:14">
      <c r="A18" s="71"/>
      <c r="B18" s="98"/>
      <c r="C18" s="98"/>
      <c r="D18" s="98"/>
      <c r="E18" s="98"/>
      <c r="F18" s="98"/>
      <c r="G18" s="98"/>
      <c r="H18" s="50"/>
      <c r="I18" s="50"/>
      <c r="J18" s="50"/>
      <c r="K18" s="50"/>
      <c r="L18" s="50"/>
      <c r="M18" s="50"/>
      <c r="N18" s="50"/>
    </row>
    <row r="19" spans="1:14">
      <c r="A19" s="71"/>
      <c r="B19" s="99" t="s">
        <v>43</v>
      </c>
      <c r="C19" s="98"/>
      <c r="D19" s="98"/>
      <c r="E19" s="98"/>
      <c r="F19" s="98"/>
      <c r="G19" s="98"/>
      <c r="H19" s="50"/>
      <c r="I19" s="50"/>
      <c r="J19" s="50"/>
      <c r="K19" s="50"/>
      <c r="L19" s="50"/>
      <c r="M19" s="50"/>
      <c r="N19" s="50"/>
    </row>
    <row r="20" spans="1:14">
      <c r="A20" s="71"/>
      <c r="B20" s="52" t="s">
        <v>34</v>
      </c>
      <c r="C20" s="52" t="s">
        <v>35</v>
      </c>
      <c r="D20" s="98"/>
      <c r="E20" s="98"/>
      <c r="F20" s="98"/>
      <c r="G20" s="98"/>
      <c r="H20" s="50"/>
      <c r="I20" s="50"/>
      <c r="J20" s="50"/>
      <c r="K20" s="50"/>
      <c r="L20" s="50"/>
      <c r="M20" s="50"/>
      <c r="N20" s="50"/>
    </row>
    <row r="21" spans="1:14">
      <c r="A21" s="71"/>
      <c r="B21" s="92">
        <v>74000</v>
      </c>
      <c r="C21" s="92">
        <v>19000</v>
      </c>
      <c r="D21" s="98"/>
      <c r="E21" s="98"/>
      <c r="F21" s="98"/>
      <c r="G21" s="98"/>
      <c r="H21" s="50"/>
      <c r="I21" s="50"/>
      <c r="J21" s="50"/>
      <c r="K21" s="50"/>
      <c r="L21" s="50"/>
      <c r="M21" s="50"/>
      <c r="N21" s="50"/>
    </row>
    <row r="22" spans="1:14" s="1" customFormat="1">
      <c r="A22" s="71"/>
      <c r="B22" s="101"/>
      <c r="C22" s="101"/>
      <c r="D22" s="98"/>
      <c r="E22" s="98"/>
      <c r="F22" s="98"/>
      <c r="G22" s="98"/>
      <c r="H22" s="51"/>
      <c r="I22" s="51"/>
      <c r="J22" s="51"/>
      <c r="K22" s="51"/>
      <c r="L22" s="51"/>
      <c r="M22" s="51"/>
      <c r="N22" s="51"/>
    </row>
    <row r="23" spans="1:14">
      <c r="A23" s="71"/>
      <c r="B23" s="99" t="s">
        <v>44</v>
      </c>
      <c r="C23" s="98"/>
      <c r="D23" s="98"/>
      <c r="E23" s="98"/>
      <c r="F23" s="98"/>
      <c r="G23" s="98"/>
      <c r="H23" s="50"/>
      <c r="I23" s="50"/>
      <c r="J23" s="50"/>
      <c r="K23" s="50"/>
      <c r="L23" s="50"/>
      <c r="M23" s="50"/>
      <c r="N23" s="50"/>
    </row>
    <row r="24" spans="1:14" ht="32.4" customHeight="1">
      <c r="A24" s="71"/>
      <c r="B24" s="104" t="s">
        <v>32</v>
      </c>
      <c r="C24" s="104" t="s">
        <v>31</v>
      </c>
      <c r="D24" s="104" t="s">
        <v>33</v>
      </c>
      <c r="E24" s="98"/>
      <c r="F24" s="98"/>
      <c r="G24" s="98"/>
      <c r="H24" s="50"/>
      <c r="I24" s="50"/>
      <c r="J24" s="50"/>
      <c r="K24" s="50"/>
      <c r="L24" s="50"/>
      <c r="M24" s="50"/>
      <c r="N24" s="50"/>
    </row>
    <row r="25" spans="1:14">
      <c r="A25" s="71"/>
      <c r="B25" s="93">
        <v>90000</v>
      </c>
      <c r="C25" s="93">
        <v>25000</v>
      </c>
      <c r="D25" s="93">
        <v>1500000</v>
      </c>
      <c r="E25" s="98"/>
      <c r="F25" s="98"/>
      <c r="G25" s="98"/>
      <c r="H25" s="50"/>
      <c r="I25" s="50"/>
      <c r="J25" s="50"/>
      <c r="K25" s="50"/>
      <c r="L25" s="50"/>
      <c r="M25" s="50"/>
      <c r="N25" s="50"/>
    </row>
    <row r="26" spans="1:14">
      <c r="A26" s="71"/>
      <c r="B26" s="98"/>
      <c r="C26" s="98"/>
      <c r="D26" s="98"/>
      <c r="E26" s="98"/>
      <c r="F26" s="98"/>
      <c r="G26" s="98"/>
      <c r="H26" s="50"/>
      <c r="I26" s="50"/>
      <c r="J26" s="50"/>
      <c r="K26" s="50"/>
      <c r="L26" s="50"/>
      <c r="M26" s="50"/>
      <c r="N26" s="50"/>
    </row>
    <row r="27" spans="1:14">
      <c r="A27" s="71"/>
      <c r="B27" s="99" t="s">
        <v>45</v>
      </c>
      <c r="C27" s="99" t="s">
        <v>108</v>
      </c>
      <c r="D27" s="98"/>
      <c r="E27" s="98"/>
      <c r="F27" s="98"/>
      <c r="G27" s="98"/>
      <c r="H27" s="50"/>
      <c r="I27" s="50"/>
      <c r="J27" s="50"/>
      <c r="K27" s="50"/>
      <c r="L27" s="50"/>
      <c r="M27" s="50"/>
      <c r="N27" s="50"/>
    </row>
    <row r="28" spans="1:14">
      <c r="A28" s="71"/>
      <c r="B28" s="105" t="s">
        <v>107</v>
      </c>
      <c r="C28" s="105" t="s">
        <v>100</v>
      </c>
      <c r="D28" s="106"/>
      <c r="E28" s="98"/>
      <c r="F28" s="98"/>
      <c r="G28" s="98"/>
      <c r="H28" s="50"/>
      <c r="I28" s="50"/>
      <c r="J28" s="50"/>
      <c r="K28" s="50"/>
      <c r="L28" s="50"/>
      <c r="M28" s="50"/>
      <c r="N28" s="50"/>
    </row>
    <row r="29" spans="1:14">
      <c r="A29" s="71"/>
      <c r="B29" s="94">
        <v>0.2</v>
      </c>
      <c r="C29" s="91">
        <v>0.15</v>
      </c>
      <c r="D29" s="98"/>
      <c r="E29" s="98"/>
      <c r="F29" s="98"/>
      <c r="G29" s="98"/>
      <c r="H29" s="50"/>
      <c r="I29" s="50"/>
      <c r="J29" s="50"/>
      <c r="K29" s="50"/>
      <c r="L29" s="50"/>
      <c r="M29" s="50"/>
      <c r="N29" s="50"/>
    </row>
    <row r="30" spans="1:14">
      <c r="A30" s="71"/>
      <c r="B30" s="98"/>
      <c r="C30" s="98"/>
      <c r="D30" s="98"/>
      <c r="E30" s="98"/>
      <c r="F30" s="98"/>
      <c r="G30" s="98"/>
      <c r="H30" s="50"/>
      <c r="I30" s="50"/>
      <c r="J30" s="50"/>
      <c r="K30" s="50"/>
      <c r="L30" s="50"/>
      <c r="M30" s="50"/>
      <c r="N30" s="50"/>
    </row>
    <row r="31" spans="1:14">
      <c r="B31" s="50"/>
      <c r="C31" s="50"/>
      <c r="D31" s="50"/>
      <c r="E31" s="50"/>
      <c r="F31" s="50"/>
      <c r="G31" s="50"/>
      <c r="H31" s="50"/>
      <c r="I31" s="50"/>
      <c r="J31" s="50"/>
      <c r="K31" s="50"/>
      <c r="L31" s="50"/>
      <c r="M31" s="50"/>
      <c r="N31" s="50"/>
    </row>
    <row r="32" spans="1:14">
      <c r="B32" s="50"/>
      <c r="C32" s="50"/>
      <c r="D32" s="50"/>
      <c r="E32" s="50"/>
      <c r="F32" s="50"/>
      <c r="G32" s="50"/>
      <c r="H32" s="50"/>
      <c r="I32" s="50"/>
      <c r="J32" s="50"/>
      <c r="K32" s="50"/>
      <c r="L32" s="50"/>
      <c r="M32" s="50"/>
      <c r="N32" s="50"/>
    </row>
    <row r="33" spans="2:14">
      <c r="B33" s="53"/>
      <c r="C33" s="53"/>
      <c r="D33" s="50"/>
      <c r="E33" s="50"/>
      <c r="F33" s="50"/>
      <c r="G33" s="50"/>
      <c r="H33" s="50"/>
      <c r="I33" s="50"/>
      <c r="J33" s="50"/>
      <c r="K33" s="50"/>
      <c r="L33" s="50"/>
      <c r="M33" s="50"/>
      <c r="N33" s="50"/>
    </row>
    <row r="41" spans="2:14">
      <c r="B41" s="50"/>
      <c r="C41" s="50"/>
      <c r="D41" s="50"/>
    </row>
  </sheetData>
  <mergeCells count="1">
    <mergeCell ref="A1:F1"/>
  </mergeCells>
  <pageMargins left="0.7" right="0.7" top="0.75" bottom="0.75" header="0.3" footer="0.3"/>
  <pageSetup scale="84" orientation="portrait" horizontalDpi="4294967292" verticalDpi="0" r:id="rId1"/>
  <headerFooter>
    <oddHeader>&amp;L&amp;"-,Bold"&amp;12Standard Costs</oddHeader>
    <oddFooter>&amp;CPage &amp;P of &amp;N</oddFooter>
  </headerFooter>
</worksheet>
</file>

<file path=xl/worksheets/sheet10.xml><?xml version="1.0" encoding="utf-8"?>
<worksheet xmlns="http://schemas.openxmlformats.org/spreadsheetml/2006/main" xmlns:r="http://schemas.openxmlformats.org/officeDocument/2006/relationships">
  <dimension ref="A1:BA446"/>
  <sheetViews>
    <sheetView topLeftCell="AC1" zoomScale="110" zoomScaleNormal="110" workbookViewId="0">
      <selection activeCell="AY7" sqref="AY7"/>
    </sheetView>
  </sheetViews>
  <sheetFormatPr defaultColWidth="8.88671875" defaultRowHeight="13.8" outlineLevelRow="2" outlineLevelCol="2"/>
  <cols>
    <col min="1" max="1" width="3.6640625" style="2" bestFit="1" customWidth="1"/>
    <col min="2" max="2" width="2.44140625" style="2" customWidth="1"/>
    <col min="3" max="3" width="2.44140625" style="33" customWidth="1"/>
    <col min="4" max="4" width="16.109375" style="33" bestFit="1" customWidth="1"/>
    <col min="5" max="5" width="50.33203125" style="33" bestFit="1" customWidth="1" outlineLevel="1"/>
    <col min="6" max="6" width="8.5546875" style="33" bestFit="1" customWidth="1" outlineLevel="1"/>
    <col min="7" max="7" width="10.6640625" style="33" bestFit="1" customWidth="1" outlineLevel="1"/>
    <col min="8" max="8" width="26" style="6" bestFit="1" customWidth="1" outlineLevel="2"/>
    <col min="9" max="9" width="7.88671875" style="6" customWidth="1" outlineLevel="2"/>
    <col min="10" max="10" width="7" style="6" bestFit="1" customWidth="1" outlineLevel="2"/>
    <col min="11" max="11" width="7.5546875" style="6" bestFit="1" customWidth="1" outlineLevel="2"/>
    <col min="12" max="12" width="10.5546875" style="6" bestFit="1" customWidth="1" outlineLevel="1"/>
    <col min="13" max="13" width="11.6640625" style="6" customWidth="1" outlineLevel="1"/>
    <col min="14" max="14" width="7.44140625" style="6" bestFit="1" customWidth="1" outlineLevel="2"/>
    <col min="15" max="15" width="5.109375" style="6" bestFit="1" customWidth="1" outlineLevel="2"/>
    <col min="16" max="16" width="6.88671875" style="6" customWidth="1" outlineLevel="2"/>
    <col min="17" max="17" width="7.33203125" style="6" bestFit="1" customWidth="1" outlineLevel="2"/>
    <col min="18" max="19" width="10.44140625" style="6" bestFit="1" customWidth="1" outlineLevel="2"/>
    <col min="20" max="20" width="11.6640625" style="6" bestFit="1" customWidth="1" outlineLevel="2"/>
    <col min="21" max="21" width="9.33203125" style="6" bestFit="1" customWidth="1" outlineLevel="2"/>
    <col min="22" max="22" width="5.5546875" style="6" bestFit="1" customWidth="1" outlineLevel="2"/>
    <col min="23" max="23" width="5.88671875" style="6" bestFit="1" customWidth="1" outlineLevel="2"/>
    <col min="24" max="24" width="7.33203125" style="6" customWidth="1" outlineLevel="2"/>
    <col min="25" max="25" width="11" style="6" bestFit="1" customWidth="1" outlineLevel="1"/>
    <col min="26" max="27" width="7.33203125" style="6" bestFit="1" customWidth="1" outlineLevel="2"/>
    <col min="28" max="28" width="9.44140625" style="6" bestFit="1" customWidth="1" outlineLevel="1"/>
    <col min="29" max="29" width="10" style="6" customWidth="1" outlineLevel="1"/>
    <col min="30" max="30" width="13.109375" style="6" bestFit="1" customWidth="1" outlineLevel="2"/>
    <col min="31" max="31" width="12" style="6" bestFit="1" customWidth="1" outlineLevel="2"/>
    <col min="32" max="32" width="11.5546875" style="6" bestFit="1" customWidth="1" outlineLevel="1"/>
    <col min="33" max="33" width="6.44140625" style="6" bestFit="1" customWidth="1" outlineLevel="2"/>
    <col min="34" max="34" width="5.88671875" style="6" bestFit="1" customWidth="1" outlineLevel="2"/>
    <col min="35" max="35" width="6.5546875" style="6" customWidth="1" outlineLevel="2"/>
    <col min="36" max="36" width="8.5546875" style="6" customWidth="1" outlineLevel="2"/>
    <col min="37" max="37" width="8.109375" style="6" bestFit="1" customWidth="1" outlineLevel="2"/>
    <col min="38" max="38" width="7.6640625" style="6" bestFit="1" customWidth="1" outlineLevel="2"/>
    <col min="39" max="39" width="11.6640625" style="6" customWidth="1" outlineLevel="1"/>
    <col min="40" max="40" width="10" style="6" customWidth="1" outlineLevel="1"/>
    <col min="41" max="41" width="8" style="6" bestFit="1" customWidth="1" outlineLevel="2"/>
    <col min="42" max="42" width="2.6640625" style="6" customWidth="1"/>
    <col min="43" max="43" width="12.6640625" style="6" customWidth="1"/>
    <col min="44" max="44" width="9.88671875" style="6" customWidth="1"/>
    <col min="45" max="45" width="8.5546875" style="6" customWidth="1"/>
    <col min="46" max="46" width="11.6640625" style="6" bestFit="1" customWidth="1"/>
    <col min="47" max="47" width="10.33203125" style="4" customWidth="1"/>
    <col min="48" max="48" width="8.5546875" style="4" bestFit="1" customWidth="1"/>
    <col min="49" max="52" width="8.5546875" style="4" customWidth="1"/>
    <col min="53" max="53" width="9.33203125" style="4" bestFit="1" customWidth="1"/>
    <col min="54" max="16384" width="8.88671875" style="6"/>
  </cols>
  <sheetData>
    <row r="1" spans="1:53" s="2" customFormat="1" ht="12.75" customHeight="1">
      <c r="B1" s="223" t="s">
        <v>182</v>
      </c>
      <c r="C1" s="223"/>
      <c r="D1" s="223"/>
      <c r="E1" s="223"/>
      <c r="F1" s="223"/>
      <c r="G1" s="223"/>
      <c r="H1" s="223"/>
      <c r="I1" s="223"/>
      <c r="J1" s="223"/>
      <c r="K1" s="223"/>
      <c r="L1" s="223"/>
      <c r="M1" s="5"/>
      <c r="AU1" s="4"/>
      <c r="AV1" s="4"/>
      <c r="AW1" s="4"/>
      <c r="AX1" s="4"/>
      <c r="AY1" s="4"/>
      <c r="AZ1" s="4"/>
      <c r="BA1" s="4"/>
    </row>
    <row r="2" spans="1:53" ht="51" customHeight="1">
      <c r="A2" s="2" t="s">
        <v>62</v>
      </c>
      <c r="B2" s="242" t="s">
        <v>133</v>
      </c>
      <c r="C2" s="243"/>
      <c r="D2" s="243"/>
      <c r="E2" s="244"/>
      <c r="F2" s="174" t="s">
        <v>150</v>
      </c>
      <c r="G2" s="174" t="s">
        <v>151</v>
      </c>
      <c r="H2" s="66" t="s">
        <v>61</v>
      </c>
      <c r="I2" s="8" t="s">
        <v>0</v>
      </c>
      <c r="J2" s="8" t="s">
        <v>15</v>
      </c>
      <c r="K2" s="8" t="s">
        <v>16</v>
      </c>
      <c r="L2" s="9" t="s">
        <v>11</v>
      </c>
      <c r="M2" s="9" t="s">
        <v>91</v>
      </c>
      <c r="N2" s="8" t="s">
        <v>17</v>
      </c>
      <c r="O2" s="8" t="s">
        <v>7</v>
      </c>
      <c r="P2" s="8" t="s">
        <v>6</v>
      </c>
      <c r="Q2" s="8" t="s">
        <v>8</v>
      </c>
      <c r="R2" s="9" t="s">
        <v>64</v>
      </c>
      <c r="S2" s="9" t="s">
        <v>74</v>
      </c>
      <c r="T2" s="9" t="s">
        <v>73</v>
      </c>
      <c r="U2" s="9" t="s">
        <v>72</v>
      </c>
      <c r="V2" s="8" t="s">
        <v>18</v>
      </c>
      <c r="W2" s="8" t="s">
        <v>76</v>
      </c>
      <c r="X2" s="8" t="s">
        <v>6</v>
      </c>
      <c r="Y2" s="9" t="s">
        <v>80</v>
      </c>
      <c r="Z2" s="8" t="s">
        <v>10</v>
      </c>
      <c r="AA2" s="8" t="s">
        <v>9</v>
      </c>
      <c r="AB2" s="9" t="s">
        <v>79</v>
      </c>
      <c r="AC2" s="10" t="s">
        <v>19</v>
      </c>
      <c r="AD2" s="9" t="s">
        <v>88</v>
      </c>
      <c r="AE2" s="9" t="s">
        <v>24</v>
      </c>
      <c r="AF2" s="9" t="s">
        <v>89</v>
      </c>
      <c r="AG2" s="8" t="s">
        <v>21</v>
      </c>
      <c r="AH2" s="8" t="s">
        <v>22</v>
      </c>
      <c r="AI2" s="8" t="s">
        <v>23</v>
      </c>
      <c r="AJ2" s="8" t="s">
        <v>109</v>
      </c>
      <c r="AK2" s="8" t="s">
        <v>111</v>
      </c>
      <c r="AL2" s="8" t="s">
        <v>99</v>
      </c>
      <c r="AM2" s="9" t="s">
        <v>101</v>
      </c>
      <c r="AN2" s="9" t="s">
        <v>13</v>
      </c>
      <c r="AO2" s="8" t="s">
        <v>14</v>
      </c>
      <c r="AQ2" s="233" t="s">
        <v>185</v>
      </c>
      <c r="AR2" s="234"/>
      <c r="AS2" s="234"/>
      <c r="AT2" s="234"/>
      <c r="AU2" s="234"/>
      <c r="AV2" s="234"/>
      <c r="AW2" s="234"/>
      <c r="AX2" s="234"/>
      <c r="AY2" s="234"/>
      <c r="AZ2" s="234"/>
      <c r="BA2" s="235"/>
    </row>
    <row r="3" spans="1:53" s="11" customFormat="1" ht="76.5" customHeight="1">
      <c r="A3" s="7" t="s">
        <v>63</v>
      </c>
      <c r="B3" s="236" t="s">
        <v>134</v>
      </c>
      <c r="C3" s="237"/>
      <c r="D3" s="237"/>
      <c r="E3" s="238"/>
      <c r="F3" s="174" t="s">
        <v>152</v>
      </c>
      <c r="G3" s="174" t="s">
        <v>152</v>
      </c>
      <c r="H3" s="174" t="s">
        <v>46</v>
      </c>
      <c r="I3" s="8" t="s">
        <v>58</v>
      </c>
      <c r="J3" s="8" t="s">
        <v>59</v>
      </c>
      <c r="K3" s="8" t="s">
        <v>60</v>
      </c>
      <c r="L3" s="9" t="s">
        <v>130</v>
      </c>
      <c r="M3" s="9" t="s">
        <v>129</v>
      </c>
      <c r="N3" s="8" t="s">
        <v>82</v>
      </c>
      <c r="O3" s="8" t="s">
        <v>81</v>
      </c>
      <c r="P3" s="8" t="s">
        <v>83</v>
      </c>
      <c r="Q3" s="8" t="s">
        <v>84</v>
      </c>
      <c r="R3" s="9" t="s">
        <v>128</v>
      </c>
      <c r="S3" s="9" t="s">
        <v>127</v>
      </c>
      <c r="T3" s="9" t="s">
        <v>126</v>
      </c>
      <c r="U3" s="9" t="s">
        <v>125</v>
      </c>
      <c r="V3" s="8" t="s">
        <v>85</v>
      </c>
      <c r="W3" s="8" t="s">
        <v>86</v>
      </c>
      <c r="X3" s="8" t="s">
        <v>87</v>
      </c>
      <c r="Y3" s="9" t="s">
        <v>124</v>
      </c>
      <c r="Z3" s="8" t="s">
        <v>77</v>
      </c>
      <c r="AA3" s="8" t="s">
        <v>78</v>
      </c>
      <c r="AB3" s="9" t="s">
        <v>123</v>
      </c>
      <c r="AC3" s="10" t="s">
        <v>122</v>
      </c>
      <c r="AD3" s="9" t="s">
        <v>121</v>
      </c>
      <c r="AE3" s="9" t="s">
        <v>120</v>
      </c>
      <c r="AF3" s="9" t="s">
        <v>119</v>
      </c>
      <c r="AG3" s="8" t="s">
        <v>96</v>
      </c>
      <c r="AH3" s="8" t="s">
        <v>98</v>
      </c>
      <c r="AI3" s="8" t="s">
        <v>97</v>
      </c>
      <c r="AJ3" s="9" t="s">
        <v>110</v>
      </c>
      <c r="AK3" s="9" t="s">
        <v>112</v>
      </c>
      <c r="AL3" s="9" t="s">
        <v>106</v>
      </c>
      <c r="AM3" s="9" t="s">
        <v>117</v>
      </c>
      <c r="AN3" s="9" t="s">
        <v>118</v>
      </c>
      <c r="AO3" s="8" t="s">
        <v>105</v>
      </c>
      <c r="AQ3" s="12" t="s">
        <v>136</v>
      </c>
      <c r="AR3" s="12" t="s">
        <v>25</v>
      </c>
      <c r="AS3" s="12" t="s">
        <v>12</v>
      </c>
      <c r="AT3" s="12" t="s">
        <v>20</v>
      </c>
      <c r="AU3" s="13" t="s">
        <v>137</v>
      </c>
      <c r="AV3" s="13" t="s">
        <v>138</v>
      </c>
      <c r="AW3" s="13" t="s">
        <v>155</v>
      </c>
      <c r="AX3" s="13" t="s">
        <v>156</v>
      </c>
      <c r="AY3" s="13" t="s">
        <v>167</v>
      </c>
      <c r="AZ3" s="70" t="s">
        <v>141</v>
      </c>
      <c r="BA3" s="13" t="s">
        <v>26</v>
      </c>
    </row>
    <row r="4" spans="1:53" s="36" customFormat="1" ht="30.6">
      <c r="A4" s="34"/>
      <c r="B4" s="43"/>
      <c r="C4" s="44"/>
      <c r="D4" s="44"/>
      <c r="E4" s="45"/>
      <c r="F4" s="45" t="s">
        <v>148</v>
      </c>
      <c r="G4" s="45" t="s">
        <v>149</v>
      </c>
      <c r="H4" s="67" t="s">
        <v>132</v>
      </c>
      <c r="I4" s="35" t="s">
        <v>131</v>
      </c>
      <c r="J4" s="35">
        <v>2</v>
      </c>
      <c r="K4" s="35">
        <v>3</v>
      </c>
      <c r="L4" s="35" t="s">
        <v>90</v>
      </c>
      <c r="M4" s="35" t="s">
        <v>92</v>
      </c>
      <c r="N4" s="35">
        <v>6</v>
      </c>
      <c r="O4" s="35">
        <v>7</v>
      </c>
      <c r="P4" s="35">
        <v>8</v>
      </c>
      <c r="Q4" s="35">
        <v>9</v>
      </c>
      <c r="R4" s="35" t="s">
        <v>27</v>
      </c>
      <c r="S4" s="35" t="s">
        <v>28</v>
      </c>
      <c r="T4" s="35" t="s">
        <v>29</v>
      </c>
      <c r="U4" s="35" t="s">
        <v>30</v>
      </c>
      <c r="V4" s="35">
        <v>14</v>
      </c>
      <c r="W4" s="35">
        <v>15</v>
      </c>
      <c r="X4" s="35">
        <v>16</v>
      </c>
      <c r="Y4" s="35" t="s">
        <v>93</v>
      </c>
      <c r="Z4" s="35">
        <v>18</v>
      </c>
      <c r="AA4" s="35">
        <v>19</v>
      </c>
      <c r="AB4" s="35" t="s">
        <v>94</v>
      </c>
      <c r="AC4" s="35">
        <v>21</v>
      </c>
      <c r="AD4" s="35">
        <v>22</v>
      </c>
      <c r="AE4" s="35" t="s">
        <v>103</v>
      </c>
      <c r="AF4" s="35" t="s">
        <v>95</v>
      </c>
      <c r="AG4" s="35">
        <v>25</v>
      </c>
      <c r="AH4" s="35">
        <v>26</v>
      </c>
      <c r="AI4" s="35">
        <v>27</v>
      </c>
      <c r="AJ4" s="35">
        <v>28</v>
      </c>
      <c r="AK4" s="35">
        <v>29</v>
      </c>
      <c r="AL4" s="35">
        <v>30</v>
      </c>
      <c r="AM4" s="35" t="s">
        <v>104</v>
      </c>
      <c r="AN4" s="35" t="s">
        <v>113</v>
      </c>
      <c r="AO4" s="35"/>
      <c r="AQ4" s="35" t="s">
        <v>142</v>
      </c>
      <c r="AR4" s="35" t="s">
        <v>143</v>
      </c>
      <c r="AS4" s="35" t="s">
        <v>144</v>
      </c>
      <c r="AT4" s="35" t="s">
        <v>145</v>
      </c>
      <c r="AU4" s="37">
        <v>37</v>
      </c>
      <c r="AV4" s="37">
        <v>38</v>
      </c>
      <c r="AW4" s="37">
        <v>39</v>
      </c>
      <c r="AX4" s="37">
        <v>40</v>
      </c>
      <c r="AY4" s="37">
        <v>41</v>
      </c>
      <c r="AZ4" s="37">
        <v>42</v>
      </c>
      <c r="BA4" s="37" t="s">
        <v>168</v>
      </c>
    </row>
    <row r="5" spans="1:53" s="14" customFormat="1" ht="12.75" customHeight="1">
      <c r="A5" s="3"/>
      <c r="B5" s="239" t="s">
        <v>47</v>
      </c>
      <c r="C5" s="227"/>
      <c r="D5" s="227"/>
      <c r="E5" s="228"/>
      <c r="F5" s="56"/>
      <c r="G5" s="56"/>
      <c r="H5" s="56" t="s">
        <v>65</v>
      </c>
      <c r="I5" s="62"/>
      <c r="J5" s="62"/>
      <c r="K5" s="62"/>
      <c r="L5" s="63">
        <f>SUM(L6,L22)</f>
        <v>0</v>
      </c>
      <c r="M5" s="63">
        <f>SUM(M6,M22)</f>
        <v>0</v>
      </c>
      <c r="N5" s="62"/>
      <c r="O5" s="62"/>
      <c r="P5" s="62"/>
      <c r="Q5" s="62"/>
      <c r="R5" s="63">
        <f>SUM(R6+R43+R59+R95+RR12+R22)</f>
        <v>0</v>
      </c>
      <c r="S5" s="63">
        <f>SUM(S6+S43+S59+S95+RS12+S22)</f>
        <v>0</v>
      </c>
      <c r="T5" s="63">
        <f>SUM(T6+T43+T59+T95+RT12+T22)</f>
        <v>0</v>
      </c>
      <c r="U5" s="63">
        <f>SUM(U6+U43+U59+U95+RU12+U22)</f>
        <v>0</v>
      </c>
      <c r="V5" s="62"/>
      <c r="W5" s="62"/>
      <c r="X5" s="62"/>
      <c r="Y5" s="63">
        <f>SUM(Y6,Y22)</f>
        <v>0</v>
      </c>
      <c r="Z5" s="62"/>
      <c r="AA5" s="62"/>
      <c r="AB5" s="63">
        <f t="shared" ref="AB5:AF5" si="0">SUM(AB6+AB43+AB59+AB95+SB12+AB22)</f>
        <v>0</v>
      </c>
      <c r="AC5" s="63">
        <f t="shared" si="0"/>
        <v>0</v>
      </c>
      <c r="AD5" s="63">
        <f t="shared" si="0"/>
        <v>0</v>
      </c>
      <c r="AE5" s="63">
        <f t="shared" si="0"/>
        <v>0</v>
      </c>
      <c r="AF5" s="63">
        <f t="shared" si="0"/>
        <v>0</v>
      </c>
      <c r="AG5" s="62"/>
      <c r="AH5" s="62"/>
      <c r="AI5" s="62"/>
      <c r="AJ5" s="63">
        <f t="shared" ref="AJ5:AN5" si="1">SUM(AJ6+AJ43+AJ59+AJ95+SJ12+AJ22)</f>
        <v>0</v>
      </c>
      <c r="AK5" s="63">
        <f t="shared" si="1"/>
        <v>0</v>
      </c>
      <c r="AL5" s="63">
        <f t="shared" si="1"/>
        <v>0</v>
      </c>
      <c r="AM5" s="63" t="e">
        <f t="shared" si="1"/>
        <v>#REF!</v>
      </c>
      <c r="AN5" s="63" t="e">
        <f t="shared" si="1"/>
        <v>#REF!</v>
      </c>
      <c r="AO5" s="62"/>
      <c r="AQ5" s="63">
        <f t="shared" ref="AQ5:BA5" si="2">SUM(AQ6+AQ43+AQ59+AQ95+SQ12+AQ22)</f>
        <v>0</v>
      </c>
      <c r="AR5" s="63">
        <f t="shared" si="2"/>
        <v>0</v>
      </c>
      <c r="AS5" s="63" t="e">
        <f t="shared" si="2"/>
        <v>#REF!</v>
      </c>
      <c r="AT5" s="63" t="e">
        <f t="shared" si="2"/>
        <v>#REF!</v>
      </c>
      <c r="AU5" s="63">
        <f t="shared" si="2"/>
        <v>0</v>
      </c>
      <c r="AV5" s="63">
        <f t="shared" si="2"/>
        <v>0</v>
      </c>
      <c r="AW5" s="63">
        <f t="shared" si="2"/>
        <v>0</v>
      </c>
      <c r="AX5" s="63">
        <f t="shared" si="2"/>
        <v>0</v>
      </c>
      <c r="AY5" s="63">
        <f t="shared" si="2"/>
        <v>0</v>
      </c>
      <c r="AZ5" s="63">
        <f t="shared" si="2"/>
        <v>0</v>
      </c>
      <c r="BA5" s="63" t="e">
        <f t="shared" si="2"/>
        <v>#REF!</v>
      </c>
    </row>
    <row r="6" spans="1:53" s="14" customFormat="1" ht="12.75" customHeight="1">
      <c r="A6" s="3"/>
      <c r="B6" s="42"/>
      <c r="C6" s="229" t="s">
        <v>193</v>
      </c>
      <c r="D6" s="229"/>
      <c r="E6" s="230"/>
      <c r="F6" s="173"/>
      <c r="G6" s="173"/>
      <c r="H6" s="54" t="s">
        <v>66</v>
      </c>
      <c r="I6" s="55"/>
      <c r="J6" s="55"/>
      <c r="K6" s="55"/>
      <c r="L6" s="64">
        <f>SUM(L11+L16+L21)</f>
        <v>0</v>
      </c>
      <c r="M6" s="64">
        <f>SUM(M11+M16+M21)</f>
        <v>0</v>
      </c>
      <c r="N6" s="65"/>
      <c r="O6" s="65"/>
      <c r="P6" s="65"/>
      <c r="Q6" s="65"/>
      <c r="R6" s="64">
        <f>SUM(R11+R16+R21)</f>
        <v>0</v>
      </c>
      <c r="S6" s="64">
        <f>SUM(S11+S16+S21)</f>
        <v>0</v>
      </c>
      <c r="T6" s="64">
        <f>SUM(T11+T16+T21)</f>
        <v>0</v>
      </c>
      <c r="U6" s="64">
        <f t="shared" ref="U6" si="3">SUM(U11+U16+U21)</f>
        <v>0</v>
      </c>
      <c r="V6" s="64"/>
      <c r="W6" s="65"/>
      <c r="X6" s="65"/>
      <c r="Y6" s="64">
        <f>SUM(Y11+Y16+Y21)</f>
        <v>0</v>
      </c>
      <c r="Z6" s="65"/>
      <c r="AA6" s="65"/>
      <c r="AB6" s="64">
        <f>SUM(AB11+AB16+AB21)</f>
        <v>0</v>
      </c>
      <c r="AC6" s="64">
        <f t="shared" ref="AC6:AF6" si="4">SUM(AC11+AC16+AC21)</f>
        <v>0</v>
      </c>
      <c r="AD6" s="64">
        <f t="shared" si="4"/>
        <v>0</v>
      </c>
      <c r="AE6" s="64">
        <f t="shared" si="4"/>
        <v>0</v>
      </c>
      <c r="AF6" s="64">
        <f t="shared" si="4"/>
        <v>0</v>
      </c>
      <c r="AG6" s="65"/>
      <c r="AH6" s="65"/>
      <c r="AI6" s="65"/>
      <c r="AJ6" s="64">
        <f>SUM(AJ11+AJ16+AJ21)</f>
        <v>0</v>
      </c>
      <c r="AK6" s="64">
        <f t="shared" ref="AK6:AN6" si="5">SUM(AK11+AK16+AK21)</f>
        <v>0</v>
      </c>
      <c r="AL6" s="64">
        <f t="shared" si="5"/>
        <v>0</v>
      </c>
      <c r="AM6" s="64">
        <f t="shared" si="5"/>
        <v>0</v>
      </c>
      <c r="AN6" s="64">
        <f t="shared" si="5"/>
        <v>0</v>
      </c>
      <c r="AO6" s="65"/>
      <c r="AQ6" s="64">
        <f>SUM(AQ11+AQ16+AQ21)</f>
        <v>0</v>
      </c>
      <c r="AR6" s="64">
        <f t="shared" ref="AR6:BA6" si="6">SUM(AR11+AR16+AR21)</f>
        <v>0</v>
      </c>
      <c r="AS6" s="64">
        <f t="shared" si="6"/>
        <v>0</v>
      </c>
      <c r="AT6" s="64">
        <f t="shared" si="6"/>
        <v>0</v>
      </c>
      <c r="AU6" s="64">
        <f t="shared" si="6"/>
        <v>0</v>
      </c>
      <c r="AV6" s="64">
        <f t="shared" si="6"/>
        <v>0</v>
      </c>
      <c r="AW6" s="64">
        <f t="shared" si="6"/>
        <v>0</v>
      </c>
      <c r="AX6" s="64">
        <f t="shared" si="6"/>
        <v>0</v>
      </c>
      <c r="AY6" s="64">
        <f t="shared" si="6"/>
        <v>0</v>
      </c>
      <c r="AZ6" s="64">
        <f t="shared" si="6"/>
        <v>0</v>
      </c>
      <c r="BA6" s="64">
        <f t="shared" si="6"/>
        <v>0</v>
      </c>
    </row>
    <row r="7" spans="1:53" ht="41.4" outlineLevel="2">
      <c r="B7" s="41"/>
      <c r="C7" s="38"/>
      <c r="D7" s="85"/>
      <c r="E7" s="85"/>
      <c r="F7" s="87">
        <v>2021</v>
      </c>
      <c r="G7" s="82">
        <v>2022</v>
      </c>
      <c r="H7" s="115" t="s">
        <v>334</v>
      </c>
      <c r="I7" s="16"/>
      <c r="J7" s="17"/>
      <c r="K7" s="17"/>
      <c r="L7" s="18" t="str">
        <f>IF(I7&lt;&gt;0,((VLOOKUP(I7,'1. Standard_Cost'!$B$4:$D$9,2)+VLOOKUP(I7,'1. Standard_Cost'!$B$4:$D$9,3))*J7*K7),"0")</f>
        <v>0</v>
      </c>
      <c r="M7" s="18">
        <f>L7*'1. Standard_Cost'!F4</f>
        <v>0</v>
      </c>
      <c r="N7" s="19">
        <v>0</v>
      </c>
      <c r="O7" s="19">
        <v>0</v>
      </c>
      <c r="P7" s="19">
        <v>0</v>
      </c>
      <c r="Q7" s="19">
        <v>0</v>
      </c>
      <c r="R7" s="20">
        <f>'1. Standard_Cost'!B13*N7*P7</f>
        <v>0</v>
      </c>
      <c r="S7" s="20">
        <f>N7*O7*P7*'1. Standard_Cost'!C13</f>
        <v>0</v>
      </c>
      <c r="T7" s="20">
        <f>N7*P7*Q7*'1. Standard_Cost'!D13</f>
        <v>0</v>
      </c>
      <c r="U7" s="20">
        <f>N7*O7*'1. Standard_Cost'!E13</f>
        <v>0</v>
      </c>
      <c r="V7" s="19"/>
      <c r="W7" s="19"/>
      <c r="X7" s="19"/>
      <c r="Y7" s="20">
        <f>+V7*((X7*'1. Standard_Cost'!$B$17)+(W7*X7*'1. Standard_Cost'!$C$17))</f>
        <v>0</v>
      </c>
      <c r="Z7" s="19"/>
      <c r="AA7" s="19"/>
      <c r="AB7" s="20">
        <f>+Z7*'1. Standard_Cost'!$B$21+AA7*'1. Standard_Cost'!$C$21</f>
        <v>0</v>
      </c>
      <c r="AC7" s="21">
        <v>0</v>
      </c>
      <c r="AD7" s="22"/>
      <c r="AE7" s="20">
        <f>SUM(AD7,AC7,AB7,Y7,U7,T7,S7,R7)*'1. Standard_Cost'!B29</f>
        <v>0</v>
      </c>
      <c r="AF7" s="20">
        <f>SUM(AE7,AD7,AC7,AB7,Y7,U7,T7,S7,R7)</f>
        <v>0</v>
      </c>
      <c r="AG7" s="19"/>
      <c r="AH7" s="19"/>
      <c r="AI7" s="19"/>
      <c r="AJ7" s="23"/>
      <c r="AK7" s="23"/>
      <c r="AL7" s="23"/>
      <c r="AM7" s="20">
        <f>AG7*'1. Standard_Cost'!B25+'Incremental_Cost Year 1'!AH7*'1. Standard_Cost'!C25+'Incremental_Cost Year 1'!AI7*'1. Standard_Cost'!D25+'Incremental_Cost Year 1'!AJ7+'Incremental_Cost Year 1'!AL7+AK7</f>
        <v>0</v>
      </c>
      <c r="AN7" s="20">
        <f>AM7*'1. Standard_Cost'!C29</f>
        <v>0</v>
      </c>
      <c r="AO7" s="23"/>
      <c r="AQ7" s="20">
        <f>L7+M7</f>
        <v>0</v>
      </c>
      <c r="AR7" s="20">
        <f>AF7</f>
        <v>0</v>
      </c>
      <c r="AS7" s="20">
        <f>AM7+AN7</f>
        <v>0</v>
      </c>
      <c r="AT7" s="20">
        <f>SUM(AQ7,AR7,AS7)</f>
        <v>0</v>
      </c>
      <c r="AU7" s="24">
        <v>0</v>
      </c>
      <c r="AV7" s="24"/>
      <c r="AW7" s="24"/>
      <c r="AX7" s="24"/>
      <c r="AY7" s="24"/>
      <c r="AZ7" s="24"/>
      <c r="BA7" s="25">
        <f>SUM(AU7:AZ7)-AT7</f>
        <v>0</v>
      </c>
    </row>
    <row r="8" spans="1:53" ht="41.4" outlineLevel="2">
      <c r="B8" s="41"/>
      <c r="C8" s="38"/>
      <c r="D8" s="85"/>
      <c r="E8" s="85"/>
      <c r="F8" s="87"/>
      <c r="G8" s="82"/>
      <c r="H8" s="115" t="s">
        <v>333</v>
      </c>
      <c r="I8" s="16"/>
      <c r="J8" s="17"/>
      <c r="K8" s="17"/>
      <c r="L8" s="18" t="str">
        <f>IF(I8&lt;&gt;0,((VLOOKUP(I8,'1. Standard_Cost'!$B$4:$D$9,2)+VLOOKUP(I8,'1. Standard_Cost'!$B$4:$D$9,3))*J8*K8),"0")</f>
        <v>0</v>
      </c>
      <c r="M8" s="18">
        <f>L8*'1. Standard_Cost'!F4</f>
        <v>0</v>
      </c>
      <c r="N8" s="19"/>
      <c r="O8" s="19"/>
      <c r="P8" s="19"/>
      <c r="Q8" s="19">
        <v>0</v>
      </c>
      <c r="R8" s="20">
        <f>'1. Standard_Cost'!B14*N8*P8</f>
        <v>0</v>
      </c>
      <c r="S8" s="20">
        <f>N8*O8*P8*'1. Standard_Cost'!C14</f>
        <v>0</v>
      </c>
      <c r="T8" s="20">
        <f>N8*P8*Q8*'1. Standard_Cost'!D14</f>
        <v>0</v>
      </c>
      <c r="U8" s="20">
        <f>N8*O8*'1. Standard_Cost'!E14</f>
        <v>0</v>
      </c>
      <c r="V8" s="19"/>
      <c r="W8" s="19"/>
      <c r="X8" s="19"/>
      <c r="Y8" s="20">
        <f>+V8*((X8*'1. Standard_Cost'!$B$17)+(W8*X8*'1. Standard_Cost'!$C$17))</f>
        <v>0</v>
      </c>
      <c r="Z8" s="19"/>
      <c r="AA8" s="19"/>
      <c r="AB8" s="20">
        <f>+Z8*'1. Standard_Cost'!$B$21+AA8*'1. Standard_Cost'!$C$21</f>
        <v>0</v>
      </c>
      <c r="AC8" s="21">
        <v>0</v>
      </c>
      <c r="AD8" s="22"/>
      <c r="AE8" s="20">
        <f>SUM(AD8,AC8,AB8,Y8,U8,T8,S8,R8)*'1. Standard_Cost'!B30</f>
        <v>0</v>
      </c>
      <c r="AF8" s="20">
        <f>SUM(AE8,AD8,AC8,AB8,Y8,U8,T8,S8,R8)</f>
        <v>0</v>
      </c>
      <c r="AG8" s="19"/>
      <c r="AH8" s="19"/>
      <c r="AI8" s="19"/>
      <c r="AJ8" s="23"/>
      <c r="AK8" s="23"/>
      <c r="AL8" s="23"/>
      <c r="AM8" s="20">
        <f>AG8*'1. Standard_Cost'!B26+'Incremental_Cost Year 1'!AH8*'1. Standard_Cost'!C26+'Incremental_Cost Year 1'!AI8*'1. Standard_Cost'!D26+'Incremental_Cost Year 1'!AJ8+'Incremental_Cost Year 1'!AL8+AK8</f>
        <v>0</v>
      </c>
      <c r="AN8" s="20">
        <f>AM8*'1. Standard_Cost'!C30</f>
        <v>0</v>
      </c>
      <c r="AO8" s="23"/>
      <c r="AQ8" s="20">
        <f>L8+M8</f>
        <v>0</v>
      </c>
      <c r="AR8" s="20">
        <f>AF8</f>
        <v>0</v>
      </c>
      <c r="AS8" s="20">
        <f>AM8+AN8</f>
        <v>0</v>
      </c>
      <c r="AT8" s="20">
        <f>SUM(AQ8,AR8,AS8)</f>
        <v>0</v>
      </c>
      <c r="AU8" s="24">
        <f>AT8</f>
        <v>0</v>
      </c>
      <c r="AV8" s="24"/>
      <c r="AW8" s="24"/>
      <c r="AX8" s="24"/>
      <c r="AY8" s="24"/>
      <c r="AZ8" s="24"/>
      <c r="BA8" s="25">
        <f>SUM(AU8:AZ8)-AT8</f>
        <v>0</v>
      </c>
    </row>
    <row r="9" spans="1:53" outlineLevel="2">
      <c r="B9" s="41"/>
      <c r="C9" s="38"/>
      <c r="D9" s="84"/>
      <c r="E9" s="84"/>
      <c r="F9" s="84"/>
      <c r="G9" s="83"/>
      <c r="H9" s="115" t="s">
        <v>51</v>
      </c>
      <c r="I9" s="16"/>
      <c r="J9" s="17"/>
      <c r="K9" s="17"/>
      <c r="L9" s="18" t="str">
        <f>IF(I9&lt;&gt;0,((VLOOKUP(I9,'1. Standard_Cost'!$B$4:$D$9,2)+VLOOKUP(I9,'1. Standard_Cost'!$B$4:$D$9,3))*J9*K9),"0")</f>
        <v>0</v>
      </c>
      <c r="M9" s="18">
        <f>L9*'1. Standard_Cost'!F4</f>
        <v>0</v>
      </c>
      <c r="N9" s="19"/>
      <c r="O9" s="19"/>
      <c r="P9" s="19"/>
      <c r="Q9" s="19"/>
      <c r="R9" s="20">
        <f>+N9*P9*'1. Standard_Cost'!$B$13</f>
        <v>0</v>
      </c>
      <c r="S9" s="20">
        <f>+N9*O9*P9*'1. Standard_Cost'!$C$13</f>
        <v>0</v>
      </c>
      <c r="T9" s="20">
        <f>+N9*P9*Q9*'1. Standard_Cost'!$D$13</f>
        <v>0</v>
      </c>
      <c r="U9" s="20">
        <f>+N9*O9*'1. Standard_Cost'!$E$13</f>
        <v>0</v>
      </c>
      <c r="V9" s="19"/>
      <c r="W9" s="19"/>
      <c r="X9" s="19"/>
      <c r="Y9" s="20">
        <f>+V9*((X9*'1. Standard_Cost'!$B$17)+(W9*X9*'1. Standard_Cost'!$C$17))</f>
        <v>0</v>
      </c>
      <c r="Z9" s="19"/>
      <c r="AA9" s="19"/>
      <c r="AB9" s="20">
        <f>+Z9*'1. Standard_Cost'!$B$21+AA9*'1. Standard_Cost'!$C$21</f>
        <v>0</v>
      </c>
      <c r="AC9" s="21"/>
      <c r="AD9" s="22"/>
      <c r="AE9" s="20">
        <f>SUM(AD9,AC9,AB9,Y9,U9,T9,S9,R9)*'1. Standard_Cost'!B29</f>
        <v>0</v>
      </c>
      <c r="AF9" s="20">
        <f t="shared" ref="AF9:AF15" si="7">SUM(AE9,AD9,AC9,AB9,Y9,U9,T9,S9,R9)</f>
        <v>0</v>
      </c>
      <c r="AG9" s="19"/>
      <c r="AH9" s="19"/>
      <c r="AI9" s="19"/>
      <c r="AJ9" s="23"/>
      <c r="AK9" s="23"/>
      <c r="AL9" s="23"/>
      <c r="AM9" s="20">
        <f>AG9*'1. Standard_Cost'!B25+'Incremental_Cost Year 1'!AH9*'1. Standard_Cost'!C25+'Incremental_Cost Year 1'!AI9*'1. Standard_Cost'!D25+'Incremental_Cost Year 1'!AJ9+'Incremental_Cost Year 1'!AL9+AK9</f>
        <v>0</v>
      </c>
      <c r="AN9" s="20">
        <f>AM9*'1. Standard_Cost'!C29</f>
        <v>0</v>
      </c>
      <c r="AO9" s="23"/>
      <c r="AQ9" s="20">
        <f t="shared" ref="AQ9:AQ20" si="8">L9+M9</f>
        <v>0</v>
      </c>
      <c r="AR9" s="20">
        <f t="shared" ref="AR9:AR20" si="9">AF9</f>
        <v>0</v>
      </c>
      <c r="AS9" s="20">
        <f t="shared" ref="AS9:AS20" si="10">AM9+AN9</f>
        <v>0</v>
      </c>
      <c r="AT9" s="20">
        <f t="shared" ref="AT9:AT10" si="11">SUM(AQ9,AR9,AS9)</f>
        <v>0</v>
      </c>
      <c r="AU9" s="24">
        <f t="shared" ref="AU9:AU17" si="12">AT9</f>
        <v>0</v>
      </c>
      <c r="AV9" s="24"/>
      <c r="AW9" s="24"/>
      <c r="AX9" s="24"/>
      <c r="AY9" s="24"/>
      <c r="AZ9" s="24"/>
      <c r="BA9" s="25">
        <f t="shared" ref="BA9:BA20" si="13">SUM(AU9:AZ9)-AT9</f>
        <v>0</v>
      </c>
    </row>
    <row r="10" spans="1:53" outlineLevel="2">
      <c r="B10" s="41"/>
      <c r="C10" s="38"/>
      <c r="D10" s="84"/>
      <c r="E10" s="84"/>
      <c r="F10" s="84"/>
      <c r="G10" s="83"/>
      <c r="H10" s="116" t="s">
        <v>180</v>
      </c>
      <c r="I10" s="16"/>
      <c r="J10" s="17"/>
      <c r="K10" s="17"/>
      <c r="L10" s="18" t="str">
        <f>IF(I10&lt;&gt;0,((VLOOKUP(I10,'1. Standard_Cost'!$B$4:$D$9,2)+VLOOKUP(I10,'1. Standard_Cost'!$B$4:$D$9,3))*J10*K10),"0")</f>
        <v>0</v>
      </c>
      <c r="M10" s="18">
        <f>L10*'1. Standard_Cost'!F4</f>
        <v>0</v>
      </c>
      <c r="N10" s="19"/>
      <c r="O10" s="19"/>
      <c r="P10" s="19"/>
      <c r="Q10" s="19"/>
      <c r="R10" s="20">
        <f>+N10*P10*'1. Standard_Cost'!$B$13</f>
        <v>0</v>
      </c>
      <c r="S10" s="20">
        <f>+N10*O10*P10*'1. Standard_Cost'!$C$13</f>
        <v>0</v>
      </c>
      <c r="T10" s="20">
        <f>+N10*P10*Q10*'1. Standard_Cost'!$D$13</f>
        <v>0</v>
      </c>
      <c r="U10" s="20">
        <f>+N10*O10*'1. Standard_Cost'!$E$13</f>
        <v>0</v>
      </c>
      <c r="V10" s="19"/>
      <c r="W10" s="19"/>
      <c r="X10" s="19"/>
      <c r="Y10" s="20">
        <f>+V10*((X10*'1. Standard_Cost'!$B$17)+(W10*X10*'1. Standard_Cost'!$C$17))</f>
        <v>0</v>
      </c>
      <c r="Z10" s="19"/>
      <c r="AA10" s="19"/>
      <c r="AB10" s="20">
        <f>+Z10*'1. Standard_Cost'!$B$21+AA10*'1. Standard_Cost'!$C$21</f>
        <v>0</v>
      </c>
      <c r="AC10" s="21"/>
      <c r="AD10" s="22"/>
      <c r="AE10" s="20">
        <f>SUM(AD10,AC10,AB10,Y10,U10,T10,S10,R10)*'1. Standard_Cost'!B29</f>
        <v>0</v>
      </c>
      <c r="AF10" s="20">
        <f t="shared" si="7"/>
        <v>0</v>
      </c>
      <c r="AG10" s="19"/>
      <c r="AH10" s="19"/>
      <c r="AI10" s="19"/>
      <c r="AJ10" s="23"/>
      <c r="AK10" s="23"/>
      <c r="AL10" s="23"/>
      <c r="AM10" s="20">
        <f>AG10*'1. Standard_Cost'!B25+'Incremental_Cost Year 1'!AH10*'1. Standard_Cost'!C25+'Incremental_Cost Year 1'!AI10*'1. Standard_Cost'!D25+'Incremental_Cost Year 1'!AJ10+'Incremental_Cost Year 1'!AL10+AK10</f>
        <v>0</v>
      </c>
      <c r="AN10" s="20">
        <f>AM10*'1. Standard_Cost'!C29</f>
        <v>0</v>
      </c>
      <c r="AO10" s="23"/>
      <c r="AQ10" s="20">
        <f t="shared" si="8"/>
        <v>0</v>
      </c>
      <c r="AR10" s="20">
        <f t="shared" si="9"/>
        <v>0</v>
      </c>
      <c r="AS10" s="20">
        <f t="shared" si="10"/>
        <v>0</v>
      </c>
      <c r="AT10" s="20">
        <f t="shared" si="11"/>
        <v>0</v>
      </c>
      <c r="AU10" s="24">
        <f t="shared" si="12"/>
        <v>0</v>
      </c>
      <c r="AV10" s="24"/>
      <c r="AW10" s="24"/>
      <c r="AX10" s="24"/>
      <c r="AY10" s="24"/>
      <c r="AZ10" s="24"/>
      <c r="BA10" s="25">
        <f t="shared" si="13"/>
        <v>0</v>
      </c>
    </row>
    <row r="11" spans="1:53" ht="41.4" outlineLevel="1">
      <c r="B11" s="41"/>
      <c r="C11" s="38"/>
      <c r="D11" s="86" t="s">
        <v>48</v>
      </c>
      <c r="E11" s="86" t="s">
        <v>194</v>
      </c>
      <c r="F11" s="88">
        <v>2023</v>
      </c>
      <c r="G11" s="89">
        <v>2027</v>
      </c>
      <c r="H11" s="31" t="s">
        <v>52</v>
      </c>
      <c r="I11" s="28"/>
      <c r="J11" s="28"/>
      <c r="K11" s="28"/>
      <c r="L11" s="29">
        <f>SUM(L7:L10)</f>
        <v>0</v>
      </c>
      <c r="M11" s="29">
        <f>SUM(M7:M10)</f>
        <v>0</v>
      </c>
      <c r="N11" s="28"/>
      <c r="O11" s="28"/>
      <c r="P11" s="28"/>
      <c r="Q11" s="28"/>
      <c r="R11" s="30">
        <f>SUM(R7:R10)</f>
        <v>0</v>
      </c>
      <c r="S11" s="30">
        <f>SUM(S7:S10)</f>
        <v>0</v>
      </c>
      <c r="T11" s="30">
        <f>SUM(T7:T10)</f>
        <v>0</v>
      </c>
      <c r="U11" s="30">
        <f>SUM(U7:U10)</f>
        <v>0</v>
      </c>
      <c r="V11" s="28"/>
      <c r="W11" s="28"/>
      <c r="X11" s="28"/>
      <c r="Y11" s="29">
        <f>SUM(Y7:Y10)</f>
        <v>0</v>
      </c>
      <c r="Z11" s="28"/>
      <c r="AA11" s="28"/>
      <c r="AB11" s="29">
        <f>SUM(AB7:AB10)</f>
        <v>0</v>
      </c>
      <c r="AC11" s="29">
        <f>SUM(AC7:AC10)</f>
        <v>0</v>
      </c>
      <c r="AD11" s="29">
        <f>SUM(AD7:AD10)</f>
        <v>0</v>
      </c>
      <c r="AE11" s="29">
        <f>SUM(AE7:AE10)</f>
        <v>0</v>
      </c>
      <c r="AF11" s="29">
        <f>SUM(AF7:AF10)</f>
        <v>0</v>
      </c>
      <c r="AG11" s="28"/>
      <c r="AH11" s="28"/>
      <c r="AI11" s="28"/>
      <c r="AJ11" s="30">
        <f>SUM(AJ7:AJ10)</f>
        <v>0</v>
      </c>
      <c r="AK11" s="30">
        <f>SUM(AK7:AK10)</f>
        <v>0</v>
      </c>
      <c r="AL11" s="30">
        <f>SUM(AL7:AL10)</f>
        <v>0</v>
      </c>
      <c r="AM11" s="29">
        <f>SUM(AM7:AM10)</f>
        <v>0</v>
      </c>
      <c r="AN11" s="29">
        <f>SUM(AN7:AN10)</f>
        <v>0</v>
      </c>
      <c r="AO11" s="31"/>
      <c r="AP11" s="32"/>
      <c r="AQ11" s="78">
        <f t="shared" ref="AQ11:BA11" si="14">SUM(AQ7:AQ10)</f>
        <v>0</v>
      </c>
      <c r="AR11" s="78">
        <f t="shared" si="14"/>
        <v>0</v>
      </c>
      <c r="AS11" s="78">
        <f t="shared" si="14"/>
        <v>0</v>
      </c>
      <c r="AT11" s="78">
        <f t="shared" si="14"/>
        <v>0</v>
      </c>
      <c r="AU11" s="78">
        <f t="shared" si="14"/>
        <v>0</v>
      </c>
      <c r="AV11" s="78">
        <f t="shared" si="14"/>
        <v>0</v>
      </c>
      <c r="AW11" s="78">
        <f t="shared" si="14"/>
        <v>0</v>
      </c>
      <c r="AX11" s="78">
        <f t="shared" si="14"/>
        <v>0</v>
      </c>
      <c r="AY11" s="78">
        <f t="shared" si="14"/>
        <v>0</v>
      </c>
      <c r="AZ11" s="78">
        <f t="shared" si="14"/>
        <v>0</v>
      </c>
      <c r="BA11" s="78">
        <f t="shared" si="14"/>
        <v>0</v>
      </c>
    </row>
    <row r="12" spans="1:53" ht="41.4" outlineLevel="2">
      <c r="B12" s="41"/>
      <c r="C12" s="38"/>
      <c r="D12" s="85"/>
      <c r="E12" s="85"/>
      <c r="F12" s="87"/>
      <c r="G12" s="82"/>
      <c r="H12" s="115" t="s">
        <v>332</v>
      </c>
      <c r="I12" s="16"/>
      <c r="J12" s="17"/>
      <c r="K12" s="17"/>
      <c r="L12" s="18" t="str">
        <f>IF(I12&lt;&gt;0,((VLOOKUP(I12,'1. Standard_Cost'!$B$4:$D$9,2)+VLOOKUP(I12,'1. Standard_Cost'!$B$4:$D$9,3))*J12*K12),"0")</f>
        <v>0</v>
      </c>
      <c r="M12" s="18">
        <f>L12*'1. Standard_Cost'!F4</f>
        <v>0</v>
      </c>
      <c r="N12" s="19"/>
      <c r="O12" s="19"/>
      <c r="P12" s="19"/>
      <c r="Q12" s="19"/>
      <c r="R12" s="20">
        <f>+N12*P12*'1. Standard_Cost'!$B$13</f>
        <v>0</v>
      </c>
      <c r="S12" s="20">
        <f>+N12*O12*P12*'1. Standard_Cost'!$C$13</f>
        <v>0</v>
      </c>
      <c r="T12" s="20">
        <f>+N12*P12*Q12*'1. Standard_Cost'!$D$13</f>
        <v>0</v>
      </c>
      <c r="U12" s="20">
        <f>+N12*O12*'1. Standard_Cost'!$E$13</f>
        <v>0</v>
      </c>
      <c r="V12" s="19"/>
      <c r="W12" s="19"/>
      <c r="X12" s="19"/>
      <c r="Y12" s="20">
        <f>+V12*((X12*'1. Standard_Cost'!$B$17)+(W12*X12*'1. Standard_Cost'!$C$17))</f>
        <v>0</v>
      </c>
      <c r="Z12" s="19"/>
      <c r="AA12" s="19"/>
      <c r="AB12" s="20">
        <f>+Z12*'1. Standard_Cost'!$B$21+AA12*'1. Standard_Cost'!$C$21</f>
        <v>0</v>
      </c>
      <c r="AC12" s="21"/>
      <c r="AD12" s="22"/>
      <c r="AE12" s="20">
        <f>SUM(AD12,AC12,AB12,Y12,U12,T12,S12,R12)*'1. Standard_Cost'!B29</f>
        <v>0</v>
      </c>
      <c r="AF12" s="20">
        <f t="shared" si="7"/>
        <v>0</v>
      </c>
      <c r="AG12" s="19"/>
      <c r="AH12" s="19"/>
      <c r="AI12" s="19"/>
      <c r="AJ12" s="23"/>
      <c r="AK12" s="23"/>
      <c r="AL12" s="23"/>
      <c r="AM12" s="20">
        <f>AG12*'1. Standard_Cost'!B25+'Incremental_Cost Year 1'!AH12*'1. Standard_Cost'!C25+'Incremental_Cost Year 1'!AI12*'1. Standard_Cost'!D25+'Incremental_Cost Year 1'!AJ12+'Incremental_Cost Year 1'!AL12+AK12</f>
        <v>0</v>
      </c>
      <c r="AN12" s="20">
        <f>AM12*'1. Standard_Cost'!C29</f>
        <v>0</v>
      </c>
      <c r="AO12" s="23"/>
      <c r="AQ12" s="20">
        <f t="shared" si="8"/>
        <v>0</v>
      </c>
      <c r="AR12" s="20">
        <f t="shared" si="9"/>
        <v>0</v>
      </c>
      <c r="AS12" s="20">
        <f t="shared" si="10"/>
        <v>0</v>
      </c>
      <c r="AT12" s="20">
        <f>SUM(AQ12,AR12,AS12)</f>
        <v>0</v>
      </c>
      <c r="AU12" s="24">
        <f t="shared" si="12"/>
        <v>0</v>
      </c>
      <c r="AV12" s="24"/>
      <c r="AW12" s="24"/>
      <c r="AX12" s="24"/>
      <c r="AY12" s="24"/>
      <c r="AZ12" s="24"/>
      <c r="BA12" s="25">
        <f t="shared" si="13"/>
        <v>0</v>
      </c>
    </row>
    <row r="13" spans="1:53" outlineLevel="2">
      <c r="B13" s="41"/>
      <c r="C13" s="38"/>
      <c r="D13" s="84"/>
      <c r="E13" s="84"/>
      <c r="F13" s="84"/>
      <c r="G13" s="83"/>
      <c r="H13" s="15" t="s">
        <v>50</v>
      </c>
      <c r="I13" s="16"/>
      <c r="J13" s="17"/>
      <c r="K13" s="17"/>
      <c r="L13" s="18" t="str">
        <f>IF(I13&lt;&gt;0,((VLOOKUP(I13,'1. Standard_Cost'!$B$4:$D$9,2)+VLOOKUP(I13,'1. Standard_Cost'!$B$4:$D$9,3))*J13*K13),"0")</f>
        <v>0</v>
      </c>
      <c r="M13" s="18">
        <f>L13*'1. Standard_Cost'!F4</f>
        <v>0</v>
      </c>
      <c r="N13" s="19"/>
      <c r="O13" s="19"/>
      <c r="P13" s="19"/>
      <c r="Q13" s="19"/>
      <c r="R13" s="20">
        <f>+N13*P13*'1. Standard_Cost'!$B$13</f>
        <v>0</v>
      </c>
      <c r="S13" s="20">
        <f>+N13*O13*P13*'1. Standard_Cost'!$C$13</f>
        <v>0</v>
      </c>
      <c r="T13" s="20">
        <f>+N13*P13*Q13*'1. Standard_Cost'!$D$13</f>
        <v>0</v>
      </c>
      <c r="U13" s="20">
        <f>+N13*O13*'1. Standard_Cost'!$E$13</f>
        <v>0</v>
      </c>
      <c r="V13" s="19"/>
      <c r="W13" s="19"/>
      <c r="X13" s="19"/>
      <c r="Y13" s="20">
        <f>+V13*((X13*'1. Standard_Cost'!$B$17)+(W13*X13*'1. Standard_Cost'!$C$17))</f>
        <v>0</v>
      </c>
      <c r="Z13" s="19"/>
      <c r="AA13" s="19"/>
      <c r="AB13" s="20">
        <f>+Z13*'1. Standard_Cost'!$B$21+AA13*'1. Standard_Cost'!$C$21</f>
        <v>0</v>
      </c>
      <c r="AC13" s="21"/>
      <c r="AD13" s="22"/>
      <c r="AE13" s="20">
        <f>SUM(AD13,AC13,AB13,Y13,U13,T13,S13,R13)*'1. Standard_Cost'!B29</f>
        <v>0</v>
      </c>
      <c r="AF13" s="20">
        <f t="shared" si="7"/>
        <v>0</v>
      </c>
      <c r="AG13" s="19"/>
      <c r="AH13" s="19"/>
      <c r="AI13" s="19"/>
      <c r="AJ13" s="23"/>
      <c r="AK13" s="23"/>
      <c r="AL13" s="23"/>
      <c r="AM13" s="20">
        <f>AG13*'1. Standard_Cost'!B25+'Incremental_Cost Year 1'!AH13*'1. Standard_Cost'!C25+'Incremental_Cost Year 1'!AI13*'1. Standard_Cost'!D25+'Incremental_Cost Year 1'!AJ13+'Incremental_Cost Year 1'!AL13+AK13</f>
        <v>0</v>
      </c>
      <c r="AN13" s="20">
        <f>AM13*'1. Standard_Cost'!C29</f>
        <v>0</v>
      </c>
      <c r="AO13" s="23"/>
      <c r="AQ13" s="20">
        <f t="shared" si="8"/>
        <v>0</v>
      </c>
      <c r="AR13" s="20">
        <f t="shared" si="9"/>
        <v>0</v>
      </c>
      <c r="AS13" s="20">
        <f t="shared" si="10"/>
        <v>0</v>
      </c>
      <c r="AT13" s="20">
        <f t="shared" ref="AT13:AT15" si="15">SUM(AQ13,AR13,AS13)</f>
        <v>0</v>
      </c>
      <c r="AU13" s="24">
        <f t="shared" si="12"/>
        <v>0</v>
      </c>
      <c r="AV13" s="24">
        <v>0</v>
      </c>
      <c r="AW13" s="24"/>
      <c r="AX13" s="24"/>
      <c r="AY13" s="24"/>
      <c r="AZ13" s="24"/>
      <c r="BA13" s="25">
        <f t="shared" si="13"/>
        <v>0</v>
      </c>
    </row>
    <row r="14" spans="1:53" outlineLevel="2">
      <c r="B14" s="41"/>
      <c r="C14" s="38"/>
      <c r="D14" s="84"/>
      <c r="E14" s="84"/>
      <c r="F14" s="84"/>
      <c r="G14" s="83"/>
      <c r="H14" s="15" t="s">
        <v>51</v>
      </c>
      <c r="I14" s="16"/>
      <c r="J14" s="17"/>
      <c r="K14" s="17"/>
      <c r="L14" s="18" t="str">
        <f>IF(I14&lt;&gt;0,((VLOOKUP(I14,'1. Standard_Cost'!$B$4:$D$9,2)+VLOOKUP(I14,'1. Standard_Cost'!$B$4:$D$9,3))*J14*K14),"0")</f>
        <v>0</v>
      </c>
      <c r="M14" s="18">
        <f>L14*'1. Standard_Cost'!F4</f>
        <v>0</v>
      </c>
      <c r="N14" s="19"/>
      <c r="O14" s="19"/>
      <c r="P14" s="19"/>
      <c r="Q14" s="19"/>
      <c r="R14" s="20">
        <f>+N14*P14*'1. Standard_Cost'!$B$13</f>
        <v>0</v>
      </c>
      <c r="S14" s="20">
        <f>+N14*O14*P14*'1. Standard_Cost'!$C$13</f>
        <v>0</v>
      </c>
      <c r="T14" s="20">
        <f>+N14*P14*Q14*'1. Standard_Cost'!$D$13</f>
        <v>0</v>
      </c>
      <c r="U14" s="20">
        <f>+N14*O14*'1. Standard_Cost'!$E$13</f>
        <v>0</v>
      </c>
      <c r="V14" s="19"/>
      <c r="W14" s="19"/>
      <c r="X14" s="19"/>
      <c r="Y14" s="20">
        <f>+V14*((X14*'1. Standard_Cost'!$B$17)+(W14*X14*'1. Standard_Cost'!$C$17))</f>
        <v>0</v>
      </c>
      <c r="Z14" s="19"/>
      <c r="AA14" s="19"/>
      <c r="AB14" s="20">
        <f>+Z14*'1. Standard_Cost'!$B$21+AA14*'1. Standard_Cost'!$C$21</f>
        <v>0</v>
      </c>
      <c r="AC14" s="21"/>
      <c r="AD14" s="22"/>
      <c r="AE14" s="20">
        <f>SUM(AD14,AC14,AB14,Y14,U14,T14,S14,R14)*'1. Standard_Cost'!B29</f>
        <v>0</v>
      </c>
      <c r="AF14" s="20">
        <f t="shared" si="7"/>
        <v>0</v>
      </c>
      <c r="AG14" s="19"/>
      <c r="AH14" s="19"/>
      <c r="AI14" s="19"/>
      <c r="AJ14" s="23"/>
      <c r="AK14" s="23"/>
      <c r="AL14" s="23"/>
      <c r="AM14" s="20">
        <f>AG14*'1. Standard_Cost'!B25+'Incremental_Cost Year 1'!AH14*'1. Standard_Cost'!C25+'Incremental_Cost Year 1'!AI14*'1. Standard_Cost'!D25+'Incremental_Cost Year 1'!AJ14+'Incremental_Cost Year 1'!AL14+AK14</f>
        <v>0</v>
      </c>
      <c r="AN14" s="20">
        <f>AM14*'1. Standard_Cost'!C29</f>
        <v>0</v>
      </c>
      <c r="AO14" s="23"/>
      <c r="AQ14" s="20">
        <f t="shared" si="8"/>
        <v>0</v>
      </c>
      <c r="AR14" s="20">
        <f t="shared" si="9"/>
        <v>0</v>
      </c>
      <c r="AS14" s="20">
        <f t="shared" si="10"/>
        <v>0</v>
      </c>
      <c r="AT14" s="20">
        <f t="shared" si="15"/>
        <v>0</v>
      </c>
      <c r="AU14" s="24">
        <f t="shared" si="12"/>
        <v>0</v>
      </c>
      <c r="AV14" s="24"/>
      <c r="AW14" s="24"/>
      <c r="AX14" s="24"/>
      <c r="AY14" s="24"/>
      <c r="AZ14" s="24"/>
      <c r="BA14" s="25">
        <f t="shared" si="13"/>
        <v>0</v>
      </c>
    </row>
    <row r="15" spans="1:53" outlineLevel="2">
      <c r="B15" s="41"/>
      <c r="C15" s="38"/>
      <c r="D15" s="84"/>
      <c r="E15" s="84"/>
      <c r="F15" s="84"/>
      <c r="G15" s="83"/>
      <c r="H15" s="26" t="s">
        <v>180</v>
      </c>
      <c r="I15" s="16"/>
      <c r="J15" s="17"/>
      <c r="K15" s="17"/>
      <c r="L15" s="18" t="str">
        <f>IF(I15&lt;&gt;0,((VLOOKUP(I15,'1. Standard_Cost'!$B$4:$D$9,2)+VLOOKUP(I15,'1. Standard_Cost'!$B$4:$D$9,3))*J15*K15),"0")</f>
        <v>0</v>
      </c>
      <c r="M15" s="29">
        <f>SUM(M7:M14)</f>
        <v>0</v>
      </c>
      <c r="N15" s="19"/>
      <c r="O15" s="19"/>
      <c r="P15" s="19"/>
      <c r="Q15" s="19"/>
      <c r="R15" s="20">
        <f>+N15*P15*'1. Standard_Cost'!$B$13</f>
        <v>0</v>
      </c>
      <c r="S15" s="20">
        <f>+N15*O15*P15*'1. Standard_Cost'!$C$13</f>
        <v>0</v>
      </c>
      <c r="T15" s="20">
        <f>+N15*P15*Q15*'1. Standard_Cost'!$D$13</f>
        <v>0</v>
      </c>
      <c r="U15" s="20">
        <f>+N15*O15*'1. Standard_Cost'!$E$13</f>
        <v>0</v>
      </c>
      <c r="V15" s="19"/>
      <c r="W15" s="19"/>
      <c r="X15" s="19"/>
      <c r="Y15" s="20">
        <f>+V15*((X15*'1. Standard_Cost'!$B$17)+(W15*X15*'1. Standard_Cost'!$C$17))</f>
        <v>0</v>
      </c>
      <c r="Z15" s="19"/>
      <c r="AA15" s="19"/>
      <c r="AB15" s="20">
        <f>+Z15*'1. Standard_Cost'!$B$21+AA15*'1. Standard_Cost'!$C$21</f>
        <v>0</v>
      </c>
      <c r="AC15" s="21"/>
      <c r="AD15" s="22"/>
      <c r="AE15" s="20">
        <f>SUM(AD15,AC15,AB15,Y15,U15,T15,S15,R15)*'1. Standard_Cost'!B29</f>
        <v>0</v>
      </c>
      <c r="AF15" s="20">
        <f t="shared" si="7"/>
        <v>0</v>
      </c>
      <c r="AG15" s="19"/>
      <c r="AH15" s="19"/>
      <c r="AI15" s="19"/>
      <c r="AJ15" s="23"/>
      <c r="AK15" s="23"/>
      <c r="AL15" s="23"/>
      <c r="AM15" s="20">
        <f>AG15*'1. Standard_Cost'!B25+'Incremental_Cost Year 1'!AH24*'1. Standard_Cost'!C25+'Incremental_Cost Year 1'!AI24*'1. Standard_Cost'!D25+'Incremental_Cost Year 1'!AJ24+'Incremental_Cost Year 1'!AL24+AK15</f>
        <v>0</v>
      </c>
      <c r="AN15" s="20">
        <f>AM15*'1. Standard_Cost'!C29</f>
        <v>0</v>
      </c>
      <c r="AO15" s="23"/>
      <c r="AQ15" s="20">
        <f t="shared" si="8"/>
        <v>0</v>
      </c>
      <c r="AR15" s="20">
        <f t="shared" si="9"/>
        <v>0</v>
      </c>
      <c r="AS15" s="20">
        <f t="shared" si="10"/>
        <v>0</v>
      </c>
      <c r="AT15" s="20">
        <f t="shared" si="15"/>
        <v>0</v>
      </c>
      <c r="AU15" s="24">
        <f t="shared" si="12"/>
        <v>0</v>
      </c>
      <c r="AV15" s="24"/>
      <c r="AW15" s="24"/>
      <c r="AX15" s="24"/>
      <c r="AY15" s="24"/>
      <c r="AZ15" s="24"/>
      <c r="BA15" s="25">
        <f t="shared" si="13"/>
        <v>0</v>
      </c>
    </row>
    <row r="16" spans="1:53" ht="41.4" outlineLevel="1">
      <c r="B16" s="41"/>
      <c r="C16" s="38"/>
      <c r="D16" s="86" t="s">
        <v>48</v>
      </c>
      <c r="E16" s="86" t="s">
        <v>195</v>
      </c>
      <c r="F16" s="88">
        <v>2023</v>
      </c>
      <c r="G16" s="89">
        <v>2027</v>
      </c>
      <c r="H16" s="27" t="s">
        <v>53</v>
      </c>
      <c r="I16" s="28"/>
      <c r="J16" s="28"/>
      <c r="K16" s="28"/>
      <c r="L16" s="29">
        <f>SUM(L12:L15)</f>
        <v>0</v>
      </c>
      <c r="M16" s="29">
        <f>SUM(M12:M15)</f>
        <v>0</v>
      </c>
      <c r="N16" s="28"/>
      <c r="O16" s="28"/>
      <c r="P16" s="28"/>
      <c r="Q16" s="28"/>
      <c r="R16" s="30">
        <f>SUM(R12:R15)</f>
        <v>0</v>
      </c>
      <c r="S16" s="30">
        <f>SUM(S12:S15)</f>
        <v>0</v>
      </c>
      <c r="T16" s="30">
        <f>SUM(T12:T15)</f>
        <v>0</v>
      </c>
      <c r="U16" s="30">
        <f>SUM(U12:U15)</f>
        <v>0</v>
      </c>
      <c r="V16" s="28"/>
      <c r="W16" s="28"/>
      <c r="X16" s="28"/>
      <c r="Y16" s="29">
        <f>SUM(Y12:Y15)</f>
        <v>0</v>
      </c>
      <c r="Z16" s="28"/>
      <c r="AA16" s="28"/>
      <c r="AB16" s="29">
        <f t="shared" ref="AB16:AF16" si="16">SUM(AB12:AB15)</f>
        <v>0</v>
      </c>
      <c r="AC16" s="29">
        <f t="shared" si="16"/>
        <v>0</v>
      </c>
      <c r="AD16" s="29">
        <f t="shared" si="16"/>
        <v>0</v>
      </c>
      <c r="AE16" s="29">
        <f t="shared" si="16"/>
        <v>0</v>
      </c>
      <c r="AF16" s="29">
        <f t="shared" si="16"/>
        <v>0</v>
      </c>
      <c r="AG16" s="28"/>
      <c r="AH16" s="28"/>
      <c r="AI16" s="28"/>
      <c r="AJ16" s="30">
        <f>SUM(AJ12:AJ15)</f>
        <v>0</v>
      </c>
      <c r="AK16" s="30">
        <f t="shared" ref="AK16:AL16" si="17">SUM(AK12:AK15)</f>
        <v>0</v>
      </c>
      <c r="AL16" s="30">
        <f t="shared" si="17"/>
        <v>0</v>
      </c>
      <c r="AM16" s="29">
        <f>SUM(AM12:AM15)</f>
        <v>0</v>
      </c>
      <c r="AN16" s="29">
        <f>SUM(AN12:AN15)</f>
        <v>0</v>
      </c>
      <c r="AO16" s="31"/>
      <c r="AP16" s="32"/>
      <c r="AQ16" s="78">
        <f t="shared" ref="AQ16:BA16" si="18">SUM(AQ12:AQ15)</f>
        <v>0</v>
      </c>
      <c r="AR16" s="78">
        <f t="shared" si="18"/>
        <v>0</v>
      </c>
      <c r="AS16" s="78">
        <f t="shared" si="18"/>
        <v>0</v>
      </c>
      <c r="AT16" s="78">
        <f t="shared" si="18"/>
        <v>0</v>
      </c>
      <c r="AU16" s="78">
        <f t="shared" si="18"/>
        <v>0</v>
      </c>
      <c r="AV16" s="78">
        <f t="shared" si="18"/>
        <v>0</v>
      </c>
      <c r="AW16" s="78">
        <f t="shared" si="18"/>
        <v>0</v>
      </c>
      <c r="AX16" s="78">
        <f t="shared" si="18"/>
        <v>0</v>
      </c>
      <c r="AY16" s="78">
        <f t="shared" si="18"/>
        <v>0</v>
      </c>
      <c r="AZ16" s="78">
        <f t="shared" si="18"/>
        <v>0</v>
      </c>
      <c r="BA16" s="78">
        <f t="shared" si="18"/>
        <v>0</v>
      </c>
    </row>
    <row r="17" spans="2:53" ht="41.4" outlineLevel="2">
      <c r="B17" s="41"/>
      <c r="C17" s="38"/>
      <c r="D17" s="85"/>
      <c r="E17" s="85"/>
      <c r="F17" s="87"/>
      <c r="G17" s="82"/>
      <c r="H17" s="115" t="s">
        <v>332</v>
      </c>
      <c r="I17" s="16"/>
      <c r="J17" s="17"/>
      <c r="K17" s="17"/>
      <c r="L17" s="18" t="str">
        <f>IF(I17&lt;&gt;0,((VLOOKUP(I17,'1. Standard_Cost'!$B$4:$D$9,2)+VLOOKUP(I17,'1. Standard_Cost'!$B$4:$D$9,3))*J17*K17),"0")</f>
        <v>0</v>
      </c>
      <c r="M17" s="18">
        <f>L17*'1. Standard_Cost'!F4</f>
        <v>0</v>
      </c>
      <c r="N17" s="19"/>
      <c r="O17" s="19"/>
      <c r="P17" s="19"/>
      <c r="Q17" s="19"/>
      <c r="R17" s="20">
        <f>+N17*P17*'1. Standard_Cost'!$B$13</f>
        <v>0</v>
      </c>
      <c r="S17" s="20">
        <f>+N17*O17*P17*'1. Standard_Cost'!$C$13</f>
        <v>0</v>
      </c>
      <c r="T17" s="20">
        <f>+N17*P17*Q17*'1. Standard_Cost'!$D$13</f>
        <v>0</v>
      </c>
      <c r="U17" s="20">
        <f>+N17*O17*'1. Standard_Cost'!$E$13</f>
        <v>0</v>
      </c>
      <c r="V17" s="19"/>
      <c r="W17" s="19"/>
      <c r="X17" s="19"/>
      <c r="Y17" s="20">
        <f>+V17*((X17*'1. Standard_Cost'!$B$17)+(W17*X17*'1. Standard_Cost'!$C$17))</f>
        <v>0</v>
      </c>
      <c r="Z17" s="19"/>
      <c r="AA17" s="19"/>
      <c r="AB17" s="20">
        <f>+Z17*'1. Standard_Cost'!$B$21+AA17*'1. Standard_Cost'!$C$21</f>
        <v>0</v>
      </c>
      <c r="AC17" s="21"/>
      <c r="AD17" s="22"/>
      <c r="AE17" s="20">
        <f>SUM(AD17,AC17,AB17,Y17,U17,T17,S17,R17)*'1. Standard_Cost'!B34</f>
        <v>0</v>
      </c>
      <c r="AF17" s="20">
        <f t="shared" ref="AF17" si="19">SUM(AE17,AD17,AC17,AB17,Y17,U17,T17,S17,R17)</f>
        <v>0</v>
      </c>
      <c r="AG17" s="19"/>
      <c r="AH17" s="19"/>
      <c r="AI17" s="19"/>
      <c r="AJ17" s="23"/>
      <c r="AK17" s="23"/>
      <c r="AL17" s="23"/>
      <c r="AM17" s="20">
        <f>AG17*'1. Standard_Cost'!B30+'Incremental_Cost Year 1'!AH28*'1. Standard_Cost'!C30+'Incremental_Cost Year 1'!AI28*'1. Standard_Cost'!D30+'Incremental_Cost Year 1'!AJ28+'Incremental_Cost Year 1'!AL28+AK17</f>
        <v>0</v>
      </c>
      <c r="AN17" s="20">
        <f>AM17*'1. Standard_Cost'!C34</f>
        <v>0</v>
      </c>
      <c r="AO17" s="23"/>
      <c r="AQ17" s="20">
        <f t="shared" ref="AQ17" si="20">L17+M17</f>
        <v>0</v>
      </c>
      <c r="AR17" s="20">
        <f t="shared" ref="AR17" si="21">AF17</f>
        <v>0</v>
      </c>
      <c r="AS17" s="20">
        <f t="shared" ref="AS17" si="22">AM17+AN17</f>
        <v>0</v>
      </c>
      <c r="AT17" s="20">
        <f>SUM(AQ17,AR17,AS17)</f>
        <v>0</v>
      </c>
      <c r="AU17" s="24">
        <f t="shared" si="12"/>
        <v>0</v>
      </c>
      <c r="AV17" s="24"/>
      <c r="AW17" s="24"/>
      <c r="AX17" s="24"/>
      <c r="AY17" s="24"/>
      <c r="AZ17" s="24"/>
      <c r="BA17" s="25">
        <f t="shared" ref="BA17" si="23">SUM(AU17:AZ17)-AT17</f>
        <v>0</v>
      </c>
    </row>
    <row r="18" spans="2:53" outlineLevel="2">
      <c r="B18" s="41"/>
      <c r="C18" s="38"/>
      <c r="D18" s="84"/>
      <c r="E18" s="84"/>
      <c r="F18" s="84"/>
      <c r="G18" s="83"/>
      <c r="H18" s="15" t="s">
        <v>50</v>
      </c>
      <c r="I18" s="16"/>
      <c r="J18" s="17"/>
      <c r="K18" s="17"/>
      <c r="L18" s="18" t="str">
        <f>IF(I18&lt;&gt;0,((VLOOKUP(I18,'1. Standard_Cost'!$B$4:$D$9,2)+VLOOKUP(I18,'1. Standard_Cost'!$B$4:$D$9,3))*J18*K18),"0")</f>
        <v>0</v>
      </c>
      <c r="M18" s="18">
        <f>L18*'1. Standard_Cost'!F4</f>
        <v>0</v>
      </c>
      <c r="N18" s="19"/>
      <c r="O18" s="19"/>
      <c r="P18" s="19"/>
      <c r="Q18" s="19"/>
      <c r="R18" s="20">
        <f>+N18*P18*'1. Standard_Cost'!$B$13</f>
        <v>0</v>
      </c>
      <c r="S18" s="20">
        <f>+N18*O18*P18*'1. Standard_Cost'!$C$13</f>
        <v>0</v>
      </c>
      <c r="T18" s="20">
        <f>+N18*P18*Q18*'1. Standard_Cost'!$D$13</f>
        <v>0</v>
      </c>
      <c r="U18" s="20">
        <f>+N18*O18*'1. Standard_Cost'!$E$13</f>
        <v>0</v>
      </c>
      <c r="V18" s="19"/>
      <c r="W18" s="19"/>
      <c r="X18" s="19"/>
      <c r="Y18" s="20">
        <f>+V18*((X18*'1. Standard_Cost'!$B$17)+(W18*X18*'1. Standard_Cost'!$C$17))</f>
        <v>0</v>
      </c>
      <c r="Z18" s="19"/>
      <c r="AA18" s="19"/>
      <c r="AB18" s="20">
        <f>+Z18*'1. Standard_Cost'!$B$21+AA18*'1. Standard_Cost'!$C$21</f>
        <v>0</v>
      </c>
      <c r="AC18" s="21"/>
      <c r="AD18" s="22"/>
      <c r="AE18" s="20">
        <f>SUM(AD18,AC18,AB18,Y18,U18,T18,S18,R18)*'1. Standard_Cost'!B29</f>
        <v>0</v>
      </c>
      <c r="AF18" s="20">
        <f t="shared" ref="AF18:AF20" si="24">SUM(AD18,AE18)</f>
        <v>0</v>
      </c>
      <c r="AG18" s="19"/>
      <c r="AH18" s="19"/>
      <c r="AI18" s="19"/>
      <c r="AJ18" s="23"/>
      <c r="AK18" s="23"/>
      <c r="AL18" s="23"/>
      <c r="AM18" s="20">
        <f>AG18*'1. Standard_Cost'!B25+'Incremental_Cost Year 1'!AH32*'1. Standard_Cost'!C25+'Incremental_Cost Year 1'!AI32*'1. Standard_Cost'!D25+'Incremental_Cost Year 1'!AJ32+'Incremental_Cost Year 1'!AL32+AK18</f>
        <v>0</v>
      </c>
      <c r="AN18" s="20">
        <f>AM18*'1. Standard_Cost'!C29</f>
        <v>0</v>
      </c>
      <c r="AO18" s="23"/>
      <c r="AQ18" s="20">
        <f t="shared" si="8"/>
        <v>0</v>
      </c>
      <c r="AR18" s="20">
        <f t="shared" si="9"/>
        <v>0</v>
      </c>
      <c r="AS18" s="20">
        <f t="shared" si="10"/>
        <v>0</v>
      </c>
      <c r="AT18" s="20">
        <f t="shared" ref="AT18:AT20" si="25">SUM(AQ18,AR18,AS18)</f>
        <v>0</v>
      </c>
      <c r="AU18" s="24"/>
      <c r="AV18" s="24"/>
      <c r="AW18" s="24"/>
      <c r="AX18" s="24"/>
      <c r="AY18" s="24"/>
      <c r="AZ18" s="24"/>
      <c r="BA18" s="25">
        <f t="shared" si="13"/>
        <v>0</v>
      </c>
    </row>
    <row r="19" spans="2:53" outlineLevel="2">
      <c r="B19" s="41"/>
      <c r="C19" s="38"/>
      <c r="D19" s="84"/>
      <c r="E19" s="84"/>
      <c r="F19" s="84"/>
      <c r="G19" s="83"/>
      <c r="H19" s="15" t="s">
        <v>51</v>
      </c>
      <c r="I19" s="16"/>
      <c r="J19" s="17"/>
      <c r="K19" s="17"/>
      <c r="L19" s="18" t="str">
        <f>IF(I19&lt;&gt;0,((VLOOKUP(I19,'1. Standard_Cost'!$B$4:$D$9,2)+VLOOKUP(I19,'1. Standard_Cost'!$B$4:$D$9,3))*J19*K19),"0")</f>
        <v>0</v>
      </c>
      <c r="M19" s="18">
        <f>L19*'1. Standard_Cost'!F4</f>
        <v>0</v>
      </c>
      <c r="N19" s="19"/>
      <c r="O19" s="19"/>
      <c r="P19" s="19"/>
      <c r="Q19" s="19"/>
      <c r="R19" s="20">
        <f>+N19*P19*'1. Standard_Cost'!$B$13</f>
        <v>0</v>
      </c>
      <c r="S19" s="20">
        <f>+N19*O19*P19*'1. Standard_Cost'!$C$13</f>
        <v>0</v>
      </c>
      <c r="T19" s="20">
        <f>+N19*P19*Q19*'1. Standard_Cost'!$D$13</f>
        <v>0</v>
      </c>
      <c r="U19" s="20">
        <f>+N19*O19*'1. Standard_Cost'!$E$13</f>
        <v>0</v>
      </c>
      <c r="V19" s="19"/>
      <c r="W19" s="19"/>
      <c r="X19" s="19"/>
      <c r="Y19" s="20">
        <f>+V19*((X19*'1. Standard_Cost'!$B$17)+(W19*X19*'1. Standard_Cost'!$C$17))</f>
        <v>0</v>
      </c>
      <c r="Z19" s="19"/>
      <c r="AA19" s="19"/>
      <c r="AB19" s="20">
        <f>+Z19*'1. Standard_Cost'!$B$21+AA19*'1. Standard_Cost'!$C$21</f>
        <v>0</v>
      </c>
      <c r="AC19" s="21"/>
      <c r="AD19" s="22"/>
      <c r="AE19" s="20">
        <f>SUM(AD19,AC19,AB19,Y19,U19,T19,S19,R19)*'1. Standard_Cost'!B29</f>
        <v>0</v>
      </c>
      <c r="AF19" s="20">
        <f t="shared" si="24"/>
        <v>0</v>
      </c>
      <c r="AG19" s="19"/>
      <c r="AH19" s="19"/>
      <c r="AI19" s="19"/>
      <c r="AJ19" s="23"/>
      <c r="AK19" s="23"/>
      <c r="AL19" s="23"/>
      <c r="AM19" s="20">
        <f>AG19*'1. Standard_Cost'!B25+'Incremental_Cost Year 1'!AH33*'1. Standard_Cost'!C25+'Incremental_Cost Year 1'!AI33*'1. Standard_Cost'!D25+'Incremental_Cost Year 1'!AJ33+'Incremental_Cost Year 1'!AL33+AK19</f>
        <v>0</v>
      </c>
      <c r="AN19" s="20">
        <f>AM19*'1. Standard_Cost'!C29</f>
        <v>0</v>
      </c>
      <c r="AO19" s="23"/>
      <c r="AQ19" s="20">
        <f t="shared" si="8"/>
        <v>0</v>
      </c>
      <c r="AR19" s="20">
        <f t="shared" si="9"/>
        <v>0</v>
      </c>
      <c r="AS19" s="20">
        <f t="shared" si="10"/>
        <v>0</v>
      </c>
      <c r="AT19" s="20">
        <f t="shared" si="25"/>
        <v>0</v>
      </c>
      <c r="AU19" s="24"/>
      <c r="AV19" s="24"/>
      <c r="AW19" s="24"/>
      <c r="AX19" s="24"/>
      <c r="AY19" s="24"/>
      <c r="AZ19" s="24"/>
      <c r="BA19" s="25">
        <f t="shared" si="13"/>
        <v>0</v>
      </c>
    </row>
    <row r="20" spans="2:53" outlineLevel="2">
      <c r="B20" s="41"/>
      <c r="C20" s="38"/>
      <c r="D20" s="84"/>
      <c r="E20" s="84"/>
      <c r="F20" s="84"/>
      <c r="G20" s="83"/>
      <c r="H20" s="26" t="s">
        <v>180</v>
      </c>
      <c r="I20" s="16"/>
      <c r="J20" s="17"/>
      <c r="K20" s="17"/>
      <c r="L20" s="18" t="str">
        <f>IF(I20&lt;&gt;0,((VLOOKUP(I20,'1. Standard_Cost'!$B$4:$D$9,2)+VLOOKUP(I20,'1. Standard_Cost'!$B$4:$D$9,3))*J20*K20),"0")</f>
        <v>0</v>
      </c>
      <c r="M20" s="18">
        <f>L20*'1. Standard_Cost'!F4</f>
        <v>0</v>
      </c>
      <c r="N20" s="19"/>
      <c r="O20" s="19"/>
      <c r="P20" s="19"/>
      <c r="Q20" s="19"/>
      <c r="R20" s="20">
        <f>+N20*P20*'1. Standard_Cost'!$B$13</f>
        <v>0</v>
      </c>
      <c r="S20" s="20">
        <f>+N20*O20*P20*'1. Standard_Cost'!$C$13</f>
        <v>0</v>
      </c>
      <c r="T20" s="20">
        <f>+N20*P20*Q20*'1. Standard_Cost'!$D$13</f>
        <v>0</v>
      </c>
      <c r="U20" s="20">
        <f>+N20*O20*'1. Standard_Cost'!$E$13</f>
        <v>0</v>
      </c>
      <c r="V20" s="19"/>
      <c r="W20" s="19"/>
      <c r="X20" s="19"/>
      <c r="Y20" s="20">
        <f>+V20*((X20*'1. Standard_Cost'!$B$17)+(W20*X20*'1. Standard_Cost'!$C$17))</f>
        <v>0</v>
      </c>
      <c r="Z20" s="19"/>
      <c r="AA20" s="19"/>
      <c r="AB20" s="20">
        <f>+Z20*'1. Standard_Cost'!$B$21+AA20*'1. Standard_Cost'!$C$21</f>
        <v>0</v>
      </c>
      <c r="AC20" s="21"/>
      <c r="AD20" s="22"/>
      <c r="AE20" s="20">
        <f>SUM(AD20,AC20,AB20,Y20,U20,T20,S20,R20)*'1. Standard_Cost'!B29</f>
        <v>0</v>
      </c>
      <c r="AF20" s="20">
        <f t="shared" si="24"/>
        <v>0</v>
      </c>
      <c r="AG20" s="19"/>
      <c r="AH20" s="19"/>
      <c r="AI20" s="19"/>
      <c r="AJ20" s="23"/>
      <c r="AK20" s="23"/>
      <c r="AL20" s="23"/>
      <c r="AM20" s="20">
        <f>AG20*'1. Standard_Cost'!B25+'Incremental_Cost Year 1'!AH34*'1. Standard_Cost'!C25+'Incremental_Cost Year 1'!AI34*'1. Standard_Cost'!D25+'Incremental_Cost Year 1'!AJ34+'Incremental_Cost Year 1'!AL34+AK20</f>
        <v>0</v>
      </c>
      <c r="AN20" s="20">
        <f>AM20*'1. Standard_Cost'!C29</f>
        <v>0</v>
      </c>
      <c r="AO20" s="23"/>
      <c r="AQ20" s="20">
        <f t="shared" si="8"/>
        <v>0</v>
      </c>
      <c r="AR20" s="20">
        <f t="shared" si="9"/>
        <v>0</v>
      </c>
      <c r="AS20" s="20">
        <f t="shared" si="10"/>
        <v>0</v>
      </c>
      <c r="AT20" s="20">
        <f t="shared" si="25"/>
        <v>0</v>
      </c>
      <c r="AU20" s="24"/>
      <c r="AV20" s="24"/>
      <c r="AW20" s="24"/>
      <c r="AX20" s="24"/>
      <c r="AY20" s="24"/>
      <c r="AZ20" s="24"/>
      <c r="BA20" s="25">
        <f t="shared" si="13"/>
        <v>0</v>
      </c>
    </row>
    <row r="21" spans="2:53" ht="41.4" outlineLevel="1">
      <c r="B21" s="41"/>
      <c r="C21" s="38"/>
      <c r="D21" s="86" t="s">
        <v>48</v>
      </c>
      <c r="E21" s="86" t="s">
        <v>196</v>
      </c>
      <c r="F21" s="88">
        <v>2023</v>
      </c>
      <c r="G21" s="89">
        <v>2027</v>
      </c>
      <c r="H21" s="27" t="s">
        <v>54</v>
      </c>
      <c r="I21" s="28"/>
      <c r="J21" s="28"/>
      <c r="K21" s="28"/>
      <c r="L21" s="29">
        <f>SUM(L17:L20)</f>
        <v>0</v>
      </c>
      <c r="M21" s="29">
        <f>SUM(M17:M20)</f>
        <v>0</v>
      </c>
      <c r="N21" s="28"/>
      <c r="O21" s="28"/>
      <c r="P21" s="28"/>
      <c r="Q21" s="28"/>
      <c r="R21" s="30">
        <f>SUM(R17:R20)</f>
        <v>0</v>
      </c>
      <c r="S21" s="30">
        <f>SUM(S17:S20)</f>
        <v>0</v>
      </c>
      <c r="T21" s="30">
        <f>SUM(T17:T20)</f>
        <v>0</v>
      </c>
      <c r="U21" s="30">
        <f>SUM(U17:U20)</f>
        <v>0</v>
      </c>
      <c r="V21" s="28"/>
      <c r="W21" s="28"/>
      <c r="X21" s="28"/>
      <c r="Y21" s="29">
        <f>SUM(Y17:Y20)</f>
        <v>0</v>
      </c>
      <c r="Z21" s="28"/>
      <c r="AA21" s="28"/>
      <c r="AB21" s="29">
        <f t="shared" ref="AB21:AF21" si="26">SUM(AB17:AB20)</f>
        <v>0</v>
      </c>
      <c r="AC21" s="29">
        <f t="shared" si="26"/>
        <v>0</v>
      </c>
      <c r="AD21" s="29">
        <f t="shared" si="26"/>
        <v>0</v>
      </c>
      <c r="AE21" s="29">
        <f t="shared" si="26"/>
        <v>0</v>
      </c>
      <c r="AF21" s="29">
        <f t="shared" si="26"/>
        <v>0</v>
      </c>
      <c r="AG21" s="28"/>
      <c r="AH21" s="28"/>
      <c r="AI21" s="28"/>
      <c r="AJ21" s="30">
        <f>SUM(AJ17:AJ20)</f>
        <v>0</v>
      </c>
      <c r="AK21" s="30">
        <f t="shared" ref="AK21:AL21" si="27">SUM(AK17:AK20)</f>
        <v>0</v>
      </c>
      <c r="AL21" s="30">
        <f t="shared" si="27"/>
        <v>0</v>
      </c>
      <c r="AM21" s="29">
        <f>SUM(AM17:AM20)</f>
        <v>0</v>
      </c>
      <c r="AN21" s="29">
        <f>SUM(AN17:AN20)</f>
        <v>0</v>
      </c>
      <c r="AO21" s="31"/>
      <c r="AP21" s="32"/>
      <c r="AQ21" s="78">
        <f t="shared" ref="AQ21:BA21" si="28">SUM(AQ17:AQ20)</f>
        <v>0</v>
      </c>
      <c r="AR21" s="78">
        <f t="shared" si="28"/>
        <v>0</v>
      </c>
      <c r="AS21" s="78">
        <f t="shared" si="28"/>
        <v>0</v>
      </c>
      <c r="AT21" s="78">
        <f t="shared" si="28"/>
        <v>0</v>
      </c>
      <c r="AU21" s="78">
        <f t="shared" si="28"/>
        <v>0</v>
      </c>
      <c r="AV21" s="78">
        <f t="shared" si="28"/>
        <v>0</v>
      </c>
      <c r="AW21" s="78">
        <f t="shared" si="28"/>
        <v>0</v>
      </c>
      <c r="AX21" s="78">
        <f t="shared" si="28"/>
        <v>0</v>
      </c>
      <c r="AY21" s="78">
        <f t="shared" si="28"/>
        <v>0</v>
      </c>
      <c r="AZ21" s="78">
        <f t="shared" si="28"/>
        <v>0</v>
      </c>
      <c r="BA21" s="79">
        <f t="shared" si="28"/>
        <v>0</v>
      </c>
    </row>
    <row r="22" spans="2:53" s="39" customFormat="1" ht="12.75" customHeight="1">
      <c r="B22" s="49"/>
      <c r="C22" s="224" t="s">
        <v>212</v>
      </c>
      <c r="D22" s="224"/>
      <c r="E22" s="225"/>
      <c r="F22" s="69"/>
      <c r="G22" s="69"/>
      <c r="H22" s="57" t="s">
        <v>67</v>
      </c>
      <c r="I22" s="58"/>
      <c r="J22" s="58"/>
      <c r="K22" s="58"/>
      <c r="L22" s="59">
        <f>SUM(L27,L32,L37,L42)</f>
        <v>0</v>
      </c>
      <c r="M22" s="59">
        <f t="shared" ref="M22" si="29">SUM(M27,M32,M37,M42)</f>
        <v>0</v>
      </c>
      <c r="N22" s="58"/>
      <c r="O22" s="58"/>
      <c r="P22" s="58"/>
      <c r="Q22" s="58"/>
      <c r="R22" s="59">
        <f>SUM(R27,R32,R37,R42)</f>
        <v>0</v>
      </c>
      <c r="S22" s="59">
        <f t="shared" ref="S22:U22" si="30">SUM(S27,S32,S37,S42)</f>
        <v>0</v>
      </c>
      <c r="T22" s="59">
        <f>SUM(T27,T32,T37,T42)</f>
        <v>0</v>
      </c>
      <c r="U22" s="59">
        <f t="shared" si="30"/>
        <v>0</v>
      </c>
      <c r="V22" s="58"/>
      <c r="W22" s="58"/>
      <c r="X22" s="58"/>
      <c r="Y22" s="59">
        <f>SUM(Y27,Y32,Y37,Y42)</f>
        <v>0</v>
      </c>
      <c r="Z22" s="59">
        <f>SUM(Z27,Z32,Z37,Z42)</f>
        <v>0</v>
      </c>
      <c r="AA22" s="58"/>
      <c r="AB22" s="59">
        <f>SUM(AB27,AB32,AB37,AB42)</f>
        <v>0</v>
      </c>
      <c r="AC22" s="59">
        <f>SUM(AC27,AC32,AC37,AC42)</f>
        <v>0</v>
      </c>
      <c r="AD22" s="59">
        <f>SUM(AD27,AD32,AD37,AD42)</f>
        <v>0</v>
      </c>
      <c r="AE22" s="59">
        <f>SUM(AE27,AE32,AE37,AE42)</f>
        <v>0</v>
      </c>
      <c r="AF22" s="59">
        <f>SUM(AF27,AF32,AF37,AF42)</f>
        <v>0</v>
      </c>
      <c r="AG22" s="59"/>
      <c r="AH22" s="58"/>
      <c r="AI22" s="58"/>
      <c r="AJ22" s="59">
        <f t="shared" ref="AJ22:AN22" si="31">SUM(AJ27,AJ32,AJ37,AJ42)</f>
        <v>0</v>
      </c>
      <c r="AK22" s="59">
        <f t="shared" si="31"/>
        <v>0</v>
      </c>
      <c r="AL22" s="59">
        <f t="shared" si="31"/>
        <v>0</v>
      </c>
      <c r="AM22" s="59" t="e">
        <f t="shared" si="31"/>
        <v>#REF!</v>
      </c>
      <c r="AN22" s="59" t="e">
        <f t="shared" si="31"/>
        <v>#REF!</v>
      </c>
      <c r="AO22" s="60"/>
      <c r="AP22" s="40"/>
      <c r="AQ22" s="59">
        <f t="shared" ref="AQ22:BA22" si="32">SUM(AQ27,AQ32,AQ37,AQ42)</f>
        <v>0</v>
      </c>
      <c r="AR22" s="59">
        <f t="shared" si="32"/>
        <v>0</v>
      </c>
      <c r="AS22" s="59" t="e">
        <f t="shared" si="32"/>
        <v>#REF!</v>
      </c>
      <c r="AT22" s="59" t="e">
        <f t="shared" si="32"/>
        <v>#REF!</v>
      </c>
      <c r="AU22" s="59">
        <f t="shared" si="32"/>
        <v>0</v>
      </c>
      <c r="AV22" s="59">
        <f t="shared" si="32"/>
        <v>0</v>
      </c>
      <c r="AW22" s="59">
        <f t="shared" si="32"/>
        <v>0</v>
      </c>
      <c r="AX22" s="59">
        <f t="shared" si="32"/>
        <v>0</v>
      </c>
      <c r="AY22" s="59">
        <f t="shared" si="32"/>
        <v>0</v>
      </c>
      <c r="AZ22" s="59">
        <f t="shared" si="32"/>
        <v>0</v>
      </c>
      <c r="BA22" s="59" t="e">
        <f t="shared" si="32"/>
        <v>#REF!</v>
      </c>
    </row>
    <row r="23" spans="2:53" outlineLevel="2">
      <c r="B23" s="41"/>
      <c r="C23" s="38"/>
      <c r="D23" s="85"/>
      <c r="E23" s="85"/>
      <c r="F23" s="87"/>
      <c r="G23" s="82"/>
      <c r="H23" s="15" t="s">
        <v>49</v>
      </c>
      <c r="I23" s="16"/>
      <c r="J23" s="17"/>
      <c r="K23" s="17"/>
      <c r="L23" s="18" t="str">
        <f>IF(I23&lt;&gt;0,((VLOOKUP(I23,'1. Standard_Cost'!$B$4:$D$9,2)+VLOOKUP(I23,'1. Standard_Cost'!$B$4:$D$9,3))*J23*K23),"0")</f>
        <v>0</v>
      </c>
      <c r="M23" s="18">
        <f>L23*'1. Standard_Cost'!F4</f>
        <v>0</v>
      </c>
      <c r="N23" s="19"/>
      <c r="O23" s="19"/>
      <c r="P23" s="19"/>
      <c r="Q23" s="19"/>
      <c r="R23" s="20">
        <f>+N23*P23*'1. Standard_Cost'!$B$13</f>
        <v>0</v>
      </c>
      <c r="S23" s="20">
        <f>+N23*O23*P23*'1. Standard_Cost'!$C$13</f>
        <v>0</v>
      </c>
      <c r="T23" s="20">
        <f>+N23*P23*Q23*'1. Standard_Cost'!$D$13</f>
        <v>0</v>
      </c>
      <c r="U23" s="20">
        <f>+N23*O23*'1. Standard_Cost'!$E$13</f>
        <v>0</v>
      </c>
      <c r="V23" s="19"/>
      <c r="W23" s="19"/>
      <c r="X23" s="19"/>
      <c r="Y23" s="20">
        <f>+V23*((X23*'1. Standard_Cost'!$B$17)+(W23*X23*'1. Standard_Cost'!$C$17))</f>
        <v>0</v>
      </c>
      <c r="Z23" s="19"/>
      <c r="AA23" s="19"/>
      <c r="AB23" s="20">
        <f>+Z23*'1. Standard_Cost'!$B$21+AA23*'1. Standard_Cost'!$C$21</f>
        <v>0</v>
      </c>
      <c r="AC23" s="21"/>
      <c r="AD23" s="22"/>
      <c r="AE23" s="20">
        <f>SUM(AD23,AC23,AB23,Y23,U23,T23,S23,R23)*'1. Standard_Cost'!B29</f>
        <v>0</v>
      </c>
      <c r="AF23" s="20">
        <f>SUM(AD23,AE23)</f>
        <v>0</v>
      </c>
      <c r="AG23" s="19"/>
      <c r="AH23" s="19"/>
      <c r="AI23" s="19"/>
      <c r="AJ23" s="23"/>
      <c r="AK23" s="23"/>
      <c r="AL23" s="23"/>
      <c r="AM23" s="20">
        <f>AG23*'1. Standard_Cost'!B25+'Incremental_Cost Year 1'!AH42*'1. Standard_Cost'!C25+'Incremental_Cost Year 1'!AI42*'1. Standard_Cost'!D25+'Incremental_Cost Year 1'!AJ42+'Incremental_Cost Year 1'!AL42+AK23</f>
        <v>0</v>
      </c>
      <c r="AN23" s="20">
        <f>AM23*'1. Standard_Cost'!C29</f>
        <v>0</v>
      </c>
      <c r="AO23" s="23"/>
      <c r="AQ23" s="20">
        <f t="shared" ref="AQ23:AQ36" si="33">L23+M23</f>
        <v>0</v>
      </c>
      <c r="AR23" s="20">
        <f t="shared" ref="AR23:AR26" si="34">AF23</f>
        <v>0</v>
      </c>
      <c r="AS23" s="20">
        <f t="shared" ref="AS23:AS26" si="35">AM23+AN23</f>
        <v>0</v>
      </c>
      <c r="AT23" s="20">
        <f>SUM(AQ23,AR23,AS23)</f>
        <v>0</v>
      </c>
      <c r="AU23" s="24"/>
      <c r="AV23" s="24"/>
      <c r="AW23" s="24"/>
      <c r="AX23" s="24"/>
      <c r="AY23" s="24"/>
      <c r="AZ23" s="24"/>
      <c r="BA23" s="25">
        <f t="shared" ref="BA23:BA36" si="36">SUM(AU23:AZ23)-AT23</f>
        <v>0</v>
      </c>
    </row>
    <row r="24" spans="2:53" outlineLevel="2">
      <c r="B24" s="41"/>
      <c r="C24" s="38"/>
      <c r="D24" s="84"/>
      <c r="E24" s="84"/>
      <c r="F24" s="84"/>
      <c r="G24" s="83"/>
      <c r="H24" s="15" t="s">
        <v>50</v>
      </c>
      <c r="I24" s="16"/>
      <c r="J24" s="17"/>
      <c r="K24" s="17"/>
      <c r="L24" s="18" t="str">
        <f>IF(I24&lt;&gt;0,((VLOOKUP(I24,'1. Standard_Cost'!$B$4:$D$9,2)+VLOOKUP(I24,'1. Standard_Cost'!$B$4:$D$9,3))*J24*K24),"0")</f>
        <v>0</v>
      </c>
      <c r="M24" s="18">
        <f>L24*'1. Standard_Cost'!F4</f>
        <v>0</v>
      </c>
      <c r="N24" s="19"/>
      <c r="O24" s="19"/>
      <c r="P24" s="19"/>
      <c r="Q24" s="19"/>
      <c r="R24" s="20">
        <f>+N24*P24*'1. Standard_Cost'!$B$13</f>
        <v>0</v>
      </c>
      <c r="S24" s="20">
        <f>+N24*O24*P24*'1. Standard_Cost'!$C$13</f>
        <v>0</v>
      </c>
      <c r="T24" s="20">
        <f>+N24*P24*Q24*'1. Standard_Cost'!$D$13</f>
        <v>0</v>
      </c>
      <c r="U24" s="20">
        <f>+N24*O24*'1. Standard_Cost'!$E$13</f>
        <v>0</v>
      </c>
      <c r="V24" s="19"/>
      <c r="W24" s="19"/>
      <c r="X24" s="19"/>
      <c r="Y24" s="20">
        <f>+V24*((X24*'1. Standard_Cost'!$B$17)+(W24*X24*'1. Standard_Cost'!$C$17))</f>
        <v>0</v>
      </c>
      <c r="Z24" s="19"/>
      <c r="AA24" s="19"/>
      <c r="AB24" s="20">
        <f>+Z24*'1. Standard_Cost'!$B$21+AA24*'1. Standard_Cost'!$C$21</f>
        <v>0</v>
      </c>
      <c r="AC24" s="21"/>
      <c r="AD24" s="22"/>
      <c r="AE24" s="20">
        <f>SUM(AD24,AC24,AB24,Y24,U24,T24,S24,R24)*'1. Standard_Cost'!B29</f>
        <v>0</v>
      </c>
      <c r="AF24" s="20">
        <f t="shared" ref="AF24:AF26" si="37">SUM(AD24,AE24)</f>
        <v>0</v>
      </c>
      <c r="AG24" s="19"/>
      <c r="AH24" s="19"/>
      <c r="AI24" s="19"/>
      <c r="AJ24" s="23"/>
      <c r="AK24" s="23"/>
      <c r="AL24" s="23"/>
      <c r="AM24" s="20">
        <f>AG24*'1. Standard_Cost'!B25+'Incremental_Cost Year 1'!AH43*'1. Standard_Cost'!C25+'Incremental_Cost Year 1'!AI43*'1. Standard_Cost'!D25+'Incremental_Cost Year 1'!AJ43+'Incremental_Cost Year 1'!AL43+AK24</f>
        <v>0</v>
      </c>
      <c r="AN24" s="20">
        <f>AM24*'1. Standard_Cost'!C29</f>
        <v>0</v>
      </c>
      <c r="AO24" s="23"/>
      <c r="AQ24" s="20">
        <f t="shared" si="33"/>
        <v>0</v>
      </c>
      <c r="AR24" s="20">
        <f t="shared" si="34"/>
        <v>0</v>
      </c>
      <c r="AS24" s="20">
        <f t="shared" si="35"/>
        <v>0</v>
      </c>
      <c r="AT24" s="20">
        <f t="shared" ref="AT24:AT26" si="38">SUM(AQ24,AR24,AS24)</f>
        <v>0</v>
      </c>
      <c r="AU24" s="24"/>
      <c r="AV24" s="24"/>
      <c r="AW24" s="24"/>
      <c r="AX24" s="24"/>
      <c r="AY24" s="24"/>
      <c r="AZ24" s="24"/>
      <c r="BA24" s="25">
        <f t="shared" si="36"/>
        <v>0</v>
      </c>
    </row>
    <row r="25" spans="2:53" outlineLevel="2">
      <c r="B25" s="41"/>
      <c r="C25" s="38"/>
      <c r="D25" s="84"/>
      <c r="E25" s="84"/>
      <c r="F25" s="84"/>
      <c r="G25" s="83"/>
      <c r="H25" s="15" t="s">
        <v>51</v>
      </c>
      <c r="I25" s="16"/>
      <c r="J25" s="17"/>
      <c r="K25" s="17"/>
      <c r="L25" s="18" t="str">
        <f>IF(I25&lt;&gt;0,((VLOOKUP(I25,'1. Standard_Cost'!$B$4:$D$9,2)+VLOOKUP(I25,'1. Standard_Cost'!$B$4:$D$9,3))*J25*K25),"0")</f>
        <v>0</v>
      </c>
      <c r="M25" s="18">
        <f>L25*'1. Standard_Cost'!F4</f>
        <v>0</v>
      </c>
      <c r="N25" s="19"/>
      <c r="O25" s="19"/>
      <c r="P25" s="19"/>
      <c r="Q25" s="19"/>
      <c r="R25" s="20">
        <f>+N25*P25*'1. Standard_Cost'!$B$13</f>
        <v>0</v>
      </c>
      <c r="S25" s="20">
        <f>+N25*O25*P25*'1. Standard_Cost'!$C$13</f>
        <v>0</v>
      </c>
      <c r="T25" s="20">
        <f>+N25*P25*Q25*'1. Standard_Cost'!$D$13</f>
        <v>0</v>
      </c>
      <c r="U25" s="20">
        <f>+N25*O25*'1. Standard_Cost'!$E$13</f>
        <v>0</v>
      </c>
      <c r="V25" s="19"/>
      <c r="W25" s="19"/>
      <c r="X25" s="19"/>
      <c r="Y25" s="20">
        <f>+V25*((X25*'1. Standard_Cost'!$B$17)+(W25*X25*'1. Standard_Cost'!$C$17))</f>
        <v>0</v>
      </c>
      <c r="Z25" s="19"/>
      <c r="AA25" s="19"/>
      <c r="AB25" s="20">
        <f>+Z25*'1. Standard_Cost'!$B$21+AA25*'1. Standard_Cost'!$C$21</f>
        <v>0</v>
      </c>
      <c r="AC25" s="21"/>
      <c r="AD25" s="22"/>
      <c r="AE25" s="20">
        <f>SUM(AD25,AC25,AB25,Y25,U25,T25,S25,R25)*'1. Standard_Cost'!B29</f>
        <v>0</v>
      </c>
      <c r="AF25" s="20">
        <f t="shared" si="37"/>
        <v>0</v>
      </c>
      <c r="AG25" s="19"/>
      <c r="AH25" s="19"/>
      <c r="AI25" s="19"/>
      <c r="AJ25" s="23"/>
      <c r="AK25" s="23"/>
      <c r="AL25" s="23"/>
      <c r="AM25" s="20">
        <f>AG25*'1. Standard_Cost'!B25+'Incremental_Cost Year 1'!AH48*'1. Standard_Cost'!C25+'Incremental_Cost Year 1'!AI48*'1. Standard_Cost'!D25+'Incremental_Cost Year 1'!AJ48+'Incremental_Cost Year 1'!AL48+AK25</f>
        <v>0</v>
      </c>
      <c r="AN25" s="20">
        <f>AM25*'1. Standard_Cost'!C29</f>
        <v>0</v>
      </c>
      <c r="AO25" s="23"/>
      <c r="AQ25" s="20">
        <f t="shared" si="33"/>
        <v>0</v>
      </c>
      <c r="AR25" s="20">
        <f t="shared" si="34"/>
        <v>0</v>
      </c>
      <c r="AS25" s="20">
        <f t="shared" si="35"/>
        <v>0</v>
      </c>
      <c r="AT25" s="20">
        <f t="shared" si="38"/>
        <v>0</v>
      </c>
      <c r="AU25" s="24"/>
      <c r="AV25" s="24"/>
      <c r="AW25" s="24"/>
      <c r="AX25" s="24"/>
      <c r="AY25" s="24"/>
      <c r="AZ25" s="24"/>
      <c r="BA25" s="25">
        <f t="shared" si="36"/>
        <v>0</v>
      </c>
    </row>
    <row r="26" spans="2:53" outlineLevel="2">
      <c r="B26" s="41"/>
      <c r="C26" s="38"/>
      <c r="D26" s="84"/>
      <c r="E26" s="84"/>
      <c r="F26" s="84"/>
      <c r="G26" s="83"/>
      <c r="H26" s="26" t="s">
        <v>180</v>
      </c>
      <c r="I26" s="16"/>
      <c r="J26" s="17"/>
      <c r="K26" s="17"/>
      <c r="L26" s="18" t="str">
        <f>IF(I26&lt;&gt;0,((VLOOKUP(I26,'1. Standard_Cost'!$B$4:$D$9,2)+VLOOKUP(I26,'1. Standard_Cost'!$B$4:$D$9,3))*J26*K26),"0")</f>
        <v>0</v>
      </c>
      <c r="M26" s="18">
        <f>L26*'1. Standard_Cost'!F4</f>
        <v>0</v>
      </c>
      <c r="N26" s="19"/>
      <c r="O26" s="19"/>
      <c r="P26" s="19"/>
      <c r="Q26" s="19"/>
      <c r="R26" s="20">
        <f>+N26*P26*'1. Standard_Cost'!$B$13</f>
        <v>0</v>
      </c>
      <c r="S26" s="20">
        <f>+N26*O26*P26*'1. Standard_Cost'!$C$13</f>
        <v>0</v>
      </c>
      <c r="T26" s="20">
        <f>+N26*P26*Q26*'1. Standard_Cost'!$D$13</f>
        <v>0</v>
      </c>
      <c r="U26" s="20">
        <f>+N26*O26*'1. Standard_Cost'!$E$13</f>
        <v>0</v>
      </c>
      <c r="V26" s="19"/>
      <c r="W26" s="19"/>
      <c r="X26" s="19"/>
      <c r="Y26" s="20">
        <f>+V26*((X26*'1. Standard_Cost'!$B$17)+(W26*X26*'1. Standard_Cost'!$C$17))</f>
        <v>0</v>
      </c>
      <c r="Z26" s="19"/>
      <c r="AA26" s="19"/>
      <c r="AB26" s="20">
        <f>+Z26*'1. Standard_Cost'!$B$21+AA26*'1. Standard_Cost'!$C$21</f>
        <v>0</v>
      </c>
      <c r="AC26" s="21"/>
      <c r="AD26" s="22"/>
      <c r="AE26" s="20">
        <f>SUM(AD26,AC26,AB26,Y26,U26,T26,S26,R26)*'1. Standard_Cost'!B29</f>
        <v>0</v>
      </c>
      <c r="AF26" s="20">
        <f t="shared" si="37"/>
        <v>0</v>
      </c>
      <c r="AG26" s="19"/>
      <c r="AH26" s="19"/>
      <c r="AI26" s="19"/>
      <c r="AJ26" s="23"/>
      <c r="AK26" s="23"/>
      <c r="AL26" s="23"/>
      <c r="AM26" s="20">
        <f>AG26*'1. Standard_Cost'!B25+'Incremental_Cost Year 1'!AH49*'1. Standard_Cost'!C25+'Incremental_Cost Year 1'!AI49*'1. Standard_Cost'!D25+'Incremental_Cost Year 1'!AJ49+'Incremental_Cost Year 1'!AL49+AK26</f>
        <v>0</v>
      </c>
      <c r="AN26" s="20">
        <f>AM26*'1. Standard_Cost'!C29</f>
        <v>0</v>
      </c>
      <c r="AO26" s="23"/>
      <c r="AQ26" s="20">
        <f t="shared" si="33"/>
        <v>0</v>
      </c>
      <c r="AR26" s="20">
        <f t="shared" si="34"/>
        <v>0</v>
      </c>
      <c r="AS26" s="20">
        <f t="shared" si="35"/>
        <v>0</v>
      </c>
      <c r="AT26" s="20">
        <f t="shared" si="38"/>
        <v>0</v>
      </c>
      <c r="AU26" s="24"/>
      <c r="AV26" s="24"/>
      <c r="AW26" s="24"/>
      <c r="AX26" s="24"/>
      <c r="AY26" s="24"/>
      <c r="AZ26" s="24"/>
      <c r="BA26" s="25">
        <f t="shared" si="36"/>
        <v>0</v>
      </c>
    </row>
    <row r="27" spans="2:53" ht="27.6" outlineLevel="1">
      <c r="B27" s="41"/>
      <c r="C27" s="38"/>
      <c r="D27" s="86" t="s">
        <v>48</v>
      </c>
      <c r="E27" s="86" t="s">
        <v>197</v>
      </c>
      <c r="F27" s="88">
        <v>2023</v>
      </c>
      <c r="G27" s="89">
        <v>2027</v>
      </c>
      <c r="H27" s="27" t="s">
        <v>116</v>
      </c>
      <c r="I27" s="28"/>
      <c r="J27" s="28"/>
      <c r="K27" s="28"/>
      <c r="L27" s="29">
        <f>SUM(L23:L26)</f>
        <v>0</v>
      </c>
      <c r="M27" s="29">
        <f>SUM(M23:M26)</f>
        <v>0</v>
      </c>
      <c r="N27" s="28"/>
      <c r="O27" s="28"/>
      <c r="P27" s="28"/>
      <c r="Q27" s="28"/>
      <c r="R27" s="30">
        <f>SUM(R23:R26)</f>
        <v>0</v>
      </c>
      <c r="S27" s="30">
        <f>SUM(S23:S26)</f>
        <v>0</v>
      </c>
      <c r="T27" s="30">
        <f>SUM(T23:T26)</f>
        <v>0</v>
      </c>
      <c r="U27" s="30">
        <f>SUM(U23:U26)</f>
        <v>0</v>
      </c>
      <c r="V27" s="28"/>
      <c r="W27" s="28"/>
      <c r="X27" s="28"/>
      <c r="Y27" s="29">
        <f>SUM(Y23:Y26)</f>
        <v>0</v>
      </c>
      <c r="Z27" s="28"/>
      <c r="AA27" s="28"/>
      <c r="AB27" s="29">
        <f t="shared" ref="AB27:AF27" si="39">SUM(AB23:AB26)</f>
        <v>0</v>
      </c>
      <c r="AC27" s="29">
        <f t="shared" si="39"/>
        <v>0</v>
      </c>
      <c r="AD27" s="29">
        <f t="shared" si="39"/>
        <v>0</v>
      </c>
      <c r="AE27" s="29">
        <f t="shared" si="39"/>
        <v>0</v>
      </c>
      <c r="AF27" s="29">
        <f t="shared" si="39"/>
        <v>0</v>
      </c>
      <c r="AG27" s="28"/>
      <c r="AH27" s="28"/>
      <c r="AI27" s="28"/>
      <c r="AJ27" s="30">
        <f>SUM(AJ23:AJ26)</f>
        <v>0</v>
      </c>
      <c r="AK27" s="30">
        <f>SUM(AK23:AK26)</f>
        <v>0</v>
      </c>
      <c r="AL27" s="30">
        <f>SUM(AL23:AL26)</f>
        <v>0</v>
      </c>
      <c r="AM27" s="29">
        <f>SUM(AM23:AM26)</f>
        <v>0</v>
      </c>
      <c r="AN27" s="29">
        <f>SUM(AN23:AN26)</f>
        <v>0</v>
      </c>
      <c r="AO27" s="31"/>
      <c r="AP27" s="32"/>
      <c r="AQ27" s="78">
        <f t="shared" ref="AQ27:BA27" si="40">SUM(AQ23:AQ26)</f>
        <v>0</v>
      </c>
      <c r="AR27" s="78">
        <f t="shared" si="40"/>
        <v>0</v>
      </c>
      <c r="AS27" s="78">
        <f t="shared" si="40"/>
        <v>0</v>
      </c>
      <c r="AT27" s="78">
        <f t="shared" si="40"/>
        <v>0</v>
      </c>
      <c r="AU27" s="78">
        <f t="shared" si="40"/>
        <v>0</v>
      </c>
      <c r="AV27" s="78">
        <f t="shared" si="40"/>
        <v>0</v>
      </c>
      <c r="AW27" s="78">
        <f t="shared" si="40"/>
        <v>0</v>
      </c>
      <c r="AX27" s="78">
        <f t="shared" si="40"/>
        <v>0</v>
      </c>
      <c r="AY27" s="78">
        <f t="shared" si="40"/>
        <v>0</v>
      </c>
      <c r="AZ27" s="78">
        <f t="shared" si="40"/>
        <v>0</v>
      </c>
      <c r="BA27" s="78">
        <f t="shared" si="40"/>
        <v>0</v>
      </c>
    </row>
    <row r="28" spans="2:53" outlineLevel="2">
      <c r="B28" s="41"/>
      <c r="C28" s="38"/>
      <c r="D28" s="85"/>
      <c r="E28" s="85"/>
      <c r="F28" s="87"/>
      <c r="G28" s="82"/>
      <c r="H28" s="15" t="s">
        <v>49</v>
      </c>
      <c r="I28" s="16"/>
      <c r="J28" s="17"/>
      <c r="K28" s="17"/>
      <c r="L28" s="18" t="str">
        <f>IF(I28&lt;&gt;0,((VLOOKUP(I28,'1. Standard_Cost'!$B$4:$D$9,2)+VLOOKUP(I28,'1. Standard_Cost'!$B$4:$D$9,3))*J28*K28),"0")</f>
        <v>0</v>
      </c>
      <c r="M28" s="18">
        <f>L28*'1. Standard_Cost'!F4</f>
        <v>0</v>
      </c>
      <c r="N28" s="19"/>
      <c r="O28" s="19"/>
      <c r="P28" s="19"/>
      <c r="Q28" s="19"/>
      <c r="R28" s="20">
        <f>+N28*P28*'1. Standard_Cost'!$B$13</f>
        <v>0</v>
      </c>
      <c r="S28" s="20">
        <f>+N28*O28*P28*'1. Standard_Cost'!$C$13</f>
        <v>0</v>
      </c>
      <c r="T28" s="20">
        <f>+N28*P28*Q28*'1. Standard_Cost'!$D$13</f>
        <v>0</v>
      </c>
      <c r="U28" s="20">
        <f>+N28*O28*'1. Standard_Cost'!$E$13</f>
        <v>0</v>
      </c>
      <c r="V28" s="19"/>
      <c r="W28" s="19"/>
      <c r="X28" s="19"/>
      <c r="Y28" s="20">
        <f>+V28*((X28*'1. Standard_Cost'!$B$17)+(W28*X28*'1. Standard_Cost'!$C$17))</f>
        <v>0</v>
      </c>
      <c r="Z28" s="19"/>
      <c r="AA28" s="19"/>
      <c r="AB28" s="20">
        <f>+Z28*'1. Standard_Cost'!$B$21+AA28*'1. Standard_Cost'!$C$21</f>
        <v>0</v>
      </c>
      <c r="AC28" s="21"/>
      <c r="AD28" s="22"/>
      <c r="AE28" s="20">
        <f>SUM(AD28,AC28,AB28,Y28,U28,T28,S28,R28)*'1. Standard_Cost'!B29</f>
        <v>0</v>
      </c>
      <c r="AF28" s="20">
        <f>SUM(AD28,AE28)</f>
        <v>0</v>
      </c>
      <c r="AG28" s="19"/>
      <c r="AH28" s="19"/>
      <c r="AI28" s="19"/>
      <c r="AJ28" s="23"/>
      <c r="AK28" s="23"/>
      <c r="AL28" s="23"/>
      <c r="AM28" s="20">
        <f>AG28*'1. Standard_Cost'!B25+'Incremental_Cost Year 1'!AH51*'1. Standard_Cost'!C25+'Incremental_Cost Year 1'!AI51*'1. Standard_Cost'!D25+'Incremental_Cost Year 1'!AJ51+'Incremental_Cost Year 1'!AL51+AK28</f>
        <v>0</v>
      </c>
      <c r="AN28" s="20">
        <f>AM28*'1. Standard_Cost'!C29</f>
        <v>0</v>
      </c>
      <c r="AO28" s="23"/>
      <c r="AQ28" s="20">
        <f t="shared" si="33"/>
        <v>0</v>
      </c>
      <c r="AR28" s="20">
        <f t="shared" ref="AR28:AR31" si="41">AF28</f>
        <v>0</v>
      </c>
      <c r="AS28" s="20">
        <f t="shared" ref="AS28:AS31" si="42">AM28+AN28</f>
        <v>0</v>
      </c>
      <c r="AT28" s="20">
        <f>SUM(AQ28,AR28,AS28)</f>
        <v>0</v>
      </c>
      <c r="AU28" s="24"/>
      <c r="AV28" s="24"/>
      <c r="AW28" s="24"/>
      <c r="AX28" s="24"/>
      <c r="AY28" s="24"/>
      <c r="AZ28" s="24"/>
      <c r="BA28" s="25">
        <f t="shared" si="36"/>
        <v>0</v>
      </c>
    </row>
    <row r="29" spans="2:53" outlineLevel="2">
      <c r="B29" s="41"/>
      <c r="C29" s="38"/>
      <c r="D29" s="84"/>
      <c r="E29" s="84"/>
      <c r="F29" s="84"/>
      <c r="G29" s="83"/>
      <c r="H29" s="15" t="s">
        <v>50</v>
      </c>
      <c r="I29" s="16"/>
      <c r="J29" s="17"/>
      <c r="K29" s="17"/>
      <c r="L29" s="18" t="str">
        <f>IF(I29&lt;&gt;0,((VLOOKUP(I29,'1. Standard_Cost'!$B$4:$D$9,2)+VLOOKUP(I29,'1. Standard_Cost'!$B$4:$D$9,3))*J29*K29),"0")</f>
        <v>0</v>
      </c>
      <c r="M29" s="18">
        <f>L29*'1. Standard_Cost'!F4</f>
        <v>0</v>
      </c>
      <c r="N29" s="19"/>
      <c r="O29" s="19"/>
      <c r="P29" s="19"/>
      <c r="Q29" s="19"/>
      <c r="R29" s="20">
        <f>+N29*P29*'1. Standard_Cost'!$B$13</f>
        <v>0</v>
      </c>
      <c r="S29" s="20">
        <f>+N29*O29*P29*'1. Standard_Cost'!$C$13</f>
        <v>0</v>
      </c>
      <c r="T29" s="20">
        <f>+N29*P29*Q29*'1. Standard_Cost'!$D$13</f>
        <v>0</v>
      </c>
      <c r="U29" s="20">
        <f>+N29*O29*'1. Standard_Cost'!$E$13</f>
        <v>0</v>
      </c>
      <c r="V29" s="19"/>
      <c r="W29" s="19"/>
      <c r="X29" s="19"/>
      <c r="Y29" s="20">
        <f>+V29*((X29*'1. Standard_Cost'!$B$17)+(W29*X29*'1. Standard_Cost'!$C$17))</f>
        <v>0</v>
      </c>
      <c r="Z29" s="19"/>
      <c r="AA29" s="19"/>
      <c r="AB29" s="20">
        <f>+Z29*'1. Standard_Cost'!$B$21+AA29*'1. Standard_Cost'!$C$21</f>
        <v>0</v>
      </c>
      <c r="AC29" s="21"/>
      <c r="AD29" s="22"/>
      <c r="AE29" s="20">
        <f>SUM(AD29,AC29,AB29,Y29,U29,T29,S29,R29)*'1. Standard_Cost'!B29</f>
        <v>0</v>
      </c>
      <c r="AF29" s="20">
        <f t="shared" ref="AF29:AF31" si="43">SUM(AD29,AE29)</f>
        <v>0</v>
      </c>
      <c r="AG29" s="19"/>
      <c r="AH29" s="19"/>
      <c r="AI29" s="19"/>
      <c r="AJ29" s="23"/>
      <c r="AK29" s="23"/>
      <c r="AL29" s="23"/>
      <c r="AM29" s="20">
        <f>AG29*'1. Standard_Cost'!B25+'Incremental_Cost Year 1'!AH52*'1. Standard_Cost'!C25+'Incremental_Cost Year 1'!AI52*'1. Standard_Cost'!D25+'Incremental_Cost Year 1'!AJ52+'Incremental_Cost Year 1'!AL52+AK29</f>
        <v>0</v>
      </c>
      <c r="AN29" s="20">
        <f>AM29*'1. Standard_Cost'!C29</f>
        <v>0</v>
      </c>
      <c r="AO29" s="23"/>
      <c r="AQ29" s="20">
        <f t="shared" si="33"/>
        <v>0</v>
      </c>
      <c r="AR29" s="20">
        <f t="shared" si="41"/>
        <v>0</v>
      </c>
      <c r="AS29" s="20">
        <f t="shared" si="42"/>
        <v>0</v>
      </c>
      <c r="AT29" s="20">
        <f t="shared" ref="AT29:AT31" si="44">SUM(AQ29,AR29,AS29)</f>
        <v>0</v>
      </c>
      <c r="AU29" s="24"/>
      <c r="AV29" s="24">
        <v>0</v>
      </c>
      <c r="AW29" s="24"/>
      <c r="AX29" s="24"/>
      <c r="AY29" s="24"/>
      <c r="AZ29" s="24"/>
      <c r="BA29" s="25">
        <f t="shared" si="36"/>
        <v>0</v>
      </c>
    </row>
    <row r="30" spans="2:53" outlineLevel="2">
      <c r="B30" s="41"/>
      <c r="C30" s="38"/>
      <c r="D30" s="84"/>
      <c r="E30" s="84"/>
      <c r="F30" s="84"/>
      <c r="G30" s="83"/>
      <c r="H30" s="15" t="s">
        <v>51</v>
      </c>
      <c r="I30" s="16"/>
      <c r="J30" s="17"/>
      <c r="K30" s="17"/>
      <c r="L30" s="18" t="str">
        <f>IF(I30&lt;&gt;0,((VLOOKUP(I30,'1. Standard_Cost'!$B$4:$D$9,2)+VLOOKUP(I30,'1. Standard_Cost'!$B$4:$D$9,3))*J30*K30),"0")</f>
        <v>0</v>
      </c>
      <c r="M30" s="18">
        <f>L30*'1. Standard_Cost'!F4</f>
        <v>0</v>
      </c>
      <c r="N30" s="19"/>
      <c r="O30" s="19"/>
      <c r="P30" s="19"/>
      <c r="Q30" s="19"/>
      <c r="R30" s="20">
        <f>+N30*P30*'1. Standard_Cost'!$B$13</f>
        <v>0</v>
      </c>
      <c r="S30" s="20">
        <f>+N30*O30*P30*'1. Standard_Cost'!$C$13</f>
        <v>0</v>
      </c>
      <c r="T30" s="20">
        <f>+N30*P30*Q30*'1. Standard_Cost'!$D$13</f>
        <v>0</v>
      </c>
      <c r="U30" s="20">
        <f>+N30*O30*'1. Standard_Cost'!$E$13</f>
        <v>0</v>
      </c>
      <c r="V30" s="19"/>
      <c r="W30" s="19"/>
      <c r="X30" s="19"/>
      <c r="Y30" s="20">
        <f>+V30*((X30*'1. Standard_Cost'!$B$17)+(W30*X30*'1. Standard_Cost'!$C$17))</f>
        <v>0</v>
      </c>
      <c r="Z30" s="19"/>
      <c r="AA30" s="19"/>
      <c r="AB30" s="20">
        <f>+Z30*'1. Standard_Cost'!$B$21+AA30*'1. Standard_Cost'!$C$21</f>
        <v>0</v>
      </c>
      <c r="AC30" s="21"/>
      <c r="AD30" s="22"/>
      <c r="AE30" s="20">
        <f>SUM(AD30,AC30,AB30,Y30,U30,T30,S30,R30)*'1. Standard_Cost'!B29</f>
        <v>0</v>
      </c>
      <c r="AF30" s="20">
        <f t="shared" si="43"/>
        <v>0</v>
      </c>
      <c r="AG30" s="19"/>
      <c r="AH30" s="19"/>
      <c r="AI30" s="19"/>
      <c r="AJ30" s="23"/>
      <c r="AK30" s="23"/>
      <c r="AL30" s="23"/>
      <c r="AM30" s="20">
        <f>AG30*'1. Standard_Cost'!B25+'Incremental_Cost Year 1'!AH53*'1. Standard_Cost'!C25+'Incremental_Cost Year 1'!AI53*'1. Standard_Cost'!D25+'Incremental_Cost Year 1'!AJ53+'Incremental_Cost Year 1'!AL53+AK30</f>
        <v>0</v>
      </c>
      <c r="AN30" s="20">
        <f>AM30*'1. Standard_Cost'!C29</f>
        <v>0</v>
      </c>
      <c r="AO30" s="23"/>
      <c r="AQ30" s="20">
        <f t="shared" si="33"/>
        <v>0</v>
      </c>
      <c r="AR30" s="20">
        <f t="shared" si="41"/>
        <v>0</v>
      </c>
      <c r="AS30" s="20">
        <f t="shared" si="42"/>
        <v>0</v>
      </c>
      <c r="AT30" s="20">
        <f t="shared" si="44"/>
        <v>0</v>
      </c>
      <c r="AU30" s="24"/>
      <c r="AV30" s="24"/>
      <c r="AW30" s="24"/>
      <c r="AX30" s="24"/>
      <c r="AY30" s="24"/>
      <c r="AZ30" s="24"/>
      <c r="BA30" s="25">
        <f t="shared" si="36"/>
        <v>0</v>
      </c>
    </row>
    <row r="31" spans="2:53" outlineLevel="2">
      <c r="B31" s="41"/>
      <c r="C31" s="38"/>
      <c r="D31" s="84"/>
      <c r="E31" s="84"/>
      <c r="F31" s="84"/>
      <c r="G31" s="83"/>
      <c r="H31" s="26" t="s">
        <v>180</v>
      </c>
      <c r="I31" s="16"/>
      <c r="J31" s="17"/>
      <c r="K31" s="17"/>
      <c r="L31" s="18" t="str">
        <f>IF(I31&lt;&gt;0,((VLOOKUP(I31,'1. Standard_Cost'!$B$4:$D$9,2)+VLOOKUP(I31,'1. Standard_Cost'!$B$4:$D$9,3))*J31*K31),"0")</f>
        <v>0</v>
      </c>
      <c r="M31" s="18">
        <f>L31*'1. Standard_Cost'!F4</f>
        <v>0</v>
      </c>
      <c r="N31" s="19"/>
      <c r="O31" s="19"/>
      <c r="P31" s="19"/>
      <c r="Q31" s="19"/>
      <c r="R31" s="20">
        <f>+N31*P31*'1. Standard_Cost'!$B$13</f>
        <v>0</v>
      </c>
      <c r="S31" s="20">
        <f>+N31*O31*P31*'1. Standard_Cost'!$C$13</f>
        <v>0</v>
      </c>
      <c r="T31" s="20">
        <f>+N31*P31*Q31*'1. Standard_Cost'!$D$13</f>
        <v>0</v>
      </c>
      <c r="U31" s="20">
        <f>+N31*O31*'1. Standard_Cost'!$E$13</f>
        <v>0</v>
      </c>
      <c r="V31" s="19"/>
      <c r="W31" s="19"/>
      <c r="X31" s="19"/>
      <c r="Y31" s="20">
        <f>+V31*((X31*'1. Standard_Cost'!$B$17)+(W31*X31*'1. Standard_Cost'!$C$17))</f>
        <v>0</v>
      </c>
      <c r="Z31" s="19"/>
      <c r="AA31" s="19"/>
      <c r="AB31" s="20">
        <f>+Z31*'1. Standard_Cost'!$B$21+AA31*'1. Standard_Cost'!$C$21</f>
        <v>0</v>
      </c>
      <c r="AC31" s="21"/>
      <c r="AD31" s="22"/>
      <c r="AE31" s="20">
        <f>SUM(AD31,AC31,AB31,Y31,U31,T31,S31,R31)*'1. Standard_Cost'!B29</f>
        <v>0</v>
      </c>
      <c r="AF31" s="20">
        <f t="shared" si="43"/>
        <v>0</v>
      </c>
      <c r="AG31" s="19"/>
      <c r="AH31" s="19"/>
      <c r="AI31" s="19"/>
      <c r="AJ31" s="23"/>
      <c r="AK31" s="23"/>
      <c r="AL31" s="23"/>
      <c r="AM31" s="20">
        <f>AG31*'1. Standard_Cost'!B25+'Incremental_Cost Year 1'!AH56*'1. Standard_Cost'!C25+'Incremental_Cost Year 1'!AI56*'1. Standard_Cost'!D25+'Incremental_Cost Year 1'!AJ56+'Incremental_Cost Year 1'!AL56+AK31</f>
        <v>0</v>
      </c>
      <c r="AN31" s="20">
        <f>AM31*'1. Standard_Cost'!C29</f>
        <v>0</v>
      </c>
      <c r="AO31" s="23"/>
      <c r="AQ31" s="20">
        <f t="shared" si="33"/>
        <v>0</v>
      </c>
      <c r="AR31" s="20">
        <f t="shared" si="41"/>
        <v>0</v>
      </c>
      <c r="AS31" s="20">
        <f t="shared" si="42"/>
        <v>0</v>
      </c>
      <c r="AT31" s="20">
        <f t="shared" si="44"/>
        <v>0</v>
      </c>
      <c r="AU31" s="24"/>
      <c r="AV31" s="24"/>
      <c r="AW31" s="24"/>
      <c r="AX31" s="24"/>
      <c r="AY31" s="24"/>
      <c r="AZ31" s="24"/>
      <c r="BA31" s="25">
        <f t="shared" si="36"/>
        <v>0</v>
      </c>
    </row>
    <row r="32" spans="2:53" ht="55.2" outlineLevel="1">
      <c r="B32" s="41"/>
      <c r="C32" s="38"/>
      <c r="D32" s="86" t="s">
        <v>48</v>
      </c>
      <c r="E32" s="86" t="s">
        <v>198</v>
      </c>
      <c r="F32" s="88">
        <v>2023</v>
      </c>
      <c r="G32" s="89">
        <v>2027</v>
      </c>
      <c r="H32" s="27" t="s">
        <v>115</v>
      </c>
      <c r="I32" s="28"/>
      <c r="J32" s="28"/>
      <c r="K32" s="28"/>
      <c r="L32" s="29">
        <f>SUM(L28:L31)</f>
        <v>0</v>
      </c>
      <c r="M32" s="29">
        <f t="shared" ref="M32" si="45">SUM(M28:M31)</f>
        <v>0</v>
      </c>
      <c r="N32" s="28"/>
      <c r="O32" s="28"/>
      <c r="P32" s="28"/>
      <c r="Q32" s="28"/>
      <c r="R32" s="30">
        <f>SUM(R28:R31)</f>
        <v>0</v>
      </c>
      <c r="S32" s="30">
        <f>SUM(S28:S31)</f>
        <v>0</v>
      </c>
      <c r="T32" s="30">
        <f>SUM(T28:T31)</f>
        <v>0</v>
      </c>
      <c r="U32" s="30">
        <f>SUM(U28:U31)</f>
        <v>0</v>
      </c>
      <c r="V32" s="28"/>
      <c r="W32" s="28"/>
      <c r="X32" s="28"/>
      <c r="Y32" s="29">
        <f>SUM(Y28:Y31)</f>
        <v>0</v>
      </c>
      <c r="Z32" s="28"/>
      <c r="AA32" s="28"/>
      <c r="AB32" s="29">
        <f t="shared" ref="AB32:AF32" si="46">SUM(AB28:AB31)</f>
        <v>0</v>
      </c>
      <c r="AC32" s="29">
        <f t="shared" si="46"/>
        <v>0</v>
      </c>
      <c r="AD32" s="29">
        <f t="shared" si="46"/>
        <v>0</v>
      </c>
      <c r="AE32" s="29">
        <f t="shared" si="46"/>
        <v>0</v>
      </c>
      <c r="AF32" s="29">
        <f t="shared" si="46"/>
        <v>0</v>
      </c>
      <c r="AG32" s="28"/>
      <c r="AH32" s="28"/>
      <c r="AI32" s="28"/>
      <c r="AJ32" s="30">
        <f>SUM(AJ28:AJ31)</f>
        <v>0</v>
      </c>
      <c r="AK32" s="30">
        <f>SUM(AK28:AK31)</f>
        <v>0</v>
      </c>
      <c r="AL32" s="30">
        <f>SUM(AL28:AL31)</f>
        <v>0</v>
      </c>
      <c r="AM32" s="29">
        <f>SUM(AM28:AM31)</f>
        <v>0</v>
      </c>
      <c r="AN32" s="29">
        <f>SUM(AN28:AN31)</f>
        <v>0</v>
      </c>
      <c r="AO32" s="31"/>
      <c r="AP32" s="32"/>
      <c r="AQ32" s="78">
        <f t="shared" ref="AQ32:BA32" si="47">SUM(AQ28:AQ31)</f>
        <v>0</v>
      </c>
      <c r="AR32" s="78">
        <f t="shared" si="47"/>
        <v>0</v>
      </c>
      <c r="AS32" s="78">
        <f t="shared" si="47"/>
        <v>0</v>
      </c>
      <c r="AT32" s="78">
        <f t="shared" si="47"/>
        <v>0</v>
      </c>
      <c r="AU32" s="78">
        <f t="shared" si="47"/>
        <v>0</v>
      </c>
      <c r="AV32" s="78">
        <f t="shared" si="47"/>
        <v>0</v>
      </c>
      <c r="AW32" s="78">
        <f t="shared" si="47"/>
        <v>0</v>
      </c>
      <c r="AX32" s="78">
        <f t="shared" si="47"/>
        <v>0</v>
      </c>
      <c r="AY32" s="78">
        <f t="shared" si="47"/>
        <v>0</v>
      </c>
      <c r="AZ32" s="78">
        <f t="shared" si="47"/>
        <v>0</v>
      </c>
      <c r="BA32" s="78">
        <f t="shared" si="47"/>
        <v>0</v>
      </c>
    </row>
    <row r="33" spans="2:53" outlineLevel="2">
      <c r="B33" s="41"/>
      <c r="C33" s="38"/>
      <c r="D33" s="85"/>
      <c r="E33" s="85"/>
      <c r="F33" s="87"/>
      <c r="G33" s="82"/>
      <c r="H33" s="15" t="s">
        <v>49</v>
      </c>
      <c r="I33" s="16"/>
      <c r="J33" s="17"/>
      <c r="K33" s="17"/>
      <c r="L33" s="18" t="str">
        <f>IF(I33&lt;&gt;0,((VLOOKUP(I33,'1. Standard_Cost'!$B$4:$D$9,2)+VLOOKUP(I33,'1. Standard_Cost'!$B$4:$D$9,3))*J33*K33),"0")</f>
        <v>0</v>
      </c>
      <c r="M33" s="18">
        <f>L33*'1. Standard_Cost'!F4</f>
        <v>0</v>
      </c>
      <c r="N33" s="19"/>
      <c r="O33" s="19"/>
      <c r="P33" s="19"/>
      <c r="Q33" s="19"/>
      <c r="R33" s="20">
        <f>+N33*P33*'1. Standard_Cost'!$B$13</f>
        <v>0</v>
      </c>
      <c r="S33" s="20">
        <f>+N33*O33*P33*'1. Standard_Cost'!$C$13</f>
        <v>0</v>
      </c>
      <c r="T33" s="20">
        <f>+N33*P33*Q33*'1. Standard_Cost'!$D$13</f>
        <v>0</v>
      </c>
      <c r="U33" s="20">
        <f>+N33*O33*'1. Standard_Cost'!$E$13</f>
        <v>0</v>
      </c>
      <c r="V33" s="19"/>
      <c r="W33" s="19"/>
      <c r="X33" s="19"/>
      <c r="Y33" s="20">
        <f>+V33*((X33*'1. Standard_Cost'!$B$17)+(W33*X33*'1. Standard_Cost'!$C$17))</f>
        <v>0</v>
      </c>
      <c r="Z33" s="19"/>
      <c r="AA33" s="19"/>
      <c r="AB33" s="20">
        <f>+Z33*'1. Standard_Cost'!$B$21+AA33*'1. Standard_Cost'!$C$21</f>
        <v>0</v>
      </c>
      <c r="AC33" s="21"/>
      <c r="AD33" s="22"/>
      <c r="AE33" s="20">
        <f>SUM(AD33,AC33,AB33,Y33,U33,T33,S33,R33)*'1. Standard_Cost'!B29</f>
        <v>0</v>
      </c>
      <c r="AF33" s="20">
        <f>SUM(AD33,AE33)</f>
        <v>0</v>
      </c>
      <c r="AG33" s="19"/>
      <c r="AH33" s="19"/>
      <c r="AI33" s="19"/>
      <c r="AJ33" s="23"/>
      <c r="AK33" s="23"/>
      <c r="AL33" s="23"/>
      <c r="AM33" s="20" t="e">
        <f>AG33*'1. Standard_Cost'!B25+'Incremental_Cost Year 1'!#REF!*'1. Standard_Cost'!C25+'Incremental_Cost Year 1'!#REF!*'1. Standard_Cost'!D25+'Incremental_Cost Year 1'!#REF!+'Incremental_Cost Year 1'!#REF!+AK33</f>
        <v>#REF!</v>
      </c>
      <c r="AN33" s="20" t="e">
        <f>AM33*'1. Standard_Cost'!C29</f>
        <v>#REF!</v>
      </c>
      <c r="AO33" s="23"/>
      <c r="AQ33" s="20">
        <f t="shared" si="33"/>
        <v>0</v>
      </c>
      <c r="AR33" s="20">
        <f t="shared" ref="AR33:AR36" si="48">AF33</f>
        <v>0</v>
      </c>
      <c r="AS33" s="20" t="e">
        <f t="shared" ref="AS33:AS36" si="49">AM33+AN33</f>
        <v>#REF!</v>
      </c>
      <c r="AT33" s="20" t="e">
        <f>SUM(AQ33,AR33,AS33)</f>
        <v>#REF!</v>
      </c>
      <c r="AU33" s="24"/>
      <c r="AV33" s="24"/>
      <c r="AW33" s="24"/>
      <c r="AX33" s="24"/>
      <c r="AY33" s="24"/>
      <c r="AZ33" s="24"/>
      <c r="BA33" s="25" t="e">
        <f t="shared" si="36"/>
        <v>#REF!</v>
      </c>
    </row>
    <row r="34" spans="2:53" outlineLevel="2">
      <c r="B34" s="41"/>
      <c r="C34" s="38"/>
      <c r="D34" s="84"/>
      <c r="E34" s="84"/>
      <c r="F34" s="84"/>
      <c r="G34" s="83"/>
      <c r="H34" s="15" t="s">
        <v>50</v>
      </c>
      <c r="I34" s="16"/>
      <c r="J34" s="17"/>
      <c r="K34" s="17"/>
      <c r="L34" s="18" t="str">
        <f>IF(I34&lt;&gt;0,((VLOOKUP(I34,'1. Standard_Cost'!$B$4:$D$9,2)+VLOOKUP(I34,'1. Standard_Cost'!$B$4:$D$9,3))*J34*K34),"0")</f>
        <v>0</v>
      </c>
      <c r="M34" s="18">
        <f>L34*'1. Standard_Cost'!F4</f>
        <v>0</v>
      </c>
      <c r="N34" s="19"/>
      <c r="O34" s="19"/>
      <c r="P34" s="19"/>
      <c r="Q34" s="19"/>
      <c r="R34" s="20">
        <f>+N34*P34*'1. Standard_Cost'!$B$13</f>
        <v>0</v>
      </c>
      <c r="S34" s="20">
        <f>+N34*O34*P34*'1. Standard_Cost'!$C$13</f>
        <v>0</v>
      </c>
      <c r="T34" s="20">
        <f>+N34*P34*Q34*'1. Standard_Cost'!$D$13</f>
        <v>0</v>
      </c>
      <c r="U34" s="20">
        <f>+N34*O34*'1. Standard_Cost'!$E$13</f>
        <v>0</v>
      </c>
      <c r="V34" s="19"/>
      <c r="W34" s="19"/>
      <c r="X34" s="19"/>
      <c r="Y34" s="20">
        <f>+V34*((X34*'1. Standard_Cost'!$B$17)+(W34*X34*'1. Standard_Cost'!$C$17))</f>
        <v>0</v>
      </c>
      <c r="Z34" s="19"/>
      <c r="AA34" s="19"/>
      <c r="AB34" s="20">
        <f>+Z34*'1. Standard_Cost'!$B$21+AA34*'1. Standard_Cost'!$C$21</f>
        <v>0</v>
      </c>
      <c r="AC34" s="21"/>
      <c r="AD34" s="22"/>
      <c r="AE34" s="20">
        <f>SUM(AD34,AC34,AB34,Y34,U34,T34,S34,R34)*'1. Standard_Cost'!B29</f>
        <v>0</v>
      </c>
      <c r="AF34" s="20">
        <f t="shared" ref="AF34:AF36" si="50">SUM(AD34,AE34)</f>
        <v>0</v>
      </c>
      <c r="AG34" s="19"/>
      <c r="AH34" s="19"/>
      <c r="AI34" s="19"/>
      <c r="AJ34" s="23"/>
      <c r="AK34" s="23"/>
      <c r="AL34" s="23"/>
      <c r="AM34" s="20" t="e">
        <f>AG34*'1. Standard_Cost'!B25+'Incremental_Cost Year 1'!#REF!*'1. Standard_Cost'!C25+'Incremental_Cost Year 1'!#REF!*'1. Standard_Cost'!D25+'Incremental_Cost Year 1'!#REF!+'Incremental_Cost Year 1'!#REF!+AK34</f>
        <v>#REF!</v>
      </c>
      <c r="AN34" s="20" t="e">
        <f>AM34*'1. Standard_Cost'!C29</f>
        <v>#REF!</v>
      </c>
      <c r="AO34" s="23"/>
      <c r="AQ34" s="20">
        <f t="shared" si="33"/>
        <v>0</v>
      </c>
      <c r="AR34" s="20">
        <f t="shared" si="48"/>
        <v>0</v>
      </c>
      <c r="AS34" s="20" t="e">
        <f t="shared" si="49"/>
        <v>#REF!</v>
      </c>
      <c r="AT34" s="20" t="e">
        <f t="shared" ref="AT34:AT36" si="51">SUM(AQ34,AR34,AS34)</f>
        <v>#REF!</v>
      </c>
      <c r="AU34" s="24"/>
      <c r="AV34" s="24">
        <v>0</v>
      </c>
      <c r="AW34" s="24"/>
      <c r="AX34" s="24"/>
      <c r="AY34" s="24"/>
      <c r="AZ34" s="24"/>
      <c r="BA34" s="25" t="e">
        <f t="shared" si="36"/>
        <v>#REF!</v>
      </c>
    </row>
    <row r="35" spans="2:53" outlineLevel="2">
      <c r="B35" s="41"/>
      <c r="C35" s="38"/>
      <c r="D35" s="84"/>
      <c r="E35" s="84"/>
      <c r="F35" s="84"/>
      <c r="G35" s="83"/>
      <c r="H35" s="15" t="s">
        <v>51</v>
      </c>
      <c r="I35" s="16"/>
      <c r="J35" s="17"/>
      <c r="K35" s="17"/>
      <c r="L35" s="18" t="str">
        <f>IF(I35&lt;&gt;0,((VLOOKUP(I35,'1. Standard_Cost'!$B$4:$D$9,2)+VLOOKUP(I35,'1. Standard_Cost'!$B$4:$D$9,3))*J35*K35),"0")</f>
        <v>0</v>
      </c>
      <c r="M35" s="18">
        <f>L35*'1. Standard_Cost'!F4</f>
        <v>0</v>
      </c>
      <c r="N35" s="19"/>
      <c r="O35" s="19"/>
      <c r="P35" s="19"/>
      <c r="Q35" s="19"/>
      <c r="R35" s="20">
        <f>+N35*P35*'1. Standard_Cost'!$B$13</f>
        <v>0</v>
      </c>
      <c r="S35" s="20">
        <f>+N35*O35*P35*'1. Standard_Cost'!$C$13</f>
        <v>0</v>
      </c>
      <c r="T35" s="20">
        <f>+N35*P35*Q35*'1. Standard_Cost'!$D$13</f>
        <v>0</v>
      </c>
      <c r="U35" s="20">
        <f>+N35*O35*'1. Standard_Cost'!$E$13</f>
        <v>0</v>
      </c>
      <c r="V35" s="19"/>
      <c r="W35" s="19"/>
      <c r="X35" s="19"/>
      <c r="Y35" s="20">
        <f>+V35*((X35*'1. Standard_Cost'!$B$17)+(W35*X35*'1. Standard_Cost'!$C$17))</f>
        <v>0</v>
      </c>
      <c r="Z35" s="19"/>
      <c r="AA35" s="19"/>
      <c r="AB35" s="20">
        <f>+Z35*'1. Standard_Cost'!$B$21+AA35*'1. Standard_Cost'!$C$21</f>
        <v>0</v>
      </c>
      <c r="AC35" s="21"/>
      <c r="AD35" s="22"/>
      <c r="AE35" s="20">
        <f>SUM(AD35,AC35,AB35,Y35,U35,T35,S35,R35)*'1. Standard_Cost'!B29</f>
        <v>0</v>
      </c>
      <c r="AF35" s="20">
        <f t="shared" si="50"/>
        <v>0</v>
      </c>
      <c r="AG35" s="19"/>
      <c r="AH35" s="19"/>
      <c r="AI35" s="19"/>
      <c r="AJ35" s="23"/>
      <c r="AK35" s="23"/>
      <c r="AL35" s="23"/>
      <c r="AM35" s="20" t="e">
        <f>AG35*'1. Standard_Cost'!B25+'Incremental_Cost Year 1'!#REF!*'1. Standard_Cost'!C25+'Incremental_Cost Year 1'!#REF!*'1. Standard_Cost'!D25+'Incremental_Cost Year 1'!#REF!+'Incremental_Cost Year 1'!#REF!+AK35</f>
        <v>#REF!</v>
      </c>
      <c r="AN35" s="20" t="e">
        <f>AM35*'1. Standard_Cost'!C29</f>
        <v>#REF!</v>
      </c>
      <c r="AO35" s="23"/>
      <c r="AQ35" s="20">
        <f t="shared" si="33"/>
        <v>0</v>
      </c>
      <c r="AR35" s="20">
        <f t="shared" si="48"/>
        <v>0</v>
      </c>
      <c r="AS35" s="20" t="e">
        <f t="shared" si="49"/>
        <v>#REF!</v>
      </c>
      <c r="AT35" s="20" t="e">
        <f t="shared" si="51"/>
        <v>#REF!</v>
      </c>
      <c r="AU35" s="24"/>
      <c r="AV35" s="24"/>
      <c r="AW35" s="24"/>
      <c r="AX35" s="24"/>
      <c r="AY35" s="24"/>
      <c r="AZ35" s="24"/>
      <c r="BA35" s="25" t="e">
        <f t="shared" si="36"/>
        <v>#REF!</v>
      </c>
    </row>
    <row r="36" spans="2:53" outlineLevel="2">
      <c r="B36" s="41"/>
      <c r="C36" s="38"/>
      <c r="D36" s="84"/>
      <c r="E36" s="84"/>
      <c r="F36" s="84"/>
      <c r="G36" s="83"/>
      <c r="H36" s="26" t="s">
        <v>180</v>
      </c>
      <c r="I36" s="16"/>
      <c r="J36" s="17"/>
      <c r="K36" s="17"/>
      <c r="L36" s="18" t="str">
        <f>IF(I36&lt;&gt;0,((VLOOKUP(I36,'1. Standard_Cost'!$B$4:$D$9,2)+VLOOKUP(I36,'1. Standard_Cost'!$B$4:$D$9,3))*J36*K36),"0")</f>
        <v>0</v>
      </c>
      <c r="M36" s="18">
        <f>L36*'1. Standard_Cost'!F4</f>
        <v>0</v>
      </c>
      <c r="N36" s="19"/>
      <c r="O36" s="19"/>
      <c r="P36" s="19"/>
      <c r="Q36" s="19"/>
      <c r="R36" s="20">
        <f>+N36*P36*'1. Standard_Cost'!$B$13</f>
        <v>0</v>
      </c>
      <c r="S36" s="20">
        <f>+N36*O36*P36*'1. Standard_Cost'!$C$13</f>
        <v>0</v>
      </c>
      <c r="T36" s="20">
        <f>+N36*P36*Q36*'1. Standard_Cost'!$D$13</f>
        <v>0</v>
      </c>
      <c r="U36" s="20">
        <f>+N36*O36*'1. Standard_Cost'!$E$13</f>
        <v>0</v>
      </c>
      <c r="V36" s="19"/>
      <c r="W36" s="19"/>
      <c r="X36" s="19"/>
      <c r="Y36" s="20">
        <f>+V36*((X36*'1. Standard_Cost'!$B$17)+(W36*X36*'1. Standard_Cost'!$C$17))</f>
        <v>0</v>
      </c>
      <c r="Z36" s="19"/>
      <c r="AA36" s="19"/>
      <c r="AB36" s="20">
        <f>+Z36*'1. Standard_Cost'!$B$21+AA36*'1. Standard_Cost'!$C$21</f>
        <v>0</v>
      </c>
      <c r="AC36" s="21"/>
      <c r="AD36" s="22"/>
      <c r="AE36" s="20">
        <f>SUM(AD36,AC36,AB36,Y36,U36,T36,S36,R36)*'1. Standard_Cost'!B29</f>
        <v>0</v>
      </c>
      <c r="AF36" s="20">
        <f t="shared" si="50"/>
        <v>0</v>
      </c>
      <c r="AG36" s="19"/>
      <c r="AH36" s="19"/>
      <c r="AI36" s="19"/>
      <c r="AJ36" s="23"/>
      <c r="AK36" s="23"/>
      <c r="AL36" s="23"/>
      <c r="AM36" s="20" t="e">
        <f>AG36*'1. Standard_Cost'!B25+'Incremental_Cost Year 1'!#REF!*'1. Standard_Cost'!C25+'Incremental_Cost Year 1'!#REF!*'1. Standard_Cost'!D25+'Incremental_Cost Year 1'!#REF!+'Incremental_Cost Year 1'!#REF!+AK36</f>
        <v>#REF!</v>
      </c>
      <c r="AN36" s="20" t="e">
        <f>AM36*'1. Standard_Cost'!C29</f>
        <v>#REF!</v>
      </c>
      <c r="AO36" s="23"/>
      <c r="AQ36" s="20">
        <f t="shared" si="33"/>
        <v>0</v>
      </c>
      <c r="AR36" s="20">
        <f t="shared" si="48"/>
        <v>0</v>
      </c>
      <c r="AS36" s="20" t="e">
        <f t="shared" si="49"/>
        <v>#REF!</v>
      </c>
      <c r="AT36" s="20" t="e">
        <f t="shared" si="51"/>
        <v>#REF!</v>
      </c>
      <c r="AU36" s="24"/>
      <c r="AV36" s="24"/>
      <c r="AW36" s="24"/>
      <c r="AX36" s="24"/>
      <c r="AY36" s="24"/>
      <c r="AZ36" s="24"/>
      <c r="BA36" s="25" t="e">
        <f t="shared" si="36"/>
        <v>#REF!</v>
      </c>
    </row>
    <row r="37" spans="2:53" ht="69" outlineLevel="1">
      <c r="B37" s="41"/>
      <c r="C37" s="38"/>
      <c r="D37" s="86" t="s">
        <v>48</v>
      </c>
      <c r="E37" s="86" t="s">
        <v>394</v>
      </c>
      <c r="F37" s="88">
        <v>2023</v>
      </c>
      <c r="G37" s="89">
        <v>2027</v>
      </c>
      <c r="H37" s="27" t="s">
        <v>114</v>
      </c>
      <c r="I37" s="28"/>
      <c r="J37" s="28"/>
      <c r="K37" s="28"/>
      <c r="L37" s="29">
        <f>SUM(L33:L36)</f>
        <v>0</v>
      </c>
      <c r="M37" s="29">
        <f>SUM(M33:M36)</f>
        <v>0</v>
      </c>
      <c r="N37" s="28"/>
      <c r="O37" s="28"/>
      <c r="P37" s="28"/>
      <c r="Q37" s="28"/>
      <c r="R37" s="30">
        <f>SUM(R33:R36)</f>
        <v>0</v>
      </c>
      <c r="S37" s="30">
        <f>SUM(S33:S36)</f>
        <v>0</v>
      </c>
      <c r="T37" s="30">
        <f>SUM(T33:T36)</f>
        <v>0</v>
      </c>
      <c r="U37" s="30">
        <f>SUM(U33:U36)</f>
        <v>0</v>
      </c>
      <c r="V37" s="28"/>
      <c r="W37" s="28"/>
      <c r="X37" s="28"/>
      <c r="Y37" s="29">
        <f>SUM(Y33:Y36)</f>
        <v>0</v>
      </c>
      <c r="Z37" s="28"/>
      <c r="AA37" s="28"/>
      <c r="AB37" s="29">
        <f t="shared" ref="AB37:AF37" si="52">SUM(AB33:AB36)</f>
        <v>0</v>
      </c>
      <c r="AC37" s="29">
        <f t="shared" si="52"/>
        <v>0</v>
      </c>
      <c r="AD37" s="29">
        <f t="shared" si="52"/>
        <v>0</v>
      </c>
      <c r="AE37" s="29">
        <f t="shared" si="52"/>
        <v>0</v>
      </c>
      <c r="AF37" s="29">
        <f t="shared" si="52"/>
        <v>0</v>
      </c>
      <c r="AG37" s="28"/>
      <c r="AH37" s="28"/>
      <c r="AI37" s="28"/>
      <c r="AJ37" s="30">
        <f>SUM(AJ33:AJ36)</f>
        <v>0</v>
      </c>
      <c r="AK37" s="30">
        <f>SUM(AK33:AK36)</f>
        <v>0</v>
      </c>
      <c r="AL37" s="30">
        <f>SUM(AL33:AL36)</f>
        <v>0</v>
      </c>
      <c r="AM37" s="29" t="e">
        <f>SUM(AM33:AM36)</f>
        <v>#REF!</v>
      </c>
      <c r="AN37" s="29" t="e">
        <f>SUM(AN33:AN36)</f>
        <v>#REF!</v>
      </c>
      <c r="AO37" s="31"/>
      <c r="AP37" s="32"/>
      <c r="AQ37" s="78">
        <f t="shared" ref="AQ37:BA37" si="53">SUM(AQ33:AQ36)</f>
        <v>0</v>
      </c>
      <c r="AR37" s="78">
        <f t="shared" si="53"/>
        <v>0</v>
      </c>
      <c r="AS37" s="78" t="e">
        <f t="shared" si="53"/>
        <v>#REF!</v>
      </c>
      <c r="AT37" s="78" t="e">
        <f t="shared" si="53"/>
        <v>#REF!</v>
      </c>
      <c r="AU37" s="78">
        <f t="shared" si="53"/>
        <v>0</v>
      </c>
      <c r="AV37" s="78">
        <f t="shared" si="53"/>
        <v>0</v>
      </c>
      <c r="AW37" s="78">
        <f t="shared" si="53"/>
        <v>0</v>
      </c>
      <c r="AX37" s="78">
        <f t="shared" si="53"/>
        <v>0</v>
      </c>
      <c r="AY37" s="78">
        <f t="shared" si="53"/>
        <v>0</v>
      </c>
      <c r="AZ37" s="78">
        <f t="shared" si="53"/>
        <v>0</v>
      </c>
      <c r="BA37" s="78" t="e">
        <f t="shared" si="53"/>
        <v>#REF!</v>
      </c>
    </row>
    <row r="38" spans="2:53" outlineLevel="2">
      <c r="B38" s="41"/>
      <c r="C38" s="38"/>
      <c r="D38" s="85"/>
      <c r="E38" s="85"/>
      <c r="F38" s="87"/>
      <c r="G38" s="82"/>
      <c r="H38" s="15" t="s">
        <v>49</v>
      </c>
      <c r="I38" s="16"/>
      <c r="J38" s="17"/>
      <c r="K38" s="17"/>
      <c r="L38" s="18" t="str">
        <f>IF(I38&lt;&gt;0,((VLOOKUP(I38,'1. Standard_Cost'!$B$4:$D$9,2)+VLOOKUP(I38,'1. Standard_Cost'!$B$4:$D$9,3))*J38*K38),"0")</f>
        <v>0</v>
      </c>
      <c r="M38" s="18">
        <f>L38*'1. Standard_Cost'!F4</f>
        <v>0</v>
      </c>
      <c r="N38" s="19"/>
      <c r="O38" s="19"/>
      <c r="P38" s="19"/>
      <c r="Q38" s="19"/>
      <c r="R38" s="20">
        <f>+N38*P38*'1. Standard_Cost'!$B$13</f>
        <v>0</v>
      </c>
      <c r="S38" s="20">
        <f>+N38*O38*P38*'1. Standard_Cost'!$C$13</f>
        <v>0</v>
      </c>
      <c r="T38" s="20">
        <f>+N38*P38*Q38*'1. Standard_Cost'!$D$13</f>
        <v>0</v>
      </c>
      <c r="U38" s="20">
        <f>+N38*O38*'1. Standard_Cost'!$E$13</f>
        <v>0</v>
      </c>
      <c r="V38" s="19"/>
      <c r="W38" s="19"/>
      <c r="X38" s="19"/>
      <c r="Y38" s="20">
        <f>+V38*((X38*'1. Standard_Cost'!$B$17)+(W38*X38*'1. Standard_Cost'!$C$17))</f>
        <v>0</v>
      </c>
      <c r="Z38" s="19"/>
      <c r="AA38" s="19"/>
      <c r="AB38" s="20">
        <f>+Z38*'1. Standard_Cost'!$B$21+AA38*'1. Standard_Cost'!$C$21</f>
        <v>0</v>
      </c>
      <c r="AC38" s="21"/>
      <c r="AD38" s="22"/>
      <c r="AE38" s="20">
        <f>SUM(AD38,AC38,AB38,Y38,U38,T38,S38,R38)*'1. Standard_Cost'!B34</f>
        <v>0</v>
      </c>
      <c r="AF38" s="20">
        <f>SUM(AD38,AE38)</f>
        <v>0</v>
      </c>
      <c r="AG38" s="19"/>
      <c r="AH38" s="19"/>
      <c r="AI38" s="19"/>
      <c r="AJ38" s="23"/>
      <c r="AK38" s="23"/>
      <c r="AL38" s="23"/>
      <c r="AM38" s="20" t="e">
        <f>AG38*'1. Standard_Cost'!B30+'Incremental_Cost Year 1'!#REF!*'1. Standard_Cost'!C30+'Incremental_Cost Year 1'!#REF!*'1. Standard_Cost'!D30+'Incremental_Cost Year 1'!#REF!+'Incremental_Cost Year 1'!#REF!+AK38</f>
        <v>#REF!</v>
      </c>
      <c r="AN38" s="20" t="e">
        <f>AM38*'1. Standard_Cost'!C34</f>
        <v>#REF!</v>
      </c>
      <c r="AO38" s="23"/>
      <c r="AQ38" s="20">
        <f t="shared" ref="AQ38:AQ41" si="54">L38+M38</f>
        <v>0</v>
      </c>
      <c r="AR38" s="20">
        <f t="shared" ref="AR38:AR41" si="55">AF38</f>
        <v>0</v>
      </c>
      <c r="AS38" s="20" t="e">
        <f t="shared" ref="AS38:AS41" si="56">AM38+AN38</f>
        <v>#REF!</v>
      </c>
      <c r="AT38" s="20" t="e">
        <f>SUM(AQ38,AR38,AS38)</f>
        <v>#REF!</v>
      </c>
      <c r="AU38" s="24"/>
      <c r="AV38" s="24"/>
      <c r="AW38" s="24"/>
      <c r="AX38" s="24"/>
      <c r="AY38" s="24"/>
      <c r="AZ38" s="24"/>
      <c r="BA38" s="25" t="e">
        <f t="shared" ref="BA38:BA41" si="57">SUM(AU38:AZ38)-AT38</f>
        <v>#REF!</v>
      </c>
    </row>
    <row r="39" spans="2:53" outlineLevel="2">
      <c r="B39" s="41"/>
      <c r="C39" s="38"/>
      <c r="D39" s="84"/>
      <c r="E39" s="84"/>
      <c r="F39" s="84"/>
      <c r="G39" s="83"/>
      <c r="H39" s="15" t="s">
        <v>50</v>
      </c>
      <c r="I39" s="16"/>
      <c r="J39" s="17"/>
      <c r="K39" s="17"/>
      <c r="L39" s="18" t="str">
        <f>IF(I39&lt;&gt;0,((VLOOKUP(I39,'1. Standard_Cost'!$B$4:$D$9,2)+VLOOKUP(I39,'1. Standard_Cost'!$B$4:$D$9,3))*J39*K39),"0")</f>
        <v>0</v>
      </c>
      <c r="M39" s="18">
        <f>L39*'1. Standard_Cost'!F4</f>
        <v>0</v>
      </c>
      <c r="N39" s="19"/>
      <c r="O39" s="19"/>
      <c r="P39" s="19"/>
      <c r="Q39" s="19"/>
      <c r="R39" s="20">
        <f>+N39*P39*'1. Standard_Cost'!$B$13</f>
        <v>0</v>
      </c>
      <c r="S39" s="20">
        <f>+N39*O39*P39*'1. Standard_Cost'!$C$13</f>
        <v>0</v>
      </c>
      <c r="T39" s="20">
        <f>+N39*P39*Q39*'1. Standard_Cost'!$D$13</f>
        <v>0</v>
      </c>
      <c r="U39" s="20">
        <f>+N39*O39*'1. Standard_Cost'!$E$13</f>
        <v>0</v>
      </c>
      <c r="V39" s="19"/>
      <c r="W39" s="19"/>
      <c r="X39" s="19"/>
      <c r="Y39" s="20">
        <f>+V39*((X39*'1. Standard_Cost'!$B$17)+(W39*X39*'1. Standard_Cost'!$C$17))</f>
        <v>0</v>
      </c>
      <c r="Z39" s="19"/>
      <c r="AA39" s="19"/>
      <c r="AB39" s="20">
        <f>+Z39*'1. Standard_Cost'!$B$21+AA39*'1. Standard_Cost'!$C$21</f>
        <v>0</v>
      </c>
      <c r="AC39" s="21"/>
      <c r="AD39" s="22"/>
      <c r="AE39" s="20">
        <f>SUM(AD39,AC39,AB39,Y39,U39,T39,S39,R39)*'1. Standard_Cost'!B34</f>
        <v>0</v>
      </c>
      <c r="AF39" s="20">
        <f t="shared" ref="AF39:AF41" si="58">SUM(AD39,AE39)</f>
        <v>0</v>
      </c>
      <c r="AG39" s="19"/>
      <c r="AH39" s="19"/>
      <c r="AI39" s="19"/>
      <c r="AJ39" s="23"/>
      <c r="AK39" s="23"/>
      <c r="AL39" s="23"/>
      <c r="AM39" s="20" t="e">
        <f>AG39*'1. Standard_Cost'!B30+'Incremental_Cost Year 1'!#REF!*'1. Standard_Cost'!C30+'Incremental_Cost Year 1'!#REF!*'1. Standard_Cost'!D30+'Incremental_Cost Year 1'!#REF!+'Incremental_Cost Year 1'!#REF!+AK39</f>
        <v>#REF!</v>
      </c>
      <c r="AN39" s="20" t="e">
        <f>AM39*'1. Standard_Cost'!C34</f>
        <v>#REF!</v>
      </c>
      <c r="AO39" s="23"/>
      <c r="AQ39" s="20">
        <f t="shared" si="54"/>
        <v>0</v>
      </c>
      <c r="AR39" s="20">
        <f t="shared" si="55"/>
        <v>0</v>
      </c>
      <c r="AS39" s="20" t="e">
        <f t="shared" si="56"/>
        <v>#REF!</v>
      </c>
      <c r="AT39" s="20" t="e">
        <f t="shared" ref="AT39:AT41" si="59">SUM(AQ39,AR39,AS39)</f>
        <v>#REF!</v>
      </c>
      <c r="AU39" s="24"/>
      <c r="AV39" s="24">
        <v>0</v>
      </c>
      <c r="AW39" s="24"/>
      <c r="AX39" s="24"/>
      <c r="AY39" s="24"/>
      <c r="AZ39" s="24"/>
      <c r="BA39" s="25" t="e">
        <f t="shared" si="57"/>
        <v>#REF!</v>
      </c>
    </row>
    <row r="40" spans="2:53" outlineLevel="2">
      <c r="B40" s="41"/>
      <c r="C40" s="38"/>
      <c r="D40" s="84"/>
      <c r="E40" s="84"/>
      <c r="F40" s="84"/>
      <c r="G40" s="83"/>
      <c r="H40" s="15" t="s">
        <v>51</v>
      </c>
      <c r="I40" s="16"/>
      <c r="J40" s="17"/>
      <c r="K40" s="17"/>
      <c r="L40" s="18" t="str">
        <f>IF(I40&lt;&gt;0,((VLOOKUP(I40,'1. Standard_Cost'!$B$4:$D$9,2)+VLOOKUP(I40,'1. Standard_Cost'!$B$4:$D$9,3))*J40*K40),"0")</f>
        <v>0</v>
      </c>
      <c r="M40" s="18">
        <f>L40*'1. Standard_Cost'!F4</f>
        <v>0</v>
      </c>
      <c r="N40" s="19"/>
      <c r="O40" s="19"/>
      <c r="P40" s="19"/>
      <c r="Q40" s="19"/>
      <c r="R40" s="20">
        <f>+N40*P40*'1. Standard_Cost'!$B$13</f>
        <v>0</v>
      </c>
      <c r="S40" s="20">
        <f>+N40*O40*P40*'1. Standard_Cost'!$C$13</f>
        <v>0</v>
      </c>
      <c r="T40" s="20">
        <f>+N40*P40*Q40*'1. Standard_Cost'!$D$13</f>
        <v>0</v>
      </c>
      <c r="U40" s="20">
        <f>+N40*O40*'1. Standard_Cost'!$E$13</f>
        <v>0</v>
      </c>
      <c r="V40" s="19"/>
      <c r="W40" s="19"/>
      <c r="X40" s="19"/>
      <c r="Y40" s="20">
        <f>+V40*((X40*'1. Standard_Cost'!$B$17)+(W40*X40*'1. Standard_Cost'!$C$17))</f>
        <v>0</v>
      </c>
      <c r="Z40" s="19"/>
      <c r="AA40" s="19"/>
      <c r="AB40" s="20">
        <f>+Z40*'1. Standard_Cost'!$B$21+AA40*'1. Standard_Cost'!$C$21</f>
        <v>0</v>
      </c>
      <c r="AC40" s="21"/>
      <c r="AD40" s="22"/>
      <c r="AE40" s="20">
        <f>SUM(AD40,AC40,AB40,Y40,U40,T40,S40,R40)*'1. Standard_Cost'!B34</f>
        <v>0</v>
      </c>
      <c r="AF40" s="20">
        <f t="shared" si="58"/>
        <v>0</v>
      </c>
      <c r="AG40" s="19"/>
      <c r="AH40" s="19"/>
      <c r="AI40" s="19"/>
      <c r="AJ40" s="23"/>
      <c r="AK40" s="23"/>
      <c r="AL40" s="23"/>
      <c r="AM40" s="20" t="e">
        <f>AG40*'1. Standard_Cost'!B30+'Incremental_Cost Year 1'!#REF!*'1. Standard_Cost'!C30+'Incremental_Cost Year 1'!#REF!*'1. Standard_Cost'!D30+'Incremental_Cost Year 1'!#REF!+'Incremental_Cost Year 1'!#REF!+AK40</f>
        <v>#REF!</v>
      </c>
      <c r="AN40" s="20" t="e">
        <f>AM40*'1. Standard_Cost'!C34</f>
        <v>#REF!</v>
      </c>
      <c r="AO40" s="23"/>
      <c r="AQ40" s="20">
        <f t="shared" si="54"/>
        <v>0</v>
      </c>
      <c r="AR40" s="20">
        <f t="shared" si="55"/>
        <v>0</v>
      </c>
      <c r="AS40" s="20" t="e">
        <f t="shared" si="56"/>
        <v>#REF!</v>
      </c>
      <c r="AT40" s="20" t="e">
        <f t="shared" si="59"/>
        <v>#REF!</v>
      </c>
      <c r="AU40" s="24"/>
      <c r="AV40" s="24"/>
      <c r="AW40" s="24"/>
      <c r="AX40" s="24"/>
      <c r="AY40" s="24"/>
      <c r="AZ40" s="24"/>
      <c r="BA40" s="25" t="e">
        <f t="shared" si="57"/>
        <v>#REF!</v>
      </c>
    </row>
    <row r="41" spans="2:53" outlineLevel="2">
      <c r="B41" s="41"/>
      <c r="C41" s="38"/>
      <c r="D41" s="84"/>
      <c r="E41" s="84"/>
      <c r="F41" s="84"/>
      <c r="G41" s="83"/>
      <c r="H41" s="26" t="s">
        <v>180</v>
      </c>
      <c r="I41" s="16"/>
      <c r="J41" s="17"/>
      <c r="K41" s="17"/>
      <c r="L41" s="18" t="str">
        <f>IF(I41&lt;&gt;0,((VLOOKUP(I41,'1. Standard_Cost'!$B$4:$D$9,2)+VLOOKUP(I41,'1. Standard_Cost'!$B$4:$D$9,3))*J41*K41),"0")</f>
        <v>0</v>
      </c>
      <c r="M41" s="18">
        <f>L41*'1. Standard_Cost'!F4</f>
        <v>0</v>
      </c>
      <c r="N41" s="19"/>
      <c r="O41" s="19"/>
      <c r="P41" s="19"/>
      <c r="Q41" s="19"/>
      <c r="R41" s="20">
        <f>+N41*P41*'1. Standard_Cost'!$B$13</f>
        <v>0</v>
      </c>
      <c r="S41" s="20">
        <f>+N41*O41*P41*'1. Standard_Cost'!$C$13</f>
        <v>0</v>
      </c>
      <c r="T41" s="20">
        <f>+N41*P41*Q41*'1. Standard_Cost'!$D$13</f>
        <v>0</v>
      </c>
      <c r="U41" s="20">
        <f>+N41*O41*'1. Standard_Cost'!$E$13</f>
        <v>0</v>
      </c>
      <c r="V41" s="19"/>
      <c r="W41" s="19"/>
      <c r="X41" s="19"/>
      <c r="Y41" s="20">
        <f>+V41*((X41*'1. Standard_Cost'!$B$17)+(W41*X41*'1. Standard_Cost'!$C$17))</f>
        <v>0</v>
      </c>
      <c r="Z41" s="19"/>
      <c r="AA41" s="19"/>
      <c r="AB41" s="20">
        <f>+Z41*'1. Standard_Cost'!$B$21+AA41*'1. Standard_Cost'!$C$21</f>
        <v>0</v>
      </c>
      <c r="AC41" s="21"/>
      <c r="AD41" s="22"/>
      <c r="AE41" s="20">
        <f>SUM(AD41,AC41,AB41,Y41,U41,T41,S41,R41)*'1. Standard_Cost'!B34</f>
        <v>0</v>
      </c>
      <c r="AF41" s="20">
        <f t="shared" si="58"/>
        <v>0</v>
      </c>
      <c r="AG41" s="19"/>
      <c r="AH41" s="19"/>
      <c r="AI41" s="19"/>
      <c r="AJ41" s="23"/>
      <c r="AK41" s="23"/>
      <c r="AL41" s="23"/>
      <c r="AM41" s="20" t="e">
        <f>AG41*'1. Standard_Cost'!B30+'Incremental_Cost Year 1'!#REF!*'1. Standard_Cost'!C30+'Incremental_Cost Year 1'!#REF!*'1. Standard_Cost'!D30+'Incremental_Cost Year 1'!#REF!+'Incremental_Cost Year 1'!#REF!+AK41</f>
        <v>#REF!</v>
      </c>
      <c r="AN41" s="20" t="e">
        <f>AM41*'1. Standard_Cost'!C34</f>
        <v>#REF!</v>
      </c>
      <c r="AO41" s="23"/>
      <c r="AQ41" s="20">
        <f t="shared" si="54"/>
        <v>0</v>
      </c>
      <c r="AR41" s="20">
        <f t="shared" si="55"/>
        <v>0</v>
      </c>
      <c r="AS41" s="20" t="e">
        <f t="shared" si="56"/>
        <v>#REF!</v>
      </c>
      <c r="AT41" s="20" t="e">
        <f t="shared" si="59"/>
        <v>#REF!</v>
      </c>
      <c r="AU41" s="24"/>
      <c r="AV41" s="24"/>
      <c r="AW41" s="24"/>
      <c r="AX41" s="24"/>
      <c r="AY41" s="24"/>
      <c r="AZ41" s="24"/>
      <c r="BA41" s="25" t="e">
        <f t="shared" si="57"/>
        <v>#REF!</v>
      </c>
    </row>
    <row r="42" spans="2:53" ht="82.8" outlineLevel="1">
      <c r="B42" s="41"/>
      <c r="C42" s="38"/>
      <c r="D42" s="86" t="s">
        <v>48</v>
      </c>
      <c r="E42" s="86" t="s">
        <v>199</v>
      </c>
      <c r="F42" s="88">
        <v>2023</v>
      </c>
      <c r="G42" s="89">
        <v>2027</v>
      </c>
      <c r="H42" s="27" t="s">
        <v>114</v>
      </c>
      <c r="I42" s="28"/>
      <c r="J42" s="28"/>
      <c r="K42" s="28"/>
      <c r="L42" s="29">
        <f>SUM(L38:L41)</f>
        <v>0</v>
      </c>
      <c r="M42" s="29">
        <f>SUM(M38:M41)</f>
        <v>0</v>
      </c>
      <c r="N42" s="28"/>
      <c r="O42" s="28"/>
      <c r="P42" s="28"/>
      <c r="Q42" s="28"/>
      <c r="R42" s="30">
        <f>SUM(R38:R41)</f>
        <v>0</v>
      </c>
      <c r="S42" s="30">
        <f>SUM(S38:S41)</f>
        <v>0</v>
      </c>
      <c r="T42" s="30">
        <f>SUM(T38:T41)</f>
        <v>0</v>
      </c>
      <c r="U42" s="30">
        <f>SUM(U38:U41)</f>
        <v>0</v>
      </c>
      <c r="V42" s="28"/>
      <c r="W42" s="28"/>
      <c r="X42" s="28"/>
      <c r="Y42" s="29">
        <f>SUM(Y38:Y41)</f>
        <v>0</v>
      </c>
      <c r="Z42" s="28"/>
      <c r="AA42" s="28"/>
      <c r="AB42" s="29">
        <f t="shared" ref="AB42:AF42" si="60">SUM(AB38:AB41)</f>
        <v>0</v>
      </c>
      <c r="AC42" s="29">
        <f t="shared" si="60"/>
        <v>0</v>
      </c>
      <c r="AD42" s="29">
        <f t="shared" si="60"/>
        <v>0</v>
      </c>
      <c r="AE42" s="29">
        <f t="shared" si="60"/>
        <v>0</v>
      </c>
      <c r="AF42" s="29">
        <f t="shared" si="60"/>
        <v>0</v>
      </c>
      <c r="AG42" s="28"/>
      <c r="AH42" s="28"/>
      <c r="AI42" s="28"/>
      <c r="AJ42" s="30">
        <f>SUM(AJ38:AJ41)</f>
        <v>0</v>
      </c>
      <c r="AK42" s="30">
        <f>SUM(AK38:AK41)</f>
        <v>0</v>
      </c>
      <c r="AL42" s="30">
        <f>SUM(AL38:AL41)</f>
        <v>0</v>
      </c>
      <c r="AM42" s="29" t="e">
        <f>SUM(AM38:AM41)</f>
        <v>#REF!</v>
      </c>
      <c r="AN42" s="29" t="e">
        <f>SUM(AN38:AN41)</f>
        <v>#REF!</v>
      </c>
      <c r="AO42" s="31"/>
      <c r="AP42" s="32"/>
      <c r="AQ42" s="78">
        <f t="shared" ref="AQ42:BA42" si="61">SUM(AQ38:AQ41)</f>
        <v>0</v>
      </c>
      <c r="AR42" s="78">
        <f t="shared" si="61"/>
        <v>0</v>
      </c>
      <c r="AS42" s="78" t="e">
        <f t="shared" si="61"/>
        <v>#REF!</v>
      </c>
      <c r="AT42" s="78" t="e">
        <f t="shared" si="61"/>
        <v>#REF!</v>
      </c>
      <c r="AU42" s="78">
        <f t="shared" si="61"/>
        <v>0</v>
      </c>
      <c r="AV42" s="78">
        <f t="shared" si="61"/>
        <v>0</v>
      </c>
      <c r="AW42" s="78">
        <f t="shared" si="61"/>
        <v>0</v>
      </c>
      <c r="AX42" s="78">
        <f t="shared" si="61"/>
        <v>0</v>
      </c>
      <c r="AY42" s="78">
        <f t="shared" si="61"/>
        <v>0</v>
      </c>
      <c r="AZ42" s="78">
        <f t="shared" si="61"/>
        <v>0</v>
      </c>
      <c r="BA42" s="78" t="e">
        <f t="shared" si="61"/>
        <v>#REF!</v>
      </c>
    </row>
    <row r="43" spans="2:53" s="39" customFormat="1" ht="12.75" customHeight="1">
      <c r="B43" s="49"/>
      <c r="C43" s="224" t="s">
        <v>200</v>
      </c>
      <c r="D43" s="224"/>
      <c r="E43" s="225"/>
      <c r="F43" s="69"/>
      <c r="G43" s="69"/>
      <c r="H43" s="57" t="s">
        <v>259</v>
      </c>
      <c r="I43" s="58"/>
      <c r="J43" s="58"/>
      <c r="K43" s="58"/>
      <c r="L43" s="59">
        <f>SUM(L48,L53,L58)</f>
        <v>0</v>
      </c>
      <c r="M43" s="59">
        <f>SUM(M48,M53,M58)</f>
        <v>0</v>
      </c>
      <c r="N43" s="59"/>
      <c r="O43" s="58"/>
      <c r="P43" s="58"/>
      <c r="Q43" s="58"/>
      <c r="R43" s="59">
        <f>SUM(R48,R53,R58)</f>
        <v>0</v>
      </c>
      <c r="S43" s="59">
        <f t="shared" ref="S43:U43" si="62">SUM(S48,S53,S58)</f>
        <v>0</v>
      </c>
      <c r="T43" s="59">
        <f>SUM(T48,T53,T58)</f>
        <v>0</v>
      </c>
      <c r="U43" s="59">
        <f t="shared" si="62"/>
        <v>0</v>
      </c>
      <c r="V43" s="58"/>
      <c r="W43" s="58"/>
      <c r="X43" s="58"/>
      <c r="Y43" s="59">
        <f>SUM(Y48,Y53,Y58)</f>
        <v>0</v>
      </c>
      <c r="Z43" s="58"/>
      <c r="AA43" s="58"/>
      <c r="AB43" s="59">
        <f t="shared" ref="AB43:AF43" si="63">SUM(AB48,AB53,AB58)</f>
        <v>0</v>
      </c>
      <c r="AC43" s="59">
        <f t="shared" si="63"/>
        <v>0</v>
      </c>
      <c r="AD43" s="59">
        <f t="shared" si="63"/>
        <v>0</v>
      </c>
      <c r="AE43" s="59">
        <f t="shared" si="63"/>
        <v>0</v>
      </c>
      <c r="AF43" s="59">
        <f t="shared" si="63"/>
        <v>0</v>
      </c>
      <c r="AG43" s="58"/>
      <c r="AH43" s="58"/>
      <c r="AI43" s="58"/>
      <c r="AJ43" s="59">
        <f t="shared" ref="AJ43:AN43" si="64">SUM(AJ48,AJ53,AJ58)</f>
        <v>0</v>
      </c>
      <c r="AK43" s="59">
        <f t="shared" si="64"/>
        <v>0</v>
      </c>
      <c r="AL43" s="59">
        <f t="shared" si="64"/>
        <v>0</v>
      </c>
      <c r="AM43" s="59" t="e">
        <f t="shared" si="64"/>
        <v>#REF!</v>
      </c>
      <c r="AN43" s="59" t="e">
        <f t="shared" si="64"/>
        <v>#REF!</v>
      </c>
      <c r="AO43" s="60"/>
      <c r="AP43" s="40"/>
      <c r="AQ43" s="59">
        <f t="shared" ref="AQ43:BA43" si="65">SUM(AQ48,AQ53,AQ58)</f>
        <v>0</v>
      </c>
      <c r="AR43" s="59">
        <f t="shared" si="65"/>
        <v>0</v>
      </c>
      <c r="AS43" s="59" t="e">
        <f t="shared" si="65"/>
        <v>#REF!</v>
      </c>
      <c r="AT43" s="59" t="e">
        <f t="shared" si="65"/>
        <v>#REF!</v>
      </c>
      <c r="AU43" s="59">
        <f t="shared" si="65"/>
        <v>0</v>
      </c>
      <c r="AV43" s="59">
        <f t="shared" si="65"/>
        <v>0</v>
      </c>
      <c r="AW43" s="59">
        <f t="shared" si="65"/>
        <v>0</v>
      </c>
      <c r="AX43" s="59">
        <f t="shared" si="65"/>
        <v>0</v>
      </c>
      <c r="AY43" s="59">
        <f t="shared" si="65"/>
        <v>0</v>
      </c>
      <c r="AZ43" s="59">
        <f t="shared" si="65"/>
        <v>0</v>
      </c>
      <c r="BA43" s="59" t="e">
        <f t="shared" si="65"/>
        <v>#REF!</v>
      </c>
    </row>
    <row r="44" spans="2:53" outlineLevel="2">
      <c r="B44" s="41"/>
      <c r="C44" s="38"/>
      <c r="D44" s="85"/>
      <c r="E44" s="85"/>
      <c r="F44" s="87"/>
      <c r="G44" s="82"/>
      <c r="H44" s="15" t="s">
        <v>49</v>
      </c>
      <c r="I44" s="16"/>
      <c r="J44" s="17"/>
      <c r="K44" s="17"/>
      <c r="L44" s="18" t="str">
        <f>IF(I44&lt;&gt;0,((VLOOKUP(I44,'1. Standard_Cost'!$B$4:$D$9,2)+VLOOKUP(I44,'1. Standard_Cost'!$B$4:$D$9,3))*J44*K44),"0")</f>
        <v>0</v>
      </c>
      <c r="M44" s="18">
        <f>L44*'1. Standard_Cost'!F4</f>
        <v>0</v>
      </c>
      <c r="N44" s="19"/>
      <c r="O44" s="19"/>
      <c r="P44" s="19"/>
      <c r="Q44" s="19"/>
      <c r="R44" s="20">
        <f>+N44*P44*'1. Standard_Cost'!$B$13</f>
        <v>0</v>
      </c>
      <c r="S44" s="20">
        <f>+N44*O44*P44*'1. Standard_Cost'!$C$13</f>
        <v>0</v>
      </c>
      <c r="T44" s="20">
        <f>+N44*P44*Q44*'1. Standard_Cost'!$D$13</f>
        <v>0</v>
      </c>
      <c r="U44" s="20">
        <f>+N44*O44*'1. Standard_Cost'!$E$13</f>
        <v>0</v>
      </c>
      <c r="V44" s="19"/>
      <c r="W44" s="19"/>
      <c r="X44" s="19"/>
      <c r="Y44" s="20">
        <f>+V44*((X44*'1. Standard_Cost'!$B$17)+(W44*X44*'1. Standard_Cost'!$C$17))</f>
        <v>0</v>
      </c>
      <c r="Z44" s="19"/>
      <c r="AA44" s="19"/>
      <c r="AB44" s="20">
        <f>+Z44*'1. Standard_Cost'!$B$21+AA44*'1. Standard_Cost'!$C$21</f>
        <v>0</v>
      </c>
      <c r="AC44" s="21"/>
      <c r="AD44" s="22"/>
      <c r="AE44" s="20">
        <f>SUM(AD44,AC44,AB44,Y44,U44,T44,S44,R44)*'1. Standard_Cost'!B73</f>
        <v>0</v>
      </c>
      <c r="AF44" s="20">
        <f>SUM(AD44,AE44)</f>
        <v>0</v>
      </c>
      <c r="AG44" s="19"/>
      <c r="AH44" s="19"/>
      <c r="AI44" s="19"/>
      <c r="AJ44" s="23"/>
      <c r="AK44" s="23"/>
      <c r="AL44" s="23"/>
      <c r="AM44" s="20">
        <f>AG44*'1. Standard_Cost'!B69+'Incremental_Cost Year 1'!AH59*'1. Standard_Cost'!C69+'Incremental_Cost Year 1'!AI59*'1. Standard_Cost'!D69+'Incremental_Cost Year 1'!AJ59+'Incremental_Cost Year 1'!AL59+AK44</f>
        <v>0</v>
      </c>
      <c r="AN44" s="20">
        <f>AM44*'1. Standard_Cost'!C73</f>
        <v>0</v>
      </c>
      <c r="AO44" s="23"/>
      <c r="AQ44" s="20">
        <f t="shared" ref="AQ44:AQ47" si="66">L44+M44</f>
        <v>0</v>
      </c>
      <c r="AR44" s="20">
        <f t="shared" ref="AR44:AR47" si="67">AF44</f>
        <v>0</v>
      </c>
      <c r="AS44" s="20">
        <f t="shared" ref="AS44:AS47" si="68">AM44+AN44</f>
        <v>0</v>
      </c>
      <c r="AT44" s="20">
        <f>SUM(AQ44,AR44,AS44)</f>
        <v>0</v>
      </c>
      <c r="AU44" s="24"/>
      <c r="AV44" s="24"/>
      <c r="AW44" s="24"/>
      <c r="AX44" s="24"/>
      <c r="AY44" s="24"/>
      <c r="AZ44" s="24"/>
      <c r="BA44" s="25">
        <f t="shared" ref="BA44:BA47" si="69">SUM(AU44:AZ44)-AT44</f>
        <v>0</v>
      </c>
    </row>
    <row r="45" spans="2:53" outlineLevel="2">
      <c r="B45" s="41"/>
      <c r="C45" s="38"/>
      <c r="D45" s="84"/>
      <c r="E45" s="84"/>
      <c r="F45" s="84"/>
      <c r="G45" s="83"/>
      <c r="H45" s="15" t="s">
        <v>50</v>
      </c>
      <c r="I45" s="16"/>
      <c r="J45" s="17"/>
      <c r="K45" s="17"/>
      <c r="L45" s="18" t="str">
        <f>IF(I45&lt;&gt;0,((VLOOKUP(I45,'1. Standard_Cost'!$B$4:$D$9,2)+VLOOKUP(I45,'1. Standard_Cost'!$B$4:$D$9,3))*J45*K45),"0")</f>
        <v>0</v>
      </c>
      <c r="M45" s="18">
        <f>L45*'1. Standard_Cost'!F4</f>
        <v>0</v>
      </c>
      <c r="N45" s="19"/>
      <c r="O45" s="19"/>
      <c r="P45" s="19"/>
      <c r="Q45" s="19"/>
      <c r="R45" s="20">
        <f>+N45*P45*'1. Standard_Cost'!$B$13</f>
        <v>0</v>
      </c>
      <c r="S45" s="20">
        <f>+N45*O45*P45*'1. Standard_Cost'!$C$13</f>
        <v>0</v>
      </c>
      <c r="T45" s="20">
        <f>+N45*P45*Q45*'1. Standard_Cost'!$D$13</f>
        <v>0</v>
      </c>
      <c r="U45" s="20">
        <f>+N45*O45*'1. Standard_Cost'!$E$13</f>
        <v>0</v>
      </c>
      <c r="V45" s="19"/>
      <c r="W45" s="19"/>
      <c r="X45" s="19"/>
      <c r="Y45" s="20">
        <f>+V45*((X45*'1. Standard_Cost'!$B$17)+(W45*X45*'1. Standard_Cost'!$C$17))</f>
        <v>0</v>
      </c>
      <c r="Z45" s="19"/>
      <c r="AA45" s="19"/>
      <c r="AB45" s="20">
        <f>+Z45*'1. Standard_Cost'!$B$21+AA45*'1. Standard_Cost'!$C$21</f>
        <v>0</v>
      </c>
      <c r="AC45" s="21"/>
      <c r="AD45" s="22"/>
      <c r="AE45" s="20">
        <f>SUM(AD45,AC45,AB45,Y45,U45,T45,S45,R45)*'1. Standard_Cost'!B73</f>
        <v>0</v>
      </c>
      <c r="AF45" s="20">
        <f t="shared" ref="AF45:AF47" si="70">SUM(AD45,AE45)</f>
        <v>0</v>
      </c>
      <c r="AG45" s="19"/>
      <c r="AH45" s="19"/>
      <c r="AI45" s="19"/>
      <c r="AJ45" s="23"/>
      <c r="AK45" s="23"/>
      <c r="AL45" s="23"/>
      <c r="AM45" s="20">
        <f>AG45*'1. Standard_Cost'!B69+'Incremental_Cost Year 1'!AH60*'1. Standard_Cost'!C69+'Incremental_Cost Year 1'!AI60*'1. Standard_Cost'!D69+'Incremental_Cost Year 1'!AJ60+'Incremental_Cost Year 1'!AL60+AK45</f>
        <v>0</v>
      </c>
      <c r="AN45" s="20">
        <f>AM45*'1. Standard_Cost'!C73</f>
        <v>0</v>
      </c>
      <c r="AO45" s="23"/>
      <c r="AQ45" s="20">
        <f t="shared" si="66"/>
        <v>0</v>
      </c>
      <c r="AR45" s="20">
        <f t="shared" si="67"/>
        <v>0</v>
      </c>
      <c r="AS45" s="20">
        <f t="shared" si="68"/>
        <v>0</v>
      </c>
      <c r="AT45" s="20">
        <f t="shared" ref="AT45:AT47" si="71">SUM(AQ45,AR45,AS45)</f>
        <v>0</v>
      </c>
      <c r="AU45" s="24"/>
      <c r="AV45" s="24"/>
      <c r="AW45" s="24"/>
      <c r="AX45" s="24"/>
      <c r="AY45" s="24"/>
      <c r="AZ45" s="24"/>
      <c r="BA45" s="25">
        <f t="shared" si="69"/>
        <v>0</v>
      </c>
    </row>
    <row r="46" spans="2:53" outlineLevel="2">
      <c r="B46" s="41"/>
      <c r="C46" s="38"/>
      <c r="D46" s="84"/>
      <c r="E46" s="84"/>
      <c r="F46" s="84"/>
      <c r="G46" s="83"/>
      <c r="H46" s="15" t="s">
        <v>51</v>
      </c>
      <c r="I46" s="16"/>
      <c r="J46" s="17"/>
      <c r="K46" s="17"/>
      <c r="L46" s="18" t="str">
        <f>IF(I46&lt;&gt;0,((VLOOKUP(I46,'1. Standard_Cost'!$B$4:$D$9,2)+VLOOKUP(I46,'1. Standard_Cost'!$B$4:$D$9,3))*J46*K46),"0")</f>
        <v>0</v>
      </c>
      <c r="M46" s="18">
        <f>L46*'1. Standard_Cost'!F4</f>
        <v>0</v>
      </c>
      <c r="N46" s="19"/>
      <c r="O46" s="19"/>
      <c r="P46" s="19"/>
      <c r="Q46" s="19"/>
      <c r="R46" s="20">
        <f>+N46*P46*'1. Standard_Cost'!$B$13</f>
        <v>0</v>
      </c>
      <c r="S46" s="20">
        <f>+N46*O46*P46*'1. Standard_Cost'!$C$13</f>
        <v>0</v>
      </c>
      <c r="T46" s="20">
        <f>+N46*P46*Q46*'1. Standard_Cost'!$D$13</f>
        <v>0</v>
      </c>
      <c r="U46" s="20">
        <f>+N46*O46*'1. Standard_Cost'!$E$13</f>
        <v>0</v>
      </c>
      <c r="V46" s="19"/>
      <c r="W46" s="19"/>
      <c r="X46" s="19"/>
      <c r="Y46" s="20">
        <f>+V46*((X46*'1. Standard_Cost'!$B$17)+(W46*X46*'1. Standard_Cost'!$C$17))</f>
        <v>0</v>
      </c>
      <c r="Z46" s="19"/>
      <c r="AA46" s="19"/>
      <c r="AB46" s="20">
        <f>+Z46*'1. Standard_Cost'!$B$21+AA46*'1. Standard_Cost'!$C$21</f>
        <v>0</v>
      </c>
      <c r="AC46" s="21"/>
      <c r="AD46" s="22"/>
      <c r="AE46" s="20">
        <f>SUM(AD46,AC46,AB46,Y46,U46,T46,S46,R46)*'1. Standard_Cost'!B73</f>
        <v>0</v>
      </c>
      <c r="AF46" s="20">
        <f t="shared" si="70"/>
        <v>0</v>
      </c>
      <c r="AG46" s="19"/>
      <c r="AH46" s="19"/>
      <c r="AI46" s="19"/>
      <c r="AJ46" s="23"/>
      <c r="AK46" s="23"/>
      <c r="AL46" s="23"/>
      <c r="AM46" s="20">
        <f>AG46*'1. Standard_Cost'!B69+'Incremental_Cost Year 1'!AH61*'1. Standard_Cost'!C69+'Incremental_Cost Year 1'!AI61*'1. Standard_Cost'!D69+'Incremental_Cost Year 1'!AJ61+'Incremental_Cost Year 1'!AL61+AK46</f>
        <v>0</v>
      </c>
      <c r="AN46" s="20">
        <f>AM46*'1. Standard_Cost'!C73</f>
        <v>0</v>
      </c>
      <c r="AO46" s="23"/>
      <c r="AQ46" s="20">
        <f t="shared" si="66"/>
        <v>0</v>
      </c>
      <c r="AR46" s="20">
        <f t="shared" si="67"/>
        <v>0</v>
      </c>
      <c r="AS46" s="20">
        <f t="shared" si="68"/>
        <v>0</v>
      </c>
      <c r="AT46" s="20">
        <f t="shared" si="71"/>
        <v>0</v>
      </c>
      <c r="AU46" s="24"/>
      <c r="AV46" s="24"/>
      <c r="AW46" s="24"/>
      <c r="AX46" s="24"/>
      <c r="AY46" s="24"/>
      <c r="AZ46" s="24"/>
      <c r="BA46" s="25">
        <f t="shared" si="69"/>
        <v>0</v>
      </c>
    </row>
    <row r="47" spans="2:53" outlineLevel="2">
      <c r="B47" s="41"/>
      <c r="C47" s="38"/>
      <c r="D47" s="84"/>
      <c r="E47" s="84"/>
      <c r="F47" s="84"/>
      <c r="G47" s="83"/>
      <c r="H47" s="26" t="s">
        <v>180</v>
      </c>
      <c r="I47" s="16"/>
      <c r="J47" s="17"/>
      <c r="K47" s="17"/>
      <c r="L47" s="18" t="str">
        <f>IF(I47&lt;&gt;0,((VLOOKUP(I47,'1. Standard_Cost'!$B$4:$D$9,2)+VLOOKUP(I47,'1. Standard_Cost'!$B$4:$D$9,3))*J47*K47),"0")</f>
        <v>0</v>
      </c>
      <c r="M47" s="18">
        <f>L47*'1. Standard_Cost'!F4</f>
        <v>0</v>
      </c>
      <c r="N47" s="19"/>
      <c r="O47" s="19"/>
      <c r="P47" s="19"/>
      <c r="Q47" s="19"/>
      <c r="R47" s="20">
        <f>+N47*P47*'1. Standard_Cost'!$B$13</f>
        <v>0</v>
      </c>
      <c r="S47" s="20">
        <f>+N47*O47*P47*'1. Standard_Cost'!$C$13</f>
        <v>0</v>
      </c>
      <c r="T47" s="20">
        <f>+N47*P47*Q47*'1. Standard_Cost'!$D$13</f>
        <v>0</v>
      </c>
      <c r="U47" s="20">
        <f>+N47*O47*'1. Standard_Cost'!$E$13</f>
        <v>0</v>
      </c>
      <c r="V47" s="19"/>
      <c r="W47" s="19"/>
      <c r="X47" s="19"/>
      <c r="Y47" s="20">
        <f>+V47*((X47*'1. Standard_Cost'!$B$17)+(W47*X47*'1. Standard_Cost'!$C$17))</f>
        <v>0</v>
      </c>
      <c r="Z47" s="19"/>
      <c r="AA47" s="19"/>
      <c r="AB47" s="20">
        <f>+Z47*'1. Standard_Cost'!$B$21+AA47*'1. Standard_Cost'!$C$21</f>
        <v>0</v>
      </c>
      <c r="AC47" s="21"/>
      <c r="AD47" s="22"/>
      <c r="AE47" s="20">
        <f>SUM(AD47,AC47,AB47,Y47,U47,T47,S47,R47)*'1. Standard_Cost'!B73</f>
        <v>0</v>
      </c>
      <c r="AF47" s="20">
        <f t="shared" si="70"/>
        <v>0</v>
      </c>
      <c r="AG47" s="19"/>
      <c r="AH47" s="19"/>
      <c r="AI47" s="19"/>
      <c r="AJ47" s="23"/>
      <c r="AK47" s="23"/>
      <c r="AL47" s="23"/>
      <c r="AM47" s="20">
        <f>AG47*'1. Standard_Cost'!B69+'Incremental_Cost Year 1'!AH62*'1. Standard_Cost'!C69+'Incremental_Cost Year 1'!AI62*'1. Standard_Cost'!D69+'Incremental_Cost Year 1'!AJ62+'Incremental_Cost Year 1'!AL62+AK47</f>
        <v>0</v>
      </c>
      <c r="AN47" s="20">
        <f>AM47*'1. Standard_Cost'!C73</f>
        <v>0</v>
      </c>
      <c r="AO47" s="23"/>
      <c r="AQ47" s="20">
        <f t="shared" si="66"/>
        <v>0</v>
      </c>
      <c r="AR47" s="20">
        <f t="shared" si="67"/>
        <v>0</v>
      </c>
      <c r="AS47" s="20">
        <f t="shared" si="68"/>
        <v>0</v>
      </c>
      <c r="AT47" s="20">
        <f t="shared" si="71"/>
        <v>0</v>
      </c>
      <c r="AU47" s="24"/>
      <c r="AV47" s="24"/>
      <c r="AW47" s="24"/>
      <c r="AX47" s="24"/>
      <c r="AY47" s="24"/>
      <c r="AZ47" s="24"/>
      <c r="BA47" s="25">
        <f t="shared" si="69"/>
        <v>0</v>
      </c>
    </row>
    <row r="48" spans="2:53" ht="41.4" outlineLevel="1">
      <c r="B48" s="41"/>
      <c r="C48" s="38"/>
      <c r="D48" s="86" t="s">
        <v>48</v>
      </c>
      <c r="E48" s="86" t="s">
        <v>201</v>
      </c>
      <c r="F48" s="88">
        <v>2023</v>
      </c>
      <c r="G48" s="89">
        <v>2027</v>
      </c>
      <c r="H48" s="27" t="s">
        <v>260</v>
      </c>
      <c r="I48" s="28"/>
      <c r="J48" s="28"/>
      <c r="K48" s="28"/>
      <c r="L48" s="29">
        <f>SUM(L44:L47)</f>
        <v>0</v>
      </c>
      <c r="M48" s="29">
        <f>SUM(M44:M47)</f>
        <v>0</v>
      </c>
      <c r="N48" s="28"/>
      <c r="O48" s="28"/>
      <c r="P48" s="28"/>
      <c r="Q48" s="28"/>
      <c r="R48" s="30">
        <f>SUM(R44:R47)</f>
        <v>0</v>
      </c>
      <c r="S48" s="30">
        <f>SUM(S44:S47)</f>
        <v>0</v>
      </c>
      <c r="T48" s="30">
        <f>SUM(T44:T47)</f>
        <v>0</v>
      </c>
      <c r="U48" s="30">
        <f>SUM(U44:U47)</f>
        <v>0</v>
      </c>
      <c r="V48" s="28"/>
      <c r="W48" s="28"/>
      <c r="X48" s="28"/>
      <c r="Y48" s="29">
        <f>SUM(Y44:Y47)</f>
        <v>0</v>
      </c>
      <c r="Z48" s="28"/>
      <c r="AA48" s="28"/>
      <c r="AB48" s="29">
        <f t="shared" ref="AB48:AF48" si="72">SUM(AB44:AB47)</f>
        <v>0</v>
      </c>
      <c r="AC48" s="29">
        <f t="shared" si="72"/>
        <v>0</v>
      </c>
      <c r="AD48" s="29">
        <f t="shared" si="72"/>
        <v>0</v>
      </c>
      <c r="AE48" s="29">
        <f t="shared" si="72"/>
        <v>0</v>
      </c>
      <c r="AF48" s="29">
        <f t="shared" si="72"/>
        <v>0</v>
      </c>
      <c r="AG48" s="28"/>
      <c r="AH48" s="28"/>
      <c r="AI48" s="28"/>
      <c r="AJ48" s="30">
        <f>SUM(AJ44:AJ47)</f>
        <v>0</v>
      </c>
      <c r="AK48" s="30">
        <f>SUM(AK44:AK47)</f>
        <v>0</v>
      </c>
      <c r="AL48" s="30">
        <f>SUM(AL44:AL47)</f>
        <v>0</v>
      </c>
      <c r="AM48" s="29">
        <f>SUM(AM44:AM47)</f>
        <v>0</v>
      </c>
      <c r="AN48" s="29">
        <f>SUM(AN44:AN47)</f>
        <v>0</v>
      </c>
      <c r="AO48" s="31"/>
      <c r="AP48" s="32"/>
      <c r="AQ48" s="78">
        <f t="shared" ref="AQ48:BA48" si="73">SUM(AQ44:AQ47)</f>
        <v>0</v>
      </c>
      <c r="AR48" s="78">
        <f t="shared" si="73"/>
        <v>0</v>
      </c>
      <c r="AS48" s="78">
        <f t="shared" si="73"/>
        <v>0</v>
      </c>
      <c r="AT48" s="78">
        <f t="shared" si="73"/>
        <v>0</v>
      </c>
      <c r="AU48" s="78">
        <f t="shared" si="73"/>
        <v>0</v>
      </c>
      <c r="AV48" s="78">
        <f t="shared" si="73"/>
        <v>0</v>
      </c>
      <c r="AW48" s="78">
        <f t="shared" si="73"/>
        <v>0</v>
      </c>
      <c r="AX48" s="78">
        <f t="shared" si="73"/>
        <v>0</v>
      </c>
      <c r="AY48" s="78">
        <f t="shared" si="73"/>
        <v>0</v>
      </c>
      <c r="AZ48" s="78">
        <f t="shared" si="73"/>
        <v>0</v>
      </c>
      <c r="BA48" s="78">
        <f t="shared" si="73"/>
        <v>0</v>
      </c>
    </row>
    <row r="49" spans="2:53" outlineLevel="2">
      <c r="B49" s="41"/>
      <c r="C49" s="38"/>
      <c r="D49" s="85"/>
      <c r="E49" s="85"/>
      <c r="F49" s="87"/>
      <c r="G49" s="82"/>
      <c r="H49" s="15" t="s">
        <v>49</v>
      </c>
      <c r="I49" s="16"/>
      <c r="J49" s="17"/>
      <c r="K49" s="17"/>
      <c r="L49" s="18" t="str">
        <f>IF(I49&lt;&gt;0,((VLOOKUP(I49,'1. Standard_Cost'!$B$4:$D$9,2)+VLOOKUP(I49,'1. Standard_Cost'!$B$4:$D$9,3))*J49*K49),"0")</f>
        <v>0</v>
      </c>
      <c r="M49" s="18">
        <f>L49*'1. Standard_Cost'!F4</f>
        <v>0</v>
      </c>
      <c r="N49" s="19"/>
      <c r="O49" s="19"/>
      <c r="P49" s="19"/>
      <c r="Q49" s="19"/>
      <c r="R49" s="20">
        <f>+N49*P49*'1. Standard_Cost'!$B$13</f>
        <v>0</v>
      </c>
      <c r="S49" s="20">
        <f>+N49*O49*P49*'1. Standard_Cost'!$C$13</f>
        <v>0</v>
      </c>
      <c r="T49" s="20">
        <f>+N49*P49*Q49*'1. Standard_Cost'!$D$13</f>
        <v>0</v>
      </c>
      <c r="U49" s="20">
        <f>+N49*O49*'1. Standard_Cost'!$E$13</f>
        <v>0</v>
      </c>
      <c r="V49" s="19"/>
      <c r="W49" s="19"/>
      <c r="X49" s="19"/>
      <c r="Y49" s="20">
        <f>+V49*((X49*'1. Standard_Cost'!$B$17)+(W49*X49*'1. Standard_Cost'!$C$17))</f>
        <v>0</v>
      </c>
      <c r="Z49" s="19"/>
      <c r="AA49" s="19"/>
      <c r="AB49" s="20">
        <f>+Z49*'1. Standard_Cost'!$B$21+AA49*'1. Standard_Cost'!$C$21</f>
        <v>0</v>
      </c>
      <c r="AC49" s="21"/>
      <c r="AD49" s="22"/>
      <c r="AE49" s="20">
        <f>SUM(AD49,AC49,AB49,Y49,U49,T49,S49,R49)*'1. Standard_Cost'!B73</f>
        <v>0</v>
      </c>
      <c r="AF49" s="20">
        <f>SUM(AD49,AE49)</f>
        <v>0</v>
      </c>
      <c r="AG49" s="19"/>
      <c r="AH49" s="19"/>
      <c r="AI49" s="19"/>
      <c r="AJ49" s="23"/>
      <c r="AK49" s="23"/>
      <c r="AL49" s="23"/>
      <c r="AM49" s="20">
        <f>AG49*'1. Standard_Cost'!B69+'Incremental_Cost Year 1'!AH64*'1. Standard_Cost'!C69+'Incremental_Cost Year 1'!AI64*'1. Standard_Cost'!D69+'Incremental_Cost Year 1'!AJ64+'Incremental_Cost Year 1'!AL64+AK49</f>
        <v>0</v>
      </c>
      <c r="AN49" s="20">
        <f>AM49*'1. Standard_Cost'!C73</f>
        <v>0</v>
      </c>
      <c r="AO49" s="23"/>
      <c r="AQ49" s="20">
        <f t="shared" ref="AQ49:AQ52" si="74">L49+M49</f>
        <v>0</v>
      </c>
      <c r="AR49" s="20">
        <f t="shared" ref="AR49:AR52" si="75">AF49</f>
        <v>0</v>
      </c>
      <c r="AS49" s="20">
        <f t="shared" ref="AS49:AS52" si="76">AM49+AN49</f>
        <v>0</v>
      </c>
      <c r="AT49" s="20">
        <f>SUM(AQ49,AR49,AS49)</f>
        <v>0</v>
      </c>
      <c r="AU49" s="24"/>
      <c r="AV49" s="24"/>
      <c r="AW49" s="24"/>
      <c r="AX49" s="24"/>
      <c r="AY49" s="24"/>
      <c r="AZ49" s="24"/>
      <c r="BA49" s="25">
        <f t="shared" ref="BA49:BA52" si="77">SUM(AU49:AZ49)-AT49</f>
        <v>0</v>
      </c>
    </row>
    <row r="50" spans="2:53" outlineLevel="2">
      <c r="B50" s="41"/>
      <c r="C50" s="38"/>
      <c r="D50" s="84"/>
      <c r="E50" s="84"/>
      <c r="F50" s="84"/>
      <c r="G50" s="83"/>
      <c r="H50" s="15" t="s">
        <v>50</v>
      </c>
      <c r="I50" s="16"/>
      <c r="J50" s="17"/>
      <c r="K50" s="17"/>
      <c r="L50" s="18" t="str">
        <f>IF(I50&lt;&gt;0,((VLOOKUP(I50,'1. Standard_Cost'!$B$4:$D$9,2)+VLOOKUP(I50,'1. Standard_Cost'!$B$4:$D$9,3))*J50*K50),"0")</f>
        <v>0</v>
      </c>
      <c r="M50" s="18">
        <f>L50*'1. Standard_Cost'!F4</f>
        <v>0</v>
      </c>
      <c r="N50" s="19"/>
      <c r="O50" s="19"/>
      <c r="P50" s="19"/>
      <c r="Q50" s="19"/>
      <c r="R50" s="20">
        <f>+N50*P50*'1. Standard_Cost'!$B$13</f>
        <v>0</v>
      </c>
      <c r="S50" s="20">
        <f>+N50*O50*P50*'1. Standard_Cost'!$C$13</f>
        <v>0</v>
      </c>
      <c r="T50" s="20">
        <f>+N50*P50*Q50*'1. Standard_Cost'!$D$13</f>
        <v>0</v>
      </c>
      <c r="U50" s="20">
        <f>+N50*O50*'1. Standard_Cost'!$E$13</f>
        <v>0</v>
      </c>
      <c r="V50" s="19"/>
      <c r="W50" s="19"/>
      <c r="X50" s="19"/>
      <c r="Y50" s="20">
        <f>+V50*((X50*'1. Standard_Cost'!$B$17)+(W50*X50*'1. Standard_Cost'!$C$17))</f>
        <v>0</v>
      </c>
      <c r="Z50" s="19"/>
      <c r="AA50" s="19"/>
      <c r="AB50" s="20">
        <f>+Z50*'1. Standard_Cost'!$B$21+AA50*'1. Standard_Cost'!$C$21</f>
        <v>0</v>
      </c>
      <c r="AC50" s="21"/>
      <c r="AD50" s="22"/>
      <c r="AE50" s="20">
        <f>SUM(AD50,AC50,AB50,Y50,U50,T50,S50,R50)*'1. Standard_Cost'!B73</f>
        <v>0</v>
      </c>
      <c r="AF50" s="20">
        <f t="shared" ref="AF50:AF52" si="78">SUM(AD50,AE50)</f>
        <v>0</v>
      </c>
      <c r="AG50" s="19"/>
      <c r="AH50" s="19"/>
      <c r="AI50" s="19"/>
      <c r="AJ50" s="23"/>
      <c r="AK50" s="23"/>
      <c r="AL50" s="23"/>
      <c r="AM50" s="20">
        <f>AG50*'1. Standard_Cost'!B69+'Incremental_Cost Year 1'!AH65*'1. Standard_Cost'!C69+'Incremental_Cost Year 1'!AI65*'1. Standard_Cost'!D69+'Incremental_Cost Year 1'!AJ65+'Incremental_Cost Year 1'!AL65+AK50</f>
        <v>0</v>
      </c>
      <c r="AN50" s="20">
        <f>AM50*'1. Standard_Cost'!C73</f>
        <v>0</v>
      </c>
      <c r="AO50" s="23"/>
      <c r="AQ50" s="20">
        <f t="shared" si="74"/>
        <v>0</v>
      </c>
      <c r="AR50" s="20">
        <f t="shared" si="75"/>
        <v>0</v>
      </c>
      <c r="AS50" s="20">
        <f t="shared" si="76"/>
        <v>0</v>
      </c>
      <c r="AT50" s="20">
        <f t="shared" ref="AT50:AT52" si="79">SUM(AQ50,AR50,AS50)</f>
        <v>0</v>
      </c>
      <c r="AU50" s="24"/>
      <c r="AV50" s="24">
        <v>0</v>
      </c>
      <c r="AW50" s="24"/>
      <c r="AX50" s="24"/>
      <c r="AY50" s="24"/>
      <c r="AZ50" s="24"/>
      <c r="BA50" s="25">
        <f t="shared" si="77"/>
        <v>0</v>
      </c>
    </row>
    <row r="51" spans="2:53" outlineLevel="2">
      <c r="B51" s="41"/>
      <c r="C51" s="240"/>
      <c r="D51" s="84"/>
      <c r="E51" s="84"/>
      <c r="F51" s="84"/>
      <c r="G51" s="83"/>
      <c r="H51" s="15" t="s">
        <v>51</v>
      </c>
      <c r="I51" s="16"/>
      <c r="J51" s="17"/>
      <c r="K51" s="17"/>
      <c r="L51" s="18" t="str">
        <f>IF(I51&lt;&gt;0,((VLOOKUP(I51,'1. Standard_Cost'!$B$4:$D$9,2)+VLOOKUP(I51,'1. Standard_Cost'!$B$4:$D$9,3))*J51*K51),"0")</f>
        <v>0</v>
      </c>
      <c r="M51" s="18">
        <f>L51*'1. Standard_Cost'!F4</f>
        <v>0</v>
      </c>
      <c r="N51" s="19"/>
      <c r="O51" s="19"/>
      <c r="P51" s="19"/>
      <c r="Q51" s="19"/>
      <c r="R51" s="20">
        <f>+N51*P51*'1. Standard_Cost'!$B$13</f>
        <v>0</v>
      </c>
      <c r="S51" s="20">
        <f>+N51*O51*P51*'1. Standard_Cost'!$C$13</f>
        <v>0</v>
      </c>
      <c r="T51" s="20">
        <f>+N51*P51*Q51*'1. Standard_Cost'!$D$13</f>
        <v>0</v>
      </c>
      <c r="U51" s="20">
        <f>+N51*O51*'1. Standard_Cost'!$E$13</f>
        <v>0</v>
      </c>
      <c r="V51" s="19"/>
      <c r="W51" s="19"/>
      <c r="X51" s="19"/>
      <c r="Y51" s="20">
        <f>+V51*((X51*'1. Standard_Cost'!$B$17)+(W51*X51*'1. Standard_Cost'!$C$17))</f>
        <v>0</v>
      </c>
      <c r="Z51" s="19"/>
      <c r="AA51" s="19"/>
      <c r="AB51" s="20">
        <f>+Z51*'1. Standard_Cost'!$B$21+AA51*'1. Standard_Cost'!$C$21</f>
        <v>0</v>
      </c>
      <c r="AC51" s="21"/>
      <c r="AD51" s="22"/>
      <c r="AE51" s="20">
        <f>SUM(AD51,AC51,AB51,Y51,U51,T51,S51,R51)*'1. Standard_Cost'!B73</f>
        <v>0</v>
      </c>
      <c r="AF51" s="20">
        <f t="shared" si="78"/>
        <v>0</v>
      </c>
      <c r="AG51" s="19"/>
      <c r="AH51" s="19"/>
      <c r="AI51" s="19"/>
      <c r="AJ51" s="23"/>
      <c r="AK51" s="23"/>
      <c r="AL51" s="23"/>
      <c r="AM51" s="20">
        <f>AG51*'1. Standard_Cost'!B69+'Incremental_Cost Year 1'!AH66*'1. Standard_Cost'!C69+'Incremental_Cost Year 1'!AI66*'1. Standard_Cost'!D69+'Incremental_Cost Year 1'!AJ66+'Incremental_Cost Year 1'!AL66+AK51</f>
        <v>0</v>
      </c>
      <c r="AN51" s="20">
        <f>AM51*'1. Standard_Cost'!C73</f>
        <v>0</v>
      </c>
      <c r="AO51" s="23"/>
      <c r="AQ51" s="20">
        <f t="shared" si="74"/>
        <v>0</v>
      </c>
      <c r="AR51" s="20">
        <f t="shared" si="75"/>
        <v>0</v>
      </c>
      <c r="AS51" s="20">
        <f t="shared" si="76"/>
        <v>0</v>
      </c>
      <c r="AT51" s="20">
        <f t="shared" si="79"/>
        <v>0</v>
      </c>
      <c r="AU51" s="24"/>
      <c r="AV51" s="24"/>
      <c r="AW51" s="24"/>
      <c r="AX51" s="24"/>
      <c r="AY51" s="24"/>
      <c r="AZ51" s="24"/>
      <c r="BA51" s="25">
        <f t="shared" si="77"/>
        <v>0</v>
      </c>
    </row>
    <row r="52" spans="2:53" outlineLevel="2">
      <c r="B52" s="41"/>
      <c r="C52" s="240"/>
      <c r="D52" s="84"/>
      <c r="E52" s="84"/>
      <c r="F52" s="84"/>
      <c r="G52" s="83"/>
      <c r="H52" s="26" t="s">
        <v>180</v>
      </c>
      <c r="I52" s="16"/>
      <c r="J52" s="17"/>
      <c r="K52" s="17"/>
      <c r="L52" s="18" t="str">
        <f>IF(I52&lt;&gt;0,((VLOOKUP(I52,'1. Standard_Cost'!$B$4:$D$9,2)+VLOOKUP(I52,'1. Standard_Cost'!$B$4:$D$9,3))*J52*K52),"0")</f>
        <v>0</v>
      </c>
      <c r="M52" s="18">
        <f>L52*'1. Standard_Cost'!F4</f>
        <v>0</v>
      </c>
      <c r="N52" s="19"/>
      <c r="O52" s="19"/>
      <c r="P52" s="19"/>
      <c r="Q52" s="19"/>
      <c r="R52" s="20">
        <f>+N52*P52*'1. Standard_Cost'!$B$13</f>
        <v>0</v>
      </c>
      <c r="S52" s="20">
        <f>+N52*O52*P52*'1. Standard_Cost'!$C$13</f>
        <v>0</v>
      </c>
      <c r="T52" s="20">
        <f>+N52*P52*Q52*'1. Standard_Cost'!$D$13</f>
        <v>0</v>
      </c>
      <c r="U52" s="20">
        <f>+N52*O52*'1. Standard_Cost'!$E$13</f>
        <v>0</v>
      </c>
      <c r="V52" s="19"/>
      <c r="W52" s="19"/>
      <c r="X52" s="19"/>
      <c r="Y52" s="20">
        <f>+V52*((X52*'1. Standard_Cost'!$B$17)+(W52*X52*'1. Standard_Cost'!$C$17))</f>
        <v>0</v>
      </c>
      <c r="Z52" s="19"/>
      <c r="AA52" s="19"/>
      <c r="AB52" s="20">
        <f>+Z52*'1. Standard_Cost'!$B$21+AA52*'1. Standard_Cost'!$C$21</f>
        <v>0</v>
      </c>
      <c r="AC52" s="21"/>
      <c r="AD52" s="22"/>
      <c r="AE52" s="20">
        <f>SUM(AD52,AC52,AB52,Y52,U52,T52,S52,R52)*'1. Standard_Cost'!B73</f>
        <v>0</v>
      </c>
      <c r="AF52" s="20">
        <f t="shared" si="78"/>
        <v>0</v>
      </c>
      <c r="AG52" s="19"/>
      <c r="AH52" s="19"/>
      <c r="AI52" s="19"/>
      <c r="AJ52" s="23"/>
      <c r="AK52" s="23"/>
      <c r="AL52" s="23"/>
      <c r="AM52" s="20" t="e">
        <f>AG52*'1. Standard_Cost'!B69+'Incremental_Cost Year 1'!#REF!*'1. Standard_Cost'!C69+'Incremental_Cost Year 1'!#REF!*'1. Standard_Cost'!D69+'Incremental_Cost Year 1'!#REF!+'Incremental_Cost Year 1'!#REF!+AK52</f>
        <v>#REF!</v>
      </c>
      <c r="AN52" s="20" t="e">
        <f>AM52*'1. Standard_Cost'!C73</f>
        <v>#REF!</v>
      </c>
      <c r="AO52" s="23"/>
      <c r="AQ52" s="20">
        <f t="shared" si="74"/>
        <v>0</v>
      </c>
      <c r="AR52" s="20">
        <f t="shared" si="75"/>
        <v>0</v>
      </c>
      <c r="AS52" s="20" t="e">
        <f t="shared" si="76"/>
        <v>#REF!</v>
      </c>
      <c r="AT52" s="20" t="e">
        <f t="shared" si="79"/>
        <v>#REF!</v>
      </c>
      <c r="AU52" s="24"/>
      <c r="AV52" s="24"/>
      <c r="AW52" s="24"/>
      <c r="AX52" s="24"/>
      <c r="AY52" s="24"/>
      <c r="AZ52" s="24"/>
      <c r="BA52" s="25" t="e">
        <f t="shared" si="77"/>
        <v>#REF!</v>
      </c>
    </row>
    <row r="53" spans="2:53" ht="27.6" outlineLevel="1">
      <c r="B53" s="41"/>
      <c r="C53" s="240"/>
      <c r="D53" s="86" t="s">
        <v>48</v>
      </c>
      <c r="E53" s="86" t="s">
        <v>202</v>
      </c>
      <c r="F53" s="88" t="s">
        <v>153</v>
      </c>
      <c r="G53" s="89" t="s">
        <v>154</v>
      </c>
      <c r="H53" s="27" t="s">
        <v>261</v>
      </c>
      <c r="I53" s="28"/>
      <c r="J53" s="28"/>
      <c r="K53" s="28"/>
      <c r="L53" s="29">
        <f>SUM(L49:L52)</f>
        <v>0</v>
      </c>
      <c r="M53" s="29">
        <f t="shared" ref="M53" si="80">SUM(M49:M52)</f>
        <v>0</v>
      </c>
      <c r="N53" s="28"/>
      <c r="O53" s="28"/>
      <c r="P53" s="28"/>
      <c r="Q53" s="28"/>
      <c r="R53" s="30">
        <f>SUM(R49:R52)</f>
        <v>0</v>
      </c>
      <c r="S53" s="30">
        <f>SUM(S49:S52)</f>
        <v>0</v>
      </c>
      <c r="T53" s="30">
        <f>SUM(T49:T52)</f>
        <v>0</v>
      </c>
      <c r="U53" s="30">
        <f>SUM(U49:U52)</f>
        <v>0</v>
      </c>
      <c r="V53" s="28"/>
      <c r="W53" s="28"/>
      <c r="X53" s="28"/>
      <c r="Y53" s="29">
        <f>SUM(Y49:Y52)</f>
        <v>0</v>
      </c>
      <c r="Z53" s="28"/>
      <c r="AA53" s="28"/>
      <c r="AB53" s="29">
        <f t="shared" ref="AB53:AF53" si="81">SUM(AB49:AB52)</f>
        <v>0</v>
      </c>
      <c r="AC53" s="29">
        <f t="shared" si="81"/>
        <v>0</v>
      </c>
      <c r="AD53" s="29">
        <f t="shared" si="81"/>
        <v>0</v>
      </c>
      <c r="AE53" s="29">
        <f t="shared" si="81"/>
        <v>0</v>
      </c>
      <c r="AF53" s="29">
        <f t="shared" si="81"/>
        <v>0</v>
      </c>
      <c r="AG53" s="28"/>
      <c r="AH53" s="28"/>
      <c r="AI53" s="28"/>
      <c r="AJ53" s="30">
        <f>SUM(AJ49:AJ52)</f>
        <v>0</v>
      </c>
      <c r="AK53" s="30">
        <f>SUM(AK49:AK52)</f>
        <v>0</v>
      </c>
      <c r="AL53" s="30">
        <f>SUM(AL49:AL52)</f>
        <v>0</v>
      </c>
      <c r="AM53" s="29" t="e">
        <f>SUM(AM49:AM52)</f>
        <v>#REF!</v>
      </c>
      <c r="AN53" s="29" t="e">
        <f>SUM(AN49:AN52)</f>
        <v>#REF!</v>
      </c>
      <c r="AO53" s="31"/>
      <c r="AP53" s="32"/>
      <c r="AQ53" s="78">
        <f t="shared" ref="AQ53:BA53" si="82">SUM(AQ49:AQ52)</f>
        <v>0</v>
      </c>
      <c r="AR53" s="78">
        <f t="shared" si="82"/>
        <v>0</v>
      </c>
      <c r="AS53" s="78" t="e">
        <f t="shared" si="82"/>
        <v>#REF!</v>
      </c>
      <c r="AT53" s="78" t="e">
        <f t="shared" si="82"/>
        <v>#REF!</v>
      </c>
      <c r="AU53" s="78">
        <f t="shared" si="82"/>
        <v>0</v>
      </c>
      <c r="AV53" s="78">
        <f t="shared" si="82"/>
        <v>0</v>
      </c>
      <c r="AW53" s="78">
        <f t="shared" si="82"/>
        <v>0</v>
      </c>
      <c r="AX53" s="78">
        <f t="shared" si="82"/>
        <v>0</v>
      </c>
      <c r="AY53" s="78">
        <f t="shared" si="82"/>
        <v>0</v>
      </c>
      <c r="AZ53" s="78">
        <f t="shared" si="82"/>
        <v>0</v>
      </c>
      <c r="BA53" s="78" t="e">
        <f t="shared" si="82"/>
        <v>#REF!</v>
      </c>
    </row>
    <row r="54" spans="2:53" outlineLevel="2">
      <c r="B54" s="41"/>
      <c r="C54" s="240"/>
      <c r="D54" s="85"/>
      <c r="E54" s="85"/>
      <c r="F54" s="87"/>
      <c r="G54" s="82"/>
      <c r="H54" s="15" t="s">
        <v>49</v>
      </c>
      <c r="I54" s="16"/>
      <c r="J54" s="17"/>
      <c r="K54" s="17"/>
      <c r="L54" s="18" t="str">
        <f>IF(I54&lt;&gt;0,((VLOOKUP(I54,'1. Standard_Cost'!$B$4:$D$9,2)+VLOOKUP(I54,'1. Standard_Cost'!$B$4:$D$9,3))*J54*K54),"0")</f>
        <v>0</v>
      </c>
      <c r="M54" s="18">
        <f>L54*'1. Standard_Cost'!F4</f>
        <v>0</v>
      </c>
      <c r="N54" s="19"/>
      <c r="O54" s="19"/>
      <c r="P54" s="19"/>
      <c r="Q54" s="19"/>
      <c r="R54" s="20">
        <f>+N54*P54*'1. Standard_Cost'!$B$13</f>
        <v>0</v>
      </c>
      <c r="S54" s="20">
        <f>+N54*O54*P54*'1. Standard_Cost'!$C$13</f>
        <v>0</v>
      </c>
      <c r="T54" s="20">
        <f>+N54*P54*Q54*'1. Standard_Cost'!$D$13</f>
        <v>0</v>
      </c>
      <c r="U54" s="20">
        <f>+N54*O54*'1. Standard_Cost'!$E$13</f>
        <v>0</v>
      </c>
      <c r="V54" s="19"/>
      <c r="W54" s="19"/>
      <c r="X54" s="19"/>
      <c r="Y54" s="20">
        <f>+V54*((X54*'1. Standard_Cost'!$B$17)+(W54*X54*'1. Standard_Cost'!$C$17))</f>
        <v>0</v>
      </c>
      <c r="Z54" s="19"/>
      <c r="AA54" s="19"/>
      <c r="AB54" s="20">
        <f>+Z54*'1. Standard_Cost'!$B$21+AA54*'1. Standard_Cost'!$C$21</f>
        <v>0</v>
      </c>
      <c r="AC54" s="21"/>
      <c r="AD54" s="22"/>
      <c r="AE54" s="20">
        <f>SUM(AD54,AC54,AB54,Y54,U54,T54,S54,R54)*'1. Standard_Cost'!B73</f>
        <v>0</v>
      </c>
      <c r="AF54" s="20">
        <f>SUM(AD54,AE54)</f>
        <v>0</v>
      </c>
      <c r="AG54" s="19"/>
      <c r="AH54" s="19"/>
      <c r="AI54" s="19"/>
      <c r="AJ54" s="23"/>
      <c r="AK54" s="23"/>
      <c r="AL54" s="23"/>
      <c r="AM54" s="20" t="e">
        <f>AG54*'1. Standard_Cost'!B69+'Incremental_Cost Year 1'!#REF!*'1. Standard_Cost'!C69+'Incremental_Cost Year 1'!#REF!*'1. Standard_Cost'!D69+'Incremental_Cost Year 1'!#REF!+'Incremental_Cost Year 1'!#REF!+AK54</f>
        <v>#REF!</v>
      </c>
      <c r="AN54" s="20" t="e">
        <f>AM54*'1. Standard_Cost'!C73</f>
        <v>#REF!</v>
      </c>
      <c r="AO54" s="23"/>
      <c r="AQ54" s="20">
        <f t="shared" ref="AQ54:AQ57" si="83">L54+M54</f>
        <v>0</v>
      </c>
      <c r="AR54" s="20">
        <f t="shared" ref="AR54:AR57" si="84">AF54</f>
        <v>0</v>
      </c>
      <c r="AS54" s="20" t="e">
        <f t="shared" ref="AS54:AS57" si="85">AM54+AN54</f>
        <v>#REF!</v>
      </c>
      <c r="AT54" s="20" t="e">
        <f>SUM(AQ54,AR54,AS54)</f>
        <v>#REF!</v>
      </c>
      <c r="AU54" s="24"/>
      <c r="AV54" s="24"/>
      <c r="AW54" s="24"/>
      <c r="AX54" s="24"/>
      <c r="AY54" s="24"/>
      <c r="AZ54" s="24"/>
      <c r="BA54" s="25" t="e">
        <f t="shared" ref="BA54:BA57" si="86">SUM(AU54:AZ54)-AT54</f>
        <v>#REF!</v>
      </c>
    </row>
    <row r="55" spans="2:53" outlineLevel="2">
      <c r="B55" s="41"/>
      <c r="C55" s="240"/>
      <c r="D55" s="84"/>
      <c r="E55" s="84"/>
      <c r="F55" s="84"/>
      <c r="G55" s="83"/>
      <c r="H55" s="15" t="s">
        <v>50</v>
      </c>
      <c r="I55" s="16"/>
      <c r="J55" s="17"/>
      <c r="K55" s="17"/>
      <c r="L55" s="18" t="str">
        <f>IF(I55&lt;&gt;0,((VLOOKUP(I55,'1. Standard_Cost'!$B$4:$D$9,2)+VLOOKUP(I55,'1. Standard_Cost'!$B$4:$D$9,3))*J55*K55),"0")</f>
        <v>0</v>
      </c>
      <c r="M55" s="18">
        <f>L55*'1. Standard_Cost'!F4</f>
        <v>0</v>
      </c>
      <c r="N55" s="19"/>
      <c r="O55" s="19"/>
      <c r="P55" s="19"/>
      <c r="Q55" s="19"/>
      <c r="R55" s="20">
        <f>+N55*P55*'1. Standard_Cost'!$B$13</f>
        <v>0</v>
      </c>
      <c r="S55" s="20">
        <f>+N55*O55*P55*'1. Standard_Cost'!$C$13</f>
        <v>0</v>
      </c>
      <c r="T55" s="20">
        <f>+N55*P55*Q55*'1. Standard_Cost'!$D$13</f>
        <v>0</v>
      </c>
      <c r="U55" s="20">
        <f>+N55*O55*'1. Standard_Cost'!$E$13</f>
        <v>0</v>
      </c>
      <c r="V55" s="19"/>
      <c r="W55" s="19"/>
      <c r="X55" s="19"/>
      <c r="Y55" s="20">
        <f>+V55*((X55*'1. Standard_Cost'!$B$17)+(W55*X55*'1. Standard_Cost'!$C$17))</f>
        <v>0</v>
      </c>
      <c r="Z55" s="19"/>
      <c r="AA55" s="19"/>
      <c r="AB55" s="20">
        <f>+Z55*'1. Standard_Cost'!$B$21+AA55*'1. Standard_Cost'!$C$21</f>
        <v>0</v>
      </c>
      <c r="AC55" s="21"/>
      <c r="AD55" s="22"/>
      <c r="AE55" s="20">
        <f>SUM(AD55,AC55,AB55,Y55,U55,T55,S55,R55)*'1. Standard_Cost'!B73</f>
        <v>0</v>
      </c>
      <c r="AF55" s="20">
        <f t="shared" ref="AF55:AF57" si="87">SUM(AD55,AE55)</f>
        <v>0</v>
      </c>
      <c r="AG55" s="19"/>
      <c r="AH55" s="19"/>
      <c r="AI55" s="19"/>
      <c r="AJ55" s="23"/>
      <c r="AK55" s="23"/>
      <c r="AL55" s="23"/>
      <c r="AM55" s="20" t="e">
        <f>AG55*'1. Standard_Cost'!B69+'Incremental_Cost Year 1'!#REF!*'1. Standard_Cost'!C69+'Incremental_Cost Year 1'!#REF!*'1. Standard_Cost'!D69+'Incremental_Cost Year 1'!#REF!+'Incremental_Cost Year 1'!#REF!+AK55</f>
        <v>#REF!</v>
      </c>
      <c r="AN55" s="20" t="e">
        <f>AM55*'1. Standard_Cost'!C73</f>
        <v>#REF!</v>
      </c>
      <c r="AO55" s="23"/>
      <c r="AQ55" s="20">
        <f t="shared" si="83"/>
        <v>0</v>
      </c>
      <c r="AR55" s="20">
        <f t="shared" si="84"/>
        <v>0</v>
      </c>
      <c r="AS55" s="20" t="e">
        <f t="shared" si="85"/>
        <v>#REF!</v>
      </c>
      <c r="AT55" s="20" t="e">
        <f t="shared" ref="AT55:AT57" si="88">SUM(AQ55,AR55,AS55)</f>
        <v>#REF!</v>
      </c>
      <c r="AU55" s="24"/>
      <c r="AV55" s="24">
        <v>0</v>
      </c>
      <c r="AW55" s="24"/>
      <c r="AX55" s="24"/>
      <c r="AY55" s="24"/>
      <c r="AZ55" s="24"/>
      <c r="BA55" s="25" t="e">
        <f t="shared" si="86"/>
        <v>#REF!</v>
      </c>
    </row>
    <row r="56" spans="2:53" outlineLevel="2">
      <c r="B56" s="41"/>
      <c r="C56" s="240"/>
      <c r="D56" s="84"/>
      <c r="E56" s="84"/>
      <c r="F56" s="84"/>
      <c r="G56" s="83"/>
      <c r="H56" s="15" t="s">
        <v>51</v>
      </c>
      <c r="I56" s="16"/>
      <c r="J56" s="17"/>
      <c r="K56" s="17"/>
      <c r="L56" s="18" t="str">
        <f>IF(I56&lt;&gt;0,((VLOOKUP(I56,'1. Standard_Cost'!$B$4:$D$9,2)+VLOOKUP(I56,'1. Standard_Cost'!$B$4:$D$9,3))*J56*K56),"0")</f>
        <v>0</v>
      </c>
      <c r="M56" s="18">
        <f>L56*'1. Standard_Cost'!F4</f>
        <v>0</v>
      </c>
      <c r="N56" s="19"/>
      <c r="O56" s="19"/>
      <c r="P56" s="19"/>
      <c r="Q56" s="19"/>
      <c r="R56" s="20">
        <f>+N56*P56*'1. Standard_Cost'!$B$13</f>
        <v>0</v>
      </c>
      <c r="S56" s="20">
        <f>+N56*O56*P56*'1. Standard_Cost'!$C$13</f>
        <v>0</v>
      </c>
      <c r="T56" s="20">
        <f>+N56*P56*Q56*'1. Standard_Cost'!$D$13</f>
        <v>0</v>
      </c>
      <c r="U56" s="20">
        <f>+N56*O56*'1. Standard_Cost'!$E$13</f>
        <v>0</v>
      </c>
      <c r="V56" s="19"/>
      <c r="W56" s="19"/>
      <c r="X56" s="19"/>
      <c r="Y56" s="20">
        <f>+V56*((X56*'1. Standard_Cost'!$B$17)+(W56*X56*'1. Standard_Cost'!$C$17))</f>
        <v>0</v>
      </c>
      <c r="Z56" s="19"/>
      <c r="AA56" s="19"/>
      <c r="AB56" s="20">
        <f>+Z56*'1. Standard_Cost'!$B$21+AA56*'1. Standard_Cost'!$C$21</f>
        <v>0</v>
      </c>
      <c r="AC56" s="21"/>
      <c r="AD56" s="22"/>
      <c r="AE56" s="20">
        <f>SUM(AD56,AC56,AB56,Y56,U56,T56,S56,R56)*'1. Standard_Cost'!B73</f>
        <v>0</v>
      </c>
      <c r="AF56" s="20">
        <f t="shared" si="87"/>
        <v>0</v>
      </c>
      <c r="AG56" s="19"/>
      <c r="AH56" s="19"/>
      <c r="AI56" s="19"/>
      <c r="AJ56" s="23"/>
      <c r="AK56" s="23"/>
      <c r="AL56" s="23"/>
      <c r="AM56" s="20" t="e">
        <f>AG56*'1. Standard_Cost'!B69+'Incremental_Cost Year 1'!#REF!*'1. Standard_Cost'!C69+'Incremental_Cost Year 1'!#REF!*'1. Standard_Cost'!D69+'Incremental_Cost Year 1'!#REF!+'Incremental_Cost Year 1'!#REF!+AK56</f>
        <v>#REF!</v>
      </c>
      <c r="AN56" s="20" t="e">
        <f>AM56*'1. Standard_Cost'!C73</f>
        <v>#REF!</v>
      </c>
      <c r="AO56" s="23"/>
      <c r="AQ56" s="20">
        <f t="shared" si="83"/>
        <v>0</v>
      </c>
      <c r="AR56" s="20">
        <f t="shared" si="84"/>
        <v>0</v>
      </c>
      <c r="AS56" s="20" t="e">
        <f t="shared" si="85"/>
        <v>#REF!</v>
      </c>
      <c r="AT56" s="20" t="e">
        <f t="shared" si="88"/>
        <v>#REF!</v>
      </c>
      <c r="AU56" s="24"/>
      <c r="AV56" s="24"/>
      <c r="AW56" s="24"/>
      <c r="AX56" s="24"/>
      <c r="AY56" s="24"/>
      <c r="AZ56" s="24"/>
      <c r="BA56" s="25" t="e">
        <f t="shared" si="86"/>
        <v>#REF!</v>
      </c>
    </row>
    <row r="57" spans="2:53" outlineLevel="2">
      <c r="B57" s="41"/>
      <c r="C57" s="240"/>
      <c r="D57" s="84"/>
      <c r="E57" s="84"/>
      <c r="F57" s="84"/>
      <c r="G57" s="83"/>
      <c r="H57" s="26" t="s">
        <v>180</v>
      </c>
      <c r="I57" s="16"/>
      <c r="J57" s="17"/>
      <c r="K57" s="17"/>
      <c r="L57" s="18" t="str">
        <f>IF(I57&lt;&gt;0,((VLOOKUP(I57,'1. Standard_Cost'!$B$4:$D$9,2)+VLOOKUP(I57,'1. Standard_Cost'!$B$4:$D$9,3))*J57*K57),"0")</f>
        <v>0</v>
      </c>
      <c r="M57" s="18">
        <f>L57*'1. Standard_Cost'!F4</f>
        <v>0</v>
      </c>
      <c r="N57" s="19"/>
      <c r="O57" s="19"/>
      <c r="P57" s="19"/>
      <c r="Q57" s="19"/>
      <c r="R57" s="20">
        <f>+N57*P57*'1. Standard_Cost'!$B$13</f>
        <v>0</v>
      </c>
      <c r="S57" s="20">
        <f>+N57*O57*P57*'1. Standard_Cost'!$C$13</f>
        <v>0</v>
      </c>
      <c r="T57" s="20">
        <f>+N57*P57*Q57*'1. Standard_Cost'!$D$13</f>
        <v>0</v>
      </c>
      <c r="U57" s="20">
        <f>+N57*O57*'1. Standard_Cost'!$E$13</f>
        <v>0</v>
      </c>
      <c r="V57" s="19"/>
      <c r="W57" s="19"/>
      <c r="X57" s="19"/>
      <c r="Y57" s="20">
        <f>+V57*((X57*'1. Standard_Cost'!$B$17)+(W57*X57*'1. Standard_Cost'!$C$17))</f>
        <v>0</v>
      </c>
      <c r="Z57" s="19"/>
      <c r="AA57" s="19"/>
      <c r="AB57" s="20">
        <f>+Z57*'1. Standard_Cost'!$B$21+AA57*'1. Standard_Cost'!$C$21</f>
        <v>0</v>
      </c>
      <c r="AC57" s="21"/>
      <c r="AD57" s="22"/>
      <c r="AE57" s="20">
        <f>SUM(AD57,AC57,AB57,Y57,U57,T57,S57,R57)*'1. Standard_Cost'!B73</f>
        <v>0</v>
      </c>
      <c r="AF57" s="20">
        <f t="shared" si="87"/>
        <v>0</v>
      </c>
      <c r="AG57" s="19"/>
      <c r="AH57" s="19"/>
      <c r="AI57" s="19"/>
      <c r="AJ57" s="23"/>
      <c r="AK57" s="23"/>
      <c r="AL57" s="23"/>
      <c r="AM57" s="20" t="e">
        <f>AG57*'1. Standard_Cost'!B69+'Incremental_Cost Year 1'!#REF!*'1. Standard_Cost'!C69+'Incremental_Cost Year 1'!#REF!*'1. Standard_Cost'!D69+'Incremental_Cost Year 1'!#REF!+'Incremental_Cost Year 1'!#REF!+AK57</f>
        <v>#REF!</v>
      </c>
      <c r="AN57" s="20" t="e">
        <f>AM57*'1. Standard_Cost'!C73</f>
        <v>#REF!</v>
      </c>
      <c r="AO57" s="23"/>
      <c r="AQ57" s="20">
        <f t="shared" si="83"/>
        <v>0</v>
      </c>
      <c r="AR57" s="20">
        <f t="shared" si="84"/>
        <v>0</v>
      </c>
      <c r="AS57" s="20" t="e">
        <f t="shared" si="85"/>
        <v>#REF!</v>
      </c>
      <c r="AT57" s="20" t="e">
        <f t="shared" si="88"/>
        <v>#REF!</v>
      </c>
      <c r="AU57" s="24"/>
      <c r="AV57" s="24"/>
      <c r="AW57" s="24"/>
      <c r="AX57" s="24"/>
      <c r="AY57" s="24"/>
      <c r="AZ57" s="24"/>
      <c r="BA57" s="25" t="e">
        <f t="shared" si="86"/>
        <v>#REF!</v>
      </c>
    </row>
    <row r="58" spans="2:53" ht="41.4" outlineLevel="1">
      <c r="B58" s="41"/>
      <c r="C58" s="241"/>
      <c r="D58" s="86" t="s">
        <v>48</v>
      </c>
      <c r="E58" s="86" t="s">
        <v>203</v>
      </c>
      <c r="F58" s="88" t="s">
        <v>153</v>
      </c>
      <c r="G58" s="89" t="s">
        <v>154</v>
      </c>
      <c r="H58" s="27" t="s">
        <v>262</v>
      </c>
      <c r="I58" s="28"/>
      <c r="J58" s="28"/>
      <c r="K58" s="28"/>
      <c r="L58" s="29">
        <f>SUM(L54:L57)</f>
        <v>0</v>
      </c>
      <c r="M58" s="29">
        <f>SUM(M54:M57)</f>
        <v>0</v>
      </c>
      <c r="N58" s="28"/>
      <c r="O58" s="28"/>
      <c r="P58" s="28"/>
      <c r="Q58" s="28"/>
      <c r="R58" s="30">
        <f>SUM(R54:R57)</f>
        <v>0</v>
      </c>
      <c r="S58" s="30">
        <f>SUM(S54:S57)</f>
        <v>0</v>
      </c>
      <c r="T58" s="30">
        <f>SUM(T54:T57)</f>
        <v>0</v>
      </c>
      <c r="U58" s="30">
        <f>SUM(U54:U57)</f>
        <v>0</v>
      </c>
      <c r="V58" s="28"/>
      <c r="W58" s="28"/>
      <c r="X58" s="28"/>
      <c r="Y58" s="29">
        <f>SUM(Y54:Y57)</f>
        <v>0</v>
      </c>
      <c r="Z58" s="28"/>
      <c r="AA58" s="28"/>
      <c r="AB58" s="29">
        <f t="shared" ref="AB58:AF58" si="89">SUM(AB54:AB57)</f>
        <v>0</v>
      </c>
      <c r="AC58" s="29">
        <f t="shared" si="89"/>
        <v>0</v>
      </c>
      <c r="AD58" s="29">
        <f t="shared" si="89"/>
        <v>0</v>
      </c>
      <c r="AE58" s="29">
        <f t="shared" si="89"/>
        <v>0</v>
      </c>
      <c r="AF58" s="29">
        <f t="shared" si="89"/>
        <v>0</v>
      </c>
      <c r="AG58" s="28"/>
      <c r="AH58" s="28"/>
      <c r="AI58" s="28"/>
      <c r="AJ58" s="30">
        <f>SUM(AJ54:AJ57)</f>
        <v>0</v>
      </c>
      <c r="AK58" s="30">
        <f>SUM(AK54:AK57)</f>
        <v>0</v>
      </c>
      <c r="AL58" s="30">
        <f>SUM(AL54:AL57)</f>
        <v>0</v>
      </c>
      <c r="AM58" s="29" t="e">
        <f>SUM(AM54:AM57)</f>
        <v>#REF!</v>
      </c>
      <c r="AN58" s="29" t="e">
        <f>SUM(AN54:AN57)</f>
        <v>#REF!</v>
      </c>
      <c r="AO58" s="31"/>
      <c r="AP58" s="32"/>
      <c r="AQ58" s="78">
        <f t="shared" ref="AQ58:BA58" si="90">SUM(AQ54:AQ57)</f>
        <v>0</v>
      </c>
      <c r="AR58" s="78">
        <f t="shared" si="90"/>
        <v>0</v>
      </c>
      <c r="AS58" s="78" t="e">
        <f t="shared" si="90"/>
        <v>#REF!</v>
      </c>
      <c r="AT58" s="78" t="e">
        <f t="shared" si="90"/>
        <v>#REF!</v>
      </c>
      <c r="AU58" s="78">
        <f t="shared" si="90"/>
        <v>0</v>
      </c>
      <c r="AV58" s="78">
        <f t="shared" si="90"/>
        <v>0</v>
      </c>
      <c r="AW58" s="78">
        <f t="shared" si="90"/>
        <v>0</v>
      </c>
      <c r="AX58" s="78">
        <f t="shared" si="90"/>
        <v>0</v>
      </c>
      <c r="AY58" s="78">
        <f t="shared" si="90"/>
        <v>0</v>
      </c>
      <c r="AZ58" s="78">
        <f t="shared" si="90"/>
        <v>0</v>
      </c>
      <c r="BA58" s="78" t="e">
        <f t="shared" si="90"/>
        <v>#REF!</v>
      </c>
    </row>
    <row r="59" spans="2:53" s="39" customFormat="1" ht="12.75" customHeight="1">
      <c r="B59" s="49"/>
      <c r="C59" s="224" t="s">
        <v>204</v>
      </c>
      <c r="D59" s="224"/>
      <c r="E59" s="225"/>
      <c r="F59" s="69"/>
      <c r="G59" s="69"/>
      <c r="H59" s="57" t="s">
        <v>258</v>
      </c>
      <c r="I59" s="58"/>
      <c r="J59" s="58"/>
      <c r="K59" s="58"/>
      <c r="L59" s="59">
        <f>SUM(L64,L69,L74,L79,L84,L89,L94)</f>
        <v>0</v>
      </c>
      <c r="M59" s="59">
        <f>SUM(M64,M69,M74,M79,M84,M89,M94)</f>
        <v>0</v>
      </c>
      <c r="N59" s="58"/>
      <c r="O59" s="58"/>
      <c r="P59" s="58"/>
      <c r="Q59" s="58"/>
      <c r="R59" s="59">
        <f>SUM(R64,R69,R74,R79,R84,R89,R94)</f>
        <v>0</v>
      </c>
      <c r="S59" s="59">
        <f t="shared" ref="S59:U59" si="91">SUM(S64,S69,S74,S79,S84,S89,S94)</f>
        <v>0</v>
      </c>
      <c r="T59" s="59">
        <f>SUM(T64,T69,T74,T79,T84,T89,T94)</f>
        <v>0</v>
      </c>
      <c r="U59" s="59">
        <f t="shared" si="91"/>
        <v>0</v>
      </c>
      <c r="V59" s="58"/>
      <c r="W59" s="58"/>
      <c r="X59" s="58"/>
      <c r="Y59" s="59">
        <f>SUM(Y64,Y69,Y74,Y79,Y84,Y89,Y94)</f>
        <v>0</v>
      </c>
      <c r="Z59" s="59">
        <f>SUM(Z64,Z69,Z74,Z79,Z84,Z89,Z94)</f>
        <v>0</v>
      </c>
      <c r="AA59" s="58"/>
      <c r="AB59" s="59">
        <f>SUM(AB64,AB69,AB74,AB79,AB84,AB89,AB94)</f>
        <v>0</v>
      </c>
      <c r="AC59" s="59">
        <f t="shared" ref="AC59:AF59" si="92">SUM(AC64,AC69,AC74,AC79,AC84,AC89,AC94)</f>
        <v>0</v>
      </c>
      <c r="AD59" s="59">
        <f t="shared" si="92"/>
        <v>0</v>
      </c>
      <c r="AE59" s="59">
        <f t="shared" si="92"/>
        <v>0</v>
      </c>
      <c r="AF59" s="59">
        <f t="shared" si="92"/>
        <v>0</v>
      </c>
      <c r="AG59" s="58"/>
      <c r="AH59" s="58"/>
      <c r="AI59" s="58"/>
      <c r="AJ59" s="59">
        <f t="shared" ref="AJ59:AN59" si="93">SUM(AJ64,AJ69,AJ74,AJ79,AJ84,AJ89,AJ94)</f>
        <v>0</v>
      </c>
      <c r="AK59" s="59">
        <f t="shared" si="93"/>
        <v>0</v>
      </c>
      <c r="AL59" s="59">
        <f t="shared" si="93"/>
        <v>0</v>
      </c>
      <c r="AM59" s="59" t="e">
        <f t="shared" si="93"/>
        <v>#REF!</v>
      </c>
      <c r="AN59" s="59" t="e">
        <f t="shared" si="93"/>
        <v>#REF!</v>
      </c>
      <c r="AO59" s="60"/>
      <c r="AP59" s="40"/>
      <c r="AQ59" s="59">
        <f t="shared" ref="AQ59:BA59" si="94">SUM(AQ64,AQ69,AQ74,AQ79,AQ84,AQ89,AQ94)</f>
        <v>0</v>
      </c>
      <c r="AR59" s="59">
        <f t="shared" si="94"/>
        <v>0</v>
      </c>
      <c r="AS59" s="59" t="e">
        <f t="shared" si="94"/>
        <v>#REF!</v>
      </c>
      <c r="AT59" s="59" t="e">
        <f t="shared" si="94"/>
        <v>#REF!</v>
      </c>
      <c r="AU59" s="59">
        <f t="shared" si="94"/>
        <v>0</v>
      </c>
      <c r="AV59" s="59">
        <f t="shared" si="94"/>
        <v>0</v>
      </c>
      <c r="AW59" s="59">
        <f t="shared" si="94"/>
        <v>0</v>
      </c>
      <c r="AX59" s="59">
        <f t="shared" si="94"/>
        <v>0</v>
      </c>
      <c r="AY59" s="59">
        <f t="shared" si="94"/>
        <v>0</v>
      </c>
      <c r="AZ59" s="59">
        <f t="shared" si="94"/>
        <v>0</v>
      </c>
      <c r="BA59" s="59" t="e">
        <f t="shared" si="94"/>
        <v>#REF!</v>
      </c>
    </row>
    <row r="60" spans="2:53" outlineLevel="2">
      <c r="B60" s="41"/>
      <c r="C60" s="38"/>
      <c r="D60" s="85"/>
      <c r="E60" s="85"/>
      <c r="F60" s="87"/>
      <c r="G60" s="82"/>
      <c r="H60" s="15" t="s">
        <v>49</v>
      </c>
      <c r="I60" s="16"/>
      <c r="J60" s="17"/>
      <c r="K60" s="17"/>
      <c r="L60" s="18" t="str">
        <f>IF(I60&lt;&gt;0,((VLOOKUP(I60,'1. Standard_Cost'!$B$4:$D$9,2)+VLOOKUP(I60,'1. Standard_Cost'!$B$4:$D$9,3))*J60*K60),"0")</f>
        <v>0</v>
      </c>
      <c r="M60" s="18">
        <f>L60*'1. Standard_Cost'!F4</f>
        <v>0</v>
      </c>
      <c r="N60" s="19"/>
      <c r="O60" s="19"/>
      <c r="P60" s="19"/>
      <c r="Q60" s="19"/>
      <c r="R60" s="20">
        <f>+N60*P60*'1. Standard_Cost'!$B$13</f>
        <v>0</v>
      </c>
      <c r="S60" s="20">
        <f>+N60*O60*P60*'1. Standard_Cost'!$C$13</f>
        <v>0</v>
      </c>
      <c r="T60" s="20">
        <f>+N60*P60*Q60*'1. Standard_Cost'!$D$13</f>
        <v>0</v>
      </c>
      <c r="U60" s="20">
        <f>+N60*O60*'1. Standard_Cost'!$E$13</f>
        <v>0</v>
      </c>
      <c r="V60" s="19"/>
      <c r="W60" s="19"/>
      <c r="X60" s="19"/>
      <c r="Y60" s="20">
        <f>+V60*((X60*'1. Standard_Cost'!$B$17)+(W60*X60*'1. Standard_Cost'!$C$17))</f>
        <v>0</v>
      </c>
      <c r="Z60" s="19"/>
      <c r="AA60" s="19"/>
      <c r="AB60" s="20">
        <f>+Z60*'1. Standard_Cost'!$B$21+AA60*'1. Standard_Cost'!$C$21</f>
        <v>0</v>
      </c>
      <c r="AC60" s="21"/>
      <c r="AD60" s="22"/>
      <c r="AE60" s="20">
        <f>SUM(AD60,AC60,AB60,Y60,U60,T60,S60,R60)*'1. Standard_Cost'!B89</f>
        <v>0</v>
      </c>
      <c r="AF60" s="20">
        <f>SUM(AD60,AE60)</f>
        <v>0</v>
      </c>
      <c r="AG60" s="19"/>
      <c r="AH60" s="19"/>
      <c r="AI60" s="19"/>
      <c r="AJ60" s="23"/>
      <c r="AK60" s="23"/>
      <c r="AL60" s="23"/>
      <c r="AM60" s="20">
        <f>AG60*'1. Standard_Cost'!B85+'Incremental_Cost Year 1'!AH77*'1. Standard_Cost'!C85+'Incremental_Cost Year 1'!AI77*'1. Standard_Cost'!D85+'Incremental_Cost Year 1'!AJ77+'Incremental_Cost Year 1'!AL77+AK60</f>
        <v>0</v>
      </c>
      <c r="AN60" s="20">
        <f>AM60*'1. Standard_Cost'!C89</f>
        <v>0</v>
      </c>
      <c r="AO60" s="23"/>
      <c r="AQ60" s="20">
        <f t="shared" ref="AQ60:AQ63" si="95">L60+M60</f>
        <v>0</v>
      </c>
      <c r="AR60" s="20">
        <f t="shared" ref="AR60:AR63" si="96">AF60</f>
        <v>0</v>
      </c>
      <c r="AS60" s="20">
        <f t="shared" ref="AS60:AS63" si="97">AM60+AN60</f>
        <v>0</v>
      </c>
      <c r="AT60" s="20">
        <f>SUM(AQ60,AR60,AS60)</f>
        <v>0</v>
      </c>
      <c r="AU60" s="24"/>
      <c r="AV60" s="24"/>
      <c r="AW60" s="24"/>
      <c r="AX60" s="24"/>
      <c r="AY60" s="24"/>
      <c r="AZ60" s="24"/>
      <c r="BA60" s="25">
        <f t="shared" ref="BA60:BA63" si="98">SUM(AU60:AZ60)-AT60</f>
        <v>0</v>
      </c>
    </row>
    <row r="61" spans="2:53" outlineLevel="2">
      <c r="B61" s="41"/>
      <c r="C61" s="38"/>
      <c r="D61" s="84"/>
      <c r="E61" s="84"/>
      <c r="F61" s="84"/>
      <c r="G61" s="83"/>
      <c r="H61" s="15" t="s">
        <v>50</v>
      </c>
      <c r="I61" s="16"/>
      <c r="J61" s="17"/>
      <c r="K61" s="17"/>
      <c r="L61" s="18" t="str">
        <f>IF(I61&lt;&gt;0,((VLOOKUP(I61,'1. Standard_Cost'!$B$4:$D$9,2)+VLOOKUP(I61,'1. Standard_Cost'!$B$4:$D$9,3))*J61*K61),"0")</f>
        <v>0</v>
      </c>
      <c r="M61" s="18">
        <f>L61*'1. Standard_Cost'!F4</f>
        <v>0</v>
      </c>
      <c r="N61" s="19"/>
      <c r="O61" s="19"/>
      <c r="P61" s="19"/>
      <c r="Q61" s="19"/>
      <c r="R61" s="20">
        <f>+N61*P61*'1. Standard_Cost'!$B$13</f>
        <v>0</v>
      </c>
      <c r="S61" s="20">
        <f>+N61*O61*P61*'1. Standard_Cost'!$C$13</f>
        <v>0</v>
      </c>
      <c r="T61" s="20">
        <f>+N61*P61*Q61*'1. Standard_Cost'!$D$13</f>
        <v>0</v>
      </c>
      <c r="U61" s="20">
        <f>+N61*O61*'1. Standard_Cost'!$E$13</f>
        <v>0</v>
      </c>
      <c r="V61" s="19"/>
      <c r="W61" s="19"/>
      <c r="X61" s="19"/>
      <c r="Y61" s="20">
        <f>+V61*((X61*'1. Standard_Cost'!$B$17)+(W61*X61*'1. Standard_Cost'!$C$17))</f>
        <v>0</v>
      </c>
      <c r="Z61" s="19"/>
      <c r="AA61" s="19"/>
      <c r="AB61" s="20">
        <f>+Z61*'1. Standard_Cost'!$B$21+AA61*'1. Standard_Cost'!$C$21</f>
        <v>0</v>
      </c>
      <c r="AC61" s="21"/>
      <c r="AD61" s="22"/>
      <c r="AE61" s="20">
        <f>SUM(AD61,AC61,AB61,Y61,U61,T61,S61,R61)*'1. Standard_Cost'!B89</f>
        <v>0</v>
      </c>
      <c r="AF61" s="20">
        <f t="shared" ref="AF61:AF63" si="99">SUM(AD61,AE61)</f>
        <v>0</v>
      </c>
      <c r="AG61" s="19"/>
      <c r="AH61" s="19"/>
      <c r="AI61" s="19"/>
      <c r="AJ61" s="23"/>
      <c r="AK61" s="23"/>
      <c r="AL61" s="23"/>
      <c r="AM61" s="20">
        <f>AG61*'1. Standard_Cost'!B85+'Incremental_Cost Year 1'!AH78*'1. Standard_Cost'!C85+'Incremental_Cost Year 1'!AI78*'1. Standard_Cost'!D85+'Incremental_Cost Year 1'!AJ78+'Incremental_Cost Year 1'!AL78+AK61</f>
        <v>0</v>
      </c>
      <c r="AN61" s="20">
        <f>AM61*'1. Standard_Cost'!C89</f>
        <v>0</v>
      </c>
      <c r="AO61" s="23"/>
      <c r="AQ61" s="20">
        <f t="shared" si="95"/>
        <v>0</v>
      </c>
      <c r="AR61" s="20">
        <f t="shared" si="96"/>
        <v>0</v>
      </c>
      <c r="AS61" s="20">
        <f t="shared" si="97"/>
        <v>0</v>
      </c>
      <c r="AT61" s="20">
        <f t="shared" ref="AT61:AT63" si="100">SUM(AQ61,AR61,AS61)</f>
        <v>0</v>
      </c>
      <c r="AU61" s="24"/>
      <c r="AV61" s="24"/>
      <c r="AW61" s="24"/>
      <c r="AX61" s="24"/>
      <c r="AY61" s="24"/>
      <c r="AZ61" s="24"/>
      <c r="BA61" s="25">
        <f t="shared" si="98"/>
        <v>0</v>
      </c>
    </row>
    <row r="62" spans="2:53" outlineLevel="2">
      <c r="B62" s="41"/>
      <c r="C62" s="38"/>
      <c r="D62" s="84"/>
      <c r="E62" s="84"/>
      <c r="F62" s="84"/>
      <c r="G62" s="83"/>
      <c r="H62" s="15" t="s">
        <v>51</v>
      </c>
      <c r="I62" s="16"/>
      <c r="J62" s="17"/>
      <c r="K62" s="17"/>
      <c r="L62" s="18" t="str">
        <f>IF(I62&lt;&gt;0,((VLOOKUP(I62,'1. Standard_Cost'!$B$4:$D$9,2)+VLOOKUP(I62,'1. Standard_Cost'!$B$4:$D$9,3))*J62*K62),"0")</f>
        <v>0</v>
      </c>
      <c r="M62" s="18">
        <f>L62*'1. Standard_Cost'!F4</f>
        <v>0</v>
      </c>
      <c r="N62" s="19"/>
      <c r="O62" s="19"/>
      <c r="P62" s="19"/>
      <c r="Q62" s="19"/>
      <c r="R62" s="20">
        <f>+N62*P62*'1. Standard_Cost'!$B$13</f>
        <v>0</v>
      </c>
      <c r="S62" s="20">
        <f>+N62*O62*P62*'1. Standard_Cost'!$C$13</f>
        <v>0</v>
      </c>
      <c r="T62" s="20">
        <f>+N62*P62*Q62*'1. Standard_Cost'!$D$13</f>
        <v>0</v>
      </c>
      <c r="U62" s="20">
        <f>+N62*O62*'1. Standard_Cost'!$E$13</f>
        <v>0</v>
      </c>
      <c r="V62" s="19"/>
      <c r="W62" s="19"/>
      <c r="X62" s="19"/>
      <c r="Y62" s="20">
        <f>+V62*((X62*'1. Standard_Cost'!$B$17)+(W62*X62*'1. Standard_Cost'!$C$17))</f>
        <v>0</v>
      </c>
      <c r="Z62" s="19"/>
      <c r="AA62" s="19"/>
      <c r="AB62" s="20">
        <f>+Z62*'1. Standard_Cost'!$B$21+AA62*'1. Standard_Cost'!$C$21</f>
        <v>0</v>
      </c>
      <c r="AC62" s="21"/>
      <c r="AD62" s="22"/>
      <c r="AE62" s="20">
        <f>SUM(AD62,AC62,AB62,Y62,U62,T62,S62,R62)*'1. Standard_Cost'!B89</f>
        <v>0</v>
      </c>
      <c r="AF62" s="20">
        <f t="shared" si="99"/>
        <v>0</v>
      </c>
      <c r="AG62" s="19"/>
      <c r="AH62" s="19"/>
      <c r="AI62" s="19"/>
      <c r="AJ62" s="23"/>
      <c r="AK62" s="23"/>
      <c r="AL62" s="23"/>
      <c r="AM62" s="20">
        <f>AG62*'1. Standard_Cost'!B85+'Incremental_Cost Year 1'!AH79*'1. Standard_Cost'!C85+'Incremental_Cost Year 1'!AI79*'1. Standard_Cost'!D85+'Incremental_Cost Year 1'!AJ79+'Incremental_Cost Year 1'!AL79+AK62</f>
        <v>0</v>
      </c>
      <c r="AN62" s="20">
        <f>AM62*'1. Standard_Cost'!C89</f>
        <v>0</v>
      </c>
      <c r="AO62" s="23"/>
      <c r="AQ62" s="20">
        <f t="shared" si="95"/>
        <v>0</v>
      </c>
      <c r="AR62" s="20">
        <f t="shared" si="96"/>
        <v>0</v>
      </c>
      <c r="AS62" s="20">
        <f t="shared" si="97"/>
        <v>0</v>
      </c>
      <c r="AT62" s="20">
        <f t="shared" si="100"/>
        <v>0</v>
      </c>
      <c r="AU62" s="24"/>
      <c r="AV62" s="24"/>
      <c r="AW62" s="24"/>
      <c r="AX62" s="24"/>
      <c r="AY62" s="24"/>
      <c r="AZ62" s="24"/>
      <c r="BA62" s="25">
        <f t="shared" si="98"/>
        <v>0</v>
      </c>
    </row>
    <row r="63" spans="2:53" outlineLevel="2">
      <c r="B63" s="41"/>
      <c r="C63" s="38"/>
      <c r="D63" s="84"/>
      <c r="E63" s="84"/>
      <c r="F63" s="84"/>
      <c r="G63" s="83"/>
      <c r="H63" s="26" t="s">
        <v>180</v>
      </c>
      <c r="I63" s="16"/>
      <c r="J63" s="17"/>
      <c r="K63" s="17"/>
      <c r="L63" s="18" t="str">
        <f>IF(I63&lt;&gt;0,((VLOOKUP(I63,'1. Standard_Cost'!$B$4:$D$9,2)+VLOOKUP(I63,'1. Standard_Cost'!$B$4:$D$9,3))*J63*K63),"0")</f>
        <v>0</v>
      </c>
      <c r="M63" s="18">
        <f>L63*'1. Standard_Cost'!F4</f>
        <v>0</v>
      </c>
      <c r="N63" s="19"/>
      <c r="O63" s="19"/>
      <c r="P63" s="19"/>
      <c r="Q63" s="19"/>
      <c r="R63" s="20">
        <f>+N63*P63*'1. Standard_Cost'!$B$13</f>
        <v>0</v>
      </c>
      <c r="S63" s="20">
        <f>+N63*O63*P63*'1. Standard_Cost'!$C$13</f>
        <v>0</v>
      </c>
      <c r="T63" s="20">
        <f>+N63*P63*Q63*'1. Standard_Cost'!$D$13</f>
        <v>0</v>
      </c>
      <c r="U63" s="20">
        <f>+N63*O63*'1. Standard_Cost'!$E$13</f>
        <v>0</v>
      </c>
      <c r="V63" s="19"/>
      <c r="W63" s="19"/>
      <c r="X63" s="19"/>
      <c r="Y63" s="20">
        <f>+V63*((X63*'1. Standard_Cost'!$B$17)+(W63*X63*'1. Standard_Cost'!$C$17))</f>
        <v>0</v>
      </c>
      <c r="Z63" s="19"/>
      <c r="AA63" s="19"/>
      <c r="AB63" s="20">
        <f>+Z63*'1. Standard_Cost'!$B$21+AA63*'1. Standard_Cost'!$C$21</f>
        <v>0</v>
      </c>
      <c r="AC63" s="21"/>
      <c r="AD63" s="22"/>
      <c r="AE63" s="20">
        <f>SUM(AD63,AC63,AB63,Y63,U63,T63,S63,R63)*'1. Standard_Cost'!B89</f>
        <v>0</v>
      </c>
      <c r="AF63" s="20">
        <f t="shared" si="99"/>
        <v>0</v>
      </c>
      <c r="AG63" s="19"/>
      <c r="AH63" s="19"/>
      <c r="AI63" s="19"/>
      <c r="AJ63" s="23"/>
      <c r="AK63" s="23"/>
      <c r="AL63" s="23"/>
      <c r="AM63" s="20">
        <f>AG63*'1. Standard_Cost'!B85+'Incremental_Cost Year 1'!AH80*'1. Standard_Cost'!C85+'Incremental_Cost Year 1'!AI80*'1. Standard_Cost'!D85+'Incremental_Cost Year 1'!AJ80+'Incremental_Cost Year 1'!AL80+AK63</f>
        <v>0</v>
      </c>
      <c r="AN63" s="20">
        <f>AM63*'1. Standard_Cost'!C89</f>
        <v>0</v>
      </c>
      <c r="AO63" s="23"/>
      <c r="AQ63" s="20">
        <f t="shared" si="95"/>
        <v>0</v>
      </c>
      <c r="AR63" s="20">
        <f t="shared" si="96"/>
        <v>0</v>
      </c>
      <c r="AS63" s="20">
        <f t="shared" si="97"/>
        <v>0</v>
      </c>
      <c r="AT63" s="20">
        <f t="shared" si="100"/>
        <v>0</v>
      </c>
      <c r="AU63" s="24"/>
      <c r="AV63" s="24"/>
      <c r="AW63" s="24"/>
      <c r="AX63" s="24"/>
      <c r="AY63" s="24"/>
      <c r="AZ63" s="24"/>
      <c r="BA63" s="25">
        <f t="shared" si="98"/>
        <v>0</v>
      </c>
    </row>
    <row r="64" spans="2:53" ht="27.6" outlineLevel="1">
      <c r="B64" s="41"/>
      <c r="C64" s="38"/>
      <c r="D64" s="86" t="s">
        <v>48</v>
      </c>
      <c r="E64" s="86" t="s">
        <v>205</v>
      </c>
      <c r="F64" s="88" t="s">
        <v>153</v>
      </c>
      <c r="G64" s="89" t="s">
        <v>154</v>
      </c>
      <c r="H64" s="27" t="s">
        <v>257</v>
      </c>
      <c r="I64" s="28"/>
      <c r="J64" s="28"/>
      <c r="K64" s="28"/>
      <c r="L64" s="29">
        <f>SUM(L60:L63)</f>
        <v>0</v>
      </c>
      <c r="M64" s="29">
        <f>SUM(M60:M63)</f>
        <v>0</v>
      </c>
      <c r="N64" s="28"/>
      <c r="O64" s="28"/>
      <c r="P64" s="28"/>
      <c r="Q64" s="28"/>
      <c r="R64" s="30">
        <f>SUM(R60:R63)</f>
        <v>0</v>
      </c>
      <c r="S64" s="30">
        <f>SUM(S60:S63)</f>
        <v>0</v>
      </c>
      <c r="T64" s="30">
        <f>SUM(T60:T63)</f>
        <v>0</v>
      </c>
      <c r="U64" s="30">
        <f>SUM(U60:U63)</f>
        <v>0</v>
      </c>
      <c r="V64" s="28"/>
      <c r="W64" s="28"/>
      <c r="X64" s="28"/>
      <c r="Y64" s="29">
        <f>SUM(Y60:Y63)</f>
        <v>0</v>
      </c>
      <c r="Z64" s="28"/>
      <c r="AA64" s="28"/>
      <c r="AB64" s="29">
        <f t="shared" ref="AB64:AF64" si="101">SUM(AB60:AB63)</f>
        <v>0</v>
      </c>
      <c r="AC64" s="29">
        <f t="shared" si="101"/>
        <v>0</v>
      </c>
      <c r="AD64" s="29">
        <f t="shared" si="101"/>
        <v>0</v>
      </c>
      <c r="AE64" s="29">
        <f t="shared" si="101"/>
        <v>0</v>
      </c>
      <c r="AF64" s="29">
        <f t="shared" si="101"/>
        <v>0</v>
      </c>
      <c r="AG64" s="28"/>
      <c r="AH64" s="28"/>
      <c r="AI64" s="28"/>
      <c r="AJ64" s="30">
        <f>SUM(AJ60:AJ63)</f>
        <v>0</v>
      </c>
      <c r="AK64" s="30">
        <f>SUM(AK60:AK63)</f>
        <v>0</v>
      </c>
      <c r="AL64" s="30">
        <f>SUM(AL60:AL63)</f>
        <v>0</v>
      </c>
      <c r="AM64" s="29">
        <f>SUM(AM60:AM63)</f>
        <v>0</v>
      </c>
      <c r="AN64" s="29">
        <f>SUM(AN60:AN63)</f>
        <v>0</v>
      </c>
      <c r="AO64" s="31"/>
      <c r="AP64" s="32"/>
      <c r="AQ64" s="78">
        <f t="shared" ref="AQ64:BA64" si="102">SUM(AQ60:AQ63)</f>
        <v>0</v>
      </c>
      <c r="AR64" s="78">
        <f t="shared" si="102"/>
        <v>0</v>
      </c>
      <c r="AS64" s="78">
        <f t="shared" si="102"/>
        <v>0</v>
      </c>
      <c r="AT64" s="78">
        <f t="shared" si="102"/>
        <v>0</v>
      </c>
      <c r="AU64" s="78">
        <f t="shared" si="102"/>
        <v>0</v>
      </c>
      <c r="AV64" s="78">
        <f t="shared" si="102"/>
        <v>0</v>
      </c>
      <c r="AW64" s="78">
        <f t="shared" si="102"/>
        <v>0</v>
      </c>
      <c r="AX64" s="78">
        <f t="shared" si="102"/>
        <v>0</v>
      </c>
      <c r="AY64" s="78">
        <f t="shared" si="102"/>
        <v>0</v>
      </c>
      <c r="AZ64" s="78">
        <f t="shared" si="102"/>
        <v>0</v>
      </c>
      <c r="BA64" s="78">
        <f t="shared" si="102"/>
        <v>0</v>
      </c>
    </row>
    <row r="65" spans="2:53" outlineLevel="2">
      <c r="B65" s="41"/>
      <c r="C65" s="38"/>
      <c r="D65" s="85"/>
      <c r="E65" s="85"/>
      <c r="F65" s="87"/>
      <c r="G65" s="82"/>
      <c r="H65" s="15" t="s">
        <v>49</v>
      </c>
      <c r="I65" s="16"/>
      <c r="J65" s="17"/>
      <c r="K65" s="17"/>
      <c r="L65" s="18" t="str">
        <f>IF(I65&lt;&gt;0,((VLOOKUP(I65,'1. Standard_Cost'!$B$4:$D$9,2)+VLOOKUP(I65,'1. Standard_Cost'!$B$4:$D$9,3))*J65*K65),"0")</f>
        <v>0</v>
      </c>
      <c r="M65" s="18">
        <f>L65*'1. Standard_Cost'!F4</f>
        <v>0</v>
      </c>
      <c r="N65" s="19"/>
      <c r="O65" s="19"/>
      <c r="P65" s="19"/>
      <c r="Q65" s="19"/>
      <c r="R65" s="20">
        <f>+N65*P65*'1. Standard_Cost'!$B$13</f>
        <v>0</v>
      </c>
      <c r="S65" s="20">
        <f>+N65*O65*P65*'1. Standard_Cost'!$C$13</f>
        <v>0</v>
      </c>
      <c r="T65" s="20">
        <f>+N65*P65*Q65*'1. Standard_Cost'!$D$13</f>
        <v>0</v>
      </c>
      <c r="U65" s="20">
        <f>+N65*O65*'1. Standard_Cost'!$E$13</f>
        <v>0</v>
      </c>
      <c r="V65" s="19"/>
      <c r="W65" s="19"/>
      <c r="X65" s="19"/>
      <c r="Y65" s="20">
        <f>+V65*((X65*'1. Standard_Cost'!$B$17)+(W65*X65*'1. Standard_Cost'!$C$17))</f>
        <v>0</v>
      </c>
      <c r="Z65" s="19"/>
      <c r="AA65" s="19"/>
      <c r="AB65" s="20">
        <f>+Z65*'1. Standard_Cost'!$B$21+AA65*'1. Standard_Cost'!$C$21</f>
        <v>0</v>
      </c>
      <c r="AC65" s="21"/>
      <c r="AD65" s="22"/>
      <c r="AE65" s="20">
        <f>SUM(AD65,AC65,AB65,Y65,U65,T65,S65,R65)*'1. Standard_Cost'!B89</f>
        <v>0</v>
      </c>
      <c r="AF65" s="20">
        <f>SUM(AD65,AE65)</f>
        <v>0</v>
      </c>
      <c r="AG65" s="19"/>
      <c r="AH65" s="19"/>
      <c r="AI65" s="19"/>
      <c r="AJ65" s="23"/>
      <c r="AK65" s="23"/>
      <c r="AL65" s="23"/>
      <c r="AM65" s="20" t="e">
        <f>AG65*'1. Standard_Cost'!B85+'Incremental_Cost Year 1'!#REF!*'1. Standard_Cost'!C85+'Incremental_Cost Year 1'!#REF!*'1. Standard_Cost'!D85+'Incremental_Cost Year 1'!#REF!+'Incremental_Cost Year 1'!#REF!+AK65</f>
        <v>#REF!</v>
      </c>
      <c r="AN65" s="20" t="e">
        <f>AM65*'1. Standard_Cost'!C89</f>
        <v>#REF!</v>
      </c>
      <c r="AO65" s="23"/>
      <c r="AQ65" s="20">
        <f t="shared" ref="AQ65:AQ68" si="103">L65+M65</f>
        <v>0</v>
      </c>
      <c r="AR65" s="20">
        <f t="shared" ref="AR65:AR68" si="104">AF65</f>
        <v>0</v>
      </c>
      <c r="AS65" s="20" t="e">
        <f t="shared" ref="AS65:AS68" si="105">AM65+AN65</f>
        <v>#REF!</v>
      </c>
      <c r="AT65" s="20" t="e">
        <f>SUM(AQ65,AR65,AS65)</f>
        <v>#REF!</v>
      </c>
      <c r="AU65" s="24"/>
      <c r="AV65" s="24"/>
      <c r="AW65" s="24"/>
      <c r="AX65" s="24"/>
      <c r="AY65" s="24"/>
      <c r="AZ65" s="24"/>
      <c r="BA65" s="25" t="e">
        <f t="shared" ref="BA65:BA68" si="106">SUM(AU65:AZ65)-AT65</f>
        <v>#REF!</v>
      </c>
    </row>
    <row r="66" spans="2:53" outlineLevel="2">
      <c r="B66" s="41"/>
      <c r="C66" s="38"/>
      <c r="D66" s="84"/>
      <c r="E66" s="84"/>
      <c r="F66" s="84"/>
      <c r="G66" s="83"/>
      <c r="H66" s="15" t="s">
        <v>50</v>
      </c>
      <c r="I66" s="16"/>
      <c r="J66" s="17"/>
      <c r="K66" s="17"/>
      <c r="L66" s="18" t="str">
        <f>IF(I66&lt;&gt;0,((VLOOKUP(I66,'1. Standard_Cost'!$B$4:$D$9,2)+VLOOKUP(I66,'1. Standard_Cost'!$B$4:$D$9,3))*J66*K66),"0")</f>
        <v>0</v>
      </c>
      <c r="M66" s="18">
        <f>L66*'1. Standard_Cost'!F4</f>
        <v>0</v>
      </c>
      <c r="N66" s="19"/>
      <c r="O66" s="19"/>
      <c r="P66" s="19"/>
      <c r="Q66" s="19"/>
      <c r="R66" s="20">
        <f>+N66*P66*'1. Standard_Cost'!$B$13</f>
        <v>0</v>
      </c>
      <c r="S66" s="20">
        <f>+N66*O66*P66*'1. Standard_Cost'!$C$13</f>
        <v>0</v>
      </c>
      <c r="T66" s="20">
        <f>+N66*P66*Q66*'1. Standard_Cost'!$D$13</f>
        <v>0</v>
      </c>
      <c r="U66" s="20">
        <f>+N66*O66*'1. Standard_Cost'!$E$13</f>
        <v>0</v>
      </c>
      <c r="V66" s="19"/>
      <c r="W66" s="19"/>
      <c r="X66" s="19"/>
      <c r="Y66" s="20">
        <f>+V66*((X66*'1. Standard_Cost'!$B$17)+(W66*X66*'1. Standard_Cost'!$C$17))</f>
        <v>0</v>
      </c>
      <c r="Z66" s="19"/>
      <c r="AA66" s="19"/>
      <c r="AB66" s="20">
        <f>+Z66*'1. Standard_Cost'!$B$21+AA66*'1. Standard_Cost'!$C$21</f>
        <v>0</v>
      </c>
      <c r="AC66" s="21"/>
      <c r="AD66" s="22"/>
      <c r="AE66" s="20">
        <f>SUM(AD66,AC66,AB66,Y66,U66,T66,S66,R66)*'1. Standard_Cost'!B89</f>
        <v>0</v>
      </c>
      <c r="AF66" s="20">
        <f t="shared" ref="AF66:AF68" si="107">SUM(AD66,AE66)</f>
        <v>0</v>
      </c>
      <c r="AG66" s="19"/>
      <c r="AH66" s="19"/>
      <c r="AI66" s="19"/>
      <c r="AJ66" s="23"/>
      <c r="AK66" s="23"/>
      <c r="AL66" s="23"/>
      <c r="AM66" s="20" t="e">
        <f>AG66*'1. Standard_Cost'!B85+'Incremental_Cost Year 1'!#REF!*'1. Standard_Cost'!C85+'Incremental_Cost Year 1'!#REF!*'1. Standard_Cost'!D85+'Incremental_Cost Year 1'!#REF!+'Incremental_Cost Year 1'!#REF!+AK66</f>
        <v>#REF!</v>
      </c>
      <c r="AN66" s="20" t="e">
        <f>AM66*'1. Standard_Cost'!C89</f>
        <v>#REF!</v>
      </c>
      <c r="AO66" s="23"/>
      <c r="AQ66" s="20">
        <f t="shared" si="103"/>
        <v>0</v>
      </c>
      <c r="AR66" s="20">
        <f t="shared" si="104"/>
        <v>0</v>
      </c>
      <c r="AS66" s="20" t="e">
        <f t="shared" si="105"/>
        <v>#REF!</v>
      </c>
      <c r="AT66" s="20" t="e">
        <f t="shared" ref="AT66:AT68" si="108">SUM(AQ66,AR66,AS66)</f>
        <v>#REF!</v>
      </c>
      <c r="AU66" s="24"/>
      <c r="AV66" s="24">
        <v>0</v>
      </c>
      <c r="AW66" s="24"/>
      <c r="AX66" s="24"/>
      <c r="AY66" s="24"/>
      <c r="AZ66" s="24"/>
      <c r="BA66" s="25" t="e">
        <f t="shared" si="106"/>
        <v>#REF!</v>
      </c>
    </row>
    <row r="67" spans="2:53" outlineLevel="2">
      <c r="B67" s="41"/>
      <c r="C67" s="240"/>
      <c r="D67" s="84"/>
      <c r="E67" s="84"/>
      <c r="F67" s="84"/>
      <c r="G67" s="83"/>
      <c r="H67" s="15" t="s">
        <v>51</v>
      </c>
      <c r="I67" s="16"/>
      <c r="J67" s="17"/>
      <c r="K67" s="17"/>
      <c r="L67" s="18" t="str">
        <f>IF(I67&lt;&gt;0,((VLOOKUP(I67,'1. Standard_Cost'!$B$4:$D$9,2)+VLOOKUP(I67,'1. Standard_Cost'!$B$4:$D$9,3))*J67*K67),"0")</f>
        <v>0</v>
      </c>
      <c r="M67" s="18">
        <f>L67*'1. Standard_Cost'!F4</f>
        <v>0</v>
      </c>
      <c r="N67" s="19"/>
      <c r="O67" s="19"/>
      <c r="P67" s="19"/>
      <c r="Q67" s="19"/>
      <c r="R67" s="20">
        <f>+N67*P67*'1. Standard_Cost'!$B$13</f>
        <v>0</v>
      </c>
      <c r="S67" s="20">
        <f>+N67*O67*P67*'1. Standard_Cost'!$C$13</f>
        <v>0</v>
      </c>
      <c r="T67" s="20">
        <f>+N67*P67*Q67*'1. Standard_Cost'!$D$13</f>
        <v>0</v>
      </c>
      <c r="U67" s="20">
        <f>+N67*O67*'1. Standard_Cost'!$E$13</f>
        <v>0</v>
      </c>
      <c r="V67" s="19"/>
      <c r="W67" s="19"/>
      <c r="X67" s="19"/>
      <c r="Y67" s="20">
        <f>+V67*((X67*'1. Standard_Cost'!$B$17)+(W67*X67*'1. Standard_Cost'!$C$17))</f>
        <v>0</v>
      </c>
      <c r="Z67" s="19"/>
      <c r="AA67" s="19"/>
      <c r="AB67" s="20">
        <f>+Z67*'1. Standard_Cost'!$B$21+AA67*'1. Standard_Cost'!$C$21</f>
        <v>0</v>
      </c>
      <c r="AC67" s="21"/>
      <c r="AD67" s="22"/>
      <c r="AE67" s="20">
        <f>SUM(AD67,AC67,AB67,Y67,U67,T67,S67,R67)*'1. Standard_Cost'!B89</f>
        <v>0</v>
      </c>
      <c r="AF67" s="20">
        <f t="shared" si="107"/>
        <v>0</v>
      </c>
      <c r="AG67" s="19"/>
      <c r="AH67" s="19"/>
      <c r="AI67" s="19"/>
      <c r="AJ67" s="23"/>
      <c r="AK67" s="23"/>
      <c r="AL67" s="23"/>
      <c r="AM67" s="20" t="e">
        <f>AG67*'1. Standard_Cost'!B85+'Incremental_Cost Year 1'!#REF!*'1. Standard_Cost'!C85+'Incremental_Cost Year 1'!#REF!*'1. Standard_Cost'!D85+'Incremental_Cost Year 1'!#REF!+'Incremental_Cost Year 1'!#REF!+AK67</f>
        <v>#REF!</v>
      </c>
      <c r="AN67" s="20" t="e">
        <f>AM67*'1. Standard_Cost'!C89</f>
        <v>#REF!</v>
      </c>
      <c r="AO67" s="23"/>
      <c r="AQ67" s="20">
        <f t="shared" si="103"/>
        <v>0</v>
      </c>
      <c r="AR67" s="20">
        <f t="shared" si="104"/>
        <v>0</v>
      </c>
      <c r="AS67" s="20" t="e">
        <f t="shared" si="105"/>
        <v>#REF!</v>
      </c>
      <c r="AT67" s="20" t="e">
        <f t="shared" si="108"/>
        <v>#REF!</v>
      </c>
      <c r="AU67" s="24"/>
      <c r="AV67" s="24"/>
      <c r="AW67" s="24"/>
      <c r="AX67" s="24"/>
      <c r="AY67" s="24"/>
      <c r="AZ67" s="24"/>
      <c r="BA67" s="25" t="e">
        <f t="shared" si="106"/>
        <v>#REF!</v>
      </c>
    </row>
    <row r="68" spans="2:53" outlineLevel="2">
      <c r="B68" s="41"/>
      <c r="C68" s="240"/>
      <c r="D68" s="84"/>
      <c r="E68" s="84"/>
      <c r="F68" s="84"/>
      <c r="G68" s="83"/>
      <c r="H68" s="26" t="s">
        <v>180</v>
      </c>
      <c r="I68" s="16"/>
      <c r="J68" s="17"/>
      <c r="K68" s="17"/>
      <c r="L68" s="18" t="str">
        <f>IF(I68&lt;&gt;0,((VLOOKUP(I68,'1. Standard_Cost'!$B$4:$D$9,2)+VLOOKUP(I68,'1. Standard_Cost'!$B$4:$D$9,3))*J68*K68),"0")</f>
        <v>0</v>
      </c>
      <c r="M68" s="18">
        <f>L68*'1. Standard_Cost'!F4</f>
        <v>0</v>
      </c>
      <c r="N68" s="19"/>
      <c r="O68" s="19"/>
      <c r="P68" s="19"/>
      <c r="Q68" s="19"/>
      <c r="R68" s="20">
        <f>+N68*P68*'1. Standard_Cost'!$B$13</f>
        <v>0</v>
      </c>
      <c r="S68" s="20">
        <f>+N68*O68*P68*'1. Standard_Cost'!$C$13</f>
        <v>0</v>
      </c>
      <c r="T68" s="20">
        <f>+N68*P68*Q68*'1. Standard_Cost'!$D$13</f>
        <v>0</v>
      </c>
      <c r="U68" s="20">
        <f>+N68*O68*'1. Standard_Cost'!$E$13</f>
        <v>0</v>
      </c>
      <c r="V68" s="19"/>
      <c r="W68" s="19"/>
      <c r="X68" s="19"/>
      <c r="Y68" s="20">
        <f>+V68*((X68*'1. Standard_Cost'!$B$17)+(W68*X68*'1. Standard_Cost'!$C$17))</f>
        <v>0</v>
      </c>
      <c r="Z68" s="19"/>
      <c r="AA68" s="19"/>
      <c r="AB68" s="20">
        <f>+Z68*'1. Standard_Cost'!$B$21+AA68*'1. Standard_Cost'!$C$21</f>
        <v>0</v>
      </c>
      <c r="AC68" s="21"/>
      <c r="AD68" s="22"/>
      <c r="AE68" s="20">
        <f>SUM(AD68,AC68,AB68,Y68,U68,T68,S68,R68)*'1. Standard_Cost'!B89</f>
        <v>0</v>
      </c>
      <c r="AF68" s="20">
        <f t="shared" si="107"/>
        <v>0</v>
      </c>
      <c r="AG68" s="19"/>
      <c r="AH68" s="19"/>
      <c r="AI68" s="19"/>
      <c r="AJ68" s="23"/>
      <c r="AK68" s="23"/>
      <c r="AL68" s="23"/>
      <c r="AM68" s="20" t="e">
        <f>AG68*'1. Standard_Cost'!B85+'Incremental_Cost Year 1'!#REF!*'1. Standard_Cost'!C85+'Incremental_Cost Year 1'!#REF!*'1. Standard_Cost'!D85+'Incremental_Cost Year 1'!#REF!+'Incremental_Cost Year 1'!#REF!+AK68</f>
        <v>#REF!</v>
      </c>
      <c r="AN68" s="20" t="e">
        <f>AM68*'1. Standard_Cost'!C89</f>
        <v>#REF!</v>
      </c>
      <c r="AO68" s="23"/>
      <c r="AQ68" s="20">
        <f t="shared" si="103"/>
        <v>0</v>
      </c>
      <c r="AR68" s="20">
        <f t="shared" si="104"/>
        <v>0</v>
      </c>
      <c r="AS68" s="20" t="e">
        <f t="shared" si="105"/>
        <v>#REF!</v>
      </c>
      <c r="AT68" s="20" t="e">
        <f t="shared" si="108"/>
        <v>#REF!</v>
      </c>
      <c r="AU68" s="24"/>
      <c r="AV68" s="24"/>
      <c r="AW68" s="24"/>
      <c r="AX68" s="24"/>
      <c r="AY68" s="24"/>
      <c r="AZ68" s="24"/>
      <c r="BA68" s="25" t="e">
        <f t="shared" si="106"/>
        <v>#REF!</v>
      </c>
    </row>
    <row r="69" spans="2:53" ht="27.6" outlineLevel="1">
      <c r="B69" s="41"/>
      <c r="C69" s="240"/>
      <c r="D69" s="86" t="s">
        <v>48</v>
      </c>
      <c r="E69" s="86" t="s">
        <v>206</v>
      </c>
      <c r="F69" s="88" t="s">
        <v>153</v>
      </c>
      <c r="G69" s="89" t="s">
        <v>154</v>
      </c>
      <c r="H69" s="27" t="s">
        <v>256</v>
      </c>
      <c r="I69" s="28"/>
      <c r="J69" s="28"/>
      <c r="K69" s="28"/>
      <c r="L69" s="29">
        <f>SUM(L65:L68)</f>
        <v>0</v>
      </c>
      <c r="M69" s="29">
        <f>SUM(M65:M68)</f>
        <v>0</v>
      </c>
      <c r="N69" s="28"/>
      <c r="O69" s="28"/>
      <c r="P69" s="28"/>
      <c r="Q69" s="28"/>
      <c r="R69" s="30">
        <f>SUM(R65:R68)</f>
        <v>0</v>
      </c>
      <c r="S69" s="30">
        <f>SUM(S65:S68)</f>
        <v>0</v>
      </c>
      <c r="T69" s="30">
        <f>SUM(T65:T68)</f>
        <v>0</v>
      </c>
      <c r="U69" s="30">
        <f>SUM(U65:U68)</f>
        <v>0</v>
      </c>
      <c r="V69" s="28"/>
      <c r="W69" s="28"/>
      <c r="X69" s="28"/>
      <c r="Y69" s="29">
        <f>SUM(Y65:Y68)</f>
        <v>0</v>
      </c>
      <c r="Z69" s="28"/>
      <c r="AA69" s="28"/>
      <c r="AB69" s="29">
        <f t="shared" ref="AB69:AF69" si="109">SUM(AB65:AB68)</f>
        <v>0</v>
      </c>
      <c r="AC69" s="29">
        <f t="shared" si="109"/>
        <v>0</v>
      </c>
      <c r="AD69" s="29">
        <f t="shared" si="109"/>
        <v>0</v>
      </c>
      <c r="AE69" s="29">
        <f t="shared" si="109"/>
        <v>0</v>
      </c>
      <c r="AF69" s="29">
        <f t="shared" si="109"/>
        <v>0</v>
      </c>
      <c r="AG69" s="28"/>
      <c r="AH69" s="28"/>
      <c r="AI69" s="28"/>
      <c r="AJ69" s="30">
        <f>SUM(AJ65:AJ68)</f>
        <v>0</v>
      </c>
      <c r="AK69" s="30">
        <f>SUM(AK65:AK68)</f>
        <v>0</v>
      </c>
      <c r="AL69" s="30">
        <f>SUM(AL65:AL68)</f>
        <v>0</v>
      </c>
      <c r="AM69" s="29" t="e">
        <f>SUM(AM65:AM68)</f>
        <v>#REF!</v>
      </c>
      <c r="AN69" s="29" t="e">
        <f>SUM(AN65:AN68)</f>
        <v>#REF!</v>
      </c>
      <c r="AO69" s="31"/>
      <c r="AP69" s="32"/>
      <c r="AQ69" s="78">
        <f t="shared" ref="AQ69:BA69" si="110">SUM(AQ65:AQ68)</f>
        <v>0</v>
      </c>
      <c r="AR69" s="78">
        <f t="shared" si="110"/>
        <v>0</v>
      </c>
      <c r="AS69" s="78" t="e">
        <f t="shared" si="110"/>
        <v>#REF!</v>
      </c>
      <c r="AT69" s="78" t="e">
        <f t="shared" si="110"/>
        <v>#REF!</v>
      </c>
      <c r="AU69" s="78">
        <f t="shared" si="110"/>
        <v>0</v>
      </c>
      <c r="AV69" s="78">
        <f t="shared" si="110"/>
        <v>0</v>
      </c>
      <c r="AW69" s="78">
        <f t="shared" si="110"/>
        <v>0</v>
      </c>
      <c r="AX69" s="78">
        <f t="shared" si="110"/>
        <v>0</v>
      </c>
      <c r="AY69" s="78">
        <f t="shared" si="110"/>
        <v>0</v>
      </c>
      <c r="AZ69" s="78">
        <f t="shared" si="110"/>
        <v>0</v>
      </c>
      <c r="BA69" s="78" t="e">
        <f t="shared" si="110"/>
        <v>#REF!</v>
      </c>
    </row>
    <row r="70" spans="2:53" outlineLevel="2">
      <c r="B70" s="41"/>
      <c r="C70" s="240"/>
      <c r="D70" s="85"/>
      <c r="E70" s="85"/>
      <c r="F70" s="87"/>
      <c r="G70" s="82"/>
      <c r="H70" s="15" t="s">
        <v>49</v>
      </c>
      <c r="I70" s="16"/>
      <c r="J70" s="17"/>
      <c r="K70" s="17"/>
      <c r="L70" s="18" t="str">
        <f>IF(I70&lt;&gt;0,((VLOOKUP(I70,'1. Standard_Cost'!$B$4:$D$9,2)+VLOOKUP(I70,'1. Standard_Cost'!$B$4:$D$9,3))*J70*K70),"0")</f>
        <v>0</v>
      </c>
      <c r="M70" s="18">
        <f>L70*'1. Standard_Cost'!F4</f>
        <v>0</v>
      </c>
      <c r="N70" s="19"/>
      <c r="O70" s="19"/>
      <c r="P70" s="19"/>
      <c r="Q70" s="19"/>
      <c r="R70" s="20">
        <f>+N70*P70*'1. Standard_Cost'!$B$13</f>
        <v>0</v>
      </c>
      <c r="S70" s="20">
        <f>+N70*O70*P70*'1. Standard_Cost'!$C$13</f>
        <v>0</v>
      </c>
      <c r="T70" s="20">
        <f>+N70*P70*Q70*'1. Standard_Cost'!$D$13</f>
        <v>0</v>
      </c>
      <c r="U70" s="20">
        <f>+N70*O70*'1. Standard_Cost'!$E$13</f>
        <v>0</v>
      </c>
      <c r="V70" s="19"/>
      <c r="W70" s="19"/>
      <c r="X70" s="19"/>
      <c r="Y70" s="20">
        <f>+V70*((X70*'1. Standard_Cost'!$B$17)+(W70*X70*'1. Standard_Cost'!$C$17))</f>
        <v>0</v>
      </c>
      <c r="Z70" s="19"/>
      <c r="AA70" s="19"/>
      <c r="AB70" s="20">
        <f>+Z70*'1. Standard_Cost'!$B$21+AA70*'1. Standard_Cost'!$C$21</f>
        <v>0</v>
      </c>
      <c r="AC70" s="21"/>
      <c r="AD70" s="22"/>
      <c r="AE70" s="20">
        <f>SUM(AD70,AC70,AB70,Y70,U70,T70,S70,R70)*'1. Standard_Cost'!B89</f>
        <v>0</v>
      </c>
      <c r="AF70" s="20">
        <f>SUM(AD70,AE70)</f>
        <v>0</v>
      </c>
      <c r="AG70" s="19"/>
      <c r="AH70" s="19"/>
      <c r="AI70" s="19"/>
      <c r="AJ70" s="23"/>
      <c r="AK70" s="23"/>
      <c r="AL70" s="23"/>
      <c r="AM70" s="20" t="e">
        <f>AG70*'1. Standard_Cost'!B85+'Incremental_Cost Year 1'!#REF!*'1. Standard_Cost'!C85+'Incremental_Cost Year 1'!#REF!*'1. Standard_Cost'!D85+'Incremental_Cost Year 1'!#REF!+'Incremental_Cost Year 1'!#REF!+AK70</f>
        <v>#REF!</v>
      </c>
      <c r="AN70" s="20" t="e">
        <f>AM70*'1. Standard_Cost'!C89</f>
        <v>#REF!</v>
      </c>
      <c r="AO70" s="23"/>
      <c r="AQ70" s="20">
        <f t="shared" ref="AQ70:AQ73" si="111">L70+M70</f>
        <v>0</v>
      </c>
      <c r="AR70" s="20">
        <f t="shared" ref="AR70:AR73" si="112">AF70</f>
        <v>0</v>
      </c>
      <c r="AS70" s="20" t="e">
        <f t="shared" ref="AS70:AS73" si="113">AM70+AN70</f>
        <v>#REF!</v>
      </c>
      <c r="AT70" s="20" t="e">
        <f>SUM(AQ70,AR70,AS70)</f>
        <v>#REF!</v>
      </c>
      <c r="AU70" s="24"/>
      <c r="AV70" s="24"/>
      <c r="AW70" s="24"/>
      <c r="AX70" s="24"/>
      <c r="AY70" s="24"/>
      <c r="AZ70" s="24"/>
      <c r="BA70" s="25" t="e">
        <f t="shared" ref="BA70:BA73" si="114">SUM(AU70:AZ70)-AT70</f>
        <v>#REF!</v>
      </c>
    </row>
    <row r="71" spans="2:53" outlineLevel="2">
      <c r="B71" s="41"/>
      <c r="C71" s="240"/>
      <c r="D71" s="84"/>
      <c r="E71" s="84"/>
      <c r="F71" s="84"/>
      <c r="G71" s="83"/>
      <c r="H71" s="15" t="s">
        <v>50</v>
      </c>
      <c r="I71" s="16"/>
      <c r="J71" s="17"/>
      <c r="K71" s="17"/>
      <c r="L71" s="18" t="str">
        <f>IF(I71&lt;&gt;0,((VLOOKUP(I71,'1. Standard_Cost'!$B$4:$D$9,2)+VLOOKUP(I71,'1. Standard_Cost'!$B$4:$D$9,3))*J71*K71),"0")</f>
        <v>0</v>
      </c>
      <c r="M71" s="18">
        <f>L71*'1. Standard_Cost'!F4</f>
        <v>0</v>
      </c>
      <c r="N71" s="19"/>
      <c r="O71" s="19"/>
      <c r="P71" s="19"/>
      <c r="Q71" s="19"/>
      <c r="R71" s="20">
        <f>+N71*P71*'1. Standard_Cost'!$B$13</f>
        <v>0</v>
      </c>
      <c r="S71" s="20">
        <f>+N71*O71*P71*'1. Standard_Cost'!$C$13</f>
        <v>0</v>
      </c>
      <c r="T71" s="20">
        <f>+N71*P71*Q71*'1. Standard_Cost'!$D$13</f>
        <v>0</v>
      </c>
      <c r="U71" s="20">
        <f>+N71*O71*'1. Standard_Cost'!$E$13</f>
        <v>0</v>
      </c>
      <c r="V71" s="19"/>
      <c r="W71" s="19"/>
      <c r="X71" s="19"/>
      <c r="Y71" s="20">
        <f>+V71*((X71*'1. Standard_Cost'!$B$17)+(W71*X71*'1. Standard_Cost'!$C$17))</f>
        <v>0</v>
      </c>
      <c r="Z71" s="19"/>
      <c r="AA71" s="19"/>
      <c r="AB71" s="20">
        <f>+Z71*'1. Standard_Cost'!$B$21+AA71*'1. Standard_Cost'!$C$21</f>
        <v>0</v>
      </c>
      <c r="AC71" s="21"/>
      <c r="AD71" s="22"/>
      <c r="AE71" s="20">
        <f>SUM(AD71,AC71,AB71,Y71,U71,T71,S71,R71)*'1. Standard_Cost'!B89</f>
        <v>0</v>
      </c>
      <c r="AF71" s="20">
        <f t="shared" ref="AF71:AF73" si="115">SUM(AD71,AE71)</f>
        <v>0</v>
      </c>
      <c r="AG71" s="19"/>
      <c r="AH71" s="19"/>
      <c r="AI71" s="19"/>
      <c r="AJ71" s="23"/>
      <c r="AK71" s="23"/>
      <c r="AL71" s="23"/>
      <c r="AM71" s="20" t="e">
        <f>AG71*'1. Standard_Cost'!B85+'Incremental_Cost Year 1'!#REF!*'1. Standard_Cost'!C85+'Incremental_Cost Year 1'!#REF!*'1. Standard_Cost'!D85+'Incremental_Cost Year 1'!#REF!+'Incremental_Cost Year 1'!#REF!+AK71</f>
        <v>#REF!</v>
      </c>
      <c r="AN71" s="20" t="e">
        <f>AM71*'1. Standard_Cost'!C89</f>
        <v>#REF!</v>
      </c>
      <c r="AO71" s="23"/>
      <c r="AQ71" s="20">
        <f t="shared" si="111"/>
        <v>0</v>
      </c>
      <c r="AR71" s="20">
        <f t="shared" si="112"/>
        <v>0</v>
      </c>
      <c r="AS71" s="20" t="e">
        <f t="shared" si="113"/>
        <v>#REF!</v>
      </c>
      <c r="AT71" s="20" t="e">
        <f t="shared" ref="AT71:AT73" si="116">SUM(AQ71,AR71,AS71)</f>
        <v>#REF!</v>
      </c>
      <c r="AU71" s="24"/>
      <c r="AV71" s="24">
        <v>0</v>
      </c>
      <c r="AW71" s="24"/>
      <c r="AX71" s="24"/>
      <c r="AY71" s="24"/>
      <c r="AZ71" s="24"/>
      <c r="BA71" s="25" t="e">
        <f t="shared" si="114"/>
        <v>#REF!</v>
      </c>
    </row>
    <row r="72" spans="2:53" outlineLevel="2">
      <c r="B72" s="41"/>
      <c r="C72" s="240"/>
      <c r="D72" s="84"/>
      <c r="E72" s="84"/>
      <c r="F72" s="84"/>
      <c r="G72" s="83"/>
      <c r="H72" s="15" t="s">
        <v>51</v>
      </c>
      <c r="I72" s="16"/>
      <c r="J72" s="17"/>
      <c r="K72" s="17"/>
      <c r="L72" s="18" t="str">
        <f>IF(I72&lt;&gt;0,((VLOOKUP(I72,'1. Standard_Cost'!$B$4:$D$9,2)+VLOOKUP(I72,'1. Standard_Cost'!$B$4:$D$9,3))*J72*K72),"0")</f>
        <v>0</v>
      </c>
      <c r="M72" s="18">
        <f>L72*'1. Standard_Cost'!F4</f>
        <v>0</v>
      </c>
      <c r="N72" s="19"/>
      <c r="O72" s="19"/>
      <c r="P72" s="19"/>
      <c r="Q72" s="19"/>
      <c r="R72" s="20">
        <f>+N72*P72*'1. Standard_Cost'!$B$13</f>
        <v>0</v>
      </c>
      <c r="S72" s="20">
        <f>+N72*O72*P72*'1. Standard_Cost'!$C$13</f>
        <v>0</v>
      </c>
      <c r="T72" s="20">
        <f>+N72*P72*Q72*'1. Standard_Cost'!$D$13</f>
        <v>0</v>
      </c>
      <c r="U72" s="20">
        <f>+N72*O72*'1. Standard_Cost'!$E$13</f>
        <v>0</v>
      </c>
      <c r="V72" s="19"/>
      <c r="W72" s="19"/>
      <c r="X72" s="19"/>
      <c r="Y72" s="20">
        <f>+V72*((X72*'1. Standard_Cost'!$B$17)+(W72*X72*'1. Standard_Cost'!$C$17))</f>
        <v>0</v>
      </c>
      <c r="Z72" s="19"/>
      <c r="AA72" s="19"/>
      <c r="AB72" s="20">
        <f>+Z72*'1. Standard_Cost'!$B$21+AA72*'1. Standard_Cost'!$C$21</f>
        <v>0</v>
      </c>
      <c r="AC72" s="21"/>
      <c r="AD72" s="22"/>
      <c r="AE72" s="20">
        <f>SUM(AD72,AC72,AB72,Y72,U72,T72,S72,R72)*'1. Standard_Cost'!B89</f>
        <v>0</v>
      </c>
      <c r="AF72" s="20">
        <f t="shared" si="115"/>
        <v>0</v>
      </c>
      <c r="AG72" s="19"/>
      <c r="AH72" s="19"/>
      <c r="AI72" s="19"/>
      <c r="AJ72" s="23"/>
      <c r="AK72" s="23"/>
      <c r="AL72" s="23"/>
      <c r="AM72" s="20" t="e">
        <f>AG72*'1. Standard_Cost'!B85+'Incremental_Cost Year 1'!#REF!*'1. Standard_Cost'!C85+'Incremental_Cost Year 1'!#REF!*'1. Standard_Cost'!D85+'Incremental_Cost Year 1'!#REF!+'Incremental_Cost Year 1'!#REF!+AK72</f>
        <v>#REF!</v>
      </c>
      <c r="AN72" s="20" t="e">
        <f>AM72*'1. Standard_Cost'!C89</f>
        <v>#REF!</v>
      </c>
      <c r="AO72" s="23"/>
      <c r="AQ72" s="20">
        <f t="shared" si="111"/>
        <v>0</v>
      </c>
      <c r="AR72" s="20">
        <f t="shared" si="112"/>
        <v>0</v>
      </c>
      <c r="AS72" s="20" t="e">
        <f t="shared" si="113"/>
        <v>#REF!</v>
      </c>
      <c r="AT72" s="20" t="e">
        <f t="shared" si="116"/>
        <v>#REF!</v>
      </c>
      <c r="AU72" s="24"/>
      <c r="AV72" s="24"/>
      <c r="AW72" s="24"/>
      <c r="AX72" s="24"/>
      <c r="AY72" s="24"/>
      <c r="AZ72" s="24"/>
      <c r="BA72" s="25" t="e">
        <f t="shared" si="114"/>
        <v>#REF!</v>
      </c>
    </row>
    <row r="73" spans="2:53" outlineLevel="2">
      <c r="B73" s="41"/>
      <c r="C73" s="240"/>
      <c r="D73" s="84"/>
      <c r="E73" s="84"/>
      <c r="F73" s="84"/>
      <c r="G73" s="83"/>
      <c r="H73" s="26" t="s">
        <v>180</v>
      </c>
      <c r="I73" s="16"/>
      <c r="J73" s="17"/>
      <c r="K73" s="17"/>
      <c r="L73" s="18" t="str">
        <f>IF(I73&lt;&gt;0,((VLOOKUP(I73,'1. Standard_Cost'!$B$4:$D$9,2)+VLOOKUP(I73,'1. Standard_Cost'!$B$4:$D$9,3))*J73*K73),"0")</f>
        <v>0</v>
      </c>
      <c r="M73" s="18">
        <f>L73*'1. Standard_Cost'!F4</f>
        <v>0</v>
      </c>
      <c r="N73" s="19"/>
      <c r="O73" s="19"/>
      <c r="P73" s="19"/>
      <c r="Q73" s="19"/>
      <c r="R73" s="20">
        <f>+N73*P73*'1. Standard_Cost'!$B$13</f>
        <v>0</v>
      </c>
      <c r="S73" s="20">
        <f>+N73*O73*P73*'1. Standard_Cost'!$C$13</f>
        <v>0</v>
      </c>
      <c r="T73" s="20">
        <f>+N73*P73*Q73*'1. Standard_Cost'!$D$13</f>
        <v>0</v>
      </c>
      <c r="U73" s="20">
        <f>+N73*O73*'1. Standard_Cost'!$E$13</f>
        <v>0</v>
      </c>
      <c r="V73" s="19"/>
      <c r="W73" s="19"/>
      <c r="X73" s="19"/>
      <c r="Y73" s="20">
        <f>+V73*((X73*'1. Standard_Cost'!$B$17)+(W73*X73*'1. Standard_Cost'!$C$17))</f>
        <v>0</v>
      </c>
      <c r="Z73" s="19"/>
      <c r="AA73" s="19"/>
      <c r="AB73" s="20">
        <f>+Z73*'1. Standard_Cost'!$B$21+AA73*'1. Standard_Cost'!$C$21</f>
        <v>0</v>
      </c>
      <c r="AC73" s="21"/>
      <c r="AD73" s="22"/>
      <c r="AE73" s="20">
        <f>SUM(AD73,AC73,AB73,Y73,U73,T73,S73,R73)*'1. Standard_Cost'!B89</f>
        <v>0</v>
      </c>
      <c r="AF73" s="20">
        <f t="shared" si="115"/>
        <v>0</v>
      </c>
      <c r="AG73" s="19"/>
      <c r="AH73" s="19"/>
      <c r="AI73" s="19"/>
      <c r="AJ73" s="23"/>
      <c r="AK73" s="23"/>
      <c r="AL73" s="23"/>
      <c r="AM73" s="20" t="e">
        <f>AG73*'1. Standard_Cost'!B85+'Incremental_Cost Year 1'!#REF!*'1. Standard_Cost'!C85+'Incremental_Cost Year 1'!#REF!*'1. Standard_Cost'!D85+'Incremental_Cost Year 1'!#REF!+'Incremental_Cost Year 1'!#REF!+AK73</f>
        <v>#REF!</v>
      </c>
      <c r="AN73" s="20" t="e">
        <f>AM73*'1. Standard_Cost'!C89</f>
        <v>#REF!</v>
      </c>
      <c r="AO73" s="23"/>
      <c r="AQ73" s="20">
        <f t="shared" si="111"/>
        <v>0</v>
      </c>
      <c r="AR73" s="20">
        <f t="shared" si="112"/>
        <v>0</v>
      </c>
      <c r="AS73" s="20" t="e">
        <f t="shared" si="113"/>
        <v>#REF!</v>
      </c>
      <c r="AT73" s="20" t="e">
        <f t="shared" si="116"/>
        <v>#REF!</v>
      </c>
      <c r="AU73" s="24"/>
      <c r="AV73" s="24"/>
      <c r="AW73" s="24"/>
      <c r="AX73" s="24"/>
      <c r="AY73" s="24"/>
      <c r="AZ73" s="24"/>
      <c r="BA73" s="25" t="e">
        <f t="shared" si="114"/>
        <v>#REF!</v>
      </c>
    </row>
    <row r="74" spans="2:53" ht="41.4" outlineLevel="1">
      <c r="B74" s="41"/>
      <c r="C74" s="241"/>
      <c r="D74" s="86" t="s">
        <v>48</v>
      </c>
      <c r="E74" s="86" t="s">
        <v>207</v>
      </c>
      <c r="F74" s="88" t="s">
        <v>153</v>
      </c>
      <c r="G74" s="89" t="s">
        <v>154</v>
      </c>
      <c r="H74" s="27" t="s">
        <v>255</v>
      </c>
      <c r="I74" s="28"/>
      <c r="J74" s="28"/>
      <c r="K74" s="28"/>
      <c r="L74" s="29">
        <f>SUM(L70:L73)</f>
        <v>0</v>
      </c>
      <c r="M74" s="29">
        <f>SUM(M70:M73)</f>
        <v>0</v>
      </c>
      <c r="N74" s="28"/>
      <c r="O74" s="28"/>
      <c r="P74" s="28"/>
      <c r="Q74" s="28"/>
      <c r="R74" s="30">
        <f>SUM(R70:R73)</f>
        <v>0</v>
      </c>
      <c r="S74" s="30">
        <f>SUM(S70:S73)</f>
        <v>0</v>
      </c>
      <c r="T74" s="30">
        <f>SUM(T70:T73)</f>
        <v>0</v>
      </c>
      <c r="U74" s="30">
        <f>SUM(U70:U73)</f>
        <v>0</v>
      </c>
      <c r="V74" s="28"/>
      <c r="W74" s="28"/>
      <c r="X74" s="28"/>
      <c r="Y74" s="29">
        <f>SUM(Y70:Y73)</f>
        <v>0</v>
      </c>
      <c r="Z74" s="28"/>
      <c r="AA74" s="28"/>
      <c r="AB74" s="29">
        <f t="shared" ref="AB74:AF74" si="117">SUM(AB70:AB73)</f>
        <v>0</v>
      </c>
      <c r="AC74" s="29">
        <f t="shared" si="117"/>
        <v>0</v>
      </c>
      <c r="AD74" s="29">
        <f t="shared" si="117"/>
        <v>0</v>
      </c>
      <c r="AE74" s="29">
        <f t="shared" si="117"/>
        <v>0</v>
      </c>
      <c r="AF74" s="29">
        <f t="shared" si="117"/>
        <v>0</v>
      </c>
      <c r="AG74" s="28"/>
      <c r="AH74" s="28"/>
      <c r="AI74" s="28"/>
      <c r="AJ74" s="30">
        <f>SUM(AJ70:AJ73)</f>
        <v>0</v>
      </c>
      <c r="AK74" s="30">
        <f>SUM(AK70:AK73)</f>
        <v>0</v>
      </c>
      <c r="AL74" s="30">
        <f>SUM(AL70:AL73)</f>
        <v>0</v>
      </c>
      <c r="AM74" s="29" t="e">
        <f>SUM(AM70:AM73)</f>
        <v>#REF!</v>
      </c>
      <c r="AN74" s="29" t="e">
        <f>SUM(AN70:AN73)</f>
        <v>#REF!</v>
      </c>
      <c r="AO74" s="31"/>
      <c r="AP74" s="32"/>
      <c r="AQ74" s="78">
        <f t="shared" ref="AQ74:BA74" si="118">SUM(AQ70:AQ73)</f>
        <v>0</v>
      </c>
      <c r="AR74" s="78">
        <f t="shared" si="118"/>
        <v>0</v>
      </c>
      <c r="AS74" s="78" t="e">
        <f t="shared" si="118"/>
        <v>#REF!</v>
      </c>
      <c r="AT74" s="78" t="e">
        <f t="shared" si="118"/>
        <v>#REF!</v>
      </c>
      <c r="AU74" s="78">
        <f t="shared" si="118"/>
        <v>0</v>
      </c>
      <c r="AV74" s="78">
        <f t="shared" si="118"/>
        <v>0</v>
      </c>
      <c r="AW74" s="78">
        <f t="shared" si="118"/>
        <v>0</v>
      </c>
      <c r="AX74" s="78">
        <f t="shared" si="118"/>
        <v>0</v>
      </c>
      <c r="AY74" s="78">
        <f t="shared" si="118"/>
        <v>0</v>
      </c>
      <c r="AZ74" s="78">
        <f t="shared" si="118"/>
        <v>0</v>
      </c>
      <c r="BA74" s="78" t="e">
        <f t="shared" si="118"/>
        <v>#REF!</v>
      </c>
    </row>
    <row r="75" spans="2:53" outlineLevel="2">
      <c r="B75" s="41"/>
      <c r="C75" s="38"/>
      <c r="D75" s="85"/>
      <c r="E75" s="85"/>
      <c r="F75" s="87"/>
      <c r="G75" s="82"/>
      <c r="H75" s="15" t="s">
        <v>49</v>
      </c>
      <c r="I75" s="16"/>
      <c r="J75" s="17"/>
      <c r="K75" s="17"/>
      <c r="L75" s="18" t="str">
        <f>IF(I75&lt;&gt;0,((VLOOKUP(I75,'1. Standard_Cost'!$B$4:$D$9,2)+VLOOKUP(I75,'1. Standard_Cost'!$B$4:$D$9,3))*J75*K75),"0")</f>
        <v>0</v>
      </c>
      <c r="M75" s="18">
        <f>L75*'1. Standard_Cost'!F4</f>
        <v>0</v>
      </c>
      <c r="N75" s="19"/>
      <c r="O75" s="19"/>
      <c r="P75" s="19"/>
      <c r="Q75" s="19"/>
      <c r="R75" s="20">
        <f>+N75*P75*'1. Standard_Cost'!$B$13</f>
        <v>0</v>
      </c>
      <c r="S75" s="20">
        <f>+N75*O75*P75*'1. Standard_Cost'!$C$13</f>
        <v>0</v>
      </c>
      <c r="T75" s="20">
        <f>+N75*P75*Q75*'1. Standard_Cost'!$D$13</f>
        <v>0</v>
      </c>
      <c r="U75" s="20">
        <f>+N75*O75*'1. Standard_Cost'!$E$13</f>
        <v>0</v>
      </c>
      <c r="V75" s="19"/>
      <c r="W75" s="19"/>
      <c r="X75" s="19"/>
      <c r="Y75" s="20">
        <f>+V75*((X75*'1. Standard_Cost'!$B$17)+(W75*X75*'1. Standard_Cost'!$C$17))</f>
        <v>0</v>
      </c>
      <c r="Z75" s="19"/>
      <c r="AA75" s="19"/>
      <c r="AB75" s="20">
        <f>+Z75*'1. Standard_Cost'!$B$21+AA75*'1. Standard_Cost'!$C$21</f>
        <v>0</v>
      </c>
      <c r="AC75" s="21"/>
      <c r="AD75" s="22"/>
      <c r="AE75" s="20">
        <f>SUM(AD75,AC75,AB75,Y75,U75,T75,S75,R75)*'1. Standard_Cost'!B104</f>
        <v>0</v>
      </c>
      <c r="AF75" s="20">
        <f>SUM(AD75,AE75)</f>
        <v>0</v>
      </c>
      <c r="AG75" s="19"/>
      <c r="AH75" s="19"/>
      <c r="AI75" s="19"/>
      <c r="AJ75" s="23"/>
      <c r="AK75" s="23"/>
      <c r="AL75" s="23"/>
      <c r="AM75" s="20" t="e">
        <f>AG75*'1. Standard_Cost'!B100+'Incremental_Cost Year 1'!#REF!*'1. Standard_Cost'!C100+'Incremental_Cost Year 1'!#REF!*'1. Standard_Cost'!D100+'Incremental_Cost Year 1'!#REF!+'Incremental_Cost Year 1'!#REF!+AK75</f>
        <v>#REF!</v>
      </c>
      <c r="AN75" s="20" t="e">
        <f>AM75*'1. Standard_Cost'!C104</f>
        <v>#REF!</v>
      </c>
      <c r="AO75" s="23"/>
      <c r="AQ75" s="20">
        <f t="shared" ref="AQ75:AQ78" si="119">L75+M75</f>
        <v>0</v>
      </c>
      <c r="AR75" s="20">
        <f t="shared" ref="AR75:AR78" si="120">AF75</f>
        <v>0</v>
      </c>
      <c r="AS75" s="20" t="e">
        <f t="shared" ref="AS75:AS78" si="121">AM75+AN75</f>
        <v>#REF!</v>
      </c>
      <c r="AT75" s="20" t="e">
        <f>SUM(AQ75,AR75,AS75)</f>
        <v>#REF!</v>
      </c>
      <c r="AU75" s="24"/>
      <c r="AV75" s="24"/>
      <c r="AW75" s="24"/>
      <c r="AX75" s="24"/>
      <c r="AY75" s="24"/>
      <c r="AZ75" s="24"/>
      <c r="BA75" s="25" t="e">
        <f t="shared" ref="BA75:BA78" si="122">SUM(AU75:AZ75)-AT75</f>
        <v>#REF!</v>
      </c>
    </row>
    <row r="76" spans="2:53" outlineLevel="2">
      <c r="B76" s="41"/>
      <c r="C76" s="38"/>
      <c r="D76" s="84"/>
      <c r="E76" s="84"/>
      <c r="F76" s="84"/>
      <c r="G76" s="83"/>
      <c r="H76" s="15" t="s">
        <v>50</v>
      </c>
      <c r="I76" s="16"/>
      <c r="J76" s="17"/>
      <c r="K76" s="17"/>
      <c r="L76" s="18" t="str">
        <f>IF(I76&lt;&gt;0,((VLOOKUP(I76,'1. Standard_Cost'!$B$4:$D$9,2)+VLOOKUP(I76,'1. Standard_Cost'!$B$4:$D$9,3))*J76*K76),"0")</f>
        <v>0</v>
      </c>
      <c r="M76" s="18">
        <f>L76*'1. Standard_Cost'!F4</f>
        <v>0</v>
      </c>
      <c r="N76" s="19"/>
      <c r="O76" s="19"/>
      <c r="P76" s="19"/>
      <c r="Q76" s="19"/>
      <c r="R76" s="20">
        <f>+N76*P76*'1. Standard_Cost'!$B$13</f>
        <v>0</v>
      </c>
      <c r="S76" s="20">
        <f>+N76*O76*P76*'1. Standard_Cost'!$C$13</f>
        <v>0</v>
      </c>
      <c r="T76" s="20">
        <f>+N76*P76*Q76*'1. Standard_Cost'!$D$13</f>
        <v>0</v>
      </c>
      <c r="U76" s="20">
        <f>+N76*O76*'1. Standard_Cost'!$E$13</f>
        <v>0</v>
      </c>
      <c r="V76" s="19"/>
      <c r="W76" s="19"/>
      <c r="X76" s="19"/>
      <c r="Y76" s="20">
        <f>+V76*((X76*'1. Standard_Cost'!$B$17)+(W76*X76*'1. Standard_Cost'!$C$17))</f>
        <v>0</v>
      </c>
      <c r="Z76" s="19"/>
      <c r="AA76" s="19"/>
      <c r="AB76" s="20">
        <f>+Z76*'1. Standard_Cost'!$B$21+AA76*'1. Standard_Cost'!$C$21</f>
        <v>0</v>
      </c>
      <c r="AC76" s="21"/>
      <c r="AD76" s="22"/>
      <c r="AE76" s="20">
        <f>SUM(AD76,AC76,AB76,Y76,U76,T76,S76,R76)*'1. Standard_Cost'!B104</f>
        <v>0</v>
      </c>
      <c r="AF76" s="20">
        <f t="shared" ref="AF76:AF78" si="123">SUM(AD76,AE76)</f>
        <v>0</v>
      </c>
      <c r="AG76" s="19"/>
      <c r="AH76" s="19"/>
      <c r="AI76" s="19"/>
      <c r="AJ76" s="23"/>
      <c r="AK76" s="23"/>
      <c r="AL76" s="23"/>
      <c r="AM76" s="20" t="e">
        <f>AG76*'1. Standard_Cost'!B100+'Incremental_Cost Year 1'!#REF!*'1. Standard_Cost'!C100+'Incremental_Cost Year 1'!#REF!*'1. Standard_Cost'!D100+'Incremental_Cost Year 1'!#REF!+'Incremental_Cost Year 1'!#REF!+AK76</f>
        <v>#REF!</v>
      </c>
      <c r="AN76" s="20" t="e">
        <f>AM76*'1. Standard_Cost'!C104</f>
        <v>#REF!</v>
      </c>
      <c r="AO76" s="23"/>
      <c r="AQ76" s="20">
        <f t="shared" si="119"/>
        <v>0</v>
      </c>
      <c r="AR76" s="20">
        <f t="shared" si="120"/>
        <v>0</v>
      </c>
      <c r="AS76" s="20" t="e">
        <f t="shared" si="121"/>
        <v>#REF!</v>
      </c>
      <c r="AT76" s="20" t="e">
        <f t="shared" ref="AT76:AT78" si="124">SUM(AQ76,AR76,AS76)</f>
        <v>#REF!</v>
      </c>
      <c r="AU76" s="24"/>
      <c r="AV76" s="24"/>
      <c r="AW76" s="24"/>
      <c r="AX76" s="24"/>
      <c r="AY76" s="24"/>
      <c r="AZ76" s="24"/>
      <c r="BA76" s="25" t="e">
        <f t="shared" si="122"/>
        <v>#REF!</v>
      </c>
    </row>
    <row r="77" spans="2:53" outlineLevel="2">
      <c r="B77" s="41"/>
      <c r="C77" s="38"/>
      <c r="D77" s="84"/>
      <c r="E77" s="84"/>
      <c r="F77" s="84"/>
      <c r="G77" s="83"/>
      <c r="H77" s="15" t="s">
        <v>51</v>
      </c>
      <c r="I77" s="16"/>
      <c r="J77" s="17"/>
      <c r="K77" s="17"/>
      <c r="L77" s="18" t="str">
        <f>IF(I77&lt;&gt;0,((VLOOKUP(I77,'1. Standard_Cost'!$B$4:$D$9,2)+VLOOKUP(I77,'1. Standard_Cost'!$B$4:$D$9,3))*J77*K77),"0")</f>
        <v>0</v>
      </c>
      <c r="M77" s="18">
        <f>L77*'1. Standard_Cost'!F4</f>
        <v>0</v>
      </c>
      <c r="N77" s="19"/>
      <c r="O77" s="19"/>
      <c r="P77" s="19"/>
      <c r="Q77" s="19"/>
      <c r="R77" s="20">
        <f>+N77*P77*'1. Standard_Cost'!$B$13</f>
        <v>0</v>
      </c>
      <c r="S77" s="20">
        <f>+N77*O77*P77*'1. Standard_Cost'!$C$13</f>
        <v>0</v>
      </c>
      <c r="T77" s="20">
        <f>+N77*P77*Q77*'1. Standard_Cost'!$D$13</f>
        <v>0</v>
      </c>
      <c r="U77" s="20">
        <f>+N77*O77*'1. Standard_Cost'!$E$13</f>
        <v>0</v>
      </c>
      <c r="V77" s="19"/>
      <c r="W77" s="19"/>
      <c r="X77" s="19"/>
      <c r="Y77" s="20">
        <f>+V77*((X77*'1. Standard_Cost'!$B$17)+(W77*X77*'1. Standard_Cost'!$C$17))</f>
        <v>0</v>
      </c>
      <c r="Z77" s="19"/>
      <c r="AA77" s="19"/>
      <c r="AB77" s="20">
        <f>+Z77*'1. Standard_Cost'!$B$21+AA77*'1. Standard_Cost'!$C$21</f>
        <v>0</v>
      </c>
      <c r="AC77" s="21"/>
      <c r="AD77" s="22"/>
      <c r="AE77" s="20">
        <f>SUM(AD77,AC77,AB77,Y77,U77,T77,S77,R77)*'1. Standard_Cost'!B104</f>
        <v>0</v>
      </c>
      <c r="AF77" s="20">
        <f t="shared" si="123"/>
        <v>0</v>
      </c>
      <c r="AG77" s="19"/>
      <c r="AH77" s="19"/>
      <c r="AI77" s="19"/>
      <c r="AJ77" s="23"/>
      <c r="AK77" s="23"/>
      <c r="AL77" s="23"/>
      <c r="AM77" s="20" t="e">
        <f>AG77*'1. Standard_Cost'!B100+'Incremental_Cost Year 1'!#REF!*'1. Standard_Cost'!C100+'Incremental_Cost Year 1'!#REF!*'1. Standard_Cost'!D100+'Incremental_Cost Year 1'!#REF!+'Incremental_Cost Year 1'!#REF!+AK77</f>
        <v>#REF!</v>
      </c>
      <c r="AN77" s="20" t="e">
        <f>AM77*'1. Standard_Cost'!C104</f>
        <v>#REF!</v>
      </c>
      <c r="AO77" s="23"/>
      <c r="AQ77" s="20">
        <f t="shared" si="119"/>
        <v>0</v>
      </c>
      <c r="AR77" s="20">
        <f t="shared" si="120"/>
        <v>0</v>
      </c>
      <c r="AS77" s="20" t="e">
        <f t="shared" si="121"/>
        <v>#REF!</v>
      </c>
      <c r="AT77" s="20" t="e">
        <f t="shared" si="124"/>
        <v>#REF!</v>
      </c>
      <c r="AU77" s="24"/>
      <c r="AV77" s="24"/>
      <c r="AW77" s="24"/>
      <c r="AX77" s="24"/>
      <c r="AY77" s="24"/>
      <c r="AZ77" s="24"/>
      <c r="BA77" s="25" t="e">
        <f t="shared" si="122"/>
        <v>#REF!</v>
      </c>
    </row>
    <row r="78" spans="2:53" outlineLevel="2">
      <c r="B78" s="41"/>
      <c r="C78" s="38"/>
      <c r="D78" s="84"/>
      <c r="E78" s="84"/>
      <c r="F78" s="84"/>
      <c r="G78" s="83"/>
      <c r="H78" s="26" t="s">
        <v>180</v>
      </c>
      <c r="I78" s="16"/>
      <c r="J78" s="17"/>
      <c r="K78" s="17"/>
      <c r="L78" s="18" t="str">
        <f>IF(I78&lt;&gt;0,((VLOOKUP(I78,'1. Standard_Cost'!$B$4:$D$9,2)+VLOOKUP(I78,'1. Standard_Cost'!$B$4:$D$9,3))*J78*K78),"0")</f>
        <v>0</v>
      </c>
      <c r="M78" s="18">
        <f>L78*'1. Standard_Cost'!F4</f>
        <v>0</v>
      </c>
      <c r="N78" s="19"/>
      <c r="O78" s="19"/>
      <c r="P78" s="19"/>
      <c r="Q78" s="19"/>
      <c r="R78" s="20">
        <f>+N78*P78*'1. Standard_Cost'!$B$13</f>
        <v>0</v>
      </c>
      <c r="S78" s="20">
        <f>+N78*O78*P78*'1. Standard_Cost'!$C$13</f>
        <v>0</v>
      </c>
      <c r="T78" s="20">
        <f>+N78*P78*Q78*'1. Standard_Cost'!$D$13</f>
        <v>0</v>
      </c>
      <c r="U78" s="20">
        <f>+N78*O78*'1. Standard_Cost'!$E$13</f>
        <v>0</v>
      </c>
      <c r="V78" s="19"/>
      <c r="W78" s="19"/>
      <c r="X78" s="19"/>
      <c r="Y78" s="20">
        <f>+V78*((X78*'1. Standard_Cost'!$B$17)+(W78*X78*'1. Standard_Cost'!$C$17))</f>
        <v>0</v>
      </c>
      <c r="Z78" s="19"/>
      <c r="AA78" s="19"/>
      <c r="AB78" s="20">
        <f>+Z78*'1. Standard_Cost'!$B$21+AA78*'1. Standard_Cost'!$C$21</f>
        <v>0</v>
      </c>
      <c r="AC78" s="21"/>
      <c r="AD78" s="22"/>
      <c r="AE78" s="20">
        <f>SUM(AD78,AC78,AB78,Y78,U78,T78,S78,R78)*'1. Standard_Cost'!B104</f>
        <v>0</v>
      </c>
      <c r="AF78" s="20">
        <f t="shared" si="123"/>
        <v>0</v>
      </c>
      <c r="AG78" s="19"/>
      <c r="AH78" s="19"/>
      <c r="AI78" s="19"/>
      <c r="AJ78" s="23"/>
      <c r="AK78" s="23"/>
      <c r="AL78" s="23"/>
      <c r="AM78" s="20" t="e">
        <f>AG78*'1. Standard_Cost'!B100+'Incremental_Cost Year 1'!#REF!*'1. Standard_Cost'!C100+'Incremental_Cost Year 1'!#REF!*'1. Standard_Cost'!D100+'Incremental_Cost Year 1'!#REF!+'Incremental_Cost Year 1'!#REF!+AK78</f>
        <v>#REF!</v>
      </c>
      <c r="AN78" s="20" t="e">
        <f>AM78*'1. Standard_Cost'!C104</f>
        <v>#REF!</v>
      </c>
      <c r="AO78" s="23"/>
      <c r="AQ78" s="20">
        <f t="shared" si="119"/>
        <v>0</v>
      </c>
      <c r="AR78" s="20">
        <f t="shared" si="120"/>
        <v>0</v>
      </c>
      <c r="AS78" s="20" t="e">
        <f t="shared" si="121"/>
        <v>#REF!</v>
      </c>
      <c r="AT78" s="20" t="e">
        <f t="shared" si="124"/>
        <v>#REF!</v>
      </c>
      <c r="AU78" s="24"/>
      <c r="AV78" s="24"/>
      <c r="AW78" s="24"/>
      <c r="AX78" s="24"/>
      <c r="AY78" s="24"/>
      <c r="AZ78" s="24"/>
      <c r="BA78" s="25" t="e">
        <f t="shared" si="122"/>
        <v>#REF!</v>
      </c>
    </row>
    <row r="79" spans="2:53" ht="55.2" outlineLevel="1">
      <c r="B79" s="41"/>
      <c r="C79" s="38"/>
      <c r="D79" s="86" t="s">
        <v>48</v>
      </c>
      <c r="E79" s="86" t="s">
        <v>208</v>
      </c>
      <c r="F79" s="88" t="s">
        <v>153</v>
      </c>
      <c r="G79" s="89" t="s">
        <v>154</v>
      </c>
      <c r="H79" s="27" t="s">
        <v>254</v>
      </c>
      <c r="I79" s="28"/>
      <c r="J79" s="28"/>
      <c r="K79" s="28"/>
      <c r="L79" s="29">
        <f>SUM(L75:L78)</f>
        <v>0</v>
      </c>
      <c r="M79" s="29">
        <f>SUM(M75:M78)</f>
        <v>0</v>
      </c>
      <c r="N79" s="28"/>
      <c r="O79" s="28"/>
      <c r="P79" s="28"/>
      <c r="Q79" s="28"/>
      <c r="R79" s="30">
        <f>SUM(R75:R78)</f>
        <v>0</v>
      </c>
      <c r="S79" s="30">
        <f>SUM(S75:S78)</f>
        <v>0</v>
      </c>
      <c r="T79" s="30">
        <f>SUM(T75:T78)</f>
        <v>0</v>
      </c>
      <c r="U79" s="30">
        <f>SUM(U75:U78)</f>
        <v>0</v>
      </c>
      <c r="V79" s="28"/>
      <c r="W79" s="28"/>
      <c r="X79" s="28"/>
      <c r="Y79" s="29">
        <f>SUM(Y75:Y78)</f>
        <v>0</v>
      </c>
      <c r="Z79" s="28"/>
      <c r="AA79" s="28"/>
      <c r="AB79" s="29">
        <f t="shared" ref="AB79:AF79" si="125">SUM(AB75:AB78)</f>
        <v>0</v>
      </c>
      <c r="AC79" s="29">
        <f t="shared" si="125"/>
        <v>0</v>
      </c>
      <c r="AD79" s="29">
        <f t="shared" si="125"/>
        <v>0</v>
      </c>
      <c r="AE79" s="29">
        <f t="shared" si="125"/>
        <v>0</v>
      </c>
      <c r="AF79" s="29">
        <f t="shared" si="125"/>
        <v>0</v>
      </c>
      <c r="AG79" s="28"/>
      <c r="AH79" s="28"/>
      <c r="AI79" s="28"/>
      <c r="AJ79" s="30">
        <f>SUM(AJ75:AJ78)</f>
        <v>0</v>
      </c>
      <c r="AK79" s="30">
        <f>SUM(AK75:AK78)</f>
        <v>0</v>
      </c>
      <c r="AL79" s="30">
        <f>SUM(AL75:AL78)</f>
        <v>0</v>
      </c>
      <c r="AM79" s="29" t="e">
        <f>SUM(AM75:AM78)</f>
        <v>#REF!</v>
      </c>
      <c r="AN79" s="29" t="e">
        <f>SUM(AN75:AN78)</f>
        <v>#REF!</v>
      </c>
      <c r="AO79" s="31"/>
      <c r="AP79" s="32"/>
      <c r="AQ79" s="78">
        <f t="shared" ref="AQ79:BA79" si="126">SUM(AQ75:AQ78)</f>
        <v>0</v>
      </c>
      <c r="AR79" s="78">
        <f t="shared" si="126"/>
        <v>0</v>
      </c>
      <c r="AS79" s="78" t="e">
        <f t="shared" si="126"/>
        <v>#REF!</v>
      </c>
      <c r="AT79" s="78" t="e">
        <f t="shared" si="126"/>
        <v>#REF!</v>
      </c>
      <c r="AU79" s="78">
        <f t="shared" si="126"/>
        <v>0</v>
      </c>
      <c r="AV79" s="78">
        <f t="shared" si="126"/>
        <v>0</v>
      </c>
      <c r="AW79" s="78">
        <f t="shared" si="126"/>
        <v>0</v>
      </c>
      <c r="AX79" s="78">
        <f t="shared" si="126"/>
        <v>0</v>
      </c>
      <c r="AY79" s="78">
        <f t="shared" si="126"/>
        <v>0</v>
      </c>
      <c r="AZ79" s="78">
        <f t="shared" si="126"/>
        <v>0</v>
      </c>
      <c r="BA79" s="78" t="e">
        <f t="shared" si="126"/>
        <v>#REF!</v>
      </c>
    </row>
    <row r="80" spans="2:53" outlineLevel="2">
      <c r="B80" s="41"/>
      <c r="C80" s="38"/>
      <c r="D80" s="85"/>
      <c r="E80" s="85"/>
      <c r="F80" s="87"/>
      <c r="G80" s="82"/>
      <c r="H80" s="15" t="s">
        <v>49</v>
      </c>
      <c r="I80" s="16"/>
      <c r="J80" s="17"/>
      <c r="K80" s="17"/>
      <c r="L80" s="18" t="str">
        <f>IF(I80&lt;&gt;0,((VLOOKUP(I80,'1. Standard_Cost'!$B$4:$D$9,2)+VLOOKUP(I80,'1. Standard_Cost'!$B$4:$D$9,3))*J80*K80),"0")</f>
        <v>0</v>
      </c>
      <c r="M80" s="18">
        <f>L80*'1. Standard_Cost'!F4</f>
        <v>0</v>
      </c>
      <c r="N80" s="19"/>
      <c r="O80" s="19"/>
      <c r="P80" s="19"/>
      <c r="Q80" s="19"/>
      <c r="R80" s="20">
        <f>+N80*P80*'1. Standard_Cost'!$B$13</f>
        <v>0</v>
      </c>
      <c r="S80" s="20">
        <f>+N80*O80*P80*'1. Standard_Cost'!$C$13</f>
        <v>0</v>
      </c>
      <c r="T80" s="20">
        <f>+N80*P80*Q80*'1. Standard_Cost'!$D$13</f>
        <v>0</v>
      </c>
      <c r="U80" s="20">
        <f>+N80*O80*'1. Standard_Cost'!$E$13</f>
        <v>0</v>
      </c>
      <c r="V80" s="19"/>
      <c r="W80" s="19"/>
      <c r="X80" s="19"/>
      <c r="Y80" s="20">
        <f>+V80*((X80*'1. Standard_Cost'!$B$17)+(W80*X80*'1. Standard_Cost'!$C$17))</f>
        <v>0</v>
      </c>
      <c r="Z80" s="19"/>
      <c r="AA80" s="19"/>
      <c r="AB80" s="20">
        <f>+Z80*'1. Standard_Cost'!$B$21+AA80*'1. Standard_Cost'!$C$21</f>
        <v>0</v>
      </c>
      <c r="AC80" s="21"/>
      <c r="AD80" s="22"/>
      <c r="AE80" s="20">
        <f>SUM(AD80,AC80,AB80,Y80,U80,T80,S80,R80)*'1. Standard_Cost'!B104</f>
        <v>0</v>
      </c>
      <c r="AF80" s="20">
        <f>SUM(AD80,AE80)</f>
        <v>0</v>
      </c>
      <c r="AG80" s="19"/>
      <c r="AH80" s="19"/>
      <c r="AI80" s="19"/>
      <c r="AJ80" s="23"/>
      <c r="AK80" s="23"/>
      <c r="AL80" s="23"/>
      <c r="AM80" s="20" t="e">
        <f>AG80*'1. Standard_Cost'!B100+'Incremental_Cost Year 1'!#REF!*'1. Standard_Cost'!C100+'Incremental_Cost Year 1'!#REF!*'1. Standard_Cost'!D100+'Incremental_Cost Year 1'!#REF!+'Incremental_Cost Year 1'!#REF!+AK80</f>
        <v>#REF!</v>
      </c>
      <c r="AN80" s="20" t="e">
        <f>AM80*'1. Standard_Cost'!C104</f>
        <v>#REF!</v>
      </c>
      <c r="AO80" s="23"/>
      <c r="AQ80" s="20">
        <f t="shared" ref="AQ80:AQ83" si="127">L80+M80</f>
        <v>0</v>
      </c>
      <c r="AR80" s="20">
        <f t="shared" ref="AR80:AR83" si="128">AF80</f>
        <v>0</v>
      </c>
      <c r="AS80" s="20" t="e">
        <f t="shared" ref="AS80:AS83" si="129">AM80+AN80</f>
        <v>#REF!</v>
      </c>
      <c r="AT80" s="20" t="e">
        <f>SUM(AQ80,AR80,AS80)</f>
        <v>#REF!</v>
      </c>
      <c r="AU80" s="24"/>
      <c r="AV80" s="24"/>
      <c r="AW80" s="24"/>
      <c r="AX80" s="24"/>
      <c r="AY80" s="24"/>
      <c r="AZ80" s="24"/>
      <c r="BA80" s="25" t="e">
        <f t="shared" ref="BA80:BA83" si="130">SUM(AU80:AZ80)-AT80</f>
        <v>#REF!</v>
      </c>
    </row>
    <row r="81" spans="1:53" outlineLevel="2">
      <c r="B81" s="41"/>
      <c r="C81" s="38"/>
      <c r="D81" s="84"/>
      <c r="E81" s="84"/>
      <c r="F81" s="84"/>
      <c r="G81" s="83"/>
      <c r="H81" s="15" t="s">
        <v>50</v>
      </c>
      <c r="I81" s="16"/>
      <c r="J81" s="17"/>
      <c r="K81" s="17"/>
      <c r="L81" s="18" t="str">
        <f>IF(I81&lt;&gt;0,((VLOOKUP(I81,'1. Standard_Cost'!$B$4:$D$9,2)+VLOOKUP(I81,'1. Standard_Cost'!$B$4:$D$9,3))*J81*K81),"0")</f>
        <v>0</v>
      </c>
      <c r="M81" s="18">
        <f>L81*'1. Standard_Cost'!F4</f>
        <v>0</v>
      </c>
      <c r="N81" s="19"/>
      <c r="O81" s="19"/>
      <c r="P81" s="19"/>
      <c r="Q81" s="19"/>
      <c r="R81" s="20">
        <f>+N81*P81*'1. Standard_Cost'!$B$13</f>
        <v>0</v>
      </c>
      <c r="S81" s="20">
        <f>+N81*O81*P81*'1. Standard_Cost'!$C$13</f>
        <v>0</v>
      </c>
      <c r="T81" s="20">
        <f>+N81*P81*Q81*'1. Standard_Cost'!$D$13</f>
        <v>0</v>
      </c>
      <c r="U81" s="20">
        <f>+N81*O81*'1. Standard_Cost'!$E$13</f>
        <v>0</v>
      </c>
      <c r="V81" s="19"/>
      <c r="W81" s="19"/>
      <c r="X81" s="19"/>
      <c r="Y81" s="20">
        <f>+V81*((X81*'1. Standard_Cost'!$B$17)+(W81*X81*'1. Standard_Cost'!$C$17))</f>
        <v>0</v>
      </c>
      <c r="Z81" s="19"/>
      <c r="AA81" s="19"/>
      <c r="AB81" s="20">
        <f>+Z81*'1. Standard_Cost'!$B$21+AA81*'1. Standard_Cost'!$C$21</f>
        <v>0</v>
      </c>
      <c r="AC81" s="21"/>
      <c r="AD81" s="22"/>
      <c r="AE81" s="20">
        <f>SUM(AD81,AC81,AB81,Y81,U81,T81,S81,R81)*'1. Standard_Cost'!B104</f>
        <v>0</v>
      </c>
      <c r="AF81" s="20">
        <f t="shared" ref="AF81:AF83" si="131">SUM(AD81,AE81)</f>
        <v>0</v>
      </c>
      <c r="AG81" s="19"/>
      <c r="AH81" s="19"/>
      <c r="AI81" s="19"/>
      <c r="AJ81" s="23"/>
      <c r="AK81" s="23"/>
      <c r="AL81" s="23"/>
      <c r="AM81" s="20" t="e">
        <f>AG81*'1. Standard_Cost'!B100+'Incremental_Cost Year 1'!#REF!*'1. Standard_Cost'!C100+'Incremental_Cost Year 1'!#REF!*'1. Standard_Cost'!D100+'Incremental_Cost Year 1'!#REF!+'Incremental_Cost Year 1'!#REF!+AK81</f>
        <v>#REF!</v>
      </c>
      <c r="AN81" s="20" t="e">
        <f>AM81*'1. Standard_Cost'!C104</f>
        <v>#REF!</v>
      </c>
      <c r="AO81" s="23"/>
      <c r="AQ81" s="20">
        <f t="shared" si="127"/>
        <v>0</v>
      </c>
      <c r="AR81" s="20">
        <f t="shared" si="128"/>
        <v>0</v>
      </c>
      <c r="AS81" s="20" t="e">
        <f t="shared" si="129"/>
        <v>#REF!</v>
      </c>
      <c r="AT81" s="20" t="e">
        <f t="shared" ref="AT81:AT83" si="132">SUM(AQ81,AR81,AS81)</f>
        <v>#REF!</v>
      </c>
      <c r="AU81" s="24"/>
      <c r="AV81" s="24">
        <v>0</v>
      </c>
      <c r="AW81" s="24"/>
      <c r="AX81" s="24"/>
      <c r="AY81" s="24"/>
      <c r="AZ81" s="24"/>
      <c r="BA81" s="25" t="e">
        <f t="shared" si="130"/>
        <v>#REF!</v>
      </c>
    </row>
    <row r="82" spans="1:53" outlineLevel="2">
      <c r="B82" s="41"/>
      <c r="C82" s="240"/>
      <c r="D82" s="84"/>
      <c r="E82" s="84"/>
      <c r="F82" s="84"/>
      <c r="G82" s="83"/>
      <c r="H82" s="15" t="s">
        <v>51</v>
      </c>
      <c r="I82" s="16"/>
      <c r="J82" s="17"/>
      <c r="K82" s="17"/>
      <c r="L82" s="18" t="str">
        <f>IF(I82&lt;&gt;0,((VLOOKUP(I82,'1. Standard_Cost'!$B$4:$D$9,2)+VLOOKUP(I82,'1. Standard_Cost'!$B$4:$D$9,3))*J82*K82),"0")</f>
        <v>0</v>
      </c>
      <c r="M82" s="18">
        <f>L82*'1. Standard_Cost'!F4</f>
        <v>0</v>
      </c>
      <c r="N82" s="19"/>
      <c r="O82" s="19"/>
      <c r="P82" s="19"/>
      <c r="Q82" s="19"/>
      <c r="R82" s="20">
        <f>+N82*P82*'1. Standard_Cost'!$B$13</f>
        <v>0</v>
      </c>
      <c r="S82" s="20">
        <f>+N82*O82*P82*'1. Standard_Cost'!$C$13</f>
        <v>0</v>
      </c>
      <c r="T82" s="20">
        <f>+N82*P82*Q82*'1. Standard_Cost'!$D$13</f>
        <v>0</v>
      </c>
      <c r="U82" s="20">
        <f>+N82*O82*'1. Standard_Cost'!$E$13</f>
        <v>0</v>
      </c>
      <c r="V82" s="19"/>
      <c r="W82" s="19"/>
      <c r="X82" s="19"/>
      <c r="Y82" s="20">
        <f>+V82*((X82*'1. Standard_Cost'!$B$17)+(W82*X82*'1. Standard_Cost'!$C$17))</f>
        <v>0</v>
      </c>
      <c r="Z82" s="19"/>
      <c r="AA82" s="19"/>
      <c r="AB82" s="20">
        <f>+Z82*'1. Standard_Cost'!$B$21+AA82*'1. Standard_Cost'!$C$21</f>
        <v>0</v>
      </c>
      <c r="AC82" s="21"/>
      <c r="AD82" s="22"/>
      <c r="AE82" s="20">
        <f>SUM(AD82,AC82,AB82,Y82,U82,T82,S82,R82)*'1. Standard_Cost'!B104</f>
        <v>0</v>
      </c>
      <c r="AF82" s="20">
        <f t="shared" si="131"/>
        <v>0</v>
      </c>
      <c r="AG82" s="19"/>
      <c r="AH82" s="19"/>
      <c r="AI82" s="19"/>
      <c r="AJ82" s="23"/>
      <c r="AK82" s="23"/>
      <c r="AL82" s="23"/>
      <c r="AM82" s="20" t="e">
        <f>AG82*'1. Standard_Cost'!B100+'Incremental_Cost Year 1'!#REF!*'1. Standard_Cost'!C100+'Incremental_Cost Year 1'!#REF!*'1. Standard_Cost'!D100+'Incremental_Cost Year 1'!#REF!+'Incremental_Cost Year 1'!#REF!+AK82</f>
        <v>#REF!</v>
      </c>
      <c r="AN82" s="20" t="e">
        <f>AM82*'1. Standard_Cost'!C104</f>
        <v>#REF!</v>
      </c>
      <c r="AO82" s="23"/>
      <c r="AQ82" s="20">
        <f t="shared" si="127"/>
        <v>0</v>
      </c>
      <c r="AR82" s="20">
        <f t="shared" si="128"/>
        <v>0</v>
      </c>
      <c r="AS82" s="20" t="e">
        <f t="shared" si="129"/>
        <v>#REF!</v>
      </c>
      <c r="AT82" s="20" t="e">
        <f t="shared" si="132"/>
        <v>#REF!</v>
      </c>
      <c r="AU82" s="24"/>
      <c r="AV82" s="24"/>
      <c r="AW82" s="24"/>
      <c r="AX82" s="24"/>
      <c r="AY82" s="24"/>
      <c r="AZ82" s="24"/>
      <c r="BA82" s="25" t="e">
        <f t="shared" si="130"/>
        <v>#REF!</v>
      </c>
    </row>
    <row r="83" spans="1:53" outlineLevel="2">
      <c r="B83" s="41"/>
      <c r="C83" s="240"/>
      <c r="D83" s="84"/>
      <c r="E83" s="84"/>
      <c r="F83" s="84"/>
      <c r="G83" s="83"/>
      <c r="H83" s="26" t="s">
        <v>180</v>
      </c>
      <c r="I83" s="16"/>
      <c r="J83" s="17"/>
      <c r="K83" s="17"/>
      <c r="L83" s="18" t="str">
        <f>IF(I83&lt;&gt;0,((VLOOKUP(I83,'1. Standard_Cost'!$B$4:$D$9,2)+VLOOKUP(I83,'1. Standard_Cost'!$B$4:$D$9,3))*J83*K83),"0")</f>
        <v>0</v>
      </c>
      <c r="M83" s="18">
        <f>L83*'1. Standard_Cost'!F4</f>
        <v>0</v>
      </c>
      <c r="N83" s="19"/>
      <c r="O83" s="19"/>
      <c r="P83" s="19"/>
      <c r="Q83" s="19"/>
      <c r="R83" s="20">
        <f>+N83*P83*'1. Standard_Cost'!$B$13</f>
        <v>0</v>
      </c>
      <c r="S83" s="20">
        <f>+N83*O83*P83*'1. Standard_Cost'!$C$13</f>
        <v>0</v>
      </c>
      <c r="T83" s="20">
        <f>+N83*P83*Q83*'1. Standard_Cost'!$D$13</f>
        <v>0</v>
      </c>
      <c r="U83" s="20">
        <f>+N83*O83*'1. Standard_Cost'!$E$13</f>
        <v>0</v>
      </c>
      <c r="V83" s="19"/>
      <c r="W83" s="19"/>
      <c r="X83" s="19"/>
      <c r="Y83" s="20">
        <f>+V83*((X83*'1. Standard_Cost'!$B$17)+(W83*X83*'1. Standard_Cost'!$C$17))</f>
        <v>0</v>
      </c>
      <c r="Z83" s="19"/>
      <c r="AA83" s="19"/>
      <c r="AB83" s="20">
        <f>+Z83*'1. Standard_Cost'!$B$21+AA83*'1. Standard_Cost'!$C$21</f>
        <v>0</v>
      </c>
      <c r="AC83" s="21"/>
      <c r="AD83" s="22"/>
      <c r="AE83" s="20">
        <f>SUM(AD83,AC83,AB83,Y83,U83,T83,S83,R83)*'1. Standard_Cost'!B104</f>
        <v>0</v>
      </c>
      <c r="AF83" s="20">
        <f t="shared" si="131"/>
        <v>0</v>
      </c>
      <c r="AG83" s="19"/>
      <c r="AH83" s="19"/>
      <c r="AI83" s="19"/>
      <c r="AJ83" s="23"/>
      <c r="AK83" s="23"/>
      <c r="AL83" s="23"/>
      <c r="AM83" s="20" t="e">
        <f>AG83*'1. Standard_Cost'!B100+'Incremental_Cost Year 1'!#REF!*'1. Standard_Cost'!C100+'Incremental_Cost Year 1'!#REF!*'1. Standard_Cost'!D100+'Incremental_Cost Year 1'!#REF!+'Incremental_Cost Year 1'!#REF!+AK83</f>
        <v>#REF!</v>
      </c>
      <c r="AN83" s="20" t="e">
        <f>AM83*'1. Standard_Cost'!C104</f>
        <v>#REF!</v>
      </c>
      <c r="AO83" s="23"/>
      <c r="AQ83" s="20">
        <f t="shared" si="127"/>
        <v>0</v>
      </c>
      <c r="AR83" s="20">
        <f t="shared" si="128"/>
        <v>0</v>
      </c>
      <c r="AS83" s="20" t="e">
        <f t="shared" si="129"/>
        <v>#REF!</v>
      </c>
      <c r="AT83" s="20" t="e">
        <f t="shared" si="132"/>
        <v>#REF!</v>
      </c>
      <c r="AU83" s="24"/>
      <c r="AV83" s="24"/>
      <c r="AW83" s="24"/>
      <c r="AX83" s="24"/>
      <c r="AY83" s="24"/>
      <c r="AZ83" s="24"/>
      <c r="BA83" s="25" t="e">
        <f t="shared" si="130"/>
        <v>#REF!</v>
      </c>
    </row>
    <row r="84" spans="1:53" ht="55.2" outlineLevel="1">
      <c r="B84" s="41"/>
      <c r="C84" s="240"/>
      <c r="D84" s="86" t="s">
        <v>48</v>
      </c>
      <c r="E84" s="86" t="s">
        <v>209</v>
      </c>
      <c r="F84" s="88" t="s">
        <v>153</v>
      </c>
      <c r="G84" s="89" t="s">
        <v>154</v>
      </c>
      <c r="H84" s="27" t="s">
        <v>253</v>
      </c>
      <c r="I84" s="28"/>
      <c r="J84" s="28"/>
      <c r="K84" s="28"/>
      <c r="L84" s="29">
        <f>SUM(L80:L83)</f>
        <v>0</v>
      </c>
      <c r="M84" s="29">
        <f>SUM(M80:M83)</f>
        <v>0</v>
      </c>
      <c r="N84" s="28"/>
      <c r="O84" s="28"/>
      <c r="P84" s="28"/>
      <c r="Q84" s="28"/>
      <c r="R84" s="30">
        <f>SUM(R80:R83)</f>
        <v>0</v>
      </c>
      <c r="S84" s="30">
        <f>SUM(S80:S83)</f>
        <v>0</v>
      </c>
      <c r="T84" s="30">
        <f>SUM(T80:T83)</f>
        <v>0</v>
      </c>
      <c r="U84" s="30">
        <f>SUM(U80:U83)</f>
        <v>0</v>
      </c>
      <c r="V84" s="28"/>
      <c r="W84" s="28"/>
      <c r="X84" s="28"/>
      <c r="Y84" s="29">
        <f>SUM(Y80:Y83)</f>
        <v>0</v>
      </c>
      <c r="Z84" s="28"/>
      <c r="AA84" s="28"/>
      <c r="AB84" s="29">
        <f t="shared" ref="AB84:AF84" si="133">SUM(AB80:AB83)</f>
        <v>0</v>
      </c>
      <c r="AC84" s="29">
        <f t="shared" si="133"/>
        <v>0</v>
      </c>
      <c r="AD84" s="29">
        <f t="shared" si="133"/>
        <v>0</v>
      </c>
      <c r="AE84" s="29">
        <f t="shared" si="133"/>
        <v>0</v>
      </c>
      <c r="AF84" s="29">
        <f t="shared" si="133"/>
        <v>0</v>
      </c>
      <c r="AG84" s="28"/>
      <c r="AH84" s="28"/>
      <c r="AI84" s="28"/>
      <c r="AJ84" s="30">
        <f>SUM(AJ80:AJ83)</f>
        <v>0</v>
      </c>
      <c r="AK84" s="30">
        <f>SUM(AK80:AK83)</f>
        <v>0</v>
      </c>
      <c r="AL84" s="30">
        <f>SUM(AL80:AL83)</f>
        <v>0</v>
      </c>
      <c r="AM84" s="29" t="e">
        <f>SUM(AM80:AM83)</f>
        <v>#REF!</v>
      </c>
      <c r="AN84" s="29" t="e">
        <f>SUM(AN80:AN83)</f>
        <v>#REF!</v>
      </c>
      <c r="AO84" s="31"/>
      <c r="AP84" s="32"/>
      <c r="AQ84" s="78">
        <f t="shared" ref="AQ84:BA84" si="134">SUM(AQ80:AQ83)</f>
        <v>0</v>
      </c>
      <c r="AR84" s="78">
        <f t="shared" si="134"/>
        <v>0</v>
      </c>
      <c r="AS84" s="78" t="e">
        <f t="shared" si="134"/>
        <v>#REF!</v>
      </c>
      <c r="AT84" s="78" t="e">
        <f t="shared" si="134"/>
        <v>#REF!</v>
      </c>
      <c r="AU84" s="78">
        <f t="shared" si="134"/>
        <v>0</v>
      </c>
      <c r="AV84" s="78">
        <f t="shared" si="134"/>
        <v>0</v>
      </c>
      <c r="AW84" s="78">
        <f t="shared" si="134"/>
        <v>0</v>
      </c>
      <c r="AX84" s="78">
        <f t="shared" si="134"/>
        <v>0</v>
      </c>
      <c r="AY84" s="78">
        <f t="shared" si="134"/>
        <v>0</v>
      </c>
      <c r="AZ84" s="78">
        <f t="shared" si="134"/>
        <v>0</v>
      </c>
      <c r="BA84" s="78" t="e">
        <f t="shared" si="134"/>
        <v>#REF!</v>
      </c>
    </row>
    <row r="85" spans="1:53" outlineLevel="2">
      <c r="B85" s="41"/>
      <c r="C85" s="240"/>
      <c r="D85" s="85"/>
      <c r="E85" s="85"/>
      <c r="F85" s="87"/>
      <c r="G85" s="82"/>
      <c r="H85" s="15" t="s">
        <v>49</v>
      </c>
      <c r="I85" s="16"/>
      <c r="J85" s="17"/>
      <c r="K85" s="17"/>
      <c r="L85" s="18" t="str">
        <f>IF(I85&lt;&gt;0,((VLOOKUP(I85,'1. Standard_Cost'!$B$4:$D$9,2)+VLOOKUP(I85,'1. Standard_Cost'!$B$4:$D$9,3))*J85*K85),"0")</f>
        <v>0</v>
      </c>
      <c r="M85" s="18">
        <f>L85*'1. Standard_Cost'!F4</f>
        <v>0</v>
      </c>
      <c r="N85" s="19"/>
      <c r="O85" s="19"/>
      <c r="P85" s="19"/>
      <c r="Q85" s="19"/>
      <c r="R85" s="20">
        <f>+N85*P85*'1. Standard_Cost'!$B$13</f>
        <v>0</v>
      </c>
      <c r="S85" s="20">
        <f>+N85*O85*P85*'1. Standard_Cost'!$C$13</f>
        <v>0</v>
      </c>
      <c r="T85" s="20">
        <f>+N85*P85*Q85*'1. Standard_Cost'!$D$13</f>
        <v>0</v>
      </c>
      <c r="U85" s="20">
        <f>+N85*O85*'1. Standard_Cost'!$E$13</f>
        <v>0</v>
      </c>
      <c r="V85" s="19"/>
      <c r="W85" s="19"/>
      <c r="X85" s="19"/>
      <c r="Y85" s="20">
        <f>+V85*((X85*'1. Standard_Cost'!$B$17)+(W85*X85*'1. Standard_Cost'!$C$17))</f>
        <v>0</v>
      </c>
      <c r="Z85" s="19"/>
      <c r="AA85" s="19"/>
      <c r="AB85" s="20">
        <f>+Z85*'1. Standard_Cost'!$B$21+AA85*'1. Standard_Cost'!$C$21</f>
        <v>0</v>
      </c>
      <c r="AC85" s="21"/>
      <c r="AD85" s="22"/>
      <c r="AE85" s="20">
        <f>SUM(AD85,AC85,AB85,Y85,U85,T85,S85,R85)*'1. Standard_Cost'!B104</f>
        <v>0</v>
      </c>
      <c r="AF85" s="20">
        <f>SUM(AD85,AE85)</f>
        <v>0</v>
      </c>
      <c r="AG85" s="19"/>
      <c r="AH85" s="19"/>
      <c r="AI85" s="19"/>
      <c r="AJ85" s="23"/>
      <c r="AK85" s="23"/>
      <c r="AL85" s="23"/>
      <c r="AM85" s="20" t="e">
        <f>AG85*'1. Standard_Cost'!B100+'Incremental_Cost Year 1'!#REF!*'1. Standard_Cost'!C100+'Incremental_Cost Year 1'!#REF!*'1. Standard_Cost'!D100+'Incremental_Cost Year 1'!#REF!+'Incremental_Cost Year 1'!#REF!+AK85</f>
        <v>#REF!</v>
      </c>
      <c r="AN85" s="20" t="e">
        <f>AM85*'1. Standard_Cost'!C104</f>
        <v>#REF!</v>
      </c>
      <c r="AO85" s="23"/>
      <c r="AQ85" s="20">
        <f t="shared" ref="AQ85:AQ88" si="135">L85+M85</f>
        <v>0</v>
      </c>
      <c r="AR85" s="20">
        <f t="shared" ref="AR85:AR88" si="136">AF85</f>
        <v>0</v>
      </c>
      <c r="AS85" s="20" t="e">
        <f t="shared" ref="AS85:AS88" si="137">AM85+AN85</f>
        <v>#REF!</v>
      </c>
      <c r="AT85" s="20" t="e">
        <f>SUM(AQ85,AR85,AS85)</f>
        <v>#REF!</v>
      </c>
      <c r="AU85" s="24"/>
      <c r="AV85" s="24"/>
      <c r="AW85" s="24"/>
      <c r="AX85" s="24"/>
      <c r="AY85" s="24"/>
      <c r="AZ85" s="24"/>
      <c r="BA85" s="25" t="e">
        <f t="shared" ref="BA85:BA88" si="138">SUM(AU85:AZ85)-AT85</f>
        <v>#REF!</v>
      </c>
    </row>
    <row r="86" spans="1:53" outlineLevel="2">
      <c r="B86" s="41"/>
      <c r="C86" s="240"/>
      <c r="D86" s="84"/>
      <c r="E86" s="84"/>
      <c r="F86" s="84"/>
      <c r="G86" s="83"/>
      <c r="H86" s="15" t="s">
        <v>50</v>
      </c>
      <c r="I86" s="16"/>
      <c r="J86" s="17"/>
      <c r="K86" s="17"/>
      <c r="L86" s="18" t="str">
        <f>IF(I86&lt;&gt;0,((VLOOKUP(I86,'1. Standard_Cost'!$B$4:$D$9,2)+VLOOKUP(I86,'1. Standard_Cost'!$B$4:$D$9,3))*J86*K86),"0")</f>
        <v>0</v>
      </c>
      <c r="M86" s="18">
        <f>L86*'1. Standard_Cost'!F4</f>
        <v>0</v>
      </c>
      <c r="N86" s="19"/>
      <c r="O86" s="19"/>
      <c r="P86" s="19"/>
      <c r="Q86" s="19"/>
      <c r="R86" s="20">
        <f>+N86*P86*'1. Standard_Cost'!$B$13</f>
        <v>0</v>
      </c>
      <c r="S86" s="20">
        <f>+N86*O86*P86*'1. Standard_Cost'!$C$13</f>
        <v>0</v>
      </c>
      <c r="T86" s="20">
        <f>+N86*P86*Q86*'1. Standard_Cost'!$D$13</f>
        <v>0</v>
      </c>
      <c r="U86" s="20">
        <f>+N86*O86*'1. Standard_Cost'!$E$13</f>
        <v>0</v>
      </c>
      <c r="V86" s="19"/>
      <c r="W86" s="19"/>
      <c r="X86" s="19"/>
      <c r="Y86" s="20">
        <f>+V86*((X86*'1. Standard_Cost'!$B$17)+(W86*X86*'1. Standard_Cost'!$C$17))</f>
        <v>0</v>
      </c>
      <c r="Z86" s="19"/>
      <c r="AA86" s="19"/>
      <c r="AB86" s="20">
        <f>+Z86*'1. Standard_Cost'!$B$21+AA86*'1. Standard_Cost'!$C$21</f>
        <v>0</v>
      </c>
      <c r="AC86" s="21"/>
      <c r="AD86" s="22"/>
      <c r="AE86" s="20">
        <f>SUM(AD86,AC86,AB86,Y86,U86,T86,S86,R86)*'1. Standard_Cost'!B104</f>
        <v>0</v>
      </c>
      <c r="AF86" s="20">
        <f t="shared" ref="AF86:AF88" si="139">SUM(AD86,AE86)</f>
        <v>0</v>
      </c>
      <c r="AG86" s="19"/>
      <c r="AH86" s="19"/>
      <c r="AI86" s="19"/>
      <c r="AJ86" s="23"/>
      <c r="AK86" s="23"/>
      <c r="AL86" s="23"/>
      <c r="AM86" s="20" t="e">
        <f>AG86*'1. Standard_Cost'!B100+'Incremental_Cost Year 1'!#REF!*'1. Standard_Cost'!C100+'Incremental_Cost Year 1'!#REF!*'1. Standard_Cost'!D100+'Incremental_Cost Year 1'!#REF!+'Incremental_Cost Year 1'!#REF!+AK86</f>
        <v>#REF!</v>
      </c>
      <c r="AN86" s="20" t="e">
        <f>AM86*'1. Standard_Cost'!C104</f>
        <v>#REF!</v>
      </c>
      <c r="AO86" s="23"/>
      <c r="AQ86" s="20">
        <f t="shared" si="135"/>
        <v>0</v>
      </c>
      <c r="AR86" s="20">
        <f t="shared" si="136"/>
        <v>0</v>
      </c>
      <c r="AS86" s="20" t="e">
        <f t="shared" si="137"/>
        <v>#REF!</v>
      </c>
      <c r="AT86" s="20" t="e">
        <f t="shared" ref="AT86:AT88" si="140">SUM(AQ86,AR86,AS86)</f>
        <v>#REF!</v>
      </c>
      <c r="AU86" s="24"/>
      <c r="AV86" s="24">
        <v>0</v>
      </c>
      <c r="AW86" s="24"/>
      <c r="AX86" s="24"/>
      <c r="AY86" s="24"/>
      <c r="AZ86" s="24"/>
      <c r="BA86" s="25" t="e">
        <f t="shared" si="138"/>
        <v>#REF!</v>
      </c>
    </row>
    <row r="87" spans="1:53" outlineLevel="2">
      <c r="B87" s="41"/>
      <c r="C87" s="240"/>
      <c r="D87" s="84"/>
      <c r="E87" s="84"/>
      <c r="F87" s="84"/>
      <c r="G87" s="83"/>
      <c r="H87" s="15" t="s">
        <v>51</v>
      </c>
      <c r="I87" s="16"/>
      <c r="J87" s="17"/>
      <c r="K87" s="17"/>
      <c r="L87" s="18" t="str">
        <f>IF(I87&lt;&gt;0,((VLOOKUP(I87,'1. Standard_Cost'!$B$4:$D$9,2)+VLOOKUP(I87,'1. Standard_Cost'!$B$4:$D$9,3))*J87*K87),"0")</f>
        <v>0</v>
      </c>
      <c r="M87" s="18">
        <f>L87*'1. Standard_Cost'!F4</f>
        <v>0</v>
      </c>
      <c r="N87" s="19"/>
      <c r="O87" s="19"/>
      <c r="P87" s="19"/>
      <c r="Q87" s="19"/>
      <c r="R87" s="20">
        <f>+N87*P87*'1. Standard_Cost'!$B$13</f>
        <v>0</v>
      </c>
      <c r="S87" s="20">
        <f>+N87*O87*P87*'1. Standard_Cost'!$C$13</f>
        <v>0</v>
      </c>
      <c r="T87" s="20">
        <f>+N87*P87*Q87*'1. Standard_Cost'!$D$13</f>
        <v>0</v>
      </c>
      <c r="U87" s="20">
        <f>+N87*O87*'1. Standard_Cost'!$E$13</f>
        <v>0</v>
      </c>
      <c r="V87" s="19"/>
      <c r="W87" s="19"/>
      <c r="X87" s="19"/>
      <c r="Y87" s="20">
        <f>+V87*((X87*'1. Standard_Cost'!$B$17)+(W87*X87*'1. Standard_Cost'!$C$17))</f>
        <v>0</v>
      </c>
      <c r="Z87" s="19"/>
      <c r="AA87" s="19"/>
      <c r="AB87" s="20">
        <f>+Z87*'1. Standard_Cost'!$B$21+AA87*'1. Standard_Cost'!$C$21</f>
        <v>0</v>
      </c>
      <c r="AC87" s="21"/>
      <c r="AD87" s="22"/>
      <c r="AE87" s="20">
        <f>SUM(AD87,AC87,AB87,Y87,U87,T87,S87,R87)*'1. Standard_Cost'!B104</f>
        <v>0</v>
      </c>
      <c r="AF87" s="20">
        <f t="shared" si="139"/>
        <v>0</v>
      </c>
      <c r="AG87" s="19"/>
      <c r="AH87" s="19"/>
      <c r="AI87" s="19"/>
      <c r="AJ87" s="23"/>
      <c r="AK87" s="23"/>
      <c r="AL87" s="23"/>
      <c r="AM87" s="20" t="e">
        <f>AG87*'1. Standard_Cost'!B100+'Incremental_Cost Year 1'!#REF!*'1. Standard_Cost'!C100+'Incremental_Cost Year 1'!#REF!*'1. Standard_Cost'!D100+'Incremental_Cost Year 1'!#REF!+'Incremental_Cost Year 1'!#REF!+AK87</f>
        <v>#REF!</v>
      </c>
      <c r="AN87" s="20" t="e">
        <f>AM87*'1. Standard_Cost'!C104</f>
        <v>#REF!</v>
      </c>
      <c r="AO87" s="23"/>
      <c r="AQ87" s="20">
        <f t="shared" si="135"/>
        <v>0</v>
      </c>
      <c r="AR87" s="20">
        <f t="shared" si="136"/>
        <v>0</v>
      </c>
      <c r="AS87" s="20" t="e">
        <f t="shared" si="137"/>
        <v>#REF!</v>
      </c>
      <c r="AT87" s="20" t="e">
        <f t="shared" si="140"/>
        <v>#REF!</v>
      </c>
      <c r="AU87" s="24"/>
      <c r="AV87" s="24"/>
      <c r="AW87" s="24"/>
      <c r="AX87" s="24"/>
      <c r="AY87" s="24"/>
      <c r="AZ87" s="24"/>
      <c r="BA87" s="25" t="e">
        <f t="shared" si="138"/>
        <v>#REF!</v>
      </c>
    </row>
    <row r="88" spans="1:53" outlineLevel="2">
      <c r="B88" s="41"/>
      <c r="C88" s="240"/>
      <c r="D88" s="84"/>
      <c r="E88" s="84"/>
      <c r="F88" s="84"/>
      <c r="G88" s="83"/>
      <c r="H88" s="26" t="s">
        <v>180</v>
      </c>
      <c r="I88" s="16"/>
      <c r="J88" s="17"/>
      <c r="K88" s="17"/>
      <c r="L88" s="18" t="str">
        <f>IF(I88&lt;&gt;0,((VLOOKUP(I88,'1. Standard_Cost'!$B$4:$D$9,2)+VLOOKUP(I88,'1. Standard_Cost'!$B$4:$D$9,3))*J88*K88),"0")</f>
        <v>0</v>
      </c>
      <c r="M88" s="18">
        <f>L88*'1. Standard_Cost'!F4</f>
        <v>0</v>
      </c>
      <c r="N88" s="19"/>
      <c r="O88" s="19"/>
      <c r="P88" s="19"/>
      <c r="Q88" s="19"/>
      <c r="R88" s="20">
        <f>+N88*P88*'1. Standard_Cost'!$B$13</f>
        <v>0</v>
      </c>
      <c r="S88" s="20">
        <f>+N88*O88*P88*'1. Standard_Cost'!$C$13</f>
        <v>0</v>
      </c>
      <c r="T88" s="20">
        <f>+N88*P88*Q88*'1. Standard_Cost'!$D$13</f>
        <v>0</v>
      </c>
      <c r="U88" s="20">
        <f>+N88*O88*'1. Standard_Cost'!$E$13</f>
        <v>0</v>
      </c>
      <c r="V88" s="19"/>
      <c r="W88" s="19"/>
      <c r="X88" s="19"/>
      <c r="Y88" s="20">
        <f>+V88*((X88*'1. Standard_Cost'!$B$17)+(W88*X88*'1. Standard_Cost'!$C$17))</f>
        <v>0</v>
      </c>
      <c r="Z88" s="19"/>
      <c r="AA88" s="19"/>
      <c r="AB88" s="20">
        <f>+Z88*'1. Standard_Cost'!$B$21+AA88*'1. Standard_Cost'!$C$21</f>
        <v>0</v>
      </c>
      <c r="AC88" s="21"/>
      <c r="AD88" s="22"/>
      <c r="AE88" s="20">
        <f>SUM(AD88,AC88,AB88,Y88,U88,T88,S88,R88)*'1. Standard_Cost'!B104</f>
        <v>0</v>
      </c>
      <c r="AF88" s="20">
        <f t="shared" si="139"/>
        <v>0</v>
      </c>
      <c r="AG88" s="19"/>
      <c r="AH88" s="19"/>
      <c r="AI88" s="19"/>
      <c r="AJ88" s="23"/>
      <c r="AK88" s="23"/>
      <c r="AL88" s="23"/>
      <c r="AM88" s="20" t="e">
        <f>AG88*'1. Standard_Cost'!B100+'Incremental_Cost Year 1'!#REF!*'1. Standard_Cost'!C100+'Incremental_Cost Year 1'!#REF!*'1. Standard_Cost'!D100+'Incremental_Cost Year 1'!#REF!+'Incremental_Cost Year 1'!#REF!+AK88</f>
        <v>#REF!</v>
      </c>
      <c r="AN88" s="20" t="e">
        <f>AM88*'1. Standard_Cost'!C104</f>
        <v>#REF!</v>
      </c>
      <c r="AO88" s="23"/>
      <c r="AQ88" s="20">
        <f t="shared" si="135"/>
        <v>0</v>
      </c>
      <c r="AR88" s="20">
        <f t="shared" si="136"/>
        <v>0</v>
      </c>
      <c r="AS88" s="20" t="e">
        <f t="shared" si="137"/>
        <v>#REF!</v>
      </c>
      <c r="AT88" s="20" t="e">
        <f t="shared" si="140"/>
        <v>#REF!</v>
      </c>
      <c r="AU88" s="24"/>
      <c r="AV88" s="24"/>
      <c r="AW88" s="24"/>
      <c r="AX88" s="24"/>
      <c r="AY88" s="24"/>
      <c r="AZ88" s="24"/>
      <c r="BA88" s="25" t="e">
        <f t="shared" si="138"/>
        <v>#REF!</v>
      </c>
    </row>
    <row r="89" spans="1:53" ht="41.4" outlineLevel="1">
      <c r="B89" s="41"/>
      <c r="C89" s="241"/>
      <c r="D89" s="86" t="s">
        <v>48</v>
      </c>
      <c r="E89" s="86" t="s">
        <v>210</v>
      </c>
      <c r="F89" s="88" t="s">
        <v>153</v>
      </c>
      <c r="G89" s="89" t="s">
        <v>154</v>
      </c>
      <c r="H89" s="27" t="s">
        <v>252</v>
      </c>
      <c r="I89" s="28"/>
      <c r="J89" s="28"/>
      <c r="K89" s="28"/>
      <c r="L89" s="29">
        <f>SUM(L85:L88)</f>
        <v>0</v>
      </c>
      <c r="M89" s="29">
        <f>SUM(M85:M88)</f>
        <v>0</v>
      </c>
      <c r="N89" s="28"/>
      <c r="O89" s="28"/>
      <c r="P89" s="28"/>
      <c r="Q89" s="28"/>
      <c r="R89" s="30">
        <f>SUM(R85:R88)</f>
        <v>0</v>
      </c>
      <c r="S89" s="30">
        <f>SUM(S85:S88)</f>
        <v>0</v>
      </c>
      <c r="T89" s="30">
        <f>SUM(T85:T88)</f>
        <v>0</v>
      </c>
      <c r="U89" s="30">
        <f>SUM(U85:U88)</f>
        <v>0</v>
      </c>
      <c r="V89" s="28"/>
      <c r="W89" s="28"/>
      <c r="X89" s="28"/>
      <c r="Y89" s="29">
        <f>SUM(Y85:Y88)</f>
        <v>0</v>
      </c>
      <c r="Z89" s="28"/>
      <c r="AA89" s="28"/>
      <c r="AB89" s="29">
        <f t="shared" ref="AB89:AF89" si="141">SUM(AB85:AB88)</f>
        <v>0</v>
      </c>
      <c r="AC89" s="29">
        <f t="shared" si="141"/>
        <v>0</v>
      </c>
      <c r="AD89" s="29">
        <f t="shared" si="141"/>
        <v>0</v>
      </c>
      <c r="AE89" s="29">
        <f t="shared" si="141"/>
        <v>0</v>
      </c>
      <c r="AF89" s="29">
        <f t="shared" si="141"/>
        <v>0</v>
      </c>
      <c r="AG89" s="28"/>
      <c r="AH89" s="28"/>
      <c r="AI89" s="28"/>
      <c r="AJ89" s="30">
        <f>SUM(AJ85:AJ88)</f>
        <v>0</v>
      </c>
      <c r="AK89" s="30">
        <f>SUM(AK85:AK88)</f>
        <v>0</v>
      </c>
      <c r="AL89" s="30">
        <f>SUM(AL85:AL88)</f>
        <v>0</v>
      </c>
      <c r="AM89" s="29" t="e">
        <f>SUM(AM85:AM88)</f>
        <v>#REF!</v>
      </c>
      <c r="AN89" s="29" t="e">
        <f>SUM(AN85:AN88)</f>
        <v>#REF!</v>
      </c>
      <c r="AO89" s="31"/>
      <c r="AP89" s="32"/>
      <c r="AQ89" s="78">
        <f t="shared" ref="AQ89:BA89" si="142">SUM(AQ85:AQ88)</f>
        <v>0</v>
      </c>
      <c r="AR89" s="78">
        <f t="shared" si="142"/>
        <v>0</v>
      </c>
      <c r="AS89" s="78" t="e">
        <f t="shared" si="142"/>
        <v>#REF!</v>
      </c>
      <c r="AT89" s="78" t="e">
        <f t="shared" si="142"/>
        <v>#REF!</v>
      </c>
      <c r="AU89" s="78">
        <f t="shared" si="142"/>
        <v>0</v>
      </c>
      <c r="AV89" s="78">
        <f t="shared" si="142"/>
        <v>0</v>
      </c>
      <c r="AW89" s="78">
        <f t="shared" si="142"/>
        <v>0</v>
      </c>
      <c r="AX89" s="78">
        <f t="shared" si="142"/>
        <v>0</v>
      </c>
      <c r="AY89" s="78">
        <f t="shared" si="142"/>
        <v>0</v>
      </c>
      <c r="AZ89" s="78">
        <f t="shared" si="142"/>
        <v>0</v>
      </c>
      <c r="BA89" s="78" t="e">
        <f t="shared" si="142"/>
        <v>#REF!</v>
      </c>
    </row>
    <row r="90" spans="1:53" outlineLevel="2">
      <c r="B90" s="41"/>
      <c r="C90" s="41"/>
      <c r="D90" s="85"/>
      <c r="E90" s="85"/>
      <c r="F90" s="87"/>
      <c r="G90" s="82"/>
      <c r="H90" s="15" t="s">
        <v>49</v>
      </c>
      <c r="I90" s="16"/>
      <c r="J90" s="17"/>
      <c r="K90" s="17"/>
      <c r="L90" s="18" t="str">
        <f>IF(I90&lt;&gt;0,((VLOOKUP(I90,'1. Standard_Cost'!$B$4:$D$9,2)+VLOOKUP(I90,'1. Standard_Cost'!$B$4:$D$9,3))*J90*K90),"0")</f>
        <v>0</v>
      </c>
      <c r="M90" s="18">
        <f>L90*'1. Standard_Cost'!F4</f>
        <v>0</v>
      </c>
      <c r="N90" s="19"/>
      <c r="O90" s="19"/>
      <c r="P90" s="19"/>
      <c r="Q90" s="19"/>
      <c r="R90" s="20">
        <f>+N90*P90*'1. Standard_Cost'!$B$13</f>
        <v>0</v>
      </c>
      <c r="S90" s="20">
        <f>+N90*O90*P90*'1. Standard_Cost'!$C$13</f>
        <v>0</v>
      </c>
      <c r="T90" s="20">
        <f>+N90*P90*Q90*'1. Standard_Cost'!$D$13</f>
        <v>0</v>
      </c>
      <c r="U90" s="20">
        <f>+N90*O90*'1. Standard_Cost'!$E$13</f>
        <v>0</v>
      </c>
      <c r="V90" s="19"/>
      <c r="W90" s="19"/>
      <c r="X90" s="19"/>
      <c r="Y90" s="20">
        <f>+V90*((X90*'1. Standard_Cost'!$B$17)+(W90*X90*'1. Standard_Cost'!$C$17))</f>
        <v>0</v>
      </c>
      <c r="Z90" s="19"/>
      <c r="AA90" s="19"/>
      <c r="AB90" s="20">
        <f>+Z90*'1. Standard_Cost'!$B$21+AA90*'1. Standard_Cost'!$C$21</f>
        <v>0</v>
      </c>
      <c r="AC90" s="21"/>
      <c r="AD90" s="22"/>
      <c r="AE90" s="20">
        <f>SUM(AD90,AC90,AB90,Y90,U90,T90,S90,R90)*'1. Standard_Cost'!B109</f>
        <v>0</v>
      </c>
      <c r="AF90" s="20">
        <f>SUM(AD90,AE90)</f>
        <v>0</v>
      </c>
      <c r="AG90" s="19"/>
      <c r="AH90" s="19"/>
      <c r="AI90" s="19"/>
      <c r="AJ90" s="23"/>
      <c r="AK90" s="23"/>
      <c r="AL90" s="23"/>
      <c r="AM90" s="20" t="e">
        <f>AG90*'1. Standard_Cost'!B105+'Incremental_Cost Year 1'!#REF!*'1. Standard_Cost'!C105+'Incremental_Cost Year 1'!#REF!*'1. Standard_Cost'!D105+'Incremental_Cost Year 1'!#REF!+'Incremental_Cost Year 1'!#REF!+AK90</f>
        <v>#REF!</v>
      </c>
      <c r="AN90" s="20" t="e">
        <f>AM90*'1. Standard_Cost'!C109</f>
        <v>#REF!</v>
      </c>
      <c r="AO90" s="23"/>
      <c r="AQ90" s="20">
        <f t="shared" ref="AQ90:AQ93" si="143">L90+M90</f>
        <v>0</v>
      </c>
      <c r="AR90" s="20">
        <f t="shared" ref="AR90:AR93" si="144">AF90</f>
        <v>0</v>
      </c>
      <c r="AS90" s="20" t="e">
        <f t="shared" ref="AS90:AS93" si="145">AM90+AN90</f>
        <v>#REF!</v>
      </c>
      <c r="AT90" s="20" t="e">
        <f>SUM(AQ90,AR90,AS90)</f>
        <v>#REF!</v>
      </c>
      <c r="AU90" s="24"/>
      <c r="AV90" s="24"/>
      <c r="AW90" s="24"/>
      <c r="AX90" s="24"/>
      <c r="AY90" s="24"/>
      <c r="AZ90" s="24"/>
      <c r="BA90" s="25" t="e">
        <f t="shared" ref="BA90:BA93" si="146">SUM(AU90:AZ90)-AT90</f>
        <v>#REF!</v>
      </c>
    </row>
    <row r="91" spans="1:53" outlineLevel="2">
      <c r="B91" s="41"/>
      <c r="C91" s="41"/>
      <c r="D91" s="84"/>
      <c r="E91" s="84"/>
      <c r="F91" s="84"/>
      <c r="G91" s="83"/>
      <c r="H91" s="15" t="s">
        <v>50</v>
      </c>
      <c r="I91" s="16"/>
      <c r="J91" s="17"/>
      <c r="K91" s="17"/>
      <c r="L91" s="18" t="str">
        <f>IF(I91&lt;&gt;0,((VLOOKUP(I91,'1. Standard_Cost'!$B$4:$D$9,2)+VLOOKUP(I91,'1. Standard_Cost'!$B$4:$D$9,3))*J91*K91),"0")</f>
        <v>0</v>
      </c>
      <c r="M91" s="18">
        <f>L91*'1. Standard_Cost'!F4</f>
        <v>0</v>
      </c>
      <c r="N91" s="19"/>
      <c r="O91" s="19"/>
      <c r="P91" s="19"/>
      <c r="Q91" s="19"/>
      <c r="R91" s="20">
        <f>+N91*P91*'1. Standard_Cost'!$B$13</f>
        <v>0</v>
      </c>
      <c r="S91" s="20">
        <f>+N91*O91*P91*'1. Standard_Cost'!$C$13</f>
        <v>0</v>
      </c>
      <c r="T91" s="20">
        <f>+N91*P91*Q91*'1. Standard_Cost'!$D$13</f>
        <v>0</v>
      </c>
      <c r="U91" s="20">
        <f>+N91*O91*'1. Standard_Cost'!$E$13</f>
        <v>0</v>
      </c>
      <c r="V91" s="19"/>
      <c r="W91" s="19"/>
      <c r="X91" s="19"/>
      <c r="Y91" s="20">
        <f>+V91*((X91*'1. Standard_Cost'!$B$17)+(W91*X91*'1. Standard_Cost'!$C$17))</f>
        <v>0</v>
      </c>
      <c r="Z91" s="19"/>
      <c r="AA91" s="19"/>
      <c r="AB91" s="20">
        <f>+Z91*'1. Standard_Cost'!$B$21+AA91*'1. Standard_Cost'!$C$21</f>
        <v>0</v>
      </c>
      <c r="AC91" s="21"/>
      <c r="AD91" s="22"/>
      <c r="AE91" s="20">
        <f>SUM(AD91,AC91,AB91,Y91,U91,T91,S91,R91)*'1. Standard_Cost'!B109</f>
        <v>0</v>
      </c>
      <c r="AF91" s="20">
        <f t="shared" ref="AF91:AF93" si="147">SUM(AD91,AE91)</f>
        <v>0</v>
      </c>
      <c r="AG91" s="19"/>
      <c r="AH91" s="19"/>
      <c r="AI91" s="19"/>
      <c r="AJ91" s="23"/>
      <c r="AK91" s="23"/>
      <c r="AL91" s="23"/>
      <c r="AM91" s="20" t="e">
        <f>AG91*'1. Standard_Cost'!B105+'Incremental_Cost Year 1'!#REF!*'1. Standard_Cost'!C105+'Incremental_Cost Year 1'!#REF!*'1. Standard_Cost'!D105+'Incremental_Cost Year 1'!#REF!+'Incremental_Cost Year 1'!#REF!+AK91</f>
        <v>#REF!</v>
      </c>
      <c r="AN91" s="20" t="e">
        <f>AM91*'1. Standard_Cost'!C109</f>
        <v>#REF!</v>
      </c>
      <c r="AO91" s="23"/>
      <c r="AQ91" s="20">
        <f t="shared" si="143"/>
        <v>0</v>
      </c>
      <c r="AR91" s="20">
        <f t="shared" si="144"/>
        <v>0</v>
      </c>
      <c r="AS91" s="20" t="e">
        <f t="shared" si="145"/>
        <v>#REF!</v>
      </c>
      <c r="AT91" s="20" t="e">
        <f t="shared" ref="AT91:AT93" si="148">SUM(AQ91,AR91,AS91)</f>
        <v>#REF!</v>
      </c>
      <c r="AU91" s="24"/>
      <c r="AV91" s="24">
        <v>0</v>
      </c>
      <c r="AW91" s="24"/>
      <c r="AX91" s="24"/>
      <c r="AY91" s="24"/>
      <c r="AZ91" s="24"/>
      <c r="BA91" s="25" t="e">
        <f t="shared" si="146"/>
        <v>#REF!</v>
      </c>
    </row>
    <row r="92" spans="1:53" outlineLevel="2">
      <c r="B92" s="41"/>
      <c r="C92" s="41"/>
      <c r="D92" s="84"/>
      <c r="E92" s="84"/>
      <c r="F92" s="84"/>
      <c r="G92" s="83"/>
      <c r="H92" s="15" t="s">
        <v>51</v>
      </c>
      <c r="I92" s="16"/>
      <c r="J92" s="17"/>
      <c r="K92" s="17"/>
      <c r="L92" s="18" t="str">
        <f>IF(I92&lt;&gt;0,((VLOOKUP(I92,'1. Standard_Cost'!$B$4:$D$9,2)+VLOOKUP(I92,'1. Standard_Cost'!$B$4:$D$9,3))*J92*K92),"0")</f>
        <v>0</v>
      </c>
      <c r="M92" s="18">
        <f>L92*'1. Standard_Cost'!F4</f>
        <v>0</v>
      </c>
      <c r="N92" s="19"/>
      <c r="O92" s="19"/>
      <c r="P92" s="19"/>
      <c r="Q92" s="19"/>
      <c r="R92" s="20">
        <f>+N92*P92*'1. Standard_Cost'!$B$13</f>
        <v>0</v>
      </c>
      <c r="S92" s="20">
        <f>+N92*O92*P92*'1. Standard_Cost'!$C$13</f>
        <v>0</v>
      </c>
      <c r="T92" s="20">
        <f>+N92*P92*Q92*'1. Standard_Cost'!$D$13</f>
        <v>0</v>
      </c>
      <c r="U92" s="20">
        <f>+N92*O92*'1. Standard_Cost'!$E$13</f>
        <v>0</v>
      </c>
      <c r="V92" s="19"/>
      <c r="W92" s="19"/>
      <c r="X92" s="19"/>
      <c r="Y92" s="20">
        <f>+V92*((X92*'1. Standard_Cost'!$B$17)+(W92*X92*'1. Standard_Cost'!$C$17))</f>
        <v>0</v>
      </c>
      <c r="Z92" s="19"/>
      <c r="AA92" s="19"/>
      <c r="AB92" s="20">
        <f>+Z92*'1. Standard_Cost'!$B$21+AA92*'1. Standard_Cost'!$C$21</f>
        <v>0</v>
      </c>
      <c r="AC92" s="21"/>
      <c r="AD92" s="22"/>
      <c r="AE92" s="20">
        <f>SUM(AD92,AC92,AB92,Y92,U92,T92,S92,R92)*'1. Standard_Cost'!B109</f>
        <v>0</v>
      </c>
      <c r="AF92" s="20">
        <f t="shared" si="147"/>
        <v>0</v>
      </c>
      <c r="AG92" s="19"/>
      <c r="AH92" s="19"/>
      <c r="AI92" s="19"/>
      <c r="AJ92" s="23"/>
      <c r="AK92" s="23"/>
      <c r="AL92" s="23"/>
      <c r="AM92" s="20" t="e">
        <f>AG92*'1. Standard_Cost'!B105+'Incremental_Cost Year 1'!#REF!*'1. Standard_Cost'!C105+'Incremental_Cost Year 1'!#REF!*'1. Standard_Cost'!D105+'Incremental_Cost Year 1'!#REF!+'Incremental_Cost Year 1'!#REF!+AK92</f>
        <v>#REF!</v>
      </c>
      <c r="AN92" s="20" t="e">
        <f>AM92*'1. Standard_Cost'!C109</f>
        <v>#REF!</v>
      </c>
      <c r="AO92" s="23"/>
      <c r="AQ92" s="20">
        <f t="shared" si="143"/>
        <v>0</v>
      </c>
      <c r="AR92" s="20">
        <f t="shared" si="144"/>
        <v>0</v>
      </c>
      <c r="AS92" s="20" t="e">
        <f t="shared" si="145"/>
        <v>#REF!</v>
      </c>
      <c r="AT92" s="20" t="e">
        <f t="shared" si="148"/>
        <v>#REF!</v>
      </c>
      <c r="AU92" s="24"/>
      <c r="AV92" s="24"/>
      <c r="AW92" s="24"/>
      <c r="AX92" s="24"/>
      <c r="AY92" s="24"/>
      <c r="AZ92" s="24"/>
      <c r="BA92" s="25" t="e">
        <f t="shared" si="146"/>
        <v>#REF!</v>
      </c>
    </row>
    <row r="93" spans="1:53" outlineLevel="2">
      <c r="B93" s="41"/>
      <c r="C93" s="41"/>
      <c r="D93" s="84"/>
      <c r="E93" s="84"/>
      <c r="F93" s="84"/>
      <c r="G93" s="83"/>
      <c r="H93" s="26" t="s">
        <v>180</v>
      </c>
      <c r="I93" s="16"/>
      <c r="J93" s="17"/>
      <c r="K93" s="17"/>
      <c r="L93" s="18" t="str">
        <f>IF(I93&lt;&gt;0,((VLOOKUP(I93,'1. Standard_Cost'!$B$4:$D$9,2)+VLOOKUP(I93,'1. Standard_Cost'!$B$4:$D$9,3))*J93*K93),"0")</f>
        <v>0</v>
      </c>
      <c r="M93" s="18">
        <f>L93*'1. Standard_Cost'!F4</f>
        <v>0</v>
      </c>
      <c r="N93" s="19"/>
      <c r="O93" s="19"/>
      <c r="P93" s="19"/>
      <c r="Q93" s="19"/>
      <c r="R93" s="20">
        <f>+N93*P93*'1. Standard_Cost'!$B$13</f>
        <v>0</v>
      </c>
      <c r="S93" s="20">
        <f>+N93*O93*P93*'1. Standard_Cost'!$C$13</f>
        <v>0</v>
      </c>
      <c r="T93" s="20">
        <f>+N93*P93*Q93*'1. Standard_Cost'!$D$13</f>
        <v>0</v>
      </c>
      <c r="U93" s="20">
        <f>+N93*O93*'1. Standard_Cost'!$E$13</f>
        <v>0</v>
      </c>
      <c r="V93" s="19"/>
      <c r="W93" s="19"/>
      <c r="X93" s="19"/>
      <c r="Y93" s="20">
        <f>+V93*((X93*'1. Standard_Cost'!$B$17)+(W93*X93*'1. Standard_Cost'!$C$17))</f>
        <v>0</v>
      </c>
      <c r="Z93" s="19"/>
      <c r="AA93" s="19"/>
      <c r="AB93" s="20">
        <f>+Z93*'1. Standard_Cost'!$B$21+AA93*'1. Standard_Cost'!$C$21</f>
        <v>0</v>
      </c>
      <c r="AC93" s="21"/>
      <c r="AD93" s="22"/>
      <c r="AE93" s="20">
        <f>SUM(AD93,AC93,AB93,Y93,U93,T93,S93,R93)*'1. Standard_Cost'!B109</f>
        <v>0</v>
      </c>
      <c r="AF93" s="20">
        <f t="shared" si="147"/>
        <v>0</v>
      </c>
      <c r="AG93" s="19"/>
      <c r="AH93" s="19"/>
      <c r="AI93" s="19"/>
      <c r="AJ93" s="23"/>
      <c r="AK93" s="23"/>
      <c r="AL93" s="23"/>
      <c r="AM93" s="20" t="e">
        <f>AG93*'1. Standard_Cost'!B105+'Incremental_Cost Year 1'!#REF!*'1. Standard_Cost'!C105+'Incremental_Cost Year 1'!#REF!*'1. Standard_Cost'!D105+'Incremental_Cost Year 1'!#REF!+'Incremental_Cost Year 1'!#REF!+AK93</f>
        <v>#REF!</v>
      </c>
      <c r="AN93" s="20" t="e">
        <f>AM93*'1. Standard_Cost'!C109</f>
        <v>#REF!</v>
      </c>
      <c r="AO93" s="23"/>
      <c r="AQ93" s="20">
        <f t="shared" si="143"/>
        <v>0</v>
      </c>
      <c r="AR93" s="20">
        <f t="shared" si="144"/>
        <v>0</v>
      </c>
      <c r="AS93" s="20" t="e">
        <f t="shared" si="145"/>
        <v>#REF!</v>
      </c>
      <c r="AT93" s="20" t="e">
        <f t="shared" si="148"/>
        <v>#REF!</v>
      </c>
      <c r="AU93" s="24"/>
      <c r="AV93" s="24"/>
      <c r="AW93" s="24"/>
      <c r="AX93" s="24"/>
      <c r="AY93" s="24"/>
      <c r="AZ93" s="24"/>
      <c r="BA93" s="25" t="e">
        <f t="shared" si="146"/>
        <v>#REF!</v>
      </c>
    </row>
    <row r="94" spans="1:53" ht="41.4" outlineLevel="1">
      <c r="B94" s="41"/>
      <c r="C94" s="41"/>
      <c r="D94" s="86" t="s">
        <v>48</v>
      </c>
      <c r="E94" s="86" t="s">
        <v>211</v>
      </c>
      <c r="F94" s="88" t="s">
        <v>153</v>
      </c>
      <c r="G94" s="89" t="s">
        <v>154</v>
      </c>
      <c r="H94" s="27" t="s">
        <v>250</v>
      </c>
      <c r="I94" s="28"/>
      <c r="J94" s="28"/>
      <c r="K94" s="28"/>
      <c r="L94" s="29">
        <f>SUM(L90:L93)</f>
        <v>0</v>
      </c>
      <c r="M94" s="29">
        <f>SUM(M90:M93)</f>
        <v>0</v>
      </c>
      <c r="N94" s="28"/>
      <c r="O94" s="28"/>
      <c r="P94" s="28"/>
      <c r="Q94" s="28"/>
      <c r="R94" s="30">
        <f>SUM(R90:R93)</f>
        <v>0</v>
      </c>
      <c r="S94" s="30">
        <f>SUM(S90:S93)</f>
        <v>0</v>
      </c>
      <c r="T94" s="30">
        <f>SUM(T90:T93)</f>
        <v>0</v>
      </c>
      <c r="U94" s="30">
        <f>SUM(U90:U93)</f>
        <v>0</v>
      </c>
      <c r="V94" s="28"/>
      <c r="W94" s="28"/>
      <c r="X94" s="28"/>
      <c r="Y94" s="29">
        <f>SUM(Y90:Y93)</f>
        <v>0</v>
      </c>
      <c r="Z94" s="28"/>
      <c r="AA94" s="28"/>
      <c r="AB94" s="29">
        <f t="shared" ref="AB94:AF94" si="149">SUM(AB90:AB93)</f>
        <v>0</v>
      </c>
      <c r="AC94" s="29">
        <f t="shared" si="149"/>
        <v>0</v>
      </c>
      <c r="AD94" s="29">
        <f t="shared" si="149"/>
        <v>0</v>
      </c>
      <c r="AE94" s="29">
        <f t="shared" si="149"/>
        <v>0</v>
      </c>
      <c r="AF94" s="29">
        <f t="shared" si="149"/>
        <v>0</v>
      </c>
      <c r="AG94" s="28"/>
      <c r="AH94" s="28"/>
      <c r="AI94" s="28"/>
      <c r="AJ94" s="30">
        <f>SUM(AJ90:AJ93)</f>
        <v>0</v>
      </c>
      <c r="AK94" s="30">
        <f>SUM(AK90:AK93)</f>
        <v>0</v>
      </c>
      <c r="AL94" s="30">
        <f>SUM(AL90:AL93)</f>
        <v>0</v>
      </c>
      <c r="AM94" s="29" t="e">
        <f>SUM(AM90:AM93)</f>
        <v>#REF!</v>
      </c>
      <c r="AN94" s="29" t="e">
        <f>SUM(AN90:AN93)</f>
        <v>#REF!</v>
      </c>
      <c r="AO94" s="31"/>
      <c r="AP94" s="32"/>
      <c r="AQ94" s="78">
        <f t="shared" ref="AQ94:BA94" si="150">SUM(AQ90:AQ93)</f>
        <v>0</v>
      </c>
      <c r="AR94" s="78">
        <f t="shared" si="150"/>
        <v>0</v>
      </c>
      <c r="AS94" s="78" t="e">
        <f t="shared" si="150"/>
        <v>#REF!</v>
      </c>
      <c r="AT94" s="78" t="e">
        <f t="shared" si="150"/>
        <v>#REF!</v>
      </c>
      <c r="AU94" s="78">
        <f t="shared" si="150"/>
        <v>0</v>
      </c>
      <c r="AV94" s="78">
        <f t="shared" si="150"/>
        <v>0</v>
      </c>
      <c r="AW94" s="78">
        <f t="shared" si="150"/>
        <v>0</v>
      </c>
      <c r="AX94" s="78">
        <f t="shared" si="150"/>
        <v>0</v>
      </c>
      <c r="AY94" s="78">
        <f t="shared" si="150"/>
        <v>0</v>
      </c>
      <c r="AZ94" s="78">
        <f t="shared" si="150"/>
        <v>0</v>
      </c>
      <c r="BA94" s="78" t="e">
        <f t="shared" si="150"/>
        <v>#REF!</v>
      </c>
    </row>
    <row r="95" spans="1:53" s="14" customFormat="1" ht="12.75" customHeight="1">
      <c r="A95" s="3"/>
      <c r="B95" s="42"/>
      <c r="C95" s="229" t="s">
        <v>213</v>
      </c>
      <c r="D95" s="229"/>
      <c r="E95" s="230"/>
      <c r="F95" s="173"/>
      <c r="G95" s="173"/>
      <c r="H95" s="54" t="s">
        <v>251</v>
      </c>
      <c r="I95" s="55"/>
      <c r="J95" s="55"/>
      <c r="K95" s="55"/>
      <c r="L95" s="64">
        <f>SUM(L100+L105+L110,L115,L120,L125)</f>
        <v>0</v>
      </c>
      <c r="M95" s="64">
        <f>SUM(M100+M105+M110,M115,M120,M125)</f>
        <v>0</v>
      </c>
      <c r="N95" s="65"/>
      <c r="O95" s="65"/>
      <c r="P95" s="65"/>
      <c r="Q95" s="65"/>
      <c r="R95" s="64">
        <f>SUM(R100+R105+R110,R115,R120,R125)</f>
        <v>0</v>
      </c>
      <c r="S95" s="64">
        <f t="shared" ref="S95:U95" si="151">SUM(S100+S105+S110,S115,S120,S125)</f>
        <v>0</v>
      </c>
      <c r="T95" s="64">
        <f>SUM(T100+T105+T110,T115,T120,T125)</f>
        <v>0</v>
      </c>
      <c r="U95" s="64">
        <f t="shared" si="151"/>
        <v>0</v>
      </c>
      <c r="V95" s="65"/>
      <c r="W95" s="65"/>
      <c r="X95" s="65"/>
      <c r="Y95" s="64">
        <f>SUM(Y100+Y105+Y110,Y115,Y120,Y125)</f>
        <v>0</v>
      </c>
      <c r="Z95" s="65"/>
      <c r="AA95" s="65"/>
      <c r="AB95" s="64">
        <f t="shared" ref="AB95:AF95" si="152">SUM(AB100+AB105+AB110,AB115,AB120,AB125)</f>
        <v>0</v>
      </c>
      <c r="AC95" s="64">
        <f t="shared" si="152"/>
        <v>0</v>
      </c>
      <c r="AD95" s="64">
        <f t="shared" si="152"/>
        <v>0</v>
      </c>
      <c r="AE95" s="64">
        <f t="shared" si="152"/>
        <v>0</v>
      </c>
      <c r="AF95" s="64">
        <f t="shared" si="152"/>
        <v>0</v>
      </c>
      <c r="AG95" s="65"/>
      <c r="AH95" s="65"/>
      <c r="AI95" s="65"/>
      <c r="AJ95" s="64">
        <f t="shared" ref="AJ95:AN95" si="153">SUM(AJ100+AJ105+AJ110,AJ115,AJ120,AJ125)</f>
        <v>0</v>
      </c>
      <c r="AK95" s="64">
        <f t="shared" si="153"/>
        <v>0</v>
      </c>
      <c r="AL95" s="64">
        <f t="shared" si="153"/>
        <v>0</v>
      </c>
      <c r="AM95" s="64" t="e">
        <f t="shared" si="153"/>
        <v>#REF!</v>
      </c>
      <c r="AN95" s="64" t="e">
        <f t="shared" si="153"/>
        <v>#REF!</v>
      </c>
      <c r="AO95" s="65"/>
      <c r="AQ95" s="64">
        <f t="shared" ref="AQ95:BA95" si="154">SUM(AQ100+AQ105+AQ110,AQ115,AQ120,AQ125)</f>
        <v>0</v>
      </c>
      <c r="AR95" s="64">
        <f t="shared" si="154"/>
        <v>0</v>
      </c>
      <c r="AS95" s="64" t="e">
        <f t="shared" si="154"/>
        <v>#REF!</v>
      </c>
      <c r="AT95" s="64" t="e">
        <f t="shared" si="154"/>
        <v>#REF!</v>
      </c>
      <c r="AU95" s="64">
        <f t="shared" si="154"/>
        <v>0</v>
      </c>
      <c r="AV95" s="64">
        <f t="shared" si="154"/>
        <v>0</v>
      </c>
      <c r="AW95" s="64">
        <f t="shared" si="154"/>
        <v>0</v>
      </c>
      <c r="AX95" s="64">
        <f t="shared" si="154"/>
        <v>0</v>
      </c>
      <c r="AY95" s="64">
        <f t="shared" si="154"/>
        <v>0</v>
      </c>
      <c r="AZ95" s="64">
        <f t="shared" si="154"/>
        <v>0</v>
      </c>
      <c r="BA95" s="64" t="e">
        <f t="shared" si="154"/>
        <v>#REF!</v>
      </c>
    </row>
    <row r="96" spans="1:53" outlineLevel="2">
      <c r="B96" s="41"/>
      <c r="C96" s="38"/>
      <c r="D96" s="85"/>
      <c r="E96" s="85"/>
      <c r="F96" s="87"/>
      <c r="G96" s="82"/>
      <c r="H96" s="15" t="s">
        <v>49</v>
      </c>
      <c r="I96" s="16"/>
      <c r="J96" s="17"/>
      <c r="K96" s="17"/>
      <c r="L96" s="18" t="str">
        <f>IF(I96&lt;&gt;0,((VLOOKUP(I96,'1. Standard_Cost'!$B$4:$D$9,2)+VLOOKUP(I96,'1. Standard_Cost'!$B$4:$D$9,3))*J96*K96),"0")</f>
        <v>0</v>
      </c>
      <c r="M96" s="18">
        <f>L96*'1. Standard_Cost'!F4</f>
        <v>0</v>
      </c>
      <c r="N96" s="19"/>
      <c r="O96" s="19"/>
      <c r="P96" s="19"/>
      <c r="Q96" s="19"/>
      <c r="R96" s="20">
        <f>+N96*P96*'1. Standard_Cost'!$B$13</f>
        <v>0</v>
      </c>
      <c r="S96" s="20">
        <f>+N96*O96*P96*'1. Standard_Cost'!$C$13</f>
        <v>0</v>
      </c>
      <c r="T96" s="20">
        <f>+N96*P96*Q96*'1. Standard_Cost'!$D$13</f>
        <v>0</v>
      </c>
      <c r="U96" s="20">
        <f>+N96*O96*'1. Standard_Cost'!$E$13</f>
        <v>0</v>
      </c>
      <c r="V96" s="19"/>
      <c r="W96" s="19"/>
      <c r="X96" s="19"/>
      <c r="Y96" s="20">
        <f>+V96*((X96*'1. Standard_Cost'!$B$17)+(W96*X96*'1. Standard_Cost'!$C$17))</f>
        <v>0</v>
      </c>
      <c r="Z96" s="19"/>
      <c r="AA96" s="19"/>
      <c r="AB96" s="20">
        <f>+Z96*'1. Standard_Cost'!$B$21+AA96*'1. Standard_Cost'!$C$21</f>
        <v>0</v>
      </c>
      <c r="AC96" s="21"/>
      <c r="AD96" s="22"/>
      <c r="AE96" s="20">
        <f>SUM(AD96,AC96,AB96,Y96,U96,T96,S96,R96)*'1. Standard_Cost'!B141</f>
        <v>0</v>
      </c>
      <c r="AF96" s="20">
        <f>SUM(AE96,AD96,AC96,AB96,Y96,U96,T96,S96,R96)</f>
        <v>0</v>
      </c>
      <c r="AG96" s="19"/>
      <c r="AH96" s="19"/>
      <c r="AI96" s="19"/>
      <c r="AJ96" s="23"/>
      <c r="AK96" s="23"/>
      <c r="AL96" s="23"/>
      <c r="AM96" s="20" t="e">
        <f>AG96*'1. Standard_Cost'!B137+'Incremental_Cost Year 1'!#REF!*'1. Standard_Cost'!C137+'Incremental_Cost Year 1'!#REF!*'1. Standard_Cost'!D137+'Incremental_Cost Year 1'!#REF!+'Incremental_Cost Year 1'!#REF!+AK96</f>
        <v>#REF!</v>
      </c>
      <c r="AN96" s="20" t="e">
        <f>AM96*'1. Standard_Cost'!C141</f>
        <v>#REF!</v>
      </c>
      <c r="AO96" s="23"/>
      <c r="AQ96" s="20">
        <f>L96+M96</f>
        <v>0</v>
      </c>
      <c r="AR96" s="20">
        <f>AF96</f>
        <v>0</v>
      </c>
      <c r="AS96" s="20" t="e">
        <f>AM96+AN96</f>
        <v>#REF!</v>
      </c>
      <c r="AT96" s="20" t="e">
        <f>SUM(AQ96,AR96,AS96)</f>
        <v>#REF!</v>
      </c>
      <c r="AU96" s="24"/>
      <c r="AV96" s="24"/>
      <c r="AW96" s="24"/>
      <c r="AX96" s="24"/>
      <c r="AY96" s="24"/>
      <c r="AZ96" s="24"/>
      <c r="BA96" s="25" t="e">
        <f>SUM(AU96:AZ96)-AT96</f>
        <v>#REF!</v>
      </c>
    </row>
    <row r="97" spans="2:53" outlineLevel="2">
      <c r="B97" s="41"/>
      <c r="C97" s="38"/>
      <c r="D97" s="84"/>
      <c r="E97" s="84"/>
      <c r="F97" s="84"/>
      <c r="G97" s="83"/>
      <c r="H97" s="15" t="s">
        <v>50</v>
      </c>
      <c r="I97" s="16"/>
      <c r="J97" s="17"/>
      <c r="K97" s="17"/>
      <c r="L97" s="18" t="str">
        <f>IF(I97&lt;&gt;0,((VLOOKUP(I97,'1. Standard_Cost'!$B$4:$D$9,2)+VLOOKUP(I97,'1. Standard_Cost'!$B$4:$D$9,3))*J97*K97),"0")</f>
        <v>0</v>
      </c>
      <c r="M97" s="18">
        <f>L97*'1. Standard_Cost'!F4</f>
        <v>0</v>
      </c>
      <c r="N97" s="19"/>
      <c r="O97" s="19"/>
      <c r="P97" s="19"/>
      <c r="Q97" s="19"/>
      <c r="R97" s="20">
        <f>+N97*P97*'1. Standard_Cost'!$B$13</f>
        <v>0</v>
      </c>
      <c r="S97" s="20">
        <f>+N97*O97*P97*'1. Standard_Cost'!$C$13</f>
        <v>0</v>
      </c>
      <c r="T97" s="20">
        <f>+N97*P97*Q97*'1. Standard_Cost'!$D$13</f>
        <v>0</v>
      </c>
      <c r="U97" s="20">
        <f>+N97*O97*'1. Standard_Cost'!$E$13</f>
        <v>0</v>
      </c>
      <c r="V97" s="19"/>
      <c r="W97" s="19"/>
      <c r="X97" s="19"/>
      <c r="Y97" s="20">
        <f>+V97*((X97*'1. Standard_Cost'!$B$17)+(W97*X97*'1. Standard_Cost'!$C$17))</f>
        <v>0</v>
      </c>
      <c r="Z97" s="19"/>
      <c r="AA97" s="19"/>
      <c r="AB97" s="20">
        <f>+Z97*'1. Standard_Cost'!$B$21+AA97*'1. Standard_Cost'!$C$21</f>
        <v>0</v>
      </c>
      <c r="AC97" s="21"/>
      <c r="AD97" s="22"/>
      <c r="AE97" s="20">
        <f>SUM(AD97,AC97,AB97,Y97,U97,T97,S97,R97)*'1. Standard_Cost'!B141</f>
        <v>0</v>
      </c>
      <c r="AF97" s="20">
        <f t="shared" ref="AF97:AF99" si="155">SUM(AE97,AD97,AC97,AB97,Y97,U97,T97,S97,R97)</f>
        <v>0</v>
      </c>
      <c r="AG97" s="19"/>
      <c r="AH97" s="19"/>
      <c r="AI97" s="19"/>
      <c r="AJ97" s="23"/>
      <c r="AK97" s="23"/>
      <c r="AL97" s="23"/>
      <c r="AM97" s="20" t="e">
        <f>AG97*'1. Standard_Cost'!B137+'Incremental_Cost Year 1'!#REF!*'1. Standard_Cost'!C137+'Incremental_Cost Year 1'!#REF!*'1. Standard_Cost'!D137+'Incremental_Cost Year 1'!#REF!+'Incremental_Cost Year 1'!#REF!+AK97</f>
        <v>#REF!</v>
      </c>
      <c r="AN97" s="20" t="e">
        <f>AM97*'1. Standard_Cost'!C141</f>
        <v>#REF!</v>
      </c>
      <c r="AO97" s="23"/>
      <c r="AQ97" s="20">
        <f t="shared" ref="AQ97:AQ99" si="156">L97+M97</f>
        <v>0</v>
      </c>
      <c r="AR97" s="20">
        <f t="shared" ref="AR97:AR99" si="157">AF97</f>
        <v>0</v>
      </c>
      <c r="AS97" s="20" t="e">
        <f t="shared" ref="AS97:AS99" si="158">AM97+AN97</f>
        <v>#REF!</v>
      </c>
      <c r="AT97" s="20" t="e">
        <f t="shared" ref="AT97:AT99" si="159">SUM(AQ97,AR97,AS97)</f>
        <v>#REF!</v>
      </c>
      <c r="AU97" s="24"/>
      <c r="AV97" s="24"/>
      <c r="AW97" s="24"/>
      <c r="AX97" s="24"/>
      <c r="AY97" s="24"/>
      <c r="AZ97" s="24"/>
      <c r="BA97" s="25" t="e">
        <f t="shared" ref="BA97:BA99" si="160">SUM(AU97:AZ97)-AT97</f>
        <v>#REF!</v>
      </c>
    </row>
    <row r="98" spans="2:53" outlineLevel="2">
      <c r="B98" s="41"/>
      <c r="C98" s="38"/>
      <c r="D98" s="84"/>
      <c r="E98" s="84"/>
      <c r="F98" s="84"/>
      <c r="G98" s="83"/>
      <c r="H98" s="15" t="s">
        <v>51</v>
      </c>
      <c r="I98" s="16"/>
      <c r="J98" s="17"/>
      <c r="K98" s="17"/>
      <c r="L98" s="18" t="str">
        <f>IF(I98&lt;&gt;0,((VLOOKUP(I98,'1. Standard_Cost'!$B$4:$D$9,2)+VLOOKUP(I98,'1. Standard_Cost'!$B$4:$D$9,3))*J98*K98),"0")</f>
        <v>0</v>
      </c>
      <c r="M98" s="18">
        <f>L98*'1. Standard_Cost'!F4</f>
        <v>0</v>
      </c>
      <c r="N98" s="19"/>
      <c r="O98" s="19"/>
      <c r="P98" s="19"/>
      <c r="Q98" s="19"/>
      <c r="R98" s="20">
        <f>+N98*P98*'1. Standard_Cost'!$B$13</f>
        <v>0</v>
      </c>
      <c r="S98" s="20">
        <f>+N98*O98*P98*'1. Standard_Cost'!$C$13</f>
        <v>0</v>
      </c>
      <c r="T98" s="20">
        <f>+N98*P98*Q98*'1. Standard_Cost'!$D$13</f>
        <v>0</v>
      </c>
      <c r="U98" s="20">
        <f>+N98*O98*'1. Standard_Cost'!$E$13</f>
        <v>0</v>
      </c>
      <c r="V98" s="19"/>
      <c r="W98" s="19"/>
      <c r="X98" s="19"/>
      <c r="Y98" s="20">
        <f>+V98*((X98*'1. Standard_Cost'!$B$17)+(W98*X98*'1. Standard_Cost'!$C$17))</f>
        <v>0</v>
      </c>
      <c r="Z98" s="19"/>
      <c r="AA98" s="19"/>
      <c r="AB98" s="20">
        <f>+Z98*'1. Standard_Cost'!$B$21+AA98*'1. Standard_Cost'!$C$21</f>
        <v>0</v>
      </c>
      <c r="AC98" s="21"/>
      <c r="AD98" s="22"/>
      <c r="AE98" s="20">
        <f>SUM(AD98,AC98,AB98,Y98,U98,T98,S98,R98)*'1. Standard_Cost'!B141</f>
        <v>0</v>
      </c>
      <c r="AF98" s="20">
        <f t="shared" si="155"/>
        <v>0</v>
      </c>
      <c r="AG98" s="19"/>
      <c r="AH98" s="19"/>
      <c r="AI98" s="19"/>
      <c r="AJ98" s="23"/>
      <c r="AK98" s="23"/>
      <c r="AL98" s="23"/>
      <c r="AM98" s="20" t="e">
        <f>AG98*'1. Standard_Cost'!B137+'Incremental_Cost Year 1'!#REF!*'1. Standard_Cost'!C137+'Incremental_Cost Year 1'!#REF!*'1. Standard_Cost'!D137+'Incremental_Cost Year 1'!#REF!+'Incremental_Cost Year 1'!#REF!+AK98</f>
        <v>#REF!</v>
      </c>
      <c r="AN98" s="20" t="e">
        <f>AM98*'1. Standard_Cost'!C141</f>
        <v>#REF!</v>
      </c>
      <c r="AO98" s="23"/>
      <c r="AQ98" s="20">
        <f t="shared" si="156"/>
        <v>0</v>
      </c>
      <c r="AR98" s="20">
        <f t="shared" si="157"/>
        <v>0</v>
      </c>
      <c r="AS98" s="20" t="e">
        <f t="shared" si="158"/>
        <v>#REF!</v>
      </c>
      <c r="AT98" s="20" t="e">
        <f t="shared" si="159"/>
        <v>#REF!</v>
      </c>
      <c r="AU98" s="24"/>
      <c r="AV98" s="24"/>
      <c r="AW98" s="24"/>
      <c r="AX98" s="24"/>
      <c r="AY98" s="24"/>
      <c r="AZ98" s="24"/>
      <c r="BA98" s="25" t="e">
        <f t="shared" si="160"/>
        <v>#REF!</v>
      </c>
    </row>
    <row r="99" spans="2:53" outlineLevel="2">
      <c r="B99" s="41"/>
      <c r="C99" s="38"/>
      <c r="D99" s="84"/>
      <c r="E99" s="84"/>
      <c r="F99" s="84"/>
      <c r="G99" s="83"/>
      <c r="H99" s="26" t="s">
        <v>180</v>
      </c>
      <c r="I99" s="16"/>
      <c r="J99" s="17"/>
      <c r="K99" s="17"/>
      <c r="L99" s="18" t="str">
        <f>IF(I99&lt;&gt;0,((VLOOKUP(I99,'1. Standard_Cost'!$B$4:$D$9,2)+VLOOKUP(I99,'1. Standard_Cost'!$B$4:$D$9,3))*J99*K99),"0")</f>
        <v>0</v>
      </c>
      <c r="M99" s="18">
        <f>L99*'1. Standard_Cost'!F4</f>
        <v>0</v>
      </c>
      <c r="N99" s="19"/>
      <c r="O99" s="19"/>
      <c r="P99" s="19"/>
      <c r="Q99" s="19"/>
      <c r="R99" s="20">
        <f>+N99*P99*'1. Standard_Cost'!$B$13</f>
        <v>0</v>
      </c>
      <c r="S99" s="20">
        <f>+N99*O99*P99*'1. Standard_Cost'!$C$13</f>
        <v>0</v>
      </c>
      <c r="T99" s="20">
        <f>+N99*P99*Q99*'1. Standard_Cost'!$D$13</f>
        <v>0</v>
      </c>
      <c r="U99" s="20">
        <f>+N99*O99*'1. Standard_Cost'!$E$13</f>
        <v>0</v>
      </c>
      <c r="V99" s="19"/>
      <c r="W99" s="19"/>
      <c r="X99" s="19"/>
      <c r="Y99" s="20">
        <f>+V99*((X99*'1. Standard_Cost'!$B$17)+(W99*X99*'1. Standard_Cost'!$C$17))</f>
        <v>0</v>
      </c>
      <c r="Z99" s="19"/>
      <c r="AA99" s="19"/>
      <c r="AB99" s="20">
        <f>+Z99*'1. Standard_Cost'!$B$21+AA99*'1. Standard_Cost'!$C$21</f>
        <v>0</v>
      </c>
      <c r="AC99" s="21"/>
      <c r="AD99" s="22"/>
      <c r="AE99" s="20">
        <f>SUM(AD99,AC99,AB99,Y99,U99,T99,S99,R99)*'1. Standard_Cost'!B141</f>
        <v>0</v>
      </c>
      <c r="AF99" s="20">
        <f t="shared" si="155"/>
        <v>0</v>
      </c>
      <c r="AG99" s="19"/>
      <c r="AH99" s="19"/>
      <c r="AI99" s="19"/>
      <c r="AJ99" s="23"/>
      <c r="AK99" s="23"/>
      <c r="AL99" s="23"/>
      <c r="AM99" s="20" t="e">
        <f>AG99*'1. Standard_Cost'!B137+'Incremental_Cost Year 1'!#REF!*'1. Standard_Cost'!C137+'Incremental_Cost Year 1'!#REF!*'1. Standard_Cost'!D137+'Incremental_Cost Year 1'!#REF!+'Incremental_Cost Year 1'!#REF!+AK99</f>
        <v>#REF!</v>
      </c>
      <c r="AN99" s="20" t="e">
        <f>AM99*'1. Standard_Cost'!C141</f>
        <v>#REF!</v>
      </c>
      <c r="AO99" s="23"/>
      <c r="AQ99" s="20">
        <f t="shared" si="156"/>
        <v>0</v>
      </c>
      <c r="AR99" s="20">
        <f t="shared" si="157"/>
        <v>0</v>
      </c>
      <c r="AS99" s="20" t="e">
        <f t="shared" si="158"/>
        <v>#REF!</v>
      </c>
      <c r="AT99" s="20" t="e">
        <f t="shared" si="159"/>
        <v>#REF!</v>
      </c>
      <c r="AU99" s="24"/>
      <c r="AV99" s="24"/>
      <c r="AW99" s="24"/>
      <c r="AX99" s="24"/>
      <c r="AY99" s="24"/>
      <c r="AZ99" s="24"/>
      <c r="BA99" s="25" t="e">
        <f t="shared" si="160"/>
        <v>#REF!</v>
      </c>
    </row>
    <row r="100" spans="2:53" ht="82.8" outlineLevel="1">
      <c r="B100" s="41"/>
      <c r="C100" s="38"/>
      <c r="D100" s="86" t="s">
        <v>48</v>
      </c>
      <c r="E100" s="86" t="s">
        <v>214</v>
      </c>
      <c r="F100" s="88" t="s">
        <v>153</v>
      </c>
      <c r="G100" s="89" t="s">
        <v>154</v>
      </c>
      <c r="H100" s="31" t="s">
        <v>249</v>
      </c>
      <c r="I100" s="28"/>
      <c r="J100" s="28"/>
      <c r="K100" s="28"/>
      <c r="L100" s="29">
        <f>SUM(L96:L99)</f>
        <v>0</v>
      </c>
      <c r="M100" s="29">
        <f>SUM(M96:M99)</f>
        <v>0</v>
      </c>
      <c r="N100" s="28"/>
      <c r="O100" s="28"/>
      <c r="P100" s="28"/>
      <c r="Q100" s="28"/>
      <c r="R100" s="30">
        <f>SUM(R96:R99)</f>
        <v>0</v>
      </c>
      <c r="S100" s="30">
        <f>SUM(S96:S99)</f>
        <v>0</v>
      </c>
      <c r="T100" s="30">
        <f>SUM(T96:T99)</f>
        <v>0</v>
      </c>
      <c r="U100" s="30">
        <f>SUM(U96:U99)</f>
        <v>0</v>
      </c>
      <c r="V100" s="28"/>
      <c r="W100" s="28"/>
      <c r="X100" s="28"/>
      <c r="Y100" s="29">
        <f>SUM(Y96:Y99)</f>
        <v>0</v>
      </c>
      <c r="Z100" s="28"/>
      <c r="AA100" s="28"/>
      <c r="AB100" s="29">
        <f>SUM(AB96:AB99)</f>
        <v>0</v>
      </c>
      <c r="AC100" s="29">
        <f>SUM(AC96:AC99)</f>
        <v>0</v>
      </c>
      <c r="AD100" s="29">
        <f>SUM(AD96:AD99)</f>
        <v>0</v>
      </c>
      <c r="AE100" s="29">
        <f>SUM(AE96:AE99)</f>
        <v>0</v>
      </c>
      <c r="AF100" s="29">
        <f>SUM(AF96:AF99)</f>
        <v>0</v>
      </c>
      <c r="AG100" s="28"/>
      <c r="AH100" s="28"/>
      <c r="AI100" s="28"/>
      <c r="AJ100" s="30">
        <f>SUM(AJ96:AJ99)</f>
        <v>0</v>
      </c>
      <c r="AK100" s="30">
        <f>SUM(AK96:AK99)</f>
        <v>0</v>
      </c>
      <c r="AL100" s="30">
        <f>SUM(AL96:AL99)</f>
        <v>0</v>
      </c>
      <c r="AM100" s="29" t="e">
        <f>SUM(AM96:AM99)</f>
        <v>#REF!</v>
      </c>
      <c r="AN100" s="29" t="e">
        <f>SUM(AN96:AN99)</f>
        <v>#REF!</v>
      </c>
      <c r="AO100" s="31"/>
      <c r="AP100" s="32"/>
      <c r="AQ100" s="78">
        <f t="shared" ref="AQ100:BA100" si="161">SUM(AQ96:AQ99)</f>
        <v>0</v>
      </c>
      <c r="AR100" s="78">
        <f t="shared" si="161"/>
        <v>0</v>
      </c>
      <c r="AS100" s="78" t="e">
        <f t="shared" si="161"/>
        <v>#REF!</v>
      </c>
      <c r="AT100" s="78" t="e">
        <f t="shared" si="161"/>
        <v>#REF!</v>
      </c>
      <c r="AU100" s="78">
        <f t="shared" si="161"/>
        <v>0</v>
      </c>
      <c r="AV100" s="78">
        <f t="shared" si="161"/>
        <v>0</v>
      </c>
      <c r="AW100" s="78">
        <f t="shared" si="161"/>
        <v>0</v>
      </c>
      <c r="AX100" s="78">
        <f t="shared" si="161"/>
        <v>0</v>
      </c>
      <c r="AY100" s="78">
        <f t="shared" si="161"/>
        <v>0</v>
      </c>
      <c r="AZ100" s="78">
        <f t="shared" si="161"/>
        <v>0</v>
      </c>
      <c r="BA100" s="78" t="e">
        <f t="shared" si="161"/>
        <v>#REF!</v>
      </c>
    </row>
    <row r="101" spans="2:53" outlineLevel="2">
      <c r="B101" s="41"/>
      <c r="C101" s="38"/>
      <c r="D101" s="85"/>
      <c r="E101" s="85"/>
      <c r="F101" s="87"/>
      <c r="G101" s="82"/>
      <c r="H101" s="15" t="s">
        <v>49</v>
      </c>
      <c r="I101" s="16"/>
      <c r="J101" s="17"/>
      <c r="K101" s="17"/>
      <c r="L101" s="18" t="str">
        <f>IF(I101&lt;&gt;0,((VLOOKUP(I101,'1. Standard_Cost'!$B$4:$D$9,2)+VLOOKUP(I101,'1. Standard_Cost'!$B$4:$D$9,3))*J101*K101),"0")</f>
        <v>0</v>
      </c>
      <c r="M101" s="18">
        <f>L101*0.167</f>
        <v>0</v>
      </c>
      <c r="N101" s="19"/>
      <c r="O101" s="19"/>
      <c r="P101" s="19"/>
      <c r="Q101" s="19"/>
      <c r="R101" s="20">
        <f>+N101*P101*'1. Standard_Cost'!$B$13</f>
        <v>0</v>
      </c>
      <c r="S101" s="20">
        <f>+N101*O101*P101*'1. Standard_Cost'!$C$13</f>
        <v>0</v>
      </c>
      <c r="T101" s="20">
        <f>+N101*P101*Q101*'1. Standard_Cost'!$D$13</f>
        <v>0</v>
      </c>
      <c r="U101" s="20">
        <f>+N101*O101*'1. Standard_Cost'!$E$13</f>
        <v>0</v>
      </c>
      <c r="V101" s="19"/>
      <c r="W101" s="19"/>
      <c r="X101" s="19"/>
      <c r="Y101" s="20">
        <f>+V101*((X101*'1. Standard_Cost'!$B$17)+(W101*X101*'1. Standard_Cost'!$C$17))</f>
        <v>0</v>
      </c>
      <c r="Z101" s="19"/>
      <c r="AA101" s="19"/>
      <c r="AB101" s="20">
        <f>+Z101*'1. Standard_Cost'!$B$21+AA101*'1. Standard_Cost'!$C$21</f>
        <v>0</v>
      </c>
      <c r="AC101" s="21"/>
      <c r="AD101" s="22"/>
      <c r="AE101" s="20">
        <f>SUM(AD101,AC101,AB101,Y101,U101,T101,S101,R101)*'1. Standard_Cost'!B141</f>
        <v>0</v>
      </c>
      <c r="AF101" s="20">
        <f t="shared" ref="AF101:AF104" si="162">SUM(AE101,AD101,AC101,AB101,Y101,U101,T101,S101,R101)</f>
        <v>0</v>
      </c>
      <c r="AG101" s="19"/>
      <c r="AH101" s="19"/>
      <c r="AI101" s="19"/>
      <c r="AJ101" s="23"/>
      <c r="AK101" s="23"/>
      <c r="AL101" s="23"/>
      <c r="AM101" s="20" t="e">
        <f>AG101*'1. Standard_Cost'!B137+'Incremental_Cost Year 1'!#REF!*'1. Standard_Cost'!C137+'Incremental_Cost Year 1'!#REF!*'1. Standard_Cost'!D137+'Incremental_Cost Year 1'!#REF!+'Incremental_Cost Year 1'!#REF!+AK101</f>
        <v>#REF!</v>
      </c>
      <c r="AN101" s="20" t="e">
        <f>AM101*'1. Standard_Cost'!C141</f>
        <v>#REF!</v>
      </c>
      <c r="AO101" s="23"/>
      <c r="AQ101" s="20">
        <f t="shared" ref="AQ101:AQ104" si="163">L101+M101</f>
        <v>0</v>
      </c>
      <c r="AR101" s="20">
        <f t="shared" ref="AR101:AR104" si="164">AF101</f>
        <v>0</v>
      </c>
      <c r="AS101" s="20" t="e">
        <f t="shared" ref="AS101:AS104" si="165">AM101+AN101</f>
        <v>#REF!</v>
      </c>
      <c r="AT101" s="20" t="e">
        <f>SUM(AQ101,AR101,AS101)</f>
        <v>#REF!</v>
      </c>
      <c r="AU101" s="24"/>
      <c r="AV101" s="24"/>
      <c r="AW101" s="24"/>
      <c r="AX101" s="24"/>
      <c r="AY101" s="24"/>
      <c r="AZ101" s="24"/>
      <c r="BA101" s="25" t="e">
        <f t="shared" ref="BA101:BA104" si="166">SUM(AU101:AZ101)-AT101</f>
        <v>#REF!</v>
      </c>
    </row>
    <row r="102" spans="2:53" outlineLevel="2">
      <c r="B102" s="41"/>
      <c r="C102" s="38"/>
      <c r="D102" s="84"/>
      <c r="E102" s="84"/>
      <c r="F102" s="84"/>
      <c r="G102" s="83"/>
      <c r="H102" s="15" t="s">
        <v>50</v>
      </c>
      <c r="I102" s="16"/>
      <c r="J102" s="17"/>
      <c r="K102" s="17"/>
      <c r="L102" s="18" t="str">
        <f>IF(I102&lt;&gt;0,((VLOOKUP(I102,'1. Standard_Cost'!$B$4:$D$9,2)+VLOOKUP(I102,'1. Standard_Cost'!$B$4:$D$9,3))*J102*K102),"0")</f>
        <v>0</v>
      </c>
      <c r="M102" s="18">
        <f t="shared" ref="M102:M104" si="167">L102*0.167</f>
        <v>0</v>
      </c>
      <c r="N102" s="19"/>
      <c r="O102" s="19"/>
      <c r="P102" s="19"/>
      <c r="Q102" s="19"/>
      <c r="R102" s="20">
        <f>+N102*P102*'1. Standard_Cost'!$B$13</f>
        <v>0</v>
      </c>
      <c r="S102" s="20">
        <f>+N102*O102*P102*'1. Standard_Cost'!$C$13</f>
        <v>0</v>
      </c>
      <c r="T102" s="20">
        <f>+N102*P102*Q102*'1. Standard_Cost'!$D$13</f>
        <v>0</v>
      </c>
      <c r="U102" s="20">
        <f>+N102*O102*'1. Standard_Cost'!$E$13</f>
        <v>0</v>
      </c>
      <c r="V102" s="19"/>
      <c r="W102" s="19"/>
      <c r="X102" s="19"/>
      <c r="Y102" s="20">
        <f>+V102*((X102*'1. Standard_Cost'!$B$17)+(W102*X102*'1. Standard_Cost'!$C$17))</f>
        <v>0</v>
      </c>
      <c r="Z102" s="19"/>
      <c r="AA102" s="19"/>
      <c r="AB102" s="20">
        <f>+Z102*'1. Standard_Cost'!$B$21+AA102*'1. Standard_Cost'!$C$21</f>
        <v>0</v>
      </c>
      <c r="AC102" s="21"/>
      <c r="AD102" s="22"/>
      <c r="AE102" s="20">
        <f>SUM(AD102,AC102,AB102,Y102,U102,T102,S102,R102)*'1. Standard_Cost'!B141</f>
        <v>0</v>
      </c>
      <c r="AF102" s="20">
        <f t="shared" si="162"/>
        <v>0</v>
      </c>
      <c r="AG102" s="19"/>
      <c r="AH102" s="19"/>
      <c r="AI102" s="19"/>
      <c r="AJ102" s="23"/>
      <c r="AK102" s="23"/>
      <c r="AL102" s="23"/>
      <c r="AM102" s="20" t="e">
        <f>AG102*'1. Standard_Cost'!B137+'Incremental_Cost Year 1'!#REF!*'1. Standard_Cost'!C137+'Incremental_Cost Year 1'!#REF!*'1. Standard_Cost'!D137+'Incremental_Cost Year 1'!#REF!+'Incremental_Cost Year 1'!#REF!+AK102</f>
        <v>#REF!</v>
      </c>
      <c r="AN102" s="20" t="e">
        <f>AM102*'1. Standard_Cost'!C141</f>
        <v>#REF!</v>
      </c>
      <c r="AO102" s="23"/>
      <c r="AQ102" s="20">
        <f t="shared" si="163"/>
        <v>0</v>
      </c>
      <c r="AR102" s="20">
        <f t="shared" si="164"/>
        <v>0</v>
      </c>
      <c r="AS102" s="20" t="e">
        <f t="shared" si="165"/>
        <v>#REF!</v>
      </c>
      <c r="AT102" s="20" t="e">
        <f t="shared" ref="AT102:AT104" si="168">SUM(AQ102,AR102,AS102)</f>
        <v>#REF!</v>
      </c>
      <c r="AU102" s="24"/>
      <c r="AV102" s="24">
        <v>0</v>
      </c>
      <c r="AW102" s="24"/>
      <c r="AX102" s="24"/>
      <c r="AY102" s="24"/>
      <c r="AZ102" s="24"/>
      <c r="BA102" s="25" t="e">
        <f t="shared" si="166"/>
        <v>#REF!</v>
      </c>
    </row>
    <row r="103" spans="2:53" outlineLevel="2">
      <c r="B103" s="41"/>
      <c r="C103" s="38"/>
      <c r="D103" s="84"/>
      <c r="E103" s="84"/>
      <c r="F103" s="84"/>
      <c r="G103" s="83"/>
      <c r="H103" s="15" t="s">
        <v>51</v>
      </c>
      <c r="I103" s="16"/>
      <c r="J103" s="17"/>
      <c r="K103" s="17"/>
      <c r="L103" s="18" t="str">
        <f>IF(I103&lt;&gt;0,((VLOOKUP(I103,'1. Standard_Cost'!$B$4:$D$9,2)+VLOOKUP(I103,'1. Standard_Cost'!$B$4:$D$9,3))*J103*K103),"0")</f>
        <v>0</v>
      </c>
      <c r="M103" s="18">
        <f t="shared" si="167"/>
        <v>0</v>
      </c>
      <c r="N103" s="19"/>
      <c r="O103" s="19"/>
      <c r="P103" s="19"/>
      <c r="Q103" s="19"/>
      <c r="R103" s="20">
        <f>+N103*P103*'1. Standard_Cost'!$B$13</f>
        <v>0</v>
      </c>
      <c r="S103" s="20">
        <f>+N103*O103*P103*'1. Standard_Cost'!$C$13</f>
        <v>0</v>
      </c>
      <c r="T103" s="20">
        <f>+N103*P103*Q103*'1. Standard_Cost'!$D$13</f>
        <v>0</v>
      </c>
      <c r="U103" s="20">
        <f>+N103*O103*'1. Standard_Cost'!$E$13</f>
        <v>0</v>
      </c>
      <c r="V103" s="19"/>
      <c r="W103" s="19"/>
      <c r="X103" s="19"/>
      <c r="Y103" s="20">
        <f>+V103*((X103*'1. Standard_Cost'!$B$17)+(W103*X103*'1. Standard_Cost'!$C$17))</f>
        <v>0</v>
      </c>
      <c r="Z103" s="19"/>
      <c r="AA103" s="19"/>
      <c r="AB103" s="20">
        <f>+Z103*'1. Standard_Cost'!$B$21+AA103*'1. Standard_Cost'!$C$21</f>
        <v>0</v>
      </c>
      <c r="AC103" s="21"/>
      <c r="AD103" s="22"/>
      <c r="AE103" s="20">
        <f>SUM(AD103,AC103,AB103,Y103,U103,T103,S103,R103)*'1. Standard_Cost'!B141</f>
        <v>0</v>
      </c>
      <c r="AF103" s="20">
        <f t="shared" si="162"/>
        <v>0</v>
      </c>
      <c r="AG103" s="19"/>
      <c r="AH103" s="19"/>
      <c r="AI103" s="19"/>
      <c r="AJ103" s="23"/>
      <c r="AK103" s="23"/>
      <c r="AL103" s="23"/>
      <c r="AM103" s="20" t="e">
        <f>AG103*'1. Standard_Cost'!B137+'Incremental_Cost Year 1'!#REF!*'1. Standard_Cost'!C137+'Incremental_Cost Year 1'!#REF!*'1. Standard_Cost'!D137+'Incremental_Cost Year 1'!#REF!+'Incremental_Cost Year 1'!#REF!+AK103</f>
        <v>#REF!</v>
      </c>
      <c r="AN103" s="20" t="e">
        <f>AM103*'1. Standard_Cost'!C141</f>
        <v>#REF!</v>
      </c>
      <c r="AO103" s="23"/>
      <c r="AQ103" s="20">
        <f t="shared" si="163"/>
        <v>0</v>
      </c>
      <c r="AR103" s="20">
        <f t="shared" si="164"/>
        <v>0</v>
      </c>
      <c r="AS103" s="20" t="e">
        <f t="shared" si="165"/>
        <v>#REF!</v>
      </c>
      <c r="AT103" s="20" t="e">
        <f t="shared" si="168"/>
        <v>#REF!</v>
      </c>
      <c r="AU103" s="24"/>
      <c r="AV103" s="24"/>
      <c r="AW103" s="24"/>
      <c r="AX103" s="24"/>
      <c r="AY103" s="24"/>
      <c r="AZ103" s="24"/>
      <c r="BA103" s="25" t="e">
        <f t="shared" si="166"/>
        <v>#REF!</v>
      </c>
    </row>
    <row r="104" spans="2:53" outlineLevel="2">
      <c r="B104" s="41"/>
      <c r="C104" s="38"/>
      <c r="D104" s="84"/>
      <c r="E104" s="84"/>
      <c r="F104" s="84"/>
      <c r="G104" s="83"/>
      <c r="H104" s="26" t="s">
        <v>180</v>
      </c>
      <c r="I104" s="16"/>
      <c r="J104" s="17"/>
      <c r="K104" s="17"/>
      <c r="L104" s="18" t="str">
        <f>IF(I104&lt;&gt;0,((VLOOKUP(I104,'1. Standard_Cost'!$B$4:$D$9,2)+VLOOKUP(I104,'1. Standard_Cost'!$B$4:$D$9,3))*J104*K104),"0")</f>
        <v>0</v>
      </c>
      <c r="M104" s="18">
        <f t="shared" si="167"/>
        <v>0</v>
      </c>
      <c r="N104" s="19"/>
      <c r="O104" s="19"/>
      <c r="P104" s="19"/>
      <c r="Q104" s="19"/>
      <c r="R104" s="20">
        <f>+N104*P104*'1. Standard_Cost'!$B$13</f>
        <v>0</v>
      </c>
      <c r="S104" s="20">
        <f>+N104*O104*P104*'1. Standard_Cost'!$C$13</f>
        <v>0</v>
      </c>
      <c r="T104" s="20">
        <f>+N104*P104*Q104*'1. Standard_Cost'!$D$13</f>
        <v>0</v>
      </c>
      <c r="U104" s="20">
        <f>+N104*O104*'1. Standard_Cost'!$E$13</f>
        <v>0</v>
      </c>
      <c r="V104" s="19"/>
      <c r="W104" s="19"/>
      <c r="X104" s="19"/>
      <c r="Y104" s="20">
        <f>+V104*((X104*'1. Standard_Cost'!$B$17)+(W104*X104*'1. Standard_Cost'!$C$17))</f>
        <v>0</v>
      </c>
      <c r="Z104" s="19"/>
      <c r="AA104" s="19"/>
      <c r="AB104" s="20">
        <f>+Z104*'1. Standard_Cost'!$B$21+AA104*'1. Standard_Cost'!$C$21</f>
        <v>0</v>
      </c>
      <c r="AC104" s="21"/>
      <c r="AD104" s="22"/>
      <c r="AE104" s="20">
        <f>SUM(AD104,AC104,AB104,Y104,U104,T104,S104,R104)*'1. Standard_Cost'!B141</f>
        <v>0</v>
      </c>
      <c r="AF104" s="20">
        <f t="shared" si="162"/>
        <v>0</v>
      </c>
      <c r="AG104" s="19"/>
      <c r="AH104" s="19"/>
      <c r="AI104" s="19"/>
      <c r="AJ104" s="23"/>
      <c r="AK104" s="23"/>
      <c r="AL104" s="23"/>
      <c r="AM104" s="20" t="e">
        <f>AG104*'1. Standard_Cost'!B137+'Incremental_Cost Year 1'!#REF!*'1. Standard_Cost'!C137+'Incremental_Cost Year 1'!#REF!*'1. Standard_Cost'!D137+'Incremental_Cost Year 1'!#REF!+'Incremental_Cost Year 1'!#REF!+AK104</f>
        <v>#REF!</v>
      </c>
      <c r="AN104" s="20" t="e">
        <f>AM104*'1. Standard_Cost'!C141</f>
        <v>#REF!</v>
      </c>
      <c r="AO104" s="23"/>
      <c r="AQ104" s="20">
        <f t="shared" si="163"/>
        <v>0</v>
      </c>
      <c r="AR104" s="20">
        <f t="shared" si="164"/>
        <v>0</v>
      </c>
      <c r="AS104" s="20" t="e">
        <f t="shared" si="165"/>
        <v>#REF!</v>
      </c>
      <c r="AT104" s="20" t="e">
        <f t="shared" si="168"/>
        <v>#REF!</v>
      </c>
      <c r="AU104" s="24"/>
      <c r="AV104" s="24"/>
      <c r="AW104" s="24"/>
      <c r="AX104" s="24"/>
      <c r="AY104" s="24"/>
      <c r="AZ104" s="24"/>
      <c r="BA104" s="25" t="e">
        <f t="shared" si="166"/>
        <v>#REF!</v>
      </c>
    </row>
    <row r="105" spans="2:53" ht="27.6" outlineLevel="1">
      <c r="B105" s="41"/>
      <c r="C105" s="38"/>
      <c r="D105" s="86" t="s">
        <v>48</v>
      </c>
      <c r="E105" s="86" t="s">
        <v>215</v>
      </c>
      <c r="F105" s="88" t="s">
        <v>153</v>
      </c>
      <c r="G105" s="89" t="s">
        <v>154</v>
      </c>
      <c r="H105" s="27" t="s">
        <v>248</v>
      </c>
      <c r="I105" s="28"/>
      <c r="J105" s="28"/>
      <c r="K105" s="28"/>
      <c r="L105" s="29">
        <f>SUM(L101:L104)</f>
        <v>0</v>
      </c>
      <c r="M105" s="29">
        <f t="shared" ref="M105" si="169">SUM(M101:M104)</f>
        <v>0</v>
      </c>
      <c r="N105" s="28"/>
      <c r="O105" s="28"/>
      <c r="P105" s="28"/>
      <c r="Q105" s="28"/>
      <c r="R105" s="30">
        <f>SUM(R101:R104)</f>
        <v>0</v>
      </c>
      <c r="S105" s="30">
        <f>SUM(S101:S104)</f>
        <v>0</v>
      </c>
      <c r="T105" s="30">
        <f>SUM(T101:T104)</f>
        <v>0</v>
      </c>
      <c r="U105" s="30">
        <f>SUM(U101:U104)</f>
        <v>0</v>
      </c>
      <c r="V105" s="28"/>
      <c r="W105" s="28"/>
      <c r="X105" s="28"/>
      <c r="Y105" s="29">
        <f>SUM(Y101:Y104)</f>
        <v>0</v>
      </c>
      <c r="Z105" s="28"/>
      <c r="AA105" s="28"/>
      <c r="AB105" s="29">
        <f t="shared" ref="AB105:AF105" si="170">SUM(AB101:AB104)</f>
        <v>0</v>
      </c>
      <c r="AC105" s="29">
        <f t="shared" si="170"/>
        <v>0</v>
      </c>
      <c r="AD105" s="29">
        <f t="shared" si="170"/>
        <v>0</v>
      </c>
      <c r="AE105" s="29">
        <f t="shared" si="170"/>
        <v>0</v>
      </c>
      <c r="AF105" s="29">
        <f t="shared" si="170"/>
        <v>0</v>
      </c>
      <c r="AG105" s="28"/>
      <c r="AH105" s="28"/>
      <c r="AI105" s="28"/>
      <c r="AJ105" s="30">
        <f>SUM(AJ101:AJ104)</f>
        <v>0</v>
      </c>
      <c r="AK105" s="30">
        <f t="shared" ref="AK105:AL105" si="171">SUM(AK101:AK104)</f>
        <v>0</v>
      </c>
      <c r="AL105" s="30">
        <f t="shared" si="171"/>
        <v>0</v>
      </c>
      <c r="AM105" s="29" t="e">
        <f>SUM(AM101:AM104)</f>
        <v>#REF!</v>
      </c>
      <c r="AN105" s="29" t="e">
        <f>SUM(AN101:AN104)</f>
        <v>#REF!</v>
      </c>
      <c r="AO105" s="31"/>
      <c r="AP105" s="32"/>
      <c r="AQ105" s="78">
        <f t="shared" ref="AQ105:BA105" si="172">SUM(AQ101:AQ104)</f>
        <v>0</v>
      </c>
      <c r="AR105" s="78">
        <f t="shared" si="172"/>
        <v>0</v>
      </c>
      <c r="AS105" s="78" t="e">
        <f t="shared" si="172"/>
        <v>#REF!</v>
      </c>
      <c r="AT105" s="78" t="e">
        <f t="shared" si="172"/>
        <v>#REF!</v>
      </c>
      <c r="AU105" s="78">
        <f t="shared" si="172"/>
        <v>0</v>
      </c>
      <c r="AV105" s="78">
        <f t="shared" si="172"/>
        <v>0</v>
      </c>
      <c r="AW105" s="78">
        <f t="shared" si="172"/>
        <v>0</v>
      </c>
      <c r="AX105" s="78">
        <f t="shared" si="172"/>
        <v>0</v>
      </c>
      <c r="AY105" s="78">
        <f t="shared" si="172"/>
        <v>0</v>
      </c>
      <c r="AZ105" s="78">
        <f t="shared" si="172"/>
        <v>0</v>
      </c>
      <c r="BA105" s="78" t="e">
        <f t="shared" si="172"/>
        <v>#REF!</v>
      </c>
    </row>
    <row r="106" spans="2:53" outlineLevel="2">
      <c r="B106" s="41"/>
      <c r="C106" s="38"/>
      <c r="D106" s="85"/>
      <c r="E106" s="85"/>
      <c r="F106" s="87"/>
      <c r="G106" s="82"/>
      <c r="H106" s="15" t="s">
        <v>49</v>
      </c>
      <c r="I106" s="16"/>
      <c r="J106" s="17"/>
      <c r="K106" s="17"/>
      <c r="L106" s="18" t="str">
        <f>IF(I106&lt;&gt;0,((VLOOKUP(I106,'1. Standard_Cost'!$B$4:$D$9,2)+VLOOKUP(I106,'1. Standard_Cost'!$B$4:$D$9,3))*J106*K106),"0")</f>
        <v>0</v>
      </c>
      <c r="M106" s="18">
        <f t="shared" ref="M106:M109" si="173">L106*0.167</f>
        <v>0</v>
      </c>
      <c r="N106" s="19"/>
      <c r="O106" s="19"/>
      <c r="P106" s="19"/>
      <c r="Q106" s="19"/>
      <c r="R106" s="20">
        <f>+N106*P106*'1. Standard_Cost'!$B$13</f>
        <v>0</v>
      </c>
      <c r="S106" s="20">
        <f>+N106*O106*P106*'1. Standard_Cost'!$C$13</f>
        <v>0</v>
      </c>
      <c r="T106" s="20">
        <f>+N106*P106*Q106*'1. Standard_Cost'!$D$13</f>
        <v>0</v>
      </c>
      <c r="U106" s="20">
        <f>+N106*O106*'1. Standard_Cost'!$E$13</f>
        <v>0</v>
      </c>
      <c r="V106" s="19"/>
      <c r="W106" s="19"/>
      <c r="X106" s="19"/>
      <c r="Y106" s="20">
        <f>+V106*((X106*'1. Standard_Cost'!$B$17)+(W106*X106*'1. Standard_Cost'!$C$17))</f>
        <v>0</v>
      </c>
      <c r="Z106" s="19"/>
      <c r="AA106" s="19"/>
      <c r="AB106" s="20">
        <f>+Z106*'1. Standard_Cost'!$B$21+AA106*'1. Standard_Cost'!$C$21</f>
        <v>0</v>
      </c>
      <c r="AC106" s="21"/>
      <c r="AD106" s="22"/>
      <c r="AE106" s="20">
        <f>SUM(AD106,AC106,AB106,Y106,U106,T106,S106,R106)*'1. Standard_Cost'!B141</f>
        <v>0</v>
      </c>
      <c r="AF106" s="20">
        <f>SUM(AD106,AE106)</f>
        <v>0</v>
      </c>
      <c r="AG106" s="19"/>
      <c r="AH106" s="19"/>
      <c r="AI106" s="19"/>
      <c r="AJ106" s="23"/>
      <c r="AK106" s="23"/>
      <c r="AL106" s="23"/>
      <c r="AM106" s="20" t="e">
        <f>AG106*'1. Standard_Cost'!B137+'Incremental_Cost Year 1'!#REF!*'1. Standard_Cost'!C137+'Incremental_Cost Year 1'!#REF!*'1. Standard_Cost'!D137+'Incremental_Cost Year 1'!#REF!+'Incremental_Cost Year 1'!#REF!+AK106</f>
        <v>#REF!</v>
      </c>
      <c r="AN106" s="20" t="e">
        <f>AM106*'1. Standard_Cost'!C141</f>
        <v>#REF!</v>
      </c>
      <c r="AO106" s="23"/>
      <c r="AQ106" s="20">
        <f t="shared" ref="AQ106:AQ109" si="174">L106+M106</f>
        <v>0</v>
      </c>
      <c r="AR106" s="20">
        <f t="shared" ref="AR106:AR109" si="175">AF106</f>
        <v>0</v>
      </c>
      <c r="AS106" s="20" t="e">
        <f t="shared" ref="AS106:AS109" si="176">AM106+AN106</f>
        <v>#REF!</v>
      </c>
      <c r="AT106" s="20" t="e">
        <f>SUM(AQ106,AR106,AS106)</f>
        <v>#REF!</v>
      </c>
      <c r="AU106" s="24"/>
      <c r="AV106" s="24"/>
      <c r="AW106" s="24"/>
      <c r="AX106" s="24"/>
      <c r="AY106" s="24"/>
      <c r="AZ106" s="24"/>
      <c r="BA106" s="25" t="e">
        <f t="shared" ref="BA106:BA109" si="177">SUM(AU106:AZ106)-AT106</f>
        <v>#REF!</v>
      </c>
    </row>
    <row r="107" spans="2:53" outlineLevel="2">
      <c r="B107" s="41"/>
      <c r="C107" s="38"/>
      <c r="D107" s="84"/>
      <c r="E107" s="84"/>
      <c r="F107" s="84"/>
      <c r="G107" s="83"/>
      <c r="H107" s="15" t="s">
        <v>50</v>
      </c>
      <c r="I107" s="16"/>
      <c r="J107" s="17"/>
      <c r="K107" s="17"/>
      <c r="L107" s="18" t="str">
        <f>IF(I107&lt;&gt;0,((VLOOKUP(I107,'1. Standard_Cost'!$B$4:$D$9,2)+VLOOKUP(I107,'1. Standard_Cost'!$B$4:$D$9,3))*J107*K107),"0")</f>
        <v>0</v>
      </c>
      <c r="M107" s="18">
        <f t="shared" si="173"/>
        <v>0</v>
      </c>
      <c r="N107" s="19"/>
      <c r="O107" s="19"/>
      <c r="P107" s="19"/>
      <c r="Q107" s="19"/>
      <c r="R107" s="20">
        <f>+N107*P107*'1. Standard_Cost'!$B$13</f>
        <v>0</v>
      </c>
      <c r="S107" s="20">
        <f>+N107*O107*P107*'1. Standard_Cost'!$C$13</f>
        <v>0</v>
      </c>
      <c r="T107" s="20">
        <f>+N107*P107*Q107*'1. Standard_Cost'!$D$13</f>
        <v>0</v>
      </c>
      <c r="U107" s="20">
        <f>+N107*O107*'1. Standard_Cost'!$E$13</f>
        <v>0</v>
      </c>
      <c r="V107" s="19"/>
      <c r="W107" s="19"/>
      <c r="X107" s="19"/>
      <c r="Y107" s="20">
        <f>+V107*((X107*'1. Standard_Cost'!$B$17)+(W107*X107*'1. Standard_Cost'!$C$17))</f>
        <v>0</v>
      </c>
      <c r="Z107" s="19"/>
      <c r="AA107" s="19"/>
      <c r="AB107" s="20">
        <f>+Z107*'1. Standard_Cost'!$B$21+AA107*'1. Standard_Cost'!$C$21</f>
        <v>0</v>
      </c>
      <c r="AC107" s="21"/>
      <c r="AD107" s="22"/>
      <c r="AE107" s="20">
        <f>SUM(AD107,AC107,AB107,Y107,U107,T107,S107,R107)*'1. Standard_Cost'!B141</f>
        <v>0</v>
      </c>
      <c r="AF107" s="20">
        <f t="shared" ref="AF107:AF109" si="178">SUM(AD107,AE107)</f>
        <v>0</v>
      </c>
      <c r="AG107" s="19"/>
      <c r="AH107" s="19"/>
      <c r="AI107" s="19"/>
      <c r="AJ107" s="23"/>
      <c r="AK107" s="23"/>
      <c r="AL107" s="23"/>
      <c r="AM107" s="20" t="e">
        <f>AG107*'1. Standard_Cost'!B137+'Incremental_Cost Year 1'!#REF!*'1. Standard_Cost'!C137+'Incremental_Cost Year 1'!#REF!*'1. Standard_Cost'!D137+'Incremental_Cost Year 1'!#REF!+'Incremental_Cost Year 1'!#REF!+AK107</f>
        <v>#REF!</v>
      </c>
      <c r="AN107" s="20" t="e">
        <f>AM107*'1. Standard_Cost'!C141</f>
        <v>#REF!</v>
      </c>
      <c r="AO107" s="23"/>
      <c r="AQ107" s="20">
        <f t="shared" si="174"/>
        <v>0</v>
      </c>
      <c r="AR107" s="20">
        <f t="shared" si="175"/>
        <v>0</v>
      </c>
      <c r="AS107" s="20" t="e">
        <f t="shared" si="176"/>
        <v>#REF!</v>
      </c>
      <c r="AT107" s="20" t="e">
        <f t="shared" ref="AT107:AT109" si="179">SUM(AQ107,AR107,AS107)</f>
        <v>#REF!</v>
      </c>
      <c r="AU107" s="24"/>
      <c r="AV107" s="24"/>
      <c r="AW107" s="24"/>
      <c r="AX107" s="24"/>
      <c r="AY107" s="24"/>
      <c r="AZ107" s="24"/>
      <c r="BA107" s="25" t="e">
        <f t="shared" si="177"/>
        <v>#REF!</v>
      </c>
    </row>
    <row r="108" spans="2:53" outlineLevel="2">
      <c r="B108" s="41"/>
      <c r="C108" s="38"/>
      <c r="D108" s="84"/>
      <c r="E108" s="84"/>
      <c r="F108" s="84"/>
      <c r="G108" s="83"/>
      <c r="H108" s="15" t="s">
        <v>51</v>
      </c>
      <c r="I108" s="16"/>
      <c r="J108" s="17"/>
      <c r="K108" s="17"/>
      <c r="L108" s="18" t="str">
        <f>IF(I108&lt;&gt;0,((VLOOKUP(I108,'1. Standard_Cost'!$B$4:$D$9,2)+VLOOKUP(I108,'1. Standard_Cost'!$B$4:$D$9,3))*J108*K108),"0")</f>
        <v>0</v>
      </c>
      <c r="M108" s="18">
        <f t="shared" si="173"/>
        <v>0</v>
      </c>
      <c r="N108" s="19"/>
      <c r="O108" s="19"/>
      <c r="P108" s="19"/>
      <c r="Q108" s="19"/>
      <c r="R108" s="20">
        <f>+N108*P108*'1. Standard_Cost'!$B$13</f>
        <v>0</v>
      </c>
      <c r="S108" s="20">
        <f>+N108*O108*P108*'1. Standard_Cost'!$C$13</f>
        <v>0</v>
      </c>
      <c r="T108" s="20">
        <f>+N108*P108*Q108*'1. Standard_Cost'!$D$13</f>
        <v>0</v>
      </c>
      <c r="U108" s="20">
        <f>+N108*O108*'1. Standard_Cost'!$E$13</f>
        <v>0</v>
      </c>
      <c r="V108" s="19"/>
      <c r="W108" s="19"/>
      <c r="X108" s="19"/>
      <c r="Y108" s="20">
        <f>+V108*((X108*'1. Standard_Cost'!$B$17)+(W108*X108*'1. Standard_Cost'!$C$17))</f>
        <v>0</v>
      </c>
      <c r="Z108" s="19"/>
      <c r="AA108" s="19"/>
      <c r="AB108" s="20">
        <f>+Z108*'1. Standard_Cost'!$B$21+AA108*'1. Standard_Cost'!$C$21</f>
        <v>0</v>
      </c>
      <c r="AC108" s="21"/>
      <c r="AD108" s="22"/>
      <c r="AE108" s="20">
        <f>SUM(AD108,AC108,AB108,Y108,U108,T108,S108,R108)*'1. Standard_Cost'!B141</f>
        <v>0</v>
      </c>
      <c r="AF108" s="20">
        <f t="shared" si="178"/>
        <v>0</v>
      </c>
      <c r="AG108" s="19"/>
      <c r="AH108" s="19"/>
      <c r="AI108" s="19"/>
      <c r="AJ108" s="23"/>
      <c r="AK108" s="23"/>
      <c r="AL108" s="23"/>
      <c r="AM108" s="20" t="e">
        <f>AG108*'1. Standard_Cost'!B137+'Incremental_Cost Year 1'!#REF!*'1. Standard_Cost'!C137+'Incremental_Cost Year 1'!#REF!*'1. Standard_Cost'!D137+'Incremental_Cost Year 1'!#REF!+'Incremental_Cost Year 1'!#REF!+AK108</f>
        <v>#REF!</v>
      </c>
      <c r="AN108" s="20" t="e">
        <f>AM108*'1. Standard_Cost'!C141</f>
        <v>#REF!</v>
      </c>
      <c r="AO108" s="23"/>
      <c r="AQ108" s="20">
        <f t="shared" si="174"/>
        <v>0</v>
      </c>
      <c r="AR108" s="20">
        <f t="shared" si="175"/>
        <v>0</v>
      </c>
      <c r="AS108" s="20" t="e">
        <f t="shared" si="176"/>
        <v>#REF!</v>
      </c>
      <c r="AT108" s="20" t="e">
        <f t="shared" si="179"/>
        <v>#REF!</v>
      </c>
      <c r="AU108" s="24"/>
      <c r="AV108" s="24"/>
      <c r="AW108" s="24"/>
      <c r="AX108" s="24"/>
      <c r="AY108" s="24"/>
      <c r="AZ108" s="24"/>
      <c r="BA108" s="25" t="e">
        <f t="shared" si="177"/>
        <v>#REF!</v>
      </c>
    </row>
    <row r="109" spans="2:53" outlineLevel="2">
      <c r="B109" s="41"/>
      <c r="C109" s="38"/>
      <c r="D109" s="84"/>
      <c r="E109" s="84"/>
      <c r="F109" s="84"/>
      <c r="G109" s="83"/>
      <c r="H109" s="26" t="s">
        <v>180</v>
      </c>
      <c r="I109" s="16"/>
      <c r="J109" s="17"/>
      <c r="K109" s="17"/>
      <c r="L109" s="18" t="str">
        <f>IF(I109&lt;&gt;0,((VLOOKUP(I109,'1. Standard_Cost'!$B$4:$D$9,2)+VLOOKUP(I109,'1. Standard_Cost'!$B$4:$D$9,3))*J109*K109),"0")</f>
        <v>0</v>
      </c>
      <c r="M109" s="18">
        <f t="shared" si="173"/>
        <v>0</v>
      </c>
      <c r="N109" s="19"/>
      <c r="O109" s="19"/>
      <c r="P109" s="19"/>
      <c r="Q109" s="19"/>
      <c r="R109" s="20">
        <f>+N109*P109*'1. Standard_Cost'!$B$13</f>
        <v>0</v>
      </c>
      <c r="S109" s="20">
        <f>+N109*O109*P109*'1. Standard_Cost'!$C$13</f>
        <v>0</v>
      </c>
      <c r="T109" s="20">
        <f>+N109*P109*Q109*'1. Standard_Cost'!$D$13</f>
        <v>0</v>
      </c>
      <c r="U109" s="20">
        <f>+N109*O109*'1. Standard_Cost'!$E$13</f>
        <v>0</v>
      </c>
      <c r="V109" s="19"/>
      <c r="W109" s="19"/>
      <c r="X109" s="19"/>
      <c r="Y109" s="20">
        <f>+V109*((X109*'1. Standard_Cost'!$B$17)+(W109*X109*'1. Standard_Cost'!$C$17))</f>
        <v>0</v>
      </c>
      <c r="Z109" s="19"/>
      <c r="AA109" s="19"/>
      <c r="AB109" s="20">
        <f>+Z109*'1. Standard_Cost'!$B$21+AA109*'1. Standard_Cost'!$C$21</f>
        <v>0</v>
      </c>
      <c r="AC109" s="21"/>
      <c r="AD109" s="22"/>
      <c r="AE109" s="20">
        <f>SUM(AD109,AC109,AB109,Y109,U109,T109,S109,R109)*'1. Standard_Cost'!B141</f>
        <v>0</v>
      </c>
      <c r="AF109" s="20">
        <f t="shared" si="178"/>
        <v>0</v>
      </c>
      <c r="AG109" s="19"/>
      <c r="AH109" s="19"/>
      <c r="AI109" s="19"/>
      <c r="AJ109" s="23"/>
      <c r="AK109" s="23"/>
      <c r="AL109" s="23"/>
      <c r="AM109" s="20" t="e">
        <f>AG109*'1. Standard_Cost'!B137+'Incremental_Cost Year 1'!#REF!*'1. Standard_Cost'!C137+'Incremental_Cost Year 1'!#REF!*'1. Standard_Cost'!D137+'Incremental_Cost Year 1'!#REF!+'Incremental_Cost Year 1'!#REF!+AK109</f>
        <v>#REF!</v>
      </c>
      <c r="AN109" s="20" t="e">
        <f>AM109*'1. Standard_Cost'!C141</f>
        <v>#REF!</v>
      </c>
      <c r="AO109" s="23"/>
      <c r="AQ109" s="20">
        <f t="shared" si="174"/>
        <v>0</v>
      </c>
      <c r="AR109" s="20">
        <f t="shared" si="175"/>
        <v>0</v>
      </c>
      <c r="AS109" s="20" t="e">
        <f t="shared" si="176"/>
        <v>#REF!</v>
      </c>
      <c r="AT109" s="20" t="e">
        <f t="shared" si="179"/>
        <v>#REF!</v>
      </c>
      <c r="AU109" s="24"/>
      <c r="AV109" s="24"/>
      <c r="AW109" s="24"/>
      <c r="AX109" s="24"/>
      <c r="AY109" s="24"/>
      <c r="AZ109" s="24"/>
      <c r="BA109" s="25" t="e">
        <f t="shared" si="177"/>
        <v>#REF!</v>
      </c>
    </row>
    <row r="110" spans="2:53" ht="41.4" outlineLevel="1">
      <c r="B110" s="41"/>
      <c r="C110" s="38"/>
      <c r="D110" s="86" t="s">
        <v>48</v>
      </c>
      <c r="E110" s="86" t="s">
        <v>216</v>
      </c>
      <c r="F110" s="88" t="s">
        <v>153</v>
      </c>
      <c r="G110" s="89" t="s">
        <v>154</v>
      </c>
      <c r="H110" s="27" t="s">
        <v>247</v>
      </c>
      <c r="I110" s="28"/>
      <c r="J110" s="28"/>
      <c r="K110" s="28"/>
      <c r="L110" s="29">
        <f>SUM(L106:L109)</f>
        <v>0</v>
      </c>
      <c r="M110" s="29">
        <f>SUM(M106:M109)</f>
        <v>0</v>
      </c>
      <c r="N110" s="28"/>
      <c r="O110" s="28"/>
      <c r="P110" s="28"/>
      <c r="Q110" s="28"/>
      <c r="R110" s="30">
        <f>SUM(R106:R109)</f>
        <v>0</v>
      </c>
      <c r="S110" s="30">
        <f>SUM(S106:S109)</f>
        <v>0</v>
      </c>
      <c r="T110" s="30">
        <f>SUM(T106:T109)</f>
        <v>0</v>
      </c>
      <c r="U110" s="30">
        <f>SUM(U106:U109)</f>
        <v>0</v>
      </c>
      <c r="V110" s="28"/>
      <c r="W110" s="28"/>
      <c r="X110" s="28"/>
      <c r="Y110" s="29">
        <f>SUM(Y106:Y109)</f>
        <v>0</v>
      </c>
      <c r="Z110" s="28"/>
      <c r="AA110" s="28"/>
      <c r="AB110" s="29">
        <f t="shared" ref="AB110:AF110" si="180">SUM(AB106:AB109)</f>
        <v>0</v>
      </c>
      <c r="AC110" s="29">
        <f t="shared" si="180"/>
        <v>0</v>
      </c>
      <c r="AD110" s="29">
        <f t="shared" si="180"/>
        <v>0</v>
      </c>
      <c r="AE110" s="29">
        <f t="shared" si="180"/>
        <v>0</v>
      </c>
      <c r="AF110" s="29">
        <f t="shared" si="180"/>
        <v>0</v>
      </c>
      <c r="AG110" s="28"/>
      <c r="AH110" s="28"/>
      <c r="AI110" s="28"/>
      <c r="AJ110" s="30">
        <f>SUM(AJ106:AJ109)</f>
        <v>0</v>
      </c>
      <c r="AK110" s="30">
        <f t="shared" ref="AK110:AL110" si="181">SUM(AK106:AK109)</f>
        <v>0</v>
      </c>
      <c r="AL110" s="30">
        <f t="shared" si="181"/>
        <v>0</v>
      </c>
      <c r="AM110" s="29" t="e">
        <f>SUM(AM106:AM109)</f>
        <v>#REF!</v>
      </c>
      <c r="AN110" s="29" t="e">
        <f>SUM(AN106:AN109)</f>
        <v>#REF!</v>
      </c>
      <c r="AO110" s="31"/>
      <c r="AP110" s="32"/>
      <c r="AQ110" s="78">
        <f t="shared" ref="AQ110:BA110" si="182">SUM(AQ106:AQ109)</f>
        <v>0</v>
      </c>
      <c r="AR110" s="78">
        <f t="shared" si="182"/>
        <v>0</v>
      </c>
      <c r="AS110" s="78" t="e">
        <f t="shared" si="182"/>
        <v>#REF!</v>
      </c>
      <c r="AT110" s="78" t="e">
        <f t="shared" si="182"/>
        <v>#REF!</v>
      </c>
      <c r="AU110" s="78">
        <f t="shared" si="182"/>
        <v>0</v>
      </c>
      <c r="AV110" s="78">
        <f t="shared" si="182"/>
        <v>0</v>
      </c>
      <c r="AW110" s="78">
        <f t="shared" si="182"/>
        <v>0</v>
      </c>
      <c r="AX110" s="78">
        <f t="shared" si="182"/>
        <v>0</v>
      </c>
      <c r="AY110" s="78">
        <f t="shared" si="182"/>
        <v>0</v>
      </c>
      <c r="AZ110" s="78">
        <f t="shared" si="182"/>
        <v>0</v>
      </c>
      <c r="BA110" s="79" t="e">
        <f t="shared" si="182"/>
        <v>#REF!</v>
      </c>
    </row>
    <row r="111" spans="2:53" outlineLevel="2">
      <c r="B111" s="41"/>
      <c r="C111" s="38"/>
      <c r="D111" s="85"/>
      <c r="E111" s="85"/>
      <c r="F111" s="87"/>
      <c r="G111" s="82"/>
      <c r="H111" s="15" t="s">
        <v>49</v>
      </c>
      <c r="I111" s="16"/>
      <c r="J111" s="17"/>
      <c r="K111" s="17"/>
      <c r="L111" s="18" t="str">
        <f>IF(I111&lt;&gt;0,((VLOOKUP(I111,'1. Standard_Cost'!$B$4:$D$9,2)+VLOOKUP(I111,'1. Standard_Cost'!$B$4:$D$9,3))*J111*K111),"0")</f>
        <v>0</v>
      </c>
      <c r="M111" s="18">
        <f t="shared" ref="M111:M114" si="183">L111*0.167</f>
        <v>0</v>
      </c>
      <c r="N111" s="19"/>
      <c r="O111" s="19"/>
      <c r="P111" s="19"/>
      <c r="Q111" s="19"/>
      <c r="R111" s="20">
        <f>+N111*P111*'1. Standard_Cost'!$B$13</f>
        <v>0</v>
      </c>
      <c r="S111" s="20">
        <f>+N111*O111*P111*'1. Standard_Cost'!$C$13</f>
        <v>0</v>
      </c>
      <c r="T111" s="20">
        <f>+N111*P111*Q111*'1. Standard_Cost'!$D$13</f>
        <v>0</v>
      </c>
      <c r="U111" s="20">
        <f>+N111*O111*'1. Standard_Cost'!$E$13</f>
        <v>0</v>
      </c>
      <c r="V111" s="19"/>
      <c r="W111" s="19"/>
      <c r="X111" s="19"/>
      <c r="Y111" s="20">
        <f>+V111*((X111*'1. Standard_Cost'!$B$17)+(W111*X111*'1. Standard_Cost'!$C$17))</f>
        <v>0</v>
      </c>
      <c r="Z111" s="19"/>
      <c r="AA111" s="19"/>
      <c r="AB111" s="20">
        <f>+Z111*'1. Standard_Cost'!$B$21+AA111*'1. Standard_Cost'!$C$21</f>
        <v>0</v>
      </c>
      <c r="AC111" s="21"/>
      <c r="AD111" s="22"/>
      <c r="AE111" s="20">
        <f>SUM(AD111,AC111,AB111,Y111,U111,T111,S111,R111)*'1. Standard_Cost'!B156</f>
        <v>0</v>
      </c>
      <c r="AF111" s="20">
        <f>SUM(AE111,AD111,AC111,AB111,Y111,U111,T111,S111,R111)</f>
        <v>0</v>
      </c>
      <c r="AG111" s="19"/>
      <c r="AH111" s="19"/>
      <c r="AI111" s="19"/>
      <c r="AJ111" s="23"/>
      <c r="AK111" s="23"/>
      <c r="AL111" s="23"/>
      <c r="AM111" s="20" t="e">
        <f>AG111*'1. Standard_Cost'!B152+'Incremental_Cost Year 1'!#REF!*'1. Standard_Cost'!C152+'Incremental_Cost Year 1'!#REF!*'1. Standard_Cost'!D152+'Incremental_Cost Year 1'!#REF!+'Incremental_Cost Year 1'!#REF!+AK111</f>
        <v>#REF!</v>
      </c>
      <c r="AN111" s="20" t="e">
        <f>AM111*'1. Standard_Cost'!C156</f>
        <v>#REF!</v>
      </c>
      <c r="AO111" s="23"/>
      <c r="AQ111" s="20">
        <f>L111+M111</f>
        <v>0</v>
      </c>
      <c r="AR111" s="20">
        <f>AF111</f>
        <v>0</v>
      </c>
      <c r="AS111" s="20" t="e">
        <f>AM111+AN111</f>
        <v>#REF!</v>
      </c>
      <c r="AT111" s="20" t="e">
        <f>SUM(AQ111,AR111,AS111)</f>
        <v>#REF!</v>
      </c>
      <c r="AU111" s="24"/>
      <c r="AV111" s="24"/>
      <c r="AW111" s="24"/>
      <c r="AX111" s="24"/>
      <c r="AY111" s="24"/>
      <c r="AZ111" s="24"/>
      <c r="BA111" s="25" t="e">
        <f>SUM(AU111:AZ111)-AT111</f>
        <v>#REF!</v>
      </c>
    </row>
    <row r="112" spans="2:53" outlineLevel="2">
      <c r="B112" s="41"/>
      <c r="C112" s="38"/>
      <c r="D112" s="84"/>
      <c r="E112" s="84"/>
      <c r="F112" s="84"/>
      <c r="G112" s="83"/>
      <c r="H112" s="15" t="s">
        <v>50</v>
      </c>
      <c r="I112" s="16"/>
      <c r="J112" s="17"/>
      <c r="K112" s="17"/>
      <c r="L112" s="18" t="str">
        <f>IF(I112&lt;&gt;0,((VLOOKUP(I112,'1. Standard_Cost'!$B$4:$D$9,2)+VLOOKUP(I112,'1. Standard_Cost'!$B$4:$D$9,3))*J112*K112),"0")</f>
        <v>0</v>
      </c>
      <c r="M112" s="18">
        <f t="shared" si="183"/>
        <v>0</v>
      </c>
      <c r="N112" s="19"/>
      <c r="O112" s="19"/>
      <c r="P112" s="19"/>
      <c r="Q112" s="19"/>
      <c r="R112" s="20">
        <f>+N112*P112*'1. Standard_Cost'!$B$13</f>
        <v>0</v>
      </c>
      <c r="S112" s="20">
        <f>+N112*O112*P112*'1. Standard_Cost'!$C$13</f>
        <v>0</v>
      </c>
      <c r="T112" s="20">
        <f>+N112*P112*Q112*'1. Standard_Cost'!$D$13</f>
        <v>0</v>
      </c>
      <c r="U112" s="20">
        <f>+N112*O112*'1. Standard_Cost'!$E$13</f>
        <v>0</v>
      </c>
      <c r="V112" s="19"/>
      <c r="W112" s="19"/>
      <c r="X112" s="19"/>
      <c r="Y112" s="20">
        <f>+V112*((X112*'1. Standard_Cost'!$B$17)+(W112*X112*'1. Standard_Cost'!$C$17))</f>
        <v>0</v>
      </c>
      <c r="Z112" s="19"/>
      <c r="AA112" s="19"/>
      <c r="AB112" s="20">
        <f>+Z112*'1. Standard_Cost'!$B$21+AA112*'1. Standard_Cost'!$C$21</f>
        <v>0</v>
      </c>
      <c r="AC112" s="21"/>
      <c r="AD112" s="22"/>
      <c r="AE112" s="20">
        <f>SUM(AD112,AC112,AB112,Y112,U112,T112,S112,R112)*'1. Standard_Cost'!B156</f>
        <v>0</v>
      </c>
      <c r="AF112" s="20">
        <f t="shared" ref="AF112:AF114" si="184">SUM(AE112,AD112,AC112,AB112,Y112,U112,T112,S112,R112)</f>
        <v>0</v>
      </c>
      <c r="AG112" s="19"/>
      <c r="AH112" s="19"/>
      <c r="AI112" s="19"/>
      <c r="AJ112" s="23"/>
      <c r="AK112" s="23"/>
      <c r="AL112" s="23"/>
      <c r="AM112" s="20" t="e">
        <f>AG112*'1. Standard_Cost'!B152+'Incremental_Cost Year 1'!#REF!*'1. Standard_Cost'!C152+'Incremental_Cost Year 1'!#REF!*'1. Standard_Cost'!D152+'Incremental_Cost Year 1'!#REF!+'Incremental_Cost Year 1'!#REF!+AK112</f>
        <v>#REF!</v>
      </c>
      <c r="AN112" s="20" t="e">
        <f>AM112*'1. Standard_Cost'!C156</f>
        <v>#REF!</v>
      </c>
      <c r="AO112" s="23"/>
      <c r="AQ112" s="20">
        <f t="shared" ref="AQ112:AQ114" si="185">L112+M112</f>
        <v>0</v>
      </c>
      <c r="AR112" s="20">
        <f t="shared" ref="AR112:AR114" si="186">AF112</f>
        <v>0</v>
      </c>
      <c r="AS112" s="20" t="e">
        <f t="shared" ref="AS112:AS114" si="187">AM112+AN112</f>
        <v>#REF!</v>
      </c>
      <c r="AT112" s="20" t="e">
        <f t="shared" ref="AT112:AT114" si="188">SUM(AQ112,AR112,AS112)</f>
        <v>#REF!</v>
      </c>
      <c r="AU112" s="24"/>
      <c r="AV112" s="24"/>
      <c r="AW112" s="24"/>
      <c r="AX112" s="24"/>
      <c r="AY112" s="24"/>
      <c r="AZ112" s="24"/>
      <c r="BA112" s="25" t="e">
        <f t="shared" ref="BA112:BA114" si="189">SUM(AU112:AZ112)-AT112</f>
        <v>#REF!</v>
      </c>
    </row>
    <row r="113" spans="2:53" outlineLevel="2">
      <c r="B113" s="41"/>
      <c r="C113" s="38"/>
      <c r="D113" s="84"/>
      <c r="E113" s="84"/>
      <c r="F113" s="84"/>
      <c r="G113" s="83"/>
      <c r="H113" s="15" t="s">
        <v>51</v>
      </c>
      <c r="I113" s="16"/>
      <c r="J113" s="17"/>
      <c r="K113" s="17"/>
      <c r="L113" s="18" t="str">
        <f>IF(I113&lt;&gt;0,((VLOOKUP(I113,'1. Standard_Cost'!$B$4:$D$9,2)+VLOOKUP(I113,'1. Standard_Cost'!$B$4:$D$9,3))*J113*K113),"0")</f>
        <v>0</v>
      </c>
      <c r="M113" s="18">
        <f t="shared" si="183"/>
        <v>0</v>
      </c>
      <c r="N113" s="19"/>
      <c r="O113" s="19"/>
      <c r="P113" s="19"/>
      <c r="Q113" s="19"/>
      <c r="R113" s="20">
        <f>+N113*P113*'1. Standard_Cost'!$B$13</f>
        <v>0</v>
      </c>
      <c r="S113" s="20">
        <f>+N113*O113*P113*'1. Standard_Cost'!$C$13</f>
        <v>0</v>
      </c>
      <c r="T113" s="20">
        <f>+N113*P113*Q113*'1. Standard_Cost'!$D$13</f>
        <v>0</v>
      </c>
      <c r="U113" s="20">
        <f>+N113*O113*'1. Standard_Cost'!$E$13</f>
        <v>0</v>
      </c>
      <c r="V113" s="19"/>
      <c r="W113" s="19"/>
      <c r="X113" s="19"/>
      <c r="Y113" s="20">
        <f>+V113*((X113*'1. Standard_Cost'!$B$17)+(W113*X113*'1. Standard_Cost'!$C$17))</f>
        <v>0</v>
      </c>
      <c r="Z113" s="19"/>
      <c r="AA113" s="19"/>
      <c r="AB113" s="20">
        <f>+Z113*'1. Standard_Cost'!$B$21+AA113*'1. Standard_Cost'!$C$21</f>
        <v>0</v>
      </c>
      <c r="AC113" s="21"/>
      <c r="AD113" s="22"/>
      <c r="AE113" s="20">
        <f>SUM(AD113,AC113,AB113,Y113,U113,T113,S113,R113)*'1. Standard_Cost'!B156</f>
        <v>0</v>
      </c>
      <c r="AF113" s="20">
        <f t="shared" si="184"/>
        <v>0</v>
      </c>
      <c r="AG113" s="19"/>
      <c r="AH113" s="19"/>
      <c r="AI113" s="19"/>
      <c r="AJ113" s="23"/>
      <c r="AK113" s="23"/>
      <c r="AL113" s="23"/>
      <c r="AM113" s="20" t="e">
        <f>AG113*'1. Standard_Cost'!B152+'Incremental_Cost Year 1'!#REF!*'1. Standard_Cost'!C152+'Incremental_Cost Year 1'!#REF!*'1. Standard_Cost'!D152+'Incremental_Cost Year 1'!#REF!+'Incremental_Cost Year 1'!#REF!+AK113</f>
        <v>#REF!</v>
      </c>
      <c r="AN113" s="20" t="e">
        <f>AM113*'1. Standard_Cost'!C156</f>
        <v>#REF!</v>
      </c>
      <c r="AO113" s="23"/>
      <c r="AQ113" s="20">
        <f t="shared" si="185"/>
        <v>0</v>
      </c>
      <c r="AR113" s="20">
        <f t="shared" si="186"/>
        <v>0</v>
      </c>
      <c r="AS113" s="20" t="e">
        <f t="shared" si="187"/>
        <v>#REF!</v>
      </c>
      <c r="AT113" s="20" t="e">
        <f t="shared" si="188"/>
        <v>#REF!</v>
      </c>
      <c r="AU113" s="24"/>
      <c r="AV113" s="24"/>
      <c r="AW113" s="24"/>
      <c r="AX113" s="24"/>
      <c r="AY113" s="24"/>
      <c r="AZ113" s="24"/>
      <c r="BA113" s="25" t="e">
        <f t="shared" si="189"/>
        <v>#REF!</v>
      </c>
    </row>
    <row r="114" spans="2:53" outlineLevel="2">
      <c r="B114" s="41"/>
      <c r="C114" s="38"/>
      <c r="D114" s="84"/>
      <c r="E114" s="84"/>
      <c r="F114" s="84"/>
      <c r="G114" s="83"/>
      <c r="H114" s="26" t="s">
        <v>180</v>
      </c>
      <c r="I114" s="16"/>
      <c r="J114" s="17"/>
      <c r="K114" s="17"/>
      <c r="L114" s="18" t="str">
        <f>IF(I114&lt;&gt;0,((VLOOKUP(I114,'1. Standard_Cost'!$B$4:$D$9,2)+VLOOKUP(I114,'1. Standard_Cost'!$B$4:$D$9,3))*J114*K114),"0")</f>
        <v>0</v>
      </c>
      <c r="M114" s="18">
        <f t="shared" si="183"/>
        <v>0</v>
      </c>
      <c r="N114" s="19"/>
      <c r="O114" s="19"/>
      <c r="P114" s="19"/>
      <c r="Q114" s="19"/>
      <c r="R114" s="20">
        <f>+N114*P114*'1. Standard_Cost'!$B$13</f>
        <v>0</v>
      </c>
      <c r="S114" s="20">
        <f>+N114*O114*P114*'1. Standard_Cost'!$C$13</f>
        <v>0</v>
      </c>
      <c r="T114" s="20">
        <f>+N114*P114*Q114*'1. Standard_Cost'!$D$13</f>
        <v>0</v>
      </c>
      <c r="U114" s="20">
        <f>+N114*O114*'1. Standard_Cost'!$E$13</f>
        <v>0</v>
      </c>
      <c r="V114" s="19"/>
      <c r="W114" s="19"/>
      <c r="X114" s="19"/>
      <c r="Y114" s="20">
        <f>+V114*((X114*'1. Standard_Cost'!$B$17)+(W114*X114*'1. Standard_Cost'!$C$17))</f>
        <v>0</v>
      </c>
      <c r="Z114" s="19"/>
      <c r="AA114" s="19"/>
      <c r="AB114" s="20">
        <f>+Z114*'1. Standard_Cost'!$B$21+AA114*'1. Standard_Cost'!$C$21</f>
        <v>0</v>
      </c>
      <c r="AC114" s="21"/>
      <c r="AD114" s="22"/>
      <c r="AE114" s="20">
        <f>SUM(AD114,AC114,AB114,Y114,U114,T114,S114,R114)*'1. Standard_Cost'!B156</f>
        <v>0</v>
      </c>
      <c r="AF114" s="20">
        <f t="shared" si="184"/>
        <v>0</v>
      </c>
      <c r="AG114" s="19"/>
      <c r="AH114" s="19"/>
      <c r="AI114" s="19"/>
      <c r="AJ114" s="23"/>
      <c r="AK114" s="23"/>
      <c r="AL114" s="23"/>
      <c r="AM114" s="20" t="e">
        <f>AG114*'1. Standard_Cost'!B152+'Incremental_Cost Year 1'!#REF!*'1. Standard_Cost'!C152+'Incremental_Cost Year 1'!#REF!*'1. Standard_Cost'!D152+'Incremental_Cost Year 1'!#REF!+'Incremental_Cost Year 1'!#REF!+AK114</f>
        <v>#REF!</v>
      </c>
      <c r="AN114" s="20" t="e">
        <f>AM114*'1. Standard_Cost'!C156</f>
        <v>#REF!</v>
      </c>
      <c r="AO114" s="23"/>
      <c r="AQ114" s="20">
        <f t="shared" si="185"/>
        <v>0</v>
      </c>
      <c r="AR114" s="20">
        <f t="shared" si="186"/>
        <v>0</v>
      </c>
      <c r="AS114" s="20" t="e">
        <f t="shared" si="187"/>
        <v>#REF!</v>
      </c>
      <c r="AT114" s="20" t="e">
        <f t="shared" si="188"/>
        <v>#REF!</v>
      </c>
      <c r="AU114" s="24"/>
      <c r="AV114" s="24"/>
      <c r="AW114" s="24"/>
      <c r="AX114" s="24"/>
      <c r="AY114" s="24"/>
      <c r="AZ114" s="24"/>
      <c r="BA114" s="25" t="e">
        <f t="shared" si="189"/>
        <v>#REF!</v>
      </c>
    </row>
    <row r="115" spans="2:53" ht="55.2" outlineLevel="1">
      <c r="B115" s="41"/>
      <c r="C115" s="38"/>
      <c r="D115" s="86" t="s">
        <v>48</v>
      </c>
      <c r="E115" s="86" t="s">
        <v>217</v>
      </c>
      <c r="F115" s="88" t="s">
        <v>153</v>
      </c>
      <c r="G115" s="89" t="s">
        <v>154</v>
      </c>
      <c r="H115" s="31" t="s">
        <v>246</v>
      </c>
      <c r="I115" s="28"/>
      <c r="J115" s="28"/>
      <c r="K115" s="28"/>
      <c r="L115" s="29">
        <f>SUM(L111:L114)</f>
        <v>0</v>
      </c>
      <c r="M115" s="29">
        <f>SUM(M111:M114)</f>
        <v>0</v>
      </c>
      <c r="N115" s="28"/>
      <c r="O115" s="28"/>
      <c r="P115" s="28"/>
      <c r="Q115" s="28"/>
      <c r="R115" s="30">
        <f>SUM(R111:R114)</f>
        <v>0</v>
      </c>
      <c r="S115" s="30">
        <f>SUM(S111:S114)</f>
        <v>0</v>
      </c>
      <c r="T115" s="30">
        <f>SUM(T111:T114)</f>
        <v>0</v>
      </c>
      <c r="U115" s="30">
        <f>SUM(U111:U114)</f>
        <v>0</v>
      </c>
      <c r="V115" s="28"/>
      <c r="W115" s="28"/>
      <c r="X115" s="28"/>
      <c r="Y115" s="29">
        <f>SUM(Y111:Y114)</f>
        <v>0</v>
      </c>
      <c r="Z115" s="28"/>
      <c r="AA115" s="28"/>
      <c r="AB115" s="29">
        <f>SUM(AB111:AB114)</f>
        <v>0</v>
      </c>
      <c r="AC115" s="29">
        <f>SUM(AC111:AC114)</f>
        <v>0</v>
      </c>
      <c r="AD115" s="29">
        <f>SUM(AD111:AD114)</f>
        <v>0</v>
      </c>
      <c r="AE115" s="29">
        <f>SUM(AE111:AE114)</f>
        <v>0</v>
      </c>
      <c r="AF115" s="29">
        <f>SUM(AF111:AF114)</f>
        <v>0</v>
      </c>
      <c r="AG115" s="28"/>
      <c r="AH115" s="28"/>
      <c r="AI115" s="28"/>
      <c r="AJ115" s="30">
        <f>SUM(AJ111:AJ114)</f>
        <v>0</v>
      </c>
      <c r="AK115" s="30">
        <f>SUM(AK111:AK114)</f>
        <v>0</v>
      </c>
      <c r="AL115" s="30">
        <f>SUM(AL111:AL114)</f>
        <v>0</v>
      </c>
      <c r="AM115" s="29" t="e">
        <f>SUM(AM111:AM114)</f>
        <v>#REF!</v>
      </c>
      <c r="AN115" s="29" t="e">
        <f>SUM(AN111:AN114)</f>
        <v>#REF!</v>
      </c>
      <c r="AO115" s="31"/>
      <c r="AP115" s="32"/>
      <c r="AQ115" s="78">
        <f t="shared" ref="AQ115:BA115" si="190">SUM(AQ111:AQ114)</f>
        <v>0</v>
      </c>
      <c r="AR115" s="78">
        <f t="shared" si="190"/>
        <v>0</v>
      </c>
      <c r="AS115" s="78" t="e">
        <f t="shared" si="190"/>
        <v>#REF!</v>
      </c>
      <c r="AT115" s="78" t="e">
        <f t="shared" si="190"/>
        <v>#REF!</v>
      </c>
      <c r="AU115" s="78">
        <f t="shared" si="190"/>
        <v>0</v>
      </c>
      <c r="AV115" s="78">
        <f t="shared" si="190"/>
        <v>0</v>
      </c>
      <c r="AW115" s="78">
        <f t="shared" si="190"/>
        <v>0</v>
      </c>
      <c r="AX115" s="78">
        <f t="shared" si="190"/>
        <v>0</v>
      </c>
      <c r="AY115" s="78">
        <f t="shared" si="190"/>
        <v>0</v>
      </c>
      <c r="AZ115" s="78">
        <f t="shared" si="190"/>
        <v>0</v>
      </c>
      <c r="BA115" s="78" t="e">
        <f t="shared" si="190"/>
        <v>#REF!</v>
      </c>
    </row>
    <row r="116" spans="2:53" outlineLevel="2">
      <c r="B116" s="41"/>
      <c r="C116" s="38"/>
      <c r="D116" s="85"/>
      <c r="E116" s="85"/>
      <c r="F116" s="87"/>
      <c r="G116" s="82"/>
      <c r="H116" s="15" t="s">
        <v>49</v>
      </c>
      <c r="I116" s="16"/>
      <c r="J116" s="17"/>
      <c r="K116" s="17"/>
      <c r="L116" s="18" t="str">
        <f>IF(I116&lt;&gt;0,((VLOOKUP(I116,'1. Standard_Cost'!$B$4:$D$9,2)+VLOOKUP(I116,'1. Standard_Cost'!$B$4:$D$9,3))*J116*K116),"0")</f>
        <v>0</v>
      </c>
      <c r="M116" s="18">
        <f t="shared" ref="M116:M119" si="191">L116*0.167</f>
        <v>0</v>
      </c>
      <c r="N116" s="19"/>
      <c r="O116" s="19"/>
      <c r="P116" s="19"/>
      <c r="Q116" s="19"/>
      <c r="R116" s="20">
        <f>+N116*P116*'1. Standard_Cost'!$B$13</f>
        <v>0</v>
      </c>
      <c r="S116" s="20">
        <f>+N116*O116*P116*'1. Standard_Cost'!$C$13</f>
        <v>0</v>
      </c>
      <c r="T116" s="20">
        <f>+N116*P116*Q116*'1. Standard_Cost'!$D$13</f>
        <v>0</v>
      </c>
      <c r="U116" s="20">
        <f>+N116*O116*'1. Standard_Cost'!$E$13</f>
        <v>0</v>
      </c>
      <c r="V116" s="19"/>
      <c r="W116" s="19"/>
      <c r="X116" s="19"/>
      <c r="Y116" s="20">
        <f>+V116*((X116*'1. Standard_Cost'!$B$17)+(W116*X116*'1. Standard_Cost'!$C$17))</f>
        <v>0</v>
      </c>
      <c r="Z116" s="19"/>
      <c r="AA116" s="19"/>
      <c r="AB116" s="20">
        <f>+Z116*'1. Standard_Cost'!$B$21+AA116*'1. Standard_Cost'!$C$21</f>
        <v>0</v>
      </c>
      <c r="AC116" s="21"/>
      <c r="AD116" s="22"/>
      <c r="AE116" s="20">
        <f>SUM(AD116,AC116,AB116,Y116,U116,T116,S116,R116)*'1. Standard_Cost'!B156</f>
        <v>0</v>
      </c>
      <c r="AF116" s="20">
        <f t="shared" ref="AF116:AF119" si="192">SUM(AE116,AD116,AC116,AB116,Y116,U116,T116,S116,R116)</f>
        <v>0</v>
      </c>
      <c r="AG116" s="19"/>
      <c r="AH116" s="19"/>
      <c r="AI116" s="19"/>
      <c r="AJ116" s="23"/>
      <c r="AK116" s="23"/>
      <c r="AL116" s="23"/>
      <c r="AM116" s="20" t="e">
        <f>AG116*'1. Standard_Cost'!B152+'Incremental_Cost Year 1'!#REF!*'1. Standard_Cost'!C152+'Incremental_Cost Year 1'!#REF!*'1. Standard_Cost'!D152+'Incremental_Cost Year 1'!#REF!+'Incremental_Cost Year 1'!#REF!+AK116</f>
        <v>#REF!</v>
      </c>
      <c r="AN116" s="20" t="e">
        <f>AM116*'1. Standard_Cost'!C156</f>
        <v>#REF!</v>
      </c>
      <c r="AO116" s="23"/>
      <c r="AQ116" s="20">
        <f t="shared" ref="AQ116:AQ119" si="193">L116+M116</f>
        <v>0</v>
      </c>
      <c r="AR116" s="20">
        <f t="shared" ref="AR116:AR119" si="194">AF116</f>
        <v>0</v>
      </c>
      <c r="AS116" s="20" t="e">
        <f t="shared" ref="AS116:AS119" si="195">AM116+AN116</f>
        <v>#REF!</v>
      </c>
      <c r="AT116" s="20" t="e">
        <f>SUM(AQ116,AR116,AS116)</f>
        <v>#REF!</v>
      </c>
      <c r="AU116" s="24"/>
      <c r="AV116" s="24"/>
      <c r="AW116" s="24"/>
      <c r="AX116" s="24"/>
      <c r="AY116" s="24"/>
      <c r="AZ116" s="24"/>
      <c r="BA116" s="25" t="e">
        <f t="shared" ref="BA116:BA119" si="196">SUM(AU116:AZ116)-AT116</f>
        <v>#REF!</v>
      </c>
    </row>
    <row r="117" spans="2:53" outlineLevel="2">
      <c r="B117" s="41"/>
      <c r="C117" s="38"/>
      <c r="D117" s="84"/>
      <c r="E117" s="84"/>
      <c r="F117" s="84"/>
      <c r="G117" s="83"/>
      <c r="H117" s="15" t="s">
        <v>50</v>
      </c>
      <c r="I117" s="16"/>
      <c r="J117" s="17"/>
      <c r="K117" s="17"/>
      <c r="L117" s="18" t="str">
        <f>IF(I117&lt;&gt;0,((VLOOKUP(I117,'1. Standard_Cost'!$B$4:$D$9,2)+VLOOKUP(I117,'1. Standard_Cost'!$B$4:$D$9,3))*J117*K117),"0")</f>
        <v>0</v>
      </c>
      <c r="M117" s="18">
        <f t="shared" si="191"/>
        <v>0</v>
      </c>
      <c r="N117" s="19"/>
      <c r="O117" s="19"/>
      <c r="P117" s="19"/>
      <c r="Q117" s="19"/>
      <c r="R117" s="20">
        <f>+N117*P117*'1. Standard_Cost'!$B$13</f>
        <v>0</v>
      </c>
      <c r="S117" s="20">
        <f>+N117*O117*P117*'1. Standard_Cost'!$C$13</f>
        <v>0</v>
      </c>
      <c r="T117" s="20">
        <f>+N117*P117*Q117*'1. Standard_Cost'!$D$13</f>
        <v>0</v>
      </c>
      <c r="U117" s="20">
        <f>+N117*O117*'1. Standard_Cost'!$E$13</f>
        <v>0</v>
      </c>
      <c r="V117" s="19"/>
      <c r="W117" s="19"/>
      <c r="X117" s="19"/>
      <c r="Y117" s="20">
        <f>+V117*((X117*'1. Standard_Cost'!$B$17)+(W117*X117*'1. Standard_Cost'!$C$17))</f>
        <v>0</v>
      </c>
      <c r="Z117" s="19"/>
      <c r="AA117" s="19"/>
      <c r="AB117" s="20">
        <f>+Z117*'1. Standard_Cost'!$B$21+AA117*'1. Standard_Cost'!$C$21</f>
        <v>0</v>
      </c>
      <c r="AC117" s="21"/>
      <c r="AD117" s="22"/>
      <c r="AE117" s="20">
        <f>SUM(AD117,AC117,AB117,Y117,U117,T117,S117,R117)*'1. Standard_Cost'!B156</f>
        <v>0</v>
      </c>
      <c r="AF117" s="20">
        <f t="shared" si="192"/>
        <v>0</v>
      </c>
      <c r="AG117" s="19"/>
      <c r="AH117" s="19"/>
      <c r="AI117" s="19"/>
      <c r="AJ117" s="23"/>
      <c r="AK117" s="23"/>
      <c r="AL117" s="23"/>
      <c r="AM117" s="20" t="e">
        <f>AG117*'1. Standard_Cost'!B152+'Incremental_Cost Year 1'!#REF!*'1. Standard_Cost'!C152+'Incremental_Cost Year 1'!#REF!*'1. Standard_Cost'!D152+'Incremental_Cost Year 1'!#REF!+'Incremental_Cost Year 1'!#REF!+AK117</f>
        <v>#REF!</v>
      </c>
      <c r="AN117" s="20" t="e">
        <f>AM117*'1. Standard_Cost'!C156</f>
        <v>#REF!</v>
      </c>
      <c r="AO117" s="23"/>
      <c r="AQ117" s="20">
        <f t="shared" si="193"/>
        <v>0</v>
      </c>
      <c r="AR117" s="20">
        <f t="shared" si="194"/>
        <v>0</v>
      </c>
      <c r="AS117" s="20" t="e">
        <f t="shared" si="195"/>
        <v>#REF!</v>
      </c>
      <c r="AT117" s="20" t="e">
        <f t="shared" ref="AT117:AT119" si="197">SUM(AQ117,AR117,AS117)</f>
        <v>#REF!</v>
      </c>
      <c r="AU117" s="24"/>
      <c r="AV117" s="24">
        <v>0</v>
      </c>
      <c r="AW117" s="24"/>
      <c r="AX117" s="24"/>
      <c r="AY117" s="24"/>
      <c r="AZ117" s="24"/>
      <c r="BA117" s="25" t="e">
        <f t="shared" si="196"/>
        <v>#REF!</v>
      </c>
    </row>
    <row r="118" spans="2:53" outlineLevel="2">
      <c r="B118" s="41"/>
      <c r="C118" s="38"/>
      <c r="D118" s="84"/>
      <c r="E118" s="84"/>
      <c r="F118" s="84"/>
      <c r="G118" s="83"/>
      <c r="H118" s="15" t="s">
        <v>51</v>
      </c>
      <c r="I118" s="16"/>
      <c r="J118" s="17"/>
      <c r="K118" s="17"/>
      <c r="L118" s="18" t="str">
        <f>IF(I118&lt;&gt;0,((VLOOKUP(I118,'1. Standard_Cost'!$B$4:$D$9,2)+VLOOKUP(I118,'1. Standard_Cost'!$B$4:$D$9,3))*J118*K118),"0")</f>
        <v>0</v>
      </c>
      <c r="M118" s="18">
        <f t="shared" si="191"/>
        <v>0</v>
      </c>
      <c r="N118" s="19"/>
      <c r="O118" s="19"/>
      <c r="P118" s="19"/>
      <c r="Q118" s="19"/>
      <c r="R118" s="20">
        <f>+N118*P118*'1. Standard_Cost'!$B$13</f>
        <v>0</v>
      </c>
      <c r="S118" s="20">
        <f>+N118*O118*P118*'1. Standard_Cost'!$C$13</f>
        <v>0</v>
      </c>
      <c r="T118" s="20">
        <f>+N118*P118*Q118*'1. Standard_Cost'!$D$13</f>
        <v>0</v>
      </c>
      <c r="U118" s="20">
        <f>+N118*O118*'1. Standard_Cost'!$E$13</f>
        <v>0</v>
      </c>
      <c r="V118" s="19"/>
      <c r="W118" s="19"/>
      <c r="X118" s="19"/>
      <c r="Y118" s="20">
        <f>+V118*((X118*'1. Standard_Cost'!$B$17)+(W118*X118*'1. Standard_Cost'!$C$17))</f>
        <v>0</v>
      </c>
      <c r="Z118" s="19"/>
      <c r="AA118" s="19"/>
      <c r="AB118" s="20">
        <f>+Z118*'1. Standard_Cost'!$B$21+AA118*'1. Standard_Cost'!$C$21</f>
        <v>0</v>
      </c>
      <c r="AC118" s="21"/>
      <c r="AD118" s="22"/>
      <c r="AE118" s="20">
        <f>SUM(AD118,AC118,AB118,Y118,U118,T118,S118,R118)*'1. Standard_Cost'!B156</f>
        <v>0</v>
      </c>
      <c r="AF118" s="20">
        <f t="shared" si="192"/>
        <v>0</v>
      </c>
      <c r="AG118" s="19"/>
      <c r="AH118" s="19"/>
      <c r="AI118" s="19"/>
      <c r="AJ118" s="23"/>
      <c r="AK118" s="23"/>
      <c r="AL118" s="23"/>
      <c r="AM118" s="20" t="e">
        <f>AG118*'1. Standard_Cost'!B152+'Incremental_Cost Year 1'!#REF!*'1. Standard_Cost'!C152+'Incremental_Cost Year 1'!#REF!*'1. Standard_Cost'!D152+'Incremental_Cost Year 1'!#REF!+'Incremental_Cost Year 1'!#REF!+AK118</f>
        <v>#REF!</v>
      </c>
      <c r="AN118" s="20" t="e">
        <f>AM118*'1. Standard_Cost'!C156</f>
        <v>#REF!</v>
      </c>
      <c r="AO118" s="23"/>
      <c r="AQ118" s="20">
        <f t="shared" si="193"/>
        <v>0</v>
      </c>
      <c r="AR118" s="20">
        <f t="shared" si="194"/>
        <v>0</v>
      </c>
      <c r="AS118" s="20" t="e">
        <f t="shared" si="195"/>
        <v>#REF!</v>
      </c>
      <c r="AT118" s="20" t="e">
        <f t="shared" si="197"/>
        <v>#REF!</v>
      </c>
      <c r="AU118" s="24"/>
      <c r="AV118" s="24"/>
      <c r="AW118" s="24"/>
      <c r="AX118" s="24"/>
      <c r="AY118" s="24"/>
      <c r="AZ118" s="24"/>
      <c r="BA118" s="25" t="e">
        <f t="shared" si="196"/>
        <v>#REF!</v>
      </c>
    </row>
    <row r="119" spans="2:53" outlineLevel="2">
      <c r="B119" s="41"/>
      <c r="C119" s="38"/>
      <c r="D119" s="84"/>
      <c r="E119" s="84"/>
      <c r="F119" s="84"/>
      <c r="G119" s="83"/>
      <c r="H119" s="26" t="s">
        <v>180</v>
      </c>
      <c r="I119" s="16"/>
      <c r="J119" s="17"/>
      <c r="K119" s="17"/>
      <c r="L119" s="18" t="str">
        <f>IF(I119&lt;&gt;0,((VLOOKUP(I119,'1. Standard_Cost'!$B$4:$D$9,2)+VLOOKUP(I119,'1. Standard_Cost'!$B$4:$D$9,3))*J119*K119),"0")</f>
        <v>0</v>
      </c>
      <c r="M119" s="18">
        <f t="shared" si="191"/>
        <v>0</v>
      </c>
      <c r="N119" s="19"/>
      <c r="O119" s="19"/>
      <c r="P119" s="19"/>
      <c r="Q119" s="19"/>
      <c r="R119" s="20">
        <f>+N119*P119*'1. Standard_Cost'!$B$13</f>
        <v>0</v>
      </c>
      <c r="S119" s="20">
        <f>+N119*O119*P119*'1. Standard_Cost'!$C$13</f>
        <v>0</v>
      </c>
      <c r="T119" s="20">
        <f>+N119*P119*Q119*'1. Standard_Cost'!$D$13</f>
        <v>0</v>
      </c>
      <c r="U119" s="20">
        <f>+N119*O119*'1. Standard_Cost'!$E$13</f>
        <v>0</v>
      </c>
      <c r="V119" s="19"/>
      <c r="W119" s="19"/>
      <c r="X119" s="19"/>
      <c r="Y119" s="20">
        <f>+V119*((X119*'1. Standard_Cost'!$B$17)+(W119*X119*'1. Standard_Cost'!$C$17))</f>
        <v>0</v>
      </c>
      <c r="Z119" s="19"/>
      <c r="AA119" s="19"/>
      <c r="AB119" s="20">
        <f>+Z119*'1. Standard_Cost'!$B$21+AA119*'1. Standard_Cost'!$C$21</f>
        <v>0</v>
      </c>
      <c r="AC119" s="21"/>
      <c r="AD119" s="22"/>
      <c r="AE119" s="20">
        <f>SUM(AD119,AC119,AB119,Y119,U119,T119,S119,R119)*'1. Standard_Cost'!B156</f>
        <v>0</v>
      </c>
      <c r="AF119" s="20">
        <f t="shared" si="192"/>
        <v>0</v>
      </c>
      <c r="AG119" s="19"/>
      <c r="AH119" s="19"/>
      <c r="AI119" s="19"/>
      <c r="AJ119" s="23"/>
      <c r="AK119" s="23"/>
      <c r="AL119" s="23"/>
      <c r="AM119" s="20" t="e">
        <f>AG119*'1. Standard_Cost'!B152+'Incremental_Cost Year 1'!#REF!*'1. Standard_Cost'!C152+'Incremental_Cost Year 1'!#REF!*'1. Standard_Cost'!D152+'Incremental_Cost Year 1'!#REF!+'Incremental_Cost Year 1'!#REF!+AK119</f>
        <v>#REF!</v>
      </c>
      <c r="AN119" s="20" t="e">
        <f>AM119*'1. Standard_Cost'!C156</f>
        <v>#REF!</v>
      </c>
      <c r="AO119" s="23"/>
      <c r="AQ119" s="20">
        <f t="shared" si="193"/>
        <v>0</v>
      </c>
      <c r="AR119" s="20">
        <f t="shared" si="194"/>
        <v>0</v>
      </c>
      <c r="AS119" s="20" t="e">
        <f t="shared" si="195"/>
        <v>#REF!</v>
      </c>
      <c r="AT119" s="20" t="e">
        <f t="shared" si="197"/>
        <v>#REF!</v>
      </c>
      <c r="AU119" s="24"/>
      <c r="AV119" s="24"/>
      <c r="AW119" s="24"/>
      <c r="AX119" s="24"/>
      <c r="AY119" s="24"/>
      <c r="AZ119" s="24"/>
      <c r="BA119" s="25" t="e">
        <f t="shared" si="196"/>
        <v>#REF!</v>
      </c>
    </row>
    <row r="120" spans="2:53" ht="41.4" outlineLevel="1">
      <c r="B120" s="41"/>
      <c r="C120" s="38"/>
      <c r="D120" s="86" t="s">
        <v>48</v>
      </c>
      <c r="E120" s="86" t="s">
        <v>218</v>
      </c>
      <c r="F120" s="88" t="s">
        <v>153</v>
      </c>
      <c r="G120" s="89" t="s">
        <v>154</v>
      </c>
      <c r="H120" s="27" t="s">
        <v>245</v>
      </c>
      <c r="I120" s="28"/>
      <c r="J120" s="28"/>
      <c r="K120" s="28"/>
      <c r="L120" s="29">
        <f>SUM(L116:L119)</f>
        <v>0</v>
      </c>
      <c r="M120" s="29">
        <f>SUM(M116:M119)</f>
        <v>0</v>
      </c>
      <c r="N120" s="28"/>
      <c r="O120" s="28"/>
      <c r="P120" s="28"/>
      <c r="Q120" s="28"/>
      <c r="R120" s="30">
        <f>SUM(R116:R119)</f>
        <v>0</v>
      </c>
      <c r="S120" s="30">
        <f>SUM(S116:S119)</f>
        <v>0</v>
      </c>
      <c r="T120" s="30">
        <f>SUM(T116:T119)</f>
        <v>0</v>
      </c>
      <c r="U120" s="30">
        <f>SUM(U116:U119)</f>
        <v>0</v>
      </c>
      <c r="V120" s="28"/>
      <c r="W120" s="28"/>
      <c r="X120" s="28"/>
      <c r="Y120" s="29">
        <f>SUM(Y116:Y119)</f>
        <v>0</v>
      </c>
      <c r="Z120" s="28"/>
      <c r="AA120" s="28"/>
      <c r="AB120" s="29">
        <f t="shared" ref="AB120:AF120" si="198">SUM(AB116:AB119)</f>
        <v>0</v>
      </c>
      <c r="AC120" s="29">
        <f t="shared" si="198"/>
        <v>0</v>
      </c>
      <c r="AD120" s="29">
        <f t="shared" si="198"/>
        <v>0</v>
      </c>
      <c r="AE120" s="29">
        <f t="shared" si="198"/>
        <v>0</v>
      </c>
      <c r="AF120" s="29">
        <f t="shared" si="198"/>
        <v>0</v>
      </c>
      <c r="AG120" s="28"/>
      <c r="AH120" s="28"/>
      <c r="AI120" s="28"/>
      <c r="AJ120" s="30">
        <f>SUM(AJ116:AJ119)</f>
        <v>0</v>
      </c>
      <c r="AK120" s="30">
        <f t="shared" ref="AK120:AL120" si="199">SUM(AK116:AK119)</f>
        <v>0</v>
      </c>
      <c r="AL120" s="30">
        <f t="shared" si="199"/>
        <v>0</v>
      </c>
      <c r="AM120" s="29" t="e">
        <f>SUM(AM116:AM119)</f>
        <v>#REF!</v>
      </c>
      <c r="AN120" s="29" t="e">
        <f>SUM(AN116:AN119)</f>
        <v>#REF!</v>
      </c>
      <c r="AO120" s="31"/>
      <c r="AP120" s="32"/>
      <c r="AQ120" s="78">
        <f t="shared" ref="AQ120:BA120" si="200">SUM(AQ116:AQ119)</f>
        <v>0</v>
      </c>
      <c r="AR120" s="78">
        <f t="shared" si="200"/>
        <v>0</v>
      </c>
      <c r="AS120" s="78" t="e">
        <f t="shared" si="200"/>
        <v>#REF!</v>
      </c>
      <c r="AT120" s="78" t="e">
        <f t="shared" si="200"/>
        <v>#REF!</v>
      </c>
      <c r="AU120" s="78">
        <f t="shared" si="200"/>
        <v>0</v>
      </c>
      <c r="AV120" s="78">
        <f t="shared" si="200"/>
        <v>0</v>
      </c>
      <c r="AW120" s="78">
        <f t="shared" si="200"/>
        <v>0</v>
      </c>
      <c r="AX120" s="78">
        <f t="shared" si="200"/>
        <v>0</v>
      </c>
      <c r="AY120" s="78">
        <f t="shared" si="200"/>
        <v>0</v>
      </c>
      <c r="AZ120" s="78">
        <f t="shared" si="200"/>
        <v>0</v>
      </c>
      <c r="BA120" s="78" t="e">
        <f t="shared" si="200"/>
        <v>#REF!</v>
      </c>
    </row>
    <row r="121" spans="2:53" outlineLevel="2">
      <c r="B121" s="41"/>
      <c r="C121" s="38"/>
      <c r="D121" s="85"/>
      <c r="E121" s="85"/>
      <c r="F121" s="87"/>
      <c r="G121" s="82"/>
      <c r="H121" s="15" t="s">
        <v>49</v>
      </c>
      <c r="I121" s="16"/>
      <c r="J121" s="17"/>
      <c r="K121" s="17"/>
      <c r="L121" s="18" t="str">
        <f>IF(I121&lt;&gt;0,((VLOOKUP(I121,'1. Standard_Cost'!$B$4:$D$9,2)+VLOOKUP(I121,'1. Standard_Cost'!$B$4:$D$9,3))*J121*K121),"0")</f>
        <v>0</v>
      </c>
      <c r="M121" s="18">
        <f t="shared" ref="M121:M124" si="201">L121*0.167</f>
        <v>0</v>
      </c>
      <c r="N121" s="19"/>
      <c r="O121" s="19"/>
      <c r="P121" s="19"/>
      <c r="Q121" s="19"/>
      <c r="R121" s="20">
        <f>+N121*P121*'1. Standard_Cost'!$B$13</f>
        <v>0</v>
      </c>
      <c r="S121" s="20">
        <f>+N121*O121*P121*'1. Standard_Cost'!$C$13</f>
        <v>0</v>
      </c>
      <c r="T121" s="20">
        <f>+N121*P121*Q121*'1. Standard_Cost'!$D$13</f>
        <v>0</v>
      </c>
      <c r="U121" s="20">
        <f>+N121*O121*'1. Standard_Cost'!$E$13</f>
        <v>0</v>
      </c>
      <c r="V121" s="19"/>
      <c r="W121" s="19"/>
      <c r="X121" s="19"/>
      <c r="Y121" s="20">
        <f>+V121*((X121*'1. Standard_Cost'!$B$17)+(W121*X121*'1. Standard_Cost'!$C$17))</f>
        <v>0</v>
      </c>
      <c r="Z121" s="19"/>
      <c r="AA121" s="19"/>
      <c r="AB121" s="20">
        <f>+Z121*'1. Standard_Cost'!$B$21+AA121*'1. Standard_Cost'!$C$21</f>
        <v>0</v>
      </c>
      <c r="AC121" s="21"/>
      <c r="AD121" s="22"/>
      <c r="AE121" s="20">
        <f>SUM(AD121,AC121,AB121,Y121,U121,T121,S121,R121)*'1. Standard_Cost'!B156</f>
        <v>0</v>
      </c>
      <c r="AF121" s="20">
        <f>SUM(AD121,AE121)</f>
        <v>0</v>
      </c>
      <c r="AG121" s="19"/>
      <c r="AH121" s="19"/>
      <c r="AI121" s="19"/>
      <c r="AJ121" s="23"/>
      <c r="AK121" s="23"/>
      <c r="AL121" s="23"/>
      <c r="AM121" s="20" t="e">
        <f>AG121*'1. Standard_Cost'!B152+'Incremental_Cost Year 1'!#REF!*'1. Standard_Cost'!C152+'Incremental_Cost Year 1'!#REF!*'1. Standard_Cost'!D152+'Incremental_Cost Year 1'!#REF!+'Incremental_Cost Year 1'!#REF!+AK121</f>
        <v>#REF!</v>
      </c>
      <c r="AN121" s="20" t="e">
        <f>AM121*'1. Standard_Cost'!C156</f>
        <v>#REF!</v>
      </c>
      <c r="AO121" s="23"/>
      <c r="AQ121" s="20">
        <f t="shared" ref="AQ121:AQ124" si="202">L121+M121</f>
        <v>0</v>
      </c>
      <c r="AR121" s="20">
        <f t="shared" ref="AR121:AR124" si="203">AF121</f>
        <v>0</v>
      </c>
      <c r="AS121" s="20" t="e">
        <f t="shared" ref="AS121:AS124" si="204">AM121+AN121</f>
        <v>#REF!</v>
      </c>
      <c r="AT121" s="20" t="e">
        <f>SUM(AQ121,AR121,AS121)</f>
        <v>#REF!</v>
      </c>
      <c r="AU121" s="24"/>
      <c r="AV121" s="24"/>
      <c r="AW121" s="24"/>
      <c r="AX121" s="24"/>
      <c r="AY121" s="24"/>
      <c r="AZ121" s="24"/>
      <c r="BA121" s="25" t="e">
        <f t="shared" ref="BA121:BA124" si="205">SUM(AU121:AZ121)-AT121</f>
        <v>#REF!</v>
      </c>
    </row>
    <row r="122" spans="2:53" outlineLevel="2">
      <c r="B122" s="41"/>
      <c r="C122" s="38"/>
      <c r="D122" s="84"/>
      <c r="E122" s="84"/>
      <c r="F122" s="84"/>
      <c r="G122" s="83"/>
      <c r="H122" s="15" t="s">
        <v>50</v>
      </c>
      <c r="I122" s="16"/>
      <c r="J122" s="17"/>
      <c r="K122" s="17"/>
      <c r="L122" s="18" t="str">
        <f>IF(I122&lt;&gt;0,((VLOOKUP(I122,'1. Standard_Cost'!$B$4:$D$9,2)+VLOOKUP(I122,'1. Standard_Cost'!$B$4:$D$9,3))*J122*K122),"0")</f>
        <v>0</v>
      </c>
      <c r="M122" s="18">
        <f t="shared" si="201"/>
        <v>0</v>
      </c>
      <c r="N122" s="19"/>
      <c r="O122" s="19"/>
      <c r="P122" s="19"/>
      <c r="Q122" s="19"/>
      <c r="R122" s="20">
        <f>+N122*P122*'1. Standard_Cost'!$B$13</f>
        <v>0</v>
      </c>
      <c r="S122" s="20">
        <f>+N122*O122*P122*'1. Standard_Cost'!$C$13</f>
        <v>0</v>
      </c>
      <c r="T122" s="20">
        <f>+N122*P122*Q122*'1. Standard_Cost'!$D$13</f>
        <v>0</v>
      </c>
      <c r="U122" s="20">
        <f>+N122*O122*'1. Standard_Cost'!$E$13</f>
        <v>0</v>
      </c>
      <c r="V122" s="19"/>
      <c r="W122" s="19"/>
      <c r="X122" s="19"/>
      <c r="Y122" s="20">
        <f>+V122*((X122*'1. Standard_Cost'!$B$17)+(W122*X122*'1. Standard_Cost'!$C$17))</f>
        <v>0</v>
      </c>
      <c r="Z122" s="19"/>
      <c r="AA122" s="19"/>
      <c r="AB122" s="20">
        <f>+Z122*'1. Standard_Cost'!$B$21+AA122*'1. Standard_Cost'!$C$21</f>
        <v>0</v>
      </c>
      <c r="AC122" s="21"/>
      <c r="AD122" s="22"/>
      <c r="AE122" s="20">
        <f>SUM(AD122,AC122,AB122,Y122,U122,T122,S122,R122)*'1. Standard_Cost'!B156</f>
        <v>0</v>
      </c>
      <c r="AF122" s="20">
        <f t="shared" ref="AF122:AF124" si="206">SUM(AD122,AE122)</f>
        <v>0</v>
      </c>
      <c r="AG122" s="19"/>
      <c r="AH122" s="19"/>
      <c r="AI122" s="19"/>
      <c r="AJ122" s="23"/>
      <c r="AK122" s="23"/>
      <c r="AL122" s="23"/>
      <c r="AM122" s="20" t="e">
        <f>AG122*'1. Standard_Cost'!B152+'Incremental_Cost Year 1'!#REF!*'1. Standard_Cost'!C152+'Incremental_Cost Year 1'!#REF!*'1. Standard_Cost'!D152+'Incremental_Cost Year 1'!#REF!+'Incremental_Cost Year 1'!#REF!+AK122</f>
        <v>#REF!</v>
      </c>
      <c r="AN122" s="20" t="e">
        <f>AM122*'1. Standard_Cost'!C156</f>
        <v>#REF!</v>
      </c>
      <c r="AO122" s="23"/>
      <c r="AQ122" s="20">
        <f t="shared" si="202"/>
        <v>0</v>
      </c>
      <c r="AR122" s="20">
        <f t="shared" si="203"/>
        <v>0</v>
      </c>
      <c r="AS122" s="20" t="e">
        <f t="shared" si="204"/>
        <v>#REF!</v>
      </c>
      <c r="AT122" s="20" t="e">
        <f t="shared" ref="AT122:AT124" si="207">SUM(AQ122,AR122,AS122)</f>
        <v>#REF!</v>
      </c>
      <c r="AU122" s="24"/>
      <c r="AV122" s="24"/>
      <c r="AW122" s="24"/>
      <c r="AX122" s="24"/>
      <c r="AY122" s="24"/>
      <c r="AZ122" s="24"/>
      <c r="BA122" s="25" t="e">
        <f t="shared" si="205"/>
        <v>#REF!</v>
      </c>
    </row>
    <row r="123" spans="2:53" outlineLevel="2">
      <c r="B123" s="41"/>
      <c r="C123" s="38"/>
      <c r="D123" s="84"/>
      <c r="E123" s="84"/>
      <c r="F123" s="84"/>
      <c r="G123" s="83"/>
      <c r="H123" s="15" t="s">
        <v>51</v>
      </c>
      <c r="I123" s="16"/>
      <c r="J123" s="17"/>
      <c r="K123" s="17"/>
      <c r="L123" s="18" t="str">
        <f>IF(I123&lt;&gt;0,((VLOOKUP(I123,'1. Standard_Cost'!$B$4:$D$9,2)+VLOOKUP(I123,'1. Standard_Cost'!$B$4:$D$9,3))*J123*K123),"0")</f>
        <v>0</v>
      </c>
      <c r="M123" s="18">
        <f t="shared" si="201"/>
        <v>0</v>
      </c>
      <c r="N123" s="19"/>
      <c r="O123" s="19"/>
      <c r="P123" s="19"/>
      <c r="Q123" s="19"/>
      <c r="R123" s="20">
        <f>+N123*P123*'1. Standard_Cost'!$B$13</f>
        <v>0</v>
      </c>
      <c r="S123" s="20">
        <f>+N123*O123*P123*'1. Standard_Cost'!$C$13</f>
        <v>0</v>
      </c>
      <c r="T123" s="20">
        <f>+N123*P123*Q123*'1. Standard_Cost'!$D$13</f>
        <v>0</v>
      </c>
      <c r="U123" s="20">
        <f>+N123*O123*'1. Standard_Cost'!$E$13</f>
        <v>0</v>
      </c>
      <c r="V123" s="19"/>
      <c r="W123" s="19"/>
      <c r="X123" s="19"/>
      <c r="Y123" s="20">
        <f>+V123*((X123*'1. Standard_Cost'!$B$17)+(W123*X123*'1. Standard_Cost'!$C$17))</f>
        <v>0</v>
      </c>
      <c r="Z123" s="19"/>
      <c r="AA123" s="19"/>
      <c r="AB123" s="20">
        <f>+Z123*'1. Standard_Cost'!$B$21+AA123*'1. Standard_Cost'!$C$21</f>
        <v>0</v>
      </c>
      <c r="AC123" s="21"/>
      <c r="AD123" s="22"/>
      <c r="AE123" s="20">
        <f>SUM(AD123,AC123,AB123,Y123,U123,T123,S123,R123)*'1. Standard_Cost'!B156</f>
        <v>0</v>
      </c>
      <c r="AF123" s="20">
        <f t="shared" si="206"/>
        <v>0</v>
      </c>
      <c r="AG123" s="19"/>
      <c r="AH123" s="19"/>
      <c r="AI123" s="19"/>
      <c r="AJ123" s="23"/>
      <c r="AK123" s="23"/>
      <c r="AL123" s="23"/>
      <c r="AM123" s="20" t="e">
        <f>AG123*'1. Standard_Cost'!B152+'Incremental_Cost Year 1'!#REF!*'1. Standard_Cost'!C152+'Incremental_Cost Year 1'!#REF!*'1. Standard_Cost'!D152+'Incremental_Cost Year 1'!#REF!+'Incremental_Cost Year 1'!#REF!+AK123</f>
        <v>#REF!</v>
      </c>
      <c r="AN123" s="20" t="e">
        <f>AM123*'1. Standard_Cost'!C156</f>
        <v>#REF!</v>
      </c>
      <c r="AO123" s="23"/>
      <c r="AQ123" s="20">
        <f t="shared" si="202"/>
        <v>0</v>
      </c>
      <c r="AR123" s="20">
        <f t="shared" si="203"/>
        <v>0</v>
      </c>
      <c r="AS123" s="20" t="e">
        <f t="shared" si="204"/>
        <v>#REF!</v>
      </c>
      <c r="AT123" s="20" t="e">
        <f t="shared" si="207"/>
        <v>#REF!</v>
      </c>
      <c r="AU123" s="24"/>
      <c r="AV123" s="24"/>
      <c r="AW123" s="24"/>
      <c r="AX123" s="24"/>
      <c r="AY123" s="24"/>
      <c r="AZ123" s="24"/>
      <c r="BA123" s="25" t="e">
        <f t="shared" si="205"/>
        <v>#REF!</v>
      </c>
    </row>
    <row r="124" spans="2:53" outlineLevel="2">
      <c r="B124" s="41"/>
      <c r="C124" s="38"/>
      <c r="D124" s="84"/>
      <c r="E124" s="84"/>
      <c r="F124" s="84"/>
      <c r="G124" s="83"/>
      <c r="H124" s="26" t="s">
        <v>180</v>
      </c>
      <c r="I124" s="16"/>
      <c r="J124" s="17"/>
      <c r="K124" s="17"/>
      <c r="L124" s="18" t="str">
        <f>IF(I124&lt;&gt;0,((VLOOKUP(I124,'1. Standard_Cost'!$B$4:$D$9,2)+VLOOKUP(I124,'1. Standard_Cost'!$B$4:$D$9,3))*J124*K124),"0")</f>
        <v>0</v>
      </c>
      <c r="M124" s="18">
        <f t="shared" si="201"/>
        <v>0</v>
      </c>
      <c r="N124" s="19"/>
      <c r="O124" s="19"/>
      <c r="P124" s="19"/>
      <c r="Q124" s="19"/>
      <c r="R124" s="20">
        <f>+N124*P124*'1. Standard_Cost'!$B$13</f>
        <v>0</v>
      </c>
      <c r="S124" s="20">
        <f>+N124*O124*P124*'1. Standard_Cost'!$C$13</f>
        <v>0</v>
      </c>
      <c r="T124" s="20">
        <f>+N124*P124*Q124*'1. Standard_Cost'!$D$13</f>
        <v>0</v>
      </c>
      <c r="U124" s="20">
        <f>+N124*O124*'1. Standard_Cost'!$E$13</f>
        <v>0</v>
      </c>
      <c r="V124" s="19"/>
      <c r="W124" s="19"/>
      <c r="X124" s="19"/>
      <c r="Y124" s="20">
        <f>+V124*((X124*'1. Standard_Cost'!$B$17)+(W124*X124*'1. Standard_Cost'!$C$17))</f>
        <v>0</v>
      </c>
      <c r="Z124" s="19"/>
      <c r="AA124" s="19"/>
      <c r="AB124" s="20">
        <f>+Z124*'1. Standard_Cost'!$B$21+AA124*'1. Standard_Cost'!$C$21</f>
        <v>0</v>
      </c>
      <c r="AC124" s="21"/>
      <c r="AD124" s="22"/>
      <c r="AE124" s="20">
        <f>SUM(AD124,AC124,AB124,Y124,U124,T124,S124,R124)*'1. Standard_Cost'!B156</f>
        <v>0</v>
      </c>
      <c r="AF124" s="20">
        <f t="shared" si="206"/>
        <v>0</v>
      </c>
      <c r="AG124" s="19"/>
      <c r="AH124" s="19"/>
      <c r="AI124" s="19"/>
      <c r="AJ124" s="23"/>
      <c r="AK124" s="23"/>
      <c r="AL124" s="23"/>
      <c r="AM124" s="20" t="e">
        <f>AG124*'1. Standard_Cost'!B152+'Incremental_Cost Year 1'!#REF!*'1. Standard_Cost'!C152+'Incremental_Cost Year 1'!#REF!*'1. Standard_Cost'!D152+'Incremental_Cost Year 1'!#REF!+'Incremental_Cost Year 1'!#REF!+AK124</f>
        <v>#REF!</v>
      </c>
      <c r="AN124" s="20" t="e">
        <f>AM124*'1. Standard_Cost'!C156</f>
        <v>#REF!</v>
      </c>
      <c r="AO124" s="23"/>
      <c r="AQ124" s="20">
        <f t="shared" si="202"/>
        <v>0</v>
      </c>
      <c r="AR124" s="20">
        <f t="shared" si="203"/>
        <v>0</v>
      </c>
      <c r="AS124" s="20" t="e">
        <f t="shared" si="204"/>
        <v>#REF!</v>
      </c>
      <c r="AT124" s="20" t="e">
        <f t="shared" si="207"/>
        <v>#REF!</v>
      </c>
      <c r="AU124" s="24"/>
      <c r="AV124" s="24"/>
      <c r="AW124" s="24"/>
      <c r="AX124" s="24"/>
      <c r="AY124" s="24"/>
      <c r="AZ124" s="24"/>
      <c r="BA124" s="25" t="e">
        <f t="shared" si="205"/>
        <v>#REF!</v>
      </c>
    </row>
    <row r="125" spans="2:53" ht="41.4" outlineLevel="1">
      <c r="B125" s="41"/>
      <c r="C125" s="38"/>
      <c r="D125" s="86" t="s">
        <v>48</v>
      </c>
      <c r="E125" s="86" t="s">
        <v>219</v>
      </c>
      <c r="F125" s="88" t="s">
        <v>153</v>
      </c>
      <c r="G125" s="89" t="s">
        <v>154</v>
      </c>
      <c r="H125" s="27" t="s">
        <v>244</v>
      </c>
      <c r="I125" s="28"/>
      <c r="J125" s="28"/>
      <c r="K125" s="28"/>
      <c r="L125" s="29">
        <f>SUM(L121:L124)</f>
        <v>0</v>
      </c>
      <c r="M125" s="29">
        <f>SUM(M121:M124)</f>
        <v>0</v>
      </c>
      <c r="N125" s="28"/>
      <c r="O125" s="28"/>
      <c r="P125" s="28"/>
      <c r="Q125" s="28"/>
      <c r="R125" s="30">
        <f>SUM(R121:R124)</f>
        <v>0</v>
      </c>
      <c r="S125" s="30">
        <f>SUM(S121:S124)</f>
        <v>0</v>
      </c>
      <c r="T125" s="30">
        <f>SUM(T121:T124)</f>
        <v>0</v>
      </c>
      <c r="U125" s="30">
        <f>SUM(U121:U124)</f>
        <v>0</v>
      </c>
      <c r="V125" s="28"/>
      <c r="W125" s="28"/>
      <c r="X125" s="28"/>
      <c r="Y125" s="29">
        <f>SUM(Y121:Y124)</f>
        <v>0</v>
      </c>
      <c r="Z125" s="28"/>
      <c r="AA125" s="28"/>
      <c r="AB125" s="29">
        <f t="shared" ref="AB125:AF125" si="208">SUM(AB121:AB124)</f>
        <v>0</v>
      </c>
      <c r="AC125" s="29">
        <f t="shared" si="208"/>
        <v>0</v>
      </c>
      <c r="AD125" s="29">
        <f t="shared" si="208"/>
        <v>0</v>
      </c>
      <c r="AE125" s="29">
        <f t="shared" si="208"/>
        <v>0</v>
      </c>
      <c r="AF125" s="29">
        <f t="shared" si="208"/>
        <v>0</v>
      </c>
      <c r="AG125" s="28"/>
      <c r="AH125" s="28"/>
      <c r="AI125" s="28"/>
      <c r="AJ125" s="30">
        <f>SUM(AJ121:AJ124)</f>
        <v>0</v>
      </c>
      <c r="AK125" s="30">
        <f t="shared" ref="AK125:AL125" si="209">SUM(AK121:AK124)</f>
        <v>0</v>
      </c>
      <c r="AL125" s="30">
        <f t="shared" si="209"/>
        <v>0</v>
      </c>
      <c r="AM125" s="29" t="e">
        <f>SUM(AM121:AM124)</f>
        <v>#REF!</v>
      </c>
      <c r="AN125" s="29" t="e">
        <f>SUM(AN121:AN124)</f>
        <v>#REF!</v>
      </c>
      <c r="AO125" s="31"/>
      <c r="AP125" s="32"/>
      <c r="AQ125" s="78">
        <f t="shared" ref="AQ125:BA125" si="210">SUM(AQ121:AQ124)</f>
        <v>0</v>
      </c>
      <c r="AR125" s="78">
        <f t="shared" si="210"/>
        <v>0</v>
      </c>
      <c r="AS125" s="78" t="e">
        <f t="shared" si="210"/>
        <v>#REF!</v>
      </c>
      <c r="AT125" s="78" t="e">
        <f t="shared" si="210"/>
        <v>#REF!</v>
      </c>
      <c r="AU125" s="78">
        <f t="shared" si="210"/>
        <v>0</v>
      </c>
      <c r="AV125" s="78">
        <f t="shared" si="210"/>
        <v>0</v>
      </c>
      <c r="AW125" s="78">
        <f t="shared" si="210"/>
        <v>0</v>
      </c>
      <c r="AX125" s="78">
        <f t="shared" si="210"/>
        <v>0</v>
      </c>
      <c r="AY125" s="78">
        <f t="shared" si="210"/>
        <v>0</v>
      </c>
      <c r="AZ125" s="78">
        <f t="shared" si="210"/>
        <v>0</v>
      </c>
      <c r="BA125" s="79" t="e">
        <f t="shared" si="210"/>
        <v>#REF!</v>
      </c>
    </row>
    <row r="126" spans="2:53" s="39" customFormat="1" ht="12.75" customHeight="1">
      <c r="B126" s="49"/>
      <c r="C126" s="224" t="s">
        <v>220</v>
      </c>
      <c r="D126" s="224"/>
      <c r="E126" s="225"/>
      <c r="F126" s="69"/>
      <c r="G126" s="69"/>
      <c r="H126" s="57" t="s">
        <v>243</v>
      </c>
      <c r="I126" s="58"/>
      <c r="J126" s="58"/>
      <c r="K126" s="58"/>
      <c r="L126" s="59">
        <f>SUM(L131,L136,)</f>
        <v>0</v>
      </c>
      <c r="M126" s="59">
        <f>SUM(M131,M136,)</f>
        <v>0</v>
      </c>
      <c r="N126" s="59">
        <f t="shared" ref="N126:AO126" si="211">SUM(N131,N136,)</f>
        <v>0</v>
      </c>
      <c r="O126" s="59">
        <f t="shared" si="211"/>
        <v>0</v>
      </c>
      <c r="P126" s="59">
        <f t="shared" si="211"/>
        <v>0</v>
      </c>
      <c r="Q126" s="59">
        <f t="shared" si="211"/>
        <v>0</v>
      </c>
      <c r="R126" s="59">
        <f>SUM(R131,R136,)</f>
        <v>0</v>
      </c>
      <c r="S126" s="59">
        <f t="shared" si="211"/>
        <v>0</v>
      </c>
      <c r="T126" s="59">
        <f>SUM(T131,T136,)</f>
        <v>0</v>
      </c>
      <c r="U126" s="59">
        <f t="shared" si="211"/>
        <v>0</v>
      </c>
      <c r="V126" s="59">
        <f t="shared" si="211"/>
        <v>0</v>
      </c>
      <c r="W126" s="59">
        <f t="shared" si="211"/>
        <v>0</v>
      </c>
      <c r="X126" s="59">
        <f t="shared" si="211"/>
        <v>0</v>
      </c>
      <c r="Y126" s="59">
        <f t="shared" si="211"/>
        <v>0</v>
      </c>
      <c r="Z126" s="59">
        <f t="shared" si="211"/>
        <v>0</v>
      </c>
      <c r="AA126" s="59">
        <f t="shared" si="211"/>
        <v>0</v>
      </c>
      <c r="AB126" s="59">
        <f t="shared" si="211"/>
        <v>0</v>
      </c>
      <c r="AC126" s="59">
        <f t="shared" si="211"/>
        <v>0</v>
      </c>
      <c r="AD126" s="59">
        <f t="shared" si="211"/>
        <v>0</v>
      </c>
      <c r="AE126" s="59">
        <f t="shared" si="211"/>
        <v>0</v>
      </c>
      <c r="AF126" s="59">
        <f t="shared" si="211"/>
        <v>0</v>
      </c>
      <c r="AG126" s="59">
        <f t="shared" si="211"/>
        <v>0</v>
      </c>
      <c r="AH126" s="59">
        <f t="shared" si="211"/>
        <v>0</v>
      </c>
      <c r="AI126" s="59">
        <f t="shared" si="211"/>
        <v>0</v>
      </c>
      <c r="AJ126" s="59">
        <f t="shared" si="211"/>
        <v>0</v>
      </c>
      <c r="AK126" s="59">
        <f t="shared" si="211"/>
        <v>0</v>
      </c>
      <c r="AL126" s="59">
        <f t="shared" si="211"/>
        <v>0</v>
      </c>
      <c r="AM126" s="59" t="e">
        <f t="shared" si="211"/>
        <v>#REF!</v>
      </c>
      <c r="AN126" s="59" t="e">
        <f t="shared" si="211"/>
        <v>#REF!</v>
      </c>
      <c r="AO126" s="59">
        <f t="shared" si="211"/>
        <v>0</v>
      </c>
      <c r="AP126" s="113"/>
      <c r="AQ126" s="59">
        <f t="shared" ref="AQ126:BA126" si="212">SUM(AQ131,AQ136,)</f>
        <v>0</v>
      </c>
      <c r="AR126" s="59">
        <f t="shared" si="212"/>
        <v>0</v>
      </c>
      <c r="AS126" s="59" t="e">
        <f t="shared" si="212"/>
        <v>#REF!</v>
      </c>
      <c r="AT126" s="59" t="e">
        <f t="shared" si="212"/>
        <v>#REF!</v>
      </c>
      <c r="AU126" s="59">
        <f t="shared" si="212"/>
        <v>0</v>
      </c>
      <c r="AV126" s="59">
        <f t="shared" si="212"/>
        <v>0</v>
      </c>
      <c r="AW126" s="59">
        <f t="shared" si="212"/>
        <v>0</v>
      </c>
      <c r="AX126" s="59">
        <f t="shared" si="212"/>
        <v>0</v>
      </c>
      <c r="AY126" s="59">
        <f t="shared" si="212"/>
        <v>0</v>
      </c>
      <c r="AZ126" s="59">
        <f t="shared" si="212"/>
        <v>0</v>
      </c>
      <c r="BA126" s="59" t="e">
        <f t="shared" si="212"/>
        <v>#REF!</v>
      </c>
    </row>
    <row r="127" spans="2:53" outlineLevel="2">
      <c r="B127" s="41"/>
      <c r="C127" s="38"/>
      <c r="D127" s="85"/>
      <c r="E127" s="85"/>
      <c r="F127" s="87"/>
      <c r="G127" s="82"/>
      <c r="H127" s="15" t="s">
        <v>49</v>
      </c>
      <c r="I127" s="16"/>
      <c r="J127" s="17"/>
      <c r="K127" s="17"/>
      <c r="L127" s="18" t="str">
        <f>IF(I127&lt;&gt;0,((VLOOKUP(I127,'1. Standard_Cost'!$B$4:$D$9,2)+VLOOKUP(I127,'1. Standard_Cost'!$B$4:$D$9,3))*J127*K127),"0")</f>
        <v>0</v>
      </c>
      <c r="M127" s="18">
        <f t="shared" ref="M127:M130" si="213">L127*0.167</f>
        <v>0</v>
      </c>
      <c r="N127" s="19"/>
      <c r="O127" s="19"/>
      <c r="P127" s="19"/>
      <c r="Q127" s="19"/>
      <c r="R127" s="20">
        <f>+N127*P127*'1. Standard_Cost'!$B$13</f>
        <v>0</v>
      </c>
      <c r="S127" s="20">
        <f>+N127*O127*P127*'1. Standard_Cost'!$C$13</f>
        <v>0</v>
      </c>
      <c r="T127" s="20">
        <f>+N127*P127*Q127*'1. Standard_Cost'!$D$13</f>
        <v>0</v>
      </c>
      <c r="U127" s="20">
        <f>+N127*O127*'1. Standard_Cost'!$E$13</f>
        <v>0</v>
      </c>
      <c r="V127" s="19"/>
      <c r="W127" s="19"/>
      <c r="X127" s="19"/>
      <c r="Y127" s="20">
        <f>+V127*((X127*'1. Standard_Cost'!$B$17)+(W127*X127*'1. Standard_Cost'!$C$17))</f>
        <v>0</v>
      </c>
      <c r="Z127" s="19"/>
      <c r="AA127" s="19"/>
      <c r="AB127" s="20">
        <f>+Z127*'1. Standard_Cost'!$B$21+AA127*'1. Standard_Cost'!$C$21</f>
        <v>0</v>
      </c>
      <c r="AC127" s="21"/>
      <c r="AD127" s="22"/>
      <c r="AE127" s="20">
        <f>SUM(AD127,AC127,AB127,Y127,U127,T127,S127,R127)*'1. Standard_Cost'!B162</f>
        <v>0</v>
      </c>
      <c r="AF127" s="20">
        <f>SUM(AD127,AE127)</f>
        <v>0</v>
      </c>
      <c r="AG127" s="19"/>
      <c r="AH127" s="19"/>
      <c r="AI127" s="19"/>
      <c r="AJ127" s="23"/>
      <c r="AK127" s="23"/>
      <c r="AL127" s="23"/>
      <c r="AM127" s="20" t="e">
        <f>AG127*'1. Standard_Cost'!B158+'Incremental_Cost Year 1'!#REF!*'1. Standard_Cost'!C158+'Incremental_Cost Year 1'!#REF!*'1. Standard_Cost'!D158+'Incremental_Cost Year 1'!#REF!+'Incremental_Cost Year 1'!#REF!+AK127</f>
        <v>#REF!</v>
      </c>
      <c r="AN127" s="20" t="e">
        <f>AM127*'1. Standard_Cost'!C162</f>
        <v>#REF!</v>
      </c>
      <c r="AO127" s="23"/>
      <c r="AQ127" s="20">
        <f t="shared" ref="AQ127:AQ130" si="214">L127+M127</f>
        <v>0</v>
      </c>
      <c r="AR127" s="20">
        <f t="shared" ref="AR127:AR130" si="215">AF127</f>
        <v>0</v>
      </c>
      <c r="AS127" s="20" t="e">
        <f t="shared" ref="AS127:AS130" si="216">AM127+AN127</f>
        <v>#REF!</v>
      </c>
      <c r="AT127" s="20" t="e">
        <f>SUM(AQ127,AR127,AS127)</f>
        <v>#REF!</v>
      </c>
      <c r="AU127" s="24"/>
      <c r="AV127" s="24"/>
      <c r="AW127" s="24"/>
      <c r="AX127" s="24"/>
      <c r="AY127" s="24"/>
      <c r="AZ127" s="24"/>
      <c r="BA127" s="25" t="e">
        <f t="shared" ref="BA127:BA130" si="217">SUM(AU127:AZ127)-AT127</f>
        <v>#REF!</v>
      </c>
    </row>
    <row r="128" spans="2:53" outlineLevel="2">
      <c r="B128" s="41"/>
      <c r="C128" s="38"/>
      <c r="D128" s="84"/>
      <c r="E128" s="84"/>
      <c r="F128" s="84"/>
      <c r="G128" s="83"/>
      <c r="H128" s="15" t="s">
        <v>50</v>
      </c>
      <c r="I128" s="16"/>
      <c r="J128" s="17"/>
      <c r="K128" s="17"/>
      <c r="L128" s="18" t="str">
        <f>IF(I128&lt;&gt;0,((VLOOKUP(I128,'1. Standard_Cost'!$B$4:$D$9,2)+VLOOKUP(I128,'1. Standard_Cost'!$B$4:$D$9,3))*J128*K128),"0")</f>
        <v>0</v>
      </c>
      <c r="M128" s="18">
        <f t="shared" si="213"/>
        <v>0</v>
      </c>
      <c r="N128" s="19"/>
      <c r="O128" s="19"/>
      <c r="P128" s="19"/>
      <c r="Q128" s="19"/>
      <c r="R128" s="20">
        <f>+N128*P128*'1. Standard_Cost'!$B$13</f>
        <v>0</v>
      </c>
      <c r="S128" s="20">
        <f>+N128*O128*P128*'1. Standard_Cost'!$C$13</f>
        <v>0</v>
      </c>
      <c r="T128" s="20">
        <f>+N128*P128*Q128*'1. Standard_Cost'!$D$13</f>
        <v>0</v>
      </c>
      <c r="U128" s="20">
        <f>+N128*O128*'1. Standard_Cost'!$E$13</f>
        <v>0</v>
      </c>
      <c r="V128" s="19"/>
      <c r="W128" s="19"/>
      <c r="X128" s="19"/>
      <c r="Y128" s="20">
        <f>+V128*((X128*'1. Standard_Cost'!$B$17)+(W128*X128*'1. Standard_Cost'!$C$17))</f>
        <v>0</v>
      </c>
      <c r="Z128" s="19"/>
      <c r="AA128" s="19"/>
      <c r="AB128" s="20">
        <f>+Z128*'1. Standard_Cost'!$B$21+AA128*'1. Standard_Cost'!$C$21</f>
        <v>0</v>
      </c>
      <c r="AC128" s="21"/>
      <c r="AD128" s="22"/>
      <c r="AE128" s="20">
        <f>SUM(AD128,AC128,AB128,Y128,U128,T128,S128,R128)*'1. Standard_Cost'!B162</f>
        <v>0</v>
      </c>
      <c r="AF128" s="20">
        <f t="shared" ref="AF128:AF130" si="218">SUM(AD128,AE128)</f>
        <v>0</v>
      </c>
      <c r="AG128" s="19"/>
      <c r="AH128" s="19"/>
      <c r="AI128" s="19"/>
      <c r="AJ128" s="23"/>
      <c r="AK128" s="23"/>
      <c r="AL128" s="23"/>
      <c r="AM128" s="20" t="e">
        <f>AG128*'1. Standard_Cost'!B158+'Incremental_Cost Year 1'!#REF!*'1. Standard_Cost'!C158+'Incremental_Cost Year 1'!#REF!*'1. Standard_Cost'!D158+'Incremental_Cost Year 1'!#REF!+'Incremental_Cost Year 1'!#REF!+AK128</f>
        <v>#REF!</v>
      </c>
      <c r="AN128" s="20" t="e">
        <f>AM128*'1. Standard_Cost'!C162</f>
        <v>#REF!</v>
      </c>
      <c r="AO128" s="23"/>
      <c r="AQ128" s="20">
        <f t="shared" si="214"/>
        <v>0</v>
      </c>
      <c r="AR128" s="20">
        <f t="shared" si="215"/>
        <v>0</v>
      </c>
      <c r="AS128" s="20" t="e">
        <f t="shared" si="216"/>
        <v>#REF!</v>
      </c>
      <c r="AT128" s="20" t="e">
        <f t="shared" ref="AT128:AT130" si="219">SUM(AQ128,AR128,AS128)</f>
        <v>#REF!</v>
      </c>
      <c r="AU128" s="24"/>
      <c r="AV128" s="24"/>
      <c r="AW128" s="24"/>
      <c r="AX128" s="24"/>
      <c r="AY128" s="24"/>
      <c r="AZ128" s="24"/>
      <c r="BA128" s="25" t="e">
        <f t="shared" si="217"/>
        <v>#REF!</v>
      </c>
    </row>
    <row r="129" spans="1:53" outlineLevel="2">
      <c r="B129" s="41"/>
      <c r="C129" s="38"/>
      <c r="D129" s="84"/>
      <c r="E129" s="84"/>
      <c r="F129" s="84"/>
      <c r="G129" s="83"/>
      <c r="H129" s="15" t="s">
        <v>51</v>
      </c>
      <c r="I129" s="16"/>
      <c r="J129" s="17"/>
      <c r="K129" s="17"/>
      <c r="L129" s="18" t="str">
        <f>IF(I129&lt;&gt;0,((VLOOKUP(I129,'1. Standard_Cost'!$B$4:$D$9,2)+VLOOKUP(I129,'1. Standard_Cost'!$B$4:$D$9,3))*J129*K129),"0")</f>
        <v>0</v>
      </c>
      <c r="M129" s="18">
        <f t="shared" si="213"/>
        <v>0</v>
      </c>
      <c r="N129" s="19"/>
      <c r="O129" s="19"/>
      <c r="P129" s="19"/>
      <c r="Q129" s="19"/>
      <c r="R129" s="20">
        <f>+N129*P129*'1. Standard_Cost'!$B$13</f>
        <v>0</v>
      </c>
      <c r="S129" s="20">
        <f>+N129*O129*P129*'1. Standard_Cost'!$C$13</f>
        <v>0</v>
      </c>
      <c r="T129" s="20">
        <f>+N129*P129*Q129*'1. Standard_Cost'!$D$13</f>
        <v>0</v>
      </c>
      <c r="U129" s="20">
        <f>+N129*O129*'1. Standard_Cost'!$E$13</f>
        <v>0</v>
      </c>
      <c r="V129" s="19"/>
      <c r="W129" s="19"/>
      <c r="X129" s="19"/>
      <c r="Y129" s="20">
        <f>+V129*((X129*'1. Standard_Cost'!$B$17)+(W129*X129*'1. Standard_Cost'!$C$17))</f>
        <v>0</v>
      </c>
      <c r="Z129" s="19"/>
      <c r="AA129" s="19"/>
      <c r="AB129" s="20">
        <f>+Z129*'1. Standard_Cost'!$B$21+AA129*'1. Standard_Cost'!$C$21</f>
        <v>0</v>
      </c>
      <c r="AC129" s="21"/>
      <c r="AD129" s="22"/>
      <c r="AE129" s="20">
        <f>SUM(AD129,AC129,AB129,Y129,U129,T129,S129,R129)*'1. Standard_Cost'!B162</f>
        <v>0</v>
      </c>
      <c r="AF129" s="20">
        <f t="shared" si="218"/>
        <v>0</v>
      </c>
      <c r="AG129" s="19"/>
      <c r="AH129" s="19"/>
      <c r="AI129" s="19"/>
      <c r="AJ129" s="23"/>
      <c r="AK129" s="23"/>
      <c r="AL129" s="23"/>
      <c r="AM129" s="20" t="e">
        <f>AG129*'1. Standard_Cost'!B158+'Incremental_Cost Year 1'!#REF!*'1. Standard_Cost'!C158+'Incremental_Cost Year 1'!#REF!*'1. Standard_Cost'!D158+'Incremental_Cost Year 1'!#REF!+'Incremental_Cost Year 1'!#REF!+AK129</f>
        <v>#REF!</v>
      </c>
      <c r="AN129" s="20" t="e">
        <f>AM129*'1. Standard_Cost'!C162</f>
        <v>#REF!</v>
      </c>
      <c r="AO129" s="23"/>
      <c r="AQ129" s="20">
        <f t="shared" si="214"/>
        <v>0</v>
      </c>
      <c r="AR129" s="20">
        <f t="shared" si="215"/>
        <v>0</v>
      </c>
      <c r="AS129" s="20" t="e">
        <f t="shared" si="216"/>
        <v>#REF!</v>
      </c>
      <c r="AT129" s="20" t="e">
        <f t="shared" si="219"/>
        <v>#REF!</v>
      </c>
      <c r="AU129" s="24"/>
      <c r="AV129" s="24"/>
      <c r="AW129" s="24"/>
      <c r="AX129" s="24"/>
      <c r="AY129" s="24"/>
      <c r="AZ129" s="24"/>
      <c r="BA129" s="25" t="e">
        <f t="shared" si="217"/>
        <v>#REF!</v>
      </c>
    </row>
    <row r="130" spans="1:53" outlineLevel="2">
      <c r="B130" s="41"/>
      <c r="C130" s="38"/>
      <c r="D130" s="84"/>
      <c r="E130" s="84"/>
      <c r="F130" s="84"/>
      <c r="G130" s="83"/>
      <c r="H130" s="26" t="s">
        <v>180</v>
      </c>
      <c r="I130" s="16"/>
      <c r="J130" s="17"/>
      <c r="K130" s="17"/>
      <c r="L130" s="18" t="str">
        <f>IF(I130&lt;&gt;0,((VLOOKUP(I130,'1. Standard_Cost'!$B$4:$D$9,2)+VLOOKUP(I130,'1. Standard_Cost'!$B$4:$D$9,3))*J130*K130),"0")</f>
        <v>0</v>
      </c>
      <c r="M130" s="18">
        <f t="shared" si="213"/>
        <v>0</v>
      </c>
      <c r="N130" s="19"/>
      <c r="O130" s="19"/>
      <c r="P130" s="19"/>
      <c r="Q130" s="19"/>
      <c r="R130" s="20">
        <f>+N130*P130*'1. Standard_Cost'!$B$13</f>
        <v>0</v>
      </c>
      <c r="S130" s="20">
        <f>+N130*O130*P130*'1. Standard_Cost'!$C$13</f>
        <v>0</v>
      </c>
      <c r="T130" s="20">
        <f>+N130*P130*Q130*'1. Standard_Cost'!$D$13</f>
        <v>0</v>
      </c>
      <c r="U130" s="20">
        <f>+N130*O130*'1. Standard_Cost'!$E$13</f>
        <v>0</v>
      </c>
      <c r="V130" s="19"/>
      <c r="W130" s="19"/>
      <c r="X130" s="19"/>
      <c r="Y130" s="20">
        <f>+V130*((X130*'1. Standard_Cost'!$B$17)+(W130*X130*'1. Standard_Cost'!$C$17))</f>
        <v>0</v>
      </c>
      <c r="Z130" s="19"/>
      <c r="AA130" s="19"/>
      <c r="AB130" s="20">
        <f>+Z130*'1. Standard_Cost'!$B$21+AA130*'1. Standard_Cost'!$C$21</f>
        <v>0</v>
      </c>
      <c r="AC130" s="21"/>
      <c r="AD130" s="22"/>
      <c r="AE130" s="20">
        <f>SUM(AD130,AC130,AB130,Y130,U130,T130,S130,R130)*'1. Standard_Cost'!B162</f>
        <v>0</v>
      </c>
      <c r="AF130" s="20">
        <f t="shared" si="218"/>
        <v>0</v>
      </c>
      <c r="AG130" s="19"/>
      <c r="AH130" s="19"/>
      <c r="AI130" s="19"/>
      <c r="AJ130" s="23"/>
      <c r="AK130" s="23"/>
      <c r="AL130" s="23"/>
      <c r="AM130" s="20" t="e">
        <f>AG130*'1. Standard_Cost'!B158+'Incremental_Cost Year 1'!#REF!*'1. Standard_Cost'!C158+'Incremental_Cost Year 1'!#REF!*'1. Standard_Cost'!D158+'Incremental_Cost Year 1'!#REF!+'Incremental_Cost Year 1'!#REF!+AK130</f>
        <v>#REF!</v>
      </c>
      <c r="AN130" s="20" t="e">
        <f>AM130*'1. Standard_Cost'!C162</f>
        <v>#REF!</v>
      </c>
      <c r="AO130" s="23"/>
      <c r="AQ130" s="20">
        <f t="shared" si="214"/>
        <v>0</v>
      </c>
      <c r="AR130" s="20">
        <f t="shared" si="215"/>
        <v>0</v>
      </c>
      <c r="AS130" s="20" t="e">
        <f t="shared" si="216"/>
        <v>#REF!</v>
      </c>
      <c r="AT130" s="20" t="e">
        <f t="shared" si="219"/>
        <v>#REF!</v>
      </c>
      <c r="AU130" s="24"/>
      <c r="AV130" s="24"/>
      <c r="AW130" s="24"/>
      <c r="AX130" s="24"/>
      <c r="AY130" s="24"/>
      <c r="AZ130" s="24"/>
      <c r="BA130" s="25" t="e">
        <f t="shared" si="217"/>
        <v>#REF!</v>
      </c>
    </row>
    <row r="131" spans="1:53" ht="55.2" outlineLevel="1">
      <c r="B131" s="41"/>
      <c r="C131" s="38"/>
      <c r="D131" s="86" t="s">
        <v>48</v>
      </c>
      <c r="E131" s="86" t="s">
        <v>221</v>
      </c>
      <c r="F131" s="88" t="s">
        <v>153</v>
      </c>
      <c r="G131" s="89" t="s">
        <v>154</v>
      </c>
      <c r="H131" s="27" t="s">
        <v>242</v>
      </c>
      <c r="I131" s="28"/>
      <c r="J131" s="28"/>
      <c r="K131" s="28"/>
      <c r="L131" s="29">
        <f>SUM(L127:L130)</f>
        <v>0</v>
      </c>
      <c r="M131" s="29">
        <f>SUM(M127:M130)</f>
        <v>0</v>
      </c>
      <c r="N131" s="28"/>
      <c r="O131" s="28"/>
      <c r="P131" s="28"/>
      <c r="Q131" s="28"/>
      <c r="R131" s="30">
        <f>SUM(R127:R130)</f>
        <v>0</v>
      </c>
      <c r="S131" s="30">
        <f>SUM(S127:S130)</f>
        <v>0</v>
      </c>
      <c r="T131" s="30">
        <f>SUM(T127:T130)</f>
        <v>0</v>
      </c>
      <c r="U131" s="30">
        <f>SUM(U127:U130)</f>
        <v>0</v>
      </c>
      <c r="V131" s="28"/>
      <c r="W131" s="28"/>
      <c r="X131" s="28"/>
      <c r="Y131" s="29">
        <f>SUM(Y127:Y130)</f>
        <v>0</v>
      </c>
      <c r="Z131" s="28"/>
      <c r="AA131" s="28"/>
      <c r="AB131" s="29">
        <f t="shared" ref="AB131:AF131" si="220">SUM(AB127:AB130)</f>
        <v>0</v>
      </c>
      <c r="AC131" s="29">
        <f t="shared" si="220"/>
        <v>0</v>
      </c>
      <c r="AD131" s="29">
        <f t="shared" si="220"/>
        <v>0</v>
      </c>
      <c r="AE131" s="29">
        <f t="shared" si="220"/>
        <v>0</v>
      </c>
      <c r="AF131" s="29">
        <f t="shared" si="220"/>
        <v>0</v>
      </c>
      <c r="AG131" s="28"/>
      <c r="AH131" s="28"/>
      <c r="AI131" s="28"/>
      <c r="AJ131" s="30">
        <f>SUM(AJ127:AJ130)</f>
        <v>0</v>
      </c>
      <c r="AK131" s="30">
        <f>SUM(AK127:AK130)</f>
        <v>0</v>
      </c>
      <c r="AL131" s="30">
        <f>SUM(AL127:AL130)</f>
        <v>0</v>
      </c>
      <c r="AM131" s="29" t="e">
        <f>SUM(AM127:AM130)</f>
        <v>#REF!</v>
      </c>
      <c r="AN131" s="29" t="e">
        <f>SUM(AN127:AN130)</f>
        <v>#REF!</v>
      </c>
      <c r="AO131" s="31"/>
      <c r="AP131" s="32"/>
      <c r="AQ131" s="78">
        <f t="shared" ref="AQ131:BA131" si="221">SUM(AQ127:AQ130)</f>
        <v>0</v>
      </c>
      <c r="AR131" s="78">
        <f t="shared" si="221"/>
        <v>0</v>
      </c>
      <c r="AS131" s="78" t="e">
        <f t="shared" si="221"/>
        <v>#REF!</v>
      </c>
      <c r="AT131" s="78" t="e">
        <f t="shared" si="221"/>
        <v>#REF!</v>
      </c>
      <c r="AU131" s="78">
        <f t="shared" si="221"/>
        <v>0</v>
      </c>
      <c r="AV131" s="78">
        <f t="shared" si="221"/>
        <v>0</v>
      </c>
      <c r="AW131" s="78">
        <f t="shared" si="221"/>
        <v>0</v>
      </c>
      <c r="AX131" s="78">
        <f t="shared" si="221"/>
        <v>0</v>
      </c>
      <c r="AY131" s="78">
        <f t="shared" si="221"/>
        <v>0</v>
      </c>
      <c r="AZ131" s="78">
        <f t="shared" si="221"/>
        <v>0</v>
      </c>
      <c r="BA131" s="78" t="e">
        <f t="shared" si="221"/>
        <v>#REF!</v>
      </c>
    </row>
    <row r="132" spans="1:53" outlineLevel="2">
      <c r="B132" s="41"/>
      <c r="C132" s="38"/>
      <c r="D132" s="85"/>
      <c r="E132" s="85"/>
      <c r="F132" s="87"/>
      <c r="G132" s="82"/>
      <c r="H132" s="15" t="s">
        <v>49</v>
      </c>
      <c r="I132" s="16"/>
      <c r="J132" s="17"/>
      <c r="K132" s="17"/>
      <c r="L132" s="18" t="str">
        <f>IF(I132&lt;&gt;0,((VLOOKUP(I132,'1. Standard_Cost'!$B$4:$D$9,2)+VLOOKUP(I132,'1. Standard_Cost'!$B$4:$D$9,3))*J132*K132),"0")</f>
        <v>0</v>
      </c>
      <c r="M132" s="18">
        <f t="shared" ref="M132:M135" si="222">L132*0.167</f>
        <v>0</v>
      </c>
      <c r="N132" s="19"/>
      <c r="O132" s="19"/>
      <c r="P132" s="19"/>
      <c r="Q132" s="19"/>
      <c r="R132" s="20">
        <f>+N132*P132*'1. Standard_Cost'!$B$13</f>
        <v>0</v>
      </c>
      <c r="S132" s="20">
        <f>+N132*O132*P132*'1. Standard_Cost'!$C$13</f>
        <v>0</v>
      </c>
      <c r="T132" s="20">
        <f>+N132*P132*Q132*'1. Standard_Cost'!$D$13</f>
        <v>0</v>
      </c>
      <c r="U132" s="20">
        <f>+N132*O132*'1. Standard_Cost'!$E$13</f>
        <v>0</v>
      </c>
      <c r="V132" s="19"/>
      <c r="W132" s="19"/>
      <c r="X132" s="19"/>
      <c r="Y132" s="20">
        <f>+V132*((X132*'1. Standard_Cost'!$B$17)+(W132*X132*'1. Standard_Cost'!$C$17))</f>
        <v>0</v>
      </c>
      <c r="Z132" s="19"/>
      <c r="AA132" s="19"/>
      <c r="AB132" s="20">
        <f>+Z132*'1. Standard_Cost'!$B$21+AA132*'1. Standard_Cost'!$C$21</f>
        <v>0</v>
      </c>
      <c r="AC132" s="21"/>
      <c r="AD132" s="22"/>
      <c r="AE132" s="20">
        <f>SUM(AD132,AC132,AB132,Y132,U132,T132,S132,R132)*'1. Standard_Cost'!B162</f>
        <v>0</v>
      </c>
      <c r="AF132" s="20">
        <f>SUM(AD132,AE132)</f>
        <v>0</v>
      </c>
      <c r="AG132" s="19"/>
      <c r="AH132" s="19"/>
      <c r="AI132" s="19"/>
      <c r="AJ132" s="23"/>
      <c r="AK132" s="23"/>
      <c r="AL132" s="23"/>
      <c r="AM132" s="20" t="e">
        <f>AG132*'1. Standard_Cost'!B158+'Incremental_Cost Year 1'!#REF!*'1. Standard_Cost'!C158+'Incremental_Cost Year 1'!#REF!*'1. Standard_Cost'!D158+'Incremental_Cost Year 1'!#REF!+'Incremental_Cost Year 1'!#REF!+AK132</f>
        <v>#REF!</v>
      </c>
      <c r="AN132" s="20" t="e">
        <f>AM132*'1. Standard_Cost'!C162</f>
        <v>#REF!</v>
      </c>
      <c r="AO132" s="23"/>
      <c r="AQ132" s="20">
        <f t="shared" ref="AQ132:AQ135" si="223">L132+M132</f>
        <v>0</v>
      </c>
      <c r="AR132" s="20">
        <f t="shared" ref="AR132:AR135" si="224">AF132</f>
        <v>0</v>
      </c>
      <c r="AS132" s="20" t="e">
        <f t="shared" ref="AS132:AS135" si="225">AM132+AN132</f>
        <v>#REF!</v>
      </c>
      <c r="AT132" s="20" t="e">
        <f>SUM(AQ132,AR132,AS132)</f>
        <v>#REF!</v>
      </c>
      <c r="AU132" s="24"/>
      <c r="AV132" s="24"/>
      <c r="AW132" s="24"/>
      <c r="AX132" s="24"/>
      <c r="AY132" s="24"/>
      <c r="AZ132" s="24"/>
      <c r="BA132" s="25" t="e">
        <f t="shared" ref="BA132:BA135" si="226">SUM(AU132:AZ132)-AT132</f>
        <v>#REF!</v>
      </c>
    </row>
    <row r="133" spans="1:53" outlineLevel="2">
      <c r="B133" s="41"/>
      <c r="C133" s="38"/>
      <c r="D133" s="84"/>
      <c r="E133" s="84"/>
      <c r="F133" s="84"/>
      <c r="G133" s="83"/>
      <c r="H133" s="15" t="s">
        <v>50</v>
      </c>
      <c r="I133" s="16"/>
      <c r="J133" s="17"/>
      <c r="K133" s="17"/>
      <c r="L133" s="18" t="str">
        <f>IF(I133&lt;&gt;0,((VLOOKUP(I133,'1. Standard_Cost'!$B$4:$D$9,2)+VLOOKUP(I133,'1. Standard_Cost'!$B$4:$D$9,3))*J133*K133),"0")</f>
        <v>0</v>
      </c>
      <c r="M133" s="18">
        <f t="shared" si="222"/>
        <v>0</v>
      </c>
      <c r="N133" s="19"/>
      <c r="O133" s="19"/>
      <c r="P133" s="19"/>
      <c r="Q133" s="19"/>
      <c r="R133" s="20">
        <f>+N133*P133*'1. Standard_Cost'!$B$13</f>
        <v>0</v>
      </c>
      <c r="S133" s="20">
        <f>+N133*O133*P133*'1. Standard_Cost'!$C$13</f>
        <v>0</v>
      </c>
      <c r="T133" s="20">
        <f>+N133*P133*Q133*'1. Standard_Cost'!$D$13</f>
        <v>0</v>
      </c>
      <c r="U133" s="20">
        <f>+N133*O133*'1. Standard_Cost'!$E$13</f>
        <v>0</v>
      </c>
      <c r="V133" s="19"/>
      <c r="W133" s="19"/>
      <c r="X133" s="19"/>
      <c r="Y133" s="20">
        <f>+V133*((X133*'1. Standard_Cost'!$B$17)+(W133*X133*'1. Standard_Cost'!$C$17))</f>
        <v>0</v>
      </c>
      <c r="Z133" s="19"/>
      <c r="AA133" s="19"/>
      <c r="AB133" s="20">
        <f>+Z133*'1. Standard_Cost'!$B$21+AA133*'1. Standard_Cost'!$C$21</f>
        <v>0</v>
      </c>
      <c r="AC133" s="21"/>
      <c r="AD133" s="22"/>
      <c r="AE133" s="20">
        <f>SUM(AD133,AC133,AB133,Y133,U133,T133,S133,R133)*'1. Standard_Cost'!B162</f>
        <v>0</v>
      </c>
      <c r="AF133" s="20">
        <f t="shared" ref="AF133:AF135" si="227">SUM(AD133,AE133)</f>
        <v>0</v>
      </c>
      <c r="AG133" s="19"/>
      <c r="AH133" s="19"/>
      <c r="AI133" s="19"/>
      <c r="AJ133" s="23"/>
      <c r="AK133" s="23"/>
      <c r="AL133" s="23"/>
      <c r="AM133" s="20" t="e">
        <f>AG133*'1. Standard_Cost'!B158+'Incremental_Cost Year 1'!#REF!*'1. Standard_Cost'!C158+'Incremental_Cost Year 1'!#REF!*'1. Standard_Cost'!D158+'Incremental_Cost Year 1'!#REF!+'Incremental_Cost Year 1'!#REF!+AK133</f>
        <v>#REF!</v>
      </c>
      <c r="AN133" s="20" t="e">
        <f>AM133*'1. Standard_Cost'!C162</f>
        <v>#REF!</v>
      </c>
      <c r="AO133" s="23"/>
      <c r="AQ133" s="20">
        <f t="shared" si="223"/>
        <v>0</v>
      </c>
      <c r="AR133" s="20">
        <f t="shared" si="224"/>
        <v>0</v>
      </c>
      <c r="AS133" s="20" t="e">
        <f t="shared" si="225"/>
        <v>#REF!</v>
      </c>
      <c r="AT133" s="20" t="e">
        <f t="shared" ref="AT133:AT135" si="228">SUM(AQ133,AR133,AS133)</f>
        <v>#REF!</v>
      </c>
      <c r="AU133" s="24"/>
      <c r="AV133" s="24">
        <v>0</v>
      </c>
      <c r="AW133" s="24"/>
      <c r="AX133" s="24"/>
      <c r="AY133" s="24"/>
      <c r="AZ133" s="24"/>
      <c r="BA133" s="25" t="e">
        <f t="shared" si="226"/>
        <v>#REF!</v>
      </c>
    </row>
    <row r="134" spans="1:53" outlineLevel="2">
      <c r="B134" s="41"/>
      <c r="C134" s="240"/>
      <c r="D134" s="84"/>
      <c r="E134" s="84"/>
      <c r="F134" s="84"/>
      <c r="G134" s="83"/>
      <c r="H134" s="15" t="s">
        <v>51</v>
      </c>
      <c r="I134" s="16"/>
      <c r="J134" s="17"/>
      <c r="K134" s="17"/>
      <c r="L134" s="18" t="str">
        <f>IF(I134&lt;&gt;0,((VLOOKUP(I134,'1. Standard_Cost'!$B$4:$D$9,2)+VLOOKUP(I134,'1. Standard_Cost'!$B$4:$D$9,3))*J134*K134),"0")</f>
        <v>0</v>
      </c>
      <c r="M134" s="18">
        <f t="shared" si="222"/>
        <v>0</v>
      </c>
      <c r="N134" s="19"/>
      <c r="O134" s="19"/>
      <c r="P134" s="19"/>
      <c r="Q134" s="19"/>
      <c r="R134" s="20">
        <f>+N134*P134*'1. Standard_Cost'!$B$13</f>
        <v>0</v>
      </c>
      <c r="S134" s="20">
        <f>+N134*O134*P134*'1. Standard_Cost'!$C$13</f>
        <v>0</v>
      </c>
      <c r="T134" s="20">
        <f>+N134*P134*Q134*'1. Standard_Cost'!$D$13</f>
        <v>0</v>
      </c>
      <c r="U134" s="20">
        <f>+N134*O134*'1. Standard_Cost'!$E$13</f>
        <v>0</v>
      </c>
      <c r="V134" s="19"/>
      <c r="W134" s="19"/>
      <c r="X134" s="19"/>
      <c r="Y134" s="20">
        <f>+V134*((X134*'1. Standard_Cost'!$B$17)+(W134*X134*'1. Standard_Cost'!$C$17))</f>
        <v>0</v>
      </c>
      <c r="Z134" s="19"/>
      <c r="AA134" s="19"/>
      <c r="AB134" s="20">
        <f>+Z134*'1. Standard_Cost'!$B$21+AA134*'1. Standard_Cost'!$C$21</f>
        <v>0</v>
      </c>
      <c r="AC134" s="21"/>
      <c r="AD134" s="22"/>
      <c r="AE134" s="20">
        <f>SUM(AD134,AC134,AB134,Y134,U134,T134,S134,R134)*'1. Standard_Cost'!B162</f>
        <v>0</v>
      </c>
      <c r="AF134" s="20">
        <f t="shared" si="227"/>
        <v>0</v>
      </c>
      <c r="AG134" s="19"/>
      <c r="AH134" s="19"/>
      <c r="AI134" s="19"/>
      <c r="AJ134" s="23"/>
      <c r="AK134" s="23"/>
      <c r="AL134" s="23"/>
      <c r="AM134" s="20" t="e">
        <f>AG134*'1. Standard_Cost'!B158+'Incremental_Cost Year 1'!#REF!*'1. Standard_Cost'!C158+'Incremental_Cost Year 1'!#REF!*'1. Standard_Cost'!D158+'Incremental_Cost Year 1'!#REF!+'Incremental_Cost Year 1'!#REF!+AK134</f>
        <v>#REF!</v>
      </c>
      <c r="AN134" s="20" t="e">
        <f>AM134*'1. Standard_Cost'!C162</f>
        <v>#REF!</v>
      </c>
      <c r="AO134" s="23"/>
      <c r="AQ134" s="20">
        <f t="shared" si="223"/>
        <v>0</v>
      </c>
      <c r="AR134" s="20">
        <f t="shared" si="224"/>
        <v>0</v>
      </c>
      <c r="AS134" s="20" t="e">
        <f t="shared" si="225"/>
        <v>#REF!</v>
      </c>
      <c r="AT134" s="20" t="e">
        <f t="shared" si="228"/>
        <v>#REF!</v>
      </c>
      <c r="AU134" s="24"/>
      <c r="AV134" s="24"/>
      <c r="AW134" s="24"/>
      <c r="AX134" s="24"/>
      <c r="AY134" s="24"/>
      <c r="AZ134" s="24"/>
      <c r="BA134" s="25" t="e">
        <f t="shared" si="226"/>
        <v>#REF!</v>
      </c>
    </row>
    <row r="135" spans="1:53" outlineLevel="2">
      <c r="B135" s="41"/>
      <c r="C135" s="240"/>
      <c r="D135" s="84"/>
      <c r="E135" s="84"/>
      <c r="F135" s="84"/>
      <c r="G135" s="83"/>
      <c r="H135" s="26" t="s">
        <v>180</v>
      </c>
      <c r="I135" s="16"/>
      <c r="J135" s="17"/>
      <c r="K135" s="17"/>
      <c r="L135" s="18" t="str">
        <f>IF(I135&lt;&gt;0,((VLOOKUP(I135,'1. Standard_Cost'!$B$4:$D$9,2)+VLOOKUP(I135,'1. Standard_Cost'!$B$4:$D$9,3))*J135*K135),"0")</f>
        <v>0</v>
      </c>
      <c r="M135" s="18">
        <f t="shared" si="222"/>
        <v>0</v>
      </c>
      <c r="N135" s="19"/>
      <c r="O135" s="19"/>
      <c r="P135" s="19"/>
      <c r="Q135" s="19"/>
      <c r="R135" s="20">
        <f>+N135*P135*'1. Standard_Cost'!$B$13</f>
        <v>0</v>
      </c>
      <c r="S135" s="20">
        <f>+N135*O135*P135*'1. Standard_Cost'!$C$13</f>
        <v>0</v>
      </c>
      <c r="T135" s="20">
        <f>+N135*P135*Q135*'1. Standard_Cost'!$D$13</f>
        <v>0</v>
      </c>
      <c r="U135" s="20">
        <f>+N135*O135*'1. Standard_Cost'!$E$13</f>
        <v>0</v>
      </c>
      <c r="V135" s="19"/>
      <c r="W135" s="19"/>
      <c r="X135" s="19"/>
      <c r="Y135" s="20">
        <f>+V135*((X135*'1. Standard_Cost'!$B$17)+(W135*X135*'1. Standard_Cost'!$C$17))</f>
        <v>0</v>
      </c>
      <c r="Z135" s="19"/>
      <c r="AA135" s="19"/>
      <c r="AB135" s="20">
        <f>+Z135*'1. Standard_Cost'!$B$21+AA135*'1. Standard_Cost'!$C$21</f>
        <v>0</v>
      </c>
      <c r="AC135" s="21"/>
      <c r="AD135" s="22"/>
      <c r="AE135" s="20">
        <f>SUM(AD135,AC135,AB135,Y135,U135,T135,S135,R135)*'1. Standard_Cost'!B162</f>
        <v>0</v>
      </c>
      <c r="AF135" s="20">
        <f t="shared" si="227"/>
        <v>0</v>
      </c>
      <c r="AG135" s="19"/>
      <c r="AH135" s="19"/>
      <c r="AI135" s="19"/>
      <c r="AJ135" s="23"/>
      <c r="AK135" s="23"/>
      <c r="AL135" s="23"/>
      <c r="AM135" s="20" t="e">
        <f>AG135*'1. Standard_Cost'!B158+'Incremental_Cost Year 1'!#REF!*'1. Standard_Cost'!C158+'Incremental_Cost Year 1'!#REF!*'1. Standard_Cost'!D158+'Incremental_Cost Year 1'!#REF!+'Incremental_Cost Year 1'!#REF!+AK135</f>
        <v>#REF!</v>
      </c>
      <c r="AN135" s="20" t="e">
        <f>AM135*'1. Standard_Cost'!C162</f>
        <v>#REF!</v>
      </c>
      <c r="AO135" s="23"/>
      <c r="AQ135" s="20">
        <f t="shared" si="223"/>
        <v>0</v>
      </c>
      <c r="AR135" s="20">
        <f t="shared" si="224"/>
        <v>0</v>
      </c>
      <c r="AS135" s="20" t="e">
        <f t="shared" si="225"/>
        <v>#REF!</v>
      </c>
      <c r="AT135" s="20" t="e">
        <f t="shared" si="228"/>
        <v>#REF!</v>
      </c>
      <c r="AU135" s="24"/>
      <c r="AV135" s="24"/>
      <c r="AW135" s="24"/>
      <c r="AX135" s="24"/>
      <c r="AY135" s="24"/>
      <c r="AZ135" s="24"/>
      <c r="BA135" s="25" t="e">
        <f t="shared" si="226"/>
        <v>#REF!</v>
      </c>
    </row>
    <row r="136" spans="1:53" ht="41.4" outlineLevel="1">
      <c r="B136" s="41"/>
      <c r="C136" s="241"/>
      <c r="D136" s="86" t="s">
        <v>48</v>
      </c>
      <c r="E136" s="86" t="s">
        <v>222</v>
      </c>
      <c r="F136" s="88" t="s">
        <v>153</v>
      </c>
      <c r="G136" s="89" t="s">
        <v>154</v>
      </c>
      <c r="H136" s="27" t="s">
        <v>241</v>
      </c>
      <c r="I136" s="28"/>
      <c r="J136" s="28"/>
      <c r="K136" s="28"/>
      <c r="L136" s="29">
        <f>SUM(L132:L135)</f>
        <v>0</v>
      </c>
      <c r="M136" s="29">
        <f>SUM(M132:M135)</f>
        <v>0</v>
      </c>
      <c r="N136" s="28"/>
      <c r="O136" s="28"/>
      <c r="P136" s="28"/>
      <c r="Q136" s="28"/>
      <c r="R136" s="30">
        <f>SUM(R132:R135)</f>
        <v>0</v>
      </c>
      <c r="S136" s="30">
        <f>SUM(S132:S135)</f>
        <v>0</v>
      </c>
      <c r="T136" s="30">
        <f>SUM(T132:T135)</f>
        <v>0</v>
      </c>
      <c r="U136" s="30">
        <f>SUM(U132:U135)</f>
        <v>0</v>
      </c>
      <c r="V136" s="28"/>
      <c r="W136" s="28"/>
      <c r="X136" s="28"/>
      <c r="Y136" s="29">
        <f>SUM(Y132:Y135)</f>
        <v>0</v>
      </c>
      <c r="Z136" s="28"/>
      <c r="AA136" s="28"/>
      <c r="AB136" s="29">
        <f t="shared" ref="AB136:AF136" si="229">SUM(AB132:AB135)</f>
        <v>0</v>
      </c>
      <c r="AC136" s="29">
        <f t="shared" si="229"/>
        <v>0</v>
      </c>
      <c r="AD136" s="29">
        <f t="shared" si="229"/>
        <v>0</v>
      </c>
      <c r="AE136" s="29">
        <f t="shared" si="229"/>
        <v>0</v>
      </c>
      <c r="AF136" s="29">
        <f t="shared" si="229"/>
        <v>0</v>
      </c>
      <c r="AG136" s="28"/>
      <c r="AH136" s="28"/>
      <c r="AI136" s="28"/>
      <c r="AJ136" s="30">
        <f>SUM(AJ132:AJ135)</f>
        <v>0</v>
      </c>
      <c r="AK136" s="30">
        <f>SUM(AK132:AK135)</f>
        <v>0</v>
      </c>
      <c r="AL136" s="30">
        <f>SUM(AL132:AL135)</f>
        <v>0</v>
      </c>
      <c r="AM136" s="29" t="e">
        <f>SUM(AM132:AM135)</f>
        <v>#REF!</v>
      </c>
      <c r="AN136" s="29" t="e">
        <f>SUM(AN132:AN135)</f>
        <v>#REF!</v>
      </c>
      <c r="AO136" s="31"/>
      <c r="AP136" s="32"/>
      <c r="AQ136" s="78">
        <f t="shared" ref="AQ136:BA136" si="230">SUM(AQ132:AQ135)</f>
        <v>0</v>
      </c>
      <c r="AR136" s="78">
        <f t="shared" si="230"/>
        <v>0</v>
      </c>
      <c r="AS136" s="78" t="e">
        <f t="shared" si="230"/>
        <v>#REF!</v>
      </c>
      <c r="AT136" s="78" t="e">
        <f t="shared" si="230"/>
        <v>#REF!</v>
      </c>
      <c r="AU136" s="78">
        <f t="shared" si="230"/>
        <v>0</v>
      </c>
      <c r="AV136" s="78">
        <f t="shared" si="230"/>
        <v>0</v>
      </c>
      <c r="AW136" s="78">
        <f t="shared" si="230"/>
        <v>0</v>
      </c>
      <c r="AX136" s="78">
        <f t="shared" si="230"/>
        <v>0</v>
      </c>
      <c r="AY136" s="78">
        <f t="shared" si="230"/>
        <v>0</v>
      </c>
      <c r="AZ136" s="78">
        <f t="shared" si="230"/>
        <v>0</v>
      </c>
      <c r="BA136" s="78" t="e">
        <f t="shared" si="230"/>
        <v>#REF!</v>
      </c>
    </row>
    <row r="137" spans="1:53" s="14" customFormat="1" ht="12.75" customHeight="1">
      <c r="A137" s="3"/>
      <c r="B137" s="239" t="s">
        <v>68</v>
      </c>
      <c r="C137" s="227"/>
      <c r="D137" s="227"/>
      <c r="E137" s="228"/>
      <c r="F137" s="56"/>
      <c r="G137" s="56"/>
      <c r="H137" s="56" t="s">
        <v>69</v>
      </c>
      <c r="I137" s="62"/>
      <c r="J137" s="62"/>
      <c r="K137" s="62"/>
      <c r="L137" s="63">
        <f>SUM(L138,L149,L165,L181,L187,L238)</f>
        <v>0</v>
      </c>
      <c r="M137" s="63">
        <f>SUM(M138,M149,M165,M181,M187,M238)</f>
        <v>0</v>
      </c>
      <c r="N137" s="62"/>
      <c r="O137" s="62"/>
      <c r="P137" s="62"/>
      <c r="Q137" s="62"/>
      <c r="R137" s="63">
        <f>SUM(R138,R149,R165,R181,R187,R238)</f>
        <v>0</v>
      </c>
      <c r="S137" s="63">
        <f t="shared" ref="S137:U137" si="231">SUM(S138,S149,S165,S181,S187,S238)</f>
        <v>0</v>
      </c>
      <c r="T137" s="63">
        <f t="shared" si="231"/>
        <v>0</v>
      </c>
      <c r="U137" s="63">
        <f t="shared" si="231"/>
        <v>0</v>
      </c>
      <c r="V137" s="62"/>
      <c r="W137" s="62"/>
      <c r="X137" s="62"/>
      <c r="Y137" s="63">
        <f>SUM(Y138,Y149,Y165,Y181,Y187,Y238)</f>
        <v>0</v>
      </c>
      <c r="Z137" s="62"/>
      <c r="AA137" s="62"/>
      <c r="AB137" s="63">
        <f>SUM(AB138,AB149,AB165,AB181,AB187,AB238)</f>
        <v>0</v>
      </c>
      <c r="AC137" s="62"/>
      <c r="AD137" s="62"/>
      <c r="AE137" s="63">
        <f t="shared" ref="AE137:AN137" si="232">SUM(AE138,AE149,AE165,AE181,AE187,AE238)</f>
        <v>0</v>
      </c>
      <c r="AF137" s="63">
        <f t="shared" si="232"/>
        <v>0</v>
      </c>
      <c r="AG137" s="63">
        <f t="shared" si="232"/>
        <v>0</v>
      </c>
      <c r="AH137" s="63">
        <f t="shared" si="232"/>
        <v>0</v>
      </c>
      <c r="AI137" s="63">
        <f t="shared" si="232"/>
        <v>0</v>
      </c>
      <c r="AJ137" s="63">
        <f t="shared" si="232"/>
        <v>0</v>
      </c>
      <c r="AK137" s="63">
        <f t="shared" si="232"/>
        <v>0</v>
      </c>
      <c r="AL137" s="63">
        <f t="shared" si="232"/>
        <v>0</v>
      </c>
      <c r="AM137" s="63" t="e">
        <f t="shared" si="232"/>
        <v>#REF!</v>
      </c>
      <c r="AN137" s="63" t="e">
        <f t="shared" si="232"/>
        <v>#REF!</v>
      </c>
      <c r="AO137" s="62"/>
      <c r="AQ137" s="63">
        <f t="shared" ref="AQ137:BA137" si="233">SUM(AQ138,AQ149,AQ165,AQ181,AQ187,AQ238)</f>
        <v>0</v>
      </c>
      <c r="AR137" s="63">
        <f t="shared" si="233"/>
        <v>0</v>
      </c>
      <c r="AS137" s="63" t="e">
        <f t="shared" si="233"/>
        <v>#REF!</v>
      </c>
      <c r="AT137" s="63" t="e">
        <f t="shared" si="233"/>
        <v>#REF!</v>
      </c>
      <c r="AU137" s="63">
        <f t="shared" si="233"/>
        <v>0</v>
      </c>
      <c r="AV137" s="63">
        <f t="shared" si="233"/>
        <v>0</v>
      </c>
      <c r="AW137" s="63">
        <f t="shared" si="233"/>
        <v>0</v>
      </c>
      <c r="AX137" s="63">
        <f t="shared" si="233"/>
        <v>0</v>
      </c>
      <c r="AY137" s="63">
        <f t="shared" si="233"/>
        <v>0</v>
      </c>
      <c r="AZ137" s="63">
        <f t="shared" si="233"/>
        <v>0</v>
      </c>
      <c r="BA137" s="63" t="e">
        <f t="shared" si="233"/>
        <v>#REF!</v>
      </c>
    </row>
    <row r="138" spans="1:53" s="14" customFormat="1" ht="12.75" customHeight="1">
      <c r="A138" s="3"/>
      <c r="B138" s="42"/>
      <c r="C138" s="229" t="s">
        <v>263</v>
      </c>
      <c r="D138" s="229"/>
      <c r="E138" s="230"/>
      <c r="F138" s="173"/>
      <c r="G138" s="173"/>
      <c r="H138" s="54" t="s">
        <v>223</v>
      </c>
      <c r="I138" s="55"/>
      <c r="J138" s="55"/>
      <c r="K138" s="55"/>
      <c r="L138" s="64">
        <f>SUM(L143+L148)</f>
        <v>0</v>
      </c>
      <c r="M138" s="64">
        <f>SUM(M143+M148)</f>
        <v>0</v>
      </c>
      <c r="N138" s="64">
        <f t="shared" ref="N138:AO138" si="234">SUM(N143+N148)</f>
        <v>0</v>
      </c>
      <c r="O138" s="64">
        <f t="shared" si="234"/>
        <v>0</v>
      </c>
      <c r="P138" s="64">
        <f t="shared" si="234"/>
        <v>0</v>
      </c>
      <c r="Q138" s="64">
        <f t="shared" si="234"/>
        <v>0</v>
      </c>
      <c r="R138" s="64">
        <f>SUM(R143+R148)</f>
        <v>0</v>
      </c>
      <c r="S138" s="64">
        <f t="shared" si="234"/>
        <v>0</v>
      </c>
      <c r="T138" s="64">
        <f>SUM(T143+T148)</f>
        <v>0</v>
      </c>
      <c r="U138" s="64">
        <f t="shared" si="234"/>
        <v>0</v>
      </c>
      <c r="V138" s="64">
        <f t="shared" si="234"/>
        <v>0</v>
      </c>
      <c r="W138" s="64">
        <f t="shared" si="234"/>
        <v>0</v>
      </c>
      <c r="X138" s="64">
        <f t="shared" si="234"/>
        <v>0</v>
      </c>
      <c r="Y138" s="64">
        <f t="shared" si="234"/>
        <v>0</v>
      </c>
      <c r="Z138" s="64">
        <f t="shared" si="234"/>
        <v>0</v>
      </c>
      <c r="AA138" s="64">
        <f t="shared" si="234"/>
        <v>0</v>
      </c>
      <c r="AB138" s="64">
        <f t="shared" si="234"/>
        <v>0</v>
      </c>
      <c r="AC138" s="64">
        <f t="shared" si="234"/>
        <v>0</v>
      </c>
      <c r="AD138" s="64">
        <f t="shared" si="234"/>
        <v>0</v>
      </c>
      <c r="AE138" s="64">
        <f t="shared" si="234"/>
        <v>0</v>
      </c>
      <c r="AF138" s="64">
        <f t="shared" si="234"/>
        <v>0</v>
      </c>
      <c r="AG138" s="64">
        <f t="shared" si="234"/>
        <v>0</v>
      </c>
      <c r="AH138" s="64">
        <f t="shared" si="234"/>
        <v>0</v>
      </c>
      <c r="AI138" s="64">
        <f t="shared" si="234"/>
        <v>0</v>
      </c>
      <c r="AJ138" s="64">
        <f t="shared" si="234"/>
        <v>0</v>
      </c>
      <c r="AK138" s="64">
        <f t="shared" si="234"/>
        <v>0</v>
      </c>
      <c r="AL138" s="64">
        <f t="shared" si="234"/>
        <v>0</v>
      </c>
      <c r="AM138" s="64">
        <f t="shared" si="234"/>
        <v>0</v>
      </c>
      <c r="AN138" s="64">
        <f t="shared" si="234"/>
        <v>0</v>
      </c>
      <c r="AO138" s="64">
        <f t="shared" si="234"/>
        <v>0</v>
      </c>
      <c r="AP138" s="113"/>
      <c r="AQ138" s="64">
        <f t="shared" ref="AQ138:BA138" si="235">SUM(AQ143+AQ148)</f>
        <v>0</v>
      </c>
      <c r="AR138" s="64">
        <f t="shared" si="235"/>
        <v>0</v>
      </c>
      <c r="AS138" s="64">
        <f t="shared" si="235"/>
        <v>0</v>
      </c>
      <c r="AT138" s="64">
        <f t="shared" si="235"/>
        <v>0</v>
      </c>
      <c r="AU138" s="64">
        <f t="shared" si="235"/>
        <v>0</v>
      </c>
      <c r="AV138" s="64">
        <f t="shared" si="235"/>
        <v>0</v>
      </c>
      <c r="AW138" s="64">
        <f t="shared" si="235"/>
        <v>0</v>
      </c>
      <c r="AX138" s="64">
        <f t="shared" si="235"/>
        <v>0</v>
      </c>
      <c r="AY138" s="64">
        <f t="shared" si="235"/>
        <v>0</v>
      </c>
      <c r="AZ138" s="64">
        <f t="shared" si="235"/>
        <v>0</v>
      </c>
      <c r="BA138" s="64">
        <f t="shared" si="235"/>
        <v>0</v>
      </c>
    </row>
    <row r="139" spans="1:53" outlineLevel="2">
      <c r="B139" s="41"/>
      <c r="C139" s="38"/>
      <c r="D139" s="85"/>
      <c r="E139" s="85"/>
      <c r="F139" s="87"/>
      <c r="G139" s="82"/>
      <c r="H139" s="15" t="s">
        <v>49</v>
      </c>
      <c r="I139" s="16"/>
      <c r="J139" s="17"/>
      <c r="K139" s="17"/>
      <c r="L139" s="18" t="str">
        <f>IF(I139&lt;&gt;0,((VLOOKUP(I139,'1. Standard_Cost'!$B$4:$D$9,2)+VLOOKUP(I139,'1. Standard_Cost'!$B$4:$D$9,3))*J139*K139),"0")</f>
        <v>0</v>
      </c>
      <c r="M139" s="18">
        <f t="shared" ref="M139:M142" si="236">L139*0.167</f>
        <v>0</v>
      </c>
      <c r="N139" s="19"/>
      <c r="O139" s="19"/>
      <c r="P139" s="19"/>
      <c r="Q139" s="19"/>
      <c r="R139" s="20">
        <f>+N139*P139*'1. Standard_Cost'!$B$13</f>
        <v>0</v>
      </c>
      <c r="S139" s="20">
        <f>+N139*O139*P139*'1. Standard_Cost'!$C$13</f>
        <v>0</v>
      </c>
      <c r="T139" s="20">
        <f>+N139*P139*Q139*'1. Standard_Cost'!$D$13</f>
        <v>0</v>
      </c>
      <c r="U139" s="20">
        <f>+N139*O139*'1. Standard_Cost'!$E$13</f>
        <v>0</v>
      </c>
      <c r="V139" s="19"/>
      <c r="W139" s="19"/>
      <c r="X139" s="19"/>
      <c r="Y139" s="20">
        <f>+V139*((X139*'1. Standard_Cost'!$B$17)+(W139*X139*'1. Standard_Cost'!$C$17))</f>
        <v>0</v>
      </c>
      <c r="Z139" s="19"/>
      <c r="AA139" s="19"/>
      <c r="AB139" s="20">
        <f>+Z139*'1. Standard_Cost'!$B$21+AA139*'1. Standard_Cost'!$C$21</f>
        <v>0</v>
      </c>
      <c r="AC139" s="21"/>
      <c r="AD139" s="22"/>
      <c r="AE139" s="20">
        <f>SUM(AD139,AC139,AB139,Y139,U139,T139,S139,R139)*'1. Standard_Cost'!B185</f>
        <v>0</v>
      </c>
      <c r="AF139" s="20">
        <f>SUM(AD139,AE139)</f>
        <v>0</v>
      </c>
      <c r="AG139" s="19"/>
      <c r="AH139" s="19"/>
      <c r="AI139" s="19"/>
      <c r="AJ139" s="23"/>
      <c r="AK139" s="23"/>
      <c r="AL139" s="23"/>
      <c r="AM139" s="20">
        <f>AG139*'1. Standard_Cost'!B181+'Incremental_Cost Year 1'!AH84*'1. Standard_Cost'!C181+'Incremental_Cost Year 1'!AI84*'1. Standard_Cost'!D181+'Incremental_Cost Year 1'!AJ84+'Incremental_Cost Year 1'!AL84+AK139</f>
        <v>0</v>
      </c>
      <c r="AN139" s="20">
        <f>AM139*'1. Standard_Cost'!C185</f>
        <v>0</v>
      </c>
      <c r="AO139" s="23"/>
      <c r="AQ139" s="20">
        <f t="shared" ref="AQ139:AQ142" si="237">L139+M139</f>
        <v>0</v>
      </c>
      <c r="AR139" s="20">
        <f t="shared" ref="AR139:AR142" si="238">AF139</f>
        <v>0</v>
      </c>
      <c r="AS139" s="20">
        <f t="shared" ref="AS139:AS142" si="239">AM139+AN139</f>
        <v>0</v>
      </c>
      <c r="AT139" s="20">
        <f>SUM(AQ139,AR139,AS139)</f>
        <v>0</v>
      </c>
      <c r="AU139" s="24"/>
      <c r="AV139" s="24"/>
      <c r="AW139" s="24"/>
      <c r="AX139" s="24"/>
      <c r="AY139" s="24"/>
      <c r="AZ139" s="24"/>
      <c r="BA139" s="25">
        <f t="shared" ref="BA139:BA142" si="240">SUM(AU139:AZ139)-AT139</f>
        <v>0</v>
      </c>
    </row>
    <row r="140" spans="1:53" outlineLevel="2">
      <c r="B140" s="41"/>
      <c r="C140" s="38"/>
      <c r="D140" s="84"/>
      <c r="E140" s="84"/>
      <c r="F140" s="84"/>
      <c r="G140" s="83"/>
      <c r="H140" s="15" t="s">
        <v>50</v>
      </c>
      <c r="I140" s="16"/>
      <c r="J140" s="17"/>
      <c r="K140" s="17"/>
      <c r="L140" s="18" t="str">
        <f>IF(I140&lt;&gt;0,((VLOOKUP(I140,'1. Standard_Cost'!$B$4:$D$9,2)+VLOOKUP(I140,'1. Standard_Cost'!$B$4:$D$9,3))*J140*K140),"0")</f>
        <v>0</v>
      </c>
      <c r="M140" s="18">
        <f t="shared" si="236"/>
        <v>0</v>
      </c>
      <c r="N140" s="19"/>
      <c r="O140" s="19"/>
      <c r="P140" s="19"/>
      <c r="Q140" s="19"/>
      <c r="R140" s="20">
        <f>+N140*P140*'1. Standard_Cost'!$B$13</f>
        <v>0</v>
      </c>
      <c r="S140" s="20">
        <f>+N140*O140*P140*'1. Standard_Cost'!$C$13</f>
        <v>0</v>
      </c>
      <c r="T140" s="20">
        <f>+N140*P140*Q140*'1. Standard_Cost'!$D$13</f>
        <v>0</v>
      </c>
      <c r="U140" s="20">
        <f>+N140*O140*'1. Standard_Cost'!$E$13</f>
        <v>0</v>
      </c>
      <c r="V140" s="19"/>
      <c r="W140" s="19"/>
      <c r="X140" s="19"/>
      <c r="Y140" s="20">
        <f>+V140*((X140*'1. Standard_Cost'!$B$17)+(W140*X140*'1. Standard_Cost'!$C$17))</f>
        <v>0</v>
      </c>
      <c r="Z140" s="19"/>
      <c r="AA140" s="19"/>
      <c r="AB140" s="20">
        <f>+Z140*'1. Standard_Cost'!$B$21+AA140*'1. Standard_Cost'!$C$21</f>
        <v>0</v>
      </c>
      <c r="AC140" s="21"/>
      <c r="AD140" s="22"/>
      <c r="AE140" s="20">
        <f>SUM(AD140,AC140,AB140,Y140,U140,T140,S140,R140)*'1. Standard_Cost'!B185</f>
        <v>0</v>
      </c>
      <c r="AF140" s="20">
        <f t="shared" ref="AF140:AF142" si="241">SUM(AD140,AE140)</f>
        <v>0</v>
      </c>
      <c r="AG140" s="19"/>
      <c r="AH140" s="19"/>
      <c r="AI140" s="19"/>
      <c r="AJ140" s="23"/>
      <c r="AK140" s="23"/>
      <c r="AL140" s="23"/>
      <c r="AM140" s="20">
        <f>AG140*'1. Standard_Cost'!B181+'Incremental_Cost Year 1'!AH85*'1. Standard_Cost'!C181+'Incremental_Cost Year 1'!AI85*'1. Standard_Cost'!D181+'Incremental_Cost Year 1'!AJ85+'Incremental_Cost Year 1'!AL85+AK140</f>
        <v>0</v>
      </c>
      <c r="AN140" s="20">
        <f>AM140*'1. Standard_Cost'!C185</f>
        <v>0</v>
      </c>
      <c r="AO140" s="23"/>
      <c r="AQ140" s="20">
        <f t="shared" si="237"/>
        <v>0</v>
      </c>
      <c r="AR140" s="20">
        <f t="shared" si="238"/>
        <v>0</v>
      </c>
      <c r="AS140" s="20">
        <f t="shared" si="239"/>
        <v>0</v>
      </c>
      <c r="AT140" s="20">
        <f t="shared" ref="AT140:AT142" si="242">SUM(AQ140,AR140,AS140)</f>
        <v>0</v>
      </c>
      <c r="AU140" s="24"/>
      <c r="AV140" s="24"/>
      <c r="AW140" s="24"/>
      <c r="AX140" s="24"/>
      <c r="AY140" s="24"/>
      <c r="AZ140" s="24"/>
      <c r="BA140" s="25">
        <f t="shared" si="240"/>
        <v>0</v>
      </c>
    </row>
    <row r="141" spans="1:53" outlineLevel="2">
      <c r="B141" s="41"/>
      <c r="C141" s="38"/>
      <c r="D141" s="84"/>
      <c r="E141" s="84"/>
      <c r="F141" s="84"/>
      <c r="G141" s="83"/>
      <c r="H141" s="15" t="s">
        <v>51</v>
      </c>
      <c r="I141" s="16"/>
      <c r="J141" s="17"/>
      <c r="K141" s="17"/>
      <c r="L141" s="18" t="str">
        <f>IF(I141&lt;&gt;0,((VLOOKUP(I141,'1. Standard_Cost'!$B$4:$D$9,2)+VLOOKUP(I141,'1. Standard_Cost'!$B$4:$D$9,3))*J141*K141),"0")</f>
        <v>0</v>
      </c>
      <c r="M141" s="18">
        <f t="shared" si="236"/>
        <v>0</v>
      </c>
      <c r="N141" s="19"/>
      <c r="O141" s="19"/>
      <c r="P141" s="19"/>
      <c r="Q141" s="19"/>
      <c r="R141" s="20">
        <f>+N141*P141*'1. Standard_Cost'!$B$13</f>
        <v>0</v>
      </c>
      <c r="S141" s="20">
        <f>+N141*O141*P141*'1. Standard_Cost'!$C$13</f>
        <v>0</v>
      </c>
      <c r="T141" s="20">
        <f>+N141*P141*Q141*'1. Standard_Cost'!$D$13</f>
        <v>0</v>
      </c>
      <c r="U141" s="20">
        <f>+N141*O141*'1. Standard_Cost'!$E$13</f>
        <v>0</v>
      </c>
      <c r="V141" s="19"/>
      <c r="W141" s="19"/>
      <c r="X141" s="19"/>
      <c r="Y141" s="20">
        <f>+V141*((X141*'1. Standard_Cost'!$B$17)+(W141*X141*'1. Standard_Cost'!$C$17))</f>
        <v>0</v>
      </c>
      <c r="Z141" s="19"/>
      <c r="AA141" s="19"/>
      <c r="AB141" s="20">
        <f>+Z141*'1. Standard_Cost'!$B$21+AA141*'1. Standard_Cost'!$C$21</f>
        <v>0</v>
      </c>
      <c r="AC141" s="21"/>
      <c r="AD141" s="22"/>
      <c r="AE141" s="20">
        <f>SUM(AD141,AC141,AB141,Y141,U141,T141,S141,R141)*'1. Standard_Cost'!B185</f>
        <v>0</v>
      </c>
      <c r="AF141" s="20">
        <f t="shared" si="241"/>
        <v>0</v>
      </c>
      <c r="AG141" s="19"/>
      <c r="AH141" s="19"/>
      <c r="AI141" s="19"/>
      <c r="AJ141" s="23"/>
      <c r="AK141" s="23"/>
      <c r="AL141" s="23"/>
      <c r="AM141" s="20">
        <f>AG141*'1. Standard_Cost'!B181+'Incremental_Cost Year 1'!AH86*'1. Standard_Cost'!C181+'Incremental_Cost Year 1'!AI86*'1. Standard_Cost'!D181+'Incremental_Cost Year 1'!AJ86+'Incremental_Cost Year 1'!AL86+AK141</f>
        <v>0</v>
      </c>
      <c r="AN141" s="20">
        <f>AM141*'1. Standard_Cost'!C185</f>
        <v>0</v>
      </c>
      <c r="AO141" s="23"/>
      <c r="AQ141" s="20">
        <f t="shared" si="237"/>
        <v>0</v>
      </c>
      <c r="AR141" s="20">
        <f t="shared" si="238"/>
        <v>0</v>
      </c>
      <c r="AS141" s="20">
        <f t="shared" si="239"/>
        <v>0</v>
      </c>
      <c r="AT141" s="20">
        <f t="shared" si="242"/>
        <v>0</v>
      </c>
      <c r="AU141" s="24"/>
      <c r="AV141" s="24"/>
      <c r="AW141" s="24"/>
      <c r="AX141" s="24"/>
      <c r="AY141" s="24"/>
      <c r="AZ141" s="24"/>
      <c r="BA141" s="25">
        <f t="shared" si="240"/>
        <v>0</v>
      </c>
    </row>
    <row r="142" spans="1:53" outlineLevel="2">
      <c r="B142" s="41"/>
      <c r="C142" s="38"/>
      <c r="D142" s="84"/>
      <c r="E142" s="84"/>
      <c r="F142" s="84"/>
      <c r="G142" s="83"/>
      <c r="H142" s="26" t="s">
        <v>180</v>
      </c>
      <c r="I142" s="16"/>
      <c r="J142" s="17"/>
      <c r="K142" s="17"/>
      <c r="L142" s="18" t="str">
        <f>IF(I142&lt;&gt;0,((VLOOKUP(I142,'1. Standard_Cost'!$B$4:$D$9,2)+VLOOKUP(I142,'1. Standard_Cost'!$B$4:$D$9,3))*J142*K142),"0")</f>
        <v>0</v>
      </c>
      <c r="M142" s="18">
        <f t="shared" si="236"/>
        <v>0</v>
      </c>
      <c r="N142" s="19"/>
      <c r="O142" s="19"/>
      <c r="P142" s="19"/>
      <c r="Q142" s="19"/>
      <c r="R142" s="20">
        <f>+N142*P142*'1. Standard_Cost'!$B$13</f>
        <v>0</v>
      </c>
      <c r="S142" s="20">
        <f>+N142*O142*P142*'1. Standard_Cost'!$C$13</f>
        <v>0</v>
      </c>
      <c r="T142" s="20">
        <f>+N142*P142*Q142*'1. Standard_Cost'!$D$13</f>
        <v>0</v>
      </c>
      <c r="U142" s="20">
        <f>+N142*O142*'1. Standard_Cost'!$E$13</f>
        <v>0</v>
      </c>
      <c r="V142" s="19"/>
      <c r="W142" s="19"/>
      <c r="X142" s="19"/>
      <c r="Y142" s="20">
        <f>+V142*((X142*'1. Standard_Cost'!$B$17)+(W142*X142*'1. Standard_Cost'!$C$17))</f>
        <v>0</v>
      </c>
      <c r="Z142" s="19"/>
      <c r="AA142" s="19"/>
      <c r="AB142" s="20">
        <f>+Z142*'1. Standard_Cost'!$B$21+AA142*'1. Standard_Cost'!$C$21</f>
        <v>0</v>
      </c>
      <c r="AC142" s="21"/>
      <c r="AD142" s="22"/>
      <c r="AE142" s="20">
        <f>SUM(AD142,AC142,AB142,Y142,U142,T142,S142,R142)*'1. Standard_Cost'!B185</f>
        <v>0</v>
      </c>
      <c r="AF142" s="20">
        <f t="shared" si="241"/>
        <v>0</v>
      </c>
      <c r="AG142" s="19"/>
      <c r="AH142" s="19"/>
      <c r="AI142" s="19"/>
      <c r="AJ142" s="23"/>
      <c r="AK142" s="23"/>
      <c r="AL142" s="23"/>
      <c r="AM142" s="20">
        <f>AG142*'1. Standard_Cost'!B181+'Incremental_Cost Year 1'!AH87*'1. Standard_Cost'!C181+'Incremental_Cost Year 1'!AI87*'1. Standard_Cost'!D181+'Incremental_Cost Year 1'!AJ87+'Incremental_Cost Year 1'!AL87+AK142</f>
        <v>0</v>
      </c>
      <c r="AN142" s="20">
        <f>AM142*'1. Standard_Cost'!C185</f>
        <v>0</v>
      </c>
      <c r="AO142" s="23"/>
      <c r="AQ142" s="20">
        <f t="shared" si="237"/>
        <v>0</v>
      </c>
      <c r="AR142" s="20">
        <f t="shared" si="238"/>
        <v>0</v>
      </c>
      <c r="AS142" s="20">
        <f t="shared" si="239"/>
        <v>0</v>
      </c>
      <c r="AT142" s="20">
        <f t="shared" si="242"/>
        <v>0</v>
      </c>
      <c r="AU142" s="24"/>
      <c r="AV142" s="24"/>
      <c r="AW142" s="24"/>
      <c r="AX142" s="24"/>
      <c r="AY142" s="24"/>
      <c r="AZ142" s="24"/>
      <c r="BA142" s="25">
        <f t="shared" si="240"/>
        <v>0</v>
      </c>
    </row>
    <row r="143" spans="1:53" ht="41.4" outlineLevel="1">
      <c r="B143" s="41"/>
      <c r="C143" s="38"/>
      <c r="D143" s="86" t="s">
        <v>48</v>
      </c>
      <c r="E143" s="86" t="s">
        <v>224</v>
      </c>
      <c r="F143" s="88" t="s">
        <v>153</v>
      </c>
      <c r="G143" s="89" t="s">
        <v>154</v>
      </c>
      <c r="H143" s="27" t="s">
        <v>116</v>
      </c>
      <c r="I143" s="28"/>
      <c r="J143" s="28"/>
      <c r="K143" s="28"/>
      <c r="L143" s="29">
        <f>SUM(L139:L142)</f>
        <v>0</v>
      </c>
      <c r="M143" s="29">
        <f>SUM(M139:M142)</f>
        <v>0</v>
      </c>
      <c r="N143" s="28"/>
      <c r="O143" s="28"/>
      <c r="P143" s="28"/>
      <c r="Q143" s="28"/>
      <c r="R143" s="30">
        <f>SUM(R139:R142)</f>
        <v>0</v>
      </c>
      <c r="S143" s="30">
        <f>SUM(S139:S142)</f>
        <v>0</v>
      </c>
      <c r="T143" s="30">
        <f>SUM(T139:T142)</f>
        <v>0</v>
      </c>
      <c r="U143" s="30">
        <f>SUM(U139:U142)</f>
        <v>0</v>
      </c>
      <c r="V143" s="28"/>
      <c r="W143" s="28"/>
      <c r="X143" s="28"/>
      <c r="Y143" s="29">
        <f>SUM(Y139:Y142)</f>
        <v>0</v>
      </c>
      <c r="Z143" s="28"/>
      <c r="AA143" s="28"/>
      <c r="AB143" s="29">
        <f t="shared" ref="AB143:AF143" si="243">SUM(AB139:AB142)</f>
        <v>0</v>
      </c>
      <c r="AC143" s="29">
        <f t="shared" si="243"/>
        <v>0</v>
      </c>
      <c r="AD143" s="29">
        <f t="shared" si="243"/>
        <v>0</v>
      </c>
      <c r="AE143" s="29">
        <f t="shared" si="243"/>
        <v>0</v>
      </c>
      <c r="AF143" s="29">
        <f t="shared" si="243"/>
        <v>0</v>
      </c>
      <c r="AG143" s="28"/>
      <c r="AH143" s="28"/>
      <c r="AI143" s="28"/>
      <c r="AJ143" s="30">
        <f>SUM(AJ139:AJ142)</f>
        <v>0</v>
      </c>
      <c r="AK143" s="30">
        <f>SUM(AK139:AK142)</f>
        <v>0</v>
      </c>
      <c r="AL143" s="30">
        <f>SUM(AL139:AL142)</f>
        <v>0</v>
      </c>
      <c r="AM143" s="29">
        <f>SUM(AM139:AM142)</f>
        <v>0</v>
      </c>
      <c r="AN143" s="29">
        <f>SUM(AN139:AN142)</f>
        <v>0</v>
      </c>
      <c r="AO143" s="31"/>
      <c r="AP143" s="32"/>
      <c r="AQ143" s="78">
        <f t="shared" ref="AQ143:BA143" si="244">SUM(AQ139:AQ142)</f>
        <v>0</v>
      </c>
      <c r="AR143" s="78">
        <f t="shared" si="244"/>
        <v>0</v>
      </c>
      <c r="AS143" s="78">
        <f t="shared" si="244"/>
        <v>0</v>
      </c>
      <c r="AT143" s="78">
        <f t="shared" si="244"/>
        <v>0</v>
      </c>
      <c r="AU143" s="78">
        <f t="shared" si="244"/>
        <v>0</v>
      </c>
      <c r="AV143" s="78">
        <f t="shared" si="244"/>
        <v>0</v>
      </c>
      <c r="AW143" s="78">
        <f t="shared" si="244"/>
        <v>0</v>
      </c>
      <c r="AX143" s="78">
        <f t="shared" si="244"/>
        <v>0</v>
      </c>
      <c r="AY143" s="78">
        <f t="shared" si="244"/>
        <v>0</v>
      </c>
      <c r="AZ143" s="78">
        <f t="shared" si="244"/>
        <v>0</v>
      </c>
      <c r="BA143" s="78">
        <f t="shared" si="244"/>
        <v>0</v>
      </c>
    </row>
    <row r="144" spans="1:53" outlineLevel="2">
      <c r="B144" s="41"/>
      <c r="C144" s="38"/>
      <c r="D144" s="85"/>
      <c r="E144" s="85"/>
      <c r="F144" s="87"/>
      <c r="G144" s="82"/>
      <c r="H144" s="15" t="s">
        <v>49</v>
      </c>
      <c r="I144" s="16"/>
      <c r="J144" s="17"/>
      <c r="K144" s="17"/>
      <c r="L144" s="18" t="str">
        <f>IF(I144&lt;&gt;0,((VLOOKUP(I144,'1. Standard_Cost'!$B$4:$D$9,2)+VLOOKUP(I144,'1. Standard_Cost'!$B$4:$D$9,3))*J144*K144),"0")</f>
        <v>0</v>
      </c>
      <c r="M144" s="18">
        <f t="shared" ref="M144:M147" si="245">L144*0.167</f>
        <v>0</v>
      </c>
      <c r="N144" s="19"/>
      <c r="O144" s="19"/>
      <c r="P144" s="19"/>
      <c r="Q144" s="19"/>
      <c r="R144" s="20">
        <f>+N144*P144*'1. Standard_Cost'!$B$13</f>
        <v>0</v>
      </c>
      <c r="S144" s="20">
        <f>+N144*O144*P144*'1. Standard_Cost'!$C$13</f>
        <v>0</v>
      </c>
      <c r="T144" s="20">
        <f>+N144*P144*Q144*'1. Standard_Cost'!$D$13</f>
        <v>0</v>
      </c>
      <c r="U144" s="20">
        <f>+N144*O144*'1. Standard_Cost'!$E$13</f>
        <v>0</v>
      </c>
      <c r="V144" s="19"/>
      <c r="W144" s="19"/>
      <c r="X144" s="19"/>
      <c r="Y144" s="20">
        <f>+V144*((X144*'1. Standard_Cost'!$B$17)+(W144*X144*'1. Standard_Cost'!$C$17))</f>
        <v>0</v>
      </c>
      <c r="Z144" s="19"/>
      <c r="AA144" s="19"/>
      <c r="AB144" s="20">
        <f>+Z144*'1. Standard_Cost'!$B$21+AA144*'1. Standard_Cost'!$C$21</f>
        <v>0</v>
      </c>
      <c r="AC144" s="21"/>
      <c r="AD144" s="22"/>
      <c r="AE144" s="20">
        <f>SUM(AD144,AC144,AB144,Y144,U144,T144,S144,R144)*'1. Standard_Cost'!B185</f>
        <v>0</v>
      </c>
      <c r="AF144" s="20">
        <f>SUM(AD144,AE144)</f>
        <v>0</v>
      </c>
      <c r="AG144" s="19"/>
      <c r="AH144" s="19"/>
      <c r="AI144" s="19"/>
      <c r="AJ144" s="23"/>
      <c r="AK144" s="23"/>
      <c r="AL144" s="23"/>
      <c r="AM144" s="20">
        <f>AG144*'1. Standard_Cost'!B181+'Incremental_Cost Year 1'!AH89*'1. Standard_Cost'!C181+'Incremental_Cost Year 1'!AI89*'1. Standard_Cost'!D181+'Incremental_Cost Year 1'!AJ89+'Incremental_Cost Year 1'!AL89+AK144</f>
        <v>0</v>
      </c>
      <c r="AN144" s="20">
        <f>AM144*'1. Standard_Cost'!C185</f>
        <v>0</v>
      </c>
      <c r="AO144" s="23"/>
      <c r="AQ144" s="20">
        <f t="shared" ref="AQ144:AQ147" si="246">L144+M144</f>
        <v>0</v>
      </c>
      <c r="AR144" s="20">
        <f t="shared" ref="AR144:AR147" si="247">AF144</f>
        <v>0</v>
      </c>
      <c r="AS144" s="20">
        <f t="shared" ref="AS144:AS147" si="248">AM144+AN144</f>
        <v>0</v>
      </c>
      <c r="AT144" s="20">
        <f>SUM(AQ144,AR144,AS144)</f>
        <v>0</v>
      </c>
      <c r="AU144" s="24"/>
      <c r="AV144" s="24"/>
      <c r="AW144" s="24"/>
      <c r="AX144" s="24"/>
      <c r="AY144" s="24"/>
      <c r="AZ144" s="24"/>
      <c r="BA144" s="25">
        <f t="shared" ref="BA144:BA147" si="249">SUM(AU144:AZ144)-AT144</f>
        <v>0</v>
      </c>
    </row>
    <row r="145" spans="2:53" outlineLevel="2">
      <c r="B145" s="41"/>
      <c r="C145" s="38"/>
      <c r="D145" s="84"/>
      <c r="E145" s="84"/>
      <c r="F145" s="84"/>
      <c r="G145" s="83"/>
      <c r="H145" s="15" t="s">
        <v>50</v>
      </c>
      <c r="I145" s="16"/>
      <c r="J145" s="17"/>
      <c r="K145" s="17"/>
      <c r="L145" s="18" t="str">
        <f>IF(I145&lt;&gt;0,((VLOOKUP(I145,'1. Standard_Cost'!$B$4:$D$9,2)+VLOOKUP(I145,'1. Standard_Cost'!$B$4:$D$9,3))*J145*K145),"0")</f>
        <v>0</v>
      </c>
      <c r="M145" s="18">
        <f t="shared" si="245"/>
        <v>0</v>
      </c>
      <c r="N145" s="19"/>
      <c r="O145" s="19"/>
      <c r="P145" s="19"/>
      <c r="Q145" s="19"/>
      <c r="R145" s="20">
        <f>+N145*P145*'1. Standard_Cost'!$B$13</f>
        <v>0</v>
      </c>
      <c r="S145" s="20">
        <f>+N145*O145*P145*'1. Standard_Cost'!$C$13</f>
        <v>0</v>
      </c>
      <c r="T145" s="20">
        <f>+N145*P145*Q145*'1. Standard_Cost'!$D$13</f>
        <v>0</v>
      </c>
      <c r="U145" s="20">
        <f>+N145*O145*'1. Standard_Cost'!$E$13</f>
        <v>0</v>
      </c>
      <c r="V145" s="19"/>
      <c r="W145" s="19"/>
      <c r="X145" s="19"/>
      <c r="Y145" s="20">
        <f>+V145*((X145*'1. Standard_Cost'!$B$17)+(W145*X145*'1. Standard_Cost'!$C$17))</f>
        <v>0</v>
      </c>
      <c r="Z145" s="19"/>
      <c r="AA145" s="19"/>
      <c r="AB145" s="20">
        <f>+Z145*'1. Standard_Cost'!$B$21+AA145*'1. Standard_Cost'!$C$21</f>
        <v>0</v>
      </c>
      <c r="AC145" s="21"/>
      <c r="AD145" s="22"/>
      <c r="AE145" s="20">
        <f>SUM(AD145,AC145,AB145,Y145,U145,T145,S145,R145)*'1. Standard_Cost'!B185</f>
        <v>0</v>
      </c>
      <c r="AF145" s="20">
        <f t="shared" ref="AF145:AF147" si="250">SUM(AD145,AE145)</f>
        <v>0</v>
      </c>
      <c r="AG145" s="19"/>
      <c r="AH145" s="19"/>
      <c r="AI145" s="19"/>
      <c r="AJ145" s="23"/>
      <c r="AK145" s="23"/>
      <c r="AL145" s="23"/>
      <c r="AM145" s="20">
        <f>AG145*'1. Standard_Cost'!B181+'Incremental_Cost Year 1'!AH90*'1. Standard_Cost'!C181+'Incremental_Cost Year 1'!AI90*'1. Standard_Cost'!D181+'Incremental_Cost Year 1'!AJ90+'Incremental_Cost Year 1'!AL90+AK145</f>
        <v>0</v>
      </c>
      <c r="AN145" s="20">
        <f>AM145*'1. Standard_Cost'!C185</f>
        <v>0</v>
      </c>
      <c r="AO145" s="23"/>
      <c r="AQ145" s="20">
        <f t="shared" si="246"/>
        <v>0</v>
      </c>
      <c r="AR145" s="20">
        <f t="shared" si="247"/>
        <v>0</v>
      </c>
      <c r="AS145" s="20">
        <f t="shared" si="248"/>
        <v>0</v>
      </c>
      <c r="AT145" s="20">
        <f t="shared" ref="AT145:AT147" si="251">SUM(AQ145,AR145,AS145)</f>
        <v>0</v>
      </c>
      <c r="AU145" s="24"/>
      <c r="AV145" s="24">
        <v>0</v>
      </c>
      <c r="AW145" s="24"/>
      <c r="AX145" s="24"/>
      <c r="AY145" s="24"/>
      <c r="AZ145" s="24"/>
      <c r="BA145" s="25">
        <f t="shared" si="249"/>
        <v>0</v>
      </c>
    </row>
    <row r="146" spans="2:53" outlineLevel="2">
      <c r="B146" s="41"/>
      <c r="C146" s="240"/>
      <c r="D146" s="84"/>
      <c r="E146" s="84"/>
      <c r="F146" s="84"/>
      <c r="G146" s="83"/>
      <c r="H146" s="15" t="s">
        <v>51</v>
      </c>
      <c r="I146" s="16"/>
      <c r="J146" s="17"/>
      <c r="K146" s="17"/>
      <c r="L146" s="18" t="str">
        <f>IF(I146&lt;&gt;0,((VLOOKUP(I146,'1. Standard_Cost'!$B$4:$D$9,2)+VLOOKUP(I146,'1. Standard_Cost'!$B$4:$D$9,3))*J146*K146),"0")</f>
        <v>0</v>
      </c>
      <c r="M146" s="18">
        <f t="shared" si="245"/>
        <v>0</v>
      </c>
      <c r="N146" s="19"/>
      <c r="O146" s="19"/>
      <c r="P146" s="19"/>
      <c r="Q146" s="19"/>
      <c r="R146" s="20">
        <f>+N146*P146*'1. Standard_Cost'!$B$13</f>
        <v>0</v>
      </c>
      <c r="S146" s="20">
        <f>+N146*O146*P146*'1. Standard_Cost'!$C$13</f>
        <v>0</v>
      </c>
      <c r="T146" s="20">
        <f>+N146*P146*Q146*'1. Standard_Cost'!$D$13</f>
        <v>0</v>
      </c>
      <c r="U146" s="20">
        <f>+N146*O146*'1. Standard_Cost'!$E$13</f>
        <v>0</v>
      </c>
      <c r="V146" s="19"/>
      <c r="W146" s="19"/>
      <c r="X146" s="19"/>
      <c r="Y146" s="20">
        <f>+V146*((X146*'1. Standard_Cost'!$B$17)+(W146*X146*'1. Standard_Cost'!$C$17))</f>
        <v>0</v>
      </c>
      <c r="Z146" s="19"/>
      <c r="AA146" s="19"/>
      <c r="AB146" s="20">
        <f>+Z146*'1. Standard_Cost'!$B$21+AA146*'1. Standard_Cost'!$C$21</f>
        <v>0</v>
      </c>
      <c r="AC146" s="21"/>
      <c r="AD146" s="22"/>
      <c r="AE146" s="20">
        <f>SUM(AD146,AC146,AB146,Y146,U146,T146,S146,R146)*'1. Standard_Cost'!B185</f>
        <v>0</v>
      </c>
      <c r="AF146" s="20">
        <f t="shared" si="250"/>
        <v>0</v>
      </c>
      <c r="AG146" s="19"/>
      <c r="AH146" s="19"/>
      <c r="AI146" s="19"/>
      <c r="AJ146" s="23"/>
      <c r="AK146" s="23"/>
      <c r="AL146" s="23"/>
      <c r="AM146" s="20">
        <f>AG146*'1. Standard_Cost'!B181+'Incremental_Cost Year 1'!AH91*'1. Standard_Cost'!C181+'Incremental_Cost Year 1'!AI91*'1. Standard_Cost'!D181+'Incremental_Cost Year 1'!AJ91+'Incremental_Cost Year 1'!AL91+AK146</f>
        <v>0</v>
      </c>
      <c r="AN146" s="20">
        <f>AM146*'1. Standard_Cost'!C185</f>
        <v>0</v>
      </c>
      <c r="AO146" s="23"/>
      <c r="AQ146" s="20">
        <f t="shared" si="246"/>
        <v>0</v>
      </c>
      <c r="AR146" s="20">
        <f t="shared" si="247"/>
        <v>0</v>
      </c>
      <c r="AS146" s="20">
        <f t="shared" si="248"/>
        <v>0</v>
      </c>
      <c r="AT146" s="20">
        <f t="shared" si="251"/>
        <v>0</v>
      </c>
      <c r="AU146" s="24"/>
      <c r="AV146" s="24"/>
      <c r="AW146" s="24"/>
      <c r="AX146" s="24"/>
      <c r="AY146" s="24"/>
      <c r="AZ146" s="24"/>
      <c r="BA146" s="25">
        <f t="shared" si="249"/>
        <v>0</v>
      </c>
    </row>
    <row r="147" spans="2:53" outlineLevel="2">
      <c r="B147" s="41"/>
      <c r="C147" s="240"/>
      <c r="D147" s="84"/>
      <c r="E147" s="84"/>
      <c r="F147" s="84"/>
      <c r="G147" s="83"/>
      <c r="H147" s="26" t="s">
        <v>180</v>
      </c>
      <c r="I147" s="16"/>
      <c r="J147" s="17"/>
      <c r="K147" s="17"/>
      <c r="L147" s="18" t="str">
        <f>IF(I147&lt;&gt;0,((VLOOKUP(I147,'1. Standard_Cost'!$B$4:$D$9,2)+VLOOKUP(I147,'1. Standard_Cost'!$B$4:$D$9,3))*J147*K147),"0")</f>
        <v>0</v>
      </c>
      <c r="M147" s="18">
        <f t="shared" si="245"/>
        <v>0</v>
      </c>
      <c r="N147" s="19"/>
      <c r="O147" s="19"/>
      <c r="P147" s="19"/>
      <c r="Q147" s="19"/>
      <c r="R147" s="20">
        <f>+N147*P147*'1. Standard_Cost'!$B$13</f>
        <v>0</v>
      </c>
      <c r="S147" s="20">
        <f>+N147*O147*P147*'1. Standard_Cost'!$C$13</f>
        <v>0</v>
      </c>
      <c r="T147" s="20">
        <f>+N147*P147*Q147*'1. Standard_Cost'!$D$13</f>
        <v>0</v>
      </c>
      <c r="U147" s="20">
        <f>+N147*O147*'1. Standard_Cost'!$E$13</f>
        <v>0</v>
      </c>
      <c r="V147" s="19"/>
      <c r="W147" s="19"/>
      <c r="X147" s="19"/>
      <c r="Y147" s="20">
        <f>+V147*((X147*'1. Standard_Cost'!$B$17)+(W147*X147*'1. Standard_Cost'!$C$17))</f>
        <v>0</v>
      </c>
      <c r="Z147" s="19"/>
      <c r="AA147" s="19"/>
      <c r="AB147" s="20">
        <f>+Z147*'1. Standard_Cost'!$B$21+AA147*'1. Standard_Cost'!$C$21</f>
        <v>0</v>
      </c>
      <c r="AC147" s="21"/>
      <c r="AD147" s="22"/>
      <c r="AE147" s="20">
        <f>SUM(AD147,AC147,AB147,Y147,U147,T147,S147,R147)*'1. Standard_Cost'!B185</f>
        <v>0</v>
      </c>
      <c r="AF147" s="20">
        <f t="shared" si="250"/>
        <v>0</v>
      </c>
      <c r="AG147" s="19"/>
      <c r="AH147" s="19"/>
      <c r="AI147" s="19"/>
      <c r="AJ147" s="23"/>
      <c r="AK147" s="23"/>
      <c r="AL147" s="23"/>
      <c r="AM147" s="20">
        <f>AG147*'1. Standard_Cost'!B181+'Incremental_Cost Year 1'!AH92*'1. Standard_Cost'!C181+'Incremental_Cost Year 1'!AI92*'1. Standard_Cost'!D181+'Incremental_Cost Year 1'!AJ92+'Incremental_Cost Year 1'!AL92+AK147</f>
        <v>0</v>
      </c>
      <c r="AN147" s="20">
        <f>AM147*'1. Standard_Cost'!C185</f>
        <v>0</v>
      </c>
      <c r="AO147" s="23"/>
      <c r="AQ147" s="20">
        <f t="shared" si="246"/>
        <v>0</v>
      </c>
      <c r="AR147" s="20">
        <f t="shared" si="247"/>
        <v>0</v>
      </c>
      <c r="AS147" s="20">
        <f t="shared" si="248"/>
        <v>0</v>
      </c>
      <c r="AT147" s="20">
        <f t="shared" si="251"/>
        <v>0</v>
      </c>
      <c r="AU147" s="24"/>
      <c r="AV147" s="24"/>
      <c r="AW147" s="24"/>
      <c r="AX147" s="24"/>
      <c r="AY147" s="24"/>
      <c r="AZ147" s="24"/>
      <c r="BA147" s="25">
        <f t="shared" si="249"/>
        <v>0</v>
      </c>
    </row>
    <row r="148" spans="2:53" ht="41.4" outlineLevel="1">
      <c r="B148" s="41"/>
      <c r="C148" s="241"/>
      <c r="D148" s="86" t="s">
        <v>48</v>
      </c>
      <c r="E148" s="86" t="s">
        <v>225</v>
      </c>
      <c r="F148" s="88" t="s">
        <v>153</v>
      </c>
      <c r="G148" s="89" t="s">
        <v>154</v>
      </c>
      <c r="H148" s="27" t="s">
        <v>115</v>
      </c>
      <c r="I148" s="28"/>
      <c r="J148" s="28"/>
      <c r="K148" s="28"/>
      <c r="L148" s="29">
        <f>SUM(L144:L147)</f>
        <v>0</v>
      </c>
      <c r="M148" s="29">
        <f>SUM(M144:M147)</f>
        <v>0</v>
      </c>
      <c r="N148" s="28"/>
      <c r="O148" s="28"/>
      <c r="P148" s="28"/>
      <c r="Q148" s="28"/>
      <c r="R148" s="30">
        <f>SUM(R144:R147)</f>
        <v>0</v>
      </c>
      <c r="S148" s="30">
        <f>SUM(S144:S147)</f>
        <v>0</v>
      </c>
      <c r="T148" s="30">
        <f>SUM(T144:T147)</f>
        <v>0</v>
      </c>
      <c r="U148" s="30">
        <f>SUM(U144:U147)</f>
        <v>0</v>
      </c>
      <c r="V148" s="28"/>
      <c r="W148" s="28"/>
      <c r="X148" s="28"/>
      <c r="Y148" s="29">
        <f>SUM(Y144:Y147)</f>
        <v>0</v>
      </c>
      <c r="Z148" s="28"/>
      <c r="AA148" s="28"/>
      <c r="AB148" s="29">
        <f t="shared" ref="AB148:AF148" si="252">SUM(AB144:AB147)</f>
        <v>0</v>
      </c>
      <c r="AC148" s="29">
        <f t="shared" si="252"/>
        <v>0</v>
      </c>
      <c r="AD148" s="29">
        <f t="shared" si="252"/>
        <v>0</v>
      </c>
      <c r="AE148" s="29">
        <f t="shared" si="252"/>
        <v>0</v>
      </c>
      <c r="AF148" s="29">
        <f t="shared" si="252"/>
        <v>0</v>
      </c>
      <c r="AG148" s="28"/>
      <c r="AH148" s="28"/>
      <c r="AI148" s="28"/>
      <c r="AJ148" s="30">
        <f>SUM(AJ144:AJ147)</f>
        <v>0</v>
      </c>
      <c r="AK148" s="30">
        <f>SUM(AK144:AK147)</f>
        <v>0</v>
      </c>
      <c r="AL148" s="30">
        <f>SUM(AL144:AL147)</f>
        <v>0</v>
      </c>
      <c r="AM148" s="29">
        <f>SUM(AM144:AM147)</f>
        <v>0</v>
      </c>
      <c r="AN148" s="29">
        <f>SUM(AN144:AN147)</f>
        <v>0</v>
      </c>
      <c r="AO148" s="31"/>
      <c r="AP148" s="32"/>
      <c r="AQ148" s="78">
        <f t="shared" ref="AQ148:BA148" si="253">SUM(AQ144:AQ147)</f>
        <v>0</v>
      </c>
      <c r="AR148" s="78">
        <f t="shared" si="253"/>
        <v>0</v>
      </c>
      <c r="AS148" s="78">
        <f t="shared" si="253"/>
        <v>0</v>
      </c>
      <c r="AT148" s="78">
        <f t="shared" si="253"/>
        <v>0</v>
      </c>
      <c r="AU148" s="78">
        <f t="shared" si="253"/>
        <v>0</v>
      </c>
      <c r="AV148" s="78">
        <f t="shared" si="253"/>
        <v>0</v>
      </c>
      <c r="AW148" s="78">
        <f t="shared" si="253"/>
        <v>0</v>
      </c>
      <c r="AX148" s="78">
        <f t="shared" si="253"/>
        <v>0</v>
      </c>
      <c r="AY148" s="78">
        <f t="shared" si="253"/>
        <v>0</v>
      </c>
      <c r="AZ148" s="78">
        <f t="shared" si="253"/>
        <v>0</v>
      </c>
      <c r="BA148" s="78">
        <f t="shared" si="253"/>
        <v>0</v>
      </c>
    </row>
    <row r="149" spans="2:53" s="39" customFormat="1" ht="12.75" customHeight="1">
      <c r="B149" s="49"/>
      <c r="C149" s="224" t="s">
        <v>226</v>
      </c>
      <c r="D149" s="224"/>
      <c r="E149" s="225"/>
      <c r="F149" s="69"/>
      <c r="G149" s="69"/>
      <c r="H149" s="57" t="s">
        <v>240</v>
      </c>
      <c r="I149" s="58"/>
      <c r="J149" s="58"/>
      <c r="K149" s="58"/>
      <c r="L149" s="59">
        <f>SUM(L154,L159,L164)</f>
        <v>0</v>
      </c>
      <c r="M149" s="59">
        <f>SUM(M154,M159,M164)</f>
        <v>0</v>
      </c>
      <c r="N149" s="58"/>
      <c r="O149" s="58"/>
      <c r="P149" s="58"/>
      <c r="Q149" s="58"/>
      <c r="R149" s="59">
        <f>SUM(R154,R159,R164)</f>
        <v>0</v>
      </c>
      <c r="S149" s="59">
        <f t="shared" ref="S149:U149" si="254">SUM(S154,S159,S164)</f>
        <v>0</v>
      </c>
      <c r="T149" s="59">
        <f>SUM(T154,T159,T164)</f>
        <v>0</v>
      </c>
      <c r="U149" s="59">
        <f t="shared" si="254"/>
        <v>0</v>
      </c>
      <c r="V149" s="58"/>
      <c r="W149" s="58"/>
      <c r="X149" s="58"/>
      <c r="Y149" s="59">
        <f t="shared" ref="Y149" si="255">SUM(Y154,Y159,Y164)</f>
        <v>0</v>
      </c>
      <c r="Z149" s="58"/>
      <c r="AA149" s="58"/>
      <c r="AB149" s="59">
        <f t="shared" ref="AB149:AF149" si="256">SUM(AB154,AB159,AB164)</f>
        <v>0</v>
      </c>
      <c r="AC149" s="59">
        <f t="shared" si="256"/>
        <v>0</v>
      </c>
      <c r="AD149" s="59">
        <f t="shared" si="256"/>
        <v>0</v>
      </c>
      <c r="AE149" s="59">
        <f t="shared" si="256"/>
        <v>0</v>
      </c>
      <c r="AF149" s="59">
        <f t="shared" si="256"/>
        <v>0</v>
      </c>
      <c r="AG149" s="58"/>
      <c r="AH149" s="58"/>
      <c r="AI149" s="58"/>
      <c r="AJ149" s="59">
        <f t="shared" ref="AJ149:AN149" si="257">SUM(AJ154,AJ159,AJ164)</f>
        <v>0</v>
      </c>
      <c r="AK149" s="59">
        <f t="shared" si="257"/>
        <v>0</v>
      </c>
      <c r="AL149" s="59">
        <f t="shared" si="257"/>
        <v>0</v>
      </c>
      <c r="AM149" s="59" t="e">
        <f t="shared" si="257"/>
        <v>#REF!</v>
      </c>
      <c r="AN149" s="59" t="e">
        <f t="shared" si="257"/>
        <v>#REF!</v>
      </c>
      <c r="AO149" s="60"/>
      <c r="AP149" s="40"/>
      <c r="AQ149" s="59">
        <f t="shared" ref="AQ149:BA149" si="258">SUM(AQ154,AQ159,AQ164)</f>
        <v>0</v>
      </c>
      <c r="AR149" s="59">
        <f t="shared" si="258"/>
        <v>0</v>
      </c>
      <c r="AS149" s="59" t="e">
        <f t="shared" si="258"/>
        <v>#REF!</v>
      </c>
      <c r="AT149" s="59" t="e">
        <f t="shared" si="258"/>
        <v>#REF!</v>
      </c>
      <c r="AU149" s="59">
        <f t="shared" si="258"/>
        <v>0</v>
      </c>
      <c r="AV149" s="59">
        <f t="shared" si="258"/>
        <v>0</v>
      </c>
      <c r="AW149" s="59">
        <f t="shared" si="258"/>
        <v>0</v>
      </c>
      <c r="AX149" s="59">
        <f t="shared" si="258"/>
        <v>0</v>
      </c>
      <c r="AY149" s="59">
        <f t="shared" si="258"/>
        <v>0</v>
      </c>
      <c r="AZ149" s="59">
        <f t="shared" si="258"/>
        <v>0</v>
      </c>
      <c r="BA149" s="68" t="e">
        <f t="shared" si="258"/>
        <v>#REF!</v>
      </c>
    </row>
    <row r="150" spans="2:53" outlineLevel="2">
      <c r="B150" s="41"/>
      <c r="C150" s="38"/>
      <c r="D150" s="85"/>
      <c r="E150" s="85"/>
      <c r="F150" s="87"/>
      <c r="G150" s="82"/>
      <c r="H150" s="15" t="s">
        <v>49</v>
      </c>
      <c r="I150" s="16"/>
      <c r="J150" s="17"/>
      <c r="K150" s="17"/>
      <c r="L150" s="18" t="str">
        <f>IF(I150&lt;&gt;0,((VLOOKUP(I150,'1. Standard_Cost'!$B$4:$D$9,2)+VLOOKUP(I150,'1. Standard_Cost'!$B$4:$D$9,3))*J150*K150),"0")</f>
        <v>0</v>
      </c>
      <c r="M150" s="18">
        <f t="shared" ref="M150:M153" si="259">L150*0.167</f>
        <v>0</v>
      </c>
      <c r="N150" s="19"/>
      <c r="O150" s="19"/>
      <c r="P150" s="19"/>
      <c r="Q150" s="19"/>
      <c r="R150" s="20">
        <f>+N150*P150*'1. Standard_Cost'!$B$13</f>
        <v>0</v>
      </c>
      <c r="S150" s="20">
        <f>+N150*O150*P150*'1. Standard_Cost'!$C$13</f>
        <v>0</v>
      </c>
      <c r="T150" s="20">
        <f>+N150*P150*Q150*'1. Standard_Cost'!$D$13</f>
        <v>0</v>
      </c>
      <c r="U150" s="20">
        <f>+N150*O150*'1. Standard_Cost'!$E$13</f>
        <v>0</v>
      </c>
      <c r="V150" s="19"/>
      <c r="W150" s="19"/>
      <c r="X150" s="19"/>
      <c r="Y150" s="20">
        <f>+V150*((X150*'1. Standard_Cost'!$B$17)+(W150*X150*'1. Standard_Cost'!$C$17))</f>
        <v>0</v>
      </c>
      <c r="Z150" s="19"/>
      <c r="AA150" s="19"/>
      <c r="AB150" s="20">
        <f>+Z150*'1. Standard_Cost'!$B$21+AA150*'1. Standard_Cost'!$C$21</f>
        <v>0</v>
      </c>
      <c r="AC150" s="21"/>
      <c r="AD150" s="22"/>
      <c r="AE150" s="20">
        <f>SUM(AD150,AC150,AB150,Y150,U150,T150,S150,R150)*'1. Standard_Cost'!B201</f>
        <v>0</v>
      </c>
      <c r="AF150" s="20">
        <f>SUM(AD150,AE150)</f>
        <v>0</v>
      </c>
      <c r="AG150" s="19"/>
      <c r="AH150" s="19"/>
      <c r="AI150" s="19"/>
      <c r="AJ150" s="23"/>
      <c r="AK150" s="23"/>
      <c r="AL150" s="23"/>
      <c r="AM150" s="20">
        <f>AG150*'1. Standard_Cost'!B197+'Incremental_Cost Year 1'!AH110*'1. Standard_Cost'!C197+'Incremental_Cost Year 1'!AI110*'1. Standard_Cost'!D197+'Incremental_Cost Year 1'!AJ110+'Incremental_Cost Year 1'!AL110+AK150</f>
        <v>0</v>
      </c>
      <c r="AN150" s="20">
        <f>AM150*'1. Standard_Cost'!C201</f>
        <v>0</v>
      </c>
      <c r="AO150" s="23"/>
      <c r="AQ150" s="20">
        <f t="shared" ref="AQ150:AQ153" si="260">L150+M150</f>
        <v>0</v>
      </c>
      <c r="AR150" s="20">
        <f t="shared" ref="AR150:AR153" si="261">AF150</f>
        <v>0</v>
      </c>
      <c r="AS150" s="20">
        <f t="shared" ref="AS150:AS153" si="262">AM150+AN150</f>
        <v>0</v>
      </c>
      <c r="AT150" s="20">
        <f>SUM(AQ150,AR150,AS150)</f>
        <v>0</v>
      </c>
      <c r="AU150" s="24"/>
      <c r="AV150" s="24"/>
      <c r="AW150" s="24"/>
      <c r="AX150" s="24"/>
      <c r="AY150" s="24"/>
      <c r="AZ150" s="24"/>
      <c r="BA150" s="25">
        <f t="shared" ref="BA150:BA153" si="263">SUM(AU150:AZ150)-AT150</f>
        <v>0</v>
      </c>
    </row>
    <row r="151" spans="2:53" outlineLevel="2">
      <c r="B151" s="41"/>
      <c r="C151" s="38"/>
      <c r="D151" s="84"/>
      <c r="E151" s="84"/>
      <c r="F151" s="84"/>
      <c r="G151" s="83"/>
      <c r="H151" s="15" t="s">
        <v>50</v>
      </c>
      <c r="I151" s="16"/>
      <c r="J151" s="17"/>
      <c r="K151" s="17"/>
      <c r="L151" s="18" t="str">
        <f>IF(I151&lt;&gt;0,((VLOOKUP(I151,'1. Standard_Cost'!$B$4:$D$9,2)+VLOOKUP(I151,'1. Standard_Cost'!$B$4:$D$9,3))*J151*K151),"0")</f>
        <v>0</v>
      </c>
      <c r="M151" s="18">
        <f t="shared" si="259"/>
        <v>0</v>
      </c>
      <c r="N151" s="19"/>
      <c r="O151" s="19"/>
      <c r="P151" s="19"/>
      <c r="Q151" s="19"/>
      <c r="R151" s="20">
        <f>+N151*P151*'1. Standard_Cost'!$B$13</f>
        <v>0</v>
      </c>
      <c r="S151" s="20">
        <f>+N151*O151*P151*'1. Standard_Cost'!$C$13</f>
        <v>0</v>
      </c>
      <c r="T151" s="20">
        <f>+N151*P151*Q151*'1. Standard_Cost'!$D$13</f>
        <v>0</v>
      </c>
      <c r="U151" s="20">
        <f>+N151*O151*'1. Standard_Cost'!$E$13</f>
        <v>0</v>
      </c>
      <c r="V151" s="19"/>
      <c r="W151" s="19"/>
      <c r="X151" s="19"/>
      <c r="Y151" s="20">
        <f>+V151*((X151*'1. Standard_Cost'!$B$17)+(W151*X151*'1. Standard_Cost'!$C$17))</f>
        <v>0</v>
      </c>
      <c r="Z151" s="19"/>
      <c r="AA151" s="19"/>
      <c r="AB151" s="20">
        <f>+Z151*'1. Standard_Cost'!$B$21+AA151*'1. Standard_Cost'!$C$21</f>
        <v>0</v>
      </c>
      <c r="AC151" s="21"/>
      <c r="AD151" s="22"/>
      <c r="AE151" s="20">
        <f>SUM(AD151,AC151,AB151,Y151,U151,T151,S151,R151)*'1. Standard_Cost'!B201</f>
        <v>0</v>
      </c>
      <c r="AF151" s="20">
        <f t="shared" ref="AF151:AF153" si="264">SUM(AD151,AE151)</f>
        <v>0</v>
      </c>
      <c r="AG151" s="19"/>
      <c r="AH151" s="19"/>
      <c r="AI151" s="19"/>
      <c r="AJ151" s="23"/>
      <c r="AK151" s="23"/>
      <c r="AL151" s="23"/>
      <c r="AM151" s="20">
        <f>AG151*'1. Standard_Cost'!B197+'Incremental_Cost Year 1'!AH112*'1. Standard_Cost'!C197+'Incremental_Cost Year 1'!AI112*'1. Standard_Cost'!D197+'Incremental_Cost Year 1'!AJ112+'Incremental_Cost Year 1'!AL112+AK151</f>
        <v>0</v>
      </c>
      <c r="AN151" s="20">
        <f>AM151*'1. Standard_Cost'!C201</f>
        <v>0</v>
      </c>
      <c r="AO151" s="23"/>
      <c r="AQ151" s="20">
        <f t="shared" si="260"/>
        <v>0</v>
      </c>
      <c r="AR151" s="20">
        <f t="shared" si="261"/>
        <v>0</v>
      </c>
      <c r="AS151" s="20">
        <f t="shared" si="262"/>
        <v>0</v>
      </c>
      <c r="AT151" s="20">
        <f t="shared" ref="AT151:AT153" si="265">SUM(AQ151,AR151,AS151)</f>
        <v>0</v>
      </c>
      <c r="AU151" s="24"/>
      <c r="AV151" s="24"/>
      <c r="AW151" s="24"/>
      <c r="AX151" s="24"/>
      <c r="AY151" s="24"/>
      <c r="AZ151" s="24"/>
      <c r="BA151" s="25">
        <f t="shared" si="263"/>
        <v>0</v>
      </c>
    </row>
    <row r="152" spans="2:53" outlineLevel="2">
      <c r="B152" s="41"/>
      <c r="C152" s="38"/>
      <c r="D152" s="84"/>
      <c r="E152" s="84"/>
      <c r="F152" s="84"/>
      <c r="G152" s="83"/>
      <c r="H152" s="15" t="s">
        <v>51</v>
      </c>
      <c r="I152" s="16"/>
      <c r="J152" s="17"/>
      <c r="K152" s="17"/>
      <c r="L152" s="18" t="str">
        <f>IF(I152&lt;&gt;0,((VLOOKUP(I152,'1. Standard_Cost'!$B$4:$D$9,2)+VLOOKUP(I152,'1. Standard_Cost'!$B$4:$D$9,3))*J152*K152),"0")</f>
        <v>0</v>
      </c>
      <c r="M152" s="18">
        <f t="shared" si="259"/>
        <v>0</v>
      </c>
      <c r="N152" s="19"/>
      <c r="O152" s="19"/>
      <c r="P152" s="19"/>
      <c r="Q152" s="19"/>
      <c r="R152" s="20">
        <f>+N152*P152*'1. Standard_Cost'!$B$13</f>
        <v>0</v>
      </c>
      <c r="S152" s="20">
        <f>+N152*O152*P152*'1. Standard_Cost'!$C$13</f>
        <v>0</v>
      </c>
      <c r="T152" s="20">
        <f>+N152*P152*Q152*'1. Standard_Cost'!$D$13</f>
        <v>0</v>
      </c>
      <c r="U152" s="20">
        <f>+N152*O152*'1. Standard_Cost'!$E$13</f>
        <v>0</v>
      </c>
      <c r="V152" s="19"/>
      <c r="W152" s="19"/>
      <c r="X152" s="19"/>
      <c r="Y152" s="20">
        <f>+V152*((X152*'1. Standard_Cost'!$B$17)+(W152*X152*'1. Standard_Cost'!$C$17))</f>
        <v>0</v>
      </c>
      <c r="Z152" s="19"/>
      <c r="AA152" s="19"/>
      <c r="AB152" s="20">
        <f>+Z152*'1. Standard_Cost'!$B$21+AA152*'1. Standard_Cost'!$C$21</f>
        <v>0</v>
      </c>
      <c r="AC152" s="21"/>
      <c r="AD152" s="22"/>
      <c r="AE152" s="20">
        <f>SUM(AD152,AC152,AB152,Y152,U152,T152,S152,R152)*'1. Standard_Cost'!B201</f>
        <v>0</v>
      </c>
      <c r="AF152" s="20">
        <f t="shared" si="264"/>
        <v>0</v>
      </c>
      <c r="AG152" s="19"/>
      <c r="AH152" s="19"/>
      <c r="AI152" s="19"/>
      <c r="AJ152" s="23"/>
      <c r="AK152" s="23"/>
      <c r="AL152" s="23"/>
      <c r="AM152" s="20">
        <f>AG152*'1. Standard_Cost'!B197+'Incremental_Cost Year 1'!AH113*'1. Standard_Cost'!C197+'Incremental_Cost Year 1'!AI113*'1. Standard_Cost'!D197+'Incremental_Cost Year 1'!AJ113+'Incremental_Cost Year 1'!AL113+AK152</f>
        <v>0</v>
      </c>
      <c r="AN152" s="20">
        <f>AM152*'1. Standard_Cost'!C201</f>
        <v>0</v>
      </c>
      <c r="AO152" s="23"/>
      <c r="AQ152" s="20">
        <f t="shared" si="260"/>
        <v>0</v>
      </c>
      <c r="AR152" s="20">
        <f t="shared" si="261"/>
        <v>0</v>
      </c>
      <c r="AS152" s="20">
        <f t="shared" si="262"/>
        <v>0</v>
      </c>
      <c r="AT152" s="20">
        <f t="shared" si="265"/>
        <v>0</v>
      </c>
      <c r="AU152" s="24"/>
      <c r="AV152" s="24"/>
      <c r="AW152" s="24"/>
      <c r="AX152" s="24"/>
      <c r="AY152" s="24"/>
      <c r="AZ152" s="24"/>
      <c r="BA152" s="25">
        <f t="shared" si="263"/>
        <v>0</v>
      </c>
    </row>
    <row r="153" spans="2:53" outlineLevel="2">
      <c r="B153" s="41"/>
      <c r="C153" s="38"/>
      <c r="D153" s="84"/>
      <c r="E153" s="84"/>
      <c r="F153" s="84"/>
      <c r="G153" s="83"/>
      <c r="H153" s="26" t="s">
        <v>180</v>
      </c>
      <c r="I153" s="16"/>
      <c r="J153" s="17"/>
      <c r="K153" s="17"/>
      <c r="L153" s="18" t="str">
        <f>IF(I153&lt;&gt;0,((VLOOKUP(I153,'1. Standard_Cost'!$B$4:$D$9,2)+VLOOKUP(I153,'1. Standard_Cost'!$B$4:$D$9,3))*J153*K153),"0")</f>
        <v>0</v>
      </c>
      <c r="M153" s="18">
        <f t="shared" si="259"/>
        <v>0</v>
      </c>
      <c r="N153" s="19"/>
      <c r="O153" s="19"/>
      <c r="P153" s="19"/>
      <c r="Q153" s="19"/>
      <c r="R153" s="20">
        <f>+N153*P153*'1. Standard_Cost'!$B$13</f>
        <v>0</v>
      </c>
      <c r="S153" s="20">
        <f>+N153*O153*P153*'1. Standard_Cost'!$C$13</f>
        <v>0</v>
      </c>
      <c r="T153" s="20">
        <f>+N153*P153*Q153*'1. Standard_Cost'!$D$13</f>
        <v>0</v>
      </c>
      <c r="U153" s="20">
        <f>+N153*O153*'1. Standard_Cost'!$E$13</f>
        <v>0</v>
      </c>
      <c r="V153" s="19"/>
      <c r="W153" s="19"/>
      <c r="X153" s="19"/>
      <c r="Y153" s="20">
        <f>+V153*((X153*'1. Standard_Cost'!$B$17)+(W153*X153*'1. Standard_Cost'!$C$17))</f>
        <v>0</v>
      </c>
      <c r="Z153" s="19"/>
      <c r="AA153" s="19"/>
      <c r="AB153" s="20">
        <f>+Z153*'1. Standard_Cost'!$B$21+AA153*'1. Standard_Cost'!$C$21</f>
        <v>0</v>
      </c>
      <c r="AC153" s="21"/>
      <c r="AD153" s="22"/>
      <c r="AE153" s="20">
        <f>SUM(AD153,AC153,AB153,Y153,U153,T153,S153,R153)*'1. Standard_Cost'!B201</f>
        <v>0</v>
      </c>
      <c r="AF153" s="20">
        <f t="shared" si="264"/>
        <v>0</v>
      </c>
      <c r="AG153" s="19"/>
      <c r="AH153" s="19"/>
      <c r="AI153" s="19"/>
      <c r="AJ153" s="23"/>
      <c r="AK153" s="23"/>
      <c r="AL153" s="23"/>
      <c r="AM153" s="20">
        <f>AG153*'1. Standard_Cost'!B197+'Incremental_Cost Year 1'!AH114*'1. Standard_Cost'!C197+'Incremental_Cost Year 1'!AI114*'1. Standard_Cost'!D197+'Incremental_Cost Year 1'!AJ114+'Incremental_Cost Year 1'!AL114+AK153</f>
        <v>0</v>
      </c>
      <c r="AN153" s="20">
        <f>AM153*'1. Standard_Cost'!C201</f>
        <v>0</v>
      </c>
      <c r="AO153" s="23"/>
      <c r="AQ153" s="20">
        <f t="shared" si="260"/>
        <v>0</v>
      </c>
      <c r="AR153" s="20">
        <f t="shared" si="261"/>
        <v>0</v>
      </c>
      <c r="AS153" s="20">
        <f t="shared" si="262"/>
        <v>0</v>
      </c>
      <c r="AT153" s="20">
        <f t="shared" si="265"/>
        <v>0</v>
      </c>
      <c r="AU153" s="24"/>
      <c r="AV153" s="24"/>
      <c r="AW153" s="24"/>
      <c r="AX153" s="24"/>
      <c r="AY153" s="24"/>
      <c r="AZ153" s="24"/>
      <c r="BA153" s="25">
        <f t="shared" si="263"/>
        <v>0</v>
      </c>
    </row>
    <row r="154" spans="2:53" ht="82.8" outlineLevel="1">
      <c r="B154" s="41"/>
      <c r="C154" s="38"/>
      <c r="D154" s="86" t="s">
        <v>48</v>
      </c>
      <c r="E154" s="86" t="s">
        <v>227</v>
      </c>
      <c r="F154" s="88" t="s">
        <v>153</v>
      </c>
      <c r="G154" s="89" t="s">
        <v>154</v>
      </c>
      <c r="H154" s="27" t="s">
        <v>239</v>
      </c>
      <c r="I154" s="28"/>
      <c r="J154" s="28"/>
      <c r="K154" s="28"/>
      <c r="L154" s="29">
        <f>SUM(L150:L153)</f>
        <v>0</v>
      </c>
      <c r="M154" s="29">
        <f>SUM(M150:M153)</f>
        <v>0</v>
      </c>
      <c r="N154" s="28"/>
      <c r="O154" s="28"/>
      <c r="P154" s="28"/>
      <c r="Q154" s="28"/>
      <c r="R154" s="30">
        <f>SUM(R150:R153)</f>
        <v>0</v>
      </c>
      <c r="S154" s="30">
        <f>SUM(S150:S153)</f>
        <v>0</v>
      </c>
      <c r="T154" s="30">
        <f>SUM(T150:T153)</f>
        <v>0</v>
      </c>
      <c r="U154" s="30">
        <f>SUM(U150:U153)</f>
        <v>0</v>
      </c>
      <c r="V154" s="28"/>
      <c r="W154" s="28"/>
      <c r="X154" s="28"/>
      <c r="Y154" s="29">
        <f>SUM(Y150:Y153)</f>
        <v>0</v>
      </c>
      <c r="Z154" s="28"/>
      <c r="AA154" s="28"/>
      <c r="AB154" s="29">
        <f t="shared" ref="AB154:AF154" si="266">SUM(AB150:AB153)</f>
        <v>0</v>
      </c>
      <c r="AC154" s="29">
        <f t="shared" si="266"/>
        <v>0</v>
      </c>
      <c r="AD154" s="29">
        <f t="shared" si="266"/>
        <v>0</v>
      </c>
      <c r="AE154" s="29">
        <f t="shared" si="266"/>
        <v>0</v>
      </c>
      <c r="AF154" s="29">
        <f t="shared" si="266"/>
        <v>0</v>
      </c>
      <c r="AG154" s="28"/>
      <c r="AH154" s="28"/>
      <c r="AI154" s="28"/>
      <c r="AJ154" s="30">
        <f>SUM(AJ150:AJ153)</f>
        <v>0</v>
      </c>
      <c r="AK154" s="30">
        <f>SUM(AK150:AK153)</f>
        <v>0</v>
      </c>
      <c r="AL154" s="30">
        <f>SUM(AL150:AL153)</f>
        <v>0</v>
      </c>
      <c r="AM154" s="29">
        <f>SUM(AM150:AM153)</f>
        <v>0</v>
      </c>
      <c r="AN154" s="29">
        <f>SUM(AN150:AN153)</f>
        <v>0</v>
      </c>
      <c r="AO154" s="31"/>
      <c r="AP154" s="32"/>
      <c r="AQ154" s="78">
        <f t="shared" ref="AQ154:BA154" si="267">SUM(AQ150:AQ153)</f>
        <v>0</v>
      </c>
      <c r="AR154" s="78">
        <f t="shared" si="267"/>
        <v>0</v>
      </c>
      <c r="AS154" s="78">
        <f t="shared" si="267"/>
        <v>0</v>
      </c>
      <c r="AT154" s="78">
        <f t="shared" si="267"/>
        <v>0</v>
      </c>
      <c r="AU154" s="78">
        <f t="shared" si="267"/>
        <v>0</v>
      </c>
      <c r="AV154" s="78">
        <f t="shared" si="267"/>
        <v>0</v>
      </c>
      <c r="AW154" s="78">
        <f t="shared" si="267"/>
        <v>0</v>
      </c>
      <c r="AX154" s="78">
        <f t="shared" si="267"/>
        <v>0</v>
      </c>
      <c r="AY154" s="78">
        <f t="shared" si="267"/>
        <v>0</v>
      </c>
      <c r="AZ154" s="78">
        <f t="shared" si="267"/>
        <v>0</v>
      </c>
      <c r="BA154" s="78">
        <f t="shared" si="267"/>
        <v>0</v>
      </c>
    </row>
    <row r="155" spans="2:53" outlineLevel="2">
      <c r="B155" s="41"/>
      <c r="C155" s="38"/>
      <c r="D155" s="85"/>
      <c r="E155" s="85"/>
      <c r="F155" s="87"/>
      <c r="G155" s="82"/>
      <c r="H155" s="15" t="s">
        <v>49</v>
      </c>
      <c r="I155" s="16"/>
      <c r="J155" s="17"/>
      <c r="K155" s="17"/>
      <c r="L155" s="18" t="str">
        <f>IF(I155&lt;&gt;0,((VLOOKUP(I155,'1. Standard_Cost'!$B$4:$D$9,2)+VLOOKUP(I155,'1. Standard_Cost'!$B$4:$D$9,3))*J155*K155),"0")</f>
        <v>0</v>
      </c>
      <c r="M155" s="18">
        <f t="shared" ref="M155:M158" si="268">L155*0.167</f>
        <v>0</v>
      </c>
      <c r="N155" s="19"/>
      <c r="O155" s="19"/>
      <c r="P155" s="19"/>
      <c r="Q155" s="19"/>
      <c r="R155" s="20">
        <f>+N155*P155*'1. Standard_Cost'!$B$13</f>
        <v>0</v>
      </c>
      <c r="S155" s="20">
        <f>+N155*O155*P155*'1. Standard_Cost'!$C$13</f>
        <v>0</v>
      </c>
      <c r="T155" s="20">
        <f>+N155*P155*Q155*'1. Standard_Cost'!$D$13</f>
        <v>0</v>
      </c>
      <c r="U155" s="20">
        <f>+N155*O155*'1. Standard_Cost'!$E$13</f>
        <v>0</v>
      </c>
      <c r="V155" s="19"/>
      <c r="W155" s="19"/>
      <c r="X155" s="19"/>
      <c r="Y155" s="20">
        <f>+V155*((X155*'1. Standard_Cost'!$B$17)+(W155*X155*'1. Standard_Cost'!$C$17))</f>
        <v>0</v>
      </c>
      <c r="Z155" s="19"/>
      <c r="AA155" s="19"/>
      <c r="AB155" s="20">
        <f>+Z155*'1. Standard_Cost'!$B$21+AA155*'1. Standard_Cost'!$C$21</f>
        <v>0</v>
      </c>
      <c r="AC155" s="21"/>
      <c r="AD155" s="22"/>
      <c r="AE155" s="20">
        <f>SUM(AD155,AC155,AB155,Y155,U155,T155,S155,R155)*'1. Standard_Cost'!B201</f>
        <v>0</v>
      </c>
      <c r="AF155" s="20">
        <f>SUM(AD155,AE155)</f>
        <v>0</v>
      </c>
      <c r="AG155" s="19"/>
      <c r="AH155" s="19"/>
      <c r="AI155" s="19"/>
      <c r="AJ155" s="23"/>
      <c r="AK155" s="23"/>
      <c r="AL155" s="23"/>
      <c r="AM155" s="20">
        <f>AG155*'1. Standard_Cost'!B197+'Incremental_Cost Year 1'!AH116*'1. Standard_Cost'!C197+'Incremental_Cost Year 1'!AI116*'1. Standard_Cost'!D197+'Incremental_Cost Year 1'!AJ116+'Incremental_Cost Year 1'!AL116+AK155</f>
        <v>0</v>
      </c>
      <c r="AN155" s="20">
        <f>AM155*'1. Standard_Cost'!C201</f>
        <v>0</v>
      </c>
      <c r="AO155" s="23"/>
      <c r="AQ155" s="20">
        <f t="shared" ref="AQ155:AQ158" si="269">L155+M155</f>
        <v>0</v>
      </c>
      <c r="AR155" s="20">
        <f t="shared" ref="AR155:AR158" si="270">AF155</f>
        <v>0</v>
      </c>
      <c r="AS155" s="20">
        <f t="shared" ref="AS155:AS158" si="271">AM155+AN155</f>
        <v>0</v>
      </c>
      <c r="AT155" s="20">
        <f>SUM(AQ155,AR155,AS155)</f>
        <v>0</v>
      </c>
      <c r="AU155" s="24"/>
      <c r="AV155" s="24"/>
      <c r="AW155" s="24"/>
      <c r="AX155" s="24"/>
      <c r="AY155" s="24"/>
      <c r="AZ155" s="24"/>
      <c r="BA155" s="25">
        <f t="shared" ref="BA155:BA158" si="272">SUM(AU155:AZ155)-AT155</f>
        <v>0</v>
      </c>
    </row>
    <row r="156" spans="2:53" outlineLevel="2">
      <c r="B156" s="41"/>
      <c r="C156" s="38"/>
      <c r="D156" s="84"/>
      <c r="E156" s="84"/>
      <c r="F156" s="84"/>
      <c r="G156" s="83"/>
      <c r="H156" s="15" t="s">
        <v>50</v>
      </c>
      <c r="I156" s="16"/>
      <c r="J156" s="17"/>
      <c r="K156" s="17"/>
      <c r="L156" s="18" t="str">
        <f>IF(I156&lt;&gt;0,((VLOOKUP(I156,'1. Standard_Cost'!$B$4:$D$9,2)+VLOOKUP(I156,'1. Standard_Cost'!$B$4:$D$9,3))*J156*K156),"0")</f>
        <v>0</v>
      </c>
      <c r="M156" s="18">
        <f t="shared" si="268"/>
        <v>0</v>
      </c>
      <c r="N156" s="19"/>
      <c r="O156" s="19"/>
      <c r="P156" s="19"/>
      <c r="Q156" s="19"/>
      <c r="R156" s="20">
        <f>+N156*P156*'1. Standard_Cost'!$B$13</f>
        <v>0</v>
      </c>
      <c r="S156" s="20">
        <f>+N156*O156*P156*'1. Standard_Cost'!$C$13</f>
        <v>0</v>
      </c>
      <c r="T156" s="20">
        <f>+N156*P156*Q156*'1. Standard_Cost'!$D$13</f>
        <v>0</v>
      </c>
      <c r="U156" s="20">
        <f>+N156*O156*'1. Standard_Cost'!$E$13</f>
        <v>0</v>
      </c>
      <c r="V156" s="19"/>
      <c r="W156" s="19"/>
      <c r="X156" s="19"/>
      <c r="Y156" s="20">
        <f>+V156*((X156*'1. Standard_Cost'!$B$17)+(W156*X156*'1. Standard_Cost'!$C$17))</f>
        <v>0</v>
      </c>
      <c r="Z156" s="19"/>
      <c r="AA156" s="19"/>
      <c r="AB156" s="20">
        <f>+Z156*'1. Standard_Cost'!$B$21+AA156*'1. Standard_Cost'!$C$21</f>
        <v>0</v>
      </c>
      <c r="AC156" s="21"/>
      <c r="AD156" s="22"/>
      <c r="AE156" s="20">
        <f>SUM(AD156,AC156,AB156,Y156,U156,T156,S156,R156)*'1. Standard_Cost'!B201</f>
        <v>0</v>
      </c>
      <c r="AF156" s="20">
        <f t="shared" ref="AF156:AF158" si="273">SUM(AD156,AE156)</f>
        <v>0</v>
      </c>
      <c r="AG156" s="19"/>
      <c r="AH156" s="19"/>
      <c r="AI156" s="19"/>
      <c r="AJ156" s="23"/>
      <c r="AK156" s="23"/>
      <c r="AL156" s="23"/>
      <c r="AM156" s="20">
        <f>AG156*'1. Standard_Cost'!B197+'Incremental_Cost Year 1'!AH117*'1. Standard_Cost'!C197+'Incremental_Cost Year 1'!AI117*'1. Standard_Cost'!D197+'Incremental_Cost Year 1'!AJ117+'Incremental_Cost Year 1'!AL117+AK156</f>
        <v>0</v>
      </c>
      <c r="AN156" s="20">
        <f>AM156*'1. Standard_Cost'!C201</f>
        <v>0</v>
      </c>
      <c r="AO156" s="23"/>
      <c r="AQ156" s="20">
        <f t="shared" si="269"/>
        <v>0</v>
      </c>
      <c r="AR156" s="20">
        <f t="shared" si="270"/>
        <v>0</v>
      </c>
      <c r="AS156" s="20">
        <f t="shared" si="271"/>
        <v>0</v>
      </c>
      <c r="AT156" s="20">
        <f t="shared" ref="AT156:AT158" si="274">SUM(AQ156,AR156,AS156)</f>
        <v>0</v>
      </c>
      <c r="AU156" s="24"/>
      <c r="AV156" s="24">
        <v>0</v>
      </c>
      <c r="AW156" s="24"/>
      <c r="AX156" s="24"/>
      <c r="AY156" s="24"/>
      <c r="AZ156" s="24"/>
      <c r="BA156" s="25">
        <f t="shared" si="272"/>
        <v>0</v>
      </c>
    </row>
    <row r="157" spans="2:53" outlineLevel="2">
      <c r="B157" s="41"/>
      <c r="C157" s="240"/>
      <c r="D157" s="84"/>
      <c r="E157" s="84"/>
      <c r="F157" s="84"/>
      <c r="G157" s="83"/>
      <c r="H157" s="15" t="s">
        <v>51</v>
      </c>
      <c r="I157" s="16"/>
      <c r="J157" s="17"/>
      <c r="K157" s="17"/>
      <c r="L157" s="18" t="str">
        <f>IF(I157&lt;&gt;0,((VLOOKUP(I157,'1. Standard_Cost'!$B$4:$D$9,2)+VLOOKUP(I157,'1. Standard_Cost'!$B$4:$D$9,3))*J157*K157),"0")</f>
        <v>0</v>
      </c>
      <c r="M157" s="18">
        <f t="shared" si="268"/>
        <v>0</v>
      </c>
      <c r="N157" s="19"/>
      <c r="O157" s="19"/>
      <c r="P157" s="19"/>
      <c r="Q157" s="19"/>
      <c r="R157" s="20">
        <f>+N157*P157*'1. Standard_Cost'!$B$13</f>
        <v>0</v>
      </c>
      <c r="S157" s="20">
        <f>+N157*O157*P157*'1. Standard_Cost'!$C$13</f>
        <v>0</v>
      </c>
      <c r="T157" s="20">
        <f>+N157*P157*Q157*'1. Standard_Cost'!$D$13</f>
        <v>0</v>
      </c>
      <c r="U157" s="20">
        <f>+N157*O157*'1. Standard_Cost'!$E$13</f>
        <v>0</v>
      </c>
      <c r="V157" s="19"/>
      <c r="W157" s="19"/>
      <c r="X157" s="19"/>
      <c r="Y157" s="20">
        <f>+V157*((X157*'1. Standard_Cost'!$B$17)+(W157*X157*'1. Standard_Cost'!$C$17))</f>
        <v>0</v>
      </c>
      <c r="Z157" s="19"/>
      <c r="AA157" s="19"/>
      <c r="AB157" s="20">
        <f>+Z157*'1. Standard_Cost'!$B$21+AA157*'1. Standard_Cost'!$C$21</f>
        <v>0</v>
      </c>
      <c r="AC157" s="21"/>
      <c r="AD157" s="22"/>
      <c r="AE157" s="20">
        <f>SUM(AD157,AC157,AB157,Y157,U157,T157,S157,R157)*'1. Standard_Cost'!B201</f>
        <v>0</v>
      </c>
      <c r="AF157" s="20">
        <f t="shared" si="273"/>
        <v>0</v>
      </c>
      <c r="AG157" s="19"/>
      <c r="AH157" s="19"/>
      <c r="AI157" s="19"/>
      <c r="AJ157" s="23"/>
      <c r="AK157" s="23"/>
      <c r="AL157" s="23"/>
      <c r="AM157" s="20">
        <f>AG157*'1. Standard_Cost'!B197+'Incremental_Cost Year 1'!AH118*'1. Standard_Cost'!C197+'Incremental_Cost Year 1'!AI118*'1. Standard_Cost'!D197+'Incremental_Cost Year 1'!AJ118+'Incremental_Cost Year 1'!AL118+AK157</f>
        <v>0</v>
      </c>
      <c r="AN157" s="20">
        <f>AM157*'1. Standard_Cost'!C201</f>
        <v>0</v>
      </c>
      <c r="AO157" s="23"/>
      <c r="AQ157" s="20">
        <f t="shared" si="269"/>
        <v>0</v>
      </c>
      <c r="AR157" s="20">
        <f t="shared" si="270"/>
        <v>0</v>
      </c>
      <c r="AS157" s="20">
        <f t="shared" si="271"/>
        <v>0</v>
      </c>
      <c r="AT157" s="20">
        <f t="shared" si="274"/>
        <v>0</v>
      </c>
      <c r="AU157" s="24"/>
      <c r="AV157" s="24"/>
      <c r="AW157" s="24"/>
      <c r="AX157" s="24"/>
      <c r="AY157" s="24"/>
      <c r="AZ157" s="24"/>
      <c r="BA157" s="25">
        <f t="shared" si="272"/>
        <v>0</v>
      </c>
    </row>
    <row r="158" spans="2:53" outlineLevel="2">
      <c r="B158" s="41"/>
      <c r="C158" s="240"/>
      <c r="D158" s="84"/>
      <c r="E158" s="84"/>
      <c r="F158" s="84"/>
      <c r="G158" s="83"/>
      <c r="H158" s="26" t="s">
        <v>180</v>
      </c>
      <c r="I158" s="16"/>
      <c r="J158" s="17"/>
      <c r="K158" s="17"/>
      <c r="L158" s="18" t="str">
        <f>IF(I158&lt;&gt;0,((VLOOKUP(I158,'1. Standard_Cost'!$B$4:$D$9,2)+VLOOKUP(I158,'1. Standard_Cost'!$B$4:$D$9,3))*J158*K158),"0")</f>
        <v>0</v>
      </c>
      <c r="M158" s="18">
        <f t="shared" si="268"/>
        <v>0</v>
      </c>
      <c r="N158" s="19"/>
      <c r="O158" s="19"/>
      <c r="P158" s="19"/>
      <c r="Q158" s="19"/>
      <c r="R158" s="20">
        <f>+N158*P158*'1. Standard_Cost'!$B$13</f>
        <v>0</v>
      </c>
      <c r="S158" s="20">
        <f>+N158*O158*P158*'1. Standard_Cost'!$C$13</f>
        <v>0</v>
      </c>
      <c r="T158" s="20">
        <f>+N158*P158*Q158*'1. Standard_Cost'!$D$13</f>
        <v>0</v>
      </c>
      <c r="U158" s="20">
        <f>+N158*O158*'1. Standard_Cost'!$E$13</f>
        <v>0</v>
      </c>
      <c r="V158" s="19"/>
      <c r="W158" s="19"/>
      <c r="X158" s="19"/>
      <c r="Y158" s="20">
        <f>+V158*((X158*'1. Standard_Cost'!$B$17)+(W158*X158*'1. Standard_Cost'!$C$17))</f>
        <v>0</v>
      </c>
      <c r="Z158" s="19"/>
      <c r="AA158" s="19"/>
      <c r="AB158" s="20">
        <f>+Z158*'1. Standard_Cost'!$B$21+AA158*'1. Standard_Cost'!$C$21</f>
        <v>0</v>
      </c>
      <c r="AC158" s="21"/>
      <c r="AD158" s="22"/>
      <c r="AE158" s="20">
        <f>SUM(AD158,AC158,AB158,Y158,U158,T158,S158,R158)*'1. Standard_Cost'!B201</f>
        <v>0</v>
      </c>
      <c r="AF158" s="20">
        <f t="shared" si="273"/>
        <v>0</v>
      </c>
      <c r="AG158" s="19"/>
      <c r="AH158" s="19"/>
      <c r="AI158" s="19"/>
      <c r="AJ158" s="23"/>
      <c r="AK158" s="23"/>
      <c r="AL158" s="23"/>
      <c r="AM158" s="20">
        <f>AG158*'1. Standard_Cost'!B197+'Incremental_Cost Year 1'!AH119*'1. Standard_Cost'!C197+'Incremental_Cost Year 1'!AI119*'1. Standard_Cost'!D197+'Incremental_Cost Year 1'!AJ119+'Incremental_Cost Year 1'!AL119+AK158</f>
        <v>0</v>
      </c>
      <c r="AN158" s="20">
        <f>AM158*'1. Standard_Cost'!C201</f>
        <v>0</v>
      </c>
      <c r="AO158" s="23"/>
      <c r="AQ158" s="20">
        <f t="shared" si="269"/>
        <v>0</v>
      </c>
      <c r="AR158" s="20">
        <f t="shared" si="270"/>
        <v>0</v>
      </c>
      <c r="AS158" s="20">
        <f t="shared" si="271"/>
        <v>0</v>
      </c>
      <c r="AT158" s="20">
        <f t="shared" si="274"/>
        <v>0</v>
      </c>
      <c r="AU158" s="24"/>
      <c r="AV158" s="24"/>
      <c r="AW158" s="24"/>
      <c r="AX158" s="24"/>
      <c r="AY158" s="24"/>
      <c r="AZ158" s="24"/>
      <c r="BA158" s="25">
        <f t="shared" si="272"/>
        <v>0</v>
      </c>
    </row>
    <row r="159" spans="2:53" ht="55.2" outlineLevel="1">
      <c r="B159" s="41"/>
      <c r="C159" s="240"/>
      <c r="D159" s="86" t="s">
        <v>48</v>
      </c>
      <c r="E159" s="86" t="s">
        <v>228</v>
      </c>
      <c r="F159" s="88" t="s">
        <v>153</v>
      </c>
      <c r="G159" s="89" t="s">
        <v>154</v>
      </c>
      <c r="H159" s="27" t="s">
        <v>238</v>
      </c>
      <c r="I159" s="28"/>
      <c r="J159" s="28"/>
      <c r="K159" s="28"/>
      <c r="L159" s="29">
        <f>SUM(L155:L158)</f>
        <v>0</v>
      </c>
      <c r="M159" s="29">
        <f>SUM(M155:M158)</f>
        <v>0</v>
      </c>
      <c r="N159" s="28"/>
      <c r="O159" s="28"/>
      <c r="P159" s="28"/>
      <c r="Q159" s="28"/>
      <c r="R159" s="30">
        <f>SUM(R155:R158)</f>
        <v>0</v>
      </c>
      <c r="S159" s="30">
        <f>SUM(S155:S158)</f>
        <v>0</v>
      </c>
      <c r="T159" s="30">
        <f>SUM(T155:T158)</f>
        <v>0</v>
      </c>
      <c r="U159" s="30">
        <f>SUM(U155:U158)</f>
        <v>0</v>
      </c>
      <c r="V159" s="28"/>
      <c r="W159" s="28"/>
      <c r="X159" s="28"/>
      <c r="Y159" s="29">
        <f>SUM(Y155:Y158)</f>
        <v>0</v>
      </c>
      <c r="Z159" s="28"/>
      <c r="AA159" s="28"/>
      <c r="AB159" s="29">
        <f t="shared" ref="AB159:AF159" si="275">SUM(AB155:AB158)</f>
        <v>0</v>
      </c>
      <c r="AC159" s="29">
        <f t="shared" si="275"/>
        <v>0</v>
      </c>
      <c r="AD159" s="29">
        <f t="shared" si="275"/>
        <v>0</v>
      </c>
      <c r="AE159" s="29">
        <f t="shared" si="275"/>
        <v>0</v>
      </c>
      <c r="AF159" s="29">
        <f t="shared" si="275"/>
        <v>0</v>
      </c>
      <c r="AG159" s="28"/>
      <c r="AH159" s="28"/>
      <c r="AI159" s="28"/>
      <c r="AJ159" s="30">
        <f>SUM(AJ155:AJ158)</f>
        <v>0</v>
      </c>
      <c r="AK159" s="30">
        <f>SUM(AK155:AK158)</f>
        <v>0</v>
      </c>
      <c r="AL159" s="30">
        <f>SUM(AL155:AL158)</f>
        <v>0</v>
      </c>
      <c r="AM159" s="29">
        <f>SUM(AM155:AM158)</f>
        <v>0</v>
      </c>
      <c r="AN159" s="29">
        <f>SUM(AN155:AN158)</f>
        <v>0</v>
      </c>
      <c r="AO159" s="31"/>
      <c r="AP159" s="32"/>
      <c r="AQ159" s="78">
        <f t="shared" ref="AQ159:BA159" si="276">SUM(AQ155:AQ158)</f>
        <v>0</v>
      </c>
      <c r="AR159" s="78">
        <f t="shared" si="276"/>
        <v>0</v>
      </c>
      <c r="AS159" s="78">
        <f t="shared" si="276"/>
        <v>0</v>
      </c>
      <c r="AT159" s="78">
        <f t="shared" si="276"/>
        <v>0</v>
      </c>
      <c r="AU159" s="78">
        <f t="shared" si="276"/>
        <v>0</v>
      </c>
      <c r="AV159" s="78">
        <f t="shared" si="276"/>
        <v>0</v>
      </c>
      <c r="AW159" s="78">
        <f t="shared" si="276"/>
        <v>0</v>
      </c>
      <c r="AX159" s="78">
        <f t="shared" si="276"/>
        <v>0</v>
      </c>
      <c r="AY159" s="78">
        <f t="shared" si="276"/>
        <v>0</v>
      </c>
      <c r="AZ159" s="78">
        <f t="shared" si="276"/>
        <v>0</v>
      </c>
      <c r="BA159" s="78">
        <f t="shared" si="276"/>
        <v>0</v>
      </c>
    </row>
    <row r="160" spans="2:53" outlineLevel="2">
      <c r="B160" s="41"/>
      <c r="C160" s="240"/>
      <c r="D160" s="85"/>
      <c r="E160" s="85"/>
      <c r="F160" s="87"/>
      <c r="G160" s="82"/>
      <c r="H160" s="15" t="s">
        <v>49</v>
      </c>
      <c r="I160" s="16"/>
      <c r="J160" s="17"/>
      <c r="K160" s="17"/>
      <c r="L160" s="18" t="str">
        <f>IF(I160&lt;&gt;0,((VLOOKUP(I160,'1. Standard_Cost'!$B$4:$D$9,2)+VLOOKUP(I160,'1. Standard_Cost'!$B$4:$D$9,3))*J160*K160),"0")</f>
        <v>0</v>
      </c>
      <c r="M160" s="18">
        <f t="shared" ref="M160:M163" si="277">L160*0.167</f>
        <v>0</v>
      </c>
      <c r="N160" s="19"/>
      <c r="O160" s="19"/>
      <c r="P160" s="19"/>
      <c r="Q160" s="19"/>
      <c r="R160" s="20">
        <f>+N160*P160*'1. Standard_Cost'!$B$13</f>
        <v>0</v>
      </c>
      <c r="S160" s="20">
        <f>+N160*O160*P160*'1. Standard_Cost'!$C$13</f>
        <v>0</v>
      </c>
      <c r="T160" s="20">
        <f>+N160*P160*Q160*'1. Standard_Cost'!$D$13</f>
        <v>0</v>
      </c>
      <c r="U160" s="20">
        <f>+N160*O160*'1. Standard_Cost'!$E$13</f>
        <v>0</v>
      </c>
      <c r="V160" s="19"/>
      <c r="W160" s="19"/>
      <c r="X160" s="19"/>
      <c r="Y160" s="20">
        <f>+V160*((X160*'1. Standard_Cost'!$B$17)+(W160*X160*'1. Standard_Cost'!$C$17))</f>
        <v>0</v>
      </c>
      <c r="Z160" s="19"/>
      <c r="AA160" s="19"/>
      <c r="AB160" s="20">
        <f>+Z160*'1. Standard_Cost'!$B$21+AA160*'1. Standard_Cost'!$C$21</f>
        <v>0</v>
      </c>
      <c r="AC160" s="21"/>
      <c r="AD160" s="22"/>
      <c r="AE160" s="20">
        <f>SUM(AD160,AC160,AB160,Y160,U160,T160,S160,R160)*'1. Standard_Cost'!B201</f>
        <v>0</v>
      </c>
      <c r="AF160" s="20">
        <f>SUM(AD160,AE160)</f>
        <v>0</v>
      </c>
      <c r="AG160" s="19"/>
      <c r="AH160" s="19"/>
      <c r="AI160" s="19"/>
      <c r="AJ160" s="23"/>
      <c r="AK160" s="23"/>
      <c r="AL160" s="23"/>
      <c r="AM160" s="20" t="e">
        <f>AG160*'1. Standard_Cost'!B197+'Incremental_Cost Year 1'!#REF!*'1. Standard_Cost'!C197+'Incremental_Cost Year 1'!#REF!*'1. Standard_Cost'!D197+'Incremental_Cost Year 1'!#REF!+'Incremental_Cost Year 1'!#REF!+AK160</f>
        <v>#REF!</v>
      </c>
      <c r="AN160" s="20" t="e">
        <f>AM160*'1. Standard_Cost'!C201</f>
        <v>#REF!</v>
      </c>
      <c r="AO160" s="23"/>
      <c r="AQ160" s="20">
        <f t="shared" ref="AQ160:AQ163" si="278">L160+M160</f>
        <v>0</v>
      </c>
      <c r="AR160" s="20">
        <f t="shared" ref="AR160:AR163" si="279">AF160</f>
        <v>0</v>
      </c>
      <c r="AS160" s="20" t="e">
        <f t="shared" ref="AS160:AS163" si="280">AM160+AN160</f>
        <v>#REF!</v>
      </c>
      <c r="AT160" s="20" t="e">
        <f>SUM(AQ160,AR160,AS160)</f>
        <v>#REF!</v>
      </c>
      <c r="AU160" s="24"/>
      <c r="AV160" s="24"/>
      <c r="AW160" s="24"/>
      <c r="AX160" s="24"/>
      <c r="AY160" s="24"/>
      <c r="AZ160" s="24"/>
      <c r="BA160" s="25" t="e">
        <f t="shared" ref="BA160:BA163" si="281">SUM(AU160:AZ160)-AT160</f>
        <v>#REF!</v>
      </c>
    </row>
    <row r="161" spans="2:53" outlineLevel="2">
      <c r="B161" s="41"/>
      <c r="C161" s="240"/>
      <c r="D161" s="84"/>
      <c r="E161" s="84"/>
      <c r="F161" s="84"/>
      <c r="G161" s="83"/>
      <c r="H161" s="15" t="s">
        <v>50</v>
      </c>
      <c r="I161" s="16"/>
      <c r="J161" s="17"/>
      <c r="K161" s="17"/>
      <c r="L161" s="18" t="str">
        <f>IF(I161&lt;&gt;0,((VLOOKUP(I161,'1. Standard_Cost'!$B$4:$D$9,2)+VLOOKUP(I161,'1. Standard_Cost'!$B$4:$D$9,3))*J161*K161),"0")</f>
        <v>0</v>
      </c>
      <c r="M161" s="18">
        <f t="shared" si="277"/>
        <v>0</v>
      </c>
      <c r="N161" s="19"/>
      <c r="O161" s="19"/>
      <c r="P161" s="19"/>
      <c r="Q161" s="19"/>
      <c r="R161" s="20">
        <f>+N161*P161*'1. Standard_Cost'!$B$13</f>
        <v>0</v>
      </c>
      <c r="S161" s="20">
        <f>+N161*O161*P161*'1. Standard_Cost'!$C$13</f>
        <v>0</v>
      </c>
      <c r="T161" s="20">
        <f>+N161*P161*Q161*'1. Standard_Cost'!$D$13</f>
        <v>0</v>
      </c>
      <c r="U161" s="20">
        <f>+N161*O161*'1. Standard_Cost'!$E$13</f>
        <v>0</v>
      </c>
      <c r="V161" s="19"/>
      <c r="W161" s="19"/>
      <c r="X161" s="19"/>
      <c r="Y161" s="20">
        <f>+V161*((X161*'1. Standard_Cost'!$B$17)+(W161*X161*'1. Standard_Cost'!$C$17))</f>
        <v>0</v>
      </c>
      <c r="Z161" s="19"/>
      <c r="AA161" s="19"/>
      <c r="AB161" s="20">
        <f>+Z161*'1. Standard_Cost'!$B$21+AA161*'1. Standard_Cost'!$C$21</f>
        <v>0</v>
      </c>
      <c r="AC161" s="21"/>
      <c r="AD161" s="22"/>
      <c r="AE161" s="20">
        <f>SUM(AD161,AC161,AB161,Y161,U161,T161,S161,R161)*'1. Standard_Cost'!B201</f>
        <v>0</v>
      </c>
      <c r="AF161" s="20">
        <f t="shared" ref="AF161:AF163" si="282">SUM(AD161,AE161)</f>
        <v>0</v>
      </c>
      <c r="AG161" s="19"/>
      <c r="AH161" s="19"/>
      <c r="AI161" s="19"/>
      <c r="AJ161" s="23"/>
      <c r="AK161" s="23"/>
      <c r="AL161" s="23"/>
      <c r="AM161" s="20" t="e">
        <f>AG161*'1. Standard_Cost'!B197+'Incremental_Cost Year 1'!#REF!*'1. Standard_Cost'!C197+'Incremental_Cost Year 1'!#REF!*'1. Standard_Cost'!D197+'Incremental_Cost Year 1'!#REF!+'Incremental_Cost Year 1'!#REF!+AK161</f>
        <v>#REF!</v>
      </c>
      <c r="AN161" s="20" t="e">
        <f>AM161*'1. Standard_Cost'!C201</f>
        <v>#REF!</v>
      </c>
      <c r="AO161" s="23"/>
      <c r="AQ161" s="20">
        <f t="shared" si="278"/>
        <v>0</v>
      </c>
      <c r="AR161" s="20">
        <f t="shared" si="279"/>
        <v>0</v>
      </c>
      <c r="AS161" s="20" t="e">
        <f t="shared" si="280"/>
        <v>#REF!</v>
      </c>
      <c r="AT161" s="20" t="e">
        <f t="shared" ref="AT161:AT163" si="283">SUM(AQ161,AR161,AS161)</f>
        <v>#REF!</v>
      </c>
      <c r="AU161" s="24"/>
      <c r="AV161" s="24">
        <v>0</v>
      </c>
      <c r="AW161" s="24"/>
      <c r="AX161" s="24"/>
      <c r="AY161" s="24"/>
      <c r="AZ161" s="24"/>
      <c r="BA161" s="25" t="e">
        <f t="shared" si="281"/>
        <v>#REF!</v>
      </c>
    </row>
    <row r="162" spans="2:53" outlineLevel="2">
      <c r="B162" s="41"/>
      <c r="C162" s="240"/>
      <c r="D162" s="84"/>
      <c r="E162" s="84"/>
      <c r="F162" s="84"/>
      <c r="G162" s="83"/>
      <c r="H162" s="15" t="s">
        <v>51</v>
      </c>
      <c r="I162" s="16"/>
      <c r="J162" s="17"/>
      <c r="K162" s="17"/>
      <c r="L162" s="18" t="str">
        <f>IF(I162&lt;&gt;0,((VLOOKUP(I162,'1. Standard_Cost'!$B$4:$D$9,2)+VLOOKUP(I162,'1. Standard_Cost'!$B$4:$D$9,3))*J162*K162),"0")</f>
        <v>0</v>
      </c>
      <c r="M162" s="18">
        <f t="shared" si="277"/>
        <v>0</v>
      </c>
      <c r="N162" s="19"/>
      <c r="O162" s="19"/>
      <c r="P162" s="19"/>
      <c r="Q162" s="19"/>
      <c r="R162" s="20">
        <f>+N162*P162*'1. Standard_Cost'!$B$13</f>
        <v>0</v>
      </c>
      <c r="S162" s="20">
        <f>+N162*O162*P162*'1. Standard_Cost'!$C$13</f>
        <v>0</v>
      </c>
      <c r="T162" s="20">
        <f>+N162*P162*Q162*'1. Standard_Cost'!$D$13</f>
        <v>0</v>
      </c>
      <c r="U162" s="20">
        <f>+N162*O162*'1. Standard_Cost'!$E$13</f>
        <v>0</v>
      </c>
      <c r="V162" s="19"/>
      <c r="W162" s="19"/>
      <c r="X162" s="19"/>
      <c r="Y162" s="20">
        <f>+V162*((X162*'1. Standard_Cost'!$B$17)+(W162*X162*'1. Standard_Cost'!$C$17))</f>
        <v>0</v>
      </c>
      <c r="Z162" s="19"/>
      <c r="AA162" s="19"/>
      <c r="AB162" s="20">
        <f>+Z162*'1. Standard_Cost'!$B$21+AA162*'1. Standard_Cost'!$C$21</f>
        <v>0</v>
      </c>
      <c r="AC162" s="21"/>
      <c r="AD162" s="22"/>
      <c r="AE162" s="20">
        <f>SUM(AD162,AC162,AB162,Y162,U162,T162,S162,R162)*'1. Standard_Cost'!B201</f>
        <v>0</v>
      </c>
      <c r="AF162" s="20">
        <f t="shared" si="282"/>
        <v>0</v>
      </c>
      <c r="AG162" s="19"/>
      <c r="AH162" s="19"/>
      <c r="AI162" s="19"/>
      <c r="AJ162" s="23"/>
      <c r="AK162" s="23"/>
      <c r="AL162" s="23"/>
      <c r="AM162" s="20" t="e">
        <f>AG162*'1. Standard_Cost'!B197+'Incremental_Cost Year 1'!#REF!*'1. Standard_Cost'!C197+'Incremental_Cost Year 1'!#REF!*'1. Standard_Cost'!D197+'Incremental_Cost Year 1'!#REF!+'Incremental_Cost Year 1'!#REF!+AK162</f>
        <v>#REF!</v>
      </c>
      <c r="AN162" s="20" t="e">
        <f>AM162*'1. Standard_Cost'!C201</f>
        <v>#REF!</v>
      </c>
      <c r="AO162" s="23"/>
      <c r="AQ162" s="20">
        <f t="shared" si="278"/>
        <v>0</v>
      </c>
      <c r="AR162" s="20">
        <f t="shared" si="279"/>
        <v>0</v>
      </c>
      <c r="AS162" s="20" t="e">
        <f t="shared" si="280"/>
        <v>#REF!</v>
      </c>
      <c r="AT162" s="20" t="e">
        <f t="shared" si="283"/>
        <v>#REF!</v>
      </c>
      <c r="AU162" s="24"/>
      <c r="AV162" s="24"/>
      <c r="AW162" s="24"/>
      <c r="AX162" s="24"/>
      <c r="AY162" s="24"/>
      <c r="AZ162" s="24"/>
      <c r="BA162" s="25" t="e">
        <f t="shared" si="281"/>
        <v>#REF!</v>
      </c>
    </row>
    <row r="163" spans="2:53" outlineLevel="2">
      <c r="B163" s="41"/>
      <c r="C163" s="240"/>
      <c r="D163" s="84"/>
      <c r="E163" s="84"/>
      <c r="F163" s="84"/>
      <c r="G163" s="83"/>
      <c r="H163" s="26" t="s">
        <v>180</v>
      </c>
      <c r="I163" s="16"/>
      <c r="J163" s="17"/>
      <c r="K163" s="17"/>
      <c r="L163" s="18" t="str">
        <f>IF(I163&lt;&gt;0,((VLOOKUP(I163,'1. Standard_Cost'!$B$4:$D$9,2)+VLOOKUP(I163,'1. Standard_Cost'!$B$4:$D$9,3))*J163*K163),"0")</f>
        <v>0</v>
      </c>
      <c r="M163" s="18">
        <f t="shared" si="277"/>
        <v>0</v>
      </c>
      <c r="N163" s="19"/>
      <c r="O163" s="19"/>
      <c r="P163" s="19"/>
      <c r="Q163" s="19"/>
      <c r="R163" s="20">
        <f>+N163*P163*'1. Standard_Cost'!$B$13</f>
        <v>0</v>
      </c>
      <c r="S163" s="20">
        <f>+N163*O163*P163*'1. Standard_Cost'!$C$13</f>
        <v>0</v>
      </c>
      <c r="T163" s="20">
        <f>+N163*P163*Q163*'1. Standard_Cost'!$D$13</f>
        <v>0</v>
      </c>
      <c r="U163" s="20">
        <f>+N163*O163*'1. Standard_Cost'!$E$13</f>
        <v>0</v>
      </c>
      <c r="V163" s="19"/>
      <c r="W163" s="19"/>
      <c r="X163" s="19"/>
      <c r="Y163" s="20">
        <f>+V163*((X163*'1. Standard_Cost'!$B$17)+(W163*X163*'1. Standard_Cost'!$C$17))</f>
        <v>0</v>
      </c>
      <c r="Z163" s="19"/>
      <c r="AA163" s="19"/>
      <c r="AB163" s="20">
        <f>+Z163*'1. Standard_Cost'!$B$21+AA163*'1. Standard_Cost'!$C$21</f>
        <v>0</v>
      </c>
      <c r="AC163" s="21"/>
      <c r="AD163" s="22"/>
      <c r="AE163" s="20">
        <f>SUM(AD163,AC163,AB163,Y163,U163,T163,S163,R163)*'1. Standard_Cost'!B201</f>
        <v>0</v>
      </c>
      <c r="AF163" s="20">
        <f t="shared" si="282"/>
        <v>0</v>
      </c>
      <c r="AG163" s="19"/>
      <c r="AH163" s="19"/>
      <c r="AI163" s="19"/>
      <c r="AJ163" s="23"/>
      <c r="AK163" s="23"/>
      <c r="AL163" s="23"/>
      <c r="AM163" s="20" t="e">
        <f>AG163*'1. Standard_Cost'!B197+'Incremental_Cost Year 1'!#REF!*'1. Standard_Cost'!C197+'Incremental_Cost Year 1'!#REF!*'1. Standard_Cost'!D197+'Incremental_Cost Year 1'!#REF!+'Incremental_Cost Year 1'!#REF!+AK163</f>
        <v>#REF!</v>
      </c>
      <c r="AN163" s="20" t="e">
        <f>AM163*'1. Standard_Cost'!C201</f>
        <v>#REF!</v>
      </c>
      <c r="AO163" s="23"/>
      <c r="AQ163" s="20">
        <f t="shared" si="278"/>
        <v>0</v>
      </c>
      <c r="AR163" s="20">
        <f t="shared" si="279"/>
        <v>0</v>
      </c>
      <c r="AS163" s="20" t="e">
        <f t="shared" si="280"/>
        <v>#REF!</v>
      </c>
      <c r="AT163" s="20" t="e">
        <f t="shared" si="283"/>
        <v>#REF!</v>
      </c>
      <c r="AU163" s="24"/>
      <c r="AV163" s="24"/>
      <c r="AW163" s="24"/>
      <c r="AX163" s="24"/>
      <c r="AY163" s="24"/>
      <c r="AZ163" s="24"/>
      <c r="BA163" s="25" t="e">
        <f t="shared" si="281"/>
        <v>#REF!</v>
      </c>
    </row>
    <row r="164" spans="2:53" ht="55.2" outlineLevel="1">
      <c r="B164" s="41"/>
      <c r="C164" s="241"/>
      <c r="D164" s="86" t="s">
        <v>48</v>
      </c>
      <c r="E164" s="86" t="s">
        <v>229</v>
      </c>
      <c r="F164" s="88" t="s">
        <v>153</v>
      </c>
      <c r="G164" s="89" t="s">
        <v>154</v>
      </c>
      <c r="H164" s="27" t="s">
        <v>237</v>
      </c>
      <c r="I164" s="28"/>
      <c r="J164" s="28"/>
      <c r="K164" s="28"/>
      <c r="L164" s="29">
        <f>SUM(L160:L163)</f>
        <v>0</v>
      </c>
      <c r="M164" s="29">
        <f t="shared" ref="M164" si="284">SUM(M160:M163)</f>
        <v>0</v>
      </c>
      <c r="N164" s="28"/>
      <c r="O164" s="28"/>
      <c r="P164" s="28"/>
      <c r="Q164" s="28"/>
      <c r="R164" s="30">
        <f>SUM(R160:R163)</f>
        <v>0</v>
      </c>
      <c r="S164" s="30">
        <f>SUM(S160:S163)</f>
        <v>0</v>
      </c>
      <c r="T164" s="30">
        <f>SUM(T160:T163)</f>
        <v>0</v>
      </c>
      <c r="U164" s="30">
        <f>SUM(U160:U163)</f>
        <v>0</v>
      </c>
      <c r="V164" s="28"/>
      <c r="W164" s="28"/>
      <c r="X164" s="28"/>
      <c r="Y164" s="29">
        <f>SUM(Y160:Y163)</f>
        <v>0</v>
      </c>
      <c r="Z164" s="28"/>
      <c r="AA164" s="28"/>
      <c r="AB164" s="29">
        <f t="shared" ref="AB164:AF164" si="285">SUM(AB160:AB163)</f>
        <v>0</v>
      </c>
      <c r="AC164" s="29">
        <f t="shared" si="285"/>
        <v>0</v>
      </c>
      <c r="AD164" s="29">
        <f t="shared" si="285"/>
        <v>0</v>
      </c>
      <c r="AE164" s="29">
        <f t="shared" si="285"/>
        <v>0</v>
      </c>
      <c r="AF164" s="29">
        <f t="shared" si="285"/>
        <v>0</v>
      </c>
      <c r="AG164" s="28"/>
      <c r="AH164" s="28"/>
      <c r="AI164" s="28"/>
      <c r="AJ164" s="30">
        <f>SUM(AJ160:AJ163)</f>
        <v>0</v>
      </c>
      <c r="AK164" s="30">
        <f>SUM(AK160:AK163)</f>
        <v>0</v>
      </c>
      <c r="AL164" s="30">
        <f>SUM(AL160:AL163)</f>
        <v>0</v>
      </c>
      <c r="AM164" s="29" t="e">
        <f>SUM(AM160:AM163)</f>
        <v>#REF!</v>
      </c>
      <c r="AN164" s="29" t="e">
        <f>SUM(AN160:AN163)</f>
        <v>#REF!</v>
      </c>
      <c r="AO164" s="31"/>
      <c r="AP164" s="32"/>
      <c r="AQ164" s="78">
        <f t="shared" ref="AQ164:BA164" si="286">SUM(AQ160:AQ163)</f>
        <v>0</v>
      </c>
      <c r="AR164" s="78">
        <f t="shared" si="286"/>
        <v>0</v>
      </c>
      <c r="AS164" s="78" t="e">
        <f t="shared" si="286"/>
        <v>#REF!</v>
      </c>
      <c r="AT164" s="78" t="e">
        <f t="shared" si="286"/>
        <v>#REF!</v>
      </c>
      <c r="AU164" s="78">
        <f t="shared" si="286"/>
        <v>0</v>
      </c>
      <c r="AV164" s="78">
        <f t="shared" si="286"/>
        <v>0</v>
      </c>
      <c r="AW164" s="78">
        <f t="shared" si="286"/>
        <v>0</v>
      </c>
      <c r="AX164" s="78">
        <f t="shared" si="286"/>
        <v>0</v>
      </c>
      <c r="AY164" s="78">
        <f t="shared" si="286"/>
        <v>0</v>
      </c>
      <c r="AZ164" s="78">
        <f t="shared" si="286"/>
        <v>0</v>
      </c>
      <c r="BA164" s="78" t="e">
        <f t="shared" si="286"/>
        <v>#REF!</v>
      </c>
    </row>
    <row r="165" spans="2:53" s="39" customFormat="1" ht="12.75" customHeight="1">
      <c r="B165" s="49"/>
      <c r="C165" s="224" t="s">
        <v>264</v>
      </c>
      <c r="D165" s="224"/>
      <c r="E165" s="225"/>
      <c r="F165" s="69"/>
      <c r="G165" s="69"/>
      <c r="H165" s="57" t="s">
        <v>233</v>
      </c>
      <c r="I165" s="58"/>
      <c r="J165" s="58"/>
      <c r="K165" s="58"/>
      <c r="L165" s="59">
        <f>SUM(L170,L175,L180)</f>
        <v>0</v>
      </c>
      <c r="M165" s="59">
        <f t="shared" ref="M165" si="287">SUM(M170,M175,M180)</f>
        <v>0</v>
      </c>
      <c r="N165" s="58"/>
      <c r="O165" s="58"/>
      <c r="P165" s="58"/>
      <c r="Q165" s="58"/>
      <c r="R165" s="59">
        <f>SUM(R170,R175,R180)</f>
        <v>0</v>
      </c>
      <c r="S165" s="59">
        <f t="shared" ref="S165:U165" si="288">SUM(S170,S175,S180)</f>
        <v>0</v>
      </c>
      <c r="T165" s="59">
        <f>SUM(T170,T175,T180)</f>
        <v>0</v>
      </c>
      <c r="U165" s="59">
        <f t="shared" si="288"/>
        <v>0</v>
      </c>
      <c r="V165" s="58"/>
      <c r="W165" s="58"/>
      <c r="X165" s="58"/>
      <c r="Y165" s="59">
        <f t="shared" ref="Y165" si="289">SUM(Y170,Y175,Y180)</f>
        <v>0</v>
      </c>
      <c r="Z165" s="58"/>
      <c r="AA165" s="58"/>
      <c r="AB165" s="59">
        <f t="shared" ref="AB165:AF165" si="290">SUM(AB170,AB175,AB180)</f>
        <v>0</v>
      </c>
      <c r="AC165" s="59">
        <f t="shared" si="290"/>
        <v>0</v>
      </c>
      <c r="AD165" s="59">
        <f t="shared" si="290"/>
        <v>0</v>
      </c>
      <c r="AE165" s="59">
        <f t="shared" si="290"/>
        <v>0</v>
      </c>
      <c r="AF165" s="59">
        <f t="shared" si="290"/>
        <v>0</v>
      </c>
      <c r="AG165" s="58"/>
      <c r="AH165" s="58"/>
      <c r="AI165" s="58"/>
      <c r="AJ165" s="59">
        <f t="shared" ref="AJ165:AN165" si="291">SUM(AJ170,AJ175,AJ180)</f>
        <v>0</v>
      </c>
      <c r="AK165" s="59">
        <f t="shared" si="291"/>
        <v>0</v>
      </c>
      <c r="AL165" s="59">
        <f t="shared" si="291"/>
        <v>0</v>
      </c>
      <c r="AM165" s="59" t="e">
        <f t="shared" si="291"/>
        <v>#REF!</v>
      </c>
      <c r="AN165" s="59" t="e">
        <f t="shared" si="291"/>
        <v>#REF!</v>
      </c>
      <c r="AO165" s="60"/>
      <c r="AP165" s="40"/>
      <c r="AQ165" s="59">
        <f t="shared" ref="AQ165:BA165" si="292">SUM(AQ170,AQ175,AQ180)</f>
        <v>0</v>
      </c>
      <c r="AR165" s="59">
        <f t="shared" si="292"/>
        <v>0</v>
      </c>
      <c r="AS165" s="59" t="e">
        <f t="shared" si="292"/>
        <v>#REF!</v>
      </c>
      <c r="AT165" s="59" t="e">
        <f t="shared" si="292"/>
        <v>#REF!</v>
      </c>
      <c r="AU165" s="59">
        <f t="shared" si="292"/>
        <v>0</v>
      </c>
      <c r="AV165" s="59">
        <f t="shared" si="292"/>
        <v>0</v>
      </c>
      <c r="AW165" s="59">
        <f t="shared" si="292"/>
        <v>0</v>
      </c>
      <c r="AX165" s="59">
        <f t="shared" si="292"/>
        <v>0</v>
      </c>
      <c r="AY165" s="59">
        <f t="shared" si="292"/>
        <v>0</v>
      </c>
      <c r="AZ165" s="59">
        <f t="shared" si="292"/>
        <v>0</v>
      </c>
      <c r="BA165" s="68" t="e">
        <f t="shared" si="292"/>
        <v>#REF!</v>
      </c>
    </row>
    <row r="166" spans="2:53" outlineLevel="2">
      <c r="B166" s="41"/>
      <c r="C166" s="38"/>
      <c r="D166" s="85"/>
      <c r="E166" s="85"/>
      <c r="F166" s="87"/>
      <c r="G166" s="82"/>
      <c r="H166" s="15" t="s">
        <v>49</v>
      </c>
      <c r="I166" s="16"/>
      <c r="J166" s="17"/>
      <c r="K166" s="17"/>
      <c r="L166" s="18" t="str">
        <f>IF(I166&lt;&gt;0,((VLOOKUP(I166,'1. Standard_Cost'!$B$4:$D$9,2)+VLOOKUP(I166,'1. Standard_Cost'!$B$4:$D$9,3))*J166*K166),"0")</f>
        <v>0</v>
      </c>
      <c r="M166" s="18">
        <f t="shared" ref="M166:M169" si="293">L166*0.167</f>
        <v>0</v>
      </c>
      <c r="N166" s="19"/>
      <c r="O166" s="19"/>
      <c r="P166" s="19"/>
      <c r="Q166" s="19"/>
      <c r="R166" s="20">
        <f>+N166*P166*'1. Standard_Cost'!$B$13</f>
        <v>0</v>
      </c>
      <c r="S166" s="20">
        <f>+N166*O166*P166*'1. Standard_Cost'!$C$13</f>
        <v>0</v>
      </c>
      <c r="T166" s="20">
        <f>+N166*P166*Q166*'1. Standard_Cost'!$D$13</f>
        <v>0</v>
      </c>
      <c r="U166" s="20">
        <f>+N166*O166*'1. Standard_Cost'!$E$13</f>
        <v>0</v>
      </c>
      <c r="V166" s="19"/>
      <c r="W166" s="19"/>
      <c r="X166" s="19"/>
      <c r="Y166" s="20">
        <f>+V166*((X166*'1. Standard_Cost'!$B$17)+(W166*X166*'1. Standard_Cost'!$C$17))</f>
        <v>0</v>
      </c>
      <c r="Z166" s="19"/>
      <c r="AA166" s="19"/>
      <c r="AB166" s="20">
        <f>+Z166*'1. Standard_Cost'!$B$21+AA166*'1. Standard_Cost'!$C$21</f>
        <v>0</v>
      </c>
      <c r="AC166" s="21"/>
      <c r="AD166" s="22"/>
      <c r="AE166" s="20">
        <f>SUM(AD166,AC166,AB166,Y166,U166,T166,S166,R166)*'1. Standard_Cost'!B217</f>
        <v>0</v>
      </c>
      <c r="AF166" s="20">
        <f>SUM(AD166,AE166)</f>
        <v>0</v>
      </c>
      <c r="AG166" s="19"/>
      <c r="AH166" s="19"/>
      <c r="AI166" s="19"/>
      <c r="AJ166" s="23"/>
      <c r="AK166" s="23"/>
      <c r="AL166" s="23"/>
      <c r="AM166" s="20" t="e">
        <f>AG166*'1. Standard_Cost'!B213+'Incremental_Cost Year 1'!#REF!*'1. Standard_Cost'!C213+'Incremental_Cost Year 1'!#REF!*'1. Standard_Cost'!D213+'Incremental_Cost Year 1'!#REF!+'Incremental_Cost Year 1'!#REF!+AK166</f>
        <v>#REF!</v>
      </c>
      <c r="AN166" s="20" t="e">
        <f>AM166*'1. Standard_Cost'!C217</f>
        <v>#REF!</v>
      </c>
      <c r="AO166" s="23"/>
      <c r="AQ166" s="20">
        <f t="shared" ref="AQ166:AQ169" si="294">L166+M166</f>
        <v>0</v>
      </c>
      <c r="AR166" s="20">
        <f t="shared" ref="AR166:AR169" si="295">AF166</f>
        <v>0</v>
      </c>
      <c r="AS166" s="20" t="e">
        <f t="shared" ref="AS166:AS169" si="296">AM166+AN166</f>
        <v>#REF!</v>
      </c>
      <c r="AT166" s="20" t="e">
        <f>SUM(AQ166,AR166,AS166)</f>
        <v>#REF!</v>
      </c>
      <c r="AU166" s="24"/>
      <c r="AV166" s="24"/>
      <c r="AW166" s="24"/>
      <c r="AX166" s="24"/>
      <c r="AY166" s="24"/>
      <c r="AZ166" s="24"/>
      <c r="BA166" s="25" t="e">
        <f t="shared" ref="BA166:BA169" si="297">SUM(AU166:AZ166)-AT166</f>
        <v>#REF!</v>
      </c>
    </row>
    <row r="167" spans="2:53" outlineLevel="2">
      <c r="B167" s="41"/>
      <c r="C167" s="38"/>
      <c r="D167" s="84"/>
      <c r="E167" s="84"/>
      <c r="F167" s="84"/>
      <c r="G167" s="83"/>
      <c r="H167" s="15" t="s">
        <v>50</v>
      </c>
      <c r="I167" s="16"/>
      <c r="J167" s="17"/>
      <c r="K167" s="17"/>
      <c r="L167" s="18" t="str">
        <f>IF(I167&lt;&gt;0,((VLOOKUP(I167,'1. Standard_Cost'!$B$4:$D$9,2)+VLOOKUP(I167,'1. Standard_Cost'!$B$4:$D$9,3))*J167*K167),"0")</f>
        <v>0</v>
      </c>
      <c r="M167" s="18">
        <f t="shared" si="293"/>
        <v>0</v>
      </c>
      <c r="N167" s="19"/>
      <c r="O167" s="19"/>
      <c r="P167" s="19"/>
      <c r="Q167" s="19"/>
      <c r="R167" s="20">
        <f>+N167*P167*'1. Standard_Cost'!$B$13</f>
        <v>0</v>
      </c>
      <c r="S167" s="20">
        <f>+N167*O167*P167*'1. Standard_Cost'!$C$13</f>
        <v>0</v>
      </c>
      <c r="T167" s="20">
        <f>+N167*P167*Q167*'1. Standard_Cost'!$D$13</f>
        <v>0</v>
      </c>
      <c r="U167" s="20">
        <f>+N167*O167*'1. Standard_Cost'!$E$13</f>
        <v>0</v>
      </c>
      <c r="V167" s="19"/>
      <c r="W167" s="19"/>
      <c r="X167" s="19"/>
      <c r="Y167" s="20">
        <f>+V167*((X167*'1. Standard_Cost'!$B$17)+(W167*X167*'1. Standard_Cost'!$C$17))</f>
        <v>0</v>
      </c>
      <c r="Z167" s="19"/>
      <c r="AA167" s="19"/>
      <c r="AB167" s="20">
        <f>+Z167*'1. Standard_Cost'!$B$21+AA167*'1. Standard_Cost'!$C$21</f>
        <v>0</v>
      </c>
      <c r="AC167" s="21"/>
      <c r="AD167" s="22"/>
      <c r="AE167" s="20">
        <f>SUM(AD167,AC167,AB167,Y167,U167,T167,S167,R167)*'1. Standard_Cost'!B217</f>
        <v>0</v>
      </c>
      <c r="AF167" s="20">
        <f t="shared" ref="AF167:AF169" si="298">SUM(AD167,AE167)</f>
        <v>0</v>
      </c>
      <c r="AG167" s="19"/>
      <c r="AH167" s="19"/>
      <c r="AI167" s="19"/>
      <c r="AJ167" s="23"/>
      <c r="AK167" s="23"/>
      <c r="AL167" s="23"/>
      <c r="AM167" s="20" t="e">
        <f>AG167*'1. Standard_Cost'!B213+'Incremental_Cost Year 1'!#REF!*'1. Standard_Cost'!C213+'Incremental_Cost Year 1'!#REF!*'1. Standard_Cost'!D213+'Incremental_Cost Year 1'!#REF!+'Incremental_Cost Year 1'!#REF!+AK167</f>
        <v>#REF!</v>
      </c>
      <c r="AN167" s="20" t="e">
        <f>AM167*'1. Standard_Cost'!C217</f>
        <v>#REF!</v>
      </c>
      <c r="AO167" s="23"/>
      <c r="AQ167" s="20">
        <f t="shared" si="294"/>
        <v>0</v>
      </c>
      <c r="AR167" s="20">
        <f t="shared" si="295"/>
        <v>0</v>
      </c>
      <c r="AS167" s="20" t="e">
        <f t="shared" si="296"/>
        <v>#REF!</v>
      </c>
      <c r="AT167" s="20" t="e">
        <f t="shared" ref="AT167:AT169" si="299">SUM(AQ167,AR167,AS167)</f>
        <v>#REF!</v>
      </c>
      <c r="AU167" s="24"/>
      <c r="AV167" s="24"/>
      <c r="AW167" s="24"/>
      <c r="AX167" s="24"/>
      <c r="AY167" s="24"/>
      <c r="AZ167" s="24"/>
      <c r="BA167" s="25" t="e">
        <f t="shared" si="297"/>
        <v>#REF!</v>
      </c>
    </row>
    <row r="168" spans="2:53" outlineLevel="2">
      <c r="B168" s="41"/>
      <c r="C168" s="38"/>
      <c r="D168" s="84"/>
      <c r="E168" s="84"/>
      <c r="F168" s="84"/>
      <c r="G168" s="83"/>
      <c r="H168" s="15" t="s">
        <v>51</v>
      </c>
      <c r="I168" s="16"/>
      <c r="J168" s="17"/>
      <c r="K168" s="17"/>
      <c r="L168" s="18" t="str">
        <f>IF(I168&lt;&gt;0,((VLOOKUP(I168,'1. Standard_Cost'!$B$4:$D$9,2)+VLOOKUP(I168,'1. Standard_Cost'!$B$4:$D$9,3))*J168*K168),"0")</f>
        <v>0</v>
      </c>
      <c r="M168" s="18">
        <f t="shared" si="293"/>
        <v>0</v>
      </c>
      <c r="N168" s="19"/>
      <c r="O168" s="19"/>
      <c r="P168" s="19"/>
      <c r="Q168" s="19"/>
      <c r="R168" s="20">
        <f>+N168*P168*'1. Standard_Cost'!$B$13</f>
        <v>0</v>
      </c>
      <c r="S168" s="20">
        <f>+N168*O168*P168*'1. Standard_Cost'!$C$13</f>
        <v>0</v>
      </c>
      <c r="T168" s="20">
        <f>+N168*P168*Q168*'1. Standard_Cost'!$D$13</f>
        <v>0</v>
      </c>
      <c r="U168" s="20">
        <f>+N168*O168*'1. Standard_Cost'!$E$13</f>
        <v>0</v>
      </c>
      <c r="V168" s="19"/>
      <c r="W168" s="19"/>
      <c r="X168" s="19"/>
      <c r="Y168" s="20">
        <f>+V168*((X168*'1. Standard_Cost'!$B$17)+(W168*X168*'1. Standard_Cost'!$C$17))</f>
        <v>0</v>
      </c>
      <c r="Z168" s="19"/>
      <c r="AA168" s="19"/>
      <c r="AB168" s="20">
        <f>+Z168*'1. Standard_Cost'!$B$21+AA168*'1. Standard_Cost'!$C$21</f>
        <v>0</v>
      </c>
      <c r="AC168" s="21"/>
      <c r="AD168" s="22"/>
      <c r="AE168" s="20">
        <f>SUM(AD168,AC168,AB168,Y168,U168,T168,S168,R168)*'1. Standard_Cost'!B217</f>
        <v>0</v>
      </c>
      <c r="AF168" s="20">
        <f t="shared" si="298"/>
        <v>0</v>
      </c>
      <c r="AG168" s="19"/>
      <c r="AH168" s="19"/>
      <c r="AI168" s="19"/>
      <c r="AJ168" s="23"/>
      <c r="AK168" s="23"/>
      <c r="AL168" s="23"/>
      <c r="AM168" s="20" t="e">
        <f>AG168*'1. Standard_Cost'!B213+'Incremental_Cost Year 1'!#REF!*'1. Standard_Cost'!C213+'Incremental_Cost Year 1'!#REF!*'1. Standard_Cost'!D213+'Incremental_Cost Year 1'!#REF!+'Incremental_Cost Year 1'!#REF!+AK168</f>
        <v>#REF!</v>
      </c>
      <c r="AN168" s="20" t="e">
        <f>AM168*'1. Standard_Cost'!C217</f>
        <v>#REF!</v>
      </c>
      <c r="AO168" s="23"/>
      <c r="AQ168" s="20">
        <f t="shared" si="294"/>
        <v>0</v>
      </c>
      <c r="AR168" s="20">
        <f t="shared" si="295"/>
        <v>0</v>
      </c>
      <c r="AS168" s="20" t="e">
        <f t="shared" si="296"/>
        <v>#REF!</v>
      </c>
      <c r="AT168" s="20" t="e">
        <f t="shared" si="299"/>
        <v>#REF!</v>
      </c>
      <c r="AU168" s="24"/>
      <c r="AV168" s="24"/>
      <c r="AW168" s="24"/>
      <c r="AX168" s="24"/>
      <c r="AY168" s="24"/>
      <c r="AZ168" s="24"/>
      <c r="BA168" s="25" t="e">
        <f t="shared" si="297"/>
        <v>#REF!</v>
      </c>
    </row>
    <row r="169" spans="2:53" outlineLevel="2">
      <c r="B169" s="41"/>
      <c r="C169" s="38"/>
      <c r="D169" s="84"/>
      <c r="E169" s="84"/>
      <c r="F169" s="84"/>
      <c r="G169" s="83"/>
      <c r="H169" s="26" t="s">
        <v>180</v>
      </c>
      <c r="I169" s="16"/>
      <c r="J169" s="17"/>
      <c r="K169" s="17"/>
      <c r="L169" s="18" t="str">
        <f>IF(I169&lt;&gt;0,((VLOOKUP(I169,'1. Standard_Cost'!$B$4:$D$9,2)+VLOOKUP(I169,'1. Standard_Cost'!$B$4:$D$9,3))*J169*K169),"0")</f>
        <v>0</v>
      </c>
      <c r="M169" s="18">
        <f t="shared" si="293"/>
        <v>0</v>
      </c>
      <c r="N169" s="19"/>
      <c r="O169" s="19"/>
      <c r="P169" s="19"/>
      <c r="Q169" s="19"/>
      <c r="R169" s="20">
        <f>+N169*P169*'1. Standard_Cost'!$B$13</f>
        <v>0</v>
      </c>
      <c r="S169" s="20">
        <f>+N169*O169*P169*'1. Standard_Cost'!$C$13</f>
        <v>0</v>
      </c>
      <c r="T169" s="20">
        <f>+N169*P169*Q169*'1. Standard_Cost'!$D$13</f>
        <v>0</v>
      </c>
      <c r="U169" s="20">
        <f>+N169*O169*'1. Standard_Cost'!$E$13</f>
        <v>0</v>
      </c>
      <c r="V169" s="19"/>
      <c r="W169" s="19"/>
      <c r="X169" s="19"/>
      <c r="Y169" s="20">
        <f>+V169*((X169*'1. Standard_Cost'!$B$17)+(W169*X169*'1. Standard_Cost'!$C$17))</f>
        <v>0</v>
      </c>
      <c r="Z169" s="19"/>
      <c r="AA169" s="19"/>
      <c r="AB169" s="20">
        <f>+Z169*'1. Standard_Cost'!$B$21+AA169*'1. Standard_Cost'!$C$21</f>
        <v>0</v>
      </c>
      <c r="AC169" s="21"/>
      <c r="AD169" s="22"/>
      <c r="AE169" s="20">
        <f>SUM(AD169,AC169,AB169,Y169,U169,T169,S169,R169)*'1. Standard_Cost'!B217</f>
        <v>0</v>
      </c>
      <c r="AF169" s="20">
        <f t="shared" si="298"/>
        <v>0</v>
      </c>
      <c r="AG169" s="19"/>
      <c r="AH169" s="19"/>
      <c r="AI169" s="19"/>
      <c r="AJ169" s="23"/>
      <c r="AK169" s="23"/>
      <c r="AL169" s="23"/>
      <c r="AM169" s="20" t="e">
        <f>AG169*'1. Standard_Cost'!B213+'Incremental_Cost Year 1'!#REF!*'1. Standard_Cost'!C213+'Incremental_Cost Year 1'!#REF!*'1. Standard_Cost'!D213+'Incremental_Cost Year 1'!#REF!+'Incremental_Cost Year 1'!#REF!+AK169</f>
        <v>#REF!</v>
      </c>
      <c r="AN169" s="20" t="e">
        <f>AM169*'1. Standard_Cost'!C217</f>
        <v>#REF!</v>
      </c>
      <c r="AO169" s="23"/>
      <c r="AQ169" s="20">
        <f t="shared" si="294"/>
        <v>0</v>
      </c>
      <c r="AR169" s="20">
        <f t="shared" si="295"/>
        <v>0</v>
      </c>
      <c r="AS169" s="20" t="e">
        <f t="shared" si="296"/>
        <v>#REF!</v>
      </c>
      <c r="AT169" s="20" t="e">
        <f t="shared" si="299"/>
        <v>#REF!</v>
      </c>
      <c r="AU169" s="24"/>
      <c r="AV169" s="24"/>
      <c r="AW169" s="24"/>
      <c r="AX169" s="24"/>
      <c r="AY169" s="24"/>
      <c r="AZ169" s="24"/>
      <c r="BA169" s="25" t="e">
        <f t="shared" si="297"/>
        <v>#REF!</v>
      </c>
    </row>
    <row r="170" spans="2:53" ht="41.4" outlineLevel="1">
      <c r="B170" s="41"/>
      <c r="C170" s="38"/>
      <c r="D170" s="86" t="s">
        <v>48</v>
      </c>
      <c r="E170" s="86" t="s">
        <v>231</v>
      </c>
      <c r="F170" s="88" t="s">
        <v>153</v>
      </c>
      <c r="G170" s="89" t="s">
        <v>154</v>
      </c>
      <c r="H170" s="27" t="s">
        <v>234</v>
      </c>
      <c r="I170" s="28"/>
      <c r="J170" s="28"/>
      <c r="K170" s="28"/>
      <c r="L170" s="29">
        <f>SUM(L166:L169)</f>
        <v>0</v>
      </c>
      <c r="M170" s="29">
        <f>SUM(M166:M169)</f>
        <v>0</v>
      </c>
      <c r="N170" s="28"/>
      <c r="O170" s="28"/>
      <c r="P170" s="28"/>
      <c r="Q170" s="28"/>
      <c r="R170" s="30">
        <f>SUM(R166:R169)</f>
        <v>0</v>
      </c>
      <c r="S170" s="30">
        <f>SUM(S166:S169)</f>
        <v>0</v>
      </c>
      <c r="T170" s="30">
        <f>SUM(T166:T169)</f>
        <v>0</v>
      </c>
      <c r="U170" s="30">
        <f>SUM(U166:U169)</f>
        <v>0</v>
      </c>
      <c r="V170" s="28"/>
      <c r="W170" s="28"/>
      <c r="X170" s="28"/>
      <c r="Y170" s="29">
        <f>SUM(Y166:Y169)</f>
        <v>0</v>
      </c>
      <c r="Z170" s="28"/>
      <c r="AA170" s="28"/>
      <c r="AB170" s="29">
        <f t="shared" ref="AB170:AF170" si="300">SUM(AB166:AB169)</f>
        <v>0</v>
      </c>
      <c r="AC170" s="29">
        <f t="shared" si="300"/>
        <v>0</v>
      </c>
      <c r="AD170" s="29">
        <f t="shared" si="300"/>
        <v>0</v>
      </c>
      <c r="AE170" s="29">
        <f t="shared" si="300"/>
        <v>0</v>
      </c>
      <c r="AF170" s="29">
        <f t="shared" si="300"/>
        <v>0</v>
      </c>
      <c r="AG170" s="28"/>
      <c r="AH170" s="28"/>
      <c r="AI170" s="28"/>
      <c r="AJ170" s="30">
        <f>SUM(AJ166:AJ169)</f>
        <v>0</v>
      </c>
      <c r="AK170" s="30">
        <f>SUM(AK166:AK169)</f>
        <v>0</v>
      </c>
      <c r="AL170" s="30">
        <f>SUM(AL166:AL169)</f>
        <v>0</v>
      </c>
      <c r="AM170" s="29" t="e">
        <f>SUM(AM166:AM169)</f>
        <v>#REF!</v>
      </c>
      <c r="AN170" s="29" t="e">
        <f>SUM(AN166:AN169)</f>
        <v>#REF!</v>
      </c>
      <c r="AO170" s="31"/>
      <c r="AP170" s="32"/>
      <c r="AQ170" s="78">
        <f t="shared" ref="AQ170:BA170" si="301">SUM(AQ166:AQ169)</f>
        <v>0</v>
      </c>
      <c r="AR170" s="78">
        <f t="shared" si="301"/>
        <v>0</v>
      </c>
      <c r="AS170" s="78" t="e">
        <f t="shared" si="301"/>
        <v>#REF!</v>
      </c>
      <c r="AT170" s="78" t="e">
        <f t="shared" si="301"/>
        <v>#REF!</v>
      </c>
      <c r="AU170" s="78">
        <f t="shared" si="301"/>
        <v>0</v>
      </c>
      <c r="AV170" s="78">
        <f t="shared" si="301"/>
        <v>0</v>
      </c>
      <c r="AW170" s="78">
        <f t="shared" si="301"/>
        <v>0</v>
      </c>
      <c r="AX170" s="78">
        <f t="shared" si="301"/>
        <v>0</v>
      </c>
      <c r="AY170" s="78">
        <f t="shared" si="301"/>
        <v>0</v>
      </c>
      <c r="AZ170" s="78">
        <f t="shared" si="301"/>
        <v>0</v>
      </c>
      <c r="BA170" s="78" t="e">
        <f t="shared" si="301"/>
        <v>#REF!</v>
      </c>
    </row>
    <row r="171" spans="2:53" outlineLevel="2">
      <c r="B171" s="41"/>
      <c r="C171" s="38"/>
      <c r="D171" s="85"/>
      <c r="E171" s="85"/>
      <c r="F171" s="87"/>
      <c r="G171" s="82"/>
      <c r="H171" s="15" t="s">
        <v>49</v>
      </c>
      <c r="I171" s="16"/>
      <c r="J171" s="17"/>
      <c r="K171" s="17"/>
      <c r="L171" s="18" t="str">
        <f>IF(I171&lt;&gt;0,((VLOOKUP(I171,'1. Standard_Cost'!$B$4:$D$9,2)+VLOOKUP(I171,'1. Standard_Cost'!$B$4:$D$9,3))*J171*K171),"0")</f>
        <v>0</v>
      </c>
      <c r="M171" s="18">
        <f t="shared" ref="M171:M174" si="302">L171*0.167</f>
        <v>0</v>
      </c>
      <c r="N171" s="19"/>
      <c r="O171" s="19"/>
      <c r="P171" s="19"/>
      <c r="Q171" s="19"/>
      <c r="R171" s="20">
        <f>+N171*P171*'1. Standard_Cost'!$B$13</f>
        <v>0</v>
      </c>
      <c r="S171" s="20">
        <f>+N171*O171*P171*'1. Standard_Cost'!$C$13</f>
        <v>0</v>
      </c>
      <c r="T171" s="20">
        <f>+N171*P171*Q171*'1. Standard_Cost'!$D$13</f>
        <v>0</v>
      </c>
      <c r="U171" s="20">
        <f>+N171*O171*'1. Standard_Cost'!$E$13</f>
        <v>0</v>
      </c>
      <c r="V171" s="19"/>
      <c r="W171" s="19"/>
      <c r="X171" s="19"/>
      <c r="Y171" s="20">
        <f>+V171*((X171*'1. Standard_Cost'!$B$17)+(W171*X171*'1. Standard_Cost'!$C$17))</f>
        <v>0</v>
      </c>
      <c r="Z171" s="19"/>
      <c r="AA171" s="19"/>
      <c r="AB171" s="20">
        <f>+Z171*'1. Standard_Cost'!$B$21+AA171*'1. Standard_Cost'!$C$21</f>
        <v>0</v>
      </c>
      <c r="AC171" s="21"/>
      <c r="AD171" s="22"/>
      <c r="AE171" s="20">
        <f>SUM(AD171,AC171,AB171,Y171,U171,T171,S171,R171)*'1. Standard_Cost'!B217</f>
        <v>0</v>
      </c>
      <c r="AF171" s="20">
        <f>SUM(AD171,AE171)</f>
        <v>0</v>
      </c>
      <c r="AG171" s="19"/>
      <c r="AH171" s="19"/>
      <c r="AI171" s="19"/>
      <c r="AJ171" s="23"/>
      <c r="AK171" s="23"/>
      <c r="AL171" s="23"/>
      <c r="AM171" s="20" t="e">
        <f>AG171*'1. Standard_Cost'!B213+'Incremental_Cost Year 1'!#REF!*'1. Standard_Cost'!C213+'Incremental_Cost Year 1'!#REF!*'1. Standard_Cost'!D213+'Incremental_Cost Year 1'!#REF!+'Incremental_Cost Year 1'!#REF!+AK171</f>
        <v>#REF!</v>
      </c>
      <c r="AN171" s="20" t="e">
        <f>AM171*'1. Standard_Cost'!C217</f>
        <v>#REF!</v>
      </c>
      <c r="AO171" s="23"/>
      <c r="AQ171" s="20">
        <f t="shared" ref="AQ171:AQ174" si="303">L171+M171</f>
        <v>0</v>
      </c>
      <c r="AR171" s="20">
        <f t="shared" ref="AR171:AR174" si="304">AF171</f>
        <v>0</v>
      </c>
      <c r="AS171" s="20" t="e">
        <f t="shared" ref="AS171:AS174" si="305">AM171+AN171</f>
        <v>#REF!</v>
      </c>
      <c r="AT171" s="20" t="e">
        <f>SUM(AQ171,AR171,AS171)</f>
        <v>#REF!</v>
      </c>
      <c r="AU171" s="24"/>
      <c r="AV171" s="24"/>
      <c r="AW171" s="24"/>
      <c r="AX171" s="24"/>
      <c r="AY171" s="24"/>
      <c r="AZ171" s="24"/>
      <c r="BA171" s="25" t="e">
        <f t="shared" ref="BA171:BA174" si="306">SUM(AU171:AZ171)-AT171</f>
        <v>#REF!</v>
      </c>
    </row>
    <row r="172" spans="2:53" outlineLevel="2">
      <c r="B172" s="41"/>
      <c r="C172" s="38"/>
      <c r="D172" s="84"/>
      <c r="E172" s="84"/>
      <c r="F172" s="84"/>
      <c r="G172" s="83"/>
      <c r="H172" s="15" t="s">
        <v>50</v>
      </c>
      <c r="I172" s="16"/>
      <c r="J172" s="17"/>
      <c r="K172" s="17"/>
      <c r="L172" s="18" t="str">
        <f>IF(I172&lt;&gt;0,((VLOOKUP(I172,'1. Standard_Cost'!$B$4:$D$9,2)+VLOOKUP(I172,'1. Standard_Cost'!$B$4:$D$9,3))*J172*K172),"0")</f>
        <v>0</v>
      </c>
      <c r="M172" s="18">
        <f t="shared" si="302"/>
        <v>0</v>
      </c>
      <c r="N172" s="19"/>
      <c r="O172" s="19"/>
      <c r="P172" s="19"/>
      <c r="Q172" s="19"/>
      <c r="R172" s="20">
        <f>+N172*P172*'1. Standard_Cost'!$B$13</f>
        <v>0</v>
      </c>
      <c r="S172" s="20">
        <f>+N172*O172*P172*'1. Standard_Cost'!$C$13</f>
        <v>0</v>
      </c>
      <c r="T172" s="20">
        <f>+N172*P172*Q172*'1. Standard_Cost'!$D$13</f>
        <v>0</v>
      </c>
      <c r="U172" s="20">
        <f>+N172*O172*'1. Standard_Cost'!$E$13</f>
        <v>0</v>
      </c>
      <c r="V172" s="19"/>
      <c r="W172" s="19"/>
      <c r="X172" s="19"/>
      <c r="Y172" s="20">
        <f>+V172*((X172*'1. Standard_Cost'!$B$17)+(W172*X172*'1. Standard_Cost'!$C$17))</f>
        <v>0</v>
      </c>
      <c r="Z172" s="19"/>
      <c r="AA172" s="19"/>
      <c r="AB172" s="20">
        <f>+Z172*'1. Standard_Cost'!$B$21+AA172*'1. Standard_Cost'!$C$21</f>
        <v>0</v>
      </c>
      <c r="AC172" s="21"/>
      <c r="AD172" s="22"/>
      <c r="AE172" s="20">
        <f>SUM(AD172,AC172,AB172,Y172,U172,T172,S172,R172)*'1. Standard_Cost'!B217</f>
        <v>0</v>
      </c>
      <c r="AF172" s="20">
        <f t="shared" ref="AF172:AF174" si="307">SUM(AD172,AE172)</f>
        <v>0</v>
      </c>
      <c r="AG172" s="19"/>
      <c r="AH172" s="19"/>
      <c r="AI172" s="19"/>
      <c r="AJ172" s="23"/>
      <c r="AK172" s="23"/>
      <c r="AL172" s="23"/>
      <c r="AM172" s="20" t="e">
        <f>AG172*'1. Standard_Cost'!B213+'Incremental_Cost Year 1'!#REF!*'1. Standard_Cost'!C213+'Incremental_Cost Year 1'!#REF!*'1. Standard_Cost'!D213+'Incremental_Cost Year 1'!#REF!+'Incremental_Cost Year 1'!#REF!+AK172</f>
        <v>#REF!</v>
      </c>
      <c r="AN172" s="20" t="e">
        <f>AM172*'1. Standard_Cost'!C217</f>
        <v>#REF!</v>
      </c>
      <c r="AO172" s="23"/>
      <c r="AQ172" s="20">
        <f t="shared" si="303"/>
        <v>0</v>
      </c>
      <c r="AR172" s="20">
        <f t="shared" si="304"/>
        <v>0</v>
      </c>
      <c r="AS172" s="20" t="e">
        <f t="shared" si="305"/>
        <v>#REF!</v>
      </c>
      <c r="AT172" s="20" t="e">
        <f t="shared" ref="AT172:AT174" si="308">SUM(AQ172,AR172,AS172)</f>
        <v>#REF!</v>
      </c>
      <c r="AU172" s="24"/>
      <c r="AV172" s="24">
        <v>0</v>
      </c>
      <c r="AW172" s="24"/>
      <c r="AX172" s="24"/>
      <c r="AY172" s="24"/>
      <c r="AZ172" s="24"/>
      <c r="BA172" s="25" t="e">
        <f t="shared" si="306"/>
        <v>#REF!</v>
      </c>
    </row>
    <row r="173" spans="2:53" outlineLevel="2">
      <c r="B173" s="41"/>
      <c r="C173" s="240"/>
      <c r="D173" s="84"/>
      <c r="E173" s="84"/>
      <c r="F173" s="84"/>
      <c r="G173" s="83"/>
      <c r="H173" s="15" t="s">
        <v>51</v>
      </c>
      <c r="I173" s="16"/>
      <c r="J173" s="17"/>
      <c r="K173" s="17"/>
      <c r="L173" s="18" t="str">
        <f>IF(I173&lt;&gt;0,((VLOOKUP(I173,'1. Standard_Cost'!$B$4:$D$9,2)+VLOOKUP(I173,'1. Standard_Cost'!$B$4:$D$9,3))*J173*K173),"0")</f>
        <v>0</v>
      </c>
      <c r="M173" s="18">
        <f t="shared" si="302"/>
        <v>0</v>
      </c>
      <c r="N173" s="19"/>
      <c r="O173" s="19"/>
      <c r="P173" s="19"/>
      <c r="Q173" s="19"/>
      <c r="R173" s="20">
        <f>+N173*P173*'1. Standard_Cost'!$B$13</f>
        <v>0</v>
      </c>
      <c r="S173" s="20">
        <f>+N173*O173*P173*'1. Standard_Cost'!$C$13</f>
        <v>0</v>
      </c>
      <c r="T173" s="20">
        <f>+N173*P173*Q173*'1. Standard_Cost'!$D$13</f>
        <v>0</v>
      </c>
      <c r="U173" s="20">
        <f>+N173*O173*'1. Standard_Cost'!$E$13</f>
        <v>0</v>
      </c>
      <c r="V173" s="19"/>
      <c r="W173" s="19"/>
      <c r="X173" s="19"/>
      <c r="Y173" s="20">
        <f>+V173*((X173*'1. Standard_Cost'!$B$17)+(W173*X173*'1. Standard_Cost'!$C$17))</f>
        <v>0</v>
      </c>
      <c r="Z173" s="19"/>
      <c r="AA173" s="19"/>
      <c r="AB173" s="20">
        <f>+Z173*'1. Standard_Cost'!$B$21+AA173*'1. Standard_Cost'!$C$21</f>
        <v>0</v>
      </c>
      <c r="AC173" s="21"/>
      <c r="AD173" s="22"/>
      <c r="AE173" s="20">
        <f>SUM(AD173,AC173,AB173,Y173,U173,T173,S173,R173)*'1. Standard_Cost'!B217</f>
        <v>0</v>
      </c>
      <c r="AF173" s="20">
        <f t="shared" si="307"/>
        <v>0</v>
      </c>
      <c r="AG173" s="19"/>
      <c r="AH173" s="19"/>
      <c r="AI173" s="19"/>
      <c r="AJ173" s="23"/>
      <c r="AK173" s="23"/>
      <c r="AL173" s="23"/>
      <c r="AM173" s="20" t="e">
        <f>AG173*'1. Standard_Cost'!B213+'Incremental_Cost Year 1'!#REF!*'1. Standard_Cost'!C213+'Incremental_Cost Year 1'!#REF!*'1. Standard_Cost'!D213+'Incremental_Cost Year 1'!#REF!+'Incremental_Cost Year 1'!#REF!+AK173</f>
        <v>#REF!</v>
      </c>
      <c r="AN173" s="20" t="e">
        <f>AM173*'1. Standard_Cost'!C217</f>
        <v>#REF!</v>
      </c>
      <c r="AO173" s="23"/>
      <c r="AQ173" s="20">
        <f t="shared" si="303"/>
        <v>0</v>
      </c>
      <c r="AR173" s="20">
        <f t="shared" si="304"/>
        <v>0</v>
      </c>
      <c r="AS173" s="20" t="e">
        <f t="shared" si="305"/>
        <v>#REF!</v>
      </c>
      <c r="AT173" s="20" t="e">
        <f t="shared" si="308"/>
        <v>#REF!</v>
      </c>
      <c r="AU173" s="24"/>
      <c r="AV173" s="24"/>
      <c r="AW173" s="24"/>
      <c r="AX173" s="24"/>
      <c r="AY173" s="24"/>
      <c r="AZ173" s="24"/>
      <c r="BA173" s="25" t="e">
        <f t="shared" si="306"/>
        <v>#REF!</v>
      </c>
    </row>
    <row r="174" spans="2:53" outlineLevel="2">
      <c r="B174" s="41"/>
      <c r="C174" s="240"/>
      <c r="D174" s="84"/>
      <c r="E174" s="84"/>
      <c r="F174" s="84"/>
      <c r="G174" s="83"/>
      <c r="H174" s="26" t="s">
        <v>180</v>
      </c>
      <c r="I174" s="16"/>
      <c r="J174" s="17"/>
      <c r="K174" s="17"/>
      <c r="L174" s="18" t="str">
        <f>IF(I174&lt;&gt;0,((VLOOKUP(I174,'1. Standard_Cost'!$B$4:$D$9,2)+VLOOKUP(I174,'1. Standard_Cost'!$B$4:$D$9,3))*J174*K174),"0")</f>
        <v>0</v>
      </c>
      <c r="M174" s="18">
        <f t="shared" si="302"/>
        <v>0</v>
      </c>
      <c r="N174" s="19"/>
      <c r="O174" s="19"/>
      <c r="P174" s="19"/>
      <c r="Q174" s="19"/>
      <c r="R174" s="20">
        <f>+N174*P174*'1. Standard_Cost'!$B$13</f>
        <v>0</v>
      </c>
      <c r="S174" s="20">
        <f>+N174*O174*P174*'1. Standard_Cost'!$C$13</f>
        <v>0</v>
      </c>
      <c r="T174" s="20">
        <f>+N174*P174*Q174*'1. Standard_Cost'!$D$13</f>
        <v>0</v>
      </c>
      <c r="U174" s="20">
        <f>+N174*O174*'1. Standard_Cost'!$E$13</f>
        <v>0</v>
      </c>
      <c r="V174" s="19"/>
      <c r="W174" s="19"/>
      <c r="X174" s="19"/>
      <c r="Y174" s="20">
        <f>+V174*((X174*'1. Standard_Cost'!$B$17)+(W174*X174*'1. Standard_Cost'!$C$17))</f>
        <v>0</v>
      </c>
      <c r="Z174" s="19"/>
      <c r="AA174" s="19"/>
      <c r="AB174" s="20">
        <f>+Z174*'1. Standard_Cost'!$B$21+AA174*'1. Standard_Cost'!$C$21</f>
        <v>0</v>
      </c>
      <c r="AC174" s="21"/>
      <c r="AD174" s="22"/>
      <c r="AE174" s="20">
        <f>SUM(AD174,AC174,AB174,Y174,U174,T174,S174,R174)*'1. Standard_Cost'!B217</f>
        <v>0</v>
      </c>
      <c r="AF174" s="20">
        <f t="shared" si="307"/>
        <v>0</v>
      </c>
      <c r="AG174" s="19"/>
      <c r="AH174" s="19"/>
      <c r="AI174" s="19"/>
      <c r="AJ174" s="23"/>
      <c r="AK174" s="23"/>
      <c r="AL174" s="23"/>
      <c r="AM174" s="20" t="e">
        <f>AG174*'1. Standard_Cost'!B213+'Incremental_Cost Year 1'!#REF!*'1. Standard_Cost'!C213+'Incremental_Cost Year 1'!#REF!*'1. Standard_Cost'!D213+'Incremental_Cost Year 1'!#REF!+'Incremental_Cost Year 1'!#REF!+AK174</f>
        <v>#REF!</v>
      </c>
      <c r="AN174" s="20" t="e">
        <f>AM174*'1. Standard_Cost'!C217</f>
        <v>#REF!</v>
      </c>
      <c r="AO174" s="23"/>
      <c r="AQ174" s="20">
        <f t="shared" si="303"/>
        <v>0</v>
      </c>
      <c r="AR174" s="20">
        <f t="shared" si="304"/>
        <v>0</v>
      </c>
      <c r="AS174" s="20" t="e">
        <f t="shared" si="305"/>
        <v>#REF!</v>
      </c>
      <c r="AT174" s="20" t="e">
        <f t="shared" si="308"/>
        <v>#REF!</v>
      </c>
      <c r="AU174" s="24"/>
      <c r="AV174" s="24"/>
      <c r="AW174" s="24"/>
      <c r="AX174" s="24"/>
      <c r="AY174" s="24"/>
      <c r="AZ174" s="24"/>
      <c r="BA174" s="25" t="e">
        <f t="shared" si="306"/>
        <v>#REF!</v>
      </c>
    </row>
    <row r="175" spans="2:53" ht="41.4" outlineLevel="1">
      <c r="B175" s="41"/>
      <c r="C175" s="240"/>
      <c r="D175" s="86" t="s">
        <v>48</v>
      </c>
      <c r="E175" s="86" t="s">
        <v>232</v>
      </c>
      <c r="F175" s="88" t="s">
        <v>153</v>
      </c>
      <c r="G175" s="89" t="s">
        <v>154</v>
      </c>
      <c r="H175" s="27" t="s">
        <v>235</v>
      </c>
      <c r="I175" s="28"/>
      <c r="J175" s="28"/>
      <c r="K175" s="28"/>
      <c r="L175" s="29">
        <f>SUM(L171:L174)</f>
        <v>0</v>
      </c>
      <c r="M175" s="29">
        <f>SUM(M171:M174)</f>
        <v>0</v>
      </c>
      <c r="N175" s="28"/>
      <c r="O175" s="28"/>
      <c r="P175" s="28"/>
      <c r="Q175" s="28"/>
      <c r="R175" s="30">
        <f>SUM(R171:R174)</f>
        <v>0</v>
      </c>
      <c r="S175" s="30">
        <f>SUM(S171:S174)</f>
        <v>0</v>
      </c>
      <c r="T175" s="30">
        <f>SUM(T171:T174)</f>
        <v>0</v>
      </c>
      <c r="U175" s="30">
        <f>SUM(U171:U174)</f>
        <v>0</v>
      </c>
      <c r="V175" s="28"/>
      <c r="W175" s="28"/>
      <c r="X175" s="28"/>
      <c r="Y175" s="29">
        <f>SUM(Y171:Y174)</f>
        <v>0</v>
      </c>
      <c r="Z175" s="28"/>
      <c r="AA175" s="28"/>
      <c r="AB175" s="29">
        <f t="shared" ref="AB175:AF175" si="309">SUM(AB171:AB174)</f>
        <v>0</v>
      </c>
      <c r="AC175" s="29">
        <f t="shared" si="309"/>
        <v>0</v>
      </c>
      <c r="AD175" s="29">
        <f t="shared" si="309"/>
        <v>0</v>
      </c>
      <c r="AE175" s="29">
        <f t="shared" si="309"/>
        <v>0</v>
      </c>
      <c r="AF175" s="29">
        <f t="shared" si="309"/>
        <v>0</v>
      </c>
      <c r="AG175" s="28"/>
      <c r="AH175" s="28"/>
      <c r="AI175" s="28"/>
      <c r="AJ175" s="30">
        <f>SUM(AJ171:AJ174)</f>
        <v>0</v>
      </c>
      <c r="AK175" s="30">
        <f>SUM(AK171:AK174)</f>
        <v>0</v>
      </c>
      <c r="AL175" s="30">
        <f>SUM(AL171:AL174)</f>
        <v>0</v>
      </c>
      <c r="AM175" s="29" t="e">
        <f>SUM(AM171:AM174)</f>
        <v>#REF!</v>
      </c>
      <c r="AN175" s="29" t="e">
        <f>SUM(AN171:AN174)</f>
        <v>#REF!</v>
      </c>
      <c r="AO175" s="31"/>
      <c r="AP175" s="32"/>
      <c r="AQ175" s="78">
        <f t="shared" ref="AQ175:BA175" si="310">SUM(AQ171:AQ174)</f>
        <v>0</v>
      </c>
      <c r="AR175" s="78">
        <f t="shared" si="310"/>
        <v>0</v>
      </c>
      <c r="AS175" s="78" t="e">
        <f t="shared" si="310"/>
        <v>#REF!</v>
      </c>
      <c r="AT175" s="78" t="e">
        <f t="shared" si="310"/>
        <v>#REF!</v>
      </c>
      <c r="AU175" s="78">
        <f t="shared" si="310"/>
        <v>0</v>
      </c>
      <c r="AV175" s="78">
        <f t="shared" si="310"/>
        <v>0</v>
      </c>
      <c r="AW175" s="78">
        <f t="shared" si="310"/>
        <v>0</v>
      </c>
      <c r="AX175" s="78">
        <f t="shared" si="310"/>
        <v>0</v>
      </c>
      <c r="AY175" s="78">
        <f t="shared" si="310"/>
        <v>0</v>
      </c>
      <c r="AZ175" s="78">
        <f t="shared" si="310"/>
        <v>0</v>
      </c>
      <c r="BA175" s="78" t="e">
        <f t="shared" si="310"/>
        <v>#REF!</v>
      </c>
    </row>
    <row r="176" spans="2:53" outlineLevel="2">
      <c r="B176" s="41"/>
      <c r="C176" s="240"/>
      <c r="D176" s="85"/>
      <c r="E176" s="85"/>
      <c r="F176" s="87"/>
      <c r="G176" s="82"/>
      <c r="H176" s="15" t="s">
        <v>49</v>
      </c>
      <c r="I176" s="16"/>
      <c r="J176" s="17"/>
      <c r="K176" s="17"/>
      <c r="L176" s="18" t="str">
        <f>IF(I176&lt;&gt;0,((VLOOKUP(I176,'1. Standard_Cost'!$B$4:$D$9,2)+VLOOKUP(I176,'1. Standard_Cost'!$B$4:$D$9,3))*J176*K176),"0")</f>
        <v>0</v>
      </c>
      <c r="M176" s="18">
        <f t="shared" ref="M176:M179" si="311">L176*0.167</f>
        <v>0</v>
      </c>
      <c r="N176" s="19"/>
      <c r="O176" s="19"/>
      <c r="P176" s="19"/>
      <c r="Q176" s="19"/>
      <c r="R176" s="20">
        <f>+N176*P176*'1. Standard_Cost'!$B$13</f>
        <v>0</v>
      </c>
      <c r="S176" s="20">
        <f>+N176*O176*P176*'1. Standard_Cost'!$C$13</f>
        <v>0</v>
      </c>
      <c r="T176" s="20">
        <f>+N176*P176*Q176*'1. Standard_Cost'!$D$13</f>
        <v>0</v>
      </c>
      <c r="U176" s="20">
        <f>+N176*O176*'1. Standard_Cost'!$E$13</f>
        <v>0</v>
      </c>
      <c r="V176" s="19"/>
      <c r="W176" s="19"/>
      <c r="X176" s="19"/>
      <c r="Y176" s="20">
        <f>+V176*((X176*'1. Standard_Cost'!$B$17)+(W176*X176*'1. Standard_Cost'!$C$17))</f>
        <v>0</v>
      </c>
      <c r="Z176" s="19"/>
      <c r="AA176" s="19"/>
      <c r="AB176" s="20">
        <f>+Z176*'1. Standard_Cost'!$B$21+AA176*'1. Standard_Cost'!$C$21</f>
        <v>0</v>
      </c>
      <c r="AC176" s="21"/>
      <c r="AD176" s="22"/>
      <c r="AE176" s="20">
        <f>SUM(AD176,AC176,AB176,Y176,U176,T176,S176,R176)*'1. Standard_Cost'!B217</f>
        <v>0</v>
      </c>
      <c r="AF176" s="20">
        <f>SUM(AD176,AE176)</f>
        <v>0</v>
      </c>
      <c r="AG176" s="19"/>
      <c r="AH176" s="19"/>
      <c r="AI176" s="19"/>
      <c r="AJ176" s="23"/>
      <c r="AK176" s="23"/>
      <c r="AL176" s="23"/>
      <c r="AM176" s="20" t="e">
        <f>AG176*'1. Standard_Cost'!B213+'Incremental_Cost Year 1'!#REF!*'1. Standard_Cost'!C213+'Incremental_Cost Year 1'!#REF!*'1. Standard_Cost'!D213+'Incremental_Cost Year 1'!#REF!+'Incremental_Cost Year 1'!#REF!+AK176</f>
        <v>#REF!</v>
      </c>
      <c r="AN176" s="20" t="e">
        <f>AM176*'1. Standard_Cost'!C217</f>
        <v>#REF!</v>
      </c>
      <c r="AO176" s="23"/>
      <c r="AQ176" s="20">
        <f t="shared" ref="AQ176:AQ179" si="312">L176+M176</f>
        <v>0</v>
      </c>
      <c r="AR176" s="20">
        <f t="shared" ref="AR176:AR179" si="313">AF176</f>
        <v>0</v>
      </c>
      <c r="AS176" s="20" t="e">
        <f t="shared" ref="AS176:AS179" si="314">AM176+AN176</f>
        <v>#REF!</v>
      </c>
      <c r="AT176" s="20" t="e">
        <f>SUM(AQ176,AR176,AS176)</f>
        <v>#REF!</v>
      </c>
      <c r="AU176" s="24"/>
      <c r="AV176" s="24"/>
      <c r="AW176" s="24"/>
      <c r="AX176" s="24"/>
      <c r="AY176" s="24"/>
      <c r="AZ176" s="24"/>
      <c r="BA176" s="25" t="e">
        <f t="shared" ref="BA176:BA179" si="315">SUM(AU176:AZ176)-AT176</f>
        <v>#REF!</v>
      </c>
    </row>
    <row r="177" spans="2:53" outlineLevel="2">
      <c r="B177" s="41"/>
      <c r="C177" s="240"/>
      <c r="D177" s="84"/>
      <c r="E177" s="84"/>
      <c r="F177" s="84"/>
      <c r="G177" s="83"/>
      <c r="H177" s="15" t="s">
        <v>50</v>
      </c>
      <c r="I177" s="16"/>
      <c r="J177" s="17"/>
      <c r="K177" s="17"/>
      <c r="L177" s="18" t="str">
        <f>IF(I177&lt;&gt;0,((VLOOKUP(I177,'1. Standard_Cost'!$B$4:$D$9,2)+VLOOKUP(I177,'1. Standard_Cost'!$B$4:$D$9,3))*J177*K177),"0")</f>
        <v>0</v>
      </c>
      <c r="M177" s="18">
        <f t="shared" si="311"/>
        <v>0</v>
      </c>
      <c r="N177" s="19"/>
      <c r="O177" s="19"/>
      <c r="P177" s="19"/>
      <c r="Q177" s="19"/>
      <c r="R177" s="20">
        <f>+N177*P177*'1. Standard_Cost'!$B$13</f>
        <v>0</v>
      </c>
      <c r="S177" s="20">
        <f>+N177*O177*P177*'1. Standard_Cost'!$C$13</f>
        <v>0</v>
      </c>
      <c r="T177" s="20">
        <f>+N177*P177*Q177*'1. Standard_Cost'!$D$13</f>
        <v>0</v>
      </c>
      <c r="U177" s="20">
        <f>+N177*O177*'1. Standard_Cost'!$E$13</f>
        <v>0</v>
      </c>
      <c r="V177" s="19"/>
      <c r="W177" s="19"/>
      <c r="X177" s="19"/>
      <c r="Y177" s="20">
        <f>+V177*((X177*'1. Standard_Cost'!$B$17)+(W177*X177*'1. Standard_Cost'!$C$17))</f>
        <v>0</v>
      </c>
      <c r="Z177" s="19"/>
      <c r="AA177" s="19"/>
      <c r="AB177" s="20">
        <f>+Z177*'1. Standard_Cost'!$B$21+AA177*'1. Standard_Cost'!$C$21</f>
        <v>0</v>
      </c>
      <c r="AC177" s="21"/>
      <c r="AD177" s="22"/>
      <c r="AE177" s="20">
        <f>SUM(AD177,AC177,AB177,Y177,U177,T177,S177,R177)*'1. Standard_Cost'!B217</f>
        <v>0</v>
      </c>
      <c r="AF177" s="20">
        <f t="shared" ref="AF177:AF179" si="316">SUM(AD177,AE177)</f>
        <v>0</v>
      </c>
      <c r="AG177" s="19"/>
      <c r="AH177" s="19"/>
      <c r="AI177" s="19"/>
      <c r="AJ177" s="23"/>
      <c r="AK177" s="23"/>
      <c r="AL177" s="23"/>
      <c r="AM177" s="20" t="e">
        <f>AG177*'1. Standard_Cost'!B213+'Incremental_Cost Year 1'!#REF!*'1. Standard_Cost'!C213+'Incremental_Cost Year 1'!#REF!*'1. Standard_Cost'!D213+'Incremental_Cost Year 1'!#REF!+'Incremental_Cost Year 1'!#REF!+AK177</f>
        <v>#REF!</v>
      </c>
      <c r="AN177" s="20" t="e">
        <f>AM177*'1. Standard_Cost'!C217</f>
        <v>#REF!</v>
      </c>
      <c r="AO177" s="23"/>
      <c r="AQ177" s="20">
        <f t="shared" si="312"/>
        <v>0</v>
      </c>
      <c r="AR177" s="20">
        <f t="shared" si="313"/>
        <v>0</v>
      </c>
      <c r="AS177" s="20" t="e">
        <f t="shared" si="314"/>
        <v>#REF!</v>
      </c>
      <c r="AT177" s="20" t="e">
        <f t="shared" ref="AT177:AT179" si="317">SUM(AQ177,AR177,AS177)</f>
        <v>#REF!</v>
      </c>
      <c r="AU177" s="24"/>
      <c r="AV177" s="24">
        <v>0</v>
      </c>
      <c r="AW177" s="24"/>
      <c r="AX177" s="24"/>
      <c r="AY177" s="24"/>
      <c r="AZ177" s="24"/>
      <c r="BA177" s="25" t="e">
        <f t="shared" si="315"/>
        <v>#REF!</v>
      </c>
    </row>
    <row r="178" spans="2:53" outlineLevel="2">
      <c r="B178" s="41"/>
      <c r="C178" s="240"/>
      <c r="D178" s="84"/>
      <c r="E178" s="84"/>
      <c r="F178" s="84"/>
      <c r="G178" s="83"/>
      <c r="H178" s="15" t="s">
        <v>51</v>
      </c>
      <c r="I178" s="16"/>
      <c r="J178" s="17"/>
      <c r="K178" s="17"/>
      <c r="L178" s="18" t="str">
        <f>IF(I178&lt;&gt;0,((VLOOKUP(I178,'1. Standard_Cost'!$B$4:$D$9,2)+VLOOKUP(I178,'1. Standard_Cost'!$B$4:$D$9,3))*J178*K178),"0")</f>
        <v>0</v>
      </c>
      <c r="M178" s="18">
        <f t="shared" si="311"/>
        <v>0</v>
      </c>
      <c r="N178" s="19"/>
      <c r="O178" s="19"/>
      <c r="P178" s="19"/>
      <c r="Q178" s="19"/>
      <c r="R178" s="20">
        <f>+N178*P178*'1. Standard_Cost'!$B$13</f>
        <v>0</v>
      </c>
      <c r="S178" s="20">
        <f>+N178*O178*P178*'1. Standard_Cost'!$C$13</f>
        <v>0</v>
      </c>
      <c r="T178" s="20">
        <f>+N178*P178*Q178*'1. Standard_Cost'!$D$13</f>
        <v>0</v>
      </c>
      <c r="U178" s="20">
        <f>+N178*O178*'1. Standard_Cost'!$E$13</f>
        <v>0</v>
      </c>
      <c r="V178" s="19"/>
      <c r="W178" s="19"/>
      <c r="X178" s="19"/>
      <c r="Y178" s="20">
        <f>+V178*((X178*'1. Standard_Cost'!$B$17)+(W178*X178*'1. Standard_Cost'!$C$17))</f>
        <v>0</v>
      </c>
      <c r="Z178" s="19"/>
      <c r="AA178" s="19"/>
      <c r="AB178" s="20">
        <f>+Z178*'1. Standard_Cost'!$B$21+AA178*'1. Standard_Cost'!$C$21</f>
        <v>0</v>
      </c>
      <c r="AC178" s="21"/>
      <c r="AD178" s="22"/>
      <c r="AE178" s="20">
        <f>SUM(AD178,AC178,AB178,Y178,U178,T178,S178,R178)*'1. Standard_Cost'!B217</f>
        <v>0</v>
      </c>
      <c r="AF178" s="20">
        <f t="shared" si="316"/>
        <v>0</v>
      </c>
      <c r="AG178" s="19"/>
      <c r="AH178" s="19"/>
      <c r="AI178" s="19"/>
      <c r="AJ178" s="23"/>
      <c r="AK178" s="23"/>
      <c r="AL178" s="23"/>
      <c r="AM178" s="20" t="e">
        <f>AG178*'1. Standard_Cost'!B213+'Incremental_Cost Year 1'!#REF!*'1. Standard_Cost'!C213+'Incremental_Cost Year 1'!#REF!*'1. Standard_Cost'!D213+'Incremental_Cost Year 1'!#REF!+'Incremental_Cost Year 1'!#REF!+AK178</f>
        <v>#REF!</v>
      </c>
      <c r="AN178" s="20" t="e">
        <f>AM178*'1. Standard_Cost'!C217</f>
        <v>#REF!</v>
      </c>
      <c r="AO178" s="23"/>
      <c r="AQ178" s="20">
        <f t="shared" si="312"/>
        <v>0</v>
      </c>
      <c r="AR178" s="20">
        <f t="shared" si="313"/>
        <v>0</v>
      </c>
      <c r="AS178" s="20" t="e">
        <f t="shared" si="314"/>
        <v>#REF!</v>
      </c>
      <c r="AT178" s="20" t="e">
        <f t="shared" si="317"/>
        <v>#REF!</v>
      </c>
      <c r="AU178" s="24"/>
      <c r="AV178" s="24"/>
      <c r="AW178" s="24"/>
      <c r="AX178" s="24"/>
      <c r="AY178" s="24"/>
      <c r="AZ178" s="24"/>
      <c r="BA178" s="25" t="e">
        <f t="shared" si="315"/>
        <v>#REF!</v>
      </c>
    </row>
    <row r="179" spans="2:53" outlineLevel="2">
      <c r="B179" s="41"/>
      <c r="C179" s="240"/>
      <c r="D179" s="84"/>
      <c r="E179" s="84"/>
      <c r="F179" s="84"/>
      <c r="G179" s="83"/>
      <c r="H179" s="26" t="s">
        <v>180</v>
      </c>
      <c r="I179" s="16"/>
      <c r="J179" s="17"/>
      <c r="K179" s="17"/>
      <c r="L179" s="18" t="str">
        <f>IF(I179&lt;&gt;0,((VLOOKUP(I179,'1. Standard_Cost'!$B$4:$D$9,2)+VLOOKUP(I179,'1. Standard_Cost'!$B$4:$D$9,3))*J179*K179),"0")</f>
        <v>0</v>
      </c>
      <c r="M179" s="18">
        <f t="shared" si="311"/>
        <v>0</v>
      </c>
      <c r="N179" s="19"/>
      <c r="O179" s="19"/>
      <c r="P179" s="19"/>
      <c r="Q179" s="19"/>
      <c r="R179" s="20">
        <f>+N179*P179*'1. Standard_Cost'!$B$13</f>
        <v>0</v>
      </c>
      <c r="S179" s="20">
        <f>+N179*O179*P179*'1. Standard_Cost'!$C$13</f>
        <v>0</v>
      </c>
      <c r="T179" s="20">
        <f>+N179*P179*Q179*'1. Standard_Cost'!$D$13</f>
        <v>0</v>
      </c>
      <c r="U179" s="20">
        <f>+N179*O179*'1. Standard_Cost'!$E$13</f>
        <v>0</v>
      </c>
      <c r="V179" s="19"/>
      <c r="W179" s="19"/>
      <c r="X179" s="19"/>
      <c r="Y179" s="20">
        <f>+V179*((X179*'1. Standard_Cost'!$B$17)+(W179*X179*'1. Standard_Cost'!$C$17))</f>
        <v>0</v>
      </c>
      <c r="Z179" s="19"/>
      <c r="AA179" s="19"/>
      <c r="AB179" s="20">
        <f>+Z179*'1. Standard_Cost'!$B$21+AA179*'1. Standard_Cost'!$C$21</f>
        <v>0</v>
      </c>
      <c r="AC179" s="21"/>
      <c r="AD179" s="22"/>
      <c r="AE179" s="20">
        <f>SUM(AD179,AC179,AB179,Y179,U179,T179,S179,R179)*'1. Standard_Cost'!B217</f>
        <v>0</v>
      </c>
      <c r="AF179" s="20">
        <f t="shared" si="316"/>
        <v>0</v>
      </c>
      <c r="AG179" s="19"/>
      <c r="AH179" s="19"/>
      <c r="AI179" s="19"/>
      <c r="AJ179" s="23"/>
      <c r="AK179" s="23"/>
      <c r="AL179" s="23"/>
      <c r="AM179" s="20" t="e">
        <f>AG179*'1. Standard_Cost'!B213+'Incremental_Cost Year 1'!#REF!*'1. Standard_Cost'!C213+'Incremental_Cost Year 1'!#REF!*'1. Standard_Cost'!D213+'Incremental_Cost Year 1'!#REF!+'Incremental_Cost Year 1'!#REF!+AK179</f>
        <v>#REF!</v>
      </c>
      <c r="AN179" s="20" t="e">
        <f>AM179*'1. Standard_Cost'!C217</f>
        <v>#REF!</v>
      </c>
      <c r="AO179" s="23"/>
      <c r="AQ179" s="20">
        <f t="shared" si="312"/>
        <v>0</v>
      </c>
      <c r="AR179" s="20">
        <f t="shared" si="313"/>
        <v>0</v>
      </c>
      <c r="AS179" s="20" t="e">
        <f t="shared" si="314"/>
        <v>#REF!</v>
      </c>
      <c r="AT179" s="20" t="e">
        <f t="shared" si="317"/>
        <v>#REF!</v>
      </c>
      <c r="AU179" s="24"/>
      <c r="AV179" s="24"/>
      <c r="AW179" s="24"/>
      <c r="AX179" s="24"/>
      <c r="AY179" s="24"/>
      <c r="AZ179" s="24"/>
      <c r="BA179" s="25" t="e">
        <f t="shared" si="315"/>
        <v>#REF!</v>
      </c>
    </row>
    <row r="180" spans="2:53" ht="55.2" outlineLevel="1">
      <c r="B180" s="41"/>
      <c r="C180" s="241"/>
      <c r="D180" s="86" t="s">
        <v>48</v>
      </c>
      <c r="E180" s="86" t="s">
        <v>230</v>
      </c>
      <c r="F180" s="88" t="s">
        <v>153</v>
      </c>
      <c r="G180" s="89" t="s">
        <v>154</v>
      </c>
      <c r="H180" s="27" t="s">
        <v>236</v>
      </c>
      <c r="I180" s="28"/>
      <c r="J180" s="28"/>
      <c r="K180" s="28"/>
      <c r="L180" s="29">
        <f>SUM(L176:L179)</f>
        <v>0</v>
      </c>
      <c r="M180" s="29">
        <f>SUM(M176:M179)</f>
        <v>0</v>
      </c>
      <c r="N180" s="28"/>
      <c r="O180" s="28"/>
      <c r="P180" s="28"/>
      <c r="Q180" s="28"/>
      <c r="R180" s="30">
        <f>SUM(R176:R179)</f>
        <v>0</v>
      </c>
      <c r="S180" s="30">
        <f>SUM(S176:S179)</f>
        <v>0</v>
      </c>
      <c r="T180" s="30">
        <f>SUM(T176:T179)</f>
        <v>0</v>
      </c>
      <c r="U180" s="30">
        <f>SUM(U176:U179)</f>
        <v>0</v>
      </c>
      <c r="V180" s="28"/>
      <c r="W180" s="28"/>
      <c r="X180" s="28"/>
      <c r="Y180" s="29">
        <f>SUM(Y176:Y179)</f>
        <v>0</v>
      </c>
      <c r="Z180" s="28"/>
      <c r="AA180" s="28"/>
      <c r="AB180" s="29">
        <f t="shared" ref="AB180:AF180" si="318">SUM(AB176:AB179)</f>
        <v>0</v>
      </c>
      <c r="AC180" s="29">
        <f t="shared" si="318"/>
        <v>0</v>
      </c>
      <c r="AD180" s="29">
        <f t="shared" si="318"/>
        <v>0</v>
      </c>
      <c r="AE180" s="29">
        <f t="shared" si="318"/>
        <v>0</v>
      </c>
      <c r="AF180" s="29">
        <f t="shared" si="318"/>
        <v>0</v>
      </c>
      <c r="AG180" s="28"/>
      <c r="AH180" s="28"/>
      <c r="AI180" s="28"/>
      <c r="AJ180" s="30">
        <f>SUM(AJ176:AJ179)</f>
        <v>0</v>
      </c>
      <c r="AK180" s="30">
        <f>SUM(AK176:AK179)</f>
        <v>0</v>
      </c>
      <c r="AL180" s="30">
        <f>SUM(AL176:AL179)</f>
        <v>0</v>
      </c>
      <c r="AM180" s="29" t="e">
        <f>SUM(AM176:AM179)</f>
        <v>#REF!</v>
      </c>
      <c r="AN180" s="29" t="e">
        <f>SUM(AN176:AN179)</f>
        <v>#REF!</v>
      </c>
      <c r="AO180" s="31"/>
      <c r="AP180" s="32"/>
      <c r="AQ180" s="78">
        <f t="shared" ref="AQ180:BA180" si="319">SUM(AQ176:AQ179)</f>
        <v>0</v>
      </c>
      <c r="AR180" s="78">
        <f t="shared" si="319"/>
        <v>0</v>
      </c>
      <c r="AS180" s="78" t="e">
        <f t="shared" si="319"/>
        <v>#REF!</v>
      </c>
      <c r="AT180" s="78" t="e">
        <f t="shared" si="319"/>
        <v>#REF!</v>
      </c>
      <c r="AU180" s="78">
        <f t="shared" si="319"/>
        <v>0</v>
      </c>
      <c r="AV180" s="78">
        <f t="shared" si="319"/>
        <v>0</v>
      </c>
      <c r="AW180" s="78">
        <f t="shared" si="319"/>
        <v>0</v>
      </c>
      <c r="AX180" s="78">
        <f t="shared" si="319"/>
        <v>0</v>
      </c>
      <c r="AY180" s="78">
        <f t="shared" si="319"/>
        <v>0</v>
      </c>
      <c r="AZ180" s="78">
        <f t="shared" si="319"/>
        <v>0</v>
      </c>
      <c r="BA180" s="78" t="e">
        <f t="shared" si="319"/>
        <v>#REF!</v>
      </c>
    </row>
    <row r="181" spans="2:53" s="39" customFormat="1" ht="12.75" customHeight="1">
      <c r="B181" s="49"/>
      <c r="C181" s="224" t="s">
        <v>265</v>
      </c>
      <c r="D181" s="224"/>
      <c r="E181" s="225"/>
      <c r="F181" s="69"/>
      <c r="G181" s="69"/>
      <c r="H181" s="57" t="s">
        <v>267</v>
      </c>
      <c r="I181" s="58"/>
      <c r="J181" s="58"/>
      <c r="K181" s="58"/>
      <c r="L181" s="59">
        <f>SUM(L186)</f>
        <v>0</v>
      </c>
      <c r="M181" s="59">
        <f>SUM(M186)</f>
        <v>0</v>
      </c>
      <c r="N181" s="59">
        <f t="shared" ref="N181:AO181" si="320">SUM(N186)</f>
        <v>0</v>
      </c>
      <c r="O181" s="59">
        <f t="shared" si="320"/>
        <v>0</v>
      </c>
      <c r="P181" s="59">
        <f t="shared" si="320"/>
        <v>0</v>
      </c>
      <c r="Q181" s="59">
        <f t="shared" si="320"/>
        <v>0</v>
      </c>
      <c r="R181" s="59">
        <f t="shared" si="320"/>
        <v>0</v>
      </c>
      <c r="S181" s="59">
        <f t="shared" si="320"/>
        <v>0</v>
      </c>
      <c r="T181" s="59">
        <f>SUM(T186)</f>
        <v>0</v>
      </c>
      <c r="U181" s="59">
        <f t="shared" si="320"/>
        <v>0</v>
      </c>
      <c r="V181" s="59">
        <f t="shared" si="320"/>
        <v>0</v>
      </c>
      <c r="W181" s="59">
        <f t="shared" si="320"/>
        <v>0</v>
      </c>
      <c r="X181" s="59">
        <f t="shared" si="320"/>
        <v>0</v>
      </c>
      <c r="Y181" s="59">
        <f t="shared" si="320"/>
        <v>0</v>
      </c>
      <c r="Z181" s="59">
        <f t="shared" si="320"/>
        <v>0</v>
      </c>
      <c r="AA181" s="59">
        <f t="shared" si="320"/>
        <v>0</v>
      </c>
      <c r="AB181" s="59">
        <f t="shared" si="320"/>
        <v>0</v>
      </c>
      <c r="AC181" s="59">
        <f t="shared" si="320"/>
        <v>0</v>
      </c>
      <c r="AD181" s="59">
        <f t="shared" si="320"/>
        <v>0</v>
      </c>
      <c r="AE181" s="59">
        <f t="shared" si="320"/>
        <v>0</v>
      </c>
      <c r="AF181" s="59">
        <f t="shared" si="320"/>
        <v>0</v>
      </c>
      <c r="AG181" s="59">
        <f t="shared" si="320"/>
        <v>0</v>
      </c>
      <c r="AH181" s="59">
        <f t="shared" si="320"/>
        <v>0</v>
      </c>
      <c r="AI181" s="59">
        <f t="shared" si="320"/>
        <v>0</v>
      </c>
      <c r="AJ181" s="59">
        <f t="shared" si="320"/>
        <v>0</v>
      </c>
      <c r="AK181" s="59">
        <f t="shared" si="320"/>
        <v>0</v>
      </c>
      <c r="AL181" s="59">
        <f t="shared" si="320"/>
        <v>0</v>
      </c>
      <c r="AM181" s="59" t="e">
        <f t="shared" si="320"/>
        <v>#REF!</v>
      </c>
      <c r="AN181" s="59" t="e">
        <f t="shared" si="320"/>
        <v>#REF!</v>
      </c>
      <c r="AO181" s="59">
        <f t="shared" si="320"/>
        <v>0</v>
      </c>
      <c r="AP181" s="113"/>
      <c r="AQ181" s="59">
        <f t="shared" ref="AQ181:BA181" si="321">SUM(AQ186)</f>
        <v>0</v>
      </c>
      <c r="AR181" s="59">
        <f t="shared" si="321"/>
        <v>0</v>
      </c>
      <c r="AS181" s="59" t="e">
        <f t="shared" si="321"/>
        <v>#REF!</v>
      </c>
      <c r="AT181" s="59" t="e">
        <f t="shared" si="321"/>
        <v>#REF!</v>
      </c>
      <c r="AU181" s="59">
        <f t="shared" si="321"/>
        <v>0</v>
      </c>
      <c r="AV181" s="59">
        <f t="shared" si="321"/>
        <v>0</v>
      </c>
      <c r="AW181" s="59">
        <f t="shared" si="321"/>
        <v>0</v>
      </c>
      <c r="AX181" s="59">
        <f t="shared" si="321"/>
        <v>0</v>
      </c>
      <c r="AY181" s="59">
        <f t="shared" si="321"/>
        <v>0</v>
      </c>
      <c r="AZ181" s="59">
        <f t="shared" si="321"/>
        <v>0</v>
      </c>
      <c r="BA181" s="59" t="e">
        <f t="shared" si="321"/>
        <v>#REF!</v>
      </c>
    </row>
    <row r="182" spans="2:53" outlineLevel="2">
      <c r="B182" s="41"/>
      <c r="C182" s="38"/>
      <c r="D182" s="85"/>
      <c r="E182" s="85"/>
      <c r="F182" s="87"/>
      <c r="G182" s="82"/>
      <c r="H182" s="15" t="s">
        <v>49</v>
      </c>
      <c r="I182" s="16"/>
      <c r="J182" s="17"/>
      <c r="K182" s="17"/>
      <c r="L182" s="18" t="str">
        <f>IF(I182&lt;&gt;0,((VLOOKUP(I182,'1. Standard_Cost'!$B$4:$D$9,2)+VLOOKUP(I182,'1. Standard_Cost'!$B$4:$D$9,3))*J182*K182),"0")</f>
        <v>0</v>
      </c>
      <c r="M182" s="18">
        <f t="shared" ref="M182:M185" si="322">L182*0.167</f>
        <v>0</v>
      </c>
      <c r="N182" s="19"/>
      <c r="O182" s="19"/>
      <c r="P182" s="19"/>
      <c r="Q182" s="19"/>
      <c r="R182" s="20">
        <f>+N182*P182*'1. Standard_Cost'!$B$13</f>
        <v>0</v>
      </c>
      <c r="S182" s="20">
        <f>+N182*O182*P182*'1. Standard_Cost'!$C$13</f>
        <v>0</v>
      </c>
      <c r="T182" s="20">
        <f>+N182*P182*Q182*'1. Standard_Cost'!$D$13</f>
        <v>0</v>
      </c>
      <c r="U182" s="20">
        <f>+N182*O182*'1. Standard_Cost'!$E$13</f>
        <v>0</v>
      </c>
      <c r="V182" s="19"/>
      <c r="W182" s="19"/>
      <c r="X182" s="19"/>
      <c r="Y182" s="20">
        <f>+V182*((X182*'1. Standard_Cost'!$B$17)+(W182*X182*'1. Standard_Cost'!$C$17))</f>
        <v>0</v>
      </c>
      <c r="Z182" s="19"/>
      <c r="AA182" s="19"/>
      <c r="AB182" s="20">
        <f>+Z182*'1. Standard_Cost'!$B$21+AA182*'1. Standard_Cost'!$C$21</f>
        <v>0</v>
      </c>
      <c r="AC182" s="21"/>
      <c r="AD182" s="22"/>
      <c r="AE182" s="20">
        <f>SUM(AD182,AC182,AB182,Y182,U182,T182,S182,R182)*'1. Standard_Cost'!B233</f>
        <v>0</v>
      </c>
      <c r="AF182" s="20">
        <f>SUM(AD182,AE182)</f>
        <v>0</v>
      </c>
      <c r="AG182" s="19"/>
      <c r="AH182" s="19"/>
      <c r="AI182" s="19"/>
      <c r="AJ182" s="23"/>
      <c r="AK182" s="23"/>
      <c r="AL182" s="23"/>
      <c r="AM182" s="20" t="e">
        <f>AG182*'1. Standard_Cost'!B229+'Incremental_Cost Year 1'!#REF!*'1. Standard_Cost'!C229+'Incremental_Cost Year 1'!#REF!*'1. Standard_Cost'!D229+'Incremental_Cost Year 1'!#REF!+'Incremental_Cost Year 1'!#REF!+AK182</f>
        <v>#REF!</v>
      </c>
      <c r="AN182" s="20" t="e">
        <f>AM182*'1. Standard_Cost'!C233</f>
        <v>#REF!</v>
      </c>
      <c r="AO182" s="23"/>
      <c r="AQ182" s="20">
        <f t="shared" ref="AQ182:AQ185" si="323">L182+M182</f>
        <v>0</v>
      </c>
      <c r="AR182" s="20">
        <f t="shared" ref="AR182:AR185" si="324">AF182</f>
        <v>0</v>
      </c>
      <c r="AS182" s="20" t="e">
        <f t="shared" ref="AS182:AS185" si="325">AM182+AN182</f>
        <v>#REF!</v>
      </c>
      <c r="AT182" s="20" t="e">
        <f>SUM(AQ182,AR182,AS182)</f>
        <v>#REF!</v>
      </c>
      <c r="AU182" s="24"/>
      <c r="AV182" s="24"/>
      <c r="AW182" s="24"/>
      <c r="AX182" s="24"/>
      <c r="AY182" s="24"/>
      <c r="AZ182" s="24"/>
      <c r="BA182" s="25" t="e">
        <f t="shared" ref="BA182:BA185" si="326">SUM(AU182:AZ182)-AT182</f>
        <v>#REF!</v>
      </c>
    </row>
    <row r="183" spans="2:53" outlineLevel="2">
      <c r="B183" s="41"/>
      <c r="C183" s="38"/>
      <c r="D183" s="84"/>
      <c r="E183" s="84"/>
      <c r="F183" s="84"/>
      <c r="G183" s="83"/>
      <c r="H183" s="15" t="s">
        <v>50</v>
      </c>
      <c r="I183" s="16"/>
      <c r="J183" s="17"/>
      <c r="K183" s="17"/>
      <c r="L183" s="18" t="str">
        <f>IF(I183&lt;&gt;0,((VLOOKUP(I183,'1. Standard_Cost'!$B$4:$D$9,2)+VLOOKUP(I183,'1. Standard_Cost'!$B$4:$D$9,3))*J183*K183),"0")</f>
        <v>0</v>
      </c>
      <c r="M183" s="18">
        <f t="shared" si="322"/>
        <v>0</v>
      </c>
      <c r="N183" s="19"/>
      <c r="O183" s="19"/>
      <c r="P183" s="19"/>
      <c r="Q183" s="19"/>
      <c r="R183" s="20">
        <f>+N183*P183*'1. Standard_Cost'!$B$13</f>
        <v>0</v>
      </c>
      <c r="S183" s="20">
        <f>+N183*O183*P183*'1. Standard_Cost'!$C$13</f>
        <v>0</v>
      </c>
      <c r="T183" s="20">
        <f>+N183*P183*Q183*'1. Standard_Cost'!$D$13</f>
        <v>0</v>
      </c>
      <c r="U183" s="20">
        <f>+N183*O183*'1. Standard_Cost'!$E$13</f>
        <v>0</v>
      </c>
      <c r="V183" s="19"/>
      <c r="W183" s="19"/>
      <c r="X183" s="19"/>
      <c r="Y183" s="20">
        <f>+V183*((X183*'1. Standard_Cost'!$B$17)+(W183*X183*'1. Standard_Cost'!$C$17))</f>
        <v>0</v>
      </c>
      <c r="Z183" s="19"/>
      <c r="AA183" s="19"/>
      <c r="AB183" s="20">
        <f>+Z183*'1. Standard_Cost'!$B$21+AA183*'1. Standard_Cost'!$C$21</f>
        <v>0</v>
      </c>
      <c r="AC183" s="21"/>
      <c r="AD183" s="22"/>
      <c r="AE183" s="20">
        <f>SUM(AD183,AC183,AB183,Y183,U183,T183,S183,R183)*'1. Standard_Cost'!B233</f>
        <v>0</v>
      </c>
      <c r="AF183" s="20">
        <f t="shared" ref="AF183:AF185" si="327">SUM(AD183,AE183)</f>
        <v>0</v>
      </c>
      <c r="AG183" s="19"/>
      <c r="AH183" s="19"/>
      <c r="AI183" s="19"/>
      <c r="AJ183" s="23"/>
      <c r="AK183" s="23"/>
      <c r="AL183" s="23"/>
      <c r="AM183" s="20" t="e">
        <f>AG183*'1. Standard_Cost'!B229+'Incremental_Cost Year 1'!#REF!*'1. Standard_Cost'!C229+'Incremental_Cost Year 1'!#REF!*'1. Standard_Cost'!D229+'Incremental_Cost Year 1'!#REF!+'Incremental_Cost Year 1'!#REF!+AK183</f>
        <v>#REF!</v>
      </c>
      <c r="AN183" s="20" t="e">
        <f>AM183*'1. Standard_Cost'!C233</f>
        <v>#REF!</v>
      </c>
      <c r="AO183" s="23"/>
      <c r="AQ183" s="20">
        <f t="shared" si="323"/>
        <v>0</v>
      </c>
      <c r="AR183" s="20">
        <f t="shared" si="324"/>
        <v>0</v>
      </c>
      <c r="AS183" s="20" t="e">
        <f t="shared" si="325"/>
        <v>#REF!</v>
      </c>
      <c r="AT183" s="20" t="e">
        <f t="shared" ref="AT183:AT185" si="328">SUM(AQ183,AR183,AS183)</f>
        <v>#REF!</v>
      </c>
      <c r="AU183" s="24"/>
      <c r="AV183" s="24"/>
      <c r="AW183" s="24"/>
      <c r="AX183" s="24"/>
      <c r="AY183" s="24"/>
      <c r="AZ183" s="24"/>
      <c r="BA183" s="25" t="e">
        <f t="shared" si="326"/>
        <v>#REF!</v>
      </c>
    </row>
    <row r="184" spans="2:53" outlineLevel="2">
      <c r="B184" s="41"/>
      <c r="C184" s="38"/>
      <c r="D184" s="84"/>
      <c r="E184" s="84"/>
      <c r="F184" s="84"/>
      <c r="G184" s="83"/>
      <c r="H184" s="15" t="s">
        <v>51</v>
      </c>
      <c r="I184" s="16"/>
      <c r="J184" s="17"/>
      <c r="K184" s="17"/>
      <c r="L184" s="18" t="str">
        <f>IF(I184&lt;&gt;0,((VLOOKUP(I184,'1. Standard_Cost'!$B$4:$D$9,2)+VLOOKUP(I184,'1. Standard_Cost'!$B$4:$D$9,3))*J184*K184),"0")</f>
        <v>0</v>
      </c>
      <c r="M184" s="18">
        <f t="shared" si="322"/>
        <v>0</v>
      </c>
      <c r="N184" s="19"/>
      <c r="O184" s="19"/>
      <c r="P184" s="19"/>
      <c r="Q184" s="19"/>
      <c r="R184" s="20">
        <f>+N184*P184*'1. Standard_Cost'!$B$13</f>
        <v>0</v>
      </c>
      <c r="S184" s="20">
        <f>+N184*O184*P184*'1. Standard_Cost'!$C$13</f>
        <v>0</v>
      </c>
      <c r="T184" s="20">
        <f>+N184*P184*Q184*'1. Standard_Cost'!$D$13</f>
        <v>0</v>
      </c>
      <c r="U184" s="20">
        <f>+N184*O184*'1. Standard_Cost'!$E$13</f>
        <v>0</v>
      </c>
      <c r="V184" s="19"/>
      <c r="W184" s="19"/>
      <c r="X184" s="19"/>
      <c r="Y184" s="20">
        <f>+V184*((X184*'1. Standard_Cost'!$B$17)+(W184*X184*'1. Standard_Cost'!$C$17))</f>
        <v>0</v>
      </c>
      <c r="Z184" s="19"/>
      <c r="AA184" s="19"/>
      <c r="AB184" s="20">
        <f>+Z184*'1. Standard_Cost'!$B$21+AA184*'1. Standard_Cost'!$C$21</f>
        <v>0</v>
      </c>
      <c r="AC184" s="21"/>
      <c r="AD184" s="22"/>
      <c r="AE184" s="20">
        <f>SUM(AD184,AC184,AB184,Y184,U184,T184,S184,R184)*'1. Standard_Cost'!B233</f>
        <v>0</v>
      </c>
      <c r="AF184" s="20">
        <f t="shared" si="327"/>
        <v>0</v>
      </c>
      <c r="AG184" s="19"/>
      <c r="AH184" s="19"/>
      <c r="AI184" s="19"/>
      <c r="AJ184" s="23"/>
      <c r="AK184" s="23"/>
      <c r="AL184" s="23"/>
      <c r="AM184" s="20" t="e">
        <f>AG184*'1. Standard_Cost'!B229+'Incremental_Cost Year 1'!#REF!*'1. Standard_Cost'!C229+'Incremental_Cost Year 1'!#REF!*'1. Standard_Cost'!D229+'Incremental_Cost Year 1'!#REF!+'Incremental_Cost Year 1'!#REF!+AK184</f>
        <v>#REF!</v>
      </c>
      <c r="AN184" s="20" t="e">
        <f>AM184*'1. Standard_Cost'!C233</f>
        <v>#REF!</v>
      </c>
      <c r="AO184" s="23"/>
      <c r="AQ184" s="20">
        <f t="shared" si="323"/>
        <v>0</v>
      </c>
      <c r="AR184" s="20">
        <f t="shared" si="324"/>
        <v>0</v>
      </c>
      <c r="AS184" s="20" t="e">
        <f t="shared" si="325"/>
        <v>#REF!</v>
      </c>
      <c r="AT184" s="20" t="e">
        <f t="shared" si="328"/>
        <v>#REF!</v>
      </c>
      <c r="AU184" s="24"/>
      <c r="AV184" s="24"/>
      <c r="AW184" s="24"/>
      <c r="AX184" s="24"/>
      <c r="AY184" s="24"/>
      <c r="AZ184" s="24"/>
      <c r="BA184" s="25" t="e">
        <f t="shared" si="326"/>
        <v>#REF!</v>
      </c>
    </row>
    <row r="185" spans="2:53" outlineLevel="2">
      <c r="B185" s="41"/>
      <c r="C185" s="38"/>
      <c r="D185" s="84"/>
      <c r="E185" s="84"/>
      <c r="F185" s="84"/>
      <c r="G185" s="83"/>
      <c r="H185" s="26" t="s">
        <v>180</v>
      </c>
      <c r="I185" s="16"/>
      <c r="J185" s="17"/>
      <c r="K185" s="17"/>
      <c r="L185" s="18" t="str">
        <f>IF(I185&lt;&gt;0,((VLOOKUP(I185,'1. Standard_Cost'!$B$4:$D$9,2)+VLOOKUP(I185,'1. Standard_Cost'!$B$4:$D$9,3))*J185*K185),"0")</f>
        <v>0</v>
      </c>
      <c r="M185" s="18">
        <f t="shared" si="322"/>
        <v>0</v>
      </c>
      <c r="N185" s="19"/>
      <c r="O185" s="19"/>
      <c r="P185" s="19"/>
      <c r="Q185" s="19"/>
      <c r="R185" s="20">
        <f>+N185*P185*'1. Standard_Cost'!$B$13</f>
        <v>0</v>
      </c>
      <c r="S185" s="20">
        <f>+N185*O185*P185*'1. Standard_Cost'!$C$13</f>
        <v>0</v>
      </c>
      <c r="T185" s="20">
        <f>+N185*P185*Q185*'1. Standard_Cost'!$D$13</f>
        <v>0</v>
      </c>
      <c r="U185" s="20">
        <f>+N185*O185*'1. Standard_Cost'!$E$13</f>
        <v>0</v>
      </c>
      <c r="V185" s="19"/>
      <c r="W185" s="19"/>
      <c r="X185" s="19"/>
      <c r="Y185" s="20">
        <f>+V185*((X185*'1. Standard_Cost'!$B$17)+(W185*X185*'1. Standard_Cost'!$C$17))</f>
        <v>0</v>
      </c>
      <c r="Z185" s="19"/>
      <c r="AA185" s="19"/>
      <c r="AB185" s="20">
        <f>+Z185*'1. Standard_Cost'!$B$21+AA185*'1. Standard_Cost'!$C$21</f>
        <v>0</v>
      </c>
      <c r="AC185" s="21"/>
      <c r="AD185" s="22"/>
      <c r="AE185" s="20">
        <f>SUM(AD185,AC185,AB185,Y185,U185,T185,S185,R185)*'1. Standard_Cost'!B233</f>
        <v>0</v>
      </c>
      <c r="AF185" s="20">
        <f t="shared" si="327"/>
        <v>0</v>
      </c>
      <c r="AG185" s="19"/>
      <c r="AH185" s="19"/>
      <c r="AI185" s="19"/>
      <c r="AJ185" s="23"/>
      <c r="AK185" s="23"/>
      <c r="AL185" s="23"/>
      <c r="AM185" s="20" t="e">
        <f>AG185*'1. Standard_Cost'!B229+'Incremental_Cost Year 1'!#REF!*'1. Standard_Cost'!C229+'Incremental_Cost Year 1'!#REF!*'1. Standard_Cost'!D229+'Incremental_Cost Year 1'!#REF!+'Incremental_Cost Year 1'!#REF!+AK185</f>
        <v>#REF!</v>
      </c>
      <c r="AN185" s="20" t="e">
        <f>AM185*'1. Standard_Cost'!C233</f>
        <v>#REF!</v>
      </c>
      <c r="AO185" s="23"/>
      <c r="AQ185" s="20">
        <f t="shared" si="323"/>
        <v>0</v>
      </c>
      <c r="AR185" s="20">
        <f t="shared" si="324"/>
        <v>0</v>
      </c>
      <c r="AS185" s="20" t="e">
        <f t="shared" si="325"/>
        <v>#REF!</v>
      </c>
      <c r="AT185" s="20" t="e">
        <f t="shared" si="328"/>
        <v>#REF!</v>
      </c>
      <c r="AU185" s="24"/>
      <c r="AV185" s="24"/>
      <c r="AW185" s="24"/>
      <c r="AX185" s="24"/>
      <c r="AY185" s="24"/>
      <c r="AZ185" s="24"/>
      <c r="BA185" s="25" t="e">
        <f t="shared" si="326"/>
        <v>#REF!</v>
      </c>
    </row>
    <row r="186" spans="2:53" ht="55.2" outlineLevel="1">
      <c r="B186" s="41"/>
      <c r="C186" s="38"/>
      <c r="D186" s="86" t="s">
        <v>48</v>
      </c>
      <c r="E186" s="86" t="s">
        <v>266</v>
      </c>
      <c r="F186" s="88" t="s">
        <v>153</v>
      </c>
      <c r="G186" s="89" t="s">
        <v>154</v>
      </c>
      <c r="H186" s="27" t="s">
        <v>268</v>
      </c>
      <c r="I186" s="28"/>
      <c r="J186" s="28"/>
      <c r="K186" s="28"/>
      <c r="L186" s="29">
        <f>SUM(L182:L185)</f>
        <v>0</v>
      </c>
      <c r="M186" s="29">
        <f>SUM(M182:M185)</f>
        <v>0</v>
      </c>
      <c r="N186" s="28"/>
      <c r="O186" s="28"/>
      <c r="P186" s="28"/>
      <c r="Q186" s="28"/>
      <c r="R186" s="30">
        <f>SUM(R182:R185)</f>
        <v>0</v>
      </c>
      <c r="S186" s="30">
        <f>SUM(S182:S185)</f>
        <v>0</v>
      </c>
      <c r="T186" s="30">
        <f>SUM(T182:T185)</f>
        <v>0</v>
      </c>
      <c r="U186" s="30">
        <f>SUM(U182:U185)</f>
        <v>0</v>
      </c>
      <c r="V186" s="28"/>
      <c r="W186" s="28"/>
      <c r="X186" s="28"/>
      <c r="Y186" s="29">
        <f>SUM(Y182:Y185)</f>
        <v>0</v>
      </c>
      <c r="Z186" s="28"/>
      <c r="AA186" s="28"/>
      <c r="AB186" s="29">
        <f t="shared" ref="AB186:AF186" si="329">SUM(AB182:AB185)</f>
        <v>0</v>
      </c>
      <c r="AC186" s="29">
        <f t="shared" si="329"/>
        <v>0</v>
      </c>
      <c r="AD186" s="29">
        <f t="shared" si="329"/>
        <v>0</v>
      </c>
      <c r="AE186" s="29">
        <f t="shared" si="329"/>
        <v>0</v>
      </c>
      <c r="AF186" s="29">
        <f t="shared" si="329"/>
        <v>0</v>
      </c>
      <c r="AG186" s="28"/>
      <c r="AH186" s="28"/>
      <c r="AI186" s="28"/>
      <c r="AJ186" s="30">
        <f>SUM(AJ182:AJ185)</f>
        <v>0</v>
      </c>
      <c r="AK186" s="30">
        <f>SUM(AK182:AK185)</f>
        <v>0</v>
      </c>
      <c r="AL186" s="30">
        <f>SUM(AL182:AL185)</f>
        <v>0</v>
      </c>
      <c r="AM186" s="29" t="e">
        <f>SUM(AM182:AM185)</f>
        <v>#REF!</v>
      </c>
      <c r="AN186" s="29" t="e">
        <f>SUM(AN182:AN185)</f>
        <v>#REF!</v>
      </c>
      <c r="AO186" s="31"/>
      <c r="AP186" s="32"/>
      <c r="AQ186" s="78">
        <f t="shared" ref="AQ186:BA186" si="330">SUM(AQ182:AQ185)</f>
        <v>0</v>
      </c>
      <c r="AR186" s="78">
        <f t="shared" si="330"/>
        <v>0</v>
      </c>
      <c r="AS186" s="78" t="e">
        <f t="shared" si="330"/>
        <v>#REF!</v>
      </c>
      <c r="AT186" s="78" t="e">
        <f t="shared" si="330"/>
        <v>#REF!</v>
      </c>
      <c r="AU186" s="78">
        <f t="shared" si="330"/>
        <v>0</v>
      </c>
      <c r="AV186" s="78">
        <f t="shared" si="330"/>
        <v>0</v>
      </c>
      <c r="AW186" s="78">
        <f t="shared" si="330"/>
        <v>0</v>
      </c>
      <c r="AX186" s="78">
        <f t="shared" si="330"/>
        <v>0</v>
      </c>
      <c r="AY186" s="78">
        <f t="shared" si="330"/>
        <v>0</v>
      </c>
      <c r="AZ186" s="78">
        <f t="shared" si="330"/>
        <v>0</v>
      </c>
      <c r="BA186" s="78" t="e">
        <f t="shared" si="330"/>
        <v>#REF!</v>
      </c>
    </row>
    <row r="187" spans="2:53" s="39" customFormat="1" ht="12.75" customHeight="1">
      <c r="B187" s="49"/>
      <c r="C187" s="224" t="s">
        <v>269</v>
      </c>
      <c r="D187" s="224"/>
      <c r="E187" s="225"/>
      <c r="F187" s="69"/>
      <c r="G187" s="69"/>
      <c r="H187" s="57" t="s">
        <v>280</v>
      </c>
      <c r="I187" s="58"/>
      <c r="J187" s="58"/>
      <c r="K187" s="58"/>
      <c r="L187" s="59">
        <f>SUM(L192,L197,L202,L207,L212,L217,L222,L227,L232,L237)</f>
        <v>0</v>
      </c>
      <c r="M187" s="59">
        <f>SUM(M192,M197,M202,M207,M212,M217,M222,M227,M232,M237)</f>
        <v>0</v>
      </c>
      <c r="N187" s="58"/>
      <c r="O187" s="58"/>
      <c r="P187" s="58"/>
      <c r="Q187" s="58"/>
      <c r="R187" s="59">
        <f>SUM(R192,R197,R202,R207,R212,R217,R222,R227,R232,R237)</f>
        <v>0</v>
      </c>
      <c r="S187" s="59">
        <f t="shared" ref="S187:U187" si="331">SUM(S192,S197,S202,S207,S212,S217,S222,S227,S232,S237)</f>
        <v>0</v>
      </c>
      <c r="T187" s="59">
        <f t="shared" si="331"/>
        <v>0</v>
      </c>
      <c r="U187" s="59">
        <f t="shared" si="331"/>
        <v>0</v>
      </c>
      <c r="V187" s="58"/>
      <c r="W187" s="58"/>
      <c r="X187" s="58"/>
      <c r="Y187" s="59">
        <f t="shared" ref="Y187" si="332">SUM(Y192,Y197,Y202)</f>
        <v>0</v>
      </c>
      <c r="Z187" s="58"/>
      <c r="AA187" s="58"/>
      <c r="AB187" s="59">
        <f t="shared" ref="AB187:AF187" si="333">SUM(AB192,AB197,AB202,AB207,AB212,AB217,AB222,AB227,AB232,AB237)</f>
        <v>0</v>
      </c>
      <c r="AC187" s="59">
        <f t="shared" si="333"/>
        <v>0</v>
      </c>
      <c r="AD187" s="59">
        <f t="shared" si="333"/>
        <v>0</v>
      </c>
      <c r="AE187" s="59">
        <f t="shared" si="333"/>
        <v>0</v>
      </c>
      <c r="AF187" s="59">
        <f t="shared" si="333"/>
        <v>0</v>
      </c>
      <c r="AG187" s="58"/>
      <c r="AH187" s="58"/>
      <c r="AI187" s="58"/>
      <c r="AJ187" s="59">
        <f t="shared" ref="AJ187:AN187" si="334">SUM(AJ192,AJ197,AJ202,AJ207,AJ212,AJ217,AJ222,AJ227,AJ232,AJ237)</f>
        <v>0</v>
      </c>
      <c r="AK187" s="59">
        <f t="shared" si="334"/>
        <v>0</v>
      </c>
      <c r="AL187" s="59">
        <f t="shared" si="334"/>
        <v>0</v>
      </c>
      <c r="AM187" s="59" t="e">
        <f t="shared" si="334"/>
        <v>#REF!</v>
      </c>
      <c r="AN187" s="59" t="e">
        <f t="shared" si="334"/>
        <v>#REF!</v>
      </c>
      <c r="AO187" s="60"/>
      <c r="AP187" s="40"/>
      <c r="AQ187" s="59">
        <f t="shared" ref="AQ187:BA187" si="335">SUM(AQ192,AQ197,AQ202)</f>
        <v>0</v>
      </c>
      <c r="AR187" s="59">
        <f t="shared" si="335"/>
        <v>0</v>
      </c>
      <c r="AS187" s="59" t="e">
        <f t="shared" si="335"/>
        <v>#REF!</v>
      </c>
      <c r="AT187" s="59" t="e">
        <f t="shared" si="335"/>
        <v>#REF!</v>
      </c>
      <c r="AU187" s="59">
        <f t="shared" si="335"/>
        <v>0</v>
      </c>
      <c r="AV187" s="59">
        <f t="shared" si="335"/>
        <v>0</v>
      </c>
      <c r="AW187" s="59">
        <f t="shared" si="335"/>
        <v>0</v>
      </c>
      <c r="AX187" s="59">
        <f t="shared" si="335"/>
        <v>0</v>
      </c>
      <c r="AY187" s="59">
        <f t="shared" si="335"/>
        <v>0</v>
      </c>
      <c r="AZ187" s="59">
        <f t="shared" si="335"/>
        <v>0</v>
      </c>
      <c r="BA187" s="68" t="e">
        <f t="shared" si="335"/>
        <v>#REF!</v>
      </c>
    </row>
    <row r="188" spans="2:53" outlineLevel="2">
      <c r="B188" s="41"/>
      <c r="C188" s="38"/>
      <c r="D188" s="85"/>
      <c r="E188" s="85"/>
      <c r="F188" s="87"/>
      <c r="G188" s="82"/>
      <c r="H188" s="15" t="s">
        <v>49</v>
      </c>
      <c r="I188" s="16"/>
      <c r="J188" s="17"/>
      <c r="K188" s="17"/>
      <c r="L188" s="18" t="str">
        <f>IF(I188&lt;&gt;0,((VLOOKUP(I188,'1. Standard_Cost'!$B$4:$D$9,2)+VLOOKUP(I188,'1. Standard_Cost'!$B$4:$D$9,3))*J188*K188),"0")</f>
        <v>0</v>
      </c>
      <c r="M188" s="18">
        <f t="shared" ref="M188:M191" si="336">L188*0.167</f>
        <v>0</v>
      </c>
      <c r="N188" s="19"/>
      <c r="O188" s="19"/>
      <c r="P188" s="19"/>
      <c r="Q188" s="19"/>
      <c r="R188" s="20">
        <f>+N188*P188*'1. Standard_Cost'!$B$13</f>
        <v>0</v>
      </c>
      <c r="S188" s="20">
        <f>+N188*O188*P188*'1. Standard_Cost'!$C$13</f>
        <v>0</v>
      </c>
      <c r="T188" s="20">
        <f>+N188*P188*Q188*'1. Standard_Cost'!$D$13</f>
        <v>0</v>
      </c>
      <c r="U188" s="20">
        <f>+N188*O188*'1. Standard_Cost'!$E$13</f>
        <v>0</v>
      </c>
      <c r="V188" s="19"/>
      <c r="W188" s="19"/>
      <c r="X188" s="19"/>
      <c r="Y188" s="20">
        <f>+V188*((X188*'1. Standard_Cost'!$B$17)+(W188*X188*'1. Standard_Cost'!$C$17))</f>
        <v>0</v>
      </c>
      <c r="Z188" s="19"/>
      <c r="AA188" s="19"/>
      <c r="AB188" s="20">
        <f>+Z188*'1. Standard_Cost'!$B$21+AA188*'1. Standard_Cost'!$C$21</f>
        <v>0</v>
      </c>
      <c r="AC188" s="21"/>
      <c r="AD188" s="22"/>
      <c r="AE188" s="20">
        <f>SUM(AD188,AC188,AB188,Y188,U188,T188,S188,R188)*'1. Standard_Cost'!B239</f>
        <v>0</v>
      </c>
      <c r="AF188" s="20">
        <f>SUM(AD188,AE188)</f>
        <v>0</v>
      </c>
      <c r="AG188" s="19"/>
      <c r="AH188" s="19"/>
      <c r="AI188" s="19"/>
      <c r="AJ188" s="23"/>
      <c r="AK188" s="23"/>
      <c r="AL188" s="23"/>
      <c r="AM188" s="20" t="e">
        <f>AG188*'1. Standard_Cost'!B235+'Incremental_Cost Year 1'!#REF!*'1. Standard_Cost'!C235+'Incremental_Cost Year 1'!#REF!*'1. Standard_Cost'!D235+'Incremental_Cost Year 1'!#REF!+'Incremental_Cost Year 1'!#REF!+AK188</f>
        <v>#REF!</v>
      </c>
      <c r="AN188" s="20" t="e">
        <f>AM188*'1. Standard_Cost'!C239</f>
        <v>#REF!</v>
      </c>
      <c r="AO188" s="23"/>
      <c r="AQ188" s="20">
        <f t="shared" ref="AQ188:AQ191" si="337">L188+M188</f>
        <v>0</v>
      </c>
      <c r="AR188" s="20">
        <f t="shared" ref="AR188:AR191" si="338">AF188</f>
        <v>0</v>
      </c>
      <c r="AS188" s="20" t="e">
        <f t="shared" ref="AS188:AS191" si="339">AM188+AN188</f>
        <v>#REF!</v>
      </c>
      <c r="AT188" s="20" t="e">
        <f>SUM(AQ188,AR188,AS188)</f>
        <v>#REF!</v>
      </c>
      <c r="AU188" s="24"/>
      <c r="AV188" s="24"/>
      <c r="AW188" s="24"/>
      <c r="AX188" s="24"/>
      <c r="AY188" s="24"/>
      <c r="AZ188" s="24"/>
      <c r="BA188" s="25" t="e">
        <f t="shared" ref="BA188:BA191" si="340">SUM(AU188:AZ188)-AT188</f>
        <v>#REF!</v>
      </c>
    </row>
    <row r="189" spans="2:53" outlineLevel="2">
      <c r="B189" s="41"/>
      <c r="C189" s="38"/>
      <c r="D189" s="84"/>
      <c r="E189" s="84"/>
      <c r="F189" s="84"/>
      <c r="G189" s="83"/>
      <c r="H189" s="15" t="s">
        <v>50</v>
      </c>
      <c r="I189" s="16"/>
      <c r="J189" s="17"/>
      <c r="K189" s="17"/>
      <c r="L189" s="18" t="str">
        <f>IF(I189&lt;&gt;0,((VLOOKUP(I189,'1. Standard_Cost'!$B$4:$D$9,2)+VLOOKUP(I189,'1. Standard_Cost'!$B$4:$D$9,3))*J189*K189),"0")</f>
        <v>0</v>
      </c>
      <c r="M189" s="18">
        <f t="shared" si="336"/>
        <v>0</v>
      </c>
      <c r="N189" s="19"/>
      <c r="O189" s="19"/>
      <c r="P189" s="19"/>
      <c r="Q189" s="19"/>
      <c r="R189" s="20">
        <f>+N189*P189*'1. Standard_Cost'!$B$13</f>
        <v>0</v>
      </c>
      <c r="S189" s="20">
        <f>+N189*O189*P189*'1. Standard_Cost'!$C$13</f>
        <v>0</v>
      </c>
      <c r="T189" s="20">
        <f>+N189*P189*Q189*'1. Standard_Cost'!$D$13</f>
        <v>0</v>
      </c>
      <c r="U189" s="20">
        <f>+N189*O189*'1. Standard_Cost'!$E$13</f>
        <v>0</v>
      </c>
      <c r="V189" s="19"/>
      <c r="W189" s="19"/>
      <c r="X189" s="19"/>
      <c r="Y189" s="20">
        <f>+V189*((X189*'1. Standard_Cost'!$B$17)+(W189*X189*'1. Standard_Cost'!$C$17))</f>
        <v>0</v>
      </c>
      <c r="Z189" s="19"/>
      <c r="AA189" s="19"/>
      <c r="AB189" s="20">
        <f>+Z189*'1. Standard_Cost'!$B$21+AA189*'1. Standard_Cost'!$C$21</f>
        <v>0</v>
      </c>
      <c r="AC189" s="21"/>
      <c r="AD189" s="22"/>
      <c r="AE189" s="20">
        <f>SUM(AD189,AC189,AB189,Y189,U189,T189,S189,R189)*'1. Standard_Cost'!B239</f>
        <v>0</v>
      </c>
      <c r="AF189" s="20">
        <f t="shared" ref="AF189:AF191" si="341">SUM(AD189,AE189)</f>
        <v>0</v>
      </c>
      <c r="AG189" s="19"/>
      <c r="AH189" s="19"/>
      <c r="AI189" s="19"/>
      <c r="AJ189" s="23"/>
      <c r="AK189" s="23"/>
      <c r="AL189" s="23"/>
      <c r="AM189" s="20" t="e">
        <f>AG189*'1. Standard_Cost'!B235+'Incremental_Cost Year 1'!#REF!*'1. Standard_Cost'!C235+'Incremental_Cost Year 1'!#REF!*'1. Standard_Cost'!D235+'Incremental_Cost Year 1'!#REF!+'Incremental_Cost Year 1'!#REF!+AK189</f>
        <v>#REF!</v>
      </c>
      <c r="AN189" s="20" t="e">
        <f>AM189*'1. Standard_Cost'!C239</f>
        <v>#REF!</v>
      </c>
      <c r="AO189" s="23"/>
      <c r="AQ189" s="20">
        <f t="shared" si="337"/>
        <v>0</v>
      </c>
      <c r="AR189" s="20">
        <f t="shared" si="338"/>
        <v>0</v>
      </c>
      <c r="AS189" s="20" t="e">
        <f t="shared" si="339"/>
        <v>#REF!</v>
      </c>
      <c r="AT189" s="20" t="e">
        <f t="shared" ref="AT189:AT191" si="342">SUM(AQ189,AR189,AS189)</f>
        <v>#REF!</v>
      </c>
      <c r="AU189" s="24"/>
      <c r="AV189" s="24"/>
      <c r="AW189" s="24"/>
      <c r="AX189" s="24"/>
      <c r="AY189" s="24"/>
      <c r="AZ189" s="24"/>
      <c r="BA189" s="25" t="e">
        <f t="shared" si="340"/>
        <v>#REF!</v>
      </c>
    </row>
    <row r="190" spans="2:53" outlineLevel="2">
      <c r="B190" s="41"/>
      <c r="C190" s="38"/>
      <c r="D190" s="84"/>
      <c r="E190" s="84"/>
      <c r="F190" s="84"/>
      <c r="G190" s="83"/>
      <c r="H190" s="15" t="s">
        <v>51</v>
      </c>
      <c r="I190" s="16"/>
      <c r="J190" s="17"/>
      <c r="K190" s="17"/>
      <c r="L190" s="18" t="str">
        <f>IF(I190&lt;&gt;0,((VLOOKUP(I190,'1. Standard_Cost'!$B$4:$D$9,2)+VLOOKUP(I190,'1. Standard_Cost'!$B$4:$D$9,3))*J190*K190),"0")</f>
        <v>0</v>
      </c>
      <c r="M190" s="18">
        <f t="shared" si="336"/>
        <v>0</v>
      </c>
      <c r="N190" s="19"/>
      <c r="O190" s="19"/>
      <c r="P190" s="19"/>
      <c r="Q190" s="19"/>
      <c r="R190" s="20">
        <f>+N190*P190*'1. Standard_Cost'!$B$13</f>
        <v>0</v>
      </c>
      <c r="S190" s="20">
        <f>+N190*O190*P190*'1. Standard_Cost'!$C$13</f>
        <v>0</v>
      </c>
      <c r="T190" s="20">
        <f>+N190*P190*Q190*'1. Standard_Cost'!$D$13</f>
        <v>0</v>
      </c>
      <c r="U190" s="20">
        <f>+N190*O190*'1. Standard_Cost'!$E$13</f>
        <v>0</v>
      </c>
      <c r="V190" s="19"/>
      <c r="W190" s="19"/>
      <c r="X190" s="19"/>
      <c r="Y190" s="20">
        <f>+V190*((X190*'1. Standard_Cost'!$B$17)+(W190*X190*'1. Standard_Cost'!$C$17))</f>
        <v>0</v>
      </c>
      <c r="Z190" s="19"/>
      <c r="AA190" s="19"/>
      <c r="AB190" s="20">
        <f>+Z190*'1. Standard_Cost'!$B$21+AA190*'1. Standard_Cost'!$C$21</f>
        <v>0</v>
      </c>
      <c r="AC190" s="21"/>
      <c r="AD190" s="22"/>
      <c r="AE190" s="20">
        <f>SUM(AD190,AC190,AB190,Y190,U190,T190,S190,R190)*'1. Standard_Cost'!B239</f>
        <v>0</v>
      </c>
      <c r="AF190" s="20">
        <f t="shared" si="341"/>
        <v>0</v>
      </c>
      <c r="AG190" s="19"/>
      <c r="AH190" s="19"/>
      <c r="AI190" s="19"/>
      <c r="AJ190" s="23"/>
      <c r="AK190" s="23"/>
      <c r="AL190" s="23"/>
      <c r="AM190" s="20" t="e">
        <f>AG190*'1. Standard_Cost'!B235+'Incremental_Cost Year 1'!#REF!*'1. Standard_Cost'!C235+'Incremental_Cost Year 1'!#REF!*'1. Standard_Cost'!D235+'Incremental_Cost Year 1'!#REF!+'Incremental_Cost Year 1'!#REF!+AK190</f>
        <v>#REF!</v>
      </c>
      <c r="AN190" s="20" t="e">
        <f>AM190*'1. Standard_Cost'!C239</f>
        <v>#REF!</v>
      </c>
      <c r="AO190" s="23"/>
      <c r="AQ190" s="20">
        <f t="shared" si="337"/>
        <v>0</v>
      </c>
      <c r="AR190" s="20">
        <f t="shared" si="338"/>
        <v>0</v>
      </c>
      <c r="AS190" s="20" t="e">
        <f t="shared" si="339"/>
        <v>#REF!</v>
      </c>
      <c r="AT190" s="20" t="e">
        <f t="shared" si="342"/>
        <v>#REF!</v>
      </c>
      <c r="AU190" s="24"/>
      <c r="AV190" s="24"/>
      <c r="AW190" s="24"/>
      <c r="AX190" s="24"/>
      <c r="AY190" s="24"/>
      <c r="AZ190" s="24"/>
      <c r="BA190" s="25" t="e">
        <f t="shared" si="340"/>
        <v>#REF!</v>
      </c>
    </row>
    <row r="191" spans="2:53" outlineLevel="2">
      <c r="B191" s="41"/>
      <c r="C191" s="38"/>
      <c r="D191" s="84"/>
      <c r="E191" s="84"/>
      <c r="F191" s="84"/>
      <c r="G191" s="83"/>
      <c r="H191" s="26" t="s">
        <v>180</v>
      </c>
      <c r="I191" s="16"/>
      <c r="J191" s="17"/>
      <c r="K191" s="17"/>
      <c r="L191" s="18" t="str">
        <f>IF(I191&lt;&gt;0,((VLOOKUP(I191,'1. Standard_Cost'!$B$4:$D$9,2)+VLOOKUP(I191,'1. Standard_Cost'!$B$4:$D$9,3))*J191*K191),"0")</f>
        <v>0</v>
      </c>
      <c r="M191" s="18">
        <f t="shared" si="336"/>
        <v>0</v>
      </c>
      <c r="N191" s="19"/>
      <c r="O191" s="19"/>
      <c r="P191" s="19"/>
      <c r="Q191" s="19"/>
      <c r="R191" s="20">
        <f>+N191*P191*'1. Standard_Cost'!$B$13</f>
        <v>0</v>
      </c>
      <c r="S191" s="20">
        <f>+N191*O191*P191*'1. Standard_Cost'!$C$13</f>
        <v>0</v>
      </c>
      <c r="T191" s="20">
        <f>+N191*P191*Q191*'1. Standard_Cost'!$D$13</f>
        <v>0</v>
      </c>
      <c r="U191" s="20">
        <f>+N191*O191*'1. Standard_Cost'!$E$13</f>
        <v>0</v>
      </c>
      <c r="V191" s="19"/>
      <c r="W191" s="19"/>
      <c r="X191" s="19"/>
      <c r="Y191" s="20">
        <f>+V191*((X191*'1. Standard_Cost'!$B$17)+(W191*X191*'1. Standard_Cost'!$C$17))</f>
        <v>0</v>
      </c>
      <c r="Z191" s="19"/>
      <c r="AA191" s="19"/>
      <c r="AB191" s="20">
        <f>+Z191*'1. Standard_Cost'!$B$21+AA191*'1. Standard_Cost'!$C$21</f>
        <v>0</v>
      </c>
      <c r="AC191" s="21"/>
      <c r="AD191" s="22"/>
      <c r="AE191" s="20">
        <f>SUM(AD191,AC191,AB191,Y191,U191,T191,S191,R191)*'1. Standard_Cost'!B239</f>
        <v>0</v>
      </c>
      <c r="AF191" s="20">
        <f t="shared" si="341"/>
        <v>0</v>
      </c>
      <c r="AG191" s="19"/>
      <c r="AH191" s="19"/>
      <c r="AI191" s="19"/>
      <c r="AJ191" s="23"/>
      <c r="AK191" s="23"/>
      <c r="AL191" s="23"/>
      <c r="AM191" s="20" t="e">
        <f>AG191*'1. Standard_Cost'!B235+'Incremental_Cost Year 1'!#REF!*'1. Standard_Cost'!C235+'Incremental_Cost Year 1'!#REF!*'1. Standard_Cost'!D235+'Incremental_Cost Year 1'!#REF!+'Incremental_Cost Year 1'!#REF!+AK191</f>
        <v>#REF!</v>
      </c>
      <c r="AN191" s="20" t="e">
        <f>AM191*'1. Standard_Cost'!C239</f>
        <v>#REF!</v>
      </c>
      <c r="AO191" s="23"/>
      <c r="AQ191" s="20">
        <f t="shared" si="337"/>
        <v>0</v>
      </c>
      <c r="AR191" s="20">
        <f t="shared" si="338"/>
        <v>0</v>
      </c>
      <c r="AS191" s="20" t="e">
        <f t="shared" si="339"/>
        <v>#REF!</v>
      </c>
      <c r="AT191" s="20" t="e">
        <f t="shared" si="342"/>
        <v>#REF!</v>
      </c>
      <c r="AU191" s="24"/>
      <c r="AV191" s="24"/>
      <c r="AW191" s="24"/>
      <c r="AX191" s="24"/>
      <c r="AY191" s="24"/>
      <c r="AZ191" s="24"/>
      <c r="BA191" s="25" t="e">
        <f t="shared" si="340"/>
        <v>#REF!</v>
      </c>
    </row>
    <row r="192" spans="2:53" ht="69" outlineLevel="1">
      <c r="B192" s="41"/>
      <c r="C192" s="38"/>
      <c r="D192" s="86" t="s">
        <v>48</v>
      </c>
      <c r="E192" s="86" t="s">
        <v>270</v>
      </c>
      <c r="F192" s="88" t="s">
        <v>153</v>
      </c>
      <c r="G192" s="89" t="s">
        <v>154</v>
      </c>
      <c r="H192" s="27" t="s">
        <v>281</v>
      </c>
      <c r="I192" s="28"/>
      <c r="J192" s="28"/>
      <c r="K192" s="28"/>
      <c r="L192" s="29">
        <f>SUM(L188:L191)</f>
        <v>0</v>
      </c>
      <c r="M192" s="29">
        <f>SUM(M188:M191)</f>
        <v>0</v>
      </c>
      <c r="N192" s="28"/>
      <c r="O192" s="28"/>
      <c r="P192" s="28"/>
      <c r="Q192" s="28"/>
      <c r="R192" s="30">
        <f>SUM(R188:R191)</f>
        <v>0</v>
      </c>
      <c r="S192" s="30">
        <f>SUM(S188:S191)</f>
        <v>0</v>
      </c>
      <c r="T192" s="30">
        <f>SUM(T188:T191)</f>
        <v>0</v>
      </c>
      <c r="U192" s="30">
        <f>SUM(U188:U191)</f>
        <v>0</v>
      </c>
      <c r="V192" s="28"/>
      <c r="W192" s="28"/>
      <c r="X192" s="28"/>
      <c r="Y192" s="29">
        <f>SUM(Y188:Y191)</f>
        <v>0</v>
      </c>
      <c r="Z192" s="28"/>
      <c r="AA192" s="28"/>
      <c r="AB192" s="29">
        <f t="shared" ref="AB192:AF192" si="343">SUM(AB188:AB191)</f>
        <v>0</v>
      </c>
      <c r="AC192" s="29">
        <f t="shared" si="343"/>
        <v>0</v>
      </c>
      <c r="AD192" s="29">
        <f t="shared" si="343"/>
        <v>0</v>
      </c>
      <c r="AE192" s="29">
        <f t="shared" si="343"/>
        <v>0</v>
      </c>
      <c r="AF192" s="29">
        <f t="shared" si="343"/>
        <v>0</v>
      </c>
      <c r="AG192" s="28"/>
      <c r="AH192" s="28"/>
      <c r="AI192" s="28"/>
      <c r="AJ192" s="30">
        <f>SUM(AJ188:AJ191)</f>
        <v>0</v>
      </c>
      <c r="AK192" s="30">
        <f>SUM(AK188:AK191)</f>
        <v>0</v>
      </c>
      <c r="AL192" s="30">
        <f>SUM(AL188:AL191)</f>
        <v>0</v>
      </c>
      <c r="AM192" s="29" t="e">
        <f>SUM(AM188:AM191)</f>
        <v>#REF!</v>
      </c>
      <c r="AN192" s="29" t="e">
        <f>SUM(AN188:AN191)</f>
        <v>#REF!</v>
      </c>
      <c r="AO192" s="31"/>
      <c r="AP192" s="32"/>
      <c r="AQ192" s="78">
        <f t="shared" ref="AQ192:BA192" si="344">SUM(AQ188:AQ191)</f>
        <v>0</v>
      </c>
      <c r="AR192" s="78">
        <f t="shared" si="344"/>
        <v>0</v>
      </c>
      <c r="AS192" s="78" t="e">
        <f t="shared" si="344"/>
        <v>#REF!</v>
      </c>
      <c r="AT192" s="78" t="e">
        <f t="shared" si="344"/>
        <v>#REF!</v>
      </c>
      <c r="AU192" s="78">
        <f t="shared" si="344"/>
        <v>0</v>
      </c>
      <c r="AV192" s="78">
        <f t="shared" si="344"/>
        <v>0</v>
      </c>
      <c r="AW192" s="78">
        <f t="shared" si="344"/>
        <v>0</v>
      </c>
      <c r="AX192" s="78">
        <f t="shared" si="344"/>
        <v>0</v>
      </c>
      <c r="AY192" s="78">
        <f t="shared" si="344"/>
        <v>0</v>
      </c>
      <c r="AZ192" s="78">
        <f t="shared" si="344"/>
        <v>0</v>
      </c>
      <c r="BA192" s="78" t="e">
        <f t="shared" si="344"/>
        <v>#REF!</v>
      </c>
    </row>
    <row r="193" spans="2:53" outlineLevel="2">
      <c r="B193" s="41"/>
      <c r="C193" s="38"/>
      <c r="D193" s="85"/>
      <c r="E193" s="85"/>
      <c r="F193" s="87"/>
      <c r="G193" s="82"/>
      <c r="H193" s="15" t="s">
        <v>49</v>
      </c>
      <c r="I193" s="16"/>
      <c r="J193" s="17"/>
      <c r="K193" s="17"/>
      <c r="L193" s="18" t="str">
        <f>IF(I193&lt;&gt;0,((VLOOKUP(I193,'1. Standard_Cost'!$B$4:$D$9,2)+VLOOKUP(I193,'1. Standard_Cost'!$B$4:$D$9,3))*J193*K193),"0")</f>
        <v>0</v>
      </c>
      <c r="M193" s="18">
        <f t="shared" ref="M193:M196" si="345">L193*0.167</f>
        <v>0</v>
      </c>
      <c r="N193" s="19"/>
      <c r="O193" s="19"/>
      <c r="P193" s="19"/>
      <c r="Q193" s="19"/>
      <c r="R193" s="20">
        <f>+N193*P193*'1. Standard_Cost'!$B$13</f>
        <v>0</v>
      </c>
      <c r="S193" s="20">
        <f>+N193*O193*P193*'1. Standard_Cost'!$C$13</f>
        <v>0</v>
      </c>
      <c r="T193" s="20">
        <f>+N193*P193*Q193*'1. Standard_Cost'!$D$13</f>
        <v>0</v>
      </c>
      <c r="U193" s="20">
        <f>+N193*O193*'1. Standard_Cost'!$E$13</f>
        <v>0</v>
      </c>
      <c r="V193" s="19"/>
      <c r="W193" s="19"/>
      <c r="X193" s="19"/>
      <c r="Y193" s="20">
        <f>+V193*((X193*'1. Standard_Cost'!$B$17)+(W193*X193*'1. Standard_Cost'!$C$17))</f>
        <v>0</v>
      </c>
      <c r="Z193" s="19"/>
      <c r="AA193" s="19"/>
      <c r="AB193" s="20">
        <f>+Z193*'1. Standard_Cost'!$B$21+AA193*'1. Standard_Cost'!$C$21</f>
        <v>0</v>
      </c>
      <c r="AC193" s="21"/>
      <c r="AD193" s="22"/>
      <c r="AE193" s="20">
        <f>SUM(AD193,AC193,AB193,Y193,U193,T193,S193,R193)*'1. Standard_Cost'!B239</f>
        <v>0</v>
      </c>
      <c r="AF193" s="20">
        <f>SUM(AD193,AE193)</f>
        <v>0</v>
      </c>
      <c r="AG193" s="19"/>
      <c r="AH193" s="19"/>
      <c r="AI193" s="19"/>
      <c r="AJ193" s="23"/>
      <c r="AK193" s="23"/>
      <c r="AL193" s="23"/>
      <c r="AM193" s="20" t="e">
        <f>AG193*'1. Standard_Cost'!B235+'Incremental_Cost Year 1'!#REF!*'1. Standard_Cost'!C235+'Incremental_Cost Year 1'!#REF!*'1. Standard_Cost'!D235+'Incremental_Cost Year 1'!#REF!+'Incremental_Cost Year 1'!#REF!+AK193</f>
        <v>#REF!</v>
      </c>
      <c r="AN193" s="20" t="e">
        <f>AM193*'1. Standard_Cost'!C239</f>
        <v>#REF!</v>
      </c>
      <c r="AO193" s="23"/>
      <c r="AQ193" s="20">
        <f t="shared" ref="AQ193:AQ196" si="346">L193+M193</f>
        <v>0</v>
      </c>
      <c r="AR193" s="20">
        <f t="shared" ref="AR193:AR196" si="347">AF193</f>
        <v>0</v>
      </c>
      <c r="AS193" s="20" t="e">
        <f t="shared" ref="AS193:AS196" si="348">AM193+AN193</f>
        <v>#REF!</v>
      </c>
      <c r="AT193" s="20" t="e">
        <f>SUM(AQ193,AR193,AS193)</f>
        <v>#REF!</v>
      </c>
      <c r="AU193" s="24"/>
      <c r="AV193" s="24"/>
      <c r="AW193" s="24"/>
      <c r="AX193" s="24"/>
      <c r="AY193" s="24"/>
      <c r="AZ193" s="24"/>
      <c r="BA193" s="25" t="e">
        <f t="shared" ref="BA193:BA196" si="349">SUM(AU193:AZ193)-AT193</f>
        <v>#REF!</v>
      </c>
    </row>
    <row r="194" spans="2:53" outlineLevel="2">
      <c r="B194" s="41"/>
      <c r="C194" s="38"/>
      <c r="D194" s="84"/>
      <c r="E194" s="84"/>
      <c r="F194" s="84"/>
      <c r="G194" s="83"/>
      <c r="H194" s="15" t="s">
        <v>50</v>
      </c>
      <c r="I194" s="16"/>
      <c r="J194" s="17"/>
      <c r="K194" s="17"/>
      <c r="L194" s="18" t="str">
        <f>IF(I194&lt;&gt;0,((VLOOKUP(I194,'1. Standard_Cost'!$B$4:$D$9,2)+VLOOKUP(I194,'1. Standard_Cost'!$B$4:$D$9,3))*J194*K194),"0")</f>
        <v>0</v>
      </c>
      <c r="M194" s="18">
        <f t="shared" si="345"/>
        <v>0</v>
      </c>
      <c r="N194" s="19"/>
      <c r="O194" s="19"/>
      <c r="P194" s="19"/>
      <c r="Q194" s="19"/>
      <c r="R194" s="20">
        <f>+N194*P194*'1. Standard_Cost'!$B$13</f>
        <v>0</v>
      </c>
      <c r="S194" s="20">
        <f>+N194*O194*P194*'1. Standard_Cost'!$C$13</f>
        <v>0</v>
      </c>
      <c r="T194" s="20">
        <f>+N194*P194*Q194*'1. Standard_Cost'!$D$13</f>
        <v>0</v>
      </c>
      <c r="U194" s="20">
        <f>+N194*O194*'1. Standard_Cost'!$E$13</f>
        <v>0</v>
      </c>
      <c r="V194" s="19"/>
      <c r="W194" s="19"/>
      <c r="X194" s="19"/>
      <c r="Y194" s="20">
        <f>+V194*((X194*'1. Standard_Cost'!$B$17)+(W194*X194*'1. Standard_Cost'!$C$17))</f>
        <v>0</v>
      </c>
      <c r="Z194" s="19"/>
      <c r="AA194" s="19"/>
      <c r="AB194" s="20">
        <f>+Z194*'1. Standard_Cost'!$B$21+AA194*'1. Standard_Cost'!$C$21</f>
        <v>0</v>
      </c>
      <c r="AC194" s="21"/>
      <c r="AD194" s="22"/>
      <c r="AE194" s="20">
        <f>SUM(AD194,AC194,AB194,Y194,U194,T194,S194,R194)*'1. Standard_Cost'!B239</f>
        <v>0</v>
      </c>
      <c r="AF194" s="20">
        <f t="shared" ref="AF194:AF196" si="350">SUM(AD194,AE194)</f>
        <v>0</v>
      </c>
      <c r="AG194" s="19"/>
      <c r="AH194" s="19"/>
      <c r="AI194" s="19"/>
      <c r="AJ194" s="23"/>
      <c r="AK194" s="23"/>
      <c r="AL194" s="23"/>
      <c r="AM194" s="20" t="e">
        <f>AG194*'1. Standard_Cost'!B235+'Incremental_Cost Year 1'!#REF!*'1. Standard_Cost'!C235+'Incremental_Cost Year 1'!#REF!*'1. Standard_Cost'!D235+'Incremental_Cost Year 1'!#REF!+'Incremental_Cost Year 1'!#REF!+AK194</f>
        <v>#REF!</v>
      </c>
      <c r="AN194" s="20" t="e">
        <f>AM194*'1. Standard_Cost'!C239</f>
        <v>#REF!</v>
      </c>
      <c r="AO194" s="23"/>
      <c r="AQ194" s="20">
        <f t="shared" si="346"/>
        <v>0</v>
      </c>
      <c r="AR194" s="20">
        <f t="shared" si="347"/>
        <v>0</v>
      </c>
      <c r="AS194" s="20" t="e">
        <f t="shared" si="348"/>
        <v>#REF!</v>
      </c>
      <c r="AT194" s="20" t="e">
        <f t="shared" ref="AT194:AT196" si="351">SUM(AQ194,AR194,AS194)</f>
        <v>#REF!</v>
      </c>
      <c r="AU194" s="24"/>
      <c r="AV194" s="24">
        <v>0</v>
      </c>
      <c r="AW194" s="24"/>
      <c r="AX194" s="24"/>
      <c r="AY194" s="24"/>
      <c r="AZ194" s="24"/>
      <c r="BA194" s="25" t="e">
        <f t="shared" si="349"/>
        <v>#REF!</v>
      </c>
    </row>
    <row r="195" spans="2:53" outlineLevel="2">
      <c r="B195" s="41"/>
      <c r="C195" s="240"/>
      <c r="D195" s="84"/>
      <c r="E195" s="84"/>
      <c r="F195" s="84"/>
      <c r="G195" s="83"/>
      <c r="H195" s="15" t="s">
        <v>51</v>
      </c>
      <c r="I195" s="16"/>
      <c r="J195" s="17"/>
      <c r="K195" s="17"/>
      <c r="L195" s="18" t="str">
        <f>IF(I195&lt;&gt;0,((VLOOKUP(I195,'1. Standard_Cost'!$B$4:$D$9,2)+VLOOKUP(I195,'1. Standard_Cost'!$B$4:$D$9,3))*J195*K195),"0")</f>
        <v>0</v>
      </c>
      <c r="M195" s="18">
        <f t="shared" si="345"/>
        <v>0</v>
      </c>
      <c r="N195" s="19"/>
      <c r="O195" s="19"/>
      <c r="P195" s="19"/>
      <c r="Q195" s="19"/>
      <c r="R195" s="20">
        <f>+N195*P195*'1. Standard_Cost'!$B$13</f>
        <v>0</v>
      </c>
      <c r="S195" s="20">
        <f>+N195*O195*P195*'1. Standard_Cost'!$C$13</f>
        <v>0</v>
      </c>
      <c r="T195" s="20">
        <f>+N195*P195*Q195*'1. Standard_Cost'!$D$13</f>
        <v>0</v>
      </c>
      <c r="U195" s="20">
        <f>+N195*O195*'1. Standard_Cost'!$E$13</f>
        <v>0</v>
      </c>
      <c r="V195" s="19"/>
      <c r="W195" s="19"/>
      <c r="X195" s="19"/>
      <c r="Y195" s="20">
        <f>+V195*((X195*'1. Standard_Cost'!$B$17)+(W195*X195*'1. Standard_Cost'!$C$17))</f>
        <v>0</v>
      </c>
      <c r="Z195" s="19"/>
      <c r="AA195" s="19"/>
      <c r="AB195" s="20">
        <f>+Z195*'1. Standard_Cost'!$B$21+AA195*'1. Standard_Cost'!$C$21</f>
        <v>0</v>
      </c>
      <c r="AC195" s="21"/>
      <c r="AD195" s="22"/>
      <c r="AE195" s="20">
        <f>SUM(AD195,AC195,AB195,Y195,U195,T195,S195,R195)*'1. Standard_Cost'!B239</f>
        <v>0</v>
      </c>
      <c r="AF195" s="20">
        <f t="shared" si="350"/>
        <v>0</v>
      </c>
      <c r="AG195" s="19"/>
      <c r="AH195" s="19"/>
      <c r="AI195" s="19"/>
      <c r="AJ195" s="23"/>
      <c r="AK195" s="23"/>
      <c r="AL195" s="23"/>
      <c r="AM195" s="20" t="e">
        <f>AG195*'1. Standard_Cost'!B235+'Incremental_Cost Year 1'!#REF!*'1. Standard_Cost'!C235+'Incremental_Cost Year 1'!#REF!*'1. Standard_Cost'!D235+'Incremental_Cost Year 1'!#REF!+'Incremental_Cost Year 1'!#REF!+AK195</f>
        <v>#REF!</v>
      </c>
      <c r="AN195" s="20" t="e">
        <f>AM195*'1. Standard_Cost'!C239</f>
        <v>#REF!</v>
      </c>
      <c r="AO195" s="23"/>
      <c r="AQ195" s="20">
        <f t="shared" si="346"/>
        <v>0</v>
      </c>
      <c r="AR195" s="20">
        <f t="shared" si="347"/>
        <v>0</v>
      </c>
      <c r="AS195" s="20" t="e">
        <f t="shared" si="348"/>
        <v>#REF!</v>
      </c>
      <c r="AT195" s="20" t="e">
        <f t="shared" si="351"/>
        <v>#REF!</v>
      </c>
      <c r="AU195" s="24"/>
      <c r="AV195" s="24"/>
      <c r="AW195" s="24"/>
      <c r="AX195" s="24"/>
      <c r="AY195" s="24"/>
      <c r="AZ195" s="24"/>
      <c r="BA195" s="25" t="e">
        <f t="shared" si="349"/>
        <v>#REF!</v>
      </c>
    </row>
    <row r="196" spans="2:53" outlineLevel="2">
      <c r="B196" s="41"/>
      <c r="C196" s="240"/>
      <c r="D196" s="84"/>
      <c r="E196" s="84"/>
      <c r="F196" s="84"/>
      <c r="G196" s="83"/>
      <c r="H196" s="26" t="s">
        <v>180</v>
      </c>
      <c r="I196" s="16"/>
      <c r="J196" s="17"/>
      <c r="K196" s="17"/>
      <c r="L196" s="18" t="str">
        <f>IF(I196&lt;&gt;0,((VLOOKUP(I196,'1. Standard_Cost'!$B$4:$D$9,2)+VLOOKUP(I196,'1. Standard_Cost'!$B$4:$D$9,3))*J196*K196),"0")</f>
        <v>0</v>
      </c>
      <c r="M196" s="18">
        <f t="shared" si="345"/>
        <v>0</v>
      </c>
      <c r="N196" s="19"/>
      <c r="O196" s="19"/>
      <c r="P196" s="19"/>
      <c r="Q196" s="19"/>
      <c r="R196" s="20">
        <f>+N196*P196*'1. Standard_Cost'!$B$13</f>
        <v>0</v>
      </c>
      <c r="S196" s="20">
        <f>+N196*O196*P196*'1. Standard_Cost'!$C$13</f>
        <v>0</v>
      </c>
      <c r="T196" s="20">
        <f>+N196*P196*Q196*'1. Standard_Cost'!$D$13</f>
        <v>0</v>
      </c>
      <c r="U196" s="20">
        <f>+N196*O196*'1. Standard_Cost'!$E$13</f>
        <v>0</v>
      </c>
      <c r="V196" s="19"/>
      <c r="W196" s="19"/>
      <c r="X196" s="19"/>
      <c r="Y196" s="20">
        <f>+V196*((X196*'1. Standard_Cost'!$B$17)+(W196*X196*'1. Standard_Cost'!$C$17))</f>
        <v>0</v>
      </c>
      <c r="Z196" s="19"/>
      <c r="AA196" s="19"/>
      <c r="AB196" s="20">
        <f>+Z196*'1. Standard_Cost'!$B$21+AA196*'1. Standard_Cost'!$C$21</f>
        <v>0</v>
      </c>
      <c r="AC196" s="21"/>
      <c r="AD196" s="22"/>
      <c r="AE196" s="20">
        <f>SUM(AD196,AC196,AB196,Y196,U196,T196,S196,R196)*'1. Standard_Cost'!B239</f>
        <v>0</v>
      </c>
      <c r="AF196" s="20">
        <f t="shared" si="350"/>
        <v>0</v>
      </c>
      <c r="AG196" s="19"/>
      <c r="AH196" s="19"/>
      <c r="AI196" s="19"/>
      <c r="AJ196" s="23"/>
      <c r="AK196" s="23"/>
      <c r="AL196" s="23"/>
      <c r="AM196" s="20" t="e">
        <f>AG196*'1. Standard_Cost'!B235+'Incremental_Cost Year 1'!#REF!*'1. Standard_Cost'!C235+'Incremental_Cost Year 1'!#REF!*'1. Standard_Cost'!D235+'Incremental_Cost Year 1'!#REF!+'Incremental_Cost Year 1'!#REF!+AK196</f>
        <v>#REF!</v>
      </c>
      <c r="AN196" s="20" t="e">
        <f>AM196*'1. Standard_Cost'!C239</f>
        <v>#REF!</v>
      </c>
      <c r="AO196" s="23"/>
      <c r="AQ196" s="20">
        <f t="shared" si="346"/>
        <v>0</v>
      </c>
      <c r="AR196" s="20">
        <f t="shared" si="347"/>
        <v>0</v>
      </c>
      <c r="AS196" s="20" t="e">
        <f t="shared" si="348"/>
        <v>#REF!</v>
      </c>
      <c r="AT196" s="20" t="e">
        <f t="shared" si="351"/>
        <v>#REF!</v>
      </c>
      <c r="AU196" s="24"/>
      <c r="AV196" s="24"/>
      <c r="AW196" s="24"/>
      <c r="AX196" s="24"/>
      <c r="AY196" s="24"/>
      <c r="AZ196" s="24"/>
      <c r="BA196" s="25" t="e">
        <f t="shared" si="349"/>
        <v>#REF!</v>
      </c>
    </row>
    <row r="197" spans="2:53" ht="69" outlineLevel="1">
      <c r="B197" s="41"/>
      <c r="C197" s="240"/>
      <c r="D197" s="86" t="s">
        <v>48</v>
      </c>
      <c r="E197" s="86" t="s">
        <v>271</v>
      </c>
      <c r="F197" s="88" t="s">
        <v>153</v>
      </c>
      <c r="G197" s="89" t="s">
        <v>154</v>
      </c>
      <c r="H197" s="27" t="s">
        <v>282</v>
      </c>
      <c r="I197" s="28"/>
      <c r="J197" s="28"/>
      <c r="K197" s="28"/>
      <c r="L197" s="29">
        <f>SUM(L193:L196)</f>
        <v>0</v>
      </c>
      <c r="M197" s="29">
        <f>SUM(M193:M196)</f>
        <v>0</v>
      </c>
      <c r="N197" s="28"/>
      <c r="O197" s="28"/>
      <c r="P197" s="28"/>
      <c r="Q197" s="28"/>
      <c r="R197" s="30">
        <f>SUM(R193:R196)</f>
        <v>0</v>
      </c>
      <c r="S197" s="30">
        <f>SUM(S193:S196)</f>
        <v>0</v>
      </c>
      <c r="T197" s="30">
        <f>SUM(T193:T196)</f>
        <v>0</v>
      </c>
      <c r="U197" s="30">
        <f>SUM(U193:U196)</f>
        <v>0</v>
      </c>
      <c r="V197" s="28"/>
      <c r="W197" s="28"/>
      <c r="X197" s="28"/>
      <c r="Y197" s="29">
        <f>SUM(Y193:Y196)</f>
        <v>0</v>
      </c>
      <c r="Z197" s="28"/>
      <c r="AA197" s="28"/>
      <c r="AB197" s="29">
        <f t="shared" ref="AB197:AF197" si="352">SUM(AB193:AB196)</f>
        <v>0</v>
      </c>
      <c r="AC197" s="29">
        <f t="shared" si="352"/>
        <v>0</v>
      </c>
      <c r="AD197" s="29">
        <f t="shared" si="352"/>
        <v>0</v>
      </c>
      <c r="AE197" s="29">
        <f t="shared" si="352"/>
        <v>0</v>
      </c>
      <c r="AF197" s="29">
        <f t="shared" si="352"/>
        <v>0</v>
      </c>
      <c r="AG197" s="28"/>
      <c r="AH197" s="28"/>
      <c r="AI197" s="28"/>
      <c r="AJ197" s="30">
        <f>SUM(AJ193:AJ196)</f>
        <v>0</v>
      </c>
      <c r="AK197" s="30">
        <f>SUM(AK193:AK196)</f>
        <v>0</v>
      </c>
      <c r="AL197" s="30">
        <f>SUM(AL193:AL196)</f>
        <v>0</v>
      </c>
      <c r="AM197" s="29" t="e">
        <f>SUM(AM193:AM196)</f>
        <v>#REF!</v>
      </c>
      <c r="AN197" s="29" t="e">
        <f>SUM(AN193:AN196)</f>
        <v>#REF!</v>
      </c>
      <c r="AO197" s="31"/>
      <c r="AP197" s="32"/>
      <c r="AQ197" s="78">
        <f t="shared" ref="AQ197:BA197" si="353">SUM(AQ193:AQ196)</f>
        <v>0</v>
      </c>
      <c r="AR197" s="78">
        <f t="shared" si="353"/>
        <v>0</v>
      </c>
      <c r="AS197" s="78" t="e">
        <f t="shared" si="353"/>
        <v>#REF!</v>
      </c>
      <c r="AT197" s="78" t="e">
        <f t="shared" si="353"/>
        <v>#REF!</v>
      </c>
      <c r="AU197" s="78">
        <f t="shared" si="353"/>
        <v>0</v>
      </c>
      <c r="AV197" s="78">
        <f t="shared" si="353"/>
        <v>0</v>
      </c>
      <c r="AW197" s="78">
        <f t="shared" si="353"/>
        <v>0</v>
      </c>
      <c r="AX197" s="78">
        <f t="shared" si="353"/>
        <v>0</v>
      </c>
      <c r="AY197" s="78">
        <f t="shared" si="353"/>
        <v>0</v>
      </c>
      <c r="AZ197" s="78">
        <f t="shared" si="353"/>
        <v>0</v>
      </c>
      <c r="BA197" s="78" t="e">
        <f t="shared" si="353"/>
        <v>#REF!</v>
      </c>
    </row>
    <row r="198" spans="2:53" outlineLevel="2">
      <c r="B198" s="41"/>
      <c r="C198" s="240"/>
      <c r="D198" s="85"/>
      <c r="E198" s="85"/>
      <c r="F198" s="87"/>
      <c r="G198" s="82"/>
      <c r="H198" s="15" t="s">
        <v>49</v>
      </c>
      <c r="I198" s="16"/>
      <c r="J198" s="17"/>
      <c r="K198" s="17"/>
      <c r="L198" s="18" t="str">
        <f>IF(I198&lt;&gt;0,((VLOOKUP(I198,'1. Standard_Cost'!$B$4:$D$9,2)+VLOOKUP(I198,'1. Standard_Cost'!$B$4:$D$9,3))*J198*K198),"0")</f>
        <v>0</v>
      </c>
      <c r="M198" s="18">
        <f t="shared" ref="M198:M201" si="354">L198*0.167</f>
        <v>0</v>
      </c>
      <c r="N198" s="19"/>
      <c r="O198" s="19"/>
      <c r="P198" s="19"/>
      <c r="Q198" s="19"/>
      <c r="R198" s="20">
        <f>+N198*P198*'1. Standard_Cost'!$B$13</f>
        <v>0</v>
      </c>
      <c r="S198" s="20">
        <f>+N198*O198*P198*'1. Standard_Cost'!$C$13</f>
        <v>0</v>
      </c>
      <c r="T198" s="20">
        <f>+N198*P198*Q198*'1. Standard_Cost'!$D$13</f>
        <v>0</v>
      </c>
      <c r="U198" s="20">
        <f>+N198*O198*'1. Standard_Cost'!$E$13</f>
        <v>0</v>
      </c>
      <c r="V198" s="19"/>
      <c r="W198" s="19"/>
      <c r="X198" s="19"/>
      <c r="Y198" s="20">
        <f>+V198*((X198*'1. Standard_Cost'!$B$17)+(W198*X198*'1. Standard_Cost'!$C$17))</f>
        <v>0</v>
      </c>
      <c r="Z198" s="19"/>
      <c r="AA198" s="19"/>
      <c r="AB198" s="20">
        <f>+Z198*'1. Standard_Cost'!$B$21+AA198*'1. Standard_Cost'!$C$21</f>
        <v>0</v>
      </c>
      <c r="AC198" s="21"/>
      <c r="AD198" s="22"/>
      <c r="AE198" s="20">
        <f>SUM(AD198,AC198,AB198,Y198,U198,T198,S198,R198)*'1. Standard_Cost'!B239</f>
        <v>0</v>
      </c>
      <c r="AF198" s="20">
        <f>SUM(AD198,AE198)</f>
        <v>0</v>
      </c>
      <c r="AG198" s="19"/>
      <c r="AH198" s="19"/>
      <c r="AI198" s="19"/>
      <c r="AJ198" s="23"/>
      <c r="AK198" s="23"/>
      <c r="AL198" s="23"/>
      <c r="AM198" s="20" t="e">
        <f>AG198*'1. Standard_Cost'!B235+'Incremental_Cost Year 1'!#REF!*'1. Standard_Cost'!C235+'Incremental_Cost Year 1'!#REF!*'1. Standard_Cost'!D235+'Incremental_Cost Year 1'!#REF!+'Incremental_Cost Year 1'!#REF!+AK198</f>
        <v>#REF!</v>
      </c>
      <c r="AN198" s="20" t="e">
        <f>AM198*'1. Standard_Cost'!C239</f>
        <v>#REF!</v>
      </c>
      <c r="AO198" s="23"/>
      <c r="AQ198" s="20">
        <f t="shared" ref="AQ198:AQ201" si="355">L198+M198</f>
        <v>0</v>
      </c>
      <c r="AR198" s="20">
        <f t="shared" ref="AR198:AR201" si="356">AF198</f>
        <v>0</v>
      </c>
      <c r="AS198" s="20" t="e">
        <f t="shared" ref="AS198:AS201" si="357">AM198+AN198</f>
        <v>#REF!</v>
      </c>
      <c r="AT198" s="20" t="e">
        <f>SUM(AQ198,AR198,AS198)</f>
        <v>#REF!</v>
      </c>
      <c r="AU198" s="24"/>
      <c r="AV198" s="24"/>
      <c r="AW198" s="24"/>
      <c r="AX198" s="24"/>
      <c r="AY198" s="24"/>
      <c r="AZ198" s="24"/>
      <c r="BA198" s="25" t="e">
        <f t="shared" ref="BA198:BA201" si="358">SUM(AU198:AZ198)-AT198</f>
        <v>#REF!</v>
      </c>
    </row>
    <row r="199" spans="2:53" outlineLevel="2">
      <c r="B199" s="41"/>
      <c r="C199" s="240"/>
      <c r="D199" s="84"/>
      <c r="E199" s="84"/>
      <c r="F199" s="84"/>
      <c r="G199" s="83"/>
      <c r="H199" s="15" t="s">
        <v>50</v>
      </c>
      <c r="I199" s="16"/>
      <c r="J199" s="17"/>
      <c r="K199" s="17"/>
      <c r="L199" s="18" t="str">
        <f>IF(I199&lt;&gt;0,((VLOOKUP(I199,'1. Standard_Cost'!$B$4:$D$9,2)+VLOOKUP(I199,'1. Standard_Cost'!$B$4:$D$9,3))*J199*K199),"0")</f>
        <v>0</v>
      </c>
      <c r="M199" s="18">
        <f t="shared" si="354"/>
        <v>0</v>
      </c>
      <c r="N199" s="19"/>
      <c r="O199" s="19"/>
      <c r="P199" s="19"/>
      <c r="Q199" s="19"/>
      <c r="R199" s="20">
        <f>+N199*P199*'1. Standard_Cost'!$B$13</f>
        <v>0</v>
      </c>
      <c r="S199" s="20">
        <f>+N199*O199*P199*'1. Standard_Cost'!$C$13</f>
        <v>0</v>
      </c>
      <c r="T199" s="20">
        <f>+N199*P199*Q199*'1. Standard_Cost'!$D$13</f>
        <v>0</v>
      </c>
      <c r="U199" s="20">
        <f>+N199*O199*'1. Standard_Cost'!$E$13</f>
        <v>0</v>
      </c>
      <c r="V199" s="19"/>
      <c r="W199" s="19"/>
      <c r="X199" s="19"/>
      <c r="Y199" s="20">
        <f>+V199*((X199*'1. Standard_Cost'!$B$17)+(W199*X199*'1. Standard_Cost'!$C$17))</f>
        <v>0</v>
      </c>
      <c r="Z199" s="19"/>
      <c r="AA199" s="19"/>
      <c r="AB199" s="20">
        <f>+Z199*'1. Standard_Cost'!$B$21+AA199*'1. Standard_Cost'!$C$21</f>
        <v>0</v>
      </c>
      <c r="AC199" s="21"/>
      <c r="AD199" s="22"/>
      <c r="AE199" s="20">
        <f>SUM(AD199,AC199,AB199,Y199,U199,T199,S199,R199)*'1. Standard_Cost'!B239</f>
        <v>0</v>
      </c>
      <c r="AF199" s="20">
        <f t="shared" ref="AF199:AF201" si="359">SUM(AD199,AE199)</f>
        <v>0</v>
      </c>
      <c r="AG199" s="19"/>
      <c r="AH199" s="19"/>
      <c r="AI199" s="19"/>
      <c r="AJ199" s="23"/>
      <c r="AK199" s="23"/>
      <c r="AL199" s="23"/>
      <c r="AM199" s="20" t="e">
        <f>AG199*'1. Standard_Cost'!B235+'Incremental_Cost Year 1'!#REF!*'1. Standard_Cost'!C235+'Incremental_Cost Year 1'!#REF!*'1. Standard_Cost'!D235+'Incremental_Cost Year 1'!#REF!+'Incremental_Cost Year 1'!#REF!+AK199</f>
        <v>#REF!</v>
      </c>
      <c r="AN199" s="20" t="e">
        <f>AM199*'1. Standard_Cost'!C239</f>
        <v>#REF!</v>
      </c>
      <c r="AO199" s="23"/>
      <c r="AQ199" s="20">
        <f t="shared" si="355"/>
        <v>0</v>
      </c>
      <c r="AR199" s="20">
        <f t="shared" si="356"/>
        <v>0</v>
      </c>
      <c r="AS199" s="20" t="e">
        <f t="shared" si="357"/>
        <v>#REF!</v>
      </c>
      <c r="AT199" s="20" t="e">
        <f t="shared" ref="AT199:AT201" si="360">SUM(AQ199,AR199,AS199)</f>
        <v>#REF!</v>
      </c>
      <c r="AU199" s="24"/>
      <c r="AV199" s="24">
        <v>0</v>
      </c>
      <c r="AW199" s="24"/>
      <c r="AX199" s="24"/>
      <c r="AY199" s="24"/>
      <c r="AZ199" s="24"/>
      <c r="BA199" s="25" t="e">
        <f t="shared" si="358"/>
        <v>#REF!</v>
      </c>
    </row>
    <row r="200" spans="2:53" outlineLevel="2">
      <c r="B200" s="41"/>
      <c r="C200" s="240"/>
      <c r="D200" s="84"/>
      <c r="E200" s="84"/>
      <c r="F200" s="84"/>
      <c r="G200" s="83"/>
      <c r="H200" s="15" t="s">
        <v>51</v>
      </c>
      <c r="I200" s="16"/>
      <c r="J200" s="17"/>
      <c r="K200" s="17"/>
      <c r="L200" s="18" t="str">
        <f>IF(I200&lt;&gt;0,((VLOOKUP(I200,'1. Standard_Cost'!$B$4:$D$9,2)+VLOOKUP(I200,'1. Standard_Cost'!$B$4:$D$9,3))*J200*K200),"0")</f>
        <v>0</v>
      </c>
      <c r="M200" s="18">
        <f t="shared" si="354"/>
        <v>0</v>
      </c>
      <c r="N200" s="19"/>
      <c r="O200" s="19"/>
      <c r="P200" s="19"/>
      <c r="Q200" s="19"/>
      <c r="R200" s="20">
        <f>+N200*P200*'1. Standard_Cost'!$B$13</f>
        <v>0</v>
      </c>
      <c r="S200" s="20">
        <f>+N200*O200*P200*'1. Standard_Cost'!$C$13</f>
        <v>0</v>
      </c>
      <c r="T200" s="20">
        <f>+N200*P200*Q200*'1. Standard_Cost'!$D$13</f>
        <v>0</v>
      </c>
      <c r="U200" s="20">
        <f>+N200*O200*'1. Standard_Cost'!$E$13</f>
        <v>0</v>
      </c>
      <c r="V200" s="19"/>
      <c r="W200" s="19"/>
      <c r="X200" s="19"/>
      <c r="Y200" s="20">
        <f>+V200*((X200*'1. Standard_Cost'!$B$17)+(W200*X200*'1. Standard_Cost'!$C$17))</f>
        <v>0</v>
      </c>
      <c r="Z200" s="19"/>
      <c r="AA200" s="19"/>
      <c r="AB200" s="20">
        <f>+Z200*'1. Standard_Cost'!$B$21+AA200*'1. Standard_Cost'!$C$21</f>
        <v>0</v>
      </c>
      <c r="AC200" s="21"/>
      <c r="AD200" s="22"/>
      <c r="AE200" s="20">
        <f>SUM(AD200,AC200,AB200,Y200,U200,T200,S200,R200)*'1. Standard_Cost'!B239</f>
        <v>0</v>
      </c>
      <c r="AF200" s="20">
        <f t="shared" si="359"/>
        <v>0</v>
      </c>
      <c r="AG200" s="19"/>
      <c r="AH200" s="19"/>
      <c r="AI200" s="19"/>
      <c r="AJ200" s="23"/>
      <c r="AK200" s="23"/>
      <c r="AL200" s="23"/>
      <c r="AM200" s="20" t="e">
        <f>AG200*'1. Standard_Cost'!B235+'Incremental_Cost Year 1'!#REF!*'1. Standard_Cost'!C235+'Incremental_Cost Year 1'!#REF!*'1. Standard_Cost'!D235+'Incremental_Cost Year 1'!#REF!+'Incremental_Cost Year 1'!#REF!+AK200</f>
        <v>#REF!</v>
      </c>
      <c r="AN200" s="20" t="e">
        <f>AM200*'1. Standard_Cost'!C239</f>
        <v>#REF!</v>
      </c>
      <c r="AO200" s="23"/>
      <c r="AQ200" s="20">
        <f t="shared" si="355"/>
        <v>0</v>
      </c>
      <c r="AR200" s="20">
        <f t="shared" si="356"/>
        <v>0</v>
      </c>
      <c r="AS200" s="20" t="e">
        <f t="shared" si="357"/>
        <v>#REF!</v>
      </c>
      <c r="AT200" s="20" t="e">
        <f t="shared" si="360"/>
        <v>#REF!</v>
      </c>
      <c r="AU200" s="24"/>
      <c r="AV200" s="24"/>
      <c r="AW200" s="24"/>
      <c r="AX200" s="24"/>
      <c r="AY200" s="24"/>
      <c r="AZ200" s="24"/>
      <c r="BA200" s="25" t="e">
        <f t="shared" si="358"/>
        <v>#REF!</v>
      </c>
    </row>
    <row r="201" spans="2:53" outlineLevel="2">
      <c r="B201" s="41"/>
      <c r="C201" s="240"/>
      <c r="D201" s="84"/>
      <c r="E201" s="84"/>
      <c r="F201" s="84"/>
      <c r="G201" s="83"/>
      <c r="H201" s="26" t="s">
        <v>180</v>
      </c>
      <c r="I201" s="16"/>
      <c r="J201" s="17"/>
      <c r="K201" s="17"/>
      <c r="L201" s="18" t="str">
        <f>IF(I201&lt;&gt;0,((VLOOKUP(I201,'1. Standard_Cost'!$B$4:$D$9,2)+VLOOKUP(I201,'1. Standard_Cost'!$B$4:$D$9,3))*J201*K201),"0")</f>
        <v>0</v>
      </c>
      <c r="M201" s="18">
        <f t="shared" si="354"/>
        <v>0</v>
      </c>
      <c r="N201" s="19"/>
      <c r="O201" s="19"/>
      <c r="P201" s="19"/>
      <c r="Q201" s="19"/>
      <c r="R201" s="20">
        <f>+N201*P201*'1. Standard_Cost'!$B$13</f>
        <v>0</v>
      </c>
      <c r="S201" s="20">
        <f>+N201*O201*P201*'1. Standard_Cost'!$C$13</f>
        <v>0</v>
      </c>
      <c r="T201" s="20">
        <f>+N201*P201*Q201*'1. Standard_Cost'!$D$13</f>
        <v>0</v>
      </c>
      <c r="U201" s="20">
        <f>+N201*O201*'1. Standard_Cost'!$E$13</f>
        <v>0</v>
      </c>
      <c r="V201" s="19"/>
      <c r="W201" s="19"/>
      <c r="X201" s="19"/>
      <c r="Y201" s="20">
        <f>+V201*((X201*'1. Standard_Cost'!$B$17)+(W201*X201*'1. Standard_Cost'!$C$17))</f>
        <v>0</v>
      </c>
      <c r="Z201" s="19"/>
      <c r="AA201" s="19"/>
      <c r="AB201" s="20">
        <f>+Z201*'1. Standard_Cost'!$B$21+AA201*'1. Standard_Cost'!$C$21</f>
        <v>0</v>
      </c>
      <c r="AC201" s="21"/>
      <c r="AD201" s="22"/>
      <c r="AE201" s="20">
        <f>SUM(AD201,AC201,AB201,Y201,U201,T201,S201,R201)*'1. Standard_Cost'!B239</f>
        <v>0</v>
      </c>
      <c r="AF201" s="20">
        <f t="shared" si="359"/>
        <v>0</v>
      </c>
      <c r="AG201" s="19"/>
      <c r="AH201" s="19"/>
      <c r="AI201" s="19"/>
      <c r="AJ201" s="23"/>
      <c r="AK201" s="23"/>
      <c r="AL201" s="23"/>
      <c r="AM201" s="20" t="e">
        <f>AG201*'1. Standard_Cost'!B235+'Incremental_Cost Year 1'!#REF!*'1. Standard_Cost'!C235+'Incremental_Cost Year 1'!#REF!*'1. Standard_Cost'!D235+'Incremental_Cost Year 1'!#REF!+'Incremental_Cost Year 1'!#REF!+AK201</f>
        <v>#REF!</v>
      </c>
      <c r="AN201" s="20" t="e">
        <f>AM201*'1. Standard_Cost'!C239</f>
        <v>#REF!</v>
      </c>
      <c r="AO201" s="23"/>
      <c r="AQ201" s="20">
        <f t="shared" si="355"/>
        <v>0</v>
      </c>
      <c r="AR201" s="20">
        <f t="shared" si="356"/>
        <v>0</v>
      </c>
      <c r="AS201" s="20" t="e">
        <f t="shared" si="357"/>
        <v>#REF!</v>
      </c>
      <c r="AT201" s="20" t="e">
        <f t="shared" si="360"/>
        <v>#REF!</v>
      </c>
      <c r="AU201" s="24"/>
      <c r="AV201" s="24"/>
      <c r="AW201" s="24"/>
      <c r="AX201" s="24"/>
      <c r="AY201" s="24"/>
      <c r="AZ201" s="24"/>
      <c r="BA201" s="25" t="e">
        <f t="shared" si="358"/>
        <v>#REF!</v>
      </c>
    </row>
    <row r="202" spans="2:53" ht="41.4" outlineLevel="1">
      <c r="B202" s="41"/>
      <c r="C202" s="241"/>
      <c r="D202" s="86" t="s">
        <v>48</v>
      </c>
      <c r="E202" s="86" t="s">
        <v>272</v>
      </c>
      <c r="F202" s="88" t="s">
        <v>153</v>
      </c>
      <c r="G202" s="89" t="s">
        <v>154</v>
      </c>
      <c r="H202" s="27" t="s">
        <v>283</v>
      </c>
      <c r="I202" s="28"/>
      <c r="J202" s="28"/>
      <c r="K202" s="28"/>
      <c r="L202" s="29">
        <f>SUM(L198:L201)</f>
        <v>0</v>
      </c>
      <c r="M202" s="29">
        <f>SUM(M198:M201)</f>
        <v>0</v>
      </c>
      <c r="N202" s="28"/>
      <c r="O202" s="28"/>
      <c r="P202" s="28"/>
      <c r="Q202" s="28"/>
      <c r="R202" s="30">
        <f>SUM(R198:R201)</f>
        <v>0</v>
      </c>
      <c r="S202" s="30">
        <f>SUM(S198:S201)</f>
        <v>0</v>
      </c>
      <c r="T202" s="30">
        <f>SUM(T198:T201)</f>
        <v>0</v>
      </c>
      <c r="U202" s="30">
        <f>SUM(U198:U201)</f>
        <v>0</v>
      </c>
      <c r="V202" s="28"/>
      <c r="W202" s="28"/>
      <c r="X202" s="28"/>
      <c r="Y202" s="29">
        <f>SUM(Y198:Y201)</f>
        <v>0</v>
      </c>
      <c r="Z202" s="28"/>
      <c r="AA202" s="28"/>
      <c r="AB202" s="29">
        <f t="shared" ref="AB202:AF202" si="361">SUM(AB198:AB201)</f>
        <v>0</v>
      </c>
      <c r="AC202" s="29">
        <f t="shared" si="361"/>
        <v>0</v>
      </c>
      <c r="AD202" s="29">
        <f t="shared" si="361"/>
        <v>0</v>
      </c>
      <c r="AE202" s="29">
        <f t="shared" si="361"/>
        <v>0</v>
      </c>
      <c r="AF202" s="29">
        <f t="shared" si="361"/>
        <v>0</v>
      </c>
      <c r="AG202" s="28"/>
      <c r="AH202" s="28"/>
      <c r="AI202" s="28"/>
      <c r="AJ202" s="30">
        <f>SUM(AJ198:AJ201)</f>
        <v>0</v>
      </c>
      <c r="AK202" s="30">
        <f>SUM(AK198:AK201)</f>
        <v>0</v>
      </c>
      <c r="AL202" s="30">
        <f>SUM(AL198:AL201)</f>
        <v>0</v>
      </c>
      <c r="AM202" s="29" t="e">
        <f>SUM(AM198:AM201)</f>
        <v>#REF!</v>
      </c>
      <c r="AN202" s="29" t="e">
        <f>SUM(AN198:AN201)</f>
        <v>#REF!</v>
      </c>
      <c r="AO202" s="31"/>
      <c r="AP202" s="32"/>
      <c r="AQ202" s="78">
        <f t="shared" ref="AQ202:BA202" si="362">SUM(AQ198:AQ201)</f>
        <v>0</v>
      </c>
      <c r="AR202" s="78">
        <f t="shared" si="362"/>
        <v>0</v>
      </c>
      <c r="AS202" s="78" t="e">
        <f t="shared" si="362"/>
        <v>#REF!</v>
      </c>
      <c r="AT202" s="78" t="e">
        <f t="shared" si="362"/>
        <v>#REF!</v>
      </c>
      <c r="AU202" s="78">
        <f t="shared" si="362"/>
        <v>0</v>
      </c>
      <c r="AV202" s="78">
        <f t="shared" si="362"/>
        <v>0</v>
      </c>
      <c r="AW202" s="78">
        <f t="shared" si="362"/>
        <v>0</v>
      </c>
      <c r="AX202" s="78">
        <f t="shared" si="362"/>
        <v>0</v>
      </c>
      <c r="AY202" s="78">
        <f t="shared" si="362"/>
        <v>0</v>
      </c>
      <c r="AZ202" s="78">
        <f t="shared" si="362"/>
        <v>0</v>
      </c>
      <c r="BA202" s="78" t="e">
        <f t="shared" si="362"/>
        <v>#REF!</v>
      </c>
    </row>
    <row r="203" spans="2:53" outlineLevel="2">
      <c r="B203" s="41"/>
      <c r="C203" s="41"/>
      <c r="D203" s="85"/>
      <c r="E203" s="85"/>
      <c r="F203" s="87"/>
      <c r="G203" s="82"/>
      <c r="H203" s="15" t="s">
        <v>49</v>
      </c>
      <c r="I203" s="16"/>
      <c r="J203" s="17"/>
      <c r="K203" s="17"/>
      <c r="L203" s="18" t="str">
        <f>IF(I203&lt;&gt;0,((VLOOKUP(I203,'1. Standard_Cost'!$B$4:$D$9,2)+VLOOKUP(I203,'1. Standard_Cost'!$B$4:$D$9,3))*J203*K203),"0")</f>
        <v>0</v>
      </c>
      <c r="M203" s="18">
        <f t="shared" ref="M203:M206" si="363">L203*0.167</f>
        <v>0</v>
      </c>
      <c r="N203" s="19"/>
      <c r="O203" s="19"/>
      <c r="P203" s="19"/>
      <c r="Q203" s="19"/>
      <c r="R203" s="20">
        <f>+N203*P203*'1. Standard_Cost'!$B$13</f>
        <v>0</v>
      </c>
      <c r="S203" s="20">
        <f>+N203*O203*P203*'1. Standard_Cost'!$C$13</f>
        <v>0</v>
      </c>
      <c r="T203" s="20">
        <f>+N203*P203*Q203*'1. Standard_Cost'!$D$13</f>
        <v>0</v>
      </c>
      <c r="U203" s="20">
        <f>+N203*O203*'1. Standard_Cost'!$E$13</f>
        <v>0</v>
      </c>
      <c r="V203" s="19"/>
      <c r="W203" s="19"/>
      <c r="X203" s="19"/>
      <c r="Y203" s="20">
        <f>+V203*((X203*'1. Standard_Cost'!$B$17)+(W203*X203*'1. Standard_Cost'!$C$17))</f>
        <v>0</v>
      </c>
      <c r="Z203" s="19"/>
      <c r="AA203" s="19"/>
      <c r="AB203" s="20">
        <f>+Z203*'1. Standard_Cost'!$B$21+AA203*'1. Standard_Cost'!$C$21</f>
        <v>0</v>
      </c>
      <c r="AC203" s="21"/>
      <c r="AD203" s="22"/>
      <c r="AE203" s="20">
        <f>SUM(AD203,AC203,AB203,Y203,U203,T203,S203,R203)*'1. Standard_Cost'!B244</f>
        <v>0</v>
      </c>
      <c r="AF203" s="20">
        <f>SUM(AD203,AE203)</f>
        <v>0</v>
      </c>
      <c r="AG203" s="19"/>
      <c r="AH203" s="19"/>
      <c r="AI203" s="19"/>
      <c r="AJ203" s="23"/>
      <c r="AK203" s="23"/>
      <c r="AL203" s="23"/>
      <c r="AM203" s="20" t="e">
        <f>AG203*'1. Standard_Cost'!B240+'Incremental_Cost Year 1'!#REF!*'1. Standard_Cost'!C240+'Incremental_Cost Year 1'!#REF!*'1. Standard_Cost'!D240+'Incremental_Cost Year 1'!#REF!+'Incremental_Cost Year 1'!#REF!+AK203</f>
        <v>#REF!</v>
      </c>
      <c r="AN203" s="20" t="e">
        <f>AM203*'1. Standard_Cost'!C244</f>
        <v>#REF!</v>
      </c>
      <c r="AO203" s="23"/>
      <c r="AQ203" s="20">
        <f t="shared" ref="AQ203:AQ206" si="364">L203+M203</f>
        <v>0</v>
      </c>
      <c r="AR203" s="20">
        <f t="shared" ref="AR203:AR206" si="365">AF203</f>
        <v>0</v>
      </c>
      <c r="AS203" s="20" t="e">
        <f t="shared" ref="AS203:AS206" si="366">AM203+AN203</f>
        <v>#REF!</v>
      </c>
      <c r="AT203" s="20" t="e">
        <f>SUM(AQ203,AR203,AS203)</f>
        <v>#REF!</v>
      </c>
      <c r="AU203" s="24"/>
      <c r="AV203" s="24"/>
      <c r="AW203" s="24"/>
      <c r="AX203" s="24"/>
      <c r="AY203" s="24"/>
      <c r="AZ203" s="24"/>
      <c r="BA203" s="25" t="e">
        <f t="shared" ref="BA203:BA206" si="367">SUM(AU203:AZ203)-AT203</f>
        <v>#REF!</v>
      </c>
    </row>
    <row r="204" spans="2:53" outlineLevel="2">
      <c r="B204" s="41"/>
      <c r="C204" s="41"/>
      <c r="D204" s="84"/>
      <c r="E204" s="84"/>
      <c r="F204" s="84"/>
      <c r="G204" s="83"/>
      <c r="H204" s="15" t="s">
        <v>50</v>
      </c>
      <c r="I204" s="16"/>
      <c r="J204" s="17"/>
      <c r="K204" s="17"/>
      <c r="L204" s="18" t="str">
        <f>IF(I204&lt;&gt;0,((VLOOKUP(I204,'1. Standard_Cost'!$B$4:$D$9,2)+VLOOKUP(I204,'1. Standard_Cost'!$B$4:$D$9,3))*J204*K204),"0")</f>
        <v>0</v>
      </c>
      <c r="M204" s="18">
        <f t="shared" si="363"/>
        <v>0</v>
      </c>
      <c r="N204" s="19"/>
      <c r="O204" s="19"/>
      <c r="P204" s="19"/>
      <c r="Q204" s="19"/>
      <c r="R204" s="20">
        <f>+N204*P204*'1. Standard_Cost'!$B$13</f>
        <v>0</v>
      </c>
      <c r="S204" s="20">
        <f>+N204*O204*P204*'1. Standard_Cost'!$C$13</f>
        <v>0</v>
      </c>
      <c r="T204" s="20">
        <f>+N204*P204*Q204*'1. Standard_Cost'!$D$13</f>
        <v>0</v>
      </c>
      <c r="U204" s="20">
        <f>+N204*O204*'1. Standard_Cost'!$E$13</f>
        <v>0</v>
      </c>
      <c r="V204" s="19"/>
      <c r="W204" s="19"/>
      <c r="X204" s="19"/>
      <c r="Y204" s="20">
        <f>+V204*((X204*'1. Standard_Cost'!$B$17)+(W204*X204*'1. Standard_Cost'!$C$17))</f>
        <v>0</v>
      </c>
      <c r="Z204" s="19"/>
      <c r="AA204" s="19"/>
      <c r="AB204" s="20">
        <f>+Z204*'1. Standard_Cost'!$B$21+AA204*'1. Standard_Cost'!$C$21</f>
        <v>0</v>
      </c>
      <c r="AC204" s="21"/>
      <c r="AD204" s="22"/>
      <c r="AE204" s="20">
        <f>SUM(AD204,AC204,AB204,Y204,U204,T204,S204,R204)*'1. Standard_Cost'!B244</f>
        <v>0</v>
      </c>
      <c r="AF204" s="20">
        <f t="shared" ref="AF204:AF206" si="368">SUM(AD204,AE204)</f>
        <v>0</v>
      </c>
      <c r="AG204" s="19"/>
      <c r="AH204" s="19"/>
      <c r="AI204" s="19"/>
      <c r="AJ204" s="23"/>
      <c r="AK204" s="23"/>
      <c r="AL204" s="23"/>
      <c r="AM204" s="20" t="e">
        <f>AG204*'1. Standard_Cost'!B240+'Incremental_Cost Year 1'!#REF!*'1. Standard_Cost'!C240+'Incremental_Cost Year 1'!#REF!*'1. Standard_Cost'!D240+'Incremental_Cost Year 1'!#REF!+'Incremental_Cost Year 1'!#REF!+AK204</f>
        <v>#REF!</v>
      </c>
      <c r="AN204" s="20" t="e">
        <f>AM204*'1. Standard_Cost'!C244</f>
        <v>#REF!</v>
      </c>
      <c r="AO204" s="23"/>
      <c r="AQ204" s="20">
        <f t="shared" si="364"/>
        <v>0</v>
      </c>
      <c r="AR204" s="20">
        <f t="shared" si="365"/>
        <v>0</v>
      </c>
      <c r="AS204" s="20" t="e">
        <f t="shared" si="366"/>
        <v>#REF!</v>
      </c>
      <c r="AT204" s="20" t="e">
        <f t="shared" ref="AT204:AT206" si="369">SUM(AQ204,AR204,AS204)</f>
        <v>#REF!</v>
      </c>
      <c r="AU204" s="24"/>
      <c r="AV204" s="24">
        <v>0</v>
      </c>
      <c r="AW204" s="24"/>
      <c r="AX204" s="24"/>
      <c r="AY204" s="24"/>
      <c r="AZ204" s="24"/>
      <c r="BA204" s="25" t="e">
        <f t="shared" si="367"/>
        <v>#REF!</v>
      </c>
    </row>
    <row r="205" spans="2:53" outlineLevel="2">
      <c r="B205" s="41"/>
      <c r="C205" s="41"/>
      <c r="D205" s="84"/>
      <c r="E205" s="84"/>
      <c r="F205" s="84"/>
      <c r="G205" s="83"/>
      <c r="H205" s="15" t="s">
        <v>51</v>
      </c>
      <c r="I205" s="16"/>
      <c r="J205" s="17"/>
      <c r="K205" s="17"/>
      <c r="L205" s="18" t="str">
        <f>IF(I205&lt;&gt;0,((VLOOKUP(I205,'1. Standard_Cost'!$B$4:$D$9,2)+VLOOKUP(I205,'1. Standard_Cost'!$B$4:$D$9,3))*J205*K205),"0")</f>
        <v>0</v>
      </c>
      <c r="M205" s="18">
        <f t="shared" si="363"/>
        <v>0</v>
      </c>
      <c r="N205" s="19"/>
      <c r="O205" s="19"/>
      <c r="P205" s="19"/>
      <c r="Q205" s="19"/>
      <c r="R205" s="20">
        <f>+N205*P205*'1. Standard_Cost'!$B$13</f>
        <v>0</v>
      </c>
      <c r="S205" s="20">
        <f>+N205*O205*P205*'1. Standard_Cost'!$C$13</f>
        <v>0</v>
      </c>
      <c r="T205" s="20">
        <f>+N205*P205*Q205*'1. Standard_Cost'!$D$13</f>
        <v>0</v>
      </c>
      <c r="U205" s="20">
        <f>+N205*O205*'1. Standard_Cost'!$E$13</f>
        <v>0</v>
      </c>
      <c r="V205" s="19"/>
      <c r="W205" s="19"/>
      <c r="X205" s="19"/>
      <c r="Y205" s="20">
        <f>+V205*((X205*'1. Standard_Cost'!$B$17)+(W205*X205*'1. Standard_Cost'!$C$17))</f>
        <v>0</v>
      </c>
      <c r="Z205" s="19"/>
      <c r="AA205" s="19"/>
      <c r="AB205" s="20">
        <f>+Z205*'1. Standard_Cost'!$B$21+AA205*'1. Standard_Cost'!$C$21</f>
        <v>0</v>
      </c>
      <c r="AC205" s="21"/>
      <c r="AD205" s="22"/>
      <c r="AE205" s="20">
        <f>SUM(AD205,AC205,AB205,Y205,U205,T205,S205,R205)*'1. Standard_Cost'!B244</f>
        <v>0</v>
      </c>
      <c r="AF205" s="20">
        <f t="shared" si="368"/>
        <v>0</v>
      </c>
      <c r="AG205" s="19"/>
      <c r="AH205" s="19"/>
      <c r="AI205" s="19"/>
      <c r="AJ205" s="23"/>
      <c r="AK205" s="23"/>
      <c r="AL205" s="23"/>
      <c r="AM205" s="20" t="e">
        <f>AG205*'1. Standard_Cost'!B240+'Incremental_Cost Year 1'!#REF!*'1. Standard_Cost'!C240+'Incremental_Cost Year 1'!#REF!*'1. Standard_Cost'!D240+'Incremental_Cost Year 1'!#REF!+'Incremental_Cost Year 1'!#REF!+AK205</f>
        <v>#REF!</v>
      </c>
      <c r="AN205" s="20" t="e">
        <f>AM205*'1. Standard_Cost'!C244</f>
        <v>#REF!</v>
      </c>
      <c r="AO205" s="23"/>
      <c r="AQ205" s="20">
        <f t="shared" si="364"/>
        <v>0</v>
      </c>
      <c r="AR205" s="20">
        <f t="shared" si="365"/>
        <v>0</v>
      </c>
      <c r="AS205" s="20" t="e">
        <f t="shared" si="366"/>
        <v>#REF!</v>
      </c>
      <c r="AT205" s="20" t="e">
        <f t="shared" si="369"/>
        <v>#REF!</v>
      </c>
      <c r="AU205" s="24"/>
      <c r="AV205" s="24"/>
      <c r="AW205" s="24"/>
      <c r="AX205" s="24"/>
      <c r="AY205" s="24"/>
      <c r="AZ205" s="24"/>
      <c r="BA205" s="25" t="e">
        <f t="shared" si="367"/>
        <v>#REF!</v>
      </c>
    </row>
    <row r="206" spans="2:53" outlineLevel="2">
      <c r="B206" s="41"/>
      <c r="C206" s="41"/>
      <c r="D206" s="84"/>
      <c r="E206" s="84"/>
      <c r="F206" s="84"/>
      <c r="G206" s="83"/>
      <c r="H206" s="26" t="s">
        <v>180</v>
      </c>
      <c r="I206" s="16"/>
      <c r="J206" s="17"/>
      <c r="K206" s="17"/>
      <c r="L206" s="18" t="str">
        <f>IF(I206&lt;&gt;0,((VLOOKUP(I206,'1. Standard_Cost'!$B$4:$D$9,2)+VLOOKUP(I206,'1. Standard_Cost'!$B$4:$D$9,3))*J206*K206),"0")</f>
        <v>0</v>
      </c>
      <c r="M206" s="18">
        <f t="shared" si="363"/>
        <v>0</v>
      </c>
      <c r="N206" s="19"/>
      <c r="O206" s="19"/>
      <c r="P206" s="19"/>
      <c r="Q206" s="19"/>
      <c r="R206" s="20">
        <f>+N206*P206*'1. Standard_Cost'!$B$13</f>
        <v>0</v>
      </c>
      <c r="S206" s="20">
        <f>+N206*O206*P206*'1. Standard_Cost'!$C$13</f>
        <v>0</v>
      </c>
      <c r="T206" s="20">
        <f>+N206*P206*Q206*'1. Standard_Cost'!$D$13</f>
        <v>0</v>
      </c>
      <c r="U206" s="20">
        <f>+N206*O206*'1. Standard_Cost'!$E$13</f>
        <v>0</v>
      </c>
      <c r="V206" s="19"/>
      <c r="W206" s="19"/>
      <c r="X206" s="19"/>
      <c r="Y206" s="20">
        <f>+V206*((X206*'1. Standard_Cost'!$B$17)+(W206*X206*'1. Standard_Cost'!$C$17))</f>
        <v>0</v>
      </c>
      <c r="Z206" s="19"/>
      <c r="AA206" s="19"/>
      <c r="AB206" s="20">
        <f>+Z206*'1. Standard_Cost'!$B$21+AA206*'1. Standard_Cost'!$C$21</f>
        <v>0</v>
      </c>
      <c r="AC206" s="21"/>
      <c r="AD206" s="22"/>
      <c r="AE206" s="20">
        <f>SUM(AD206,AC206,AB206,Y206,U206,T206,S206,R206)*'1. Standard_Cost'!B244</f>
        <v>0</v>
      </c>
      <c r="AF206" s="20">
        <f t="shared" si="368"/>
        <v>0</v>
      </c>
      <c r="AG206" s="19"/>
      <c r="AH206" s="19"/>
      <c r="AI206" s="19"/>
      <c r="AJ206" s="23"/>
      <c r="AK206" s="23"/>
      <c r="AL206" s="23"/>
      <c r="AM206" s="20" t="e">
        <f>AG206*'1. Standard_Cost'!B240+'Incremental_Cost Year 1'!#REF!*'1. Standard_Cost'!C240+'Incremental_Cost Year 1'!#REF!*'1. Standard_Cost'!D240+'Incremental_Cost Year 1'!#REF!+'Incremental_Cost Year 1'!#REF!+AK206</f>
        <v>#REF!</v>
      </c>
      <c r="AN206" s="20" t="e">
        <f>AM206*'1. Standard_Cost'!C244</f>
        <v>#REF!</v>
      </c>
      <c r="AO206" s="23"/>
      <c r="AQ206" s="20">
        <f t="shared" si="364"/>
        <v>0</v>
      </c>
      <c r="AR206" s="20">
        <f t="shared" si="365"/>
        <v>0</v>
      </c>
      <c r="AS206" s="20" t="e">
        <f t="shared" si="366"/>
        <v>#REF!</v>
      </c>
      <c r="AT206" s="20" t="e">
        <f t="shared" si="369"/>
        <v>#REF!</v>
      </c>
      <c r="AU206" s="24"/>
      <c r="AV206" s="24"/>
      <c r="AW206" s="24"/>
      <c r="AX206" s="24"/>
      <c r="AY206" s="24"/>
      <c r="AZ206" s="24"/>
      <c r="BA206" s="25" t="e">
        <f t="shared" si="367"/>
        <v>#REF!</v>
      </c>
    </row>
    <row r="207" spans="2:53" ht="41.4" outlineLevel="1">
      <c r="B207" s="41"/>
      <c r="C207" s="41"/>
      <c r="D207" s="86" t="s">
        <v>48</v>
      </c>
      <c r="E207" s="86" t="s">
        <v>273</v>
      </c>
      <c r="F207" s="88" t="s">
        <v>153</v>
      </c>
      <c r="G207" s="89" t="s">
        <v>154</v>
      </c>
      <c r="H207" s="27" t="s">
        <v>284</v>
      </c>
      <c r="I207" s="28"/>
      <c r="J207" s="28"/>
      <c r="K207" s="28"/>
      <c r="L207" s="29">
        <f>SUM(L203:L206)</f>
        <v>0</v>
      </c>
      <c r="M207" s="29">
        <f>SUM(M203:M206)</f>
        <v>0</v>
      </c>
      <c r="N207" s="28"/>
      <c r="O207" s="28"/>
      <c r="P207" s="28"/>
      <c r="Q207" s="28"/>
      <c r="R207" s="30">
        <f>SUM(R203:R206)</f>
        <v>0</v>
      </c>
      <c r="S207" s="30">
        <f>SUM(S203:S206)</f>
        <v>0</v>
      </c>
      <c r="T207" s="30">
        <f>SUM(T203:T206)</f>
        <v>0</v>
      </c>
      <c r="U207" s="30">
        <f>SUM(U203:U206)</f>
        <v>0</v>
      </c>
      <c r="V207" s="28"/>
      <c r="W207" s="28"/>
      <c r="X207" s="28"/>
      <c r="Y207" s="29">
        <f>SUM(Y203:Y206)</f>
        <v>0</v>
      </c>
      <c r="Z207" s="28"/>
      <c r="AA207" s="28"/>
      <c r="AB207" s="29">
        <f t="shared" ref="AB207:AF207" si="370">SUM(AB203:AB206)</f>
        <v>0</v>
      </c>
      <c r="AC207" s="29">
        <f t="shared" si="370"/>
        <v>0</v>
      </c>
      <c r="AD207" s="29">
        <f t="shared" si="370"/>
        <v>0</v>
      </c>
      <c r="AE207" s="29">
        <f t="shared" si="370"/>
        <v>0</v>
      </c>
      <c r="AF207" s="29">
        <f t="shared" si="370"/>
        <v>0</v>
      </c>
      <c r="AG207" s="28"/>
      <c r="AH207" s="28"/>
      <c r="AI207" s="28"/>
      <c r="AJ207" s="30">
        <f>SUM(AJ203:AJ206)</f>
        <v>0</v>
      </c>
      <c r="AK207" s="30">
        <f>SUM(AK203:AK206)</f>
        <v>0</v>
      </c>
      <c r="AL207" s="30">
        <f>SUM(AL203:AL206)</f>
        <v>0</v>
      </c>
      <c r="AM207" s="29" t="e">
        <f>SUM(AM203:AM206)</f>
        <v>#REF!</v>
      </c>
      <c r="AN207" s="29" t="e">
        <f>SUM(AN203:AN206)</f>
        <v>#REF!</v>
      </c>
      <c r="AO207" s="31"/>
      <c r="AP207" s="32"/>
      <c r="AQ207" s="78">
        <f t="shared" ref="AQ207:BA207" si="371">SUM(AQ203:AQ206)</f>
        <v>0</v>
      </c>
      <c r="AR207" s="78">
        <f t="shared" si="371"/>
        <v>0</v>
      </c>
      <c r="AS207" s="78" t="e">
        <f t="shared" si="371"/>
        <v>#REF!</v>
      </c>
      <c r="AT207" s="78" t="e">
        <f t="shared" si="371"/>
        <v>#REF!</v>
      </c>
      <c r="AU207" s="78">
        <f t="shared" si="371"/>
        <v>0</v>
      </c>
      <c r="AV207" s="78">
        <f t="shared" si="371"/>
        <v>0</v>
      </c>
      <c r="AW207" s="78">
        <f t="shared" si="371"/>
        <v>0</v>
      </c>
      <c r="AX207" s="78">
        <f t="shared" si="371"/>
        <v>0</v>
      </c>
      <c r="AY207" s="78">
        <f t="shared" si="371"/>
        <v>0</v>
      </c>
      <c r="AZ207" s="78">
        <f t="shared" si="371"/>
        <v>0</v>
      </c>
      <c r="BA207" s="78" t="e">
        <f t="shared" si="371"/>
        <v>#REF!</v>
      </c>
    </row>
    <row r="208" spans="2:53" outlineLevel="2">
      <c r="B208" s="41"/>
      <c r="C208" s="41"/>
      <c r="D208" s="85"/>
      <c r="E208" s="85"/>
      <c r="F208" s="87"/>
      <c r="G208" s="82"/>
      <c r="H208" s="15" t="s">
        <v>49</v>
      </c>
      <c r="I208" s="16"/>
      <c r="J208" s="17"/>
      <c r="K208" s="17"/>
      <c r="L208" s="18" t="str">
        <f>IF(I208&lt;&gt;0,((VLOOKUP(I208,'1. Standard_Cost'!$B$4:$D$9,2)+VLOOKUP(I208,'1. Standard_Cost'!$B$4:$D$9,3))*J208*K208),"0")</f>
        <v>0</v>
      </c>
      <c r="M208" s="18">
        <f t="shared" ref="M208:M211" si="372">L208*0.167</f>
        <v>0</v>
      </c>
      <c r="N208" s="19"/>
      <c r="O208" s="19"/>
      <c r="P208" s="19"/>
      <c r="Q208" s="19"/>
      <c r="R208" s="20">
        <f>+N208*P208*'1. Standard_Cost'!$B$13</f>
        <v>0</v>
      </c>
      <c r="S208" s="20">
        <f>+N208*O208*P208*'1. Standard_Cost'!$C$13</f>
        <v>0</v>
      </c>
      <c r="T208" s="20">
        <f>+N208*P208*Q208*'1. Standard_Cost'!$D$13</f>
        <v>0</v>
      </c>
      <c r="U208" s="20">
        <f>+N208*O208*'1. Standard_Cost'!$E$13</f>
        <v>0</v>
      </c>
      <c r="V208" s="19"/>
      <c r="W208" s="19"/>
      <c r="X208" s="19"/>
      <c r="Y208" s="20">
        <f>+V208*((X208*'1. Standard_Cost'!$B$17)+(W208*X208*'1. Standard_Cost'!$C$17))</f>
        <v>0</v>
      </c>
      <c r="Z208" s="19"/>
      <c r="AA208" s="19"/>
      <c r="AB208" s="20">
        <f>+Z208*'1. Standard_Cost'!$B$21+AA208*'1. Standard_Cost'!$C$21</f>
        <v>0</v>
      </c>
      <c r="AC208" s="21"/>
      <c r="AD208" s="22"/>
      <c r="AE208" s="20">
        <f>SUM(AD208,AC208,AB208,Y208,U208,T208,S208,R208)*'1. Standard_Cost'!B249</f>
        <v>0</v>
      </c>
      <c r="AF208" s="20">
        <f>SUM(AD208,AE208)</f>
        <v>0</v>
      </c>
      <c r="AG208" s="19"/>
      <c r="AH208" s="19"/>
      <c r="AI208" s="19"/>
      <c r="AJ208" s="23"/>
      <c r="AK208" s="23"/>
      <c r="AL208" s="23"/>
      <c r="AM208" s="20" t="e">
        <f>AG208*'1. Standard_Cost'!B245+'Incremental_Cost Year 1'!#REF!*'1. Standard_Cost'!C245+'Incremental_Cost Year 1'!#REF!*'1. Standard_Cost'!D245+'Incremental_Cost Year 1'!#REF!+'Incremental_Cost Year 1'!#REF!+AK208</f>
        <v>#REF!</v>
      </c>
      <c r="AN208" s="20" t="e">
        <f>AM208*'1. Standard_Cost'!C249</f>
        <v>#REF!</v>
      </c>
      <c r="AO208" s="23"/>
      <c r="AQ208" s="20">
        <f t="shared" ref="AQ208:AQ211" si="373">L208+M208</f>
        <v>0</v>
      </c>
      <c r="AR208" s="20">
        <f t="shared" ref="AR208:AR211" si="374">AF208</f>
        <v>0</v>
      </c>
      <c r="AS208" s="20" t="e">
        <f t="shared" ref="AS208:AS211" si="375">AM208+AN208</f>
        <v>#REF!</v>
      </c>
      <c r="AT208" s="20" t="e">
        <f>SUM(AQ208,AR208,AS208)</f>
        <v>#REF!</v>
      </c>
      <c r="AU208" s="24"/>
      <c r="AV208" s="24"/>
      <c r="AW208" s="24"/>
      <c r="AX208" s="24"/>
      <c r="AY208" s="24"/>
      <c r="AZ208" s="24"/>
      <c r="BA208" s="25" t="e">
        <f t="shared" ref="BA208:BA211" si="376">SUM(AU208:AZ208)-AT208</f>
        <v>#REF!</v>
      </c>
    </row>
    <row r="209" spans="2:53" outlineLevel="2">
      <c r="B209" s="41"/>
      <c r="C209" s="41"/>
      <c r="D209" s="84"/>
      <c r="E209" s="84"/>
      <c r="F209" s="84"/>
      <c r="G209" s="83"/>
      <c r="H209" s="15" t="s">
        <v>50</v>
      </c>
      <c r="I209" s="16"/>
      <c r="J209" s="17"/>
      <c r="K209" s="17"/>
      <c r="L209" s="18" t="str">
        <f>IF(I209&lt;&gt;0,((VLOOKUP(I209,'1. Standard_Cost'!$B$4:$D$9,2)+VLOOKUP(I209,'1. Standard_Cost'!$B$4:$D$9,3))*J209*K209),"0")</f>
        <v>0</v>
      </c>
      <c r="M209" s="18">
        <f t="shared" si="372"/>
        <v>0</v>
      </c>
      <c r="N209" s="19"/>
      <c r="O209" s="19"/>
      <c r="P209" s="19"/>
      <c r="Q209" s="19"/>
      <c r="R209" s="20">
        <f>+N209*P209*'1. Standard_Cost'!$B$13</f>
        <v>0</v>
      </c>
      <c r="S209" s="20">
        <f>+N209*O209*P209*'1. Standard_Cost'!$C$13</f>
        <v>0</v>
      </c>
      <c r="T209" s="20">
        <f>+N209*P209*Q209*'1. Standard_Cost'!$D$13</f>
        <v>0</v>
      </c>
      <c r="U209" s="20">
        <f>+N209*O209*'1. Standard_Cost'!$E$13</f>
        <v>0</v>
      </c>
      <c r="V209" s="19"/>
      <c r="W209" s="19"/>
      <c r="X209" s="19"/>
      <c r="Y209" s="20">
        <f>+V209*((X209*'1. Standard_Cost'!$B$17)+(W209*X209*'1. Standard_Cost'!$C$17))</f>
        <v>0</v>
      </c>
      <c r="Z209" s="19"/>
      <c r="AA209" s="19"/>
      <c r="AB209" s="20">
        <f>+Z209*'1. Standard_Cost'!$B$21+AA209*'1. Standard_Cost'!$C$21</f>
        <v>0</v>
      </c>
      <c r="AC209" s="21"/>
      <c r="AD209" s="22"/>
      <c r="AE209" s="20">
        <f>SUM(AD209,AC209,AB209,Y209,U209,T209,S209,R209)*'1. Standard_Cost'!B249</f>
        <v>0</v>
      </c>
      <c r="AF209" s="20">
        <f t="shared" ref="AF209:AF211" si="377">SUM(AD209,AE209)</f>
        <v>0</v>
      </c>
      <c r="AG209" s="19"/>
      <c r="AH209" s="19"/>
      <c r="AI209" s="19"/>
      <c r="AJ209" s="23"/>
      <c r="AK209" s="23"/>
      <c r="AL209" s="23"/>
      <c r="AM209" s="20" t="e">
        <f>AG209*'1. Standard_Cost'!B245+'Incremental_Cost Year 1'!#REF!*'1. Standard_Cost'!C245+'Incremental_Cost Year 1'!#REF!*'1. Standard_Cost'!D245+'Incremental_Cost Year 1'!#REF!+'Incremental_Cost Year 1'!#REF!+AK209</f>
        <v>#REF!</v>
      </c>
      <c r="AN209" s="20" t="e">
        <f>AM209*'1. Standard_Cost'!C249</f>
        <v>#REF!</v>
      </c>
      <c r="AO209" s="23"/>
      <c r="AQ209" s="20">
        <f t="shared" si="373"/>
        <v>0</v>
      </c>
      <c r="AR209" s="20">
        <f t="shared" si="374"/>
        <v>0</v>
      </c>
      <c r="AS209" s="20" t="e">
        <f t="shared" si="375"/>
        <v>#REF!</v>
      </c>
      <c r="AT209" s="20" t="e">
        <f t="shared" ref="AT209:AT211" si="378">SUM(AQ209,AR209,AS209)</f>
        <v>#REF!</v>
      </c>
      <c r="AU209" s="24"/>
      <c r="AV209" s="24">
        <v>0</v>
      </c>
      <c r="AW209" s="24"/>
      <c r="AX209" s="24"/>
      <c r="AY209" s="24"/>
      <c r="AZ209" s="24"/>
      <c r="BA209" s="25" t="e">
        <f t="shared" si="376"/>
        <v>#REF!</v>
      </c>
    </row>
    <row r="210" spans="2:53" outlineLevel="2">
      <c r="B210" s="41"/>
      <c r="C210" s="41"/>
      <c r="D210" s="84"/>
      <c r="E210" s="84"/>
      <c r="F210" s="84"/>
      <c r="G210" s="83"/>
      <c r="H210" s="15" t="s">
        <v>51</v>
      </c>
      <c r="I210" s="16"/>
      <c r="J210" s="17"/>
      <c r="K210" s="17"/>
      <c r="L210" s="18" t="str">
        <f>IF(I210&lt;&gt;0,((VLOOKUP(I210,'1. Standard_Cost'!$B$4:$D$9,2)+VLOOKUP(I210,'1. Standard_Cost'!$B$4:$D$9,3))*J210*K210),"0")</f>
        <v>0</v>
      </c>
      <c r="M210" s="18">
        <f t="shared" si="372"/>
        <v>0</v>
      </c>
      <c r="N210" s="19"/>
      <c r="O210" s="19"/>
      <c r="P210" s="19"/>
      <c r="Q210" s="19"/>
      <c r="R210" s="20">
        <f>+N210*P210*'1. Standard_Cost'!$B$13</f>
        <v>0</v>
      </c>
      <c r="S210" s="20">
        <f>+N210*O210*P210*'1. Standard_Cost'!$C$13</f>
        <v>0</v>
      </c>
      <c r="T210" s="20">
        <f>+N210*P210*Q210*'1. Standard_Cost'!$D$13</f>
        <v>0</v>
      </c>
      <c r="U210" s="20">
        <f>+N210*O210*'1. Standard_Cost'!$E$13</f>
        <v>0</v>
      </c>
      <c r="V210" s="19"/>
      <c r="W210" s="19"/>
      <c r="X210" s="19"/>
      <c r="Y210" s="20">
        <f>+V210*((X210*'1. Standard_Cost'!$B$17)+(W210*X210*'1. Standard_Cost'!$C$17))</f>
        <v>0</v>
      </c>
      <c r="Z210" s="19"/>
      <c r="AA210" s="19"/>
      <c r="AB210" s="20">
        <f>+Z210*'1. Standard_Cost'!$B$21+AA210*'1. Standard_Cost'!$C$21</f>
        <v>0</v>
      </c>
      <c r="AC210" s="21"/>
      <c r="AD210" s="22"/>
      <c r="AE210" s="20">
        <f>SUM(AD210,AC210,AB210,Y210,U210,T210,S210,R210)*'1. Standard_Cost'!B249</f>
        <v>0</v>
      </c>
      <c r="AF210" s="20">
        <f t="shared" si="377"/>
        <v>0</v>
      </c>
      <c r="AG210" s="19"/>
      <c r="AH210" s="19"/>
      <c r="AI210" s="19"/>
      <c r="AJ210" s="23"/>
      <c r="AK210" s="23"/>
      <c r="AL210" s="23"/>
      <c r="AM210" s="20" t="e">
        <f>AG210*'1. Standard_Cost'!B245+'Incremental_Cost Year 1'!#REF!*'1. Standard_Cost'!C245+'Incremental_Cost Year 1'!#REF!*'1. Standard_Cost'!D245+'Incremental_Cost Year 1'!#REF!+'Incremental_Cost Year 1'!#REF!+AK210</f>
        <v>#REF!</v>
      </c>
      <c r="AN210" s="20" t="e">
        <f>AM210*'1. Standard_Cost'!C249</f>
        <v>#REF!</v>
      </c>
      <c r="AO210" s="23"/>
      <c r="AQ210" s="20">
        <f t="shared" si="373"/>
        <v>0</v>
      </c>
      <c r="AR210" s="20">
        <f t="shared" si="374"/>
        <v>0</v>
      </c>
      <c r="AS210" s="20" t="e">
        <f t="shared" si="375"/>
        <v>#REF!</v>
      </c>
      <c r="AT210" s="20" t="e">
        <f t="shared" si="378"/>
        <v>#REF!</v>
      </c>
      <c r="AU210" s="24"/>
      <c r="AV210" s="24"/>
      <c r="AW210" s="24"/>
      <c r="AX210" s="24"/>
      <c r="AY210" s="24"/>
      <c r="AZ210" s="24"/>
      <c r="BA210" s="25" t="e">
        <f t="shared" si="376"/>
        <v>#REF!</v>
      </c>
    </row>
    <row r="211" spans="2:53" outlineLevel="2">
      <c r="B211" s="41"/>
      <c r="C211" s="41"/>
      <c r="D211" s="84"/>
      <c r="E211" s="84"/>
      <c r="F211" s="84"/>
      <c r="G211" s="83"/>
      <c r="H211" s="26" t="s">
        <v>180</v>
      </c>
      <c r="I211" s="16"/>
      <c r="J211" s="17"/>
      <c r="K211" s="17"/>
      <c r="L211" s="18" t="str">
        <f>IF(I211&lt;&gt;0,((VLOOKUP(I211,'1. Standard_Cost'!$B$4:$D$9,2)+VLOOKUP(I211,'1. Standard_Cost'!$B$4:$D$9,3))*J211*K211),"0")</f>
        <v>0</v>
      </c>
      <c r="M211" s="18">
        <f t="shared" si="372"/>
        <v>0</v>
      </c>
      <c r="N211" s="19"/>
      <c r="O211" s="19"/>
      <c r="P211" s="19"/>
      <c r="Q211" s="19"/>
      <c r="R211" s="20">
        <f>+N211*P211*'1. Standard_Cost'!$B$13</f>
        <v>0</v>
      </c>
      <c r="S211" s="20">
        <f>+N211*O211*P211*'1. Standard_Cost'!$C$13</f>
        <v>0</v>
      </c>
      <c r="T211" s="20">
        <f>+N211*P211*Q211*'1. Standard_Cost'!$D$13</f>
        <v>0</v>
      </c>
      <c r="U211" s="20">
        <f>+N211*O211*'1. Standard_Cost'!$E$13</f>
        <v>0</v>
      </c>
      <c r="V211" s="19"/>
      <c r="W211" s="19"/>
      <c r="X211" s="19"/>
      <c r="Y211" s="20">
        <f>+V211*((X211*'1. Standard_Cost'!$B$17)+(W211*X211*'1. Standard_Cost'!$C$17))</f>
        <v>0</v>
      </c>
      <c r="Z211" s="19"/>
      <c r="AA211" s="19"/>
      <c r="AB211" s="20">
        <f>+Z211*'1. Standard_Cost'!$B$21+AA211*'1. Standard_Cost'!$C$21</f>
        <v>0</v>
      </c>
      <c r="AC211" s="21"/>
      <c r="AD211" s="22"/>
      <c r="AE211" s="20">
        <f>SUM(AD211,AC211,AB211,Y211,U211,T211,S211,R211)*'1. Standard_Cost'!B249</f>
        <v>0</v>
      </c>
      <c r="AF211" s="20">
        <f t="shared" si="377"/>
        <v>0</v>
      </c>
      <c r="AG211" s="19"/>
      <c r="AH211" s="19"/>
      <c r="AI211" s="19"/>
      <c r="AJ211" s="23"/>
      <c r="AK211" s="23"/>
      <c r="AL211" s="23"/>
      <c r="AM211" s="20" t="e">
        <f>AG211*'1. Standard_Cost'!B245+'Incremental_Cost Year 1'!#REF!*'1. Standard_Cost'!C245+'Incremental_Cost Year 1'!#REF!*'1. Standard_Cost'!D245+'Incremental_Cost Year 1'!#REF!+'Incremental_Cost Year 1'!#REF!+AK211</f>
        <v>#REF!</v>
      </c>
      <c r="AN211" s="20" t="e">
        <f>AM211*'1. Standard_Cost'!C249</f>
        <v>#REF!</v>
      </c>
      <c r="AO211" s="23"/>
      <c r="AQ211" s="20">
        <f t="shared" si="373"/>
        <v>0</v>
      </c>
      <c r="AR211" s="20">
        <f t="shared" si="374"/>
        <v>0</v>
      </c>
      <c r="AS211" s="20" t="e">
        <f t="shared" si="375"/>
        <v>#REF!</v>
      </c>
      <c r="AT211" s="20" t="e">
        <f t="shared" si="378"/>
        <v>#REF!</v>
      </c>
      <c r="AU211" s="24"/>
      <c r="AV211" s="24"/>
      <c r="AW211" s="24"/>
      <c r="AX211" s="24"/>
      <c r="AY211" s="24"/>
      <c r="AZ211" s="24"/>
      <c r="BA211" s="25" t="e">
        <f t="shared" si="376"/>
        <v>#REF!</v>
      </c>
    </row>
    <row r="212" spans="2:53" ht="41.4" outlineLevel="1">
      <c r="B212" s="41"/>
      <c r="C212" s="41"/>
      <c r="D212" s="86" t="s">
        <v>48</v>
      </c>
      <c r="E212" s="86" t="s">
        <v>274</v>
      </c>
      <c r="F212" s="88" t="s">
        <v>153</v>
      </c>
      <c r="G212" s="89" t="s">
        <v>154</v>
      </c>
      <c r="H212" s="27" t="s">
        <v>285</v>
      </c>
      <c r="I212" s="28"/>
      <c r="J212" s="28"/>
      <c r="K212" s="28"/>
      <c r="L212" s="29">
        <f>SUM(L208:L211)</f>
        <v>0</v>
      </c>
      <c r="M212" s="29">
        <f>SUM(M208:M211)</f>
        <v>0</v>
      </c>
      <c r="N212" s="28"/>
      <c r="O212" s="28"/>
      <c r="P212" s="28"/>
      <c r="Q212" s="28"/>
      <c r="R212" s="30">
        <f>SUM(R208:R211)</f>
        <v>0</v>
      </c>
      <c r="S212" s="30">
        <f>SUM(S208:S211)</f>
        <v>0</v>
      </c>
      <c r="T212" s="30">
        <f>SUM(T208:T211)</f>
        <v>0</v>
      </c>
      <c r="U212" s="30">
        <f>SUM(U208:U211)</f>
        <v>0</v>
      </c>
      <c r="V212" s="28"/>
      <c r="W212" s="28"/>
      <c r="X212" s="28"/>
      <c r="Y212" s="29">
        <f>SUM(Y208:Y211)</f>
        <v>0</v>
      </c>
      <c r="Z212" s="28"/>
      <c r="AA212" s="28"/>
      <c r="AB212" s="29">
        <f t="shared" ref="AB212:AF212" si="379">SUM(AB208:AB211)</f>
        <v>0</v>
      </c>
      <c r="AC212" s="29">
        <f t="shared" si="379"/>
        <v>0</v>
      </c>
      <c r="AD212" s="29">
        <f t="shared" si="379"/>
        <v>0</v>
      </c>
      <c r="AE212" s="29">
        <f t="shared" si="379"/>
        <v>0</v>
      </c>
      <c r="AF212" s="29">
        <f t="shared" si="379"/>
        <v>0</v>
      </c>
      <c r="AG212" s="28"/>
      <c r="AH212" s="28"/>
      <c r="AI212" s="28"/>
      <c r="AJ212" s="30">
        <f>SUM(AJ208:AJ211)</f>
        <v>0</v>
      </c>
      <c r="AK212" s="30">
        <f>SUM(AK208:AK211)</f>
        <v>0</v>
      </c>
      <c r="AL212" s="30">
        <f>SUM(AL208:AL211)</f>
        <v>0</v>
      </c>
      <c r="AM212" s="29" t="e">
        <f>SUM(AM208:AM211)</f>
        <v>#REF!</v>
      </c>
      <c r="AN212" s="29" t="e">
        <f>SUM(AN208:AN211)</f>
        <v>#REF!</v>
      </c>
      <c r="AO212" s="31"/>
      <c r="AP212" s="32"/>
      <c r="AQ212" s="78">
        <f t="shared" ref="AQ212:BA212" si="380">SUM(AQ208:AQ211)</f>
        <v>0</v>
      </c>
      <c r="AR212" s="78">
        <f t="shared" si="380"/>
        <v>0</v>
      </c>
      <c r="AS212" s="78" t="e">
        <f t="shared" si="380"/>
        <v>#REF!</v>
      </c>
      <c r="AT212" s="78" t="e">
        <f t="shared" si="380"/>
        <v>#REF!</v>
      </c>
      <c r="AU212" s="78">
        <f t="shared" si="380"/>
        <v>0</v>
      </c>
      <c r="AV212" s="78">
        <f t="shared" si="380"/>
        <v>0</v>
      </c>
      <c r="AW212" s="78">
        <f t="shared" si="380"/>
        <v>0</v>
      </c>
      <c r="AX212" s="78">
        <f t="shared" si="380"/>
        <v>0</v>
      </c>
      <c r="AY212" s="78">
        <f t="shared" si="380"/>
        <v>0</v>
      </c>
      <c r="AZ212" s="78">
        <f t="shared" si="380"/>
        <v>0</v>
      </c>
      <c r="BA212" s="78" t="e">
        <f t="shared" si="380"/>
        <v>#REF!</v>
      </c>
    </row>
    <row r="213" spans="2:53" outlineLevel="2">
      <c r="B213" s="41"/>
      <c r="C213" s="41"/>
      <c r="D213" s="85"/>
      <c r="E213" s="85"/>
      <c r="F213" s="87"/>
      <c r="G213" s="82"/>
      <c r="H213" s="15" t="s">
        <v>49</v>
      </c>
      <c r="I213" s="16"/>
      <c r="J213" s="17"/>
      <c r="K213" s="17"/>
      <c r="L213" s="18" t="str">
        <f>IF(I213&lt;&gt;0,((VLOOKUP(I213,'1. Standard_Cost'!$B$4:$D$9,2)+VLOOKUP(I213,'1. Standard_Cost'!$B$4:$D$9,3))*J213*K213),"0")</f>
        <v>0</v>
      </c>
      <c r="M213" s="18">
        <f t="shared" ref="M213:M216" si="381">L213*0.167</f>
        <v>0</v>
      </c>
      <c r="N213" s="19"/>
      <c r="O213" s="19"/>
      <c r="P213" s="19"/>
      <c r="Q213" s="19"/>
      <c r="R213" s="20">
        <f>+N213*P213*'1. Standard_Cost'!$B$13</f>
        <v>0</v>
      </c>
      <c r="S213" s="20">
        <f>+N213*O213*P213*'1. Standard_Cost'!$C$13</f>
        <v>0</v>
      </c>
      <c r="T213" s="20">
        <f>+N213*P213*Q213*'1. Standard_Cost'!$D$13</f>
        <v>0</v>
      </c>
      <c r="U213" s="20">
        <f>+N213*O213*'1. Standard_Cost'!$E$13</f>
        <v>0</v>
      </c>
      <c r="V213" s="19"/>
      <c r="W213" s="19"/>
      <c r="X213" s="19"/>
      <c r="Y213" s="20">
        <f>+V213*((X213*'1. Standard_Cost'!$B$17)+(W213*X213*'1. Standard_Cost'!$C$17))</f>
        <v>0</v>
      </c>
      <c r="Z213" s="19"/>
      <c r="AA213" s="19"/>
      <c r="AB213" s="20">
        <f>+Z213*'1. Standard_Cost'!$B$21+AA213*'1. Standard_Cost'!$C$21</f>
        <v>0</v>
      </c>
      <c r="AC213" s="21"/>
      <c r="AD213" s="22"/>
      <c r="AE213" s="20">
        <f>SUM(AD213,AC213,AB213,Y213,U213,T213,S213,R213)*'1. Standard_Cost'!B254</f>
        <v>0</v>
      </c>
      <c r="AF213" s="20">
        <f>SUM(AD213,AE213)</f>
        <v>0</v>
      </c>
      <c r="AG213" s="19"/>
      <c r="AH213" s="19"/>
      <c r="AI213" s="19"/>
      <c r="AJ213" s="23"/>
      <c r="AK213" s="23"/>
      <c r="AL213" s="23"/>
      <c r="AM213" s="20" t="e">
        <f>AG213*'1. Standard_Cost'!B250+'Incremental_Cost Year 1'!#REF!*'1. Standard_Cost'!C250+'Incremental_Cost Year 1'!#REF!*'1. Standard_Cost'!D250+'Incremental_Cost Year 1'!#REF!+'Incremental_Cost Year 1'!#REF!+AK213</f>
        <v>#REF!</v>
      </c>
      <c r="AN213" s="20" t="e">
        <f>AM213*'1. Standard_Cost'!C254</f>
        <v>#REF!</v>
      </c>
      <c r="AO213" s="23"/>
      <c r="AQ213" s="20">
        <f t="shared" ref="AQ213:AQ216" si="382">L213+M213</f>
        <v>0</v>
      </c>
      <c r="AR213" s="20">
        <f t="shared" ref="AR213:AR216" si="383">AF213</f>
        <v>0</v>
      </c>
      <c r="AS213" s="20" t="e">
        <f t="shared" ref="AS213:AS216" si="384">AM213+AN213</f>
        <v>#REF!</v>
      </c>
      <c r="AT213" s="20" t="e">
        <f>SUM(AQ213,AR213,AS213)</f>
        <v>#REF!</v>
      </c>
      <c r="AU213" s="24"/>
      <c r="AV213" s="24"/>
      <c r="AW213" s="24"/>
      <c r="AX213" s="24"/>
      <c r="AY213" s="24"/>
      <c r="AZ213" s="24"/>
      <c r="BA213" s="25" t="e">
        <f t="shared" ref="BA213:BA216" si="385">SUM(AU213:AZ213)-AT213</f>
        <v>#REF!</v>
      </c>
    </row>
    <row r="214" spans="2:53" outlineLevel="2">
      <c r="B214" s="41"/>
      <c r="C214" s="41"/>
      <c r="D214" s="84"/>
      <c r="E214" s="84"/>
      <c r="F214" s="84"/>
      <c r="G214" s="83"/>
      <c r="H214" s="15" t="s">
        <v>50</v>
      </c>
      <c r="I214" s="16"/>
      <c r="J214" s="17"/>
      <c r="K214" s="17"/>
      <c r="L214" s="18" t="str">
        <f>IF(I214&lt;&gt;0,((VLOOKUP(I214,'1. Standard_Cost'!$B$4:$D$9,2)+VLOOKUP(I214,'1. Standard_Cost'!$B$4:$D$9,3))*J214*K214),"0")</f>
        <v>0</v>
      </c>
      <c r="M214" s="18">
        <f t="shared" si="381"/>
        <v>0</v>
      </c>
      <c r="N214" s="19"/>
      <c r="O214" s="19"/>
      <c r="P214" s="19"/>
      <c r="Q214" s="19"/>
      <c r="R214" s="20">
        <f>+N214*P214*'1. Standard_Cost'!$B$13</f>
        <v>0</v>
      </c>
      <c r="S214" s="20">
        <f>+N214*O214*P214*'1. Standard_Cost'!$C$13</f>
        <v>0</v>
      </c>
      <c r="T214" s="20">
        <f>+N214*P214*Q214*'1. Standard_Cost'!$D$13</f>
        <v>0</v>
      </c>
      <c r="U214" s="20">
        <f>+N214*O214*'1. Standard_Cost'!$E$13</f>
        <v>0</v>
      </c>
      <c r="V214" s="19"/>
      <c r="W214" s="19"/>
      <c r="X214" s="19"/>
      <c r="Y214" s="20">
        <f>+V214*((X214*'1. Standard_Cost'!$B$17)+(W214*X214*'1. Standard_Cost'!$C$17))</f>
        <v>0</v>
      </c>
      <c r="Z214" s="19"/>
      <c r="AA214" s="19"/>
      <c r="AB214" s="20">
        <f>+Z214*'1. Standard_Cost'!$B$21+AA214*'1. Standard_Cost'!$C$21</f>
        <v>0</v>
      </c>
      <c r="AC214" s="21"/>
      <c r="AD214" s="22"/>
      <c r="AE214" s="20">
        <f>SUM(AD214,AC214,AB214,Y214,U214,T214,S214,R214)*'1. Standard_Cost'!B254</f>
        <v>0</v>
      </c>
      <c r="AF214" s="20">
        <f t="shared" ref="AF214:AF216" si="386">SUM(AD214,AE214)</f>
        <v>0</v>
      </c>
      <c r="AG214" s="19"/>
      <c r="AH214" s="19"/>
      <c r="AI214" s="19"/>
      <c r="AJ214" s="23"/>
      <c r="AK214" s="23"/>
      <c r="AL214" s="23"/>
      <c r="AM214" s="20" t="e">
        <f>AG214*'1. Standard_Cost'!B250+'Incremental_Cost Year 1'!#REF!*'1. Standard_Cost'!C250+'Incremental_Cost Year 1'!#REF!*'1. Standard_Cost'!D250+'Incremental_Cost Year 1'!#REF!+'Incremental_Cost Year 1'!#REF!+AK214</f>
        <v>#REF!</v>
      </c>
      <c r="AN214" s="20" t="e">
        <f>AM214*'1. Standard_Cost'!C254</f>
        <v>#REF!</v>
      </c>
      <c r="AO214" s="23"/>
      <c r="AQ214" s="20">
        <f t="shared" si="382"/>
        <v>0</v>
      </c>
      <c r="AR214" s="20">
        <f t="shared" si="383"/>
        <v>0</v>
      </c>
      <c r="AS214" s="20" t="e">
        <f t="shared" si="384"/>
        <v>#REF!</v>
      </c>
      <c r="AT214" s="20" t="e">
        <f t="shared" ref="AT214:AT216" si="387">SUM(AQ214,AR214,AS214)</f>
        <v>#REF!</v>
      </c>
      <c r="AU214" s="24"/>
      <c r="AV214" s="24">
        <v>0</v>
      </c>
      <c r="AW214" s="24"/>
      <c r="AX214" s="24"/>
      <c r="AY214" s="24"/>
      <c r="AZ214" s="24"/>
      <c r="BA214" s="25" t="e">
        <f t="shared" si="385"/>
        <v>#REF!</v>
      </c>
    </row>
    <row r="215" spans="2:53" outlineLevel="2">
      <c r="B215" s="41"/>
      <c r="C215" s="41"/>
      <c r="D215" s="84"/>
      <c r="E215" s="84"/>
      <c r="F215" s="84"/>
      <c r="G215" s="83"/>
      <c r="H215" s="15" t="s">
        <v>51</v>
      </c>
      <c r="I215" s="16"/>
      <c r="J215" s="17"/>
      <c r="K215" s="17"/>
      <c r="L215" s="18" t="str">
        <f>IF(I215&lt;&gt;0,((VLOOKUP(I215,'1. Standard_Cost'!$B$4:$D$9,2)+VLOOKUP(I215,'1. Standard_Cost'!$B$4:$D$9,3))*J215*K215),"0")</f>
        <v>0</v>
      </c>
      <c r="M215" s="18">
        <f t="shared" si="381"/>
        <v>0</v>
      </c>
      <c r="N215" s="19"/>
      <c r="O215" s="19"/>
      <c r="P215" s="19"/>
      <c r="Q215" s="19"/>
      <c r="R215" s="20">
        <f>+N215*P215*'1. Standard_Cost'!$B$13</f>
        <v>0</v>
      </c>
      <c r="S215" s="20">
        <f>+N215*O215*P215*'1. Standard_Cost'!$C$13</f>
        <v>0</v>
      </c>
      <c r="T215" s="20">
        <f>+N215*P215*Q215*'1. Standard_Cost'!$D$13</f>
        <v>0</v>
      </c>
      <c r="U215" s="20">
        <f>+N215*O215*'1. Standard_Cost'!$E$13</f>
        <v>0</v>
      </c>
      <c r="V215" s="19"/>
      <c r="W215" s="19"/>
      <c r="X215" s="19"/>
      <c r="Y215" s="20">
        <f>+V215*((X215*'1. Standard_Cost'!$B$17)+(W215*X215*'1. Standard_Cost'!$C$17))</f>
        <v>0</v>
      </c>
      <c r="Z215" s="19"/>
      <c r="AA215" s="19"/>
      <c r="AB215" s="20">
        <f>+Z215*'1. Standard_Cost'!$B$21+AA215*'1. Standard_Cost'!$C$21</f>
        <v>0</v>
      </c>
      <c r="AC215" s="21"/>
      <c r="AD215" s="22"/>
      <c r="AE215" s="20">
        <f>SUM(AD215,AC215,AB215,Y215,U215,T215,S215,R215)*'1. Standard_Cost'!B254</f>
        <v>0</v>
      </c>
      <c r="AF215" s="20">
        <f t="shared" si="386"/>
        <v>0</v>
      </c>
      <c r="AG215" s="19"/>
      <c r="AH215" s="19"/>
      <c r="AI215" s="19"/>
      <c r="AJ215" s="23"/>
      <c r="AK215" s="23"/>
      <c r="AL215" s="23"/>
      <c r="AM215" s="20" t="e">
        <f>AG215*'1. Standard_Cost'!B250+'Incremental_Cost Year 1'!#REF!*'1. Standard_Cost'!C250+'Incremental_Cost Year 1'!#REF!*'1. Standard_Cost'!D250+'Incremental_Cost Year 1'!#REF!+'Incremental_Cost Year 1'!#REF!+AK215</f>
        <v>#REF!</v>
      </c>
      <c r="AN215" s="20" t="e">
        <f>AM215*'1. Standard_Cost'!C254</f>
        <v>#REF!</v>
      </c>
      <c r="AO215" s="23"/>
      <c r="AQ215" s="20">
        <f t="shared" si="382"/>
        <v>0</v>
      </c>
      <c r="AR215" s="20">
        <f t="shared" si="383"/>
        <v>0</v>
      </c>
      <c r="AS215" s="20" t="e">
        <f t="shared" si="384"/>
        <v>#REF!</v>
      </c>
      <c r="AT215" s="20" t="e">
        <f t="shared" si="387"/>
        <v>#REF!</v>
      </c>
      <c r="AU215" s="24"/>
      <c r="AV215" s="24"/>
      <c r="AW215" s="24"/>
      <c r="AX215" s="24"/>
      <c r="AY215" s="24"/>
      <c r="AZ215" s="24"/>
      <c r="BA215" s="25" t="e">
        <f t="shared" si="385"/>
        <v>#REF!</v>
      </c>
    </row>
    <row r="216" spans="2:53" outlineLevel="2">
      <c r="B216" s="41"/>
      <c r="C216" s="41"/>
      <c r="D216" s="84"/>
      <c r="E216" s="84"/>
      <c r="F216" s="84"/>
      <c r="G216" s="83"/>
      <c r="H216" s="26" t="s">
        <v>180</v>
      </c>
      <c r="I216" s="16"/>
      <c r="J216" s="17"/>
      <c r="K216" s="17"/>
      <c r="L216" s="18" t="str">
        <f>IF(I216&lt;&gt;0,((VLOOKUP(I216,'1. Standard_Cost'!$B$4:$D$9,2)+VLOOKUP(I216,'1. Standard_Cost'!$B$4:$D$9,3))*J216*K216),"0")</f>
        <v>0</v>
      </c>
      <c r="M216" s="18">
        <f t="shared" si="381"/>
        <v>0</v>
      </c>
      <c r="N216" s="19"/>
      <c r="O216" s="19"/>
      <c r="P216" s="19"/>
      <c r="Q216" s="19"/>
      <c r="R216" s="20">
        <f>+N216*P216*'1. Standard_Cost'!$B$13</f>
        <v>0</v>
      </c>
      <c r="S216" s="20">
        <f>+N216*O216*P216*'1. Standard_Cost'!$C$13</f>
        <v>0</v>
      </c>
      <c r="T216" s="20">
        <f>+N216*P216*Q216*'1. Standard_Cost'!$D$13</f>
        <v>0</v>
      </c>
      <c r="U216" s="20">
        <f>+N216*O216*'1. Standard_Cost'!$E$13</f>
        <v>0</v>
      </c>
      <c r="V216" s="19"/>
      <c r="W216" s="19"/>
      <c r="X216" s="19"/>
      <c r="Y216" s="20">
        <f>+V216*((X216*'1. Standard_Cost'!$B$17)+(W216*X216*'1. Standard_Cost'!$C$17))</f>
        <v>0</v>
      </c>
      <c r="Z216" s="19"/>
      <c r="AA216" s="19"/>
      <c r="AB216" s="20">
        <f>+Z216*'1. Standard_Cost'!$B$21+AA216*'1. Standard_Cost'!$C$21</f>
        <v>0</v>
      </c>
      <c r="AC216" s="21"/>
      <c r="AD216" s="22"/>
      <c r="AE216" s="20">
        <f>SUM(AD216,AC216,AB216,Y216,U216,T216,S216,R216)*'1. Standard_Cost'!B254</f>
        <v>0</v>
      </c>
      <c r="AF216" s="20">
        <f t="shared" si="386"/>
        <v>0</v>
      </c>
      <c r="AG216" s="19"/>
      <c r="AH216" s="19"/>
      <c r="AI216" s="19"/>
      <c r="AJ216" s="23"/>
      <c r="AK216" s="23"/>
      <c r="AL216" s="23"/>
      <c r="AM216" s="20" t="e">
        <f>AG216*'1. Standard_Cost'!B250+'Incremental_Cost Year 1'!#REF!*'1. Standard_Cost'!C250+'Incremental_Cost Year 1'!#REF!*'1. Standard_Cost'!D250+'Incremental_Cost Year 1'!#REF!+'Incremental_Cost Year 1'!#REF!+AK216</f>
        <v>#REF!</v>
      </c>
      <c r="AN216" s="20" t="e">
        <f>AM216*'1. Standard_Cost'!C254</f>
        <v>#REF!</v>
      </c>
      <c r="AO216" s="23"/>
      <c r="AQ216" s="20">
        <f t="shared" si="382"/>
        <v>0</v>
      </c>
      <c r="AR216" s="20">
        <f t="shared" si="383"/>
        <v>0</v>
      </c>
      <c r="AS216" s="20" t="e">
        <f t="shared" si="384"/>
        <v>#REF!</v>
      </c>
      <c r="AT216" s="20" t="e">
        <f t="shared" si="387"/>
        <v>#REF!</v>
      </c>
      <c r="AU216" s="24"/>
      <c r="AV216" s="24"/>
      <c r="AW216" s="24"/>
      <c r="AX216" s="24"/>
      <c r="AY216" s="24"/>
      <c r="AZ216" s="24"/>
      <c r="BA216" s="25" t="e">
        <f t="shared" si="385"/>
        <v>#REF!</v>
      </c>
    </row>
    <row r="217" spans="2:53" ht="55.2" outlineLevel="1">
      <c r="B217" s="41"/>
      <c r="C217" s="41"/>
      <c r="D217" s="86" t="s">
        <v>48</v>
      </c>
      <c r="E217" s="86" t="s">
        <v>275</v>
      </c>
      <c r="F217" s="88" t="s">
        <v>153</v>
      </c>
      <c r="G217" s="89" t="s">
        <v>154</v>
      </c>
      <c r="H217" s="27" t="s">
        <v>287</v>
      </c>
      <c r="I217" s="28"/>
      <c r="J217" s="28"/>
      <c r="K217" s="28"/>
      <c r="L217" s="29">
        <f>SUM(L213:L216)</f>
        <v>0</v>
      </c>
      <c r="M217" s="29">
        <f>SUM(M213:M216)</f>
        <v>0</v>
      </c>
      <c r="N217" s="28"/>
      <c r="O217" s="28"/>
      <c r="P217" s="28"/>
      <c r="Q217" s="28"/>
      <c r="R217" s="30">
        <f>SUM(R213:R216)</f>
        <v>0</v>
      </c>
      <c r="S217" s="30">
        <f>SUM(S213:S216)</f>
        <v>0</v>
      </c>
      <c r="T217" s="30">
        <f>SUM(T213:T216)</f>
        <v>0</v>
      </c>
      <c r="U217" s="30">
        <f>SUM(U213:U216)</f>
        <v>0</v>
      </c>
      <c r="V217" s="28"/>
      <c r="W217" s="28"/>
      <c r="X217" s="28"/>
      <c r="Y217" s="29">
        <f>SUM(Y213:Y216)</f>
        <v>0</v>
      </c>
      <c r="Z217" s="28"/>
      <c r="AA217" s="28"/>
      <c r="AB217" s="29">
        <f t="shared" ref="AB217:AF217" si="388">SUM(AB213:AB216)</f>
        <v>0</v>
      </c>
      <c r="AC217" s="29">
        <f t="shared" si="388"/>
        <v>0</v>
      </c>
      <c r="AD217" s="29">
        <f t="shared" si="388"/>
        <v>0</v>
      </c>
      <c r="AE217" s="29">
        <f t="shared" si="388"/>
        <v>0</v>
      </c>
      <c r="AF217" s="29">
        <f t="shared" si="388"/>
        <v>0</v>
      </c>
      <c r="AG217" s="28"/>
      <c r="AH217" s="28"/>
      <c r="AI217" s="28"/>
      <c r="AJ217" s="30">
        <f>SUM(AJ213:AJ216)</f>
        <v>0</v>
      </c>
      <c r="AK217" s="30">
        <f>SUM(AK213:AK216)</f>
        <v>0</v>
      </c>
      <c r="AL217" s="30">
        <f>SUM(AL213:AL216)</f>
        <v>0</v>
      </c>
      <c r="AM217" s="29" t="e">
        <f>SUM(AM213:AM216)</f>
        <v>#REF!</v>
      </c>
      <c r="AN217" s="29" t="e">
        <f>SUM(AN213:AN216)</f>
        <v>#REF!</v>
      </c>
      <c r="AO217" s="31"/>
      <c r="AP217" s="32"/>
      <c r="AQ217" s="78">
        <f t="shared" ref="AQ217:BA217" si="389">SUM(AQ213:AQ216)</f>
        <v>0</v>
      </c>
      <c r="AR217" s="78">
        <f t="shared" si="389"/>
        <v>0</v>
      </c>
      <c r="AS217" s="78" t="e">
        <f t="shared" si="389"/>
        <v>#REF!</v>
      </c>
      <c r="AT217" s="78" t="e">
        <f t="shared" si="389"/>
        <v>#REF!</v>
      </c>
      <c r="AU217" s="78">
        <f t="shared" si="389"/>
        <v>0</v>
      </c>
      <c r="AV217" s="78">
        <f t="shared" si="389"/>
        <v>0</v>
      </c>
      <c r="AW217" s="78">
        <f t="shared" si="389"/>
        <v>0</v>
      </c>
      <c r="AX217" s="78">
        <f t="shared" si="389"/>
        <v>0</v>
      </c>
      <c r="AY217" s="78">
        <f t="shared" si="389"/>
        <v>0</v>
      </c>
      <c r="AZ217" s="78">
        <f t="shared" si="389"/>
        <v>0</v>
      </c>
      <c r="BA217" s="78" t="e">
        <f t="shared" si="389"/>
        <v>#REF!</v>
      </c>
    </row>
    <row r="218" spans="2:53" outlineLevel="2">
      <c r="B218" s="41"/>
      <c r="C218" s="41"/>
      <c r="D218" s="85"/>
      <c r="E218" s="85"/>
      <c r="F218" s="87"/>
      <c r="G218" s="82"/>
      <c r="H218" s="15" t="s">
        <v>49</v>
      </c>
      <c r="I218" s="16"/>
      <c r="J218" s="17"/>
      <c r="K218" s="17"/>
      <c r="L218" s="18" t="str">
        <f>IF(I218&lt;&gt;0,((VLOOKUP(I218,'1. Standard_Cost'!$B$4:$D$9,2)+VLOOKUP(I218,'1. Standard_Cost'!$B$4:$D$9,3))*J218*K218),"0")</f>
        <v>0</v>
      </c>
      <c r="M218" s="18">
        <f t="shared" ref="M218:M221" si="390">L218*0.167</f>
        <v>0</v>
      </c>
      <c r="N218" s="19"/>
      <c r="O218" s="19"/>
      <c r="P218" s="19"/>
      <c r="Q218" s="19"/>
      <c r="R218" s="20">
        <f>+N218*P218*'1. Standard_Cost'!$B$13</f>
        <v>0</v>
      </c>
      <c r="S218" s="20">
        <f>+N218*O218*P218*'1. Standard_Cost'!$C$13</f>
        <v>0</v>
      </c>
      <c r="T218" s="20">
        <f>+N218*P218*Q218*'1. Standard_Cost'!$D$13</f>
        <v>0</v>
      </c>
      <c r="U218" s="20">
        <f>+N218*O218*'1. Standard_Cost'!$E$13</f>
        <v>0</v>
      </c>
      <c r="V218" s="19"/>
      <c r="W218" s="19"/>
      <c r="X218" s="19"/>
      <c r="Y218" s="20">
        <f>+V218*((X218*'1. Standard_Cost'!$B$17)+(W218*X218*'1. Standard_Cost'!$C$17))</f>
        <v>0</v>
      </c>
      <c r="Z218" s="19"/>
      <c r="AA218" s="19"/>
      <c r="AB218" s="20">
        <f>+Z218*'1. Standard_Cost'!$B$21+AA218*'1. Standard_Cost'!$C$21</f>
        <v>0</v>
      </c>
      <c r="AC218" s="21"/>
      <c r="AD218" s="22"/>
      <c r="AE218" s="20">
        <f>SUM(AD218,AC218,AB218,Y218,U218,T218,S218,R218)*'1. Standard_Cost'!B259</f>
        <v>0</v>
      </c>
      <c r="AF218" s="20">
        <f>SUM(AD218,AE218)</f>
        <v>0</v>
      </c>
      <c r="AG218" s="19"/>
      <c r="AH218" s="19"/>
      <c r="AI218" s="19"/>
      <c r="AJ218" s="23"/>
      <c r="AK218" s="23"/>
      <c r="AL218" s="23"/>
      <c r="AM218" s="20" t="e">
        <f>AG218*'1. Standard_Cost'!B255+'Incremental_Cost Year 1'!#REF!*'1. Standard_Cost'!C255+'Incremental_Cost Year 1'!#REF!*'1. Standard_Cost'!D255+'Incremental_Cost Year 1'!#REF!+'Incremental_Cost Year 1'!#REF!+AK218</f>
        <v>#REF!</v>
      </c>
      <c r="AN218" s="20" t="e">
        <f>AM218*'1. Standard_Cost'!C259</f>
        <v>#REF!</v>
      </c>
      <c r="AO218" s="23"/>
      <c r="AQ218" s="20">
        <f t="shared" ref="AQ218:AQ221" si="391">L218+M218</f>
        <v>0</v>
      </c>
      <c r="AR218" s="20">
        <f t="shared" ref="AR218:AR221" si="392">AF218</f>
        <v>0</v>
      </c>
      <c r="AS218" s="20" t="e">
        <f t="shared" ref="AS218:AS221" si="393">AM218+AN218</f>
        <v>#REF!</v>
      </c>
      <c r="AT218" s="20" t="e">
        <f>SUM(AQ218,AR218,AS218)</f>
        <v>#REF!</v>
      </c>
      <c r="AU218" s="24"/>
      <c r="AV218" s="24"/>
      <c r="AW218" s="24"/>
      <c r="AX218" s="24"/>
      <c r="AY218" s="24"/>
      <c r="AZ218" s="24"/>
      <c r="BA218" s="25" t="e">
        <f t="shared" ref="BA218:BA221" si="394">SUM(AU218:AZ218)-AT218</f>
        <v>#REF!</v>
      </c>
    </row>
    <row r="219" spans="2:53" outlineLevel="2">
      <c r="B219" s="41"/>
      <c r="C219" s="41"/>
      <c r="D219" s="84"/>
      <c r="E219" s="84"/>
      <c r="F219" s="84"/>
      <c r="G219" s="83"/>
      <c r="H219" s="15" t="s">
        <v>50</v>
      </c>
      <c r="I219" s="16"/>
      <c r="J219" s="17"/>
      <c r="K219" s="17"/>
      <c r="L219" s="18" t="str">
        <f>IF(I219&lt;&gt;0,((VLOOKUP(I219,'1. Standard_Cost'!$B$4:$D$9,2)+VLOOKUP(I219,'1. Standard_Cost'!$B$4:$D$9,3))*J219*K219),"0")</f>
        <v>0</v>
      </c>
      <c r="M219" s="18">
        <f t="shared" si="390"/>
        <v>0</v>
      </c>
      <c r="N219" s="19"/>
      <c r="O219" s="19"/>
      <c r="P219" s="19"/>
      <c r="Q219" s="19"/>
      <c r="R219" s="20">
        <f>+N219*P219*'1. Standard_Cost'!$B$13</f>
        <v>0</v>
      </c>
      <c r="S219" s="20">
        <f>+N219*O219*P219*'1. Standard_Cost'!$C$13</f>
        <v>0</v>
      </c>
      <c r="T219" s="20">
        <f>+N219*P219*Q219*'1. Standard_Cost'!$D$13</f>
        <v>0</v>
      </c>
      <c r="U219" s="20">
        <f>+N219*O219*'1. Standard_Cost'!$E$13</f>
        <v>0</v>
      </c>
      <c r="V219" s="19"/>
      <c r="W219" s="19"/>
      <c r="X219" s="19"/>
      <c r="Y219" s="20">
        <f>+V219*((X219*'1. Standard_Cost'!$B$17)+(W219*X219*'1. Standard_Cost'!$C$17))</f>
        <v>0</v>
      </c>
      <c r="Z219" s="19"/>
      <c r="AA219" s="19"/>
      <c r="AB219" s="20">
        <f>+Z219*'1. Standard_Cost'!$B$21+AA219*'1. Standard_Cost'!$C$21</f>
        <v>0</v>
      </c>
      <c r="AC219" s="21"/>
      <c r="AD219" s="22"/>
      <c r="AE219" s="20">
        <f>SUM(AD219,AC219,AB219,Y219,U219,T219,S219,R219)*'1. Standard_Cost'!B259</f>
        <v>0</v>
      </c>
      <c r="AF219" s="20">
        <f t="shared" ref="AF219:AF221" si="395">SUM(AD219,AE219)</f>
        <v>0</v>
      </c>
      <c r="AG219" s="19"/>
      <c r="AH219" s="19"/>
      <c r="AI219" s="19"/>
      <c r="AJ219" s="23"/>
      <c r="AK219" s="23"/>
      <c r="AL219" s="23"/>
      <c r="AM219" s="20" t="e">
        <f>AG219*'1. Standard_Cost'!B255+'Incremental_Cost Year 1'!#REF!*'1. Standard_Cost'!C255+'Incremental_Cost Year 1'!#REF!*'1. Standard_Cost'!D255+'Incremental_Cost Year 1'!#REF!+'Incremental_Cost Year 1'!#REF!+AK219</f>
        <v>#REF!</v>
      </c>
      <c r="AN219" s="20" t="e">
        <f>AM219*'1. Standard_Cost'!C259</f>
        <v>#REF!</v>
      </c>
      <c r="AO219" s="23"/>
      <c r="AQ219" s="20">
        <f t="shared" si="391"/>
        <v>0</v>
      </c>
      <c r="AR219" s="20">
        <f t="shared" si="392"/>
        <v>0</v>
      </c>
      <c r="AS219" s="20" t="e">
        <f t="shared" si="393"/>
        <v>#REF!</v>
      </c>
      <c r="AT219" s="20" t="e">
        <f t="shared" ref="AT219:AT221" si="396">SUM(AQ219,AR219,AS219)</f>
        <v>#REF!</v>
      </c>
      <c r="AU219" s="24"/>
      <c r="AV219" s="24">
        <v>0</v>
      </c>
      <c r="AW219" s="24"/>
      <c r="AX219" s="24"/>
      <c r="AY219" s="24"/>
      <c r="AZ219" s="24"/>
      <c r="BA219" s="25" t="e">
        <f t="shared" si="394"/>
        <v>#REF!</v>
      </c>
    </row>
    <row r="220" spans="2:53" outlineLevel="2">
      <c r="B220" s="41"/>
      <c r="C220" s="41"/>
      <c r="D220" s="84"/>
      <c r="E220" s="84"/>
      <c r="F220" s="84"/>
      <c r="G220" s="83"/>
      <c r="H220" s="15" t="s">
        <v>51</v>
      </c>
      <c r="I220" s="16"/>
      <c r="J220" s="17"/>
      <c r="K220" s="17"/>
      <c r="L220" s="18" t="str">
        <f>IF(I220&lt;&gt;0,((VLOOKUP(I220,'1. Standard_Cost'!$B$4:$D$9,2)+VLOOKUP(I220,'1. Standard_Cost'!$B$4:$D$9,3))*J220*K220),"0")</f>
        <v>0</v>
      </c>
      <c r="M220" s="18">
        <f t="shared" si="390"/>
        <v>0</v>
      </c>
      <c r="N220" s="19"/>
      <c r="O220" s="19"/>
      <c r="P220" s="19"/>
      <c r="Q220" s="19"/>
      <c r="R220" s="20">
        <f>+N220*P220*'1. Standard_Cost'!$B$13</f>
        <v>0</v>
      </c>
      <c r="S220" s="20">
        <f>+N220*O220*P220*'1. Standard_Cost'!$C$13</f>
        <v>0</v>
      </c>
      <c r="T220" s="20">
        <f>+N220*P220*Q220*'1. Standard_Cost'!$D$13</f>
        <v>0</v>
      </c>
      <c r="U220" s="20">
        <f>+N220*O220*'1. Standard_Cost'!$E$13</f>
        <v>0</v>
      </c>
      <c r="V220" s="19"/>
      <c r="W220" s="19"/>
      <c r="X220" s="19"/>
      <c r="Y220" s="20">
        <f>+V220*((X220*'1. Standard_Cost'!$B$17)+(W220*X220*'1. Standard_Cost'!$C$17))</f>
        <v>0</v>
      </c>
      <c r="Z220" s="19"/>
      <c r="AA220" s="19"/>
      <c r="AB220" s="20">
        <f>+Z220*'1. Standard_Cost'!$B$21+AA220*'1. Standard_Cost'!$C$21</f>
        <v>0</v>
      </c>
      <c r="AC220" s="21"/>
      <c r="AD220" s="22"/>
      <c r="AE220" s="20">
        <f>SUM(AD220,AC220,AB220,Y220,U220,T220,S220,R220)*'1. Standard_Cost'!B259</f>
        <v>0</v>
      </c>
      <c r="AF220" s="20">
        <f t="shared" si="395"/>
        <v>0</v>
      </c>
      <c r="AG220" s="19"/>
      <c r="AH220" s="19"/>
      <c r="AI220" s="19"/>
      <c r="AJ220" s="23"/>
      <c r="AK220" s="23"/>
      <c r="AL220" s="23"/>
      <c r="AM220" s="20" t="e">
        <f>AG220*'1. Standard_Cost'!B255+'Incremental_Cost Year 1'!#REF!*'1. Standard_Cost'!C255+'Incremental_Cost Year 1'!#REF!*'1. Standard_Cost'!D255+'Incremental_Cost Year 1'!#REF!+'Incremental_Cost Year 1'!#REF!+AK220</f>
        <v>#REF!</v>
      </c>
      <c r="AN220" s="20" t="e">
        <f>AM220*'1. Standard_Cost'!C259</f>
        <v>#REF!</v>
      </c>
      <c r="AO220" s="23"/>
      <c r="AQ220" s="20">
        <f t="shared" si="391"/>
        <v>0</v>
      </c>
      <c r="AR220" s="20">
        <f t="shared" si="392"/>
        <v>0</v>
      </c>
      <c r="AS220" s="20" t="e">
        <f t="shared" si="393"/>
        <v>#REF!</v>
      </c>
      <c r="AT220" s="20" t="e">
        <f t="shared" si="396"/>
        <v>#REF!</v>
      </c>
      <c r="AU220" s="24"/>
      <c r="AV220" s="24"/>
      <c r="AW220" s="24"/>
      <c r="AX220" s="24"/>
      <c r="AY220" s="24"/>
      <c r="AZ220" s="24"/>
      <c r="BA220" s="25" t="e">
        <f t="shared" si="394"/>
        <v>#REF!</v>
      </c>
    </row>
    <row r="221" spans="2:53" outlineLevel="2">
      <c r="B221" s="41"/>
      <c r="C221" s="41"/>
      <c r="D221" s="84"/>
      <c r="E221" s="84"/>
      <c r="F221" s="84"/>
      <c r="G221" s="83"/>
      <c r="H221" s="26" t="s">
        <v>180</v>
      </c>
      <c r="I221" s="16"/>
      <c r="J221" s="17"/>
      <c r="K221" s="17"/>
      <c r="L221" s="18" t="str">
        <f>IF(I221&lt;&gt;0,((VLOOKUP(I221,'1. Standard_Cost'!$B$4:$D$9,2)+VLOOKUP(I221,'1. Standard_Cost'!$B$4:$D$9,3))*J221*K221),"0")</f>
        <v>0</v>
      </c>
      <c r="M221" s="18">
        <f t="shared" si="390"/>
        <v>0</v>
      </c>
      <c r="N221" s="19"/>
      <c r="O221" s="19"/>
      <c r="P221" s="19"/>
      <c r="Q221" s="19"/>
      <c r="R221" s="20">
        <f>+N221*P221*'1. Standard_Cost'!$B$13</f>
        <v>0</v>
      </c>
      <c r="S221" s="20">
        <f>+N221*O221*P221*'1. Standard_Cost'!$C$13</f>
        <v>0</v>
      </c>
      <c r="T221" s="20">
        <f>+N221*P221*Q221*'1. Standard_Cost'!$D$13</f>
        <v>0</v>
      </c>
      <c r="U221" s="20">
        <f>+N221*O221*'1. Standard_Cost'!$E$13</f>
        <v>0</v>
      </c>
      <c r="V221" s="19"/>
      <c r="W221" s="19"/>
      <c r="X221" s="19"/>
      <c r="Y221" s="20">
        <f>+V221*((X221*'1. Standard_Cost'!$B$17)+(W221*X221*'1. Standard_Cost'!$C$17))</f>
        <v>0</v>
      </c>
      <c r="Z221" s="19"/>
      <c r="AA221" s="19"/>
      <c r="AB221" s="20">
        <f>+Z221*'1. Standard_Cost'!$B$21+AA221*'1. Standard_Cost'!$C$21</f>
        <v>0</v>
      </c>
      <c r="AC221" s="21"/>
      <c r="AD221" s="22"/>
      <c r="AE221" s="20">
        <f>SUM(AD221,AC221,AB221,Y221,U221,T221,S221,R221)*'1. Standard_Cost'!B259</f>
        <v>0</v>
      </c>
      <c r="AF221" s="20">
        <f t="shared" si="395"/>
        <v>0</v>
      </c>
      <c r="AG221" s="19"/>
      <c r="AH221" s="19"/>
      <c r="AI221" s="19"/>
      <c r="AJ221" s="23"/>
      <c r="AK221" s="23"/>
      <c r="AL221" s="23"/>
      <c r="AM221" s="20" t="e">
        <f>AG221*'1. Standard_Cost'!B255+'Incremental_Cost Year 1'!#REF!*'1. Standard_Cost'!C255+'Incremental_Cost Year 1'!#REF!*'1. Standard_Cost'!D255+'Incremental_Cost Year 1'!#REF!+'Incremental_Cost Year 1'!#REF!+AK221</f>
        <v>#REF!</v>
      </c>
      <c r="AN221" s="20" t="e">
        <f>AM221*'1. Standard_Cost'!C259</f>
        <v>#REF!</v>
      </c>
      <c r="AO221" s="23"/>
      <c r="AQ221" s="20">
        <f t="shared" si="391"/>
        <v>0</v>
      </c>
      <c r="AR221" s="20">
        <f t="shared" si="392"/>
        <v>0</v>
      </c>
      <c r="AS221" s="20" t="e">
        <f t="shared" si="393"/>
        <v>#REF!</v>
      </c>
      <c r="AT221" s="20" t="e">
        <f t="shared" si="396"/>
        <v>#REF!</v>
      </c>
      <c r="AU221" s="24"/>
      <c r="AV221" s="24"/>
      <c r="AW221" s="24"/>
      <c r="AX221" s="24"/>
      <c r="AY221" s="24"/>
      <c r="AZ221" s="24"/>
      <c r="BA221" s="25" t="e">
        <f t="shared" si="394"/>
        <v>#REF!</v>
      </c>
    </row>
    <row r="222" spans="2:53" ht="27.6" outlineLevel="1">
      <c r="B222" s="41"/>
      <c r="C222" s="41"/>
      <c r="D222" s="86" t="s">
        <v>48</v>
      </c>
      <c r="E222" s="86" t="s">
        <v>276</v>
      </c>
      <c r="F222" s="88" t="s">
        <v>153</v>
      </c>
      <c r="G222" s="89" t="s">
        <v>154</v>
      </c>
      <c r="H222" s="27" t="s">
        <v>286</v>
      </c>
      <c r="I222" s="28"/>
      <c r="J222" s="28"/>
      <c r="K222" s="28"/>
      <c r="L222" s="29">
        <f>SUM(L218:L221)</f>
        <v>0</v>
      </c>
      <c r="M222" s="29">
        <f>SUM(M218:M221)</f>
        <v>0</v>
      </c>
      <c r="N222" s="28"/>
      <c r="O222" s="28"/>
      <c r="P222" s="28"/>
      <c r="Q222" s="28"/>
      <c r="R222" s="30">
        <f>SUM(R218:R221)</f>
        <v>0</v>
      </c>
      <c r="S222" s="30">
        <f>SUM(S218:S221)</f>
        <v>0</v>
      </c>
      <c r="T222" s="30">
        <f>SUM(T218:T221)</f>
        <v>0</v>
      </c>
      <c r="U222" s="30">
        <f>SUM(U218:U221)</f>
        <v>0</v>
      </c>
      <c r="V222" s="28"/>
      <c r="W222" s="28"/>
      <c r="X222" s="28"/>
      <c r="Y222" s="29">
        <f>SUM(Y218:Y221)</f>
        <v>0</v>
      </c>
      <c r="Z222" s="28"/>
      <c r="AA222" s="28"/>
      <c r="AB222" s="29">
        <f t="shared" ref="AB222:AF222" si="397">SUM(AB218:AB221)</f>
        <v>0</v>
      </c>
      <c r="AC222" s="29">
        <f t="shared" si="397"/>
        <v>0</v>
      </c>
      <c r="AD222" s="29">
        <f t="shared" si="397"/>
        <v>0</v>
      </c>
      <c r="AE222" s="29">
        <f t="shared" si="397"/>
        <v>0</v>
      </c>
      <c r="AF222" s="29">
        <f t="shared" si="397"/>
        <v>0</v>
      </c>
      <c r="AG222" s="28"/>
      <c r="AH222" s="28"/>
      <c r="AI222" s="28"/>
      <c r="AJ222" s="30">
        <f>SUM(AJ218:AJ221)</f>
        <v>0</v>
      </c>
      <c r="AK222" s="30">
        <f>SUM(AK218:AK221)</f>
        <v>0</v>
      </c>
      <c r="AL222" s="30">
        <f>SUM(AL218:AL221)</f>
        <v>0</v>
      </c>
      <c r="AM222" s="29" t="e">
        <f>SUM(AM218:AM221)</f>
        <v>#REF!</v>
      </c>
      <c r="AN222" s="29" t="e">
        <f>SUM(AN218:AN221)</f>
        <v>#REF!</v>
      </c>
      <c r="AO222" s="31"/>
      <c r="AP222" s="32"/>
      <c r="AQ222" s="78">
        <f t="shared" ref="AQ222:BA222" si="398">SUM(AQ218:AQ221)</f>
        <v>0</v>
      </c>
      <c r="AR222" s="78">
        <f t="shared" si="398"/>
        <v>0</v>
      </c>
      <c r="AS222" s="78" t="e">
        <f t="shared" si="398"/>
        <v>#REF!</v>
      </c>
      <c r="AT222" s="78" t="e">
        <f t="shared" si="398"/>
        <v>#REF!</v>
      </c>
      <c r="AU222" s="78">
        <f t="shared" si="398"/>
        <v>0</v>
      </c>
      <c r="AV222" s="78">
        <f t="shared" si="398"/>
        <v>0</v>
      </c>
      <c r="AW222" s="78">
        <f t="shared" si="398"/>
        <v>0</v>
      </c>
      <c r="AX222" s="78">
        <f t="shared" si="398"/>
        <v>0</v>
      </c>
      <c r="AY222" s="78">
        <f t="shared" si="398"/>
        <v>0</v>
      </c>
      <c r="AZ222" s="78">
        <f t="shared" si="398"/>
        <v>0</v>
      </c>
      <c r="BA222" s="78" t="e">
        <f t="shared" si="398"/>
        <v>#REF!</v>
      </c>
    </row>
    <row r="223" spans="2:53" outlineLevel="2">
      <c r="B223" s="41"/>
      <c r="C223" s="41"/>
      <c r="D223" s="85"/>
      <c r="E223" s="85"/>
      <c r="F223" s="87"/>
      <c r="G223" s="82"/>
      <c r="H223" s="15" t="s">
        <v>49</v>
      </c>
      <c r="I223" s="16"/>
      <c r="J223" s="17"/>
      <c r="K223" s="17"/>
      <c r="L223" s="18" t="str">
        <f>IF(I223&lt;&gt;0,((VLOOKUP(I223,'1. Standard_Cost'!$B$4:$D$9,2)+VLOOKUP(I223,'1. Standard_Cost'!$B$4:$D$9,3))*J223*K223),"0")</f>
        <v>0</v>
      </c>
      <c r="M223" s="18">
        <f t="shared" ref="M223:M226" si="399">L223*0.167</f>
        <v>0</v>
      </c>
      <c r="N223" s="19"/>
      <c r="O223" s="19"/>
      <c r="P223" s="19"/>
      <c r="Q223" s="19"/>
      <c r="R223" s="20">
        <f>+N223*P223*'1. Standard_Cost'!$B$13</f>
        <v>0</v>
      </c>
      <c r="S223" s="20">
        <f>+N223*O223*P223*'1. Standard_Cost'!$C$13</f>
        <v>0</v>
      </c>
      <c r="T223" s="20">
        <f>+N223*P223*Q223*'1. Standard_Cost'!$D$13</f>
        <v>0</v>
      </c>
      <c r="U223" s="20">
        <f>+N223*O223*'1. Standard_Cost'!$E$13</f>
        <v>0</v>
      </c>
      <c r="V223" s="19"/>
      <c r="W223" s="19"/>
      <c r="X223" s="19"/>
      <c r="Y223" s="20">
        <f>+V223*((X223*'1. Standard_Cost'!$B$17)+(W223*X223*'1. Standard_Cost'!$C$17))</f>
        <v>0</v>
      </c>
      <c r="Z223" s="19"/>
      <c r="AA223" s="19"/>
      <c r="AB223" s="20">
        <f>+Z223*'1. Standard_Cost'!$B$21+AA223*'1. Standard_Cost'!$C$21</f>
        <v>0</v>
      </c>
      <c r="AC223" s="21"/>
      <c r="AD223" s="22"/>
      <c r="AE223" s="20">
        <f>SUM(AD223,AC223,AB223,Y223,U223,T223,S223,R223)*'1. Standard_Cost'!B264</f>
        <v>0</v>
      </c>
      <c r="AF223" s="20">
        <f>SUM(AD223,AE223)</f>
        <v>0</v>
      </c>
      <c r="AG223" s="19"/>
      <c r="AH223" s="19"/>
      <c r="AI223" s="19"/>
      <c r="AJ223" s="23"/>
      <c r="AK223" s="23"/>
      <c r="AL223" s="23"/>
      <c r="AM223" s="20" t="e">
        <f>AG223*'1. Standard_Cost'!B260+'Incremental_Cost Year 1'!#REF!*'1. Standard_Cost'!C260+'Incremental_Cost Year 1'!#REF!*'1. Standard_Cost'!D260+'Incremental_Cost Year 1'!#REF!+'Incremental_Cost Year 1'!#REF!+AK223</f>
        <v>#REF!</v>
      </c>
      <c r="AN223" s="20" t="e">
        <f>AM223*'1. Standard_Cost'!C264</f>
        <v>#REF!</v>
      </c>
      <c r="AO223" s="23"/>
      <c r="AQ223" s="20">
        <f t="shared" ref="AQ223:AQ226" si="400">L223+M223</f>
        <v>0</v>
      </c>
      <c r="AR223" s="20">
        <f t="shared" ref="AR223:AR226" si="401">AF223</f>
        <v>0</v>
      </c>
      <c r="AS223" s="20" t="e">
        <f t="shared" ref="AS223:AS226" si="402">AM223+AN223</f>
        <v>#REF!</v>
      </c>
      <c r="AT223" s="20" t="e">
        <f>SUM(AQ223,AR223,AS223)</f>
        <v>#REF!</v>
      </c>
      <c r="AU223" s="24"/>
      <c r="AV223" s="24"/>
      <c r="AW223" s="24"/>
      <c r="AX223" s="24"/>
      <c r="AY223" s="24"/>
      <c r="AZ223" s="24"/>
      <c r="BA223" s="25" t="e">
        <f t="shared" ref="BA223:BA226" si="403">SUM(AU223:AZ223)-AT223</f>
        <v>#REF!</v>
      </c>
    </row>
    <row r="224" spans="2:53" outlineLevel="2">
      <c r="B224" s="41"/>
      <c r="C224" s="41"/>
      <c r="D224" s="84"/>
      <c r="E224" s="84"/>
      <c r="F224" s="84"/>
      <c r="G224" s="83"/>
      <c r="H224" s="15" t="s">
        <v>50</v>
      </c>
      <c r="I224" s="16"/>
      <c r="J224" s="17"/>
      <c r="K224" s="17"/>
      <c r="L224" s="18" t="str">
        <f>IF(I224&lt;&gt;0,((VLOOKUP(I224,'1. Standard_Cost'!$B$4:$D$9,2)+VLOOKUP(I224,'1. Standard_Cost'!$B$4:$D$9,3))*J224*K224),"0")</f>
        <v>0</v>
      </c>
      <c r="M224" s="18">
        <f t="shared" si="399"/>
        <v>0</v>
      </c>
      <c r="N224" s="19"/>
      <c r="O224" s="19"/>
      <c r="P224" s="19"/>
      <c r="Q224" s="19"/>
      <c r="R224" s="20">
        <f>+N224*P224*'1. Standard_Cost'!$B$13</f>
        <v>0</v>
      </c>
      <c r="S224" s="20">
        <f>+N224*O224*P224*'1. Standard_Cost'!$C$13</f>
        <v>0</v>
      </c>
      <c r="T224" s="20">
        <f>+N224*P224*Q224*'1. Standard_Cost'!$D$13</f>
        <v>0</v>
      </c>
      <c r="U224" s="20">
        <f>+N224*O224*'1. Standard_Cost'!$E$13</f>
        <v>0</v>
      </c>
      <c r="V224" s="19"/>
      <c r="W224" s="19"/>
      <c r="X224" s="19"/>
      <c r="Y224" s="20">
        <f>+V224*((X224*'1. Standard_Cost'!$B$17)+(W224*X224*'1. Standard_Cost'!$C$17))</f>
        <v>0</v>
      </c>
      <c r="Z224" s="19"/>
      <c r="AA224" s="19"/>
      <c r="AB224" s="20">
        <f>+Z224*'1. Standard_Cost'!$B$21+AA224*'1. Standard_Cost'!$C$21</f>
        <v>0</v>
      </c>
      <c r="AC224" s="21"/>
      <c r="AD224" s="22"/>
      <c r="AE224" s="20">
        <f>SUM(AD224,AC224,AB224,Y224,U224,T224,S224,R224)*'1. Standard_Cost'!B264</f>
        <v>0</v>
      </c>
      <c r="AF224" s="20">
        <f t="shared" ref="AF224:AF226" si="404">SUM(AD224,AE224)</f>
        <v>0</v>
      </c>
      <c r="AG224" s="19"/>
      <c r="AH224" s="19"/>
      <c r="AI224" s="19"/>
      <c r="AJ224" s="23"/>
      <c r="AK224" s="23"/>
      <c r="AL224" s="23"/>
      <c r="AM224" s="20" t="e">
        <f>AG224*'1. Standard_Cost'!B260+'Incremental_Cost Year 1'!#REF!*'1. Standard_Cost'!C260+'Incremental_Cost Year 1'!#REF!*'1. Standard_Cost'!D260+'Incremental_Cost Year 1'!#REF!+'Incremental_Cost Year 1'!#REF!+AK224</f>
        <v>#REF!</v>
      </c>
      <c r="AN224" s="20" t="e">
        <f>AM224*'1. Standard_Cost'!C264</f>
        <v>#REF!</v>
      </c>
      <c r="AO224" s="23"/>
      <c r="AQ224" s="20">
        <f t="shared" si="400"/>
        <v>0</v>
      </c>
      <c r="AR224" s="20">
        <f t="shared" si="401"/>
        <v>0</v>
      </c>
      <c r="AS224" s="20" t="e">
        <f t="shared" si="402"/>
        <v>#REF!</v>
      </c>
      <c r="AT224" s="20" t="e">
        <f t="shared" ref="AT224:AT226" si="405">SUM(AQ224,AR224,AS224)</f>
        <v>#REF!</v>
      </c>
      <c r="AU224" s="24"/>
      <c r="AV224" s="24">
        <v>0</v>
      </c>
      <c r="AW224" s="24"/>
      <c r="AX224" s="24"/>
      <c r="AY224" s="24"/>
      <c r="AZ224" s="24"/>
      <c r="BA224" s="25" t="e">
        <f t="shared" si="403"/>
        <v>#REF!</v>
      </c>
    </row>
    <row r="225" spans="2:53" outlineLevel="2">
      <c r="B225" s="41"/>
      <c r="C225" s="41"/>
      <c r="D225" s="84"/>
      <c r="E225" s="84"/>
      <c r="F225" s="84"/>
      <c r="G225" s="83"/>
      <c r="H225" s="15" t="s">
        <v>51</v>
      </c>
      <c r="I225" s="16"/>
      <c r="J225" s="17"/>
      <c r="K225" s="17"/>
      <c r="L225" s="18" t="str">
        <f>IF(I225&lt;&gt;0,((VLOOKUP(I225,'1. Standard_Cost'!$B$4:$D$9,2)+VLOOKUP(I225,'1. Standard_Cost'!$B$4:$D$9,3))*J225*K225),"0")</f>
        <v>0</v>
      </c>
      <c r="M225" s="18">
        <f t="shared" si="399"/>
        <v>0</v>
      </c>
      <c r="N225" s="19"/>
      <c r="O225" s="19"/>
      <c r="P225" s="19"/>
      <c r="Q225" s="19"/>
      <c r="R225" s="20">
        <f>+N225*P225*'1. Standard_Cost'!$B$13</f>
        <v>0</v>
      </c>
      <c r="S225" s="20">
        <f>+N225*O225*P225*'1. Standard_Cost'!$C$13</f>
        <v>0</v>
      </c>
      <c r="T225" s="20">
        <f>+N225*P225*Q225*'1. Standard_Cost'!$D$13</f>
        <v>0</v>
      </c>
      <c r="U225" s="20">
        <f>+N225*O225*'1. Standard_Cost'!$E$13</f>
        <v>0</v>
      </c>
      <c r="V225" s="19"/>
      <c r="W225" s="19"/>
      <c r="X225" s="19"/>
      <c r="Y225" s="20">
        <f>+V225*((X225*'1. Standard_Cost'!$B$17)+(W225*X225*'1. Standard_Cost'!$C$17))</f>
        <v>0</v>
      </c>
      <c r="Z225" s="19"/>
      <c r="AA225" s="19"/>
      <c r="AB225" s="20">
        <f>+Z225*'1. Standard_Cost'!$B$21+AA225*'1. Standard_Cost'!$C$21</f>
        <v>0</v>
      </c>
      <c r="AC225" s="21"/>
      <c r="AD225" s="22"/>
      <c r="AE225" s="20">
        <f>SUM(AD225,AC225,AB225,Y225,U225,T225,S225,R225)*'1. Standard_Cost'!B264</f>
        <v>0</v>
      </c>
      <c r="AF225" s="20">
        <f t="shared" si="404"/>
        <v>0</v>
      </c>
      <c r="AG225" s="19"/>
      <c r="AH225" s="19"/>
      <c r="AI225" s="19"/>
      <c r="AJ225" s="23"/>
      <c r="AK225" s="23"/>
      <c r="AL225" s="23"/>
      <c r="AM225" s="20" t="e">
        <f>AG225*'1. Standard_Cost'!B260+'Incremental_Cost Year 1'!#REF!*'1. Standard_Cost'!C260+'Incremental_Cost Year 1'!#REF!*'1. Standard_Cost'!D260+'Incremental_Cost Year 1'!#REF!+'Incremental_Cost Year 1'!#REF!+AK225</f>
        <v>#REF!</v>
      </c>
      <c r="AN225" s="20" t="e">
        <f>AM225*'1. Standard_Cost'!C264</f>
        <v>#REF!</v>
      </c>
      <c r="AO225" s="23"/>
      <c r="AQ225" s="20">
        <f t="shared" si="400"/>
        <v>0</v>
      </c>
      <c r="AR225" s="20">
        <f t="shared" si="401"/>
        <v>0</v>
      </c>
      <c r="AS225" s="20" t="e">
        <f t="shared" si="402"/>
        <v>#REF!</v>
      </c>
      <c r="AT225" s="20" t="e">
        <f t="shared" si="405"/>
        <v>#REF!</v>
      </c>
      <c r="AU225" s="24"/>
      <c r="AV225" s="24"/>
      <c r="AW225" s="24"/>
      <c r="AX225" s="24"/>
      <c r="AY225" s="24"/>
      <c r="AZ225" s="24"/>
      <c r="BA225" s="25" t="e">
        <f t="shared" si="403"/>
        <v>#REF!</v>
      </c>
    </row>
    <row r="226" spans="2:53" outlineLevel="2">
      <c r="B226" s="41"/>
      <c r="C226" s="41"/>
      <c r="D226" s="84"/>
      <c r="E226" s="84"/>
      <c r="F226" s="84"/>
      <c r="G226" s="83"/>
      <c r="H226" s="26" t="s">
        <v>180</v>
      </c>
      <c r="I226" s="16"/>
      <c r="J226" s="17"/>
      <c r="K226" s="17"/>
      <c r="L226" s="18" t="str">
        <f>IF(I226&lt;&gt;0,((VLOOKUP(I226,'1. Standard_Cost'!$B$4:$D$9,2)+VLOOKUP(I226,'1. Standard_Cost'!$B$4:$D$9,3))*J226*K226),"0")</f>
        <v>0</v>
      </c>
      <c r="M226" s="18">
        <f t="shared" si="399"/>
        <v>0</v>
      </c>
      <c r="N226" s="19"/>
      <c r="O226" s="19"/>
      <c r="P226" s="19"/>
      <c r="Q226" s="19"/>
      <c r="R226" s="20">
        <f>+N226*P226*'1. Standard_Cost'!$B$13</f>
        <v>0</v>
      </c>
      <c r="S226" s="20">
        <f>+N226*O226*P226*'1. Standard_Cost'!$C$13</f>
        <v>0</v>
      </c>
      <c r="T226" s="20">
        <f>+N226*P226*Q226*'1. Standard_Cost'!$D$13</f>
        <v>0</v>
      </c>
      <c r="U226" s="20">
        <f>+N226*O226*'1. Standard_Cost'!$E$13</f>
        <v>0</v>
      </c>
      <c r="V226" s="19"/>
      <c r="W226" s="19"/>
      <c r="X226" s="19"/>
      <c r="Y226" s="20">
        <f>+V226*((X226*'1. Standard_Cost'!$B$17)+(W226*X226*'1. Standard_Cost'!$C$17))</f>
        <v>0</v>
      </c>
      <c r="Z226" s="19"/>
      <c r="AA226" s="19"/>
      <c r="AB226" s="20">
        <f>+Z226*'1. Standard_Cost'!$B$21+AA226*'1. Standard_Cost'!$C$21</f>
        <v>0</v>
      </c>
      <c r="AC226" s="21"/>
      <c r="AD226" s="22"/>
      <c r="AE226" s="20">
        <f>SUM(AD226,AC226,AB226,Y226,U226,T226,S226,R226)*'1. Standard_Cost'!B264</f>
        <v>0</v>
      </c>
      <c r="AF226" s="20">
        <f t="shared" si="404"/>
        <v>0</v>
      </c>
      <c r="AG226" s="19"/>
      <c r="AH226" s="19"/>
      <c r="AI226" s="19"/>
      <c r="AJ226" s="23"/>
      <c r="AK226" s="23"/>
      <c r="AL226" s="23"/>
      <c r="AM226" s="20" t="e">
        <f>AG226*'1. Standard_Cost'!B260+'Incremental_Cost Year 1'!#REF!*'1. Standard_Cost'!C260+'Incremental_Cost Year 1'!#REF!*'1. Standard_Cost'!D260+'Incremental_Cost Year 1'!#REF!+'Incremental_Cost Year 1'!#REF!+AK226</f>
        <v>#REF!</v>
      </c>
      <c r="AN226" s="20" t="e">
        <f>AM226*'1. Standard_Cost'!C264</f>
        <v>#REF!</v>
      </c>
      <c r="AO226" s="23"/>
      <c r="AQ226" s="20">
        <f t="shared" si="400"/>
        <v>0</v>
      </c>
      <c r="AR226" s="20">
        <f t="shared" si="401"/>
        <v>0</v>
      </c>
      <c r="AS226" s="20" t="e">
        <f t="shared" si="402"/>
        <v>#REF!</v>
      </c>
      <c r="AT226" s="20" t="e">
        <f t="shared" si="405"/>
        <v>#REF!</v>
      </c>
      <c r="AU226" s="24"/>
      <c r="AV226" s="24"/>
      <c r="AW226" s="24"/>
      <c r="AX226" s="24"/>
      <c r="AY226" s="24"/>
      <c r="AZ226" s="24"/>
      <c r="BA226" s="25" t="e">
        <f t="shared" si="403"/>
        <v>#REF!</v>
      </c>
    </row>
    <row r="227" spans="2:53" ht="27.6" outlineLevel="1">
      <c r="B227" s="41"/>
      <c r="C227" s="41"/>
      <c r="D227" s="86" t="s">
        <v>48</v>
      </c>
      <c r="E227" s="86" t="s">
        <v>277</v>
      </c>
      <c r="F227" s="88" t="s">
        <v>153</v>
      </c>
      <c r="G227" s="89" t="s">
        <v>154</v>
      </c>
      <c r="H227" s="27" t="s">
        <v>288</v>
      </c>
      <c r="I227" s="28"/>
      <c r="J227" s="28"/>
      <c r="K227" s="28"/>
      <c r="L227" s="29">
        <f>SUM(L223:L226)</f>
        <v>0</v>
      </c>
      <c r="M227" s="29">
        <f>SUM(M223:M226)</f>
        <v>0</v>
      </c>
      <c r="N227" s="28"/>
      <c r="O227" s="28"/>
      <c r="P227" s="28"/>
      <c r="Q227" s="28"/>
      <c r="R227" s="30">
        <f>SUM(R223:R226)</f>
        <v>0</v>
      </c>
      <c r="S227" s="30">
        <f>SUM(S223:S226)</f>
        <v>0</v>
      </c>
      <c r="T227" s="30">
        <f>SUM(T223:T226)</f>
        <v>0</v>
      </c>
      <c r="U227" s="30">
        <f>SUM(U223:U226)</f>
        <v>0</v>
      </c>
      <c r="V227" s="28"/>
      <c r="W227" s="28"/>
      <c r="X227" s="28"/>
      <c r="Y227" s="29">
        <f>SUM(Y223:Y226)</f>
        <v>0</v>
      </c>
      <c r="Z227" s="28"/>
      <c r="AA227" s="28"/>
      <c r="AB227" s="29">
        <f t="shared" ref="AB227:AF227" si="406">SUM(AB223:AB226)</f>
        <v>0</v>
      </c>
      <c r="AC227" s="29">
        <f t="shared" si="406"/>
        <v>0</v>
      </c>
      <c r="AD227" s="29">
        <f t="shared" si="406"/>
        <v>0</v>
      </c>
      <c r="AE227" s="29">
        <f t="shared" si="406"/>
        <v>0</v>
      </c>
      <c r="AF227" s="29">
        <f t="shared" si="406"/>
        <v>0</v>
      </c>
      <c r="AG227" s="28"/>
      <c r="AH227" s="28"/>
      <c r="AI227" s="28"/>
      <c r="AJ227" s="30">
        <f>SUM(AJ223:AJ226)</f>
        <v>0</v>
      </c>
      <c r="AK227" s="30">
        <f>SUM(AK223:AK226)</f>
        <v>0</v>
      </c>
      <c r="AL227" s="30">
        <f>SUM(AL223:AL226)</f>
        <v>0</v>
      </c>
      <c r="AM227" s="29" t="e">
        <f>SUM(AM223:AM226)</f>
        <v>#REF!</v>
      </c>
      <c r="AN227" s="29" t="e">
        <f>SUM(AN223:AN226)</f>
        <v>#REF!</v>
      </c>
      <c r="AO227" s="31"/>
      <c r="AP227" s="32"/>
      <c r="AQ227" s="78">
        <f t="shared" ref="AQ227:BA227" si="407">SUM(AQ223:AQ226)</f>
        <v>0</v>
      </c>
      <c r="AR227" s="78">
        <f t="shared" si="407"/>
        <v>0</v>
      </c>
      <c r="AS227" s="78" t="e">
        <f t="shared" si="407"/>
        <v>#REF!</v>
      </c>
      <c r="AT227" s="78" t="e">
        <f t="shared" si="407"/>
        <v>#REF!</v>
      </c>
      <c r="AU227" s="78">
        <f t="shared" si="407"/>
        <v>0</v>
      </c>
      <c r="AV227" s="78">
        <f t="shared" si="407"/>
        <v>0</v>
      </c>
      <c r="AW227" s="78">
        <f t="shared" si="407"/>
        <v>0</v>
      </c>
      <c r="AX227" s="78">
        <f t="shared" si="407"/>
        <v>0</v>
      </c>
      <c r="AY227" s="78">
        <f t="shared" si="407"/>
        <v>0</v>
      </c>
      <c r="AZ227" s="78">
        <f t="shared" si="407"/>
        <v>0</v>
      </c>
      <c r="BA227" s="78" t="e">
        <f t="shared" si="407"/>
        <v>#REF!</v>
      </c>
    </row>
    <row r="228" spans="2:53" outlineLevel="2">
      <c r="B228" s="41"/>
      <c r="C228" s="41"/>
      <c r="D228" s="85"/>
      <c r="E228" s="85"/>
      <c r="F228" s="87"/>
      <c r="G228" s="82"/>
      <c r="H228" s="15" t="s">
        <v>49</v>
      </c>
      <c r="I228" s="16"/>
      <c r="J228" s="17"/>
      <c r="K228" s="17"/>
      <c r="L228" s="18" t="str">
        <f>IF(I228&lt;&gt;0,((VLOOKUP(I228,'1. Standard_Cost'!$B$4:$D$9,2)+VLOOKUP(I228,'1. Standard_Cost'!$B$4:$D$9,3))*J228*K228),"0")</f>
        <v>0</v>
      </c>
      <c r="M228" s="18">
        <f t="shared" ref="M228:M231" si="408">L228*0.167</f>
        <v>0</v>
      </c>
      <c r="N228" s="19"/>
      <c r="O228" s="19"/>
      <c r="P228" s="19"/>
      <c r="Q228" s="19"/>
      <c r="R228" s="20">
        <f>+N228*P228*'1. Standard_Cost'!$B$13</f>
        <v>0</v>
      </c>
      <c r="S228" s="20">
        <f>+N228*O228*P228*'1. Standard_Cost'!$C$13</f>
        <v>0</v>
      </c>
      <c r="T228" s="20">
        <f>+N228*P228*Q228*'1. Standard_Cost'!$D$13</f>
        <v>0</v>
      </c>
      <c r="U228" s="20">
        <f>+N228*O228*'1. Standard_Cost'!$E$13</f>
        <v>0</v>
      </c>
      <c r="V228" s="19"/>
      <c r="W228" s="19"/>
      <c r="X228" s="19"/>
      <c r="Y228" s="20">
        <f>+V228*((X228*'1. Standard_Cost'!$B$17)+(W228*X228*'1. Standard_Cost'!$C$17))</f>
        <v>0</v>
      </c>
      <c r="Z228" s="19"/>
      <c r="AA228" s="19"/>
      <c r="AB228" s="20">
        <f>+Z228*'1. Standard_Cost'!$B$21+AA228*'1. Standard_Cost'!$C$21</f>
        <v>0</v>
      </c>
      <c r="AC228" s="21"/>
      <c r="AD228" s="22"/>
      <c r="AE228" s="20">
        <f>SUM(AD228,AC228,AB228,Y228,U228,T228,S228,R228)*'1. Standard_Cost'!B269</f>
        <v>0</v>
      </c>
      <c r="AF228" s="20">
        <f>SUM(AD228,AE228)</f>
        <v>0</v>
      </c>
      <c r="AG228" s="19"/>
      <c r="AH228" s="19"/>
      <c r="AI228" s="19"/>
      <c r="AJ228" s="23"/>
      <c r="AK228" s="23"/>
      <c r="AL228" s="23"/>
      <c r="AM228" s="20" t="e">
        <f>AG228*'1. Standard_Cost'!B265+'Incremental_Cost Year 1'!#REF!*'1. Standard_Cost'!C265+'Incremental_Cost Year 1'!#REF!*'1. Standard_Cost'!D265+'Incremental_Cost Year 1'!#REF!+'Incremental_Cost Year 1'!#REF!+AK228</f>
        <v>#REF!</v>
      </c>
      <c r="AN228" s="20" t="e">
        <f>AM228*'1. Standard_Cost'!C269</f>
        <v>#REF!</v>
      </c>
      <c r="AO228" s="23"/>
      <c r="AQ228" s="20">
        <f t="shared" ref="AQ228:AQ231" si="409">L228+M228</f>
        <v>0</v>
      </c>
      <c r="AR228" s="20">
        <f t="shared" ref="AR228:AR231" si="410">AF228</f>
        <v>0</v>
      </c>
      <c r="AS228" s="20" t="e">
        <f t="shared" ref="AS228:AS231" si="411">AM228+AN228</f>
        <v>#REF!</v>
      </c>
      <c r="AT228" s="20" t="e">
        <f>SUM(AQ228,AR228,AS228)</f>
        <v>#REF!</v>
      </c>
      <c r="AU228" s="24"/>
      <c r="AV228" s="24"/>
      <c r="AW228" s="24"/>
      <c r="AX228" s="24"/>
      <c r="AY228" s="24"/>
      <c r="AZ228" s="24"/>
      <c r="BA228" s="25" t="e">
        <f t="shared" ref="BA228:BA231" si="412">SUM(AU228:AZ228)-AT228</f>
        <v>#REF!</v>
      </c>
    </row>
    <row r="229" spans="2:53" outlineLevel="2">
      <c r="B229" s="41"/>
      <c r="C229" s="41"/>
      <c r="D229" s="84"/>
      <c r="E229" s="84"/>
      <c r="F229" s="84"/>
      <c r="G229" s="83"/>
      <c r="H229" s="15" t="s">
        <v>50</v>
      </c>
      <c r="I229" s="16"/>
      <c r="J229" s="17"/>
      <c r="K229" s="17"/>
      <c r="L229" s="18" t="str">
        <f>IF(I229&lt;&gt;0,((VLOOKUP(I229,'1. Standard_Cost'!$B$4:$D$9,2)+VLOOKUP(I229,'1. Standard_Cost'!$B$4:$D$9,3))*J229*K229),"0")</f>
        <v>0</v>
      </c>
      <c r="M229" s="18">
        <f t="shared" si="408"/>
        <v>0</v>
      </c>
      <c r="N229" s="19"/>
      <c r="O229" s="19"/>
      <c r="P229" s="19"/>
      <c r="Q229" s="19"/>
      <c r="R229" s="20">
        <f>+N229*P229*'1. Standard_Cost'!$B$13</f>
        <v>0</v>
      </c>
      <c r="S229" s="20">
        <f>+N229*O229*P229*'1. Standard_Cost'!$C$13</f>
        <v>0</v>
      </c>
      <c r="T229" s="20">
        <f>+N229*P229*Q229*'1. Standard_Cost'!$D$13</f>
        <v>0</v>
      </c>
      <c r="U229" s="20">
        <f>+N229*O229*'1. Standard_Cost'!$E$13</f>
        <v>0</v>
      </c>
      <c r="V229" s="19"/>
      <c r="W229" s="19"/>
      <c r="X229" s="19"/>
      <c r="Y229" s="20">
        <f>+V229*((X229*'1. Standard_Cost'!$B$17)+(W229*X229*'1. Standard_Cost'!$C$17))</f>
        <v>0</v>
      </c>
      <c r="Z229" s="19"/>
      <c r="AA229" s="19"/>
      <c r="AB229" s="20">
        <f>+Z229*'1. Standard_Cost'!$B$21+AA229*'1. Standard_Cost'!$C$21</f>
        <v>0</v>
      </c>
      <c r="AC229" s="21"/>
      <c r="AD229" s="22"/>
      <c r="AE229" s="20">
        <f>SUM(AD229,AC229,AB229,Y229,U229,T229,S229,R229)*'1. Standard_Cost'!B269</f>
        <v>0</v>
      </c>
      <c r="AF229" s="20">
        <f t="shared" ref="AF229:AF231" si="413">SUM(AD229,AE229)</f>
        <v>0</v>
      </c>
      <c r="AG229" s="19"/>
      <c r="AH229" s="19"/>
      <c r="AI229" s="19"/>
      <c r="AJ229" s="23"/>
      <c r="AK229" s="23"/>
      <c r="AL229" s="23"/>
      <c r="AM229" s="20" t="e">
        <f>AG229*'1. Standard_Cost'!B265+'Incremental_Cost Year 1'!#REF!*'1. Standard_Cost'!C265+'Incremental_Cost Year 1'!#REF!*'1. Standard_Cost'!D265+'Incremental_Cost Year 1'!#REF!+'Incremental_Cost Year 1'!#REF!+AK229</f>
        <v>#REF!</v>
      </c>
      <c r="AN229" s="20" t="e">
        <f>AM229*'1. Standard_Cost'!C269</f>
        <v>#REF!</v>
      </c>
      <c r="AO229" s="23"/>
      <c r="AQ229" s="20">
        <f t="shared" si="409"/>
        <v>0</v>
      </c>
      <c r="AR229" s="20">
        <f t="shared" si="410"/>
        <v>0</v>
      </c>
      <c r="AS229" s="20" t="e">
        <f t="shared" si="411"/>
        <v>#REF!</v>
      </c>
      <c r="AT229" s="20" t="e">
        <f t="shared" ref="AT229:AT231" si="414">SUM(AQ229,AR229,AS229)</f>
        <v>#REF!</v>
      </c>
      <c r="AU229" s="24"/>
      <c r="AV229" s="24">
        <v>0</v>
      </c>
      <c r="AW229" s="24"/>
      <c r="AX229" s="24"/>
      <c r="AY229" s="24"/>
      <c r="AZ229" s="24"/>
      <c r="BA229" s="25" t="e">
        <f t="shared" si="412"/>
        <v>#REF!</v>
      </c>
    </row>
    <row r="230" spans="2:53" outlineLevel="2">
      <c r="B230" s="41"/>
      <c r="C230" s="41"/>
      <c r="D230" s="84"/>
      <c r="E230" s="84"/>
      <c r="F230" s="84"/>
      <c r="G230" s="83"/>
      <c r="H230" s="15" t="s">
        <v>51</v>
      </c>
      <c r="I230" s="16"/>
      <c r="J230" s="17"/>
      <c r="K230" s="17"/>
      <c r="L230" s="18" t="str">
        <f>IF(I230&lt;&gt;0,((VLOOKUP(I230,'1. Standard_Cost'!$B$4:$D$9,2)+VLOOKUP(I230,'1. Standard_Cost'!$B$4:$D$9,3))*J230*K230),"0")</f>
        <v>0</v>
      </c>
      <c r="M230" s="18">
        <f t="shared" si="408"/>
        <v>0</v>
      </c>
      <c r="N230" s="19"/>
      <c r="O230" s="19"/>
      <c r="P230" s="19"/>
      <c r="Q230" s="19"/>
      <c r="R230" s="20">
        <f>+N230*P230*'1. Standard_Cost'!$B$13</f>
        <v>0</v>
      </c>
      <c r="S230" s="20">
        <f>+N230*O230*P230*'1. Standard_Cost'!$C$13</f>
        <v>0</v>
      </c>
      <c r="T230" s="20">
        <f>+N230*P230*Q230*'1. Standard_Cost'!$D$13</f>
        <v>0</v>
      </c>
      <c r="U230" s="20">
        <f>+N230*O230*'1. Standard_Cost'!$E$13</f>
        <v>0</v>
      </c>
      <c r="V230" s="19"/>
      <c r="W230" s="19"/>
      <c r="X230" s="19"/>
      <c r="Y230" s="20">
        <f>+V230*((X230*'1. Standard_Cost'!$B$17)+(W230*X230*'1. Standard_Cost'!$C$17))</f>
        <v>0</v>
      </c>
      <c r="Z230" s="19"/>
      <c r="AA230" s="19"/>
      <c r="AB230" s="20">
        <f>+Z230*'1. Standard_Cost'!$B$21+AA230*'1. Standard_Cost'!$C$21</f>
        <v>0</v>
      </c>
      <c r="AC230" s="21"/>
      <c r="AD230" s="22"/>
      <c r="AE230" s="20">
        <f>SUM(AD230,AC230,AB230,Y230,U230,T230,S230,R230)*'1. Standard_Cost'!B269</f>
        <v>0</v>
      </c>
      <c r="AF230" s="20">
        <f t="shared" si="413"/>
        <v>0</v>
      </c>
      <c r="AG230" s="19"/>
      <c r="AH230" s="19"/>
      <c r="AI230" s="19"/>
      <c r="AJ230" s="23"/>
      <c r="AK230" s="23"/>
      <c r="AL230" s="23"/>
      <c r="AM230" s="20" t="e">
        <f>AG230*'1. Standard_Cost'!B265+'Incremental_Cost Year 1'!#REF!*'1. Standard_Cost'!C265+'Incremental_Cost Year 1'!#REF!*'1. Standard_Cost'!D265+'Incremental_Cost Year 1'!#REF!+'Incremental_Cost Year 1'!#REF!+AK230</f>
        <v>#REF!</v>
      </c>
      <c r="AN230" s="20" t="e">
        <f>AM230*'1. Standard_Cost'!C269</f>
        <v>#REF!</v>
      </c>
      <c r="AO230" s="23"/>
      <c r="AQ230" s="20">
        <f t="shared" si="409"/>
        <v>0</v>
      </c>
      <c r="AR230" s="20">
        <f t="shared" si="410"/>
        <v>0</v>
      </c>
      <c r="AS230" s="20" t="e">
        <f t="shared" si="411"/>
        <v>#REF!</v>
      </c>
      <c r="AT230" s="20" t="e">
        <f t="shared" si="414"/>
        <v>#REF!</v>
      </c>
      <c r="AU230" s="24"/>
      <c r="AV230" s="24"/>
      <c r="AW230" s="24"/>
      <c r="AX230" s="24"/>
      <c r="AY230" s="24"/>
      <c r="AZ230" s="24"/>
      <c r="BA230" s="25" t="e">
        <f t="shared" si="412"/>
        <v>#REF!</v>
      </c>
    </row>
    <row r="231" spans="2:53" outlineLevel="2">
      <c r="B231" s="41"/>
      <c r="C231" s="41"/>
      <c r="D231" s="84"/>
      <c r="E231" s="84"/>
      <c r="F231" s="84"/>
      <c r="G231" s="83"/>
      <c r="H231" s="26" t="s">
        <v>180</v>
      </c>
      <c r="I231" s="16"/>
      <c r="J231" s="17"/>
      <c r="K231" s="17"/>
      <c r="L231" s="18" t="str">
        <f>IF(I231&lt;&gt;0,((VLOOKUP(I231,'1. Standard_Cost'!$B$4:$D$9,2)+VLOOKUP(I231,'1. Standard_Cost'!$B$4:$D$9,3))*J231*K231),"0")</f>
        <v>0</v>
      </c>
      <c r="M231" s="18">
        <f t="shared" si="408"/>
        <v>0</v>
      </c>
      <c r="N231" s="19"/>
      <c r="O231" s="19"/>
      <c r="P231" s="19"/>
      <c r="Q231" s="19"/>
      <c r="R231" s="20">
        <f>+N231*P231*'1. Standard_Cost'!$B$13</f>
        <v>0</v>
      </c>
      <c r="S231" s="20">
        <f>+N231*O231*P231*'1. Standard_Cost'!$C$13</f>
        <v>0</v>
      </c>
      <c r="T231" s="20">
        <f>+N231*P231*Q231*'1. Standard_Cost'!$D$13</f>
        <v>0</v>
      </c>
      <c r="U231" s="20">
        <f>+N231*O231*'1. Standard_Cost'!$E$13</f>
        <v>0</v>
      </c>
      <c r="V231" s="19"/>
      <c r="W231" s="19"/>
      <c r="X231" s="19"/>
      <c r="Y231" s="20">
        <f>+V231*((X231*'1. Standard_Cost'!$B$17)+(W231*X231*'1. Standard_Cost'!$C$17))</f>
        <v>0</v>
      </c>
      <c r="Z231" s="19"/>
      <c r="AA231" s="19"/>
      <c r="AB231" s="20">
        <f>+Z231*'1. Standard_Cost'!$B$21+AA231*'1. Standard_Cost'!$C$21</f>
        <v>0</v>
      </c>
      <c r="AC231" s="21"/>
      <c r="AD231" s="22"/>
      <c r="AE231" s="20">
        <f>SUM(AD231,AC231,AB231,Y231,U231,T231,S231,R231)*'1. Standard_Cost'!B269</f>
        <v>0</v>
      </c>
      <c r="AF231" s="20">
        <f t="shared" si="413"/>
        <v>0</v>
      </c>
      <c r="AG231" s="19"/>
      <c r="AH231" s="19"/>
      <c r="AI231" s="19"/>
      <c r="AJ231" s="23"/>
      <c r="AK231" s="23"/>
      <c r="AL231" s="23"/>
      <c r="AM231" s="20" t="e">
        <f>AG231*'1. Standard_Cost'!B265+'Incremental_Cost Year 1'!#REF!*'1. Standard_Cost'!C265+'Incremental_Cost Year 1'!#REF!*'1. Standard_Cost'!D265+'Incremental_Cost Year 1'!#REF!+'Incremental_Cost Year 1'!#REF!+AK231</f>
        <v>#REF!</v>
      </c>
      <c r="AN231" s="20" t="e">
        <f>AM231*'1. Standard_Cost'!C269</f>
        <v>#REF!</v>
      </c>
      <c r="AO231" s="23"/>
      <c r="AQ231" s="20">
        <f t="shared" si="409"/>
        <v>0</v>
      </c>
      <c r="AR231" s="20">
        <f t="shared" si="410"/>
        <v>0</v>
      </c>
      <c r="AS231" s="20" t="e">
        <f t="shared" si="411"/>
        <v>#REF!</v>
      </c>
      <c r="AT231" s="20" t="e">
        <f t="shared" si="414"/>
        <v>#REF!</v>
      </c>
      <c r="AU231" s="24"/>
      <c r="AV231" s="24"/>
      <c r="AW231" s="24"/>
      <c r="AX231" s="24"/>
      <c r="AY231" s="24"/>
      <c r="AZ231" s="24"/>
      <c r="BA231" s="25" t="e">
        <f t="shared" si="412"/>
        <v>#REF!</v>
      </c>
    </row>
    <row r="232" spans="2:53" ht="55.2" outlineLevel="1">
      <c r="B232" s="41"/>
      <c r="C232" s="41"/>
      <c r="D232" s="86" t="s">
        <v>48</v>
      </c>
      <c r="E232" s="86" t="s">
        <v>278</v>
      </c>
      <c r="F232" s="88" t="s">
        <v>153</v>
      </c>
      <c r="G232" s="89" t="s">
        <v>154</v>
      </c>
      <c r="H232" s="27" t="s">
        <v>289</v>
      </c>
      <c r="I232" s="28"/>
      <c r="J232" s="28"/>
      <c r="K232" s="28"/>
      <c r="L232" s="29">
        <f>SUM(L228:L231)</f>
        <v>0</v>
      </c>
      <c r="M232" s="29">
        <f>SUM(M228:M231)</f>
        <v>0</v>
      </c>
      <c r="N232" s="28"/>
      <c r="O232" s="28"/>
      <c r="P232" s="28"/>
      <c r="Q232" s="28"/>
      <c r="R232" s="30">
        <f>SUM(R228:R231)</f>
        <v>0</v>
      </c>
      <c r="S232" s="30">
        <f>SUM(S228:S231)</f>
        <v>0</v>
      </c>
      <c r="T232" s="30">
        <f>SUM(T228:T231)</f>
        <v>0</v>
      </c>
      <c r="U232" s="30">
        <f>SUM(U228:U231)</f>
        <v>0</v>
      </c>
      <c r="V232" s="28"/>
      <c r="W232" s="28"/>
      <c r="X232" s="28"/>
      <c r="Y232" s="29">
        <f>SUM(Y228:Y231)</f>
        <v>0</v>
      </c>
      <c r="Z232" s="28"/>
      <c r="AA232" s="28"/>
      <c r="AB232" s="29">
        <f t="shared" ref="AB232:AF232" si="415">SUM(AB228:AB231)</f>
        <v>0</v>
      </c>
      <c r="AC232" s="29">
        <f t="shared" si="415"/>
        <v>0</v>
      </c>
      <c r="AD232" s="29">
        <f t="shared" si="415"/>
        <v>0</v>
      </c>
      <c r="AE232" s="29">
        <f t="shared" si="415"/>
        <v>0</v>
      </c>
      <c r="AF232" s="29">
        <f t="shared" si="415"/>
        <v>0</v>
      </c>
      <c r="AG232" s="28"/>
      <c r="AH232" s="28"/>
      <c r="AI232" s="28"/>
      <c r="AJ232" s="30">
        <f>SUM(AJ228:AJ231)</f>
        <v>0</v>
      </c>
      <c r="AK232" s="30">
        <f>SUM(AK228:AK231)</f>
        <v>0</v>
      </c>
      <c r="AL232" s="30">
        <f>SUM(AL228:AL231)</f>
        <v>0</v>
      </c>
      <c r="AM232" s="29" t="e">
        <f>SUM(AM228:AM231)</f>
        <v>#REF!</v>
      </c>
      <c r="AN232" s="29" t="e">
        <f>SUM(AN228:AN231)</f>
        <v>#REF!</v>
      </c>
      <c r="AO232" s="31"/>
      <c r="AP232" s="32"/>
      <c r="AQ232" s="78">
        <f t="shared" ref="AQ232:BA232" si="416">SUM(AQ228:AQ231)</f>
        <v>0</v>
      </c>
      <c r="AR232" s="78">
        <f t="shared" si="416"/>
        <v>0</v>
      </c>
      <c r="AS232" s="78" t="e">
        <f t="shared" si="416"/>
        <v>#REF!</v>
      </c>
      <c r="AT232" s="78" t="e">
        <f t="shared" si="416"/>
        <v>#REF!</v>
      </c>
      <c r="AU232" s="78">
        <f t="shared" si="416"/>
        <v>0</v>
      </c>
      <c r="AV232" s="78">
        <f t="shared" si="416"/>
        <v>0</v>
      </c>
      <c r="AW232" s="78">
        <f t="shared" si="416"/>
        <v>0</v>
      </c>
      <c r="AX232" s="78">
        <f t="shared" si="416"/>
        <v>0</v>
      </c>
      <c r="AY232" s="78">
        <f t="shared" si="416"/>
        <v>0</v>
      </c>
      <c r="AZ232" s="78">
        <f t="shared" si="416"/>
        <v>0</v>
      </c>
      <c r="BA232" s="78" t="e">
        <f t="shared" si="416"/>
        <v>#REF!</v>
      </c>
    </row>
    <row r="233" spans="2:53" outlineLevel="2">
      <c r="B233" s="41"/>
      <c r="C233" s="41"/>
      <c r="D233" s="85"/>
      <c r="E233" s="85"/>
      <c r="F233" s="87"/>
      <c r="G233" s="82"/>
      <c r="H233" s="15" t="s">
        <v>49</v>
      </c>
      <c r="I233" s="16"/>
      <c r="J233" s="17"/>
      <c r="K233" s="17"/>
      <c r="L233" s="18" t="str">
        <f>IF(I233&lt;&gt;0,((VLOOKUP(I233,'1. Standard_Cost'!$B$4:$D$9,2)+VLOOKUP(I233,'1. Standard_Cost'!$B$4:$D$9,3))*J233*K233),"0")</f>
        <v>0</v>
      </c>
      <c r="M233" s="18">
        <f t="shared" ref="M233:M236" si="417">L233*0.167</f>
        <v>0</v>
      </c>
      <c r="N233" s="19"/>
      <c r="O233" s="19"/>
      <c r="P233" s="19"/>
      <c r="Q233" s="19"/>
      <c r="R233" s="20">
        <f>+N233*P233*'1. Standard_Cost'!$B$13</f>
        <v>0</v>
      </c>
      <c r="S233" s="20">
        <f>+N233*O233*P233*'1. Standard_Cost'!$C$13</f>
        <v>0</v>
      </c>
      <c r="T233" s="20">
        <f>+N233*P233*Q233*'1. Standard_Cost'!$D$13</f>
        <v>0</v>
      </c>
      <c r="U233" s="20">
        <f>+N233*O233*'1. Standard_Cost'!$E$13</f>
        <v>0</v>
      </c>
      <c r="V233" s="19"/>
      <c r="W233" s="19"/>
      <c r="X233" s="19"/>
      <c r="Y233" s="20">
        <f>+V233*((X233*'1. Standard_Cost'!$B$17)+(W233*X233*'1. Standard_Cost'!$C$17))</f>
        <v>0</v>
      </c>
      <c r="Z233" s="19"/>
      <c r="AA233" s="19"/>
      <c r="AB233" s="20">
        <f>+Z233*'1. Standard_Cost'!$B$21+AA233*'1. Standard_Cost'!$C$21</f>
        <v>0</v>
      </c>
      <c r="AC233" s="21"/>
      <c r="AD233" s="22"/>
      <c r="AE233" s="20">
        <f>SUM(AD233,AC233,AB233,Y233,U233,T233,S233,R233)*'1. Standard_Cost'!B274</f>
        <v>0</v>
      </c>
      <c r="AF233" s="20">
        <f>SUM(AD233,AE233)</f>
        <v>0</v>
      </c>
      <c r="AG233" s="19"/>
      <c r="AH233" s="19"/>
      <c r="AI233" s="19"/>
      <c r="AJ233" s="23"/>
      <c r="AK233" s="23"/>
      <c r="AL233" s="23"/>
      <c r="AM233" s="20" t="e">
        <f>AG233*'1. Standard_Cost'!B270+'Incremental_Cost Year 1'!#REF!*'1. Standard_Cost'!C270+'Incremental_Cost Year 1'!#REF!*'1. Standard_Cost'!D270+'Incremental_Cost Year 1'!#REF!+'Incremental_Cost Year 1'!#REF!+AK233</f>
        <v>#REF!</v>
      </c>
      <c r="AN233" s="20" t="e">
        <f>AM233*'1. Standard_Cost'!C274</f>
        <v>#REF!</v>
      </c>
      <c r="AO233" s="23"/>
      <c r="AQ233" s="20">
        <f t="shared" ref="AQ233:AQ236" si="418">L233+M233</f>
        <v>0</v>
      </c>
      <c r="AR233" s="20">
        <f t="shared" ref="AR233:AR236" si="419">AF233</f>
        <v>0</v>
      </c>
      <c r="AS233" s="20" t="e">
        <f t="shared" ref="AS233:AS236" si="420">AM233+AN233</f>
        <v>#REF!</v>
      </c>
      <c r="AT233" s="20" t="e">
        <f>SUM(AQ233,AR233,AS233)</f>
        <v>#REF!</v>
      </c>
      <c r="AU233" s="24"/>
      <c r="AV233" s="24"/>
      <c r="AW233" s="24"/>
      <c r="AX233" s="24"/>
      <c r="AY233" s="24"/>
      <c r="AZ233" s="24"/>
      <c r="BA233" s="25" t="e">
        <f t="shared" ref="BA233:BA236" si="421">SUM(AU233:AZ233)-AT233</f>
        <v>#REF!</v>
      </c>
    </row>
    <row r="234" spans="2:53" outlineLevel="2">
      <c r="B234" s="41"/>
      <c r="C234" s="41"/>
      <c r="D234" s="84"/>
      <c r="E234" s="84"/>
      <c r="F234" s="84"/>
      <c r="G234" s="83"/>
      <c r="H234" s="15" t="s">
        <v>50</v>
      </c>
      <c r="I234" s="16"/>
      <c r="J234" s="17"/>
      <c r="K234" s="17"/>
      <c r="L234" s="18" t="str">
        <f>IF(I234&lt;&gt;0,((VLOOKUP(I234,'1. Standard_Cost'!$B$4:$D$9,2)+VLOOKUP(I234,'1. Standard_Cost'!$B$4:$D$9,3))*J234*K234),"0")</f>
        <v>0</v>
      </c>
      <c r="M234" s="18">
        <f t="shared" si="417"/>
        <v>0</v>
      </c>
      <c r="N234" s="19"/>
      <c r="O234" s="19"/>
      <c r="P234" s="19"/>
      <c r="Q234" s="19"/>
      <c r="R234" s="20">
        <f>+N234*P234*'1. Standard_Cost'!$B$13</f>
        <v>0</v>
      </c>
      <c r="S234" s="20">
        <f>+N234*O234*P234*'1. Standard_Cost'!$C$13</f>
        <v>0</v>
      </c>
      <c r="T234" s="20">
        <f>+N234*P234*Q234*'1. Standard_Cost'!$D$13</f>
        <v>0</v>
      </c>
      <c r="U234" s="20">
        <f>+N234*O234*'1. Standard_Cost'!$E$13</f>
        <v>0</v>
      </c>
      <c r="V234" s="19"/>
      <c r="W234" s="19"/>
      <c r="X234" s="19"/>
      <c r="Y234" s="20">
        <f>+V234*((X234*'1. Standard_Cost'!$B$17)+(W234*X234*'1. Standard_Cost'!$C$17))</f>
        <v>0</v>
      </c>
      <c r="Z234" s="19"/>
      <c r="AA234" s="19"/>
      <c r="AB234" s="20">
        <f>+Z234*'1. Standard_Cost'!$B$21+AA234*'1. Standard_Cost'!$C$21</f>
        <v>0</v>
      </c>
      <c r="AC234" s="21"/>
      <c r="AD234" s="22"/>
      <c r="AE234" s="20">
        <f>SUM(AD234,AC234,AB234,Y234,U234,T234,S234,R234)*'1. Standard_Cost'!B274</f>
        <v>0</v>
      </c>
      <c r="AF234" s="20">
        <f t="shared" ref="AF234:AF236" si="422">SUM(AD234,AE234)</f>
        <v>0</v>
      </c>
      <c r="AG234" s="19"/>
      <c r="AH234" s="19"/>
      <c r="AI234" s="19"/>
      <c r="AJ234" s="23"/>
      <c r="AK234" s="23"/>
      <c r="AL234" s="23"/>
      <c r="AM234" s="20" t="e">
        <f>AG234*'1. Standard_Cost'!B270+'Incremental_Cost Year 1'!#REF!*'1. Standard_Cost'!C270+'Incremental_Cost Year 1'!#REF!*'1. Standard_Cost'!D270+'Incremental_Cost Year 1'!#REF!+'Incremental_Cost Year 1'!#REF!+AK234</f>
        <v>#REF!</v>
      </c>
      <c r="AN234" s="20" t="e">
        <f>AM234*'1. Standard_Cost'!C274</f>
        <v>#REF!</v>
      </c>
      <c r="AO234" s="23"/>
      <c r="AQ234" s="20">
        <f t="shared" si="418"/>
        <v>0</v>
      </c>
      <c r="AR234" s="20">
        <f t="shared" si="419"/>
        <v>0</v>
      </c>
      <c r="AS234" s="20" t="e">
        <f t="shared" si="420"/>
        <v>#REF!</v>
      </c>
      <c r="AT234" s="20" t="e">
        <f t="shared" ref="AT234:AT236" si="423">SUM(AQ234,AR234,AS234)</f>
        <v>#REF!</v>
      </c>
      <c r="AU234" s="24"/>
      <c r="AV234" s="24">
        <v>0</v>
      </c>
      <c r="AW234" s="24"/>
      <c r="AX234" s="24"/>
      <c r="AY234" s="24"/>
      <c r="AZ234" s="24"/>
      <c r="BA234" s="25" t="e">
        <f t="shared" si="421"/>
        <v>#REF!</v>
      </c>
    </row>
    <row r="235" spans="2:53" outlineLevel="2">
      <c r="B235" s="41"/>
      <c r="C235" s="41"/>
      <c r="D235" s="84"/>
      <c r="E235" s="84"/>
      <c r="F235" s="84"/>
      <c r="G235" s="83"/>
      <c r="H235" s="15" t="s">
        <v>51</v>
      </c>
      <c r="I235" s="16"/>
      <c r="J235" s="17"/>
      <c r="K235" s="17"/>
      <c r="L235" s="18" t="str">
        <f>IF(I235&lt;&gt;0,((VLOOKUP(I235,'1. Standard_Cost'!$B$4:$D$9,2)+VLOOKUP(I235,'1. Standard_Cost'!$B$4:$D$9,3))*J235*K235),"0")</f>
        <v>0</v>
      </c>
      <c r="M235" s="18">
        <f t="shared" si="417"/>
        <v>0</v>
      </c>
      <c r="N235" s="19"/>
      <c r="O235" s="19"/>
      <c r="P235" s="19"/>
      <c r="Q235" s="19"/>
      <c r="R235" s="20">
        <f>+N235*P235*'1. Standard_Cost'!$B$13</f>
        <v>0</v>
      </c>
      <c r="S235" s="20">
        <f>+N235*O235*P235*'1. Standard_Cost'!$C$13</f>
        <v>0</v>
      </c>
      <c r="T235" s="20">
        <f>+N235*P235*Q235*'1. Standard_Cost'!$D$13</f>
        <v>0</v>
      </c>
      <c r="U235" s="20">
        <f>+N235*O235*'1. Standard_Cost'!$E$13</f>
        <v>0</v>
      </c>
      <c r="V235" s="19"/>
      <c r="W235" s="19"/>
      <c r="X235" s="19"/>
      <c r="Y235" s="20">
        <f>+V235*((X235*'1. Standard_Cost'!$B$17)+(W235*X235*'1. Standard_Cost'!$C$17))</f>
        <v>0</v>
      </c>
      <c r="Z235" s="19"/>
      <c r="AA235" s="19"/>
      <c r="AB235" s="20">
        <f>+Z235*'1. Standard_Cost'!$B$21+AA235*'1. Standard_Cost'!$C$21</f>
        <v>0</v>
      </c>
      <c r="AC235" s="21"/>
      <c r="AD235" s="22"/>
      <c r="AE235" s="20">
        <f>SUM(AD235,AC235,AB235,Y235,U235,T235,S235,R235)*'1. Standard_Cost'!B274</f>
        <v>0</v>
      </c>
      <c r="AF235" s="20">
        <f t="shared" si="422"/>
        <v>0</v>
      </c>
      <c r="AG235" s="19"/>
      <c r="AH235" s="19"/>
      <c r="AI235" s="19"/>
      <c r="AJ235" s="23"/>
      <c r="AK235" s="23"/>
      <c r="AL235" s="23"/>
      <c r="AM235" s="20" t="e">
        <f>AG235*'1. Standard_Cost'!B270+'Incremental_Cost Year 1'!#REF!*'1. Standard_Cost'!C270+'Incremental_Cost Year 1'!#REF!*'1. Standard_Cost'!D270+'Incremental_Cost Year 1'!#REF!+'Incremental_Cost Year 1'!#REF!+AK235</f>
        <v>#REF!</v>
      </c>
      <c r="AN235" s="20" t="e">
        <f>AM235*'1. Standard_Cost'!C274</f>
        <v>#REF!</v>
      </c>
      <c r="AO235" s="23"/>
      <c r="AQ235" s="20">
        <f t="shared" si="418"/>
        <v>0</v>
      </c>
      <c r="AR235" s="20">
        <f t="shared" si="419"/>
        <v>0</v>
      </c>
      <c r="AS235" s="20" t="e">
        <f t="shared" si="420"/>
        <v>#REF!</v>
      </c>
      <c r="AT235" s="20" t="e">
        <f t="shared" si="423"/>
        <v>#REF!</v>
      </c>
      <c r="AU235" s="24"/>
      <c r="AV235" s="24"/>
      <c r="AW235" s="24"/>
      <c r="AX235" s="24"/>
      <c r="AY235" s="24"/>
      <c r="AZ235" s="24"/>
      <c r="BA235" s="25" t="e">
        <f t="shared" si="421"/>
        <v>#REF!</v>
      </c>
    </row>
    <row r="236" spans="2:53" outlineLevel="2">
      <c r="B236" s="41"/>
      <c r="C236" s="41"/>
      <c r="D236" s="84"/>
      <c r="E236" s="84"/>
      <c r="F236" s="84"/>
      <c r="G236" s="83"/>
      <c r="H236" s="26" t="s">
        <v>180</v>
      </c>
      <c r="I236" s="16"/>
      <c r="J236" s="17"/>
      <c r="K236" s="17"/>
      <c r="L236" s="18" t="str">
        <f>IF(I236&lt;&gt;0,((VLOOKUP(I236,'1. Standard_Cost'!$B$4:$D$9,2)+VLOOKUP(I236,'1. Standard_Cost'!$B$4:$D$9,3))*J236*K236),"0")</f>
        <v>0</v>
      </c>
      <c r="M236" s="18">
        <f t="shared" si="417"/>
        <v>0</v>
      </c>
      <c r="N236" s="19"/>
      <c r="O236" s="19"/>
      <c r="P236" s="19"/>
      <c r="Q236" s="19"/>
      <c r="R236" s="20">
        <f>+N236*P236*'1. Standard_Cost'!$B$13</f>
        <v>0</v>
      </c>
      <c r="S236" s="20">
        <f>+N236*O236*P236*'1. Standard_Cost'!$C$13</f>
        <v>0</v>
      </c>
      <c r="T236" s="20">
        <f>+N236*P236*Q236*'1. Standard_Cost'!$D$13</f>
        <v>0</v>
      </c>
      <c r="U236" s="20">
        <f>+N236*O236*'1. Standard_Cost'!$E$13</f>
        <v>0</v>
      </c>
      <c r="V236" s="19"/>
      <c r="W236" s="19"/>
      <c r="X236" s="19"/>
      <c r="Y236" s="20">
        <f>+V236*((X236*'1. Standard_Cost'!$B$17)+(W236*X236*'1. Standard_Cost'!$C$17))</f>
        <v>0</v>
      </c>
      <c r="Z236" s="19"/>
      <c r="AA236" s="19"/>
      <c r="AB236" s="20">
        <f>+Z236*'1. Standard_Cost'!$B$21+AA236*'1. Standard_Cost'!$C$21</f>
        <v>0</v>
      </c>
      <c r="AC236" s="21"/>
      <c r="AD236" s="22"/>
      <c r="AE236" s="20">
        <f>SUM(AD236,AC236,AB236,Y236,U236,T236,S236,R236)*'1. Standard_Cost'!B274</f>
        <v>0</v>
      </c>
      <c r="AF236" s="20">
        <f t="shared" si="422"/>
        <v>0</v>
      </c>
      <c r="AG236" s="19"/>
      <c r="AH236" s="19"/>
      <c r="AI236" s="19"/>
      <c r="AJ236" s="23"/>
      <c r="AK236" s="23"/>
      <c r="AL236" s="23"/>
      <c r="AM236" s="20" t="e">
        <f>AG236*'1. Standard_Cost'!B270+'Incremental_Cost Year 1'!#REF!*'1. Standard_Cost'!C270+'Incremental_Cost Year 1'!#REF!*'1. Standard_Cost'!D270+'Incremental_Cost Year 1'!#REF!+'Incremental_Cost Year 1'!#REF!+AK236</f>
        <v>#REF!</v>
      </c>
      <c r="AN236" s="20" t="e">
        <f>AM236*'1. Standard_Cost'!C274</f>
        <v>#REF!</v>
      </c>
      <c r="AO236" s="23"/>
      <c r="AQ236" s="20">
        <f t="shared" si="418"/>
        <v>0</v>
      </c>
      <c r="AR236" s="20">
        <f t="shared" si="419"/>
        <v>0</v>
      </c>
      <c r="AS236" s="20" t="e">
        <f t="shared" si="420"/>
        <v>#REF!</v>
      </c>
      <c r="AT236" s="20" t="e">
        <f t="shared" si="423"/>
        <v>#REF!</v>
      </c>
      <c r="AU236" s="24"/>
      <c r="AV236" s="24"/>
      <c r="AW236" s="24"/>
      <c r="AX236" s="24"/>
      <c r="AY236" s="24"/>
      <c r="AZ236" s="24"/>
      <c r="BA236" s="25" t="e">
        <f t="shared" si="421"/>
        <v>#REF!</v>
      </c>
    </row>
    <row r="237" spans="2:53" ht="55.2" outlineLevel="1">
      <c r="B237" s="41"/>
      <c r="C237" s="41"/>
      <c r="D237" s="86" t="s">
        <v>48</v>
      </c>
      <c r="E237" s="86" t="s">
        <v>279</v>
      </c>
      <c r="F237" s="88" t="s">
        <v>153</v>
      </c>
      <c r="G237" s="89" t="s">
        <v>154</v>
      </c>
      <c r="H237" s="27" t="s">
        <v>290</v>
      </c>
      <c r="I237" s="28"/>
      <c r="J237" s="28"/>
      <c r="K237" s="28"/>
      <c r="L237" s="29">
        <f>SUM(L233:L236)</f>
        <v>0</v>
      </c>
      <c r="M237" s="29">
        <f>SUM(M233:M236)</f>
        <v>0</v>
      </c>
      <c r="N237" s="28"/>
      <c r="O237" s="28"/>
      <c r="P237" s="28"/>
      <c r="Q237" s="28"/>
      <c r="R237" s="30">
        <f>SUM(R233:R236)</f>
        <v>0</v>
      </c>
      <c r="S237" s="30">
        <f>SUM(S233:S236)</f>
        <v>0</v>
      </c>
      <c r="T237" s="30">
        <f>SUM(T233:T236)</f>
        <v>0</v>
      </c>
      <c r="U237" s="30">
        <f>SUM(U233:U236)</f>
        <v>0</v>
      </c>
      <c r="V237" s="28"/>
      <c r="W237" s="28"/>
      <c r="X237" s="28"/>
      <c r="Y237" s="29">
        <f>SUM(Y233:Y236)</f>
        <v>0</v>
      </c>
      <c r="Z237" s="28"/>
      <c r="AA237" s="28"/>
      <c r="AB237" s="29">
        <f t="shared" ref="AB237:AF237" si="424">SUM(AB233:AB236)</f>
        <v>0</v>
      </c>
      <c r="AC237" s="29">
        <f t="shared" si="424"/>
        <v>0</v>
      </c>
      <c r="AD237" s="29">
        <f t="shared" si="424"/>
        <v>0</v>
      </c>
      <c r="AE237" s="29">
        <f t="shared" si="424"/>
        <v>0</v>
      </c>
      <c r="AF237" s="29">
        <f t="shared" si="424"/>
        <v>0</v>
      </c>
      <c r="AG237" s="28"/>
      <c r="AH237" s="28"/>
      <c r="AI237" s="28"/>
      <c r="AJ237" s="30">
        <f>SUM(AJ233:AJ236)</f>
        <v>0</v>
      </c>
      <c r="AK237" s="30">
        <f>SUM(AK233:AK236)</f>
        <v>0</v>
      </c>
      <c r="AL237" s="30">
        <f>SUM(AL233:AL236)</f>
        <v>0</v>
      </c>
      <c r="AM237" s="29" t="e">
        <f>SUM(AM233:AM236)</f>
        <v>#REF!</v>
      </c>
      <c r="AN237" s="29" t="e">
        <f>SUM(AN233:AN236)</f>
        <v>#REF!</v>
      </c>
      <c r="AO237" s="31"/>
      <c r="AP237" s="32"/>
      <c r="AQ237" s="78">
        <f t="shared" ref="AQ237:BA237" si="425">SUM(AQ233:AQ236)</f>
        <v>0</v>
      </c>
      <c r="AR237" s="78">
        <f t="shared" si="425"/>
        <v>0</v>
      </c>
      <c r="AS237" s="78" t="e">
        <f t="shared" si="425"/>
        <v>#REF!</v>
      </c>
      <c r="AT237" s="78" t="e">
        <f t="shared" si="425"/>
        <v>#REF!</v>
      </c>
      <c r="AU237" s="78">
        <f t="shared" si="425"/>
        <v>0</v>
      </c>
      <c r="AV237" s="78">
        <f t="shared" si="425"/>
        <v>0</v>
      </c>
      <c r="AW237" s="78">
        <f t="shared" si="425"/>
        <v>0</v>
      </c>
      <c r="AX237" s="78">
        <f t="shared" si="425"/>
        <v>0</v>
      </c>
      <c r="AY237" s="78">
        <f t="shared" si="425"/>
        <v>0</v>
      </c>
      <c r="AZ237" s="78">
        <f t="shared" si="425"/>
        <v>0</v>
      </c>
      <c r="BA237" s="78" t="e">
        <f t="shared" si="425"/>
        <v>#REF!</v>
      </c>
    </row>
    <row r="238" spans="2:53" s="39" customFormat="1" ht="12.75" customHeight="1">
      <c r="B238" s="49"/>
      <c r="C238" s="224" t="s">
        <v>291</v>
      </c>
      <c r="D238" s="224"/>
      <c r="E238" s="225"/>
      <c r="F238" s="69"/>
      <c r="G238" s="69"/>
      <c r="H238" s="57" t="s">
        <v>295</v>
      </c>
      <c r="I238" s="58"/>
      <c r="J238" s="58"/>
      <c r="K238" s="58"/>
      <c r="L238" s="59">
        <f>SUM(L243,L248,L253,L258)</f>
        <v>0</v>
      </c>
      <c r="M238" s="59">
        <f>SUM(M243,M248,M253,M258)</f>
        <v>0</v>
      </c>
      <c r="N238" s="58"/>
      <c r="O238" s="58"/>
      <c r="P238" s="58"/>
      <c r="Q238" s="58"/>
      <c r="R238" s="59">
        <f>SUM(R243,R248,R253,R258)</f>
        <v>0</v>
      </c>
      <c r="S238" s="59">
        <f t="shared" ref="S238:U238" si="426">SUM(S243,S248,S253,S258)</f>
        <v>0</v>
      </c>
      <c r="T238" s="59">
        <f t="shared" si="426"/>
        <v>0</v>
      </c>
      <c r="U238" s="59">
        <f t="shared" si="426"/>
        <v>0</v>
      </c>
      <c r="V238" s="58"/>
      <c r="W238" s="58"/>
      <c r="X238" s="58"/>
      <c r="Y238" s="59">
        <f>SUM(Y243,Y248,Y253,Y258)</f>
        <v>0</v>
      </c>
      <c r="Z238" s="58"/>
      <c r="AA238" s="58"/>
      <c r="AB238" s="59">
        <f t="shared" ref="AB238:AN238" si="427">SUM(AB243,AB248,AB253,AB258)</f>
        <v>0</v>
      </c>
      <c r="AC238" s="59">
        <f t="shared" si="427"/>
        <v>0</v>
      </c>
      <c r="AD238" s="59">
        <f t="shared" si="427"/>
        <v>0</v>
      </c>
      <c r="AE238" s="59">
        <f t="shared" si="427"/>
        <v>0</v>
      </c>
      <c r="AF238" s="59">
        <f t="shared" si="427"/>
        <v>0</v>
      </c>
      <c r="AG238" s="59">
        <f t="shared" si="427"/>
        <v>0</v>
      </c>
      <c r="AH238" s="59">
        <f t="shared" si="427"/>
        <v>0</v>
      </c>
      <c r="AI238" s="59">
        <f t="shared" si="427"/>
        <v>0</v>
      </c>
      <c r="AJ238" s="59">
        <f t="shared" si="427"/>
        <v>0</v>
      </c>
      <c r="AK238" s="59">
        <f t="shared" si="427"/>
        <v>0</v>
      </c>
      <c r="AL238" s="59">
        <f t="shared" si="427"/>
        <v>0</v>
      </c>
      <c r="AM238" s="59" t="e">
        <f t="shared" si="427"/>
        <v>#REF!</v>
      </c>
      <c r="AN238" s="59" t="e">
        <f t="shared" si="427"/>
        <v>#REF!</v>
      </c>
      <c r="AO238" s="60"/>
      <c r="AP238" s="40"/>
      <c r="AQ238" s="59">
        <f t="shared" ref="AQ238:BA238" si="428">SUM(AQ243,AQ248,AQ253,AQ258)</f>
        <v>0</v>
      </c>
      <c r="AR238" s="59">
        <f t="shared" si="428"/>
        <v>0</v>
      </c>
      <c r="AS238" s="59" t="e">
        <f t="shared" si="428"/>
        <v>#REF!</v>
      </c>
      <c r="AT238" s="59" t="e">
        <f t="shared" si="428"/>
        <v>#REF!</v>
      </c>
      <c r="AU238" s="59">
        <f t="shared" si="428"/>
        <v>0</v>
      </c>
      <c r="AV238" s="59">
        <f t="shared" si="428"/>
        <v>0</v>
      </c>
      <c r="AW238" s="59">
        <f t="shared" si="428"/>
        <v>0</v>
      </c>
      <c r="AX238" s="59">
        <f t="shared" si="428"/>
        <v>0</v>
      </c>
      <c r="AY238" s="59">
        <f t="shared" si="428"/>
        <v>0</v>
      </c>
      <c r="AZ238" s="59">
        <f t="shared" si="428"/>
        <v>0</v>
      </c>
      <c r="BA238" s="59" t="e">
        <f t="shared" si="428"/>
        <v>#REF!</v>
      </c>
    </row>
    <row r="239" spans="2:53" outlineLevel="2">
      <c r="B239" s="41"/>
      <c r="C239" s="38"/>
      <c r="D239" s="85"/>
      <c r="E239" s="85"/>
      <c r="F239" s="87"/>
      <c r="G239" s="82"/>
      <c r="H239" s="15" t="s">
        <v>49</v>
      </c>
      <c r="I239" s="16"/>
      <c r="J239" s="17"/>
      <c r="K239" s="17"/>
      <c r="L239" s="18" t="str">
        <f>IF(I239&lt;&gt;0,((VLOOKUP(I239,'1. Standard_Cost'!$B$4:$D$9,2)+VLOOKUP(I239,'1. Standard_Cost'!$B$4:$D$9,3))*J239*K239),"0")</f>
        <v>0</v>
      </c>
      <c r="M239" s="18">
        <f t="shared" ref="M239:M242" si="429">L239*0.167</f>
        <v>0</v>
      </c>
      <c r="N239" s="19"/>
      <c r="O239" s="19"/>
      <c r="P239" s="19"/>
      <c r="Q239" s="19"/>
      <c r="R239" s="20">
        <f>+N239*P239*'1. Standard_Cost'!$B$13</f>
        <v>0</v>
      </c>
      <c r="S239" s="20">
        <f>+N239*O239*P239*'1. Standard_Cost'!$C$13</f>
        <v>0</v>
      </c>
      <c r="T239" s="20">
        <f>+N239*P239*Q239*'1. Standard_Cost'!$D$13</f>
        <v>0</v>
      </c>
      <c r="U239" s="20">
        <f>+N239*O239*'1. Standard_Cost'!$E$13</f>
        <v>0</v>
      </c>
      <c r="V239" s="19"/>
      <c r="W239" s="19"/>
      <c r="X239" s="19"/>
      <c r="Y239" s="20">
        <f>+V239*((X239*'1. Standard_Cost'!$B$17)+(W239*X239*'1. Standard_Cost'!$C$17))</f>
        <v>0</v>
      </c>
      <c r="Z239" s="19"/>
      <c r="AA239" s="19"/>
      <c r="AB239" s="20">
        <f>+Z239*'1. Standard_Cost'!$B$21+AA239*'1. Standard_Cost'!$C$21</f>
        <v>0</v>
      </c>
      <c r="AC239" s="21"/>
      <c r="AD239" s="22"/>
      <c r="AE239" s="20">
        <f>SUM(AD239,AC239,AB239,Y239,U239,T239,S239,R239)*'1. Standard_Cost'!B290</f>
        <v>0</v>
      </c>
      <c r="AF239" s="20">
        <f>SUM(AD239,AE239)</f>
        <v>0</v>
      </c>
      <c r="AG239" s="19"/>
      <c r="AH239" s="19"/>
      <c r="AI239" s="19"/>
      <c r="AJ239" s="23"/>
      <c r="AK239" s="23"/>
      <c r="AL239" s="23"/>
      <c r="AM239" s="20" t="e">
        <f>AG239*'1. Standard_Cost'!B286+'Incremental_Cost Year 1'!#REF!*'1. Standard_Cost'!C286+'Incremental_Cost Year 1'!#REF!*'1. Standard_Cost'!D286+'Incremental_Cost Year 1'!#REF!+'Incremental_Cost Year 1'!#REF!+AK239</f>
        <v>#REF!</v>
      </c>
      <c r="AN239" s="20" t="e">
        <f>AM239*'1. Standard_Cost'!C290</f>
        <v>#REF!</v>
      </c>
      <c r="AO239" s="23"/>
      <c r="AQ239" s="20">
        <f t="shared" ref="AQ239:AQ242" si="430">L239+M239</f>
        <v>0</v>
      </c>
      <c r="AR239" s="20">
        <f t="shared" ref="AR239:AR242" si="431">AF239</f>
        <v>0</v>
      </c>
      <c r="AS239" s="20" t="e">
        <f t="shared" ref="AS239:AS242" si="432">AM239+AN239</f>
        <v>#REF!</v>
      </c>
      <c r="AT239" s="20" t="e">
        <f>SUM(AQ239,AR239,AS239)</f>
        <v>#REF!</v>
      </c>
      <c r="AU239" s="24"/>
      <c r="AV239" s="24"/>
      <c r="AW239" s="24"/>
      <c r="AX239" s="24"/>
      <c r="AY239" s="24"/>
      <c r="AZ239" s="24"/>
      <c r="BA239" s="25" t="e">
        <f t="shared" ref="BA239:BA242" si="433">SUM(AU239:AZ239)-AT239</f>
        <v>#REF!</v>
      </c>
    </row>
    <row r="240" spans="2:53" outlineLevel="2">
      <c r="B240" s="41"/>
      <c r="C240" s="38"/>
      <c r="D240" s="84"/>
      <c r="E240" s="84"/>
      <c r="F240" s="84"/>
      <c r="G240" s="83"/>
      <c r="H240" s="15" t="s">
        <v>50</v>
      </c>
      <c r="I240" s="16"/>
      <c r="J240" s="17"/>
      <c r="K240" s="17"/>
      <c r="L240" s="18" t="str">
        <f>IF(I240&lt;&gt;0,((VLOOKUP(I240,'1. Standard_Cost'!$B$4:$D$9,2)+VLOOKUP(I240,'1. Standard_Cost'!$B$4:$D$9,3))*J240*K240),"0")</f>
        <v>0</v>
      </c>
      <c r="M240" s="18">
        <f t="shared" si="429"/>
        <v>0</v>
      </c>
      <c r="N240" s="19"/>
      <c r="O240" s="19"/>
      <c r="P240" s="19"/>
      <c r="Q240" s="19"/>
      <c r="R240" s="20">
        <f>+N240*P240*'1. Standard_Cost'!$B$13</f>
        <v>0</v>
      </c>
      <c r="S240" s="20">
        <f>+N240*O240*P240*'1. Standard_Cost'!$C$13</f>
        <v>0</v>
      </c>
      <c r="T240" s="20">
        <f>+N240*P240*Q240*'1. Standard_Cost'!$D$13</f>
        <v>0</v>
      </c>
      <c r="U240" s="20">
        <f>+N240*O240*'1. Standard_Cost'!$E$13</f>
        <v>0</v>
      </c>
      <c r="V240" s="19"/>
      <c r="W240" s="19"/>
      <c r="X240" s="19"/>
      <c r="Y240" s="20">
        <f>+V240*((X240*'1. Standard_Cost'!$B$17)+(W240*X240*'1. Standard_Cost'!$C$17))</f>
        <v>0</v>
      </c>
      <c r="Z240" s="19"/>
      <c r="AA240" s="19"/>
      <c r="AB240" s="20">
        <f>+Z240*'1. Standard_Cost'!$B$21+AA240*'1. Standard_Cost'!$C$21</f>
        <v>0</v>
      </c>
      <c r="AC240" s="21"/>
      <c r="AD240" s="22"/>
      <c r="AE240" s="20">
        <f>SUM(AD240,AC240,AB240,Y240,U240,T240,S240,R240)*'1. Standard_Cost'!B290</f>
        <v>0</v>
      </c>
      <c r="AF240" s="20">
        <f t="shared" ref="AF240:AF242" si="434">SUM(AD240,AE240)</f>
        <v>0</v>
      </c>
      <c r="AG240" s="19"/>
      <c r="AH240" s="19"/>
      <c r="AI240" s="19"/>
      <c r="AJ240" s="23"/>
      <c r="AK240" s="23"/>
      <c r="AL240" s="23"/>
      <c r="AM240" s="20" t="e">
        <f>AG240*'1. Standard_Cost'!B286+'Incremental_Cost Year 1'!#REF!*'1. Standard_Cost'!C286+'Incremental_Cost Year 1'!#REF!*'1. Standard_Cost'!D286+'Incremental_Cost Year 1'!#REF!+'Incremental_Cost Year 1'!#REF!+AK240</f>
        <v>#REF!</v>
      </c>
      <c r="AN240" s="20" t="e">
        <f>AM240*'1. Standard_Cost'!C290</f>
        <v>#REF!</v>
      </c>
      <c r="AO240" s="23"/>
      <c r="AQ240" s="20">
        <f t="shared" si="430"/>
        <v>0</v>
      </c>
      <c r="AR240" s="20">
        <f t="shared" si="431"/>
        <v>0</v>
      </c>
      <c r="AS240" s="20" t="e">
        <f t="shared" si="432"/>
        <v>#REF!</v>
      </c>
      <c r="AT240" s="20" t="e">
        <f t="shared" ref="AT240:AT242" si="435">SUM(AQ240,AR240,AS240)</f>
        <v>#REF!</v>
      </c>
      <c r="AU240" s="24"/>
      <c r="AV240" s="24"/>
      <c r="AW240" s="24"/>
      <c r="AX240" s="24"/>
      <c r="AY240" s="24"/>
      <c r="AZ240" s="24"/>
      <c r="BA240" s="25" t="e">
        <f t="shared" si="433"/>
        <v>#REF!</v>
      </c>
    </row>
    <row r="241" spans="1:53" outlineLevel="2">
      <c r="B241" s="41"/>
      <c r="C241" s="38"/>
      <c r="D241" s="84"/>
      <c r="E241" s="84"/>
      <c r="F241" s="84"/>
      <c r="G241" s="83"/>
      <c r="H241" s="15" t="s">
        <v>51</v>
      </c>
      <c r="I241" s="16"/>
      <c r="J241" s="17"/>
      <c r="K241" s="17"/>
      <c r="L241" s="18" t="str">
        <f>IF(I241&lt;&gt;0,((VLOOKUP(I241,'1. Standard_Cost'!$B$4:$D$9,2)+VLOOKUP(I241,'1. Standard_Cost'!$B$4:$D$9,3))*J241*K241),"0")</f>
        <v>0</v>
      </c>
      <c r="M241" s="18">
        <f t="shared" si="429"/>
        <v>0</v>
      </c>
      <c r="N241" s="19"/>
      <c r="O241" s="19"/>
      <c r="P241" s="19"/>
      <c r="Q241" s="19"/>
      <c r="R241" s="20">
        <f>+N241*P241*'1. Standard_Cost'!$B$13</f>
        <v>0</v>
      </c>
      <c r="S241" s="20">
        <f>+N241*O241*P241*'1. Standard_Cost'!$C$13</f>
        <v>0</v>
      </c>
      <c r="T241" s="20">
        <f>+N241*P241*Q241*'1. Standard_Cost'!$D$13</f>
        <v>0</v>
      </c>
      <c r="U241" s="20">
        <f>+N241*O241*'1. Standard_Cost'!$E$13</f>
        <v>0</v>
      </c>
      <c r="V241" s="19"/>
      <c r="W241" s="19"/>
      <c r="X241" s="19"/>
      <c r="Y241" s="20">
        <f>+V241*((X241*'1. Standard_Cost'!$B$17)+(W241*X241*'1. Standard_Cost'!$C$17))</f>
        <v>0</v>
      </c>
      <c r="Z241" s="19"/>
      <c r="AA241" s="19"/>
      <c r="AB241" s="20">
        <f>+Z241*'1. Standard_Cost'!$B$21+AA241*'1. Standard_Cost'!$C$21</f>
        <v>0</v>
      </c>
      <c r="AC241" s="21"/>
      <c r="AD241" s="22"/>
      <c r="AE241" s="20">
        <f>SUM(AD241,AC241,AB241,Y241,U241,T241,S241,R241)*'1. Standard_Cost'!B290</f>
        <v>0</v>
      </c>
      <c r="AF241" s="20">
        <f t="shared" si="434"/>
        <v>0</v>
      </c>
      <c r="AG241" s="19"/>
      <c r="AH241" s="19"/>
      <c r="AI241" s="19"/>
      <c r="AJ241" s="23"/>
      <c r="AK241" s="23"/>
      <c r="AL241" s="23"/>
      <c r="AM241" s="20" t="e">
        <f>AG241*'1. Standard_Cost'!B286+'Incremental_Cost Year 1'!#REF!*'1. Standard_Cost'!C286+'Incremental_Cost Year 1'!#REF!*'1. Standard_Cost'!D286+'Incremental_Cost Year 1'!#REF!+'Incremental_Cost Year 1'!#REF!+AK241</f>
        <v>#REF!</v>
      </c>
      <c r="AN241" s="20" t="e">
        <f>AM241*'1. Standard_Cost'!C290</f>
        <v>#REF!</v>
      </c>
      <c r="AO241" s="23"/>
      <c r="AQ241" s="20">
        <f t="shared" si="430"/>
        <v>0</v>
      </c>
      <c r="AR241" s="20">
        <f t="shared" si="431"/>
        <v>0</v>
      </c>
      <c r="AS241" s="20" t="e">
        <f t="shared" si="432"/>
        <v>#REF!</v>
      </c>
      <c r="AT241" s="20" t="e">
        <f t="shared" si="435"/>
        <v>#REF!</v>
      </c>
      <c r="AU241" s="24"/>
      <c r="AV241" s="24"/>
      <c r="AW241" s="24"/>
      <c r="AX241" s="24"/>
      <c r="AY241" s="24"/>
      <c r="AZ241" s="24"/>
      <c r="BA241" s="25" t="e">
        <f t="shared" si="433"/>
        <v>#REF!</v>
      </c>
    </row>
    <row r="242" spans="1:53" outlineLevel="2">
      <c r="B242" s="41"/>
      <c r="C242" s="38"/>
      <c r="D242" s="84"/>
      <c r="E242" s="84"/>
      <c r="F242" s="84"/>
      <c r="G242" s="83"/>
      <c r="H242" s="26" t="s">
        <v>180</v>
      </c>
      <c r="I242" s="16"/>
      <c r="J242" s="17"/>
      <c r="K242" s="17"/>
      <c r="L242" s="18" t="str">
        <f>IF(I242&lt;&gt;0,((VLOOKUP(I242,'1. Standard_Cost'!$B$4:$D$9,2)+VLOOKUP(I242,'1. Standard_Cost'!$B$4:$D$9,3))*J242*K242),"0")</f>
        <v>0</v>
      </c>
      <c r="M242" s="18">
        <f t="shared" si="429"/>
        <v>0</v>
      </c>
      <c r="N242" s="19"/>
      <c r="O242" s="19"/>
      <c r="P242" s="19"/>
      <c r="Q242" s="19"/>
      <c r="R242" s="20">
        <f>+N242*P242*'1. Standard_Cost'!$B$13</f>
        <v>0</v>
      </c>
      <c r="S242" s="20">
        <f>+N242*O242*P242*'1. Standard_Cost'!$C$13</f>
        <v>0</v>
      </c>
      <c r="T242" s="20">
        <f>+N242*P242*Q242*'1. Standard_Cost'!$D$13</f>
        <v>0</v>
      </c>
      <c r="U242" s="20">
        <f>+N242*O242*'1. Standard_Cost'!$E$13</f>
        <v>0</v>
      </c>
      <c r="V242" s="19"/>
      <c r="W242" s="19"/>
      <c r="X242" s="19"/>
      <c r="Y242" s="20">
        <f>+V242*((X242*'1. Standard_Cost'!$B$17)+(W242*X242*'1. Standard_Cost'!$C$17))</f>
        <v>0</v>
      </c>
      <c r="Z242" s="19"/>
      <c r="AA242" s="19"/>
      <c r="AB242" s="20">
        <f>+Z242*'1. Standard_Cost'!$B$21+AA242*'1. Standard_Cost'!$C$21</f>
        <v>0</v>
      </c>
      <c r="AC242" s="21"/>
      <c r="AD242" s="22"/>
      <c r="AE242" s="20">
        <f>SUM(AD242,AC242,AB242,Y242,U242,T242,S242,R242)*'1. Standard_Cost'!B290</f>
        <v>0</v>
      </c>
      <c r="AF242" s="20">
        <f t="shared" si="434"/>
        <v>0</v>
      </c>
      <c r="AG242" s="19"/>
      <c r="AH242" s="19"/>
      <c r="AI242" s="19"/>
      <c r="AJ242" s="23"/>
      <c r="AK242" s="23"/>
      <c r="AL242" s="23"/>
      <c r="AM242" s="20" t="e">
        <f>AG242*'1. Standard_Cost'!B286+'Incremental_Cost Year 1'!#REF!*'1. Standard_Cost'!C286+'Incremental_Cost Year 1'!#REF!*'1. Standard_Cost'!D286+'Incremental_Cost Year 1'!#REF!+'Incremental_Cost Year 1'!#REF!+AK242</f>
        <v>#REF!</v>
      </c>
      <c r="AN242" s="20" t="e">
        <f>AM242*'1. Standard_Cost'!C290</f>
        <v>#REF!</v>
      </c>
      <c r="AO242" s="23"/>
      <c r="AQ242" s="20">
        <f t="shared" si="430"/>
        <v>0</v>
      </c>
      <c r="AR242" s="20">
        <f t="shared" si="431"/>
        <v>0</v>
      </c>
      <c r="AS242" s="20" t="e">
        <f t="shared" si="432"/>
        <v>#REF!</v>
      </c>
      <c r="AT242" s="20" t="e">
        <f t="shared" si="435"/>
        <v>#REF!</v>
      </c>
      <c r="AU242" s="24"/>
      <c r="AV242" s="24"/>
      <c r="AW242" s="24"/>
      <c r="AX242" s="24"/>
      <c r="AY242" s="24"/>
      <c r="AZ242" s="24"/>
      <c r="BA242" s="25" t="e">
        <f t="shared" si="433"/>
        <v>#REF!</v>
      </c>
    </row>
    <row r="243" spans="1:53" ht="41.4" outlineLevel="1">
      <c r="B243" s="41"/>
      <c r="C243" s="38"/>
      <c r="D243" s="86" t="s">
        <v>48</v>
      </c>
      <c r="E243" s="86" t="s">
        <v>292</v>
      </c>
      <c r="F243" s="88" t="s">
        <v>153</v>
      </c>
      <c r="G243" s="89" t="s">
        <v>154</v>
      </c>
      <c r="H243" s="27" t="s">
        <v>296</v>
      </c>
      <c r="I243" s="28"/>
      <c r="J243" s="28"/>
      <c r="K243" s="28"/>
      <c r="L243" s="29">
        <f>SUM(L239:L242)</f>
        <v>0</v>
      </c>
      <c r="M243" s="29">
        <f>SUM(M239:M242)</f>
        <v>0</v>
      </c>
      <c r="N243" s="28"/>
      <c r="O243" s="28"/>
      <c r="P243" s="28"/>
      <c r="Q243" s="28"/>
      <c r="R243" s="30">
        <f>SUM(R239:R242)</f>
        <v>0</v>
      </c>
      <c r="S243" s="30">
        <f>SUM(S239:S242)</f>
        <v>0</v>
      </c>
      <c r="T243" s="30">
        <f>SUM(T239:T242)</f>
        <v>0</v>
      </c>
      <c r="U243" s="30">
        <f>SUM(U239:U242)</f>
        <v>0</v>
      </c>
      <c r="V243" s="28"/>
      <c r="W243" s="28"/>
      <c r="X243" s="28"/>
      <c r="Y243" s="29">
        <f>SUM(Y239:Y242)</f>
        <v>0</v>
      </c>
      <c r="Z243" s="28"/>
      <c r="AA243" s="28"/>
      <c r="AB243" s="29">
        <f t="shared" ref="AB243:AF243" si="436">SUM(AB239:AB242)</f>
        <v>0</v>
      </c>
      <c r="AC243" s="29">
        <f t="shared" si="436"/>
        <v>0</v>
      </c>
      <c r="AD243" s="29">
        <f t="shared" si="436"/>
        <v>0</v>
      </c>
      <c r="AE243" s="29">
        <f t="shared" si="436"/>
        <v>0</v>
      </c>
      <c r="AF243" s="29">
        <f t="shared" si="436"/>
        <v>0</v>
      </c>
      <c r="AG243" s="28"/>
      <c r="AH243" s="28"/>
      <c r="AI243" s="28"/>
      <c r="AJ243" s="30">
        <f>SUM(AJ239:AJ242)</f>
        <v>0</v>
      </c>
      <c r="AK243" s="30">
        <f>SUM(AK239:AK242)</f>
        <v>0</v>
      </c>
      <c r="AL243" s="30">
        <f>SUM(AL239:AL242)</f>
        <v>0</v>
      </c>
      <c r="AM243" s="29" t="e">
        <f>SUM(AM239:AM242)</f>
        <v>#REF!</v>
      </c>
      <c r="AN243" s="29" t="e">
        <f>SUM(AN239:AN242)</f>
        <v>#REF!</v>
      </c>
      <c r="AO243" s="31"/>
      <c r="AP243" s="32"/>
      <c r="AQ243" s="78">
        <f t="shared" ref="AQ243:BA243" si="437">SUM(AQ239:AQ242)</f>
        <v>0</v>
      </c>
      <c r="AR243" s="78">
        <f t="shared" si="437"/>
        <v>0</v>
      </c>
      <c r="AS243" s="78" t="e">
        <f t="shared" si="437"/>
        <v>#REF!</v>
      </c>
      <c r="AT243" s="78" t="e">
        <f t="shared" si="437"/>
        <v>#REF!</v>
      </c>
      <c r="AU243" s="78">
        <f t="shared" si="437"/>
        <v>0</v>
      </c>
      <c r="AV243" s="78">
        <f t="shared" si="437"/>
        <v>0</v>
      </c>
      <c r="AW243" s="78">
        <f t="shared" si="437"/>
        <v>0</v>
      </c>
      <c r="AX243" s="78">
        <f t="shared" si="437"/>
        <v>0</v>
      </c>
      <c r="AY243" s="78">
        <f t="shared" si="437"/>
        <v>0</v>
      </c>
      <c r="AZ243" s="78">
        <f t="shared" si="437"/>
        <v>0</v>
      </c>
      <c r="BA243" s="78" t="e">
        <f t="shared" si="437"/>
        <v>#REF!</v>
      </c>
    </row>
    <row r="244" spans="1:53" outlineLevel="2">
      <c r="B244" s="41"/>
      <c r="C244" s="38"/>
      <c r="D244" s="85"/>
      <c r="E244" s="85"/>
      <c r="F244" s="87"/>
      <c r="G244" s="82"/>
      <c r="H244" s="15" t="s">
        <v>49</v>
      </c>
      <c r="I244" s="16"/>
      <c r="J244" s="17"/>
      <c r="K244" s="17"/>
      <c r="L244" s="18" t="str">
        <f>IF(I244&lt;&gt;0,((VLOOKUP(I244,'1. Standard_Cost'!$B$4:$D$9,2)+VLOOKUP(I244,'1. Standard_Cost'!$B$4:$D$9,3))*J244*K244),"0")</f>
        <v>0</v>
      </c>
      <c r="M244" s="18">
        <f t="shared" ref="M244:M247" si="438">L244*0.167</f>
        <v>0</v>
      </c>
      <c r="N244" s="19"/>
      <c r="O244" s="19"/>
      <c r="P244" s="19"/>
      <c r="Q244" s="19"/>
      <c r="R244" s="20">
        <f>+N244*P244*'1. Standard_Cost'!$B$13</f>
        <v>0</v>
      </c>
      <c r="S244" s="20">
        <f>+N244*O244*P244*'1. Standard_Cost'!$C$13</f>
        <v>0</v>
      </c>
      <c r="T244" s="20">
        <f>+N244*P244*Q244*'1. Standard_Cost'!$D$13</f>
        <v>0</v>
      </c>
      <c r="U244" s="20">
        <f>+N244*O244*'1. Standard_Cost'!$E$13</f>
        <v>0</v>
      </c>
      <c r="V244" s="19"/>
      <c r="W244" s="19"/>
      <c r="X244" s="19"/>
      <c r="Y244" s="20">
        <f>+V244*((X244*'1. Standard_Cost'!$B$17)+(W244*X244*'1. Standard_Cost'!$C$17))</f>
        <v>0</v>
      </c>
      <c r="Z244" s="19"/>
      <c r="AA244" s="19"/>
      <c r="AB244" s="20">
        <f>+Z244*'1. Standard_Cost'!$B$21+AA244*'1. Standard_Cost'!$C$21</f>
        <v>0</v>
      </c>
      <c r="AC244" s="21"/>
      <c r="AD244" s="22"/>
      <c r="AE244" s="20">
        <f>SUM(AD244,AC244,AB244,Y244,U244,T244,S244,R244)*'1. Standard_Cost'!B290</f>
        <v>0</v>
      </c>
      <c r="AF244" s="20">
        <f>SUM(AD244,AE244)</f>
        <v>0</v>
      </c>
      <c r="AG244" s="19"/>
      <c r="AH244" s="19"/>
      <c r="AI244" s="19"/>
      <c r="AJ244" s="23"/>
      <c r="AK244" s="23"/>
      <c r="AL244" s="23"/>
      <c r="AM244" s="20" t="e">
        <f>AG244*'1. Standard_Cost'!B286+'Incremental_Cost Year 1'!#REF!*'1. Standard_Cost'!C286+'Incremental_Cost Year 1'!#REF!*'1. Standard_Cost'!D286+'Incremental_Cost Year 1'!#REF!+'Incremental_Cost Year 1'!#REF!+AK244</f>
        <v>#REF!</v>
      </c>
      <c r="AN244" s="20" t="e">
        <f>AM244*'1. Standard_Cost'!C290</f>
        <v>#REF!</v>
      </c>
      <c r="AO244" s="23"/>
      <c r="AQ244" s="20">
        <f t="shared" ref="AQ244:AQ247" si="439">L244+M244</f>
        <v>0</v>
      </c>
      <c r="AR244" s="20">
        <f t="shared" ref="AR244:AR247" si="440">AF244</f>
        <v>0</v>
      </c>
      <c r="AS244" s="20" t="e">
        <f t="shared" ref="AS244:AS247" si="441">AM244+AN244</f>
        <v>#REF!</v>
      </c>
      <c r="AT244" s="20" t="e">
        <f>SUM(AQ244,AR244,AS244)</f>
        <v>#REF!</v>
      </c>
      <c r="AU244" s="24"/>
      <c r="AV244" s="24"/>
      <c r="AW244" s="24"/>
      <c r="AX244" s="24"/>
      <c r="AY244" s="24"/>
      <c r="AZ244" s="24"/>
      <c r="BA244" s="25" t="e">
        <f t="shared" ref="BA244:BA247" si="442">SUM(AU244:AZ244)-AT244</f>
        <v>#REF!</v>
      </c>
    </row>
    <row r="245" spans="1:53" outlineLevel="2">
      <c r="B245" s="41"/>
      <c r="C245" s="38"/>
      <c r="D245" s="84"/>
      <c r="E245" s="84"/>
      <c r="F245" s="84"/>
      <c r="G245" s="83"/>
      <c r="H245" s="15" t="s">
        <v>50</v>
      </c>
      <c r="I245" s="16"/>
      <c r="J245" s="17"/>
      <c r="K245" s="17"/>
      <c r="L245" s="18" t="str">
        <f>IF(I245&lt;&gt;0,((VLOOKUP(I245,'1. Standard_Cost'!$B$4:$D$9,2)+VLOOKUP(I245,'1. Standard_Cost'!$B$4:$D$9,3))*J245*K245),"0")</f>
        <v>0</v>
      </c>
      <c r="M245" s="18">
        <f t="shared" si="438"/>
        <v>0</v>
      </c>
      <c r="N245" s="19"/>
      <c r="O245" s="19"/>
      <c r="P245" s="19"/>
      <c r="Q245" s="19"/>
      <c r="R245" s="20">
        <f>+N245*P245*'1. Standard_Cost'!$B$13</f>
        <v>0</v>
      </c>
      <c r="S245" s="20">
        <f>+N245*O245*P245*'1. Standard_Cost'!$C$13</f>
        <v>0</v>
      </c>
      <c r="T245" s="20">
        <f>+N245*P245*Q245*'1. Standard_Cost'!$D$13</f>
        <v>0</v>
      </c>
      <c r="U245" s="20">
        <f>+N245*O245*'1. Standard_Cost'!$E$13</f>
        <v>0</v>
      </c>
      <c r="V245" s="19"/>
      <c r="W245" s="19"/>
      <c r="X245" s="19"/>
      <c r="Y245" s="20">
        <f>+V245*((X245*'1. Standard_Cost'!$B$17)+(W245*X245*'1. Standard_Cost'!$C$17))</f>
        <v>0</v>
      </c>
      <c r="Z245" s="19"/>
      <c r="AA245" s="19"/>
      <c r="AB245" s="20">
        <f>+Z245*'1. Standard_Cost'!$B$21+AA245*'1. Standard_Cost'!$C$21</f>
        <v>0</v>
      </c>
      <c r="AC245" s="21"/>
      <c r="AD245" s="22"/>
      <c r="AE245" s="20">
        <f>SUM(AD245,AC245,AB245,Y245,U245,T245,S245,R245)*'1. Standard_Cost'!B290</f>
        <v>0</v>
      </c>
      <c r="AF245" s="20">
        <f t="shared" ref="AF245:AF247" si="443">SUM(AD245,AE245)</f>
        <v>0</v>
      </c>
      <c r="AG245" s="19"/>
      <c r="AH245" s="19"/>
      <c r="AI245" s="19"/>
      <c r="AJ245" s="23"/>
      <c r="AK245" s="23"/>
      <c r="AL245" s="23"/>
      <c r="AM245" s="20" t="e">
        <f>AG245*'1. Standard_Cost'!B286+'Incremental_Cost Year 1'!#REF!*'1. Standard_Cost'!C286+'Incremental_Cost Year 1'!#REF!*'1. Standard_Cost'!D286+'Incremental_Cost Year 1'!#REF!+'Incremental_Cost Year 1'!#REF!+AK245</f>
        <v>#REF!</v>
      </c>
      <c r="AN245" s="20" t="e">
        <f>AM245*'1. Standard_Cost'!C290</f>
        <v>#REF!</v>
      </c>
      <c r="AO245" s="23"/>
      <c r="AQ245" s="20">
        <f t="shared" si="439"/>
        <v>0</v>
      </c>
      <c r="AR245" s="20">
        <f t="shared" si="440"/>
        <v>0</v>
      </c>
      <c r="AS245" s="20" t="e">
        <f t="shared" si="441"/>
        <v>#REF!</v>
      </c>
      <c r="AT245" s="20" t="e">
        <f t="shared" ref="AT245:AT247" si="444">SUM(AQ245,AR245,AS245)</f>
        <v>#REF!</v>
      </c>
      <c r="AU245" s="24"/>
      <c r="AV245" s="24">
        <v>0</v>
      </c>
      <c r="AW245" s="24"/>
      <c r="AX245" s="24"/>
      <c r="AY245" s="24"/>
      <c r="AZ245" s="24"/>
      <c r="BA245" s="25" t="e">
        <f t="shared" si="442"/>
        <v>#REF!</v>
      </c>
    </row>
    <row r="246" spans="1:53" outlineLevel="2">
      <c r="B246" s="41"/>
      <c r="C246" s="41"/>
      <c r="D246" s="84"/>
      <c r="E246" s="84"/>
      <c r="F246" s="84"/>
      <c r="G246" s="83"/>
      <c r="H246" s="15" t="s">
        <v>51</v>
      </c>
      <c r="I246" s="16"/>
      <c r="J246" s="17"/>
      <c r="K246" s="17"/>
      <c r="L246" s="18" t="str">
        <f>IF(I246&lt;&gt;0,((VLOOKUP(I246,'1. Standard_Cost'!$B$4:$D$9,2)+VLOOKUP(I246,'1. Standard_Cost'!$B$4:$D$9,3))*J246*K246),"0")</f>
        <v>0</v>
      </c>
      <c r="M246" s="18">
        <f t="shared" si="438"/>
        <v>0</v>
      </c>
      <c r="N246" s="19"/>
      <c r="O246" s="19"/>
      <c r="P246" s="19"/>
      <c r="Q246" s="19"/>
      <c r="R246" s="20">
        <f>+N246*P246*'1. Standard_Cost'!$B$13</f>
        <v>0</v>
      </c>
      <c r="S246" s="20">
        <f>+N246*O246*P246*'1. Standard_Cost'!$C$13</f>
        <v>0</v>
      </c>
      <c r="T246" s="20">
        <f>+N246*P246*Q246*'1. Standard_Cost'!$D$13</f>
        <v>0</v>
      </c>
      <c r="U246" s="20">
        <f>+N246*O246*'1. Standard_Cost'!$E$13</f>
        <v>0</v>
      </c>
      <c r="V246" s="19"/>
      <c r="W246" s="19"/>
      <c r="X246" s="19"/>
      <c r="Y246" s="20">
        <f>+V246*((X246*'1. Standard_Cost'!$B$17)+(W246*X246*'1. Standard_Cost'!$C$17))</f>
        <v>0</v>
      </c>
      <c r="Z246" s="19"/>
      <c r="AA246" s="19"/>
      <c r="AB246" s="20">
        <f>+Z246*'1. Standard_Cost'!$B$21+AA246*'1. Standard_Cost'!$C$21</f>
        <v>0</v>
      </c>
      <c r="AC246" s="21"/>
      <c r="AD246" s="22"/>
      <c r="AE246" s="20">
        <f>SUM(AD246,AC246,AB246,Y246,U246,T246,S246,R246)*'1. Standard_Cost'!B290</f>
        <v>0</v>
      </c>
      <c r="AF246" s="20">
        <f t="shared" si="443"/>
        <v>0</v>
      </c>
      <c r="AG246" s="19"/>
      <c r="AH246" s="19"/>
      <c r="AI246" s="19"/>
      <c r="AJ246" s="23"/>
      <c r="AK246" s="23"/>
      <c r="AL246" s="23"/>
      <c r="AM246" s="20" t="e">
        <f>AG246*'1. Standard_Cost'!B286+'Incremental_Cost Year 1'!#REF!*'1. Standard_Cost'!C286+'Incremental_Cost Year 1'!#REF!*'1. Standard_Cost'!D286+'Incremental_Cost Year 1'!#REF!+'Incremental_Cost Year 1'!#REF!+AK246</f>
        <v>#REF!</v>
      </c>
      <c r="AN246" s="20" t="e">
        <f>AM246*'1. Standard_Cost'!C290</f>
        <v>#REF!</v>
      </c>
      <c r="AO246" s="23"/>
      <c r="AQ246" s="20">
        <f t="shared" si="439"/>
        <v>0</v>
      </c>
      <c r="AR246" s="20">
        <f t="shared" si="440"/>
        <v>0</v>
      </c>
      <c r="AS246" s="20" t="e">
        <f t="shared" si="441"/>
        <v>#REF!</v>
      </c>
      <c r="AT246" s="20" t="e">
        <f t="shared" si="444"/>
        <v>#REF!</v>
      </c>
      <c r="AU246" s="24"/>
      <c r="AV246" s="24"/>
      <c r="AW246" s="24"/>
      <c r="AX246" s="24"/>
      <c r="AY246" s="24"/>
      <c r="AZ246" s="24"/>
      <c r="BA246" s="25" t="e">
        <f t="shared" si="442"/>
        <v>#REF!</v>
      </c>
    </row>
    <row r="247" spans="1:53" outlineLevel="2">
      <c r="B247" s="41"/>
      <c r="C247" s="41"/>
      <c r="D247" s="84"/>
      <c r="E247" s="84"/>
      <c r="F247" s="84"/>
      <c r="G247" s="83"/>
      <c r="H247" s="26" t="s">
        <v>180</v>
      </c>
      <c r="I247" s="16"/>
      <c r="J247" s="17"/>
      <c r="K247" s="17"/>
      <c r="L247" s="18" t="str">
        <f>IF(I247&lt;&gt;0,((VLOOKUP(I247,'1. Standard_Cost'!$B$4:$D$9,2)+VLOOKUP(I247,'1. Standard_Cost'!$B$4:$D$9,3))*J247*K247),"0")</f>
        <v>0</v>
      </c>
      <c r="M247" s="18">
        <f t="shared" si="438"/>
        <v>0</v>
      </c>
      <c r="N247" s="19"/>
      <c r="O247" s="19"/>
      <c r="P247" s="19"/>
      <c r="Q247" s="19"/>
      <c r="R247" s="20">
        <f>+N247*P247*'1. Standard_Cost'!$B$13</f>
        <v>0</v>
      </c>
      <c r="S247" s="20">
        <f>+N247*O247*P247*'1. Standard_Cost'!$C$13</f>
        <v>0</v>
      </c>
      <c r="T247" s="20">
        <f>+N247*P247*Q247*'1. Standard_Cost'!$D$13</f>
        <v>0</v>
      </c>
      <c r="U247" s="20">
        <f>+N247*O247*'1. Standard_Cost'!$E$13</f>
        <v>0</v>
      </c>
      <c r="V247" s="19"/>
      <c r="W247" s="19"/>
      <c r="X247" s="19"/>
      <c r="Y247" s="20">
        <f>+V247*((X247*'1. Standard_Cost'!$B$17)+(W247*X247*'1. Standard_Cost'!$C$17))</f>
        <v>0</v>
      </c>
      <c r="Z247" s="19"/>
      <c r="AA247" s="19"/>
      <c r="AB247" s="20">
        <f>+Z247*'1. Standard_Cost'!$B$21+AA247*'1. Standard_Cost'!$C$21</f>
        <v>0</v>
      </c>
      <c r="AC247" s="21"/>
      <c r="AD247" s="22"/>
      <c r="AE247" s="20">
        <f>SUM(AD247,AC247,AB247,Y247,U247,T247,S247,R247)*'1. Standard_Cost'!B290</f>
        <v>0</v>
      </c>
      <c r="AF247" s="20">
        <f t="shared" si="443"/>
        <v>0</v>
      </c>
      <c r="AG247" s="19"/>
      <c r="AH247" s="19"/>
      <c r="AI247" s="19"/>
      <c r="AJ247" s="23"/>
      <c r="AK247" s="23"/>
      <c r="AL247" s="23"/>
      <c r="AM247" s="20" t="e">
        <f>AG247*'1. Standard_Cost'!B286+'Incremental_Cost Year 1'!#REF!*'1. Standard_Cost'!C286+'Incremental_Cost Year 1'!#REF!*'1. Standard_Cost'!D286+'Incremental_Cost Year 1'!#REF!+'Incremental_Cost Year 1'!#REF!+AK247</f>
        <v>#REF!</v>
      </c>
      <c r="AN247" s="20" t="e">
        <f>AM247*'1. Standard_Cost'!C290</f>
        <v>#REF!</v>
      </c>
      <c r="AO247" s="23"/>
      <c r="AQ247" s="20">
        <f t="shared" si="439"/>
        <v>0</v>
      </c>
      <c r="AR247" s="20">
        <f t="shared" si="440"/>
        <v>0</v>
      </c>
      <c r="AS247" s="20" t="e">
        <f t="shared" si="441"/>
        <v>#REF!</v>
      </c>
      <c r="AT247" s="20" t="e">
        <f t="shared" si="444"/>
        <v>#REF!</v>
      </c>
      <c r="AU247" s="24"/>
      <c r="AV247" s="24"/>
      <c r="AW247" s="24"/>
      <c r="AX247" s="24"/>
      <c r="AY247" s="24"/>
      <c r="AZ247" s="24"/>
      <c r="BA247" s="25" t="e">
        <f t="shared" si="442"/>
        <v>#REF!</v>
      </c>
    </row>
    <row r="248" spans="1:53" ht="27.6" outlineLevel="1">
      <c r="B248" s="41"/>
      <c r="C248" s="41"/>
      <c r="D248" s="86" t="s">
        <v>48</v>
      </c>
      <c r="E248" s="86" t="s">
        <v>293</v>
      </c>
      <c r="F248" s="88" t="s">
        <v>153</v>
      </c>
      <c r="G248" s="89" t="s">
        <v>154</v>
      </c>
      <c r="H248" s="27" t="s">
        <v>297</v>
      </c>
      <c r="I248" s="28"/>
      <c r="J248" s="28"/>
      <c r="K248" s="28"/>
      <c r="L248" s="29">
        <f>SUM(L244:L247)</f>
        <v>0</v>
      </c>
      <c r="M248" s="29">
        <f>SUM(M244:M247)</f>
        <v>0</v>
      </c>
      <c r="N248" s="28"/>
      <c r="O248" s="28"/>
      <c r="P248" s="28"/>
      <c r="Q248" s="28"/>
      <c r="R248" s="30">
        <f>SUM(R244:R247)</f>
        <v>0</v>
      </c>
      <c r="S248" s="30">
        <f>SUM(S244:S247)</f>
        <v>0</v>
      </c>
      <c r="T248" s="30">
        <f>SUM(T244:T247)</f>
        <v>0</v>
      </c>
      <c r="U248" s="30">
        <f>SUM(U244:U247)</f>
        <v>0</v>
      </c>
      <c r="V248" s="28"/>
      <c r="W248" s="28"/>
      <c r="X248" s="28"/>
      <c r="Y248" s="29">
        <f>SUM(Y244:Y247)</f>
        <v>0</v>
      </c>
      <c r="Z248" s="28"/>
      <c r="AA248" s="28"/>
      <c r="AB248" s="29">
        <f t="shared" ref="AB248:AF248" si="445">SUM(AB244:AB247)</f>
        <v>0</v>
      </c>
      <c r="AC248" s="29">
        <f t="shared" si="445"/>
        <v>0</v>
      </c>
      <c r="AD248" s="29">
        <f t="shared" si="445"/>
        <v>0</v>
      </c>
      <c r="AE248" s="29">
        <f t="shared" si="445"/>
        <v>0</v>
      </c>
      <c r="AF248" s="29">
        <f t="shared" si="445"/>
        <v>0</v>
      </c>
      <c r="AG248" s="28"/>
      <c r="AH248" s="28"/>
      <c r="AI248" s="28"/>
      <c r="AJ248" s="30">
        <f>SUM(AJ244:AJ247)</f>
        <v>0</v>
      </c>
      <c r="AK248" s="30">
        <f>SUM(AK244:AK247)</f>
        <v>0</v>
      </c>
      <c r="AL248" s="30">
        <f>SUM(AL244:AL247)</f>
        <v>0</v>
      </c>
      <c r="AM248" s="29" t="e">
        <f>SUM(AM244:AM247)</f>
        <v>#REF!</v>
      </c>
      <c r="AN248" s="29" t="e">
        <f>SUM(AN244:AN247)</f>
        <v>#REF!</v>
      </c>
      <c r="AO248" s="31"/>
      <c r="AP248" s="32"/>
      <c r="AQ248" s="78">
        <f t="shared" ref="AQ248:BA248" si="446">SUM(AQ244:AQ247)</f>
        <v>0</v>
      </c>
      <c r="AR248" s="78">
        <f t="shared" si="446"/>
        <v>0</v>
      </c>
      <c r="AS248" s="78" t="e">
        <f t="shared" si="446"/>
        <v>#REF!</v>
      </c>
      <c r="AT248" s="78" t="e">
        <f t="shared" si="446"/>
        <v>#REF!</v>
      </c>
      <c r="AU248" s="78">
        <f t="shared" si="446"/>
        <v>0</v>
      </c>
      <c r="AV248" s="78">
        <f t="shared" si="446"/>
        <v>0</v>
      </c>
      <c r="AW248" s="78">
        <f t="shared" si="446"/>
        <v>0</v>
      </c>
      <c r="AX248" s="78">
        <f t="shared" si="446"/>
        <v>0</v>
      </c>
      <c r="AY248" s="78">
        <f t="shared" si="446"/>
        <v>0</v>
      </c>
      <c r="AZ248" s="78">
        <f t="shared" si="446"/>
        <v>0</v>
      </c>
      <c r="BA248" s="78" t="e">
        <f t="shared" si="446"/>
        <v>#REF!</v>
      </c>
    </row>
    <row r="249" spans="1:53" outlineLevel="2">
      <c r="B249" s="41"/>
      <c r="C249" s="41"/>
      <c r="D249" s="85"/>
      <c r="E249" s="85"/>
      <c r="F249" s="87"/>
      <c r="G249" s="82"/>
      <c r="H249" s="15" t="s">
        <v>49</v>
      </c>
      <c r="I249" s="16"/>
      <c r="J249" s="17"/>
      <c r="K249" s="17"/>
      <c r="L249" s="18" t="str">
        <f>IF(I249&lt;&gt;0,((VLOOKUP(I249,'1. Standard_Cost'!$B$4:$D$9,2)+VLOOKUP(I249,'1. Standard_Cost'!$B$4:$D$9,3))*J249*K249),"0")</f>
        <v>0</v>
      </c>
      <c r="M249" s="18">
        <f t="shared" ref="M249:M252" si="447">L249*0.167</f>
        <v>0</v>
      </c>
      <c r="N249" s="19"/>
      <c r="O249" s="19"/>
      <c r="P249" s="19"/>
      <c r="Q249" s="19"/>
      <c r="R249" s="20">
        <f>+N249*P249*'1. Standard_Cost'!$B$13</f>
        <v>0</v>
      </c>
      <c r="S249" s="20">
        <f>+N249*O249*P249*'1. Standard_Cost'!$C$13</f>
        <v>0</v>
      </c>
      <c r="T249" s="20">
        <f>+N249*P249*Q249*'1. Standard_Cost'!$D$13</f>
        <v>0</v>
      </c>
      <c r="U249" s="20">
        <f>+N249*O249*'1. Standard_Cost'!$E$13</f>
        <v>0</v>
      </c>
      <c r="V249" s="19"/>
      <c r="W249" s="19"/>
      <c r="X249" s="19"/>
      <c r="Y249" s="20">
        <f>+V249*((X249*'1. Standard_Cost'!$B$17)+(W249*X249*'1. Standard_Cost'!$C$17))</f>
        <v>0</v>
      </c>
      <c r="Z249" s="19"/>
      <c r="AA249" s="19"/>
      <c r="AB249" s="20">
        <f>+Z249*'1. Standard_Cost'!$B$21+AA249*'1. Standard_Cost'!$C$21</f>
        <v>0</v>
      </c>
      <c r="AC249" s="21"/>
      <c r="AD249" s="22"/>
      <c r="AE249" s="20">
        <f>SUM(AD249,AC249,AB249,Y249,U249,T249,S249,R249)*'1. Standard_Cost'!B295</f>
        <v>0</v>
      </c>
      <c r="AF249" s="20">
        <f>SUM(AD249,AE249)</f>
        <v>0</v>
      </c>
      <c r="AG249" s="19"/>
      <c r="AH249" s="19"/>
      <c r="AI249" s="19"/>
      <c r="AJ249" s="23"/>
      <c r="AK249" s="23"/>
      <c r="AL249" s="23"/>
      <c r="AM249" s="20" t="e">
        <f>AG249*'1. Standard_Cost'!B291+'Incremental_Cost Year 1'!#REF!*'1. Standard_Cost'!C291+'Incremental_Cost Year 1'!#REF!*'1. Standard_Cost'!D291+'Incremental_Cost Year 1'!#REF!+'Incremental_Cost Year 1'!#REF!+AK249</f>
        <v>#REF!</v>
      </c>
      <c r="AN249" s="20" t="e">
        <f>AM249*'1. Standard_Cost'!C295</f>
        <v>#REF!</v>
      </c>
      <c r="AO249" s="23"/>
      <c r="AQ249" s="20">
        <f t="shared" ref="AQ249:AQ252" si="448">L249+M249</f>
        <v>0</v>
      </c>
      <c r="AR249" s="20">
        <f t="shared" ref="AR249:AR252" si="449">AF249</f>
        <v>0</v>
      </c>
      <c r="AS249" s="20" t="e">
        <f t="shared" ref="AS249:AS252" si="450">AM249+AN249</f>
        <v>#REF!</v>
      </c>
      <c r="AT249" s="20" t="e">
        <f>SUM(AQ249,AR249,AS249)</f>
        <v>#REF!</v>
      </c>
      <c r="AU249" s="24"/>
      <c r="AV249" s="24"/>
      <c r="AW249" s="24"/>
      <c r="AX249" s="24"/>
      <c r="AY249" s="24"/>
      <c r="AZ249" s="24"/>
      <c r="BA249" s="25" t="e">
        <f t="shared" ref="BA249:BA252" si="451">SUM(AU249:AZ249)-AT249</f>
        <v>#REF!</v>
      </c>
    </row>
    <row r="250" spans="1:53" outlineLevel="2">
      <c r="B250" s="41"/>
      <c r="C250" s="41"/>
      <c r="D250" s="84"/>
      <c r="E250" s="84"/>
      <c r="F250" s="84"/>
      <c r="G250" s="83"/>
      <c r="H250" s="15" t="s">
        <v>50</v>
      </c>
      <c r="I250" s="16"/>
      <c r="J250" s="17"/>
      <c r="K250" s="17"/>
      <c r="L250" s="18" t="str">
        <f>IF(I250&lt;&gt;0,((VLOOKUP(I250,'1. Standard_Cost'!$B$4:$D$9,2)+VLOOKUP(I250,'1. Standard_Cost'!$B$4:$D$9,3))*J250*K250),"0")</f>
        <v>0</v>
      </c>
      <c r="M250" s="18">
        <f t="shared" si="447"/>
        <v>0</v>
      </c>
      <c r="N250" s="19"/>
      <c r="O250" s="19"/>
      <c r="P250" s="19"/>
      <c r="Q250" s="19"/>
      <c r="R250" s="20">
        <f>+N250*P250*'1. Standard_Cost'!$B$13</f>
        <v>0</v>
      </c>
      <c r="S250" s="20">
        <f>+N250*O250*P250*'1. Standard_Cost'!$C$13</f>
        <v>0</v>
      </c>
      <c r="T250" s="20">
        <f>+N250*P250*Q250*'1. Standard_Cost'!$D$13</f>
        <v>0</v>
      </c>
      <c r="U250" s="20">
        <f>+N250*O250*'1. Standard_Cost'!$E$13</f>
        <v>0</v>
      </c>
      <c r="V250" s="19"/>
      <c r="W250" s="19"/>
      <c r="X250" s="19"/>
      <c r="Y250" s="20">
        <f>+V250*((X250*'1. Standard_Cost'!$B$17)+(W250*X250*'1. Standard_Cost'!$C$17))</f>
        <v>0</v>
      </c>
      <c r="Z250" s="19"/>
      <c r="AA250" s="19"/>
      <c r="AB250" s="20">
        <f>+Z250*'1. Standard_Cost'!$B$21+AA250*'1. Standard_Cost'!$C$21</f>
        <v>0</v>
      </c>
      <c r="AC250" s="21"/>
      <c r="AD250" s="22"/>
      <c r="AE250" s="20">
        <f>SUM(AD250,AC250,AB250,Y250,U250,T250,S250,R250)*'1. Standard_Cost'!B295</f>
        <v>0</v>
      </c>
      <c r="AF250" s="20">
        <f t="shared" ref="AF250:AF252" si="452">SUM(AD250,AE250)</f>
        <v>0</v>
      </c>
      <c r="AG250" s="19"/>
      <c r="AH250" s="19"/>
      <c r="AI250" s="19"/>
      <c r="AJ250" s="23"/>
      <c r="AK250" s="23"/>
      <c r="AL250" s="23"/>
      <c r="AM250" s="20" t="e">
        <f>AG250*'1. Standard_Cost'!B291+'Incremental_Cost Year 1'!#REF!*'1. Standard_Cost'!C291+'Incremental_Cost Year 1'!#REF!*'1. Standard_Cost'!D291+'Incremental_Cost Year 1'!#REF!+'Incremental_Cost Year 1'!#REF!+AK250</f>
        <v>#REF!</v>
      </c>
      <c r="AN250" s="20" t="e">
        <f>AM250*'1. Standard_Cost'!C295</f>
        <v>#REF!</v>
      </c>
      <c r="AO250" s="23"/>
      <c r="AQ250" s="20">
        <f t="shared" si="448"/>
        <v>0</v>
      </c>
      <c r="AR250" s="20">
        <f t="shared" si="449"/>
        <v>0</v>
      </c>
      <c r="AS250" s="20" t="e">
        <f t="shared" si="450"/>
        <v>#REF!</v>
      </c>
      <c r="AT250" s="20" t="e">
        <f t="shared" ref="AT250:AT252" si="453">SUM(AQ250,AR250,AS250)</f>
        <v>#REF!</v>
      </c>
      <c r="AU250" s="24"/>
      <c r="AV250" s="24">
        <v>0</v>
      </c>
      <c r="AW250" s="24"/>
      <c r="AX250" s="24"/>
      <c r="AY250" s="24"/>
      <c r="AZ250" s="24"/>
      <c r="BA250" s="25" t="e">
        <f t="shared" si="451"/>
        <v>#REF!</v>
      </c>
    </row>
    <row r="251" spans="1:53" outlineLevel="2">
      <c r="B251" s="41"/>
      <c r="C251" s="41"/>
      <c r="D251" s="84"/>
      <c r="E251" s="84"/>
      <c r="F251" s="84"/>
      <c r="G251" s="83"/>
      <c r="H251" s="15" t="s">
        <v>51</v>
      </c>
      <c r="I251" s="16"/>
      <c r="J251" s="17"/>
      <c r="K251" s="17"/>
      <c r="L251" s="18" t="str">
        <f>IF(I251&lt;&gt;0,((VLOOKUP(I251,'1. Standard_Cost'!$B$4:$D$9,2)+VLOOKUP(I251,'1. Standard_Cost'!$B$4:$D$9,3))*J251*K251),"0")</f>
        <v>0</v>
      </c>
      <c r="M251" s="18">
        <f t="shared" si="447"/>
        <v>0</v>
      </c>
      <c r="N251" s="19"/>
      <c r="O251" s="19"/>
      <c r="P251" s="19"/>
      <c r="Q251" s="19"/>
      <c r="R251" s="20">
        <f>+N251*P251*'1. Standard_Cost'!$B$13</f>
        <v>0</v>
      </c>
      <c r="S251" s="20">
        <f>+N251*O251*P251*'1. Standard_Cost'!$C$13</f>
        <v>0</v>
      </c>
      <c r="T251" s="20">
        <f>+N251*P251*Q251*'1. Standard_Cost'!$D$13</f>
        <v>0</v>
      </c>
      <c r="U251" s="20">
        <f>+N251*O251*'1. Standard_Cost'!$E$13</f>
        <v>0</v>
      </c>
      <c r="V251" s="19"/>
      <c r="W251" s="19"/>
      <c r="X251" s="19"/>
      <c r="Y251" s="20">
        <f>+V251*((X251*'1. Standard_Cost'!$B$17)+(W251*X251*'1. Standard_Cost'!$C$17))</f>
        <v>0</v>
      </c>
      <c r="Z251" s="19"/>
      <c r="AA251" s="19"/>
      <c r="AB251" s="20">
        <f>+Z251*'1. Standard_Cost'!$B$21+AA251*'1. Standard_Cost'!$C$21</f>
        <v>0</v>
      </c>
      <c r="AC251" s="21"/>
      <c r="AD251" s="22"/>
      <c r="AE251" s="20">
        <f>SUM(AD251,AC251,AB251,Y251,U251,T251,S251,R251)*'1. Standard_Cost'!B295</f>
        <v>0</v>
      </c>
      <c r="AF251" s="20">
        <f t="shared" si="452"/>
        <v>0</v>
      </c>
      <c r="AG251" s="19"/>
      <c r="AH251" s="19"/>
      <c r="AI251" s="19"/>
      <c r="AJ251" s="23"/>
      <c r="AK251" s="23"/>
      <c r="AL251" s="23"/>
      <c r="AM251" s="20" t="e">
        <f>AG251*'1. Standard_Cost'!B291+'Incremental_Cost Year 1'!#REF!*'1. Standard_Cost'!C291+'Incremental_Cost Year 1'!#REF!*'1. Standard_Cost'!D291+'Incremental_Cost Year 1'!#REF!+'Incremental_Cost Year 1'!#REF!+AK251</f>
        <v>#REF!</v>
      </c>
      <c r="AN251" s="20" t="e">
        <f>AM251*'1. Standard_Cost'!C295</f>
        <v>#REF!</v>
      </c>
      <c r="AO251" s="23"/>
      <c r="AQ251" s="20">
        <f t="shared" si="448"/>
        <v>0</v>
      </c>
      <c r="AR251" s="20">
        <f t="shared" si="449"/>
        <v>0</v>
      </c>
      <c r="AS251" s="20" t="e">
        <f t="shared" si="450"/>
        <v>#REF!</v>
      </c>
      <c r="AT251" s="20" t="e">
        <f t="shared" si="453"/>
        <v>#REF!</v>
      </c>
      <c r="AU251" s="24"/>
      <c r="AV251" s="24"/>
      <c r="AW251" s="24"/>
      <c r="AX251" s="24"/>
      <c r="AY251" s="24"/>
      <c r="AZ251" s="24"/>
      <c r="BA251" s="25" t="e">
        <f t="shared" si="451"/>
        <v>#REF!</v>
      </c>
    </row>
    <row r="252" spans="1:53" outlineLevel="2">
      <c r="B252" s="41"/>
      <c r="C252" s="41"/>
      <c r="D252" s="84"/>
      <c r="E252" s="84"/>
      <c r="F252" s="84"/>
      <c r="G252" s="83"/>
      <c r="H252" s="26" t="s">
        <v>180</v>
      </c>
      <c r="I252" s="16"/>
      <c r="J252" s="17"/>
      <c r="K252" s="17"/>
      <c r="L252" s="18" t="str">
        <f>IF(I252&lt;&gt;0,((VLOOKUP(I252,'1. Standard_Cost'!$B$4:$D$9,2)+VLOOKUP(I252,'1. Standard_Cost'!$B$4:$D$9,3))*J252*K252),"0")</f>
        <v>0</v>
      </c>
      <c r="M252" s="18">
        <f t="shared" si="447"/>
        <v>0</v>
      </c>
      <c r="N252" s="19"/>
      <c r="O252" s="19"/>
      <c r="P252" s="19"/>
      <c r="Q252" s="19"/>
      <c r="R252" s="20">
        <f>+N252*P252*'1. Standard_Cost'!$B$13</f>
        <v>0</v>
      </c>
      <c r="S252" s="20">
        <f>+N252*O252*P252*'1. Standard_Cost'!$C$13</f>
        <v>0</v>
      </c>
      <c r="T252" s="20">
        <f>+N252*P252*Q252*'1. Standard_Cost'!$D$13</f>
        <v>0</v>
      </c>
      <c r="U252" s="20">
        <f>+N252*O252*'1. Standard_Cost'!$E$13</f>
        <v>0</v>
      </c>
      <c r="V252" s="19"/>
      <c r="W252" s="19"/>
      <c r="X252" s="19"/>
      <c r="Y252" s="20">
        <f>+V252*((X252*'1. Standard_Cost'!$B$17)+(W252*X252*'1. Standard_Cost'!$C$17))</f>
        <v>0</v>
      </c>
      <c r="Z252" s="19"/>
      <c r="AA252" s="19"/>
      <c r="AB252" s="20">
        <f>+Z252*'1. Standard_Cost'!$B$21+AA252*'1. Standard_Cost'!$C$21</f>
        <v>0</v>
      </c>
      <c r="AC252" s="21"/>
      <c r="AD252" s="22"/>
      <c r="AE252" s="20">
        <f>SUM(AD252,AC252,AB252,Y252,U252,T252,S252,R252)*'1. Standard_Cost'!B295</f>
        <v>0</v>
      </c>
      <c r="AF252" s="20">
        <f t="shared" si="452"/>
        <v>0</v>
      </c>
      <c r="AG252" s="19"/>
      <c r="AH252" s="19"/>
      <c r="AI252" s="19"/>
      <c r="AJ252" s="23"/>
      <c r="AK252" s="23"/>
      <c r="AL252" s="23"/>
      <c r="AM252" s="20" t="e">
        <f>AG252*'1. Standard_Cost'!B291+'Incremental_Cost Year 1'!#REF!*'1. Standard_Cost'!C291+'Incremental_Cost Year 1'!#REF!*'1. Standard_Cost'!D291+'Incremental_Cost Year 1'!#REF!+'Incremental_Cost Year 1'!#REF!+AK252</f>
        <v>#REF!</v>
      </c>
      <c r="AN252" s="20" t="e">
        <f>AM252*'1. Standard_Cost'!C295</f>
        <v>#REF!</v>
      </c>
      <c r="AO252" s="23"/>
      <c r="AQ252" s="20">
        <f t="shared" si="448"/>
        <v>0</v>
      </c>
      <c r="AR252" s="20">
        <f t="shared" si="449"/>
        <v>0</v>
      </c>
      <c r="AS252" s="20" t="e">
        <f t="shared" si="450"/>
        <v>#REF!</v>
      </c>
      <c r="AT252" s="20" t="e">
        <f t="shared" si="453"/>
        <v>#REF!</v>
      </c>
      <c r="AU252" s="24"/>
      <c r="AV252" s="24"/>
      <c r="AW252" s="24"/>
      <c r="AX252" s="24"/>
      <c r="AY252" s="24"/>
      <c r="AZ252" s="24"/>
      <c r="BA252" s="25" t="e">
        <f t="shared" si="451"/>
        <v>#REF!</v>
      </c>
    </row>
    <row r="253" spans="1:53" ht="27.6" outlineLevel="1">
      <c r="B253" s="41"/>
      <c r="C253" s="41"/>
      <c r="D253" s="86" t="s">
        <v>48</v>
      </c>
      <c r="E253" s="86" t="s">
        <v>294</v>
      </c>
      <c r="F253" s="88" t="s">
        <v>153</v>
      </c>
      <c r="G253" s="89" t="s">
        <v>154</v>
      </c>
      <c r="H253" s="27" t="s">
        <v>298</v>
      </c>
      <c r="I253" s="28"/>
      <c r="J253" s="28"/>
      <c r="K253" s="28"/>
      <c r="L253" s="29">
        <f>SUM(L249:L252)</f>
        <v>0</v>
      </c>
      <c r="M253" s="29">
        <f>SUM(M249:M252)</f>
        <v>0</v>
      </c>
      <c r="N253" s="28"/>
      <c r="O253" s="28"/>
      <c r="P253" s="28"/>
      <c r="Q253" s="28"/>
      <c r="R253" s="30">
        <f>SUM(R249:R252)</f>
        <v>0</v>
      </c>
      <c r="S253" s="30">
        <f>SUM(S249:S252)</f>
        <v>0</v>
      </c>
      <c r="T253" s="30">
        <f>SUM(T249:T252)</f>
        <v>0</v>
      </c>
      <c r="U253" s="30">
        <f>SUM(U249:U252)</f>
        <v>0</v>
      </c>
      <c r="V253" s="28"/>
      <c r="W253" s="28"/>
      <c r="X253" s="28"/>
      <c r="Y253" s="29">
        <f>SUM(Y249:Y252)</f>
        <v>0</v>
      </c>
      <c r="Z253" s="28"/>
      <c r="AA253" s="28"/>
      <c r="AB253" s="29">
        <f t="shared" ref="AB253:AF253" si="454">SUM(AB249:AB252)</f>
        <v>0</v>
      </c>
      <c r="AC253" s="29">
        <f t="shared" si="454"/>
        <v>0</v>
      </c>
      <c r="AD253" s="29">
        <f t="shared" si="454"/>
        <v>0</v>
      </c>
      <c r="AE253" s="29">
        <f t="shared" si="454"/>
        <v>0</v>
      </c>
      <c r="AF253" s="29">
        <f t="shared" si="454"/>
        <v>0</v>
      </c>
      <c r="AG253" s="28"/>
      <c r="AH253" s="28"/>
      <c r="AI253" s="28"/>
      <c r="AJ253" s="30">
        <f>SUM(AJ249:AJ252)</f>
        <v>0</v>
      </c>
      <c r="AK253" s="30">
        <f>SUM(AK249:AK252)</f>
        <v>0</v>
      </c>
      <c r="AL253" s="30">
        <f>SUM(AL249:AL252)</f>
        <v>0</v>
      </c>
      <c r="AM253" s="29" t="e">
        <f>SUM(AM249:AM252)</f>
        <v>#REF!</v>
      </c>
      <c r="AN253" s="29" t="e">
        <f>SUM(AN249:AN252)</f>
        <v>#REF!</v>
      </c>
      <c r="AO253" s="31"/>
      <c r="AP253" s="32"/>
      <c r="AQ253" s="78">
        <f t="shared" ref="AQ253:BA253" si="455">SUM(AQ249:AQ252)</f>
        <v>0</v>
      </c>
      <c r="AR253" s="78">
        <f t="shared" si="455"/>
        <v>0</v>
      </c>
      <c r="AS253" s="78" t="e">
        <f t="shared" si="455"/>
        <v>#REF!</v>
      </c>
      <c r="AT253" s="78" t="e">
        <f t="shared" si="455"/>
        <v>#REF!</v>
      </c>
      <c r="AU253" s="78">
        <f t="shared" si="455"/>
        <v>0</v>
      </c>
      <c r="AV253" s="78">
        <f t="shared" si="455"/>
        <v>0</v>
      </c>
      <c r="AW253" s="78">
        <f t="shared" si="455"/>
        <v>0</v>
      </c>
      <c r="AX253" s="78">
        <f t="shared" si="455"/>
        <v>0</v>
      </c>
      <c r="AY253" s="78">
        <f t="shared" si="455"/>
        <v>0</v>
      </c>
      <c r="AZ253" s="78">
        <f t="shared" si="455"/>
        <v>0</v>
      </c>
      <c r="BA253" s="78" t="e">
        <f t="shared" si="455"/>
        <v>#REF!</v>
      </c>
    </row>
    <row r="254" spans="1:53" s="14" customFormat="1" ht="12.75" customHeight="1">
      <c r="A254" s="3"/>
      <c r="B254" s="239" t="s">
        <v>299</v>
      </c>
      <c r="C254" s="227"/>
      <c r="D254" s="227"/>
      <c r="E254" s="228"/>
      <c r="F254" s="56"/>
      <c r="G254" s="56"/>
      <c r="H254" s="56" t="s">
        <v>300</v>
      </c>
      <c r="I254" s="62"/>
      <c r="J254" s="62"/>
      <c r="K254" s="62"/>
      <c r="L254" s="63">
        <f>SUM(L255,L261,L282,L303)</f>
        <v>0</v>
      </c>
      <c r="M254" s="63">
        <f>SUM(M255,M261,M282,M303)</f>
        <v>0</v>
      </c>
      <c r="N254" s="62"/>
      <c r="O254" s="62"/>
      <c r="P254" s="62"/>
      <c r="Q254" s="62"/>
      <c r="R254" s="63">
        <f t="shared" ref="R254:U254" si="456">SUM(R255,R261,R282,R303)</f>
        <v>0</v>
      </c>
      <c r="S254" s="63">
        <f t="shared" si="456"/>
        <v>0</v>
      </c>
      <c r="T254" s="63">
        <f t="shared" si="456"/>
        <v>0</v>
      </c>
      <c r="U254" s="63">
        <f t="shared" si="456"/>
        <v>0</v>
      </c>
      <c r="V254" s="62"/>
      <c r="W254" s="62"/>
      <c r="X254" s="62"/>
      <c r="Y254" s="63">
        <f>SUM(Y255,Y261,Y282,Y303)</f>
        <v>0</v>
      </c>
      <c r="Z254" s="62"/>
      <c r="AA254" s="62"/>
      <c r="AB254" s="63">
        <f>SUM(AB255,AB261,AB282,AB303)</f>
        <v>0</v>
      </c>
      <c r="AC254" s="62"/>
      <c r="AD254" s="62"/>
      <c r="AE254" s="63">
        <f t="shared" ref="AE254:AF254" si="457">SUM(AE255,AE261,AE282,AE303)</f>
        <v>0</v>
      </c>
      <c r="AF254" s="63">
        <f t="shared" si="457"/>
        <v>0</v>
      </c>
      <c r="AG254" s="62"/>
      <c r="AH254" s="62"/>
      <c r="AI254" s="62"/>
      <c r="AJ254" s="63">
        <f t="shared" ref="AJ254:AN254" si="458">SUM(AJ255,AJ261,AJ282,AJ303)</f>
        <v>0</v>
      </c>
      <c r="AK254" s="63">
        <f t="shared" si="458"/>
        <v>0</v>
      </c>
      <c r="AL254" s="63">
        <f t="shared" si="458"/>
        <v>0</v>
      </c>
      <c r="AM254" s="63" t="e">
        <f t="shared" si="458"/>
        <v>#REF!</v>
      </c>
      <c r="AN254" s="63" t="e">
        <f t="shared" si="458"/>
        <v>#REF!</v>
      </c>
      <c r="AO254" s="62"/>
      <c r="AQ254" s="63">
        <f t="shared" ref="AQ254:BA254" si="459">SUM(AQ255,AQ261,AQ282,AQ303)</f>
        <v>0</v>
      </c>
      <c r="AR254" s="63">
        <f t="shared" si="459"/>
        <v>0</v>
      </c>
      <c r="AS254" s="63" t="e">
        <f t="shared" si="459"/>
        <v>#REF!</v>
      </c>
      <c r="AT254" s="63" t="e">
        <f t="shared" si="459"/>
        <v>#REF!</v>
      </c>
      <c r="AU254" s="63">
        <f t="shared" si="459"/>
        <v>0</v>
      </c>
      <c r="AV254" s="63">
        <f t="shared" si="459"/>
        <v>0</v>
      </c>
      <c r="AW254" s="63">
        <f t="shared" si="459"/>
        <v>0</v>
      </c>
      <c r="AX254" s="63">
        <f t="shared" si="459"/>
        <v>0</v>
      </c>
      <c r="AY254" s="63">
        <f t="shared" si="459"/>
        <v>0</v>
      </c>
      <c r="AZ254" s="63">
        <f t="shared" si="459"/>
        <v>0</v>
      </c>
      <c r="BA254" s="63" t="e">
        <f t="shared" si="459"/>
        <v>#REF!</v>
      </c>
    </row>
    <row r="255" spans="1:53" s="39" customFormat="1" ht="12.75" customHeight="1">
      <c r="B255" s="49"/>
      <c r="C255" s="224" t="s">
        <v>303</v>
      </c>
      <c r="D255" s="224"/>
      <c r="E255" s="225"/>
      <c r="F255" s="69"/>
      <c r="G255" s="69"/>
      <c r="H255" s="57" t="s">
        <v>301</v>
      </c>
      <c r="I255" s="58"/>
      <c r="J255" s="58"/>
      <c r="K255" s="58"/>
      <c r="L255" s="59">
        <f>SUM(L260)</f>
        <v>0</v>
      </c>
      <c r="M255" s="59">
        <f>SUM(M260)</f>
        <v>0</v>
      </c>
      <c r="N255" s="58"/>
      <c r="O255" s="58"/>
      <c r="P255" s="58"/>
      <c r="Q255" s="58"/>
      <c r="R255" s="59">
        <f>SUM(R260)</f>
        <v>0</v>
      </c>
      <c r="S255" s="59">
        <f t="shared" ref="S255:U255" si="460">SUM(S260)</f>
        <v>0</v>
      </c>
      <c r="T255" s="59">
        <f t="shared" si="460"/>
        <v>0</v>
      </c>
      <c r="U255" s="59">
        <f t="shared" si="460"/>
        <v>0</v>
      </c>
      <c r="V255" s="58"/>
      <c r="W255" s="58"/>
      <c r="X255" s="58"/>
      <c r="Y255" s="59">
        <f>SUM(Y260)</f>
        <v>0</v>
      </c>
      <c r="Z255" s="58"/>
      <c r="AA255" s="58"/>
      <c r="AB255" s="59">
        <f t="shared" ref="AB255:AF255" si="461">SUM(AB260)</f>
        <v>0</v>
      </c>
      <c r="AC255" s="59">
        <f t="shared" si="461"/>
        <v>0</v>
      </c>
      <c r="AD255" s="59">
        <f t="shared" si="461"/>
        <v>0</v>
      </c>
      <c r="AE255" s="59">
        <f t="shared" si="461"/>
        <v>0</v>
      </c>
      <c r="AF255" s="59">
        <f t="shared" si="461"/>
        <v>0</v>
      </c>
      <c r="AG255" s="58"/>
      <c r="AH255" s="58"/>
      <c r="AI255" s="58"/>
      <c r="AJ255" s="59">
        <f t="shared" ref="AJ255:AN255" si="462">SUM(AJ260)</f>
        <v>0</v>
      </c>
      <c r="AK255" s="59">
        <f t="shared" si="462"/>
        <v>0</v>
      </c>
      <c r="AL255" s="59">
        <f t="shared" si="462"/>
        <v>0</v>
      </c>
      <c r="AM255" s="59" t="e">
        <f t="shared" si="462"/>
        <v>#REF!</v>
      </c>
      <c r="AN255" s="59" t="e">
        <f t="shared" si="462"/>
        <v>#REF!</v>
      </c>
      <c r="AO255" s="60"/>
      <c r="AP255" s="40"/>
      <c r="AQ255" s="59">
        <f t="shared" ref="AQ255:AZ255" si="463">SUM(AQ260)</f>
        <v>0</v>
      </c>
      <c r="AR255" s="59">
        <f t="shared" si="463"/>
        <v>0</v>
      </c>
      <c r="AS255" s="59" t="e">
        <f t="shared" si="463"/>
        <v>#REF!</v>
      </c>
      <c r="AT255" s="59" t="e">
        <f t="shared" si="463"/>
        <v>#REF!</v>
      </c>
      <c r="AU255" s="59">
        <f t="shared" si="463"/>
        <v>0</v>
      </c>
      <c r="AV255" s="59">
        <f t="shared" si="463"/>
        <v>0</v>
      </c>
      <c r="AW255" s="59">
        <f t="shared" si="463"/>
        <v>0</v>
      </c>
      <c r="AX255" s="59">
        <f t="shared" si="463"/>
        <v>0</v>
      </c>
      <c r="AY255" s="59">
        <f t="shared" si="463"/>
        <v>0</v>
      </c>
      <c r="AZ255" s="59">
        <f t="shared" si="463"/>
        <v>0</v>
      </c>
      <c r="BA255" s="59" t="e">
        <f>SUM(BA260)</f>
        <v>#REF!</v>
      </c>
    </row>
    <row r="256" spans="1:53" outlineLevel="2">
      <c r="B256" s="41"/>
      <c r="C256" s="38"/>
      <c r="D256" s="85"/>
      <c r="E256" s="85"/>
      <c r="F256" s="87"/>
      <c r="G256" s="82"/>
      <c r="H256" s="15" t="s">
        <v>49</v>
      </c>
      <c r="I256" s="16"/>
      <c r="J256" s="17"/>
      <c r="K256" s="17"/>
      <c r="L256" s="18" t="str">
        <f>IF(I256&lt;&gt;0,((VLOOKUP(I256,'1. Standard_Cost'!$B$4:$D$9,2)+VLOOKUP(I256,'1. Standard_Cost'!$B$4:$D$9,3))*J256*K256),"0")</f>
        <v>0</v>
      </c>
      <c r="M256" s="18">
        <f t="shared" ref="M256:M259" si="464">L256*0.167</f>
        <v>0</v>
      </c>
      <c r="N256" s="19"/>
      <c r="O256" s="19"/>
      <c r="P256" s="19"/>
      <c r="Q256" s="19"/>
      <c r="R256" s="20">
        <f>+N256*P256*'1. Standard_Cost'!$B$13</f>
        <v>0</v>
      </c>
      <c r="S256" s="20">
        <f>+N256*O256*P256*'1. Standard_Cost'!$C$13</f>
        <v>0</v>
      </c>
      <c r="T256" s="20">
        <f>+N256*P256*Q256*'1. Standard_Cost'!$D$13</f>
        <v>0</v>
      </c>
      <c r="U256" s="20">
        <f>+N256*O256*'1. Standard_Cost'!$E$13</f>
        <v>0</v>
      </c>
      <c r="V256" s="19"/>
      <c r="W256" s="19"/>
      <c r="X256" s="19"/>
      <c r="Y256" s="20">
        <f>+V256*((X256*'1. Standard_Cost'!$B$17)+(W256*X256*'1. Standard_Cost'!$C$17))</f>
        <v>0</v>
      </c>
      <c r="Z256" s="19"/>
      <c r="AA256" s="19"/>
      <c r="AB256" s="20">
        <f>+Z256*'1. Standard_Cost'!$B$21+AA256*'1. Standard_Cost'!$C$21</f>
        <v>0</v>
      </c>
      <c r="AC256" s="21"/>
      <c r="AD256" s="22"/>
      <c r="AE256" s="20">
        <f>SUM(AD256,AC256,AB256,Y256,U256,T256,S256,R256)*'1. Standard_Cost'!B307</f>
        <v>0</v>
      </c>
      <c r="AF256" s="20">
        <f>SUM(AD256,AE256)</f>
        <v>0</v>
      </c>
      <c r="AG256" s="19"/>
      <c r="AH256" s="19"/>
      <c r="AI256" s="19"/>
      <c r="AJ256" s="23"/>
      <c r="AK256" s="23"/>
      <c r="AL256" s="23"/>
      <c r="AM256" s="20" t="e">
        <f>AG256*'1. Standard_Cost'!B303+'Incremental_Cost Year 1'!#REF!*'1. Standard_Cost'!C303+'Incremental_Cost Year 1'!#REF!*'1. Standard_Cost'!D303+'Incremental_Cost Year 1'!#REF!+'Incremental_Cost Year 1'!#REF!+AK256</f>
        <v>#REF!</v>
      </c>
      <c r="AN256" s="20" t="e">
        <f>AM256*'1. Standard_Cost'!C307</f>
        <v>#REF!</v>
      </c>
      <c r="AO256" s="23"/>
      <c r="AQ256" s="20">
        <f t="shared" ref="AQ256:AQ259" si="465">L256+M256</f>
        <v>0</v>
      </c>
      <c r="AR256" s="20">
        <f t="shared" ref="AR256:AR259" si="466">AF256</f>
        <v>0</v>
      </c>
      <c r="AS256" s="20" t="e">
        <f t="shared" ref="AS256:AS259" si="467">AM256+AN256</f>
        <v>#REF!</v>
      </c>
      <c r="AT256" s="20" t="e">
        <f>SUM(AQ256,AR256,AS256)</f>
        <v>#REF!</v>
      </c>
      <c r="AU256" s="24"/>
      <c r="AV256" s="24"/>
      <c r="AW256" s="24"/>
      <c r="AX256" s="24"/>
      <c r="AY256" s="24"/>
      <c r="AZ256" s="24"/>
      <c r="BA256" s="25" t="e">
        <f t="shared" ref="BA256:BA259" si="468">SUM(AU256:AZ256)-AT256</f>
        <v>#REF!</v>
      </c>
    </row>
    <row r="257" spans="2:53" outlineLevel="2">
      <c r="B257" s="41"/>
      <c r="C257" s="38"/>
      <c r="D257" s="84"/>
      <c r="E257" s="84"/>
      <c r="F257" s="84"/>
      <c r="G257" s="83"/>
      <c r="H257" s="15" t="s">
        <v>50</v>
      </c>
      <c r="I257" s="16"/>
      <c r="J257" s="17"/>
      <c r="K257" s="17"/>
      <c r="L257" s="18" t="str">
        <f>IF(I257&lt;&gt;0,((VLOOKUP(I257,'1. Standard_Cost'!$B$4:$D$9,2)+VLOOKUP(I257,'1. Standard_Cost'!$B$4:$D$9,3))*J257*K257),"0")</f>
        <v>0</v>
      </c>
      <c r="M257" s="18">
        <f t="shared" si="464"/>
        <v>0</v>
      </c>
      <c r="N257" s="19"/>
      <c r="O257" s="19"/>
      <c r="P257" s="19"/>
      <c r="Q257" s="19"/>
      <c r="R257" s="20">
        <f>+N257*P257*'1. Standard_Cost'!$B$13</f>
        <v>0</v>
      </c>
      <c r="S257" s="20">
        <f>+N257*O257*P257*'1. Standard_Cost'!$C$13</f>
        <v>0</v>
      </c>
      <c r="T257" s="20">
        <f>+N257*P257*Q257*'1. Standard_Cost'!$D$13</f>
        <v>0</v>
      </c>
      <c r="U257" s="20">
        <f>+N257*O257*'1. Standard_Cost'!$E$13</f>
        <v>0</v>
      </c>
      <c r="V257" s="19"/>
      <c r="W257" s="19"/>
      <c r="X257" s="19"/>
      <c r="Y257" s="20">
        <f>+V257*((X257*'1. Standard_Cost'!$B$17)+(W257*X257*'1. Standard_Cost'!$C$17))</f>
        <v>0</v>
      </c>
      <c r="Z257" s="19"/>
      <c r="AA257" s="19"/>
      <c r="AB257" s="20">
        <f>+Z257*'1. Standard_Cost'!$B$21+AA257*'1. Standard_Cost'!$C$21</f>
        <v>0</v>
      </c>
      <c r="AC257" s="21"/>
      <c r="AD257" s="22"/>
      <c r="AE257" s="20">
        <f>SUM(AD257,AC257,AB257,Y257,U257,T257,S257,R257)*'1. Standard_Cost'!B307</f>
        <v>0</v>
      </c>
      <c r="AF257" s="20">
        <f t="shared" ref="AF257:AF259" si="469">SUM(AD257,AE257)</f>
        <v>0</v>
      </c>
      <c r="AG257" s="19"/>
      <c r="AH257" s="19"/>
      <c r="AI257" s="19"/>
      <c r="AJ257" s="23"/>
      <c r="AK257" s="23"/>
      <c r="AL257" s="23"/>
      <c r="AM257" s="20" t="e">
        <f>AG257*'1. Standard_Cost'!B303+'Incremental_Cost Year 1'!#REF!*'1. Standard_Cost'!C303+'Incremental_Cost Year 1'!#REF!*'1. Standard_Cost'!D303+'Incremental_Cost Year 1'!#REF!+'Incremental_Cost Year 1'!#REF!+AK257</f>
        <v>#REF!</v>
      </c>
      <c r="AN257" s="20" t="e">
        <f>AM257*'1. Standard_Cost'!C307</f>
        <v>#REF!</v>
      </c>
      <c r="AO257" s="23"/>
      <c r="AQ257" s="20">
        <f t="shared" si="465"/>
        <v>0</v>
      </c>
      <c r="AR257" s="20">
        <f t="shared" si="466"/>
        <v>0</v>
      </c>
      <c r="AS257" s="20" t="e">
        <f t="shared" si="467"/>
        <v>#REF!</v>
      </c>
      <c r="AT257" s="20" t="e">
        <f t="shared" ref="AT257:AT259" si="470">SUM(AQ257,AR257,AS257)</f>
        <v>#REF!</v>
      </c>
      <c r="AU257" s="24"/>
      <c r="AV257" s="24"/>
      <c r="AW257" s="24"/>
      <c r="AX257" s="24"/>
      <c r="AY257" s="24"/>
      <c r="AZ257" s="24"/>
      <c r="BA257" s="25" t="e">
        <f t="shared" si="468"/>
        <v>#REF!</v>
      </c>
    </row>
    <row r="258" spans="2:53" outlineLevel="2">
      <c r="B258" s="41"/>
      <c r="C258" s="38"/>
      <c r="D258" s="84"/>
      <c r="E258" s="84"/>
      <c r="F258" s="84"/>
      <c r="G258" s="83"/>
      <c r="H258" s="15" t="s">
        <v>51</v>
      </c>
      <c r="I258" s="16"/>
      <c r="J258" s="17"/>
      <c r="K258" s="17"/>
      <c r="L258" s="18" t="str">
        <f>IF(I258&lt;&gt;0,((VLOOKUP(I258,'1. Standard_Cost'!$B$4:$D$9,2)+VLOOKUP(I258,'1. Standard_Cost'!$B$4:$D$9,3))*J258*K258),"0")</f>
        <v>0</v>
      </c>
      <c r="M258" s="18">
        <f t="shared" si="464"/>
        <v>0</v>
      </c>
      <c r="N258" s="19"/>
      <c r="O258" s="19"/>
      <c r="P258" s="19"/>
      <c r="Q258" s="19"/>
      <c r="R258" s="20">
        <f>+N258*P258*'1. Standard_Cost'!$B$13</f>
        <v>0</v>
      </c>
      <c r="S258" s="20">
        <f>+N258*O258*P258*'1. Standard_Cost'!$C$13</f>
        <v>0</v>
      </c>
      <c r="T258" s="20">
        <f>+N258*P258*Q258*'1. Standard_Cost'!$D$13</f>
        <v>0</v>
      </c>
      <c r="U258" s="20">
        <f>+N258*O258*'1. Standard_Cost'!$E$13</f>
        <v>0</v>
      </c>
      <c r="V258" s="19"/>
      <c r="W258" s="19"/>
      <c r="X258" s="19"/>
      <c r="Y258" s="20">
        <f>+V258*((X258*'1. Standard_Cost'!$B$17)+(W258*X258*'1. Standard_Cost'!$C$17))</f>
        <v>0</v>
      </c>
      <c r="Z258" s="19"/>
      <c r="AA258" s="19"/>
      <c r="AB258" s="20">
        <f>+Z258*'1. Standard_Cost'!$B$21+AA258*'1. Standard_Cost'!$C$21</f>
        <v>0</v>
      </c>
      <c r="AC258" s="21"/>
      <c r="AD258" s="22"/>
      <c r="AE258" s="20">
        <f>SUM(AD258,AC258,AB258,Y258,U258,T258,S258,R258)*'1. Standard_Cost'!B307</f>
        <v>0</v>
      </c>
      <c r="AF258" s="20">
        <f t="shared" si="469"/>
        <v>0</v>
      </c>
      <c r="AG258" s="19"/>
      <c r="AH258" s="19"/>
      <c r="AI258" s="19"/>
      <c r="AJ258" s="23"/>
      <c r="AK258" s="23"/>
      <c r="AL258" s="23"/>
      <c r="AM258" s="20" t="e">
        <f>AG258*'1. Standard_Cost'!B303+'Incremental_Cost Year 1'!#REF!*'1. Standard_Cost'!C303+'Incremental_Cost Year 1'!#REF!*'1. Standard_Cost'!D303+'Incremental_Cost Year 1'!#REF!+'Incremental_Cost Year 1'!#REF!+AK258</f>
        <v>#REF!</v>
      </c>
      <c r="AN258" s="20" t="e">
        <f>AM258*'1. Standard_Cost'!C307</f>
        <v>#REF!</v>
      </c>
      <c r="AO258" s="23"/>
      <c r="AQ258" s="20">
        <f t="shared" si="465"/>
        <v>0</v>
      </c>
      <c r="AR258" s="20">
        <f t="shared" si="466"/>
        <v>0</v>
      </c>
      <c r="AS258" s="20" t="e">
        <f t="shared" si="467"/>
        <v>#REF!</v>
      </c>
      <c r="AT258" s="20" t="e">
        <f t="shared" si="470"/>
        <v>#REF!</v>
      </c>
      <c r="AU258" s="24"/>
      <c r="AV258" s="24"/>
      <c r="AW258" s="24"/>
      <c r="AX258" s="24"/>
      <c r="AY258" s="24"/>
      <c r="AZ258" s="24"/>
      <c r="BA258" s="25" t="e">
        <f t="shared" si="468"/>
        <v>#REF!</v>
      </c>
    </row>
    <row r="259" spans="2:53" outlineLevel="2">
      <c r="B259" s="41"/>
      <c r="C259" s="38"/>
      <c r="D259" s="84"/>
      <c r="E259" s="84"/>
      <c r="F259" s="84"/>
      <c r="G259" s="83"/>
      <c r="H259" s="26" t="s">
        <v>180</v>
      </c>
      <c r="I259" s="16"/>
      <c r="J259" s="17"/>
      <c r="K259" s="17"/>
      <c r="L259" s="18" t="str">
        <f>IF(I259&lt;&gt;0,((VLOOKUP(I259,'1. Standard_Cost'!$B$4:$D$9,2)+VLOOKUP(I259,'1. Standard_Cost'!$B$4:$D$9,3))*J259*K259),"0")</f>
        <v>0</v>
      </c>
      <c r="M259" s="18">
        <f t="shared" si="464"/>
        <v>0</v>
      </c>
      <c r="N259" s="19"/>
      <c r="O259" s="19"/>
      <c r="P259" s="19"/>
      <c r="Q259" s="19"/>
      <c r="R259" s="20">
        <f>+N259*P259*'1. Standard_Cost'!$B$13</f>
        <v>0</v>
      </c>
      <c r="S259" s="20">
        <f>+N259*O259*P259*'1. Standard_Cost'!$C$13</f>
        <v>0</v>
      </c>
      <c r="T259" s="20">
        <f>+N259*P259*Q259*'1. Standard_Cost'!$D$13</f>
        <v>0</v>
      </c>
      <c r="U259" s="20">
        <f>+N259*O259*'1. Standard_Cost'!$E$13</f>
        <v>0</v>
      </c>
      <c r="V259" s="19"/>
      <c r="W259" s="19"/>
      <c r="X259" s="19"/>
      <c r="Y259" s="20">
        <f>+V259*((X259*'1. Standard_Cost'!$B$17)+(W259*X259*'1. Standard_Cost'!$C$17))</f>
        <v>0</v>
      </c>
      <c r="Z259" s="19"/>
      <c r="AA259" s="19"/>
      <c r="AB259" s="20">
        <f>+Z259*'1. Standard_Cost'!$B$21+AA259*'1. Standard_Cost'!$C$21</f>
        <v>0</v>
      </c>
      <c r="AC259" s="21"/>
      <c r="AD259" s="22"/>
      <c r="AE259" s="20">
        <f>SUM(AD259,AC259,AB259,Y259,U259,T259,S259,R259)*'1. Standard_Cost'!B307</f>
        <v>0</v>
      </c>
      <c r="AF259" s="20">
        <f t="shared" si="469"/>
        <v>0</v>
      </c>
      <c r="AG259" s="19"/>
      <c r="AH259" s="19"/>
      <c r="AI259" s="19"/>
      <c r="AJ259" s="23"/>
      <c r="AK259" s="23"/>
      <c r="AL259" s="23"/>
      <c r="AM259" s="20" t="e">
        <f>AG259*'1. Standard_Cost'!B303+'Incremental_Cost Year 1'!#REF!*'1. Standard_Cost'!C303+'Incremental_Cost Year 1'!#REF!*'1. Standard_Cost'!D303+'Incremental_Cost Year 1'!#REF!+'Incremental_Cost Year 1'!#REF!+AK259</f>
        <v>#REF!</v>
      </c>
      <c r="AN259" s="20" t="e">
        <f>AM259*'1. Standard_Cost'!C307</f>
        <v>#REF!</v>
      </c>
      <c r="AO259" s="23"/>
      <c r="AQ259" s="20">
        <f t="shared" si="465"/>
        <v>0</v>
      </c>
      <c r="AR259" s="20">
        <f t="shared" si="466"/>
        <v>0</v>
      </c>
      <c r="AS259" s="20" t="e">
        <f t="shared" si="467"/>
        <v>#REF!</v>
      </c>
      <c r="AT259" s="20" t="e">
        <f t="shared" si="470"/>
        <v>#REF!</v>
      </c>
      <c r="AU259" s="24"/>
      <c r="AV259" s="24"/>
      <c r="AW259" s="24"/>
      <c r="AX259" s="24"/>
      <c r="AY259" s="24"/>
      <c r="AZ259" s="24"/>
      <c r="BA259" s="25" t="e">
        <f t="shared" si="468"/>
        <v>#REF!</v>
      </c>
    </row>
    <row r="260" spans="2:53" ht="27.6" outlineLevel="1">
      <c r="B260" s="41"/>
      <c r="C260" s="38"/>
      <c r="D260" s="86" t="s">
        <v>48</v>
      </c>
      <c r="E260" s="86" t="s">
        <v>392</v>
      </c>
      <c r="F260" s="88" t="s">
        <v>153</v>
      </c>
      <c r="G260" s="89" t="s">
        <v>154</v>
      </c>
      <c r="H260" s="27" t="s">
        <v>302</v>
      </c>
      <c r="I260" s="28"/>
      <c r="J260" s="28"/>
      <c r="K260" s="28"/>
      <c r="L260" s="29">
        <f>SUM(L256:L259)</f>
        <v>0</v>
      </c>
      <c r="M260" s="29">
        <f>SUM(M256:M259)</f>
        <v>0</v>
      </c>
      <c r="N260" s="28"/>
      <c r="O260" s="28"/>
      <c r="P260" s="28"/>
      <c r="Q260" s="28"/>
      <c r="R260" s="30">
        <f>SUM(R256:R259)</f>
        <v>0</v>
      </c>
      <c r="S260" s="30">
        <f>SUM(S256:S259)</f>
        <v>0</v>
      </c>
      <c r="T260" s="30">
        <f>SUM(T256:T259)</f>
        <v>0</v>
      </c>
      <c r="U260" s="30">
        <f>SUM(U256:U259)</f>
        <v>0</v>
      </c>
      <c r="V260" s="28"/>
      <c r="W260" s="28"/>
      <c r="X260" s="28"/>
      <c r="Y260" s="29">
        <f>SUM(Y256:Y259)</f>
        <v>0</v>
      </c>
      <c r="Z260" s="28"/>
      <c r="AA260" s="28"/>
      <c r="AB260" s="29">
        <f t="shared" ref="AB260:AF260" si="471">SUM(AB256:AB259)</f>
        <v>0</v>
      </c>
      <c r="AC260" s="29">
        <f t="shared" si="471"/>
        <v>0</v>
      </c>
      <c r="AD260" s="29">
        <f t="shared" si="471"/>
        <v>0</v>
      </c>
      <c r="AE260" s="29">
        <f t="shared" si="471"/>
        <v>0</v>
      </c>
      <c r="AF260" s="29">
        <f t="shared" si="471"/>
        <v>0</v>
      </c>
      <c r="AG260" s="28"/>
      <c r="AH260" s="28"/>
      <c r="AI260" s="28"/>
      <c r="AJ260" s="30">
        <f>SUM(AJ256:AJ259)</f>
        <v>0</v>
      </c>
      <c r="AK260" s="30">
        <f>SUM(AK256:AK259)</f>
        <v>0</v>
      </c>
      <c r="AL260" s="30">
        <f>SUM(AL256:AL259)</f>
        <v>0</v>
      </c>
      <c r="AM260" s="29" t="e">
        <f>SUM(AM256:AM259)</f>
        <v>#REF!</v>
      </c>
      <c r="AN260" s="29" t="e">
        <f>SUM(AN256:AN259)</f>
        <v>#REF!</v>
      </c>
      <c r="AO260" s="31"/>
      <c r="AP260" s="32"/>
      <c r="AQ260" s="78">
        <f t="shared" ref="AQ260:BA260" si="472">SUM(AQ256:AQ259)</f>
        <v>0</v>
      </c>
      <c r="AR260" s="78">
        <f t="shared" si="472"/>
        <v>0</v>
      </c>
      <c r="AS260" s="78" t="e">
        <f t="shared" si="472"/>
        <v>#REF!</v>
      </c>
      <c r="AT260" s="78" t="e">
        <f t="shared" si="472"/>
        <v>#REF!</v>
      </c>
      <c r="AU260" s="78">
        <f t="shared" si="472"/>
        <v>0</v>
      </c>
      <c r="AV260" s="78">
        <f t="shared" si="472"/>
        <v>0</v>
      </c>
      <c r="AW260" s="78">
        <f t="shared" si="472"/>
        <v>0</v>
      </c>
      <c r="AX260" s="78">
        <f t="shared" si="472"/>
        <v>0</v>
      </c>
      <c r="AY260" s="78">
        <f t="shared" si="472"/>
        <v>0</v>
      </c>
      <c r="AZ260" s="78">
        <f t="shared" si="472"/>
        <v>0</v>
      </c>
      <c r="BA260" s="78" t="e">
        <f t="shared" si="472"/>
        <v>#REF!</v>
      </c>
    </row>
    <row r="261" spans="2:53" s="39" customFormat="1" ht="12.75" customHeight="1">
      <c r="B261" s="49"/>
      <c r="C261" s="224" t="s">
        <v>306</v>
      </c>
      <c r="D261" s="224"/>
      <c r="E261" s="225"/>
      <c r="F261" s="69"/>
      <c r="G261" s="69"/>
      <c r="H261" s="57" t="s">
        <v>304</v>
      </c>
      <c r="I261" s="58"/>
      <c r="J261" s="58"/>
      <c r="K261" s="58"/>
      <c r="L261" s="59">
        <f>SUM(L266,L271,L276,L281)</f>
        <v>0</v>
      </c>
      <c r="M261" s="59">
        <f>SUM(M266,M271,M276,M281)</f>
        <v>0</v>
      </c>
      <c r="N261" s="58"/>
      <c r="O261" s="58"/>
      <c r="P261" s="58"/>
      <c r="Q261" s="58"/>
      <c r="R261" s="59">
        <f>SUM(R266,R271,R276,R281)</f>
        <v>0</v>
      </c>
      <c r="S261" s="59">
        <f t="shared" ref="S261:U261" si="473">SUM(S266,S271,S276,S281)</f>
        <v>0</v>
      </c>
      <c r="T261" s="59">
        <f t="shared" si="473"/>
        <v>0</v>
      </c>
      <c r="U261" s="59">
        <f t="shared" si="473"/>
        <v>0</v>
      </c>
      <c r="V261" s="58"/>
      <c r="W261" s="58"/>
      <c r="X261" s="58"/>
      <c r="Y261" s="59">
        <f>SUM(Y266,Y271,Y276,Y281)</f>
        <v>0</v>
      </c>
      <c r="Z261" s="58"/>
      <c r="AA261" s="58"/>
      <c r="AB261" s="59">
        <f t="shared" ref="AB261:AF261" si="474">SUM(AB266,AB271,AB276,AB281)</f>
        <v>0</v>
      </c>
      <c r="AC261" s="59">
        <f t="shared" si="474"/>
        <v>0</v>
      </c>
      <c r="AD261" s="59">
        <f t="shared" si="474"/>
        <v>0</v>
      </c>
      <c r="AE261" s="59">
        <f t="shared" si="474"/>
        <v>0</v>
      </c>
      <c r="AF261" s="59">
        <f t="shared" si="474"/>
        <v>0</v>
      </c>
      <c r="AG261" s="58"/>
      <c r="AH261" s="58"/>
      <c r="AI261" s="58"/>
      <c r="AJ261" s="59">
        <f t="shared" ref="AJ261:AN261" si="475">SUM(AJ266,AJ271,AJ276,AJ281)</f>
        <v>0</v>
      </c>
      <c r="AK261" s="59">
        <f t="shared" si="475"/>
        <v>0</v>
      </c>
      <c r="AL261" s="59">
        <f t="shared" si="475"/>
        <v>0</v>
      </c>
      <c r="AM261" s="59" t="e">
        <f t="shared" si="475"/>
        <v>#REF!</v>
      </c>
      <c r="AN261" s="59" t="e">
        <f t="shared" si="475"/>
        <v>#REF!</v>
      </c>
      <c r="AO261" s="60"/>
      <c r="AP261" s="40"/>
      <c r="AQ261" s="59">
        <f t="shared" ref="AQ261:BA261" si="476">SUM(AQ266,AQ271,AQ276,AQ281)</f>
        <v>0</v>
      </c>
      <c r="AR261" s="59">
        <f t="shared" si="476"/>
        <v>0</v>
      </c>
      <c r="AS261" s="59" t="e">
        <f t="shared" si="476"/>
        <v>#REF!</v>
      </c>
      <c r="AT261" s="59" t="e">
        <f t="shared" si="476"/>
        <v>#REF!</v>
      </c>
      <c r="AU261" s="59">
        <f t="shared" si="476"/>
        <v>0</v>
      </c>
      <c r="AV261" s="59">
        <f t="shared" si="476"/>
        <v>0</v>
      </c>
      <c r="AW261" s="59">
        <f t="shared" si="476"/>
        <v>0</v>
      </c>
      <c r="AX261" s="59">
        <f t="shared" si="476"/>
        <v>0</v>
      </c>
      <c r="AY261" s="59">
        <f t="shared" si="476"/>
        <v>0</v>
      </c>
      <c r="AZ261" s="59">
        <f t="shared" si="476"/>
        <v>0</v>
      </c>
      <c r="BA261" s="59" t="e">
        <f t="shared" si="476"/>
        <v>#REF!</v>
      </c>
    </row>
    <row r="262" spans="2:53" outlineLevel="2">
      <c r="B262" s="41"/>
      <c r="C262" s="38"/>
      <c r="D262" s="85"/>
      <c r="E262" s="85"/>
      <c r="F262" s="87"/>
      <c r="G262" s="82"/>
      <c r="H262" s="15" t="s">
        <v>49</v>
      </c>
      <c r="I262" s="16"/>
      <c r="J262" s="17"/>
      <c r="K262" s="17"/>
      <c r="L262" s="18" t="str">
        <f>IF(I262&lt;&gt;0,((VLOOKUP(I262,'1. Standard_Cost'!$B$4:$D$9,2)+VLOOKUP(I262,'1. Standard_Cost'!$B$4:$D$9,3))*J262*K262),"0")</f>
        <v>0</v>
      </c>
      <c r="M262" s="18">
        <f t="shared" ref="M262:M265" si="477">L262*0.167</f>
        <v>0</v>
      </c>
      <c r="N262" s="19"/>
      <c r="O262" s="19"/>
      <c r="P262" s="19"/>
      <c r="Q262" s="19"/>
      <c r="R262" s="20">
        <f>+N262*P262*'1. Standard_Cost'!$B$13</f>
        <v>0</v>
      </c>
      <c r="S262" s="20">
        <f>+N262*O262*P262*'1. Standard_Cost'!$C$13</f>
        <v>0</v>
      </c>
      <c r="T262" s="20">
        <f>+N262*P262*Q262*'1. Standard_Cost'!$D$13</f>
        <v>0</v>
      </c>
      <c r="U262" s="20">
        <f>+N262*O262*'1. Standard_Cost'!$E$13</f>
        <v>0</v>
      </c>
      <c r="V262" s="19"/>
      <c r="W262" s="19"/>
      <c r="X262" s="19"/>
      <c r="Y262" s="20">
        <f>+V262*((X262*'1. Standard_Cost'!$B$17)+(W262*X262*'1. Standard_Cost'!$C$17))</f>
        <v>0</v>
      </c>
      <c r="Z262" s="19"/>
      <c r="AA262" s="19"/>
      <c r="AB262" s="20">
        <f>+Z262*'1. Standard_Cost'!$B$21+AA262*'1. Standard_Cost'!$C$21</f>
        <v>0</v>
      </c>
      <c r="AC262" s="21"/>
      <c r="AD262" s="22"/>
      <c r="AE262" s="20">
        <f>SUM(AD262,AC262,AB262,Y262,U262,T262,S262,R262)*'1. Standard_Cost'!B323</f>
        <v>0</v>
      </c>
      <c r="AF262" s="20">
        <f>SUM(AD262,AE262)</f>
        <v>0</v>
      </c>
      <c r="AG262" s="19"/>
      <c r="AH262" s="19"/>
      <c r="AI262" s="19"/>
      <c r="AJ262" s="23"/>
      <c r="AK262" s="23"/>
      <c r="AL262" s="23"/>
      <c r="AM262" s="20" t="e">
        <f>AG262*'1. Standard_Cost'!B319+'Incremental_Cost Year 1'!#REF!*'1. Standard_Cost'!C319+'Incremental_Cost Year 1'!#REF!*'1. Standard_Cost'!D319+'Incremental_Cost Year 1'!#REF!+'Incremental_Cost Year 1'!#REF!+AK262</f>
        <v>#REF!</v>
      </c>
      <c r="AN262" s="20" t="e">
        <f>AM262*'1. Standard_Cost'!C323</f>
        <v>#REF!</v>
      </c>
      <c r="AO262" s="23"/>
      <c r="AQ262" s="20">
        <f t="shared" ref="AQ262:AQ265" si="478">L262+M262</f>
        <v>0</v>
      </c>
      <c r="AR262" s="20">
        <f t="shared" ref="AR262:AR265" si="479">AF262</f>
        <v>0</v>
      </c>
      <c r="AS262" s="20" t="e">
        <f t="shared" ref="AS262:AS265" si="480">AM262+AN262</f>
        <v>#REF!</v>
      </c>
      <c r="AT262" s="20" t="e">
        <f>SUM(AQ262,AR262,AS262)</f>
        <v>#REF!</v>
      </c>
      <c r="AU262" s="24"/>
      <c r="AV262" s="24"/>
      <c r="AW262" s="24"/>
      <c r="AX262" s="24"/>
      <c r="AY262" s="24"/>
      <c r="AZ262" s="24"/>
      <c r="BA262" s="25" t="e">
        <f t="shared" ref="BA262:BA265" si="481">SUM(AU262:AZ262)-AT262</f>
        <v>#REF!</v>
      </c>
    </row>
    <row r="263" spans="2:53" outlineLevel="2">
      <c r="B263" s="41"/>
      <c r="C263" s="38"/>
      <c r="D263" s="84"/>
      <c r="E263" s="84"/>
      <c r="F263" s="84"/>
      <c r="G263" s="83"/>
      <c r="H263" s="15" t="s">
        <v>50</v>
      </c>
      <c r="I263" s="16"/>
      <c r="J263" s="17"/>
      <c r="K263" s="17"/>
      <c r="L263" s="18" t="str">
        <f>IF(I263&lt;&gt;0,((VLOOKUP(I263,'1. Standard_Cost'!$B$4:$D$9,2)+VLOOKUP(I263,'1. Standard_Cost'!$B$4:$D$9,3))*J263*K263),"0")</f>
        <v>0</v>
      </c>
      <c r="M263" s="18">
        <f t="shared" si="477"/>
        <v>0</v>
      </c>
      <c r="N263" s="19"/>
      <c r="O263" s="19"/>
      <c r="P263" s="19"/>
      <c r="Q263" s="19"/>
      <c r="R263" s="20">
        <f>+N263*P263*'1. Standard_Cost'!$B$13</f>
        <v>0</v>
      </c>
      <c r="S263" s="20">
        <f>+N263*O263*P263*'1. Standard_Cost'!$C$13</f>
        <v>0</v>
      </c>
      <c r="T263" s="20">
        <f>+N263*P263*Q263*'1. Standard_Cost'!$D$13</f>
        <v>0</v>
      </c>
      <c r="U263" s="20">
        <f>+N263*O263*'1. Standard_Cost'!$E$13</f>
        <v>0</v>
      </c>
      <c r="V263" s="19"/>
      <c r="W263" s="19"/>
      <c r="X263" s="19"/>
      <c r="Y263" s="20">
        <f>+V263*((X263*'1. Standard_Cost'!$B$17)+(W263*X263*'1. Standard_Cost'!$C$17))</f>
        <v>0</v>
      </c>
      <c r="Z263" s="19"/>
      <c r="AA263" s="19"/>
      <c r="AB263" s="20">
        <f>+Z263*'1. Standard_Cost'!$B$21+AA263*'1. Standard_Cost'!$C$21</f>
        <v>0</v>
      </c>
      <c r="AC263" s="21"/>
      <c r="AD263" s="22"/>
      <c r="AE263" s="20">
        <f>SUM(AD263,AC263,AB263,Y263,U263,T263,S263,R263)*'1. Standard_Cost'!B323</f>
        <v>0</v>
      </c>
      <c r="AF263" s="20">
        <f t="shared" ref="AF263:AF265" si="482">SUM(AD263,AE263)</f>
        <v>0</v>
      </c>
      <c r="AG263" s="19"/>
      <c r="AH263" s="19"/>
      <c r="AI263" s="19"/>
      <c r="AJ263" s="23"/>
      <c r="AK263" s="23"/>
      <c r="AL263" s="23"/>
      <c r="AM263" s="20" t="e">
        <f>AG263*'1. Standard_Cost'!B319+'Incremental_Cost Year 1'!#REF!*'1. Standard_Cost'!C319+'Incremental_Cost Year 1'!#REF!*'1. Standard_Cost'!D319+'Incremental_Cost Year 1'!#REF!+'Incremental_Cost Year 1'!#REF!+AK263</f>
        <v>#REF!</v>
      </c>
      <c r="AN263" s="20" t="e">
        <f>AM263*'1. Standard_Cost'!C323</f>
        <v>#REF!</v>
      </c>
      <c r="AO263" s="23"/>
      <c r="AQ263" s="20">
        <f t="shared" si="478"/>
        <v>0</v>
      </c>
      <c r="AR263" s="20">
        <f t="shared" si="479"/>
        <v>0</v>
      </c>
      <c r="AS263" s="20" t="e">
        <f t="shared" si="480"/>
        <v>#REF!</v>
      </c>
      <c r="AT263" s="20" t="e">
        <f t="shared" ref="AT263:AT265" si="483">SUM(AQ263,AR263,AS263)</f>
        <v>#REF!</v>
      </c>
      <c r="AU263" s="24"/>
      <c r="AV263" s="24"/>
      <c r="AW263" s="24"/>
      <c r="AX263" s="24"/>
      <c r="AY263" s="24"/>
      <c r="AZ263" s="24"/>
      <c r="BA263" s="25" t="e">
        <f t="shared" si="481"/>
        <v>#REF!</v>
      </c>
    </row>
    <row r="264" spans="2:53" outlineLevel="2">
      <c r="B264" s="41"/>
      <c r="C264" s="38"/>
      <c r="D264" s="84"/>
      <c r="E264" s="84"/>
      <c r="F264" s="84"/>
      <c r="G264" s="83"/>
      <c r="H264" s="15" t="s">
        <v>51</v>
      </c>
      <c r="I264" s="16"/>
      <c r="J264" s="17"/>
      <c r="K264" s="17"/>
      <c r="L264" s="18" t="str">
        <f>IF(I264&lt;&gt;0,((VLOOKUP(I264,'1. Standard_Cost'!$B$4:$D$9,2)+VLOOKUP(I264,'1. Standard_Cost'!$B$4:$D$9,3))*J264*K264),"0")</f>
        <v>0</v>
      </c>
      <c r="M264" s="18">
        <f t="shared" si="477"/>
        <v>0</v>
      </c>
      <c r="N264" s="19"/>
      <c r="O264" s="19"/>
      <c r="P264" s="19"/>
      <c r="Q264" s="19"/>
      <c r="R264" s="20">
        <f>+N264*P264*'1. Standard_Cost'!$B$13</f>
        <v>0</v>
      </c>
      <c r="S264" s="20">
        <f>+N264*O264*P264*'1. Standard_Cost'!$C$13</f>
        <v>0</v>
      </c>
      <c r="T264" s="20">
        <f>+N264*P264*Q264*'1. Standard_Cost'!$D$13</f>
        <v>0</v>
      </c>
      <c r="U264" s="20">
        <f>+N264*O264*'1. Standard_Cost'!$E$13</f>
        <v>0</v>
      </c>
      <c r="V264" s="19"/>
      <c r="W264" s="19"/>
      <c r="X264" s="19"/>
      <c r="Y264" s="20">
        <f>+V264*((X264*'1. Standard_Cost'!$B$17)+(W264*X264*'1. Standard_Cost'!$C$17))</f>
        <v>0</v>
      </c>
      <c r="Z264" s="19"/>
      <c r="AA264" s="19"/>
      <c r="AB264" s="20">
        <f>+Z264*'1. Standard_Cost'!$B$21+AA264*'1. Standard_Cost'!$C$21</f>
        <v>0</v>
      </c>
      <c r="AC264" s="21"/>
      <c r="AD264" s="22"/>
      <c r="AE264" s="20">
        <f>SUM(AD264,AC264,AB264,Y264,U264,T264,S264,R264)*'1. Standard_Cost'!B323</f>
        <v>0</v>
      </c>
      <c r="AF264" s="20">
        <f t="shared" si="482"/>
        <v>0</v>
      </c>
      <c r="AG264" s="19"/>
      <c r="AH264" s="19"/>
      <c r="AI264" s="19"/>
      <c r="AJ264" s="23"/>
      <c r="AK264" s="23"/>
      <c r="AL264" s="23"/>
      <c r="AM264" s="20" t="e">
        <f>AG264*'1. Standard_Cost'!B319+'Incremental_Cost Year 1'!#REF!*'1. Standard_Cost'!C319+'Incremental_Cost Year 1'!#REF!*'1. Standard_Cost'!D319+'Incremental_Cost Year 1'!#REF!+'Incremental_Cost Year 1'!#REF!+AK264</f>
        <v>#REF!</v>
      </c>
      <c r="AN264" s="20" t="e">
        <f>AM264*'1. Standard_Cost'!C323</f>
        <v>#REF!</v>
      </c>
      <c r="AO264" s="23"/>
      <c r="AQ264" s="20">
        <f t="shared" si="478"/>
        <v>0</v>
      </c>
      <c r="AR264" s="20">
        <f t="shared" si="479"/>
        <v>0</v>
      </c>
      <c r="AS264" s="20" t="e">
        <f t="shared" si="480"/>
        <v>#REF!</v>
      </c>
      <c r="AT264" s="20" t="e">
        <f t="shared" si="483"/>
        <v>#REF!</v>
      </c>
      <c r="AU264" s="24"/>
      <c r="AV264" s="24"/>
      <c r="AW264" s="24"/>
      <c r="AX264" s="24"/>
      <c r="AY264" s="24"/>
      <c r="AZ264" s="24"/>
      <c r="BA264" s="25" t="e">
        <f t="shared" si="481"/>
        <v>#REF!</v>
      </c>
    </row>
    <row r="265" spans="2:53" outlineLevel="2">
      <c r="B265" s="41"/>
      <c r="C265" s="38"/>
      <c r="D265" s="84"/>
      <c r="E265" s="84"/>
      <c r="F265" s="84"/>
      <c r="G265" s="83"/>
      <c r="H265" s="26" t="s">
        <v>180</v>
      </c>
      <c r="I265" s="16"/>
      <c r="J265" s="17"/>
      <c r="K265" s="17"/>
      <c r="L265" s="18" t="str">
        <f>IF(I265&lt;&gt;0,((VLOOKUP(I265,'1. Standard_Cost'!$B$4:$D$9,2)+VLOOKUP(I265,'1. Standard_Cost'!$B$4:$D$9,3))*J265*K265),"0")</f>
        <v>0</v>
      </c>
      <c r="M265" s="18">
        <f t="shared" si="477"/>
        <v>0</v>
      </c>
      <c r="N265" s="19"/>
      <c r="O265" s="19"/>
      <c r="P265" s="19"/>
      <c r="Q265" s="19"/>
      <c r="R265" s="20">
        <f>+N265*P265*'1. Standard_Cost'!$B$13</f>
        <v>0</v>
      </c>
      <c r="S265" s="20">
        <f>+N265*O265*P265*'1. Standard_Cost'!$C$13</f>
        <v>0</v>
      </c>
      <c r="T265" s="20">
        <f>+N265*P265*Q265*'1. Standard_Cost'!$D$13</f>
        <v>0</v>
      </c>
      <c r="U265" s="20">
        <f>+N265*O265*'1. Standard_Cost'!$E$13</f>
        <v>0</v>
      </c>
      <c r="V265" s="19"/>
      <c r="W265" s="19"/>
      <c r="X265" s="19"/>
      <c r="Y265" s="20">
        <f>+V265*((X265*'1. Standard_Cost'!$B$17)+(W265*X265*'1. Standard_Cost'!$C$17))</f>
        <v>0</v>
      </c>
      <c r="Z265" s="19"/>
      <c r="AA265" s="19"/>
      <c r="AB265" s="20">
        <f>+Z265*'1. Standard_Cost'!$B$21+AA265*'1. Standard_Cost'!$C$21</f>
        <v>0</v>
      </c>
      <c r="AC265" s="21"/>
      <c r="AD265" s="22"/>
      <c r="AE265" s="20">
        <f>SUM(AD265,AC265,AB265,Y265,U265,T265,S265,R265)*'1. Standard_Cost'!B323</f>
        <v>0</v>
      </c>
      <c r="AF265" s="20">
        <f t="shared" si="482"/>
        <v>0</v>
      </c>
      <c r="AG265" s="19"/>
      <c r="AH265" s="19"/>
      <c r="AI265" s="19"/>
      <c r="AJ265" s="23"/>
      <c r="AK265" s="23"/>
      <c r="AL265" s="23"/>
      <c r="AM265" s="20" t="e">
        <f>AG265*'1. Standard_Cost'!B319+'Incremental_Cost Year 1'!#REF!*'1. Standard_Cost'!C319+'Incremental_Cost Year 1'!#REF!*'1. Standard_Cost'!D319+'Incremental_Cost Year 1'!#REF!+'Incremental_Cost Year 1'!#REF!+AK265</f>
        <v>#REF!</v>
      </c>
      <c r="AN265" s="20" t="e">
        <f>AM265*'1. Standard_Cost'!C323</f>
        <v>#REF!</v>
      </c>
      <c r="AO265" s="23"/>
      <c r="AQ265" s="20">
        <f t="shared" si="478"/>
        <v>0</v>
      </c>
      <c r="AR265" s="20">
        <f t="shared" si="479"/>
        <v>0</v>
      </c>
      <c r="AS265" s="20" t="e">
        <f t="shared" si="480"/>
        <v>#REF!</v>
      </c>
      <c r="AT265" s="20" t="e">
        <f t="shared" si="483"/>
        <v>#REF!</v>
      </c>
      <c r="AU265" s="24"/>
      <c r="AV265" s="24"/>
      <c r="AW265" s="24"/>
      <c r="AX265" s="24"/>
      <c r="AY265" s="24"/>
      <c r="AZ265" s="24"/>
      <c r="BA265" s="25" t="e">
        <f t="shared" si="481"/>
        <v>#REF!</v>
      </c>
    </row>
    <row r="266" spans="2:53" ht="41.4" outlineLevel="1">
      <c r="B266" s="41"/>
      <c r="C266" s="38"/>
      <c r="D266" s="86" t="s">
        <v>48</v>
      </c>
      <c r="E266" s="86" t="s">
        <v>307</v>
      </c>
      <c r="F266" s="88" t="s">
        <v>153</v>
      </c>
      <c r="G266" s="89" t="s">
        <v>154</v>
      </c>
      <c r="H266" s="27" t="s">
        <v>305</v>
      </c>
      <c r="I266" s="28"/>
      <c r="J266" s="28"/>
      <c r="K266" s="28"/>
      <c r="L266" s="29">
        <f>SUM(L262:L265)</f>
        <v>0</v>
      </c>
      <c r="M266" s="29">
        <f>SUM(M262:M265)</f>
        <v>0</v>
      </c>
      <c r="N266" s="28"/>
      <c r="O266" s="28"/>
      <c r="P266" s="28"/>
      <c r="Q266" s="28"/>
      <c r="R266" s="30">
        <f>SUM(R262:R265)</f>
        <v>0</v>
      </c>
      <c r="S266" s="30">
        <f>SUM(S262:S265)</f>
        <v>0</v>
      </c>
      <c r="T266" s="30">
        <f>SUM(T262:T265)</f>
        <v>0</v>
      </c>
      <c r="U266" s="30">
        <f>SUM(U262:U265)</f>
        <v>0</v>
      </c>
      <c r="V266" s="28"/>
      <c r="W266" s="28"/>
      <c r="X266" s="28"/>
      <c r="Y266" s="29">
        <f>SUM(Y262:Y265)</f>
        <v>0</v>
      </c>
      <c r="Z266" s="28"/>
      <c r="AA266" s="28"/>
      <c r="AB266" s="29">
        <f t="shared" ref="AB266:AF266" si="484">SUM(AB262:AB265)</f>
        <v>0</v>
      </c>
      <c r="AC266" s="29">
        <f t="shared" si="484"/>
        <v>0</v>
      </c>
      <c r="AD266" s="29">
        <f t="shared" si="484"/>
        <v>0</v>
      </c>
      <c r="AE266" s="29">
        <f t="shared" si="484"/>
        <v>0</v>
      </c>
      <c r="AF266" s="29">
        <f t="shared" si="484"/>
        <v>0</v>
      </c>
      <c r="AG266" s="28"/>
      <c r="AH266" s="28"/>
      <c r="AI266" s="28"/>
      <c r="AJ266" s="30">
        <f>SUM(AJ262:AJ265)</f>
        <v>0</v>
      </c>
      <c r="AK266" s="30">
        <f>SUM(AK262:AK265)</f>
        <v>0</v>
      </c>
      <c r="AL266" s="30">
        <f>SUM(AL262:AL265)</f>
        <v>0</v>
      </c>
      <c r="AM266" s="29" t="e">
        <f>SUM(AM262:AM265)</f>
        <v>#REF!</v>
      </c>
      <c r="AN266" s="29" t="e">
        <f>SUM(AN262:AN265)</f>
        <v>#REF!</v>
      </c>
      <c r="AO266" s="31"/>
      <c r="AP266" s="32"/>
      <c r="AQ266" s="78">
        <f t="shared" ref="AQ266:BA266" si="485">SUM(AQ262:AQ265)</f>
        <v>0</v>
      </c>
      <c r="AR266" s="78">
        <f t="shared" si="485"/>
        <v>0</v>
      </c>
      <c r="AS266" s="78" t="e">
        <f t="shared" si="485"/>
        <v>#REF!</v>
      </c>
      <c r="AT266" s="78" t="e">
        <f t="shared" si="485"/>
        <v>#REF!</v>
      </c>
      <c r="AU266" s="78">
        <f t="shared" si="485"/>
        <v>0</v>
      </c>
      <c r="AV266" s="78">
        <f t="shared" si="485"/>
        <v>0</v>
      </c>
      <c r="AW266" s="78">
        <f t="shared" si="485"/>
        <v>0</v>
      </c>
      <c r="AX266" s="78">
        <f t="shared" si="485"/>
        <v>0</v>
      </c>
      <c r="AY266" s="78">
        <f t="shared" si="485"/>
        <v>0</v>
      </c>
      <c r="AZ266" s="78">
        <f t="shared" si="485"/>
        <v>0</v>
      </c>
      <c r="BA266" s="78" t="e">
        <f t="shared" si="485"/>
        <v>#REF!</v>
      </c>
    </row>
    <row r="267" spans="2:53" outlineLevel="2">
      <c r="B267" s="41"/>
      <c r="C267" s="38"/>
      <c r="D267" s="85"/>
      <c r="E267" s="85"/>
      <c r="F267" s="87"/>
      <c r="G267" s="82"/>
      <c r="H267" s="15" t="s">
        <v>49</v>
      </c>
      <c r="I267" s="16"/>
      <c r="J267" s="17"/>
      <c r="K267" s="17"/>
      <c r="L267" s="18" t="str">
        <f>IF(I267&lt;&gt;0,((VLOOKUP(I267,'1. Standard_Cost'!$B$4:$D$9,2)+VLOOKUP(I267,'1. Standard_Cost'!$B$4:$D$9,3))*J267*K267),"0")</f>
        <v>0</v>
      </c>
      <c r="M267" s="18">
        <f t="shared" ref="M267:M270" si="486">L267*0.167</f>
        <v>0</v>
      </c>
      <c r="N267" s="19"/>
      <c r="O267" s="19"/>
      <c r="P267" s="19"/>
      <c r="Q267" s="19"/>
      <c r="R267" s="20">
        <f>+N267*P267*'1. Standard_Cost'!$B$13</f>
        <v>0</v>
      </c>
      <c r="S267" s="20">
        <f>+N267*O267*P267*'1. Standard_Cost'!$C$13</f>
        <v>0</v>
      </c>
      <c r="T267" s="20">
        <f>+N267*P267*Q267*'1. Standard_Cost'!$D$13</f>
        <v>0</v>
      </c>
      <c r="U267" s="20">
        <f>+N267*O267*'1. Standard_Cost'!$E$13</f>
        <v>0</v>
      </c>
      <c r="V267" s="19"/>
      <c r="W267" s="19"/>
      <c r="X267" s="19"/>
      <c r="Y267" s="20">
        <f>+V267*((X267*'1. Standard_Cost'!$B$17)+(W267*X267*'1. Standard_Cost'!$C$17))</f>
        <v>0</v>
      </c>
      <c r="Z267" s="19"/>
      <c r="AA267" s="19"/>
      <c r="AB267" s="20">
        <f>+Z267*'1. Standard_Cost'!$B$21+AA267*'1. Standard_Cost'!$C$21</f>
        <v>0</v>
      </c>
      <c r="AC267" s="21"/>
      <c r="AD267" s="22"/>
      <c r="AE267" s="20">
        <f>SUM(AD267,AC267,AB267,Y267,U267,T267,S267,R267)*'1. Standard_Cost'!B323</f>
        <v>0</v>
      </c>
      <c r="AF267" s="20">
        <f>SUM(AD267,AE267)</f>
        <v>0</v>
      </c>
      <c r="AG267" s="19"/>
      <c r="AH267" s="19"/>
      <c r="AI267" s="19"/>
      <c r="AJ267" s="23"/>
      <c r="AK267" s="23"/>
      <c r="AL267" s="23"/>
      <c r="AM267" s="20" t="e">
        <f>AG267*'1. Standard_Cost'!B319+'Incremental_Cost Year 1'!#REF!*'1. Standard_Cost'!C319+'Incremental_Cost Year 1'!#REF!*'1. Standard_Cost'!D319+'Incremental_Cost Year 1'!#REF!+'Incremental_Cost Year 1'!#REF!+AK267</f>
        <v>#REF!</v>
      </c>
      <c r="AN267" s="20" t="e">
        <f>AM267*'1. Standard_Cost'!C323</f>
        <v>#REF!</v>
      </c>
      <c r="AO267" s="23"/>
      <c r="AQ267" s="20">
        <f t="shared" ref="AQ267:AQ270" si="487">L267+M267</f>
        <v>0</v>
      </c>
      <c r="AR267" s="20">
        <f t="shared" ref="AR267:AR270" si="488">AF267</f>
        <v>0</v>
      </c>
      <c r="AS267" s="20" t="e">
        <f t="shared" ref="AS267:AS270" si="489">AM267+AN267</f>
        <v>#REF!</v>
      </c>
      <c r="AT267" s="20" t="e">
        <f>SUM(AQ267,AR267,AS267)</f>
        <v>#REF!</v>
      </c>
      <c r="AU267" s="24"/>
      <c r="AV267" s="24"/>
      <c r="AW267" s="24"/>
      <c r="AX267" s="24"/>
      <c r="AY267" s="24"/>
      <c r="AZ267" s="24"/>
      <c r="BA267" s="25" t="e">
        <f t="shared" ref="BA267:BA270" si="490">SUM(AU267:AZ267)-AT267</f>
        <v>#REF!</v>
      </c>
    </row>
    <row r="268" spans="2:53" outlineLevel="2">
      <c r="B268" s="41"/>
      <c r="C268" s="38"/>
      <c r="D268" s="84"/>
      <c r="E268" s="84"/>
      <c r="F268" s="84"/>
      <c r="G268" s="83"/>
      <c r="H268" s="15" t="s">
        <v>50</v>
      </c>
      <c r="I268" s="16"/>
      <c r="J268" s="17"/>
      <c r="K268" s="17"/>
      <c r="L268" s="18" t="str">
        <f>IF(I268&lt;&gt;0,((VLOOKUP(I268,'1. Standard_Cost'!$B$4:$D$9,2)+VLOOKUP(I268,'1. Standard_Cost'!$B$4:$D$9,3))*J268*K268),"0")</f>
        <v>0</v>
      </c>
      <c r="M268" s="18">
        <f t="shared" si="486"/>
        <v>0</v>
      </c>
      <c r="N268" s="19"/>
      <c r="O268" s="19"/>
      <c r="P268" s="19"/>
      <c r="Q268" s="19"/>
      <c r="R268" s="20">
        <f>+N268*P268*'1. Standard_Cost'!$B$13</f>
        <v>0</v>
      </c>
      <c r="S268" s="20">
        <f>+N268*O268*P268*'1. Standard_Cost'!$C$13</f>
        <v>0</v>
      </c>
      <c r="T268" s="20">
        <f>+N268*P268*Q268*'1. Standard_Cost'!$D$13</f>
        <v>0</v>
      </c>
      <c r="U268" s="20">
        <f>+N268*O268*'1. Standard_Cost'!$E$13</f>
        <v>0</v>
      </c>
      <c r="V268" s="19"/>
      <c r="W268" s="19"/>
      <c r="X268" s="19"/>
      <c r="Y268" s="20">
        <f>+V268*((X268*'1. Standard_Cost'!$B$17)+(W268*X268*'1. Standard_Cost'!$C$17))</f>
        <v>0</v>
      </c>
      <c r="Z268" s="19"/>
      <c r="AA268" s="19"/>
      <c r="AB268" s="20">
        <f>+Z268*'1. Standard_Cost'!$B$21+AA268*'1. Standard_Cost'!$C$21</f>
        <v>0</v>
      </c>
      <c r="AC268" s="21"/>
      <c r="AD268" s="22"/>
      <c r="AE268" s="20">
        <f>SUM(AD268,AC268,AB268,Y268,U268,T268,S268,R268)*'1. Standard_Cost'!B323</f>
        <v>0</v>
      </c>
      <c r="AF268" s="20">
        <f t="shared" ref="AF268:AF270" si="491">SUM(AD268,AE268)</f>
        <v>0</v>
      </c>
      <c r="AG268" s="19"/>
      <c r="AH268" s="19"/>
      <c r="AI268" s="19"/>
      <c r="AJ268" s="23"/>
      <c r="AK268" s="23"/>
      <c r="AL268" s="23"/>
      <c r="AM268" s="20" t="e">
        <f>AG268*'1. Standard_Cost'!B319+'Incremental_Cost Year 1'!#REF!*'1. Standard_Cost'!C319+'Incremental_Cost Year 1'!#REF!*'1. Standard_Cost'!D319+'Incremental_Cost Year 1'!#REF!+'Incremental_Cost Year 1'!#REF!+AK268</f>
        <v>#REF!</v>
      </c>
      <c r="AN268" s="20" t="e">
        <f>AM268*'1. Standard_Cost'!C323</f>
        <v>#REF!</v>
      </c>
      <c r="AO268" s="23"/>
      <c r="AQ268" s="20">
        <f t="shared" si="487"/>
        <v>0</v>
      </c>
      <c r="AR268" s="20">
        <f t="shared" si="488"/>
        <v>0</v>
      </c>
      <c r="AS268" s="20" t="e">
        <f t="shared" si="489"/>
        <v>#REF!</v>
      </c>
      <c r="AT268" s="20" t="e">
        <f t="shared" ref="AT268:AT270" si="492">SUM(AQ268,AR268,AS268)</f>
        <v>#REF!</v>
      </c>
      <c r="AU268" s="24"/>
      <c r="AV268" s="24">
        <v>0</v>
      </c>
      <c r="AW268" s="24"/>
      <c r="AX268" s="24"/>
      <c r="AY268" s="24"/>
      <c r="AZ268" s="24"/>
      <c r="BA268" s="25" t="e">
        <f t="shared" si="490"/>
        <v>#REF!</v>
      </c>
    </row>
    <row r="269" spans="2:53" outlineLevel="2">
      <c r="B269" s="41"/>
      <c r="C269" s="41"/>
      <c r="D269" s="84"/>
      <c r="E269" s="84"/>
      <c r="F269" s="84"/>
      <c r="G269" s="83"/>
      <c r="H269" s="15" t="s">
        <v>51</v>
      </c>
      <c r="I269" s="16"/>
      <c r="J269" s="17"/>
      <c r="K269" s="17"/>
      <c r="L269" s="18" t="str">
        <f>IF(I269&lt;&gt;0,((VLOOKUP(I269,'1. Standard_Cost'!$B$4:$D$9,2)+VLOOKUP(I269,'1. Standard_Cost'!$B$4:$D$9,3))*J269*K269),"0")</f>
        <v>0</v>
      </c>
      <c r="M269" s="18">
        <f t="shared" si="486"/>
        <v>0</v>
      </c>
      <c r="N269" s="19"/>
      <c r="O269" s="19"/>
      <c r="P269" s="19"/>
      <c r="Q269" s="19"/>
      <c r="R269" s="20">
        <f>+N269*P269*'1. Standard_Cost'!$B$13</f>
        <v>0</v>
      </c>
      <c r="S269" s="20">
        <f>+N269*O269*P269*'1. Standard_Cost'!$C$13</f>
        <v>0</v>
      </c>
      <c r="T269" s="20">
        <f>+N269*P269*Q269*'1. Standard_Cost'!$D$13</f>
        <v>0</v>
      </c>
      <c r="U269" s="20">
        <f>+N269*O269*'1. Standard_Cost'!$E$13</f>
        <v>0</v>
      </c>
      <c r="V269" s="19"/>
      <c r="W269" s="19"/>
      <c r="X269" s="19"/>
      <c r="Y269" s="20">
        <f>+V269*((X269*'1. Standard_Cost'!$B$17)+(W269*X269*'1. Standard_Cost'!$C$17))</f>
        <v>0</v>
      </c>
      <c r="Z269" s="19"/>
      <c r="AA269" s="19"/>
      <c r="AB269" s="20">
        <f>+Z269*'1. Standard_Cost'!$B$21+AA269*'1. Standard_Cost'!$C$21</f>
        <v>0</v>
      </c>
      <c r="AC269" s="21"/>
      <c r="AD269" s="22"/>
      <c r="AE269" s="20">
        <f>SUM(AD269,AC269,AB269,Y269,U269,T269,S269,R269)*'1. Standard_Cost'!B323</f>
        <v>0</v>
      </c>
      <c r="AF269" s="20">
        <f t="shared" si="491"/>
        <v>0</v>
      </c>
      <c r="AG269" s="19"/>
      <c r="AH269" s="19"/>
      <c r="AI269" s="19"/>
      <c r="AJ269" s="23"/>
      <c r="AK269" s="23"/>
      <c r="AL269" s="23"/>
      <c r="AM269" s="20" t="e">
        <f>AG269*'1. Standard_Cost'!B319+'Incremental_Cost Year 1'!#REF!*'1. Standard_Cost'!C319+'Incremental_Cost Year 1'!#REF!*'1. Standard_Cost'!D319+'Incremental_Cost Year 1'!#REF!+'Incremental_Cost Year 1'!#REF!+AK269</f>
        <v>#REF!</v>
      </c>
      <c r="AN269" s="20" t="e">
        <f>AM269*'1. Standard_Cost'!C323</f>
        <v>#REF!</v>
      </c>
      <c r="AO269" s="23"/>
      <c r="AQ269" s="20">
        <f t="shared" si="487"/>
        <v>0</v>
      </c>
      <c r="AR269" s="20">
        <f t="shared" si="488"/>
        <v>0</v>
      </c>
      <c r="AS269" s="20" t="e">
        <f t="shared" si="489"/>
        <v>#REF!</v>
      </c>
      <c r="AT269" s="20" t="e">
        <f t="shared" si="492"/>
        <v>#REF!</v>
      </c>
      <c r="AU269" s="24"/>
      <c r="AV269" s="24"/>
      <c r="AW269" s="24"/>
      <c r="AX269" s="24"/>
      <c r="AY269" s="24"/>
      <c r="AZ269" s="24"/>
      <c r="BA269" s="25" t="e">
        <f t="shared" si="490"/>
        <v>#REF!</v>
      </c>
    </row>
    <row r="270" spans="2:53" outlineLevel="2">
      <c r="B270" s="41"/>
      <c r="C270" s="41"/>
      <c r="D270" s="84"/>
      <c r="E270" s="84"/>
      <c r="F270" s="84"/>
      <c r="G270" s="83"/>
      <c r="H270" s="26" t="s">
        <v>180</v>
      </c>
      <c r="I270" s="16"/>
      <c r="J270" s="17"/>
      <c r="K270" s="17"/>
      <c r="L270" s="18" t="str">
        <f>IF(I270&lt;&gt;0,((VLOOKUP(I270,'1. Standard_Cost'!$B$4:$D$9,2)+VLOOKUP(I270,'1. Standard_Cost'!$B$4:$D$9,3))*J270*K270),"0")</f>
        <v>0</v>
      </c>
      <c r="M270" s="18">
        <f t="shared" si="486"/>
        <v>0</v>
      </c>
      <c r="N270" s="19"/>
      <c r="O270" s="19"/>
      <c r="P270" s="19"/>
      <c r="Q270" s="19"/>
      <c r="R270" s="20">
        <f>+N270*P270*'1. Standard_Cost'!$B$13</f>
        <v>0</v>
      </c>
      <c r="S270" s="20">
        <f>+N270*O270*P270*'1. Standard_Cost'!$C$13</f>
        <v>0</v>
      </c>
      <c r="T270" s="20">
        <f>+N270*P270*Q270*'1. Standard_Cost'!$D$13</f>
        <v>0</v>
      </c>
      <c r="U270" s="20">
        <f>+N270*O270*'1. Standard_Cost'!$E$13</f>
        <v>0</v>
      </c>
      <c r="V270" s="19"/>
      <c r="W270" s="19"/>
      <c r="X270" s="19"/>
      <c r="Y270" s="20">
        <f>+V270*((X270*'1. Standard_Cost'!$B$17)+(W270*X270*'1. Standard_Cost'!$C$17))</f>
        <v>0</v>
      </c>
      <c r="Z270" s="19"/>
      <c r="AA270" s="19"/>
      <c r="AB270" s="20">
        <f>+Z270*'1. Standard_Cost'!$B$21+AA270*'1. Standard_Cost'!$C$21</f>
        <v>0</v>
      </c>
      <c r="AC270" s="21"/>
      <c r="AD270" s="22"/>
      <c r="AE270" s="20">
        <f>SUM(AD270,AC270,AB270,Y270,U270,T270,S270,R270)*'1. Standard_Cost'!B323</f>
        <v>0</v>
      </c>
      <c r="AF270" s="20">
        <f t="shared" si="491"/>
        <v>0</v>
      </c>
      <c r="AG270" s="19"/>
      <c r="AH270" s="19"/>
      <c r="AI270" s="19"/>
      <c r="AJ270" s="23"/>
      <c r="AK270" s="23"/>
      <c r="AL270" s="23"/>
      <c r="AM270" s="20" t="e">
        <f>AG270*'1. Standard_Cost'!B319+'Incremental_Cost Year 1'!#REF!*'1. Standard_Cost'!C319+'Incremental_Cost Year 1'!#REF!*'1. Standard_Cost'!D319+'Incremental_Cost Year 1'!#REF!+'Incremental_Cost Year 1'!#REF!+AK270</f>
        <v>#REF!</v>
      </c>
      <c r="AN270" s="20" t="e">
        <f>AM270*'1. Standard_Cost'!C323</f>
        <v>#REF!</v>
      </c>
      <c r="AO270" s="23"/>
      <c r="AQ270" s="20">
        <f t="shared" si="487"/>
        <v>0</v>
      </c>
      <c r="AR270" s="20">
        <f t="shared" si="488"/>
        <v>0</v>
      </c>
      <c r="AS270" s="20" t="e">
        <f t="shared" si="489"/>
        <v>#REF!</v>
      </c>
      <c r="AT270" s="20" t="e">
        <f t="shared" si="492"/>
        <v>#REF!</v>
      </c>
      <c r="AU270" s="24"/>
      <c r="AV270" s="24"/>
      <c r="AW270" s="24"/>
      <c r="AX270" s="24"/>
      <c r="AY270" s="24"/>
      <c r="AZ270" s="24"/>
      <c r="BA270" s="25" t="e">
        <f t="shared" si="490"/>
        <v>#REF!</v>
      </c>
    </row>
    <row r="271" spans="2:53" ht="41.4" outlineLevel="1">
      <c r="B271" s="41"/>
      <c r="C271" s="41"/>
      <c r="D271" s="86" t="s">
        <v>48</v>
      </c>
      <c r="E271" s="86" t="s">
        <v>308</v>
      </c>
      <c r="F271" s="88" t="s">
        <v>153</v>
      </c>
      <c r="G271" s="89" t="s">
        <v>154</v>
      </c>
      <c r="H271" s="27" t="s">
        <v>309</v>
      </c>
      <c r="I271" s="28"/>
      <c r="J271" s="28"/>
      <c r="K271" s="28"/>
      <c r="L271" s="29">
        <f>SUM(L267:L270)</f>
        <v>0</v>
      </c>
      <c r="M271" s="29">
        <f>SUM(M267:M270)</f>
        <v>0</v>
      </c>
      <c r="N271" s="28"/>
      <c r="O271" s="28"/>
      <c r="P271" s="28"/>
      <c r="Q271" s="28"/>
      <c r="R271" s="30">
        <f>SUM(R267:R270)</f>
        <v>0</v>
      </c>
      <c r="S271" s="30">
        <f>SUM(S267:S270)</f>
        <v>0</v>
      </c>
      <c r="T271" s="30">
        <f>SUM(T267:T270)</f>
        <v>0</v>
      </c>
      <c r="U271" s="30">
        <f>SUM(U267:U270)</f>
        <v>0</v>
      </c>
      <c r="V271" s="28"/>
      <c r="W271" s="28"/>
      <c r="X271" s="28"/>
      <c r="Y271" s="29">
        <f>SUM(Y267:Y270)</f>
        <v>0</v>
      </c>
      <c r="Z271" s="28"/>
      <c r="AA271" s="28"/>
      <c r="AB271" s="29">
        <f t="shared" ref="AB271:AF271" si="493">SUM(AB267:AB270)</f>
        <v>0</v>
      </c>
      <c r="AC271" s="29">
        <f t="shared" si="493"/>
        <v>0</v>
      </c>
      <c r="AD271" s="29">
        <f t="shared" si="493"/>
        <v>0</v>
      </c>
      <c r="AE271" s="29">
        <f t="shared" si="493"/>
        <v>0</v>
      </c>
      <c r="AF271" s="29">
        <f t="shared" si="493"/>
        <v>0</v>
      </c>
      <c r="AG271" s="28"/>
      <c r="AH271" s="28"/>
      <c r="AI271" s="28"/>
      <c r="AJ271" s="30">
        <f>SUM(AJ267:AJ270)</f>
        <v>0</v>
      </c>
      <c r="AK271" s="30">
        <f>SUM(AK267:AK270)</f>
        <v>0</v>
      </c>
      <c r="AL271" s="30">
        <f>SUM(AL267:AL270)</f>
        <v>0</v>
      </c>
      <c r="AM271" s="29" t="e">
        <f>SUM(AM267:AM270)</f>
        <v>#REF!</v>
      </c>
      <c r="AN271" s="29" t="e">
        <f>SUM(AN267:AN270)</f>
        <v>#REF!</v>
      </c>
      <c r="AO271" s="31"/>
      <c r="AP271" s="32"/>
      <c r="AQ271" s="78">
        <f t="shared" ref="AQ271:BA271" si="494">SUM(AQ267:AQ270)</f>
        <v>0</v>
      </c>
      <c r="AR271" s="78">
        <f t="shared" si="494"/>
        <v>0</v>
      </c>
      <c r="AS271" s="78" t="e">
        <f t="shared" si="494"/>
        <v>#REF!</v>
      </c>
      <c r="AT271" s="78" t="e">
        <f t="shared" si="494"/>
        <v>#REF!</v>
      </c>
      <c r="AU271" s="78">
        <f t="shared" si="494"/>
        <v>0</v>
      </c>
      <c r="AV271" s="78">
        <f t="shared" si="494"/>
        <v>0</v>
      </c>
      <c r="AW271" s="78">
        <f t="shared" si="494"/>
        <v>0</v>
      </c>
      <c r="AX271" s="78">
        <f t="shared" si="494"/>
        <v>0</v>
      </c>
      <c r="AY271" s="78">
        <f t="shared" si="494"/>
        <v>0</v>
      </c>
      <c r="AZ271" s="78">
        <f t="shared" si="494"/>
        <v>0</v>
      </c>
      <c r="BA271" s="78" t="e">
        <f t="shared" si="494"/>
        <v>#REF!</v>
      </c>
    </row>
    <row r="272" spans="2:53" outlineLevel="2">
      <c r="B272" s="41"/>
      <c r="C272" s="41"/>
      <c r="D272" s="85"/>
      <c r="E272" s="85"/>
      <c r="F272" s="87"/>
      <c r="G272" s="82"/>
      <c r="H272" s="15" t="s">
        <v>49</v>
      </c>
      <c r="I272" s="16"/>
      <c r="J272" s="17"/>
      <c r="K272" s="17"/>
      <c r="L272" s="18" t="str">
        <f>IF(I272&lt;&gt;0,((VLOOKUP(I272,'1. Standard_Cost'!$B$4:$D$9,2)+VLOOKUP(I272,'1. Standard_Cost'!$B$4:$D$9,3))*J272*K272),"0")</f>
        <v>0</v>
      </c>
      <c r="M272" s="18">
        <f t="shared" ref="M272:M275" si="495">L272*0.167</f>
        <v>0</v>
      </c>
      <c r="N272" s="19"/>
      <c r="O272" s="19"/>
      <c r="P272" s="19"/>
      <c r="Q272" s="19"/>
      <c r="R272" s="20">
        <f>+N272*P272*'1. Standard_Cost'!$B$13</f>
        <v>0</v>
      </c>
      <c r="S272" s="20">
        <f>+N272*O272*P272*'1. Standard_Cost'!$C$13</f>
        <v>0</v>
      </c>
      <c r="T272" s="20">
        <f>+N272*P272*Q272*'1. Standard_Cost'!$D$13</f>
        <v>0</v>
      </c>
      <c r="U272" s="20">
        <f>+N272*O272*'1. Standard_Cost'!$E$13</f>
        <v>0</v>
      </c>
      <c r="V272" s="19"/>
      <c r="W272" s="19"/>
      <c r="X272" s="19"/>
      <c r="Y272" s="20">
        <f>+V272*((X272*'1. Standard_Cost'!$B$17)+(W272*X272*'1. Standard_Cost'!$C$17))</f>
        <v>0</v>
      </c>
      <c r="Z272" s="19"/>
      <c r="AA272" s="19"/>
      <c r="AB272" s="20">
        <f>+Z272*'1. Standard_Cost'!$B$21+AA272*'1. Standard_Cost'!$C$21</f>
        <v>0</v>
      </c>
      <c r="AC272" s="21"/>
      <c r="AD272" s="22"/>
      <c r="AE272" s="20">
        <f>SUM(AD272,AC272,AB272,Y272,U272,T272,S272,R272)*'1. Standard_Cost'!B328</f>
        <v>0</v>
      </c>
      <c r="AF272" s="20">
        <f>SUM(AD272,AE272)</f>
        <v>0</v>
      </c>
      <c r="AG272" s="19"/>
      <c r="AH272" s="19"/>
      <c r="AI272" s="19"/>
      <c r="AJ272" s="23"/>
      <c r="AK272" s="23"/>
      <c r="AL272" s="23"/>
      <c r="AM272" s="20" t="e">
        <f>AG272*'1. Standard_Cost'!B324+'Incremental_Cost Year 1'!#REF!*'1. Standard_Cost'!C324+'Incremental_Cost Year 1'!#REF!*'1. Standard_Cost'!D324+'Incremental_Cost Year 1'!#REF!+'Incremental_Cost Year 1'!#REF!+AK272</f>
        <v>#REF!</v>
      </c>
      <c r="AN272" s="20" t="e">
        <f>AM272*'1. Standard_Cost'!C328</f>
        <v>#REF!</v>
      </c>
      <c r="AO272" s="23"/>
      <c r="AQ272" s="20">
        <f t="shared" ref="AQ272:AQ275" si="496">L272+M272</f>
        <v>0</v>
      </c>
      <c r="AR272" s="20">
        <f t="shared" ref="AR272:AR275" si="497">AF272</f>
        <v>0</v>
      </c>
      <c r="AS272" s="20" t="e">
        <f t="shared" ref="AS272:AS275" si="498">AM272+AN272</f>
        <v>#REF!</v>
      </c>
      <c r="AT272" s="20" t="e">
        <f>SUM(AQ272,AR272,AS272)</f>
        <v>#REF!</v>
      </c>
      <c r="AU272" s="24"/>
      <c r="AV272" s="24"/>
      <c r="AW272" s="24"/>
      <c r="AX272" s="24"/>
      <c r="AY272" s="24"/>
      <c r="AZ272" s="24"/>
      <c r="BA272" s="25" t="e">
        <f t="shared" ref="BA272:BA275" si="499">SUM(AU272:AZ272)-AT272</f>
        <v>#REF!</v>
      </c>
    </row>
    <row r="273" spans="2:53" outlineLevel="2">
      <c r="B273" s="41"/>
      <c r="C273" s="41"/>
      <c r="D273" s="84"/>
      <c r="E273" s="84"/>
      <c r="F273" s="84"/>
      <c r="G273" s="83"/>
      <c r="H273" s="15" t="s">
        <v>50</v>
      </c>
      <c r="I273" s="16"/>
      <c r="J273" s="17"/>
      <c r="K273" s="17"/>
      <c r="L273" s="18" t="str">
        <f>IF(I273&lt;&gt;0,((VLOOKUP(I273,'1. Standard_Cost'!$B$4:$D$9,2)+VLOOKUP(I273,'1. Standard_Cost'!$B$4:$D$9,3))*J273*K273),"0")</f>
        <v>0</v>
      </c>
      <c r="M273" s="18">
        <f t="shared" si="495"/>
        <v>0</v>
      </c>
      <c r="N273" s="19"/>
      <c r="O273" s="19"/>
      <c r="P273" s="19"/>
      <c r="Q273" s="19"/>
      <c r="R273" s="20">
        <f>+N273*P273*'1. Standard_Cost'!$B$13</f>
        <v>0</v>
      </c>
      <c r="S273" s="20">
        <f>+N273*O273*P273*'1. Standard_Cost'!$C$13</f>
        <v>0</v>
      </c>
      <c r="T273" s="20">
        <f>+N273*P273*Q273*'1. Standard_Cost'!$D$13</f>
        <v>0</v>
      </c>
      <c r="U273" s="20">
        <f>+N273*O273*'1. Standard_Cost'!$E$13</f>
        <v>0</v>
      </c>
      <c r="V273" s="19"/>
      <c r="W273" s="19"/>
      <c r="X273" s="19"/>
      <c r="Y273" s="20">
        <f>+V273*((X273*'1. Standard_Cost'!$B$17)+(W273*X273*'1. Standard_Cost'!$C$17))</f>
        <v>0</v>
      </c>
      <c r="Z273" s="19"/>
      <c r="AA273" s="19"/>
      <c r="AB273" s="20">
        <f>+Z273*'1. Standard_Cost'!$B$21+AA273*'1. Standard_Cost'!$C$21</f>
        <v>0</v>
      </c>
      <c r="AC273" s="21"/>
      <c r="AD273" s="22"/>
      <c r="AE273" s="20">
        <f>SUM(AD273,AC273,AB273,Y273,U273,T273,S273,R273)*'1. Standard_Cost'!B328</f>
        <v>0</v>
      </c>
      <c r="AF273" s="20">
        <f t="shared" ref="AF273:AF275" si="500">SUM(AD273,AE273)</f>
        <v>0</v>
      </c>
      <c r="AG273" s="19"/>
      <c r="AH273" s="19"/>
      <c r="AI273" s="19"/>
      <c r="AJ273" s="23"/>
      <c r="AK273" s="23"/>
      <c r="AL273" s="23"/>
      <c r="AM273" s="20" t="e">
        <f>AG273*'1. Standard_Cost'!B324+'Incremental_Cost Year 1'!#REF!*'1. Standard_Cost'!C324+'Incremental_Cost Year 1'!#REF!*'1. Standard_Cost'!D324+'Incremental_Cost Year 1'!#REF!+'Incremental_Cost Year 1'!#REF!+AK273</f>
        <v>#REF!</v>
      </c>
      <c r="AN273" s="20" t="e">
        <f>AM273*'1. Standard_Cost'!C328</f>
        <v>#REF!</v>
      </c>
      <c r="AO273" s="23"/>
      <c r="AQ273" s="20">
        <f t="shared" si="496"/>
        <v>0</v>
      </c>
      <c r="AR273" s="20">
        <f t="shared" si="497"/>
        <v>0</v>
      </c>
      <c r="AS273" s="20" t="e">
        <f t="shared" si="498"/>
        <v>#REF!</v>
      </c>
      <c r="AT273" s="20" t="e">
        <f t="shared" ref="AT273:AT275" si="501">SUM(AQ273,AR273,AS273)</f>
        <v>#REF!</v>
      </c>
      <c r="AU273" s="24"/>
      <c r="AV273" s="24">
        <v>0</v>
      </c>
      <c r="AW273" s="24"/>
      <c r="AX273" s="24"/>
      <c r="AY273" s="24"/>
      <c r="AZ273" s="24"/>
      <c r="BA273" s="25" t="e">
        <f t="shared" si="499"/>
        <v>#REF!</v>
      </c>
    </row>
    <row r="274" spans="2:53" outlineLevel="2">
      <c r="B274" s="41"/>
      <c r="C274" s="41"/>
      <c r="D274" s="84"/>
      <c r="E274" s="84"/>
      <c r="F274" s="84"/>
      <c r="G274" s="83"/>
      <c r="H274" s="15" t="s">
        <v>51</v>
      </c>
      <c r="I274" s="16"/>
      <c r="J274" s="17"/>
      <c r="K274" s="17"/>
      <c r="L274" s="18" t="str">
        <f>IF(I274&lt;&gt;0,((VLOOKUP(I274,'1. Standard_Cost'!$B$4:$D$9,2)+VLOOKUP(I274,'1. Standard_Cost'!$B$4:$D$9,3))*J274*K274),"0")</f>
        <v>0</v>
      </c>
      <c r="M274" s="18">
        <f t="shared" si="495"/>
        <v>0</v>
      </c>
      <c r="N274" s="19"/>
      <c r="O274" s="19"/>
      <c r="P274" s="19"/>
      <c r="Q274" s="19"/>
      <c r="R274" s="20">
        <f>+N274*P274*'1. Standard_Cost'!$B$13</f>
        <v>0</v>
      </c>
      <c r="S274" s="20">
        <f>+N274*O274*P274*'1. Standard_Cost'!$C$13</f>
        <v>0</v>
      </c>
      <c r="T274" s="20">
        <f>+N274*P274*Q274*'1. Standard_Cost'!$D$13</f>
        <v>0</v>
      </c>
      <c r="U274" s="20">
        <f>+N274*O274*'1. Standard_Cost'!$E$13</f>
        <v>0</v>
      </c>
      <c r="V274" s="19"/>
      <c r="W274" s="19"/>
      <c r="X274" s="19"/>
      <c r="Y274" s="20">
        <f>+V274*((X274*'1. Standard_Cost'!$B$17)+(W274*X274*'1. Standard_Cost'!$C$17))</f>
        <v>0</v>
      </c>
      <c r="Z274" s="19"/>
      <c r="AA274" s="19"/>
      <c r="AB274" s="20">
        <f>+Z274*'1. Standard_Cost'!$B$21+AA274*'1. Standard_Cost'!$C$21</f>
        <v>0</v>
      </c>
      <c r="AC274" s="21"/>
      <c r="AD274" s="22"/>
      <c r="AE274" s="20">
        <f>SUM(AD274,AC274,AB274,Y274,U274,T274,S274,R274)*'1. Standard_Cost'!B328</f>
        <v>0</v>
      </c>
      <c r="AF274" s="20">
        <f t="shared" si="500"/>
        <v>0</v>
      </c>
      <c r="AG274" s="19"/>
      <c r="AH274" s="19"/>
      <c r="AI274" s="19"/>
      <c r="AJ274" s="23"/>
      <c r="AK274" s="23"/>
      <c r="AL274" s="23"/>
      <c r="AM274" s="20" t="e">
        <f>AG274*'1. Standard_Cost'!B324+'Incremental_Cost Year 1'!#REF!*'1. Standard_Cost'!C324+'Incremental_Cost Year 1'!#REF!*'1. Standard_Cost'!D324+'Incremental_Cost Year 1'!#REF!+'Incremental_Cost Year 1'!#REF!+AK274</f>
        <v>#REF!</v>
      </c>
      <c r="AN274" s="20" t="e">
        <f>AM274*'1. Standard_Cost'!C328</f>
        <v>#REF!</v>
      </c>
      <c r="AO274" s="23"/>
      <c r="AQ274" s="20">
        <f t="shared" si="496"/>
        <v>0</v>
      </c>
      <c r="AR274" s="20">
        <f t="shared" si="497"/>
        <v>0</v>
      </c>
      <c r="AS274" s="20" t="e">
        <f t="shared" si="498"/>
        <v>#REF!</v>
      </c>
      <c r="AT274" s="20" t="e">
        <f t="shared" si="501"/>
        <v>#REF!</v>
      </c>
      <c r="AU274" s="24"/>
      <c r="AV274" s="24"/>
      <c r="AW274" s="24"/>
      <c r="AX274" s="24"/>
      <c r="AY274" s="24"/>
      <c r="AZ274" s="24"/>
      <c r="BA274" s="25" t="e">
        <f t="shared" si="499"/>
        <v>#REF!</v>
      </c>
    </row>
    <row r="275" spans="2:53" outlineLevel="2">
      <c r="B275" s="41"/>
      <c r="C275" s="41"/>
      <c r="D275" s="84"/>
      <c r="E275" s="84"/>
      <c r="F275" s="84"/>
      <c r="G275" s="83"/>
      <c r="H275" s="26" t="s">
        <v>180</v>
      </c>
      <c r="I275" s="16"/>
      <c r="J275" s="17"/>
      <c r="K275" s="17"/>
      <c r="L275" s="18" t="str">
        <f>IF(I275&lt;&gt;0,((VLOOKUP(I275,'1. Standard_Cost'!$B$4:$D$9,2)+VLOOKUP(I275,'1. Standard_Cost'!$B$4:$D$9,3))*J275*K275),"0")</f>
        <v>0</v>
      </c>
      <c r="M275" s="18">
        <f t="shared" si="495"/>
        <v>0</v>
      </c>
      <c r="N275" s="19"/>
      <c r="O275" s="19"/>
      <c r="P275" s="19"/>
      <c r="Q275" s="19"/>
      <c r="R275" s="20">
        <f>+N275*P275*'1. Standard_Cost'!$B$13</f>
        <v>0</v>
      </c>
      <c r="S275" s="20">
        <f>+N275*O275*P275*'1. Standard_Cost'!$C$13</f>
        <v>0</v>
      </c>
      <c r="T275" s="20">
        <f>+N275*P275*Q275*'1. Standard_Cost'!$D$13</f>
        <v>0</v>
      </c>
      <c r="U275" s="20">
        <f>+N275*O275*'1. Standard_Cost'!$E$13</f>
        <v>0</v>
      </c>
      <c r="V275" s="19"/>
      <c r="W275" s="19"/>
      <c r="X275" s="19"/>
      <c r="Y275" s="20">
        <f>+V275*((X275*'1. Standard_Cost'!$B$17)+(W275*X275*'1. Standard_Cost'!$C$17))</f>
        <v>0</v>
      </c>
      <c r="Z275" s="19"/>
      <c r="AA275" s="19"/>
      <c r="AB275" s="20">
        <f>+Z275*'1. Standard_Cost'!$B$21+AA275*'1. Standard_Cost'!$C$21</f>
        <v>0</v>
      </c>
      <c r="AC275" s="21"/>
      <c r="AD275" s="22"/>
      <c r="AE275" s="20">
        <f>SUM(AD275,AC275,AB275,Y275,U275,T275,S275,R275)*'1. Standard_Cost'!B328</f>
        <v>0</v>
      </c>
      <c r="AF275" s="20">
        <f t="shared" si="500"/>
        <v>0</v>
      </c>
      <c r="AG275" s="19"/>
      <c r="AH275" s="19"/>
      <c r="AI275" s="19"/>
      <c r="AJ275" s="23"/>
      <c r="AK275" s="23"/>
      <c r="AL275" s="23"/>
      <c r="AM275" s="20" t="e">
        <f>AG275*'1. Standard_Cost'!B324+'Incremental_Cost Year 1'!#REF!*'1. Standard_Cost'!C324+'Incremental_Cost Year 1'!#REF!*'1. Standard_Cost'!D324+'Incremental_Cost Year 1'!#REF!+'Incremental_Cost Year 1'!#REF!+AK275</f>
        <v>#REF!</v>
      </c>
      <c r="AN275" s="20" t="e">
        <f>AM275*'1. Standard_Cost'!C328</f>
        <v>#REF!</v>
      </c>
      <c r="AO275" s="23"/>
      <c r="AQ275" s="20">
        <f t="shared" si="496"/>
        <v>0</v>
      </c>
      <c r="AR275" s="20">
        <f t="shared" si="497"/>
        <v>0</v>
      </c>
      <c r="AS275" s="20" t="e">
        <f t="shared" si="498"/>
        <v>#REF!</v>
      </c>
      <c r="AT275" s="20" t="e">
        <f t="shared" si="501"/>
        <v>#REF!</v>
      </c>
      <c r="AU275" s="24"/>
      <c r="AV275" s="24"/>
      <c r="AW275" s="24"/>
      <c r="AX275" s="24"/>
      <c r="AY275" s="24"/>
      <c r="AZ275" s="24"/>
      <c r="BA275" s="25" t="e">
        <f t="shared" si="499"/>
        <v>#REF!</v>
      </c>
    </row>
    <row r="276" spans="2:53" ht="41.4" outlineLevel="1">
      <c r="B276" s="41"/>
      <c r="C276" s="41"/>
      <c r="D276" s="86" t="s">
        <v>48</v>
      </c>
      <c r="E276" s="86" t="s">
        <v>311</v>
      </c>
      <c r="F276" s="88" t="s">
        <v>153</v>
      </c>
      <c r="G276" s="89" t="s">
        <v>154</v>
      </c>
      <c r="H276" s="27" t="s">
        <v>314</v>
      </c>
      <c r="I276" s="28"/>
      <c r="J276" s="28"/>
      <c r="K276" s="28"/>
      <c r="L276" s="29">
        <f>SUM(L272:L275)</f>
        <v>0</v>
      </c>
      <c r="M276" s="29">
        <f>SUM(M272:M275)</f>
        <v>0</v>
      </c>
      <c r="N276" s="28"/>
      <c r="O276" s="28"/>
      <c r="P276" s="28"/>
      <c r="Q276" s="28"/>
      <c r="R276" s="30">
        <f>SUM(R272:R275)</f>
        <v>0</v>
      </c>
      <c r="S276" s="30">
        <f>SUM(S272:S275)</f>
        <v>0</v>
      </c>
      <c r="T276" s="30">
        <f>SUM(T272:T275)</f>
        <v>0</v>
      </c>
      <c r="U276" s="30">
        <f>SUM(U272:U275)</f>
        <v>0</v>
      </c>
      <c r="V276" s="28"/>
      <c r="W276" s="28"/>
      <c r="X276" s="28"/>
      <c r="Y276" s="29">
        <f>SUM(Y272:Y275)</f>
        <v>0</v>
      </c>
      <c r="Z276" s="28"/>
      <c r="AA276" s="28"/>
      <c r="AB276" s="29">
        <f t="shared" ref="AB276:AF276" si="502">SUM(AB272:AB275)</f>
        <v>0</v>
      </c>
      <c r="AC276" s="29">
        <f t="shared" si="502"/>
        <v>0</v>
      </c>
      <c r="AD276" s="29">
        <f t="shared" si="502"/>
        <v>0</v>
      </c>
      <c r="AE276" s="29">
        <f t="shared" si="502"/>
        <v>0</v>
      </c>
      <c r="AF276" s="29">
        <f t="shared" si="502"/>
        <v>0</v>
      </c>
      <c r="AG276" s="28"/>
      <c r="AH276" s="28"/>
      <c r="AI276" s="28"/>
      <c r="AJ276" s="30">
        <f>SUM(AJ272:AJ275)</f>
        <v>0</v>
      </c>
      <c r="AK276" s="30">
        <f>SUM(AK272:AK275)</f>
        <v>0</v>
      </c>
      <c r="AL276" s="30">
        <f>SUM(AL272:AL275)</f>
        <v>0</v>
      </c>
      <c r="AM276" s="29" t="e">
        <f>SUM(AM272:AM275)</f>
        <v>#REF!</v>
      </c>
      <c r="AN276" s="29" t="e">
        <f>SUM(AN272:AN275)</f>
        <v>#REF!</v>
      </c>
      <c r="AO276" s="31"/>
      <c r="AP276" s="32"/>
      <c r="AQ276" s="78">
        <f t="shared" ref="AQ276:BA276" si="503">SUM(AQ272:AQ275)</f>
        <v>0</v>
      </c>
      <c r="AR276" s="78">
        <f t="shared" si="503"/>
        <v>0</v>
      </c>
      <c r="AS276" s="78" t="e">
        <f t="shared" si="503"/>
        <v>#REF!</v>
      </c>
      <c r="AT276" s="78" t="e">
        <f t="shared" si="503"/>
        <v>#REF!</v>
      </c>
      <c r="AU276" s="78">
        <f t="shared" si="503"/>
        <v>0</v>
      </c>
      <c r="AV276" s="78">
        <f t="shared" si="503"/>
        <v>0</v>
      </c>
      <c r="AW276" s="78">
        <f t="shared" si="503"/>
        <v>0</v>
      </c>
      <c r="AX276" s="78">
        <f t="shared" si="503"/>
        <v>0</v>
      </c>
      <c r="AY276" s="78">
        <f t="shared" si="503"/>
        <v>0</v>
      </c>
      <c r="AZ276" s="78">
        <f t="shared" si="503"/>
        <v>0</v>
      </c>
      <c r="BA276" s="78" t="e">
        <f t="shared" si="503"/>
        <v>#REF!</v>
      </c>
    </row>
    <row r="277" spans="2:53" outlineLevel="2">
      <c r="B277" s="41"/>
      <c r="C277" s="41"/>
      <c r="D277" s="85"/>
      <c r="E277" s="85"/>
      <c r="F277" s="87"/>
      <c r="G277" s="82"/>
      <c r="H277" s="15" t="s">
        <v>49</v>
      </c>
      <c r="I277" s="16"/>
      <c r="J277" s="17"/>
      <c r="K277" s="17"/>
      <c r="L277" s="18" t="str">
        <f>IF(I277&lt;&gt;0,((VLOOKUP(I277,'1. Standard_Cost'!$B$4:$D$9,2)+VLOOKUP(I277,'1. Standard_Cost'!$B$4:$D$9,3))*J277*K277),"0")</f>
        <v>0</v>
      </c>
      <c r="M277" s="18">
        <f t="shared" ref="M277:M280" si="504">L277*0.167</f>
        <v>0</v>
      </c>
      <c r="N277" s="19"/>
      <c r="O277" s="19"/>
      <c r="P277" s="19"/>
      <c r="Q277" s="19"/>
      <c r="R277" s="20">
        <f>+N277*P277*'1. Standard_Cost'!$B$13</f>
        <v>0</v>
      </c>
      <c r="S277" s="20">
        <f>+N277*O277*P277*'1. Standard_Cost'!$C$13</f>
        <v>0</v>
      </c>
      <c r="T277" s="20">
        <f>+N277*P277*Q277*'1. Standard_Cost'!$D$13</f>
        <v>0</v>
      </c>
      <c r="U277" s="20">
        <f>+N277*O277*'1. Standard_Cost'!$E$13</f>
        <v>0</v>
      </c>
      <c r="V277" s="19"/>
      <c r="W277" s="19"/>
      <c r="X277" s="19"/>
      <c r="Y277" s="20">
        <f>+V277*((X277*'1. Standard_Cost'!$B$17)+(W277*X277*'1. Standard_Cost'!$C$17))</f>
        <v>0</v>
      </c>
      <c r="Z277" s="19"/>
      <c r="AA277" s="19"/>
      <c r="AB277" s="20">
        <f>+Z277*'1. Standard_Cost'!$B$21+AA277*'1. Standard_Cost'!$C$21</f>
        <v>0</v>
      </c>
      <c r="AC277" s="21"/>
      <c r="AD277" s="22"/>
      <c r="AE277" s="20">
        <f>SUM(AD277,AC277,AB277,Y277,U277,T277,S277,R277)*'1. Standard_Cost'!B333</f>
        <v>0</v>
      </c>
      <c r="AF277" s="20">
        <f>SUM(AD277,AE277)</f>
        <v>0</v>
      </c>
      <c r="AG277" s="19"/>
      <c r="AH277" s="19"/>
      <c r="AI277" s="19"/>
      <c r="AJ277" s="23"/>
      <c r="AK277" s="23"/>
      <c r="AL277" s="23"/>
      <c r="AM277" s="20" t="e">
        <f>AG277*'1. Standard_Cost'!B329+'Incremental_Cost Year 1'!#REF!*'1. Standard_Cost'!C329+'Incremental_Cost Year 1'!#REF!*'1. Standard_Cost'!D329+'Incremental_Cost Year 1'!#REF!+'Incremental_Cost Year 1'!#REF!+AK277</f>
        <v>#REF!</v>
      </c>
      <c r="AN277" s="20" t="e">
        <f>AM277*'1. Standard_Cost'!C333</f>
        <v>#REF!</v>
      </c>
      <c r="AO277" s="23"/>
      <c r="AQ277" s="20">
        <f t="shared" ref="AQ277:AQ280" si="505">L277+M277</f>
        <v>0</v>
      </c>
      <c r="AR277" s="20">
        <f t="shared" ref="AR277:AR280" si="506">AF277</f>
        <v>0</v>
      </c>
      <c r="AS277" s="20" t="e">
        <f t="shared" ref="AS277:AS280" si="507">AM277+AN277</f>
        <v>#REF!</v>
      </c>
      <c r="AT277" s="20" t="e">
        <f>SUM(AQ277,AR277,AS277)</f>
        <v>#REF!</v>
      </c>
      <c r="AU277" s="24"/>
      <c r="AV277" s="24"/>
      <c r="AW277" s="24"/>
      <c r="AX277" s="24"/>
      <c r="AY277" s="24"/>
      <c r="AZ277" s="24"/>
      <c r="BA277" s="25" t="e">
        <f t="shared" ref="BA277:BA280" si="508">SUM(AU277:AZ277)-AT277</f>
        <v>#REF!</v>
      </c>
    </row>
    <row r="278" spans="2:53" outlineLevel="2">
      <c r="B278" s="41"/>
      <c r="C278" s="41"/>
      <c r="D278" s="84"/>
      <c r="E278" s="84"/>
      <c r="F278" s="84"/>
      <c r="G278" s="83"/>
      <c r="H278" s="15" t="s">
        <v>50</v>
      </c>
      <c r="I278" s="16"/>
      <c r="J278" s="17"/>
      <c r="K278" s="17"/>
      <c r="L278" s="18" t="str">
        <f>IF(I278&lt;&gt;0,((VLOOKUP(I278,'1. Standard_Cost'!$B$4:$D$9,2)+VLOOKUP(I278,'1. Standard_Cost'!$B$4:$D$9,3))*J278*K278),"0")</f>
        <v>0</v>
      </c>
      <c r="M278" s="18">
        <f t="shared" si="504"/>
        <v>0</v>
      </c>
      <c r="N278" s="19"/>
      <c r="O278" s="19"/>
      <c r="P278" s="19"/>
      <c r="Q278" s="19"/>
      <c r="R278" s="20">
        <f>+N278*P278*'1. Standard_Cost'!$B$13</f>
        <v>0</v>
      </c>
      <c r="S278" s="20">
        <f>+N278*O278*P278*'1. Standard_Cost'!$C$13</f>
        <v>0</v>
      </c>
      <c r="T278" s="20">
        <f>+N278*P278*Q278*'1. Standard_Cost'!$D$13</f>
        <v>0</v>
      </c>
      <c r="U278" s="20">
        <f>+N278*O278*'1. Standard_Cost'!$E$13</f>
        <v>0</v>
      </c>
      <c r="V278" s="19"/>
      <c r="W278" s="19"/>
      <c r="X278" s="19"/>
      <c r="Y278" s="20">
        <f>+V278*((X278*'1. Standard_Cost'!$B$17)+(W278*X278*'1. Standard_Cost'!$C$17))</f>
        <v>0</v>
      </c>
      <c r="Z278" s="19"/>
      <c r="AA278" s="19"/>
      <c r="AB278" s="20">
        <f>+Z278*'1. Standard_Cost'!$B$21+AA278*'1. Standard_Cost'!$C$21</f>
        <v>0</v>
      </c>
      <c r="AC278" s="21"/>
      <c r="AD278" s="22"/>
      <c r="AE278" s="20">
        <f>SUM(AD278,AC278,AB278,Y278,U278,T278,S278,R278)*'1. Standard_Cost'!B333</f>
        <v>0</v>
      </c>
      <c r="AF278" s="20">
        <f t="shared" ref="AF278:AF280" si="509">SUM(AD278,AE278)</f>
        <v>0</v>
      </c>
      <c r="AG278" s="19"/>
      <c r="AH278" s="19"/>
      <c r="AI278" s="19"/>
      <c r="AJ278" s="23"/>
      <c r="AK278" s="23"/>
      <c r="AL278" s="23"/>
      <c r="AM278" s="20" t="e">
        <f>AG278*'1. Standard_Cost'!B329+'Incremental_Cost Year 1'!#REF!*'1. Standard_Cost'!C329+'Incremental_Cost Year 1'!#REF!*'1. Standard_Cost'!D329+'Incremental_Cost Year 1'!#REF!+'Incremental_Cost Year 1'!#REF!+AK278</f>
        <v>#REF!</v>
      </c>
      <c r="AN278" s="20" t="e">
        <f>AM278*'1. Standard_Cost'!C333</f>
        <v>#REF!</v>
      </c>
      <c r="AO278" s="23"/>
      <c r="AQ278" s="20">
        <f t="shared" si="505"/>
        <v>0</v>
      </c>
      <c r="AR278" s="20">
        <f t="shared" si="506"/>
        <v>0</v>
      </c>
      <c r="AS278" s="20" t="e">
        <f t="shared" si="507"/>
        <v>#REF!</v>
      </c>
      <c r="AT278" s="20" t="e">
        <f t="shared" ref="AT278:AT280" si="510">SUM(AQ278,AR278,AS278)</f>
        <v>#REF!</v>
      </c>
      <c r="AU278" s="24"/>
      <c r="AV278" s="24">
        <v>0</v>
      </c>
      <c r="AW278" s="24"/>
      <c r="AX278" s="24"/>
      <c r="AY278" s="24"/>
      <c r="AZ278" s="24"/>
      <c r="BA278" s="25" t="e">
        <f t="shared" si="508"/>
        <v>#REF!</v>
      </c>
    </row>
    <row r="279" spans="2:53" outlineLevel="2">
      <c r="B279" s="41"/>
      <c r="C279" s="41"/>
      <c r="D279" s="84"/>
      <c r="E279" s="84"/>
      <c r="F279" s="84"/>
      <c r="G279" s="83"/>
      <c r="H279" s="15" t="s">
        <v>51</v>
      </c>
      <c r="I279" s="16"/>
      <c r="J279" s="17"/>
      <c r="K279" s="17"/>
      <c r="L279" s="18" t="str">
        <f>IF(I279&lt;&gt;0,((VLOOKUP(I279,'1. Standard_Cost'!$B$4:$D$9,2)+VLOOKUP(I279,'1. Standard_Cost'!$B$4:$D$9,3))*J279*K279),"0")</f>
        <v>0</v>
      </c>
      <c r="M279" s="18">
        <f t="shared" si="504"/>
        <v>0</v>
      </c>
      <c r="N279" s="19"/>
      <c r="O279" s="19"/>
      <c r="P279" s="19"/>
      <c r="Q279" s="19"/>
      <c r="R279" s="20">
        <f>+N279*P279*'1. Standard_Cost'!$B$13</f>
        <v>0</v>
      </c>
      <c r="S279" s="20">
        <f>+N279*O279*P279*'1. Standard_Cost'!$C$13</f>
        <v>0</v>
      </c>
      <c r="T279" s="20">
        <f>+N279*P279*Q279*'1. Standard_Cost'!$D$13</f>
        <v>0</v>
      </c>
      <c r="U279" s="20">
        <f>+N279*O279*'1. Standard_Cost'!$E$13</f>
        <v>0</v>
      </c>
      <c r="V279" s="19"/>
      <c r="W279" s="19"/>
      <c r="X279" s="19"/>
      <c r="Y279" s="20">
        <f>+V279*((X279*'1. Standard_Cost'!$B$17)+(W279*X279*'1. Standard_Cost'!$C$17))</f>
        <v>0</v>
      </c>
      <c r="Z279" s="19"/>
      <c r="AA279" s="19"/>
      <c r="AB279" s="20">
        <f>+Z279*'1. Standard_Cost'!$B$21+AA279*'1. Standard_Cost'!$C$21</f>
        <v>0</v>
      </c>
      <c r="AC279" s="21"/>
      <c r="AD279" s="22"/>
      <c r="AE279" s="20">
        <f>SUM(AD279,AC279,AB279,Y279,U279,T279,S279,R279)*'1. Standard_Cost'!B333</f>
        <v>0</v>
      </c>
      <c r="AF279" s="20">
        <f t="shared" si="509"/>
        <v>0</v>
      </c>
      <c r="AG279" s="19"/>
      <c r="AH279" s="19"/>
      <c r="AI279" s="19"/>
      <c r="AJ279" s="23"/>
      <c r="AK279" s="23"/>
      <c r="AL279" s="23"/>
      <c r="AM279" s="20" t="e">
        <f>AG279*'1. Standard_Cost'!B329+'Incremental_Cost Year 1'!#REF!*'1. Standard_Cost'!C329+'Incremental_Cost Year 1'!#REF!*'1. Standard_Cost'!D329+'Incremental_Cost Year 1'!#REF!+'Incremental_Cost Year 1'!#REF!+AK279</f>
        <v>#REF!</v>
      </c>
      <c r="AN279" s="20" t="e">
        <f>AM279*'1. Standard_Cost'!C333</f>
        <v>#REF!</v>
      </c>
      <c r="AO279" s="23"/>
      <c r="AQ279" s="20">
        <f t="shared" si="505"/>
        <v>0</v>
      </c>
      <c r="AR279" s="20">
        <f t="shared" si="506"/>
        <v>0</v>
      </c>
      <c r="AS279" s="20" t="e">
        <f t="shared" si="507"/>
        <v>#REF!</v>
      </c>
      <c r="AT279" s="20" t="e">
        <f t="shared" si="510"/>
        <v>#REF!</v>
      </c>
      <c r="AU279" s="24"/>
      <c r="AV279" s="24"/>
      <c r="AW279" s="24"/>
      <c r="AX279" s="24"/>
      <c r="AY279" s="24"/>
      <c r="AZ279" s="24"/>
      <c r="BA279" s="25" t="e">
        <f t="shared" si="508"/>
        <v>#REF!</v>
      </c>
    </row>
    <row r="280" spans="2:53" outlineLevel="2">
      <c r="B280" s="41"/>
      <c r="C280" s="41"/>
      <c r="D280" s="84"/>
      <c r="E280" s="84"/>
      <c r="F280" s="84"/>
      <c r="G280" s="83"/>
      <c r="H280" s="26" t="s">
        <v>180</v>
      </c>
      <c r="I280" s="16"/>
      <c r="J280" s="17"/>
      <c r="K280" s="17"/>
      <c r="L280" s="18" t="str">
        <f>IF(I280&lt;&gt;0,((VLOOKUP(I280,'1. Standard_Cost'!$B$4:$D$9,2)+VLOOKUP(I280,'1. Standard_Cost'!$B$4:$D$9,3))*J280*K280),"0")</f>
        <v>0</v>
      </c>
      <c r="M280" s="18">
        <f t="shared" si="504"/>
        <v>0</v>
      </c>
      <c r="N280" s="19"/>
      <c r="O280" s="19"/>
      <c r="P280" s="19"/>
      <c r="Q280" s="19"/>
      <c r="R280" s="20">
        <f>+N280*P280*'1. Standard_Cost'!$B$13</f>
        <v>0</v>
      </c>
      <c r="S280" s="20">
        <f>+N280*O280*P280*'1. Standard_Cost'!$C$13</f>
        <v>0</v>
      </c>
      <c r="T280" s="20">
        <f>+N280*P280*Q280*'1. Standard_Cost'!$D$13</f>
        <v>0</v>
      </c>
      <c r="U280" s="20">
        <f>+N280*O280*'1. Standard_Cost'!$E$13</f>
        <v>0</v>
      </c>
      <c r="V280" s="19"/>
      <c r="W280" s="19"/>
      <c r="X280" s="19"/>
      <c r="Y280" s="20">
        <f>+V280*((X280*'1. Standard_Cost'!$B$17)+(W280*X280*'1. Standard_Cost'!$C$17))</f>
        <v>0</v>
      </c>
      <c r="Z280" s="19"/>
      <c r="AA280" s="19"/>
      <c r="AB280" s="20">
        <f>+Z280*'1. Standard_Cost'!$B$21+AA280*'1. Standard_Cost'!$C$21</f>
        <v>0</v>
      </c>
      <c r="AC280" s="21"/>
      <c r="AD280" s="22"/>
      <c r="AE280" s="20">
        <f>SUM(AD280,AC280,AB280,Y280,U280,T280,S280,R280)*'1. Standard_Cost'!B333</f>
        <v>0</v>
      </c>
      <c r="AF280" s="20">
        <f t="shared" si="509"/>
        <v>0</v>
      </c>
      <c r="AG280" s="19"/>
      <c r="AH280" s="19"/>
      <c r="AI280" s="19"/>
      <c r="AJ280" s="23"/>
      <c r="AK280" s="23"/>
      <c r="AL280" s="23"/>
      <c r="AM280" s="20" t="e">
        <f>AG280*'1. Standard_Cost'!B329+'Incremental_Cost Year 1'!#REF!*'1. Standard_Cost'!C329+'Incremental_Cost Year 1'!#REF!*'1. Standard_Cost'!D329+'Incremental_Cost Year 1'!#REF!+'Incremental_Cost Year 1'!#REF!+AK280</f>
        <v>#REF!</v>
      </c>
      <c r="AN280" s="20" t="e">
        <f>AM280*'1. Standard_Cost'!C333</f>
        <v>#REF!</v>
      </c>
      <c r="AO280" s="23"/>
      <c r="AQ280" s="20">
        <f t="shared" si="505"/>
        <v>0</v>
      </c>
      <c r="AR280" s="20">
        <f t="shared" si="506"/>
        <v>0</v>
      </c>
      <c r="AS280" s="20" t="e">
        <f t="shared" si="507"/>
        <v>#REF!</v>
      </c>
      <c r="AT280" s="20" t="e">
        <f t="shared" si="510"/>
        <v>#REF!</v>
      </c>
      <c r="AU280" s="24"/>
      <c r="AV280" s="24"/>
      <c r="AW280" s="24"/>
      <c r="AX280" s="24"/>
      <c r="AY280" s="24"/>
      <c r="AZ280" s="24"/>
      <c r="BA280" s="25" t="e">
        <f t="shared" si="508"/>
        <v>#REF!</v>
      </c>
    </row>
    <row r="281" spans="2:53" ht="41.4" outlineLevel="1">
      <c r="B281" s="41"/>
      <c r="C281" s="41"/>
      <c r="D281" s="86" t="s">
        <v>48</v>
      </c>
      <c r="E281" s="86" t="s">
        <v>312</v>
      </c>
      <c r="F281" s="88" t="s">
        <v>153</v>
      </c>
      <c r="G281" s="89" t="s">
        <v>154</v>
      </c>
      <c r="H281" s="27" t="s">
        <v>313</v>
      </c>
      <c r="I281" s="28"/>
      <c r="J281" s="28"/>
      <c r="K281" s="28"/>
      <c r="L281" s="29">
        <f>SUM(L277:L280)</f>
        <v>0</v>
      </c>
      <c r="M281" s="29">
        <f>SUM(M277:M280)</f>
        <v>0</v>
      </c>
      <c r="N281" s="28"/>
      <c r="O281" s="28"/>
      <c r="P281" s="28"/>
      <c r="Q281" s="28"/>
      <c r="R281" s="30">
        <f>SUM(R277:R280)</f>
        <v>0</v>
      </c>
      <c r="S281" s="30">
        <f>SUM(S277:S280)</f>
        <v>0</v>
      </c>
      <c r="T281" s="30">
        <f>SUM(T277:T280)</f>
        <v>0</v>
      </c>
      <c r="U281" s="30">
        <f>SUM(U277:U280)</f>
        <v>0</v>
      </c>
      <c r="V281" s="28"/>
      <c r="W281" s="28"/>
      <c r="X281" s="28"/>
      <c r="Y281" s="29">
        <f>SUM(Y277:Y280)</f>
        <v>0</v>
      </c>
      <c r="Z281" s="28"/>
      <c r="AA281" s="28"/>
      <c r="AB281" s="29">
        <f t="shared" ref="AB281:AF281" si="511">SUM(AB277:AB280)</f>
        <v>0</v>
      </c>
      <c r="AC281" s="29">
        <f t="shared" si="511"/>
        <v>0</v>
      </c>
      <c r="AD281" s="29">
        <f t="shared" si="511"/>
        <v>0</v>
      </c>
      <c r="AE281" s="29">
        <f t="shared" si="511"/>
        <v>0</v>
      </c>
      <c r="AF281" s="29">
        <f t="shared" si="511"/>
        <v>0</v>
      </c>
      <c r="AG281" s="28"/>
      <c r="AH281" s="28"/>
      <c r="AI281" s="28"/>
      <c r="AJ281" s="30">
        <f>SUM(AJ277:AJ280)</f>
        <v>0</v>
      </c>
      <c r="AK281" s="30">
        <f>SUM(AK277:AK280)</f>
        <v>0</v>
      </c>
      <c r="AL281" s="30">
        <f>SUM(AL277:AL280)</f>
        <v>0</v>
      </c>
      <c r="AM281" s="29" t="e">
        <f>SUM(AM277:AM280)</f>
        <v>#REF!</v>
      </c>
      <c r="AN281" s="29" t="e">
        <f>SUM(AN277:AN280)</f>
        <v>#REF!</v>
      </c>
      <c r="AO281" s="31"/>
      <c r="AP281" s="32"/>
      <c r="AQ281" s="78">
        <f t="shared" ref="AQ281:BA281" si="512">SUM(AQ277:AQ280)</f>
        <v>0</v>
      </c>
      <c r="AR281" s="78">
        <f t="shared" si="512"/>
        <v>0</v>
      </c>
      <c r="AS281" s="78" t="e">
        <f t="shared" si="512"/>
        <v>#REF!</v>
      </c>
      <c r="AT281" s="78" t="e">
        <f t="shared" si="512"/>
        <v>#REF!</v>
      </c>
      <c r="AU281" s="78">
        <f t="shared" si="512"/>
        <v>0</v>
      </c>
      <c r="AV281" s="78">
        <f t="shared" si="512"/>
        <v>0</v>
      </c>
      <c r="AW281" s="78">
        <f t="shared" si="512"/>
        <v>0</v>
      </c>
      <c r="AX281" s="78">
        <f t="shared" si="512"/>
        <v>0</v>
      </c>
      <c r="AY281" s="78">
        <f t="shared" si="512"/>
        <v>0</v>
      </c>
      <c r="AZ281" s="78">
        <f t="shared" si="512"/>
        <v>0</v>
      </c>
      <c r="BA281" s="78" t="e">
        <f t="shared" si="512"/>
        <v>#REF!</v>
      </c>
    </row>
    <row r="282" spans="2:53" s="39" customFormat="1" ht="12.75" customHeight="1">
      <c r="B282" s="49"/>
      <c r="C282" s="224" t="s">
        <v>316</v>
      </c>
      <c r="D282" s="224"/>
      <c r="E282" s="225"/>
      <c r="F282" s="69"/>
      <c r="G282" s="69"/>
      <c r="H282" s="57" t="s">
        <v>315</v>
      </c>
      <c r="I282" s="58"/>
      <c r="J282" s="58"/>
      <c r="K282" s="58"/>
      <c r="L282" s="59">
        <f>SUM(L287,L292,L297,L302)</f>
        <v>0</v>
      </c>
      <c r="M282" s="59">
        <f>SUM(M287,M292,M297,M302)</f>
        <v>0</v>
      </c>
      <c r="N282" s="58"/>
      <c r="O282" s="58"/>
      <c r="P282" s="58"/>
      <c r="Q282" s="58"/>
      <c r="R282" s="59">
        <f>SUM(R287,R292,R297,R302)</f>
        <v>0</v>
      </c>
      <c r="S282" s="59">
        <f t="shared" ref="S282:U282" si="513">SUM(S287,S292,S297,S302)</f>
        <v>0</v>
      </c>
      <c r="T282" s="59">
        <f t="shared" si="513"/>
        <v>0</v>
      </c>
      <c r="U282" s="59">
        <f t="shared" si="513"/>
        <v>0</v>
      </c>
      <c r="V282" s="58"/>
      <c r="W282" s="58"/>
      <c r="X282" s="58"/>
      <c r="Y282" s="59">
        <f>SUM(Y287,Y292,Y297,Y302)</f>
        <v>0</v>
      </c>
      <c r="Z282" s="58"/>
      <c r="AA282" s="58"/>
      <c r="AB282" s="59">
        <f t="shared" ref="AB282:AF282" si="514">SUM(AB287,AB292,AB297,AB302)</f>
        <v>0</v>
      </c>
      <c r="AC282" s="59">
        <f t="shared" si="514"/>
        <v>0</v>
      </c>
      <c r="AD282" s="59">
        <f t="shared" si="514"/>
        <v>0</v>
      </c>
      <c r="AE282" s="59">
        <f t="shared" si="514"/>
        <v>0</v>
      </c>
      <c r="AF282" s="59">
        <f t="shared" si="514"/>
        <v>0</v>
      </c>
      <c r="AG282" s="58"/>
      <c r="AH282" s="58"/>
      <c r="AI282" s="58"/>
      <c r="AJ282" s="59">
        <f t="shared" ref="AJ282:AN282" si="515">SUM(AJ287,AJ292,AJ297,AJ302)</f>
        <v>0</v>
      </c>
      <c r="AK282" s="59">
        <f t="shared" si="515"/>
        <v>0</v>
      </c>
      <c r="AL282" s="59">
        <f t="shared" si="515"/>
        <v>0</v>
      </c>
      <c r="AM282" s="59" t="e">
        <f t="shared" si="515"/>
        <v>#REF!</v>
      </c>
      <c r="AN282" s="59" t="e">
        <f t="shared" si="515"/>
        <v>#REF!</v>
      </c>
      <c r="AO282" s="60"/>
      <c r="AP282" s="40"/>
      <c r="AQ282" s="59">
        <f t="shared" ref="AQ282:BA282" si="516">SUM(AQ287,AQ292,AQ297,AQ302)</f>
        <v>0</v>
      </c>
      <c r="AR282" s="59">
        <f t="shared" si="516"/>
        <v>0</v>
      </c>
      <c r="AS282" s="59" t="e">
        <f t="shared" si="516"/>
        <v>#REF!</v>
      </c>
      <c r="AT282" s="59" t="e">
        <f t="shared" si="516"/>
        <v>#REF!</v>
      </c>
      <c r="AU282" s="59">
        <f t="shared" si="516"/>
        <v>0</v>
      </c>
      <c r="AV282" s="59">
        <f t="shared" si="516"/>
        <v>0</v>
      </c>
      <c r="AW282" s="59">
        <f t="shared" si="516"/>
        <v>0</v>
      </c>
      <c r="AX282" s="59">
        <f t="shared" si="516"/>
        <v>0</v>
      </c>
      <c r="AY282" s="59">
        <f t="shared" si="516"/>
        <v>0</v>
      </c>
      <c r="AZ282" s="59">
        <f t="shared" si="516"/>
        <v>0</v>
      </c>
      <c r="BA282" s="59" t="e">
        <f t="shared" si="516"/>
        <v>#REF!</v>
      </c>
    </row>
    <row r="283" spans="2:53" outlineLevel="2">
      <c r="B283" s="41"/>
      <c r="C283" s="38"/>
      <c r="D283" s="85"/>
      <c r="E283" s="85"/>
      <c r="F283" s="87"/>
      <c r="G283" s="82"/>
      <c r="H283" s="15" t="s">
        <v>49</v>
      </c>
      <c r="I283" s="16"/>
      <c r="J283" s="17"/>
      <c r="K283" s="17"/>
      <c r="L283" s="18" t="str">
        <f>IF(I283&lt;&gt;0,((VLOOKUP(I283,'1. Standard_Cost'!$B$4:$D$9,2)+VLOOKUP(I283,'1. Standard_Cost'!$B$4:$D$9,3))*J283*K283),"0")</f>
        <v>0</v>
      </c>
      <c r="M283" s="18">
        <f t="shared" ref="M283:M286" si="517">L283*0.167</f>
        <v>0</v>
      </c>
      <c r="N283" s="19"/>
      <c r="O283" s="19"/>
      <c r="P283" s="19"/>
      <c r="Q283" s="19"/>
      <c r="R283" s="20">
        <f>+N283*P283*'1. Standard_Cost'!$B$13</f>
        <v>0</v>
      </c>
      <c r="S283" s="20">
        <f>+N283*O283*P283*'1. Standard_Cost'!$C$13</f>
        <v>0</v>
      </c>
      <c r="T283" s="20">
        <f>+N283*P283*Q283*'1. Standard_Cost'!$D$13</f>
        <v>0</v>
      </c>
      <c r="U283" s="20">
        <f>+N283*O283*'1. Standard_Cost'!$E$13</f>
        <v>0</v>
      </c>
      <c r="V283" s="19"/>
      <c r="W283" s="19"/>
      <c r="X283" s="19"/>
      <c r="Y283" s="20">
        <f>+V283*((X283*'1. Standard_Cost'!$B$17)+(W283*X283*'1. Standard_Cost'!$C$17))</f>
        <v>0</v>
      </c>
      <c r="Z283" s="19"/>
      <c r="AA283" s="19"/>
      <c r="AB283" s="20">
        <f>+Z283*'1. Standard_Cost'!$B$21+AA283*'1. Standard_Cost'!$C$21</f>
        <v>0</v>
      </c>
      <c r="AC283" s="21"/>
      <c r="AD283" s="22"/>
      <c r="AE283" s="20">
        <f>SUM(AD283,AC283,AB283,Y283,U283,T283,S283,R283)*'1. Standard_Cost'!B344</f>
        <v>0</v>
      </c>
      <c r="AF283" s="20">
        <f>SUM(AD283,AE283)</f>
        <v>0</v>
      </c>
      <c r="AG283" s="19"/>
      <c r="AH283" s="19"/>
      <c r="AI283" s="19"/>
      <c r="AJ283" s="23"/>
      <c r="AK283" s="23"/>
      <c r="AL283" s="23"/>
      <c r="AM283" s="20" t="e">
        <f>AG283*'1. Standard_Cost'!B340+'Incremental_Cost Year 1'!#REF!*'1. Standard_Cost'!C340+'Incremental_Cost Year 1'!#REF!*'1. Standard_Cost'!D340+'Incremental_Cost Year 1'!#REF!+'Incremental_Cost Year 1'!#REF!+AK283</f>
        <v>#REF!</v>
      </c>
      <c r="AN283" s="20" t="e">
        <f>AM283*'1. Standard_Cost'!C344</f>
        <v>#REF!</v>
      </c>
      <c r="AO283" s="23"/>
      <c r="AQ283" s="20">
        <f t="shared" ref="AQ283:AQ286" si="518">L283+M283</f>
        <v>0</v>
      </c>
      <c r="AR283" s="20">
        <f t="shared" ref="AR283:AR286" si="519">AF283</f>
        <v>0</v>
      </c>
      <c r="AS283" s="20" t="e">
        <f t="shared" ref="AS283:AS286" si="520">AM283+AN283</f>
        <v>#REF!</v>
      </c>
      <c r="AT283" s="20" t="e">
        <f>SUM(AQ283,AR283,AS283)</f>
        <v>#REF!</v>
      </c>
      <c r="AU283" s="24"/>
      <c r="AV283" s="24"/>
      <c r="AW283" s="24"/>
      <c r="AX283" s="24"/>
      <c r="AY283" s="24"/>
      <c r="AZ283" s="24"/>
      <c r="BA283" s="25" t="e">
        <f t="shared" ref="BA283:BA286" si="521">SUM(AU283:AZ283)-AT283</f>
        <v>#REF!</v>
      </c>
    </row>
    <row r="284" spans="2:53" outlineLevel="2">
      <c r="B284" s="41"/>
      <c r="C284" s="38"/>
      <c r="D284" s="84"/>
      <c r="E284" s="84"/>
      <c r="F284" s="84"/>
      <c r="G284" s="83"/>
      <c r="H284" s="15" t="s">
        <v>50</v>
      </c>
      <c r="I284" s="16"/>
      <c r="J284" s="17"/>
      <c r="K284" s="17"/>
      <c r="L284" s="18" t="str">
        <f>IF(I284&lt;&gt;0,((VLOOKUP(I284,'1. Standard_Cost'!$B$4:$D$9,2)+VLOOKUP(I284,'1. Standard_Cost'!$B$4:$D$9,3))*J284*K284),"0")</f>
        <v>0</v>
      </c>
      <c r="M284" s="18">
        <f t="shared" si="517"/>
        <v>0</v>
      </c>
      <c r="N284" s="19"/>
      <c r="O284" s="19"/>
      <c r="P284" s="19"/>
      <c r="Q284" s="19"/>
      <c r="R284" s="20">
        <f>+N284*P284*'1. Standard_Cost'!$B$13</f>
        <v>0</v>
      </c>
      <c r="S284" s="20">
        <f>+N284*O284*P284*'1. Standard_Cost'!$C$13</f>
        <v>0</v>
      </c>
      <c r="T284" s="20">
        <f>+N284*P284*Q284*'1. Standard_Cost'!$D$13</f>
        <v>0</v>
      </c>
      <c r="U284" s="20">
        <f>+N284*O284*'1. Standard_Cost'!$E$13</f>
        <v>0</v>
      </c>
      <c r="V284" s="19"/>
      <c r="W284" s="19"/>
      <c r="X284" s="19"/>
      <c r="Y284" s="20">
        <f>+V284*((X284*'1. Standard_Cost'!$B$17)+(W284*X284*'1. Standard_Cost'!$C$17))</f>
        <v>0</v>
      </c>
      <c r="Z284" s="19"/>
      <c r="AA284" s="19"/>
      <c r="AB284" s="20">
        <f>+Z284*'1. Standard_Cost'!$B$21+AA284*'1. Standard_Cost'!$C$21</f>
        <v>0</v>
      </c>
      <c r="AC284" s="21"/>
      <c r="AD284" s="22"/>
      <c r="AE284" s="20">
        <f>SUM(AD284,AC284,AB284,Y284,U284,T284,S284,R284)*'1. Standard_Cost'!B344</f>
        <v>0</v>
      </c>
      <c r="AF284" s="20">
        <f t="shared" ref="AF284:AF286" si="522">SUM(AD284,AE284)</f>
        <v>0</v>
      </c>
      <c r="AG284" s="19"/>
      <c r="AH284" s="19"/>
      <c r="AI284" s="19"/>
      <c r="AJ284" s="23"/>
      <c r="AK284" s="23"/>
      <c r="AL284" s="23"/>
      <c r="AM284" s="20" t="e">
        <f>AG284*'1. Standard_Cost'!B340+'Incremental_Cost Year 1'!#REF!*'1. Standard_Cost'!C340+'Incremental_Cost Year 1'!#REF!*'1. Standard_Cost'!D340+'Incremental_Cost Year 1'!#REF!+'Incremental_Cost Year 1'!#REF!+AK284</f>
        <v>#REF!</v>
      </c>
      <c r="AN284" s="20" t="e">
        <f>AM284*'1. Standard_Cost'!C344</f>
        <v>#REF!</v>
      </c>
      <c r="AO284" s="23"/>
      <c r="AQ284" s="20">
        <f t="shared" si="518"/>
        <v>0</v>
      </c>
      <c r="AR284" s="20">
        <f t="shared" si="519"/>
        <v>0</v>
      </c>
      <c r="AS284" s="20" t="e">
        <f t="shared" si="520"/>
        <v>#REF!</v>
      </c>
      <c r="AT284" s="20" t="e">
        <f t="shared" ref="AT284:AT286" si="523">SUM(AQ284,AR284,AS284)</f>
        <v>#REF!</v>
      </c>
      <c r="AU284" s="24"/>
      <c r="AV284" s="24"/>
      <c r="AW284" s="24"/>
      <c r="AX284" s="24"/>
      <c r="AY284" s="24"/>
      <c r="AZ284" s="24"/>
      <c r="BA284" s="25" t="e">
        <f t="shared" si="521"/>
        <v>#REF!</v>
      </c>
    </row>
    <row r="285" spans="2:53" outlineLevel="2">
      <c r="B285" s="41"/>
      <c r="C285" s="38"/>
      <c r="D285" s="84"/>
      <c r="E285" s="84"/>
      <c r="F285" s="84"/>
      <c r="G285" s="83"/>
      <c r="H285" s="15" t="s">
        <v>51</v>
      </c>
      <c r="I285" s="16"/>
      <c r="J285" s="17"/>
      <c r="K285" s="17"/>
      <c r="L285" s="18" t="str">
        <f>IF(I285&lt;&gt;0,((VLOOKUP(I285,'1. Standard_Cost'!$B$4:$D$9,2)+VLOOKUP(I285,'1. Standard_Cost'!$B$4:$D$9,3))*J285*K285),"0")</f>
        <v>0</v>
      </c>
      <c r="M285" s="18">
        <f t="shared" si="517"/>
        <v>0</v>
      </c>
      <c r="N285" s="19"/>
      <c r="O285" s="19"/>
      <c r="P285" s="19"/>
      <c r="Q285" s="19"/>
      <c r="R285" s="20">
        <f>+N285*P285*'1. Standard_Cost'!$B$13</f>
        <v>0</v>
      </c>
      <c r="S285" s="20">
        <f>+N285*O285*P285*'1. Standard_Cost'!$C$13</f>
        <v>0</v>
      </c>
      <c r="T285" s="20">
        <f>+N285*P285*Q285*'1. Standard_Cost'!$D$13</f>
        <v>0</v>
      </c>
      <c r="U285" s="20">
        <f>+N285*O285*'1. Standard_Cost'!$E$13</f>
        <v>0</v>
      </c>
      <c r="V285" s="19"/>
      <c r="W285" s="19"/>
      <c r="X285" s="19"/>
      <c r="Y285" s="20">
        <f>+V285*((X285*'1. Standard_Cost'!$B$17)+(W285*X285*'1. Standard_Cost'!$C$17))</f>
        <v>0</v>
      </c>
      <c r="Z285" s="19"/>
      <c r="AA285" s="19"/>
      <c r="AB285" s="20">
        <f>+Z285*'1. Standard_Cost'!$B$21+AA285*'1. Standard_Cost'!$C$21</f>
        <v>0</v>
      </c>
      <c r="AC285" s="21"/>
      <c r="AD285" s="22"/>
      <c r="AE285" s="20">
        <f>SUM(AD285,AC285,AB285,Y285,U285,T285,S285,R285)*'1. Standard_Cost'!B344</f>
        <v>0</v>
      </c>
      <c r="AF285" s="20">
        <f t="shared" si="522"/>
        <v>0</v>
      </c>
      <c r="AG285" s="19"/>
      <c r="AH285" s="19"/>
      <c r="AI285" s="19"/>
      <c r="AJ285" s="23"/>
      <c r="AK285" s="23"/>
      <c r="AL285" s="23"/>
      <c r="AM285" s="20" t="e">
        <f>AG285*'1. Standard_Cost'!B340+'Incremental_Cost Year 1'!#REF!*'1. Standard_Cost'!C340+'Incremental_Cost Year 1'!#REF!*'1. Standard_Cost'!D340+'Incremental_Cost Year 1'!#REF!+'Incremental_Cost Year 1'!#REF!+AK285</f>
        <v>#REF!</v>
      </c>
      <c r="AN285" s="20" t="e">
        <f>AM285*'1. Standard_Cost'!C344</f>
        <v>#REF!</v>
      </c>
      <c r="AO285" s="23"/>
      <c r="AQ285" s="20">
        <f t="shared" si="518"/>
        <v>0</v>
      </c>
      <c r="AR285" s="20">
        <f t="shared" si="519"/>
        <v>0</v>
      </c>
      <c r="AS285" s="20" t="e">
        <f t="shared" si="520"/>
        <v>#REF!</v>
      </c>
      <c r="AT285" s="20" t="e">
        <f t="shared" si="523"/>
        <v>#REF!</v>
      </c>
      <c r="AU285" s="24"/>
      <c r="AV285" s="24"/>
      <c r="AW285" s="24"/>
      <c r="AX285" s="24"/>
      <c r="AY285" s="24"/>
      <c r="AZ285" s="24"/>
      <c r="BA285" s="25" t="e">
        <f t="shared" si="521"/>
        <v>#REF!</v>
      </c>
    </row>
    <row r="286" spans="2:53" outlineLevel="2">
      <c r="B286" s="41"/>
      <c r="C286" s="38"/>
      <c r="D286" s="84"/>
      <c r="E286" s="84"/>
      <c r="F286" s="84"/>
      <c r="G286" s="83"/>
      <c r="H286" s="26" t="s">
        <v>180</v>
      </c>
      <c r="I286" s="16"/>
      <c r="J286" s="17"/>
      <c r="K286" s="17"/>
      <c r="L286" s="18" t="str">
        <f>IF(I286&lt;&gt;0,((VLOOKUP(I286,'1. Standard_Cost'!$B$4:$D$9,2)+VLOOKUP(I286,'1. Standard_Cost'!$B$4:$D$9,3))*J286*K286),"0")</f>
        <v>0</v>
      </c>
      <c r="M286" s="18">
        <f t="shared" si="517"/>
        <v>0</v>
      </c>
      <c r="N286" s="19"/>
      <c r="O286" s="19"/>
      <c r="P286" s="19"/>
      <c r="Q286" s="19"/>
      <c r="R286" s="20">
        <f>+N286*P286*'1. Standard_Cost'!$B$13</f>
        <v>0</v>
      </c>
      <c r="S286" s="20">
        <f>+N286*O286*P286*'1. Standard_Cost'!$C$13</f>
        <v>0</v>
      </c>
      <c r="T286" s="20">
        <f>+N286*P286*Q286*'1. Standard_Cost'!$D$13</f>
        <v>0</v>
      </c>
      <c r="U286" s="20">
        <f>+N286*O286*'1. Standard_Cost'!$E$13</f>
        <v>0</v>
      </c>
      <c r="V286" s="19"/>
      <c r="W286" s="19"/>
      <c r="X286" s="19"/>
      <c r="Y286" s="20">
        <f>+V286*((X286*'1. Standard_Cost'!$B$17)+(W286*X286*'1. Standard_Cost'!$C$17))</f>
        <v>0</v>
      </c>
      <c r="Z286" s="19"/>
      <c r="AA286" s="19"/>
      <c r="AB286" s="20">
        <f>+Z286*'1. Standard_Cost'!$B$21+AA286*'1. Standard_Cost'!$C$21</f>
        <v>0</v>
      </c>
      <c r="AC286" s="21"/>
      <c r="AD286" s="22"/>
      <c r="AE286" s="20">
        <f>SUM(AD286,AC286,AB286,Y286,U286,T286,S286,R286)*'1. Standard_Cost'!B344</f>
        <v>0</v>
      </c>
      <c r="AF286" s="20">
        <f t="shared" si="522"/>
        <v>0</v>
      </c>
      <c r="AG286" s="19"/>
      <c r="AH286" s="19"/>
      <c r="AI286" s="19"/>
      <c r="AJ286" s="23"/>
      <c r="AK286" s="23"/>
      <c r="AL286" s="23"/>
      <c r="AM286" s="20" t="e">
        <f>AG286*'1. Standard_Cost'!B340+'Incremental_Cost Year 1'!#REF!*'1. Standard_Cost'!C340+'Incremental_Cost Year 1'!#REF!*'1. Standard_Cost'!D340+'Incremental_Cost Year 1'!#REF!+'Incremental_Cost Year 1'!#REF!+AK286</f>
        <v>#REF!</v>
      </c>
      <c r="AN286" s="20" t="e">
        <f>AM286*'1. Standard_Cost'!C344</f>
        <v>#REF!</v>
      </c>
      <c r="AO286" s="23"/>
      <c r="AQ286" s="20">
        <f t="shared" si="518"/>
        <v>0</v>
      </c>
      <c r="AR286" s="20">
        <f t="shared" si="519"/>
        <v>0</v>
      </c>
      <c r="AS286" s="20" t="e">
        <f t="shared" si="520"/>
        <v>#REF!</v>
      </c>
      <c r="AT286" s="20" t="e">
        <f t="shared" si="523"/>
        <v>#REF!</v>
      </c>
      <c r="AU286" s="24"/>
      <c r="AV286" s="24"/>
      <c r="AW286" s="24"/>
      <c r="AX286" s="24"/>
      <c r="AY286" s="24"/>
      <c r="AZ286" s="24"/>
      <c r="BA286" s="25" t="e">
        <f t="shared" si="521"/>
        <v>#REF!</v>
      </c>
    </row>
    <row r="287" spans="2:53" ht="96.6" outlineLevel="1">
      <c r="B287" s="41"/>
      <c r="C287" s="38"/>
      <c r="D287" s="86" t="s">
        <v>48</v>
      </c>
      <c r="E287" s="86" t="s">
        <v>317</v>
      </c>
      <c r="F287" s="88" t="s">
        <v>153</v>
      </c>
      <c r="G287" s="89" t="s">
        <v>154</v>
      </c>
      <c r="H287" s="27" t="s">
        <v>320</v>
      </c>
      <c r="I287" s="28"/>
      <c r="J287" s="28"/>
      <c r="K287" s="28"/>
      <c r="L287" s="29">
        <f>SUM(L283:L286)</f>
        <v>0</v>
      </c>
      <c r="M287" s="29">
        <f>SUM(M283:M286)</f>
        <v>0</v>
      </c>
      <c r="N287" s="28"/>
      <c r="O287" s="28"/>
      <c r="P287" s="28"/>
      <c r="Q287" s="28"/>
      <c r="R287" s="30">
        <f>SUM(R283:R286)</f>
        <v>0</v>
      </c>
      <c r="S287" s="30">
        <f>SUM(S283:S286)</f>
        <v>0</v>
      </c>
      <c r="T287" s="30">
        <f>SUM(T283:T286)</f>
        <v>0</v>
      </c>
      <c r="U287" s="30">
        <f>SUM(U283:U286)</f>
        <v>0</v>
      </c>
      <c r="V287" s="28"/>
      <c r="W287" s="28"/>
      <c r="X287" s="28"/>
      <c r="Y287" s="29">
        <f>SUM(Y283:Y286)</f>
        <v>0</v>
      </c>
      <c r="Z287" s="28"/>
      <c r="AA287" s="28"/>
      <c r="AB287" s="29">
        <f t="shared" ref="AB287:AF287" si="524">SUM(AB283:AB286)</f>
        <v>0</v>
      </c>
      <c r="AC287" s="29">
        <f t="shared" si="524"/>
        <v>0</v>
      </c>
      <c r="AD287" s="29">
        <f t="shared" si="524"/>
        <v>0</v>
      </c>
      <c r="AE287" s="29">
        <f t="shared" si="524"/>
        <v>0</v>
      </c>
      <c r="AF287" s="29">
        <f t="shared" si="524"/>
        <v>0</v>
      </c>
      <c r="AG287" s="28"/>
      <c r="AH287" s="28"/>
      <c r="AI287" s="28"/>
      <c r="AJ287" s="30">
        <f>SUM(AJ283:AJ286)</f>
        <v>0</v>
      </c>
      <c r="AK287" s="30">
        <f>SUM(AK283:AK286)</f>
        <v>0</v>
      </c>
      <c r="AL287" s="30">
        <f>SUM(AL283:AL286)</f>
        <v>0</v>
      </c>
      <c r="AM287" s="29" t="e">
        <f>SUM(AM283:AM286)</f>
        <v>#REF!</v>
      </c>
      <c r="AN287" s="29" t="e">
        <f>SUM(AN283:AN286)</f>
        <v>#REF!</v>
      </c>
      <c r="AO287" s="31"/>
      <c r="AP287" s="32"/>
      <c r="AQ287" s="78">
        <f t="shared" ref="AQ287:BA287" si="525">SUM(AQ283:AQ286)</f>
        <v>0</v>
      </c>
      <c r="AR287" s="78">
        <f t="shared" si="525"/>
        <v>0</v>
      </c>
      <c r="AS287" s="78" t="e">
        <f t="shared" si="525"/>
        <v>#REF!</v>
      </c>
      <c r="AT287" s="78" t="e">
        <f t="shared" si="525"/>
        <v>#REF!</v>
      </c>
      <c r="AU287" s="78">
        <f t="shared" si="525"/>
        <v>0</v>
      </c>
      <c r="AV287" s="78">
        <f t="shared" si="525"/>
        <v>0</v>
      </c>
      <c r="AW287" s="78">
        <f t="shared" si="525"/>
        <v>0</v>
      </c>
      <c r="AX287" s="78">
        <f t="shared" si="525"/>
        <v>0</v>
      </c>
      <c r="AY287" s="78">
        <f t="shared" si="525"/>
        <v>0</v>
      </c>
      <c r="AZ287" s="78">
        <f t="shared" si="525"/>
        <v>0</v>
      </c>
      <c r="BA287" s="78" t="e">
        <f t="shared" si="525"/>
        <v>#REF!</v>
      </c>
    </row>
    <row r="288" spans="2:53" outlineLevel="2">
      <c r="B288" s="41"/>
      <c r="C288" s="38"/>
      <c r="D288" s="85"/>
      <c r="E288" s="85"/>
      <c r="F288" s="87"/>
      <c r="G288" s="82"/>
      <c r="H288" s="15" t="s">
        <v>49</v>
      </c>
      <c r="I288" s="16"/>
      <c r="J288" s="17"/>
      <c r="K288" s="17"/>
      <c r="L288" s="18" t="str">
        <f>IF(I288&lt;&gt;0,((VLOOKUP(I288,'1. Standard_Cost'!$B$4:$D$9,2)+VLOOKUP(I288,'1. Standard_Cost'!$B$4:$D$9,3))*J288*K288),"0")</f>
        <v>0</v>
      </c>
      <c r="M288" s="18">
        <f t="shared" ref="M288:M291" si="526">L288*0.167</f>
        <v>0</v>
      </c>
      <c r="N288" s="19"/>
      <c r="O288" s="19"/>
      <c r="P288" s="19"/>
      <c r="Q288" s="19"/>
      <c r="R288" s="20">
        <f>+N288*P288*'1. Standard_Cost'!$B$13</f>
        <v>0</v>
      </c>
      <c r="S288" s="20">
        <f>+N288*O288*P288*'1. Standard_Cost'!$C$13</f>
        <v>0</v>
      </c>
      <c r="T288" s="20">
        <f>+N288*P288*Q288*'1. Standard_Cost'!$D$13</f>
        <v>0</v>
      </c>
      <c r="U288" s="20">
        <f>+N288*O288*'1. Standard_Cost'!$E$13</f>
        <v>0</v>
      </c>
      <c r="V288" s="19"/>
      <c r="W288" s="19"/>
      <c r="X288" s="19"/>
      <c r="Y288" s="20">
        <f>+V288*((X288*'1. Standard_Cost'!$B$17)+(W288*X288*'1. Standard_Cost'!$C$17))</f>
        <v>0</v>
      </c>
      <c r="Z288" s="19"/>
      <c r="AA288" s="19"/>
      <c r="AB288" s="20">
        <f>+Z288*'1. Standard_Cost'!$B$21+AA288*'1. Standard_Cost'!$C$21</f>
        <v>0</v>
      </c>
      <c r="AC288" s="21"/>
      <c r="AD288" s="22"/>
      <c r="AE288" s="20">
        <f>SUM(AD288,AC288,AB288,Y288,U288,T288,S288,R288)*'1. Standard_Cost'!B344</f>
        <v>0</v>
      </c>
      <c r="AF288" s="20">
        <f>SUM(AD288,AE288)</f>
        <v>0</v>
      </c>
      <c r="AG288" s="19"/>
      <c r="AH288" s="19"/>
      <c r="AI288" s="19"/>
      <c r="AJ288" s="23"/>
      <c r="AK288" s="23"/>
      <c r="AL288" s="23"/>
      <c r="AM288" s="20" t="e">
        <f>AG288*'1. Standard_Cost'!B340+'Incremental_Cost Year 1'!#REF!*'1. Standard_Cost'!C340+'Incremental_Cost Year 1'!#REF!*'1. Standard_Cost'!D340+'Incremental_Cost Year 1'!#REF!+'Incremental_Cost Year 1'!#REF!+AK288</f>
        <v>#REF!</v>
      </c>
      <c r="AN288" s="20" t="e">
        <f>AM288*'1. Standard_Cost'!C344</f>
        <v>#REF!</v>
      </c>
      <c r="AO288" s="23"/>
      <c r="AQ288" s="20">
        <f t="shared" ref="AQ288:AQ291" si="527">L288+M288</f>
        <v>0</v>
      </c>
      <c r="AR288" s="20">
        <f t="shared" ref="AR288:AR291" si="528">AF288</f>
        <v>0</v>
      </c>
      <c r="AS288" s="20" t="e">
        <f t="shared" ref="AS288:AS291" si="529">AM288+AN288</f>
        <v>#REF!</v>
      </c>
      <c r="AT288" s="20" t="e">
        <f>SUM(AQ288,AR288,AS288)</f>
        <v>#REF!</v>
      </c>
      <c r="AU288" s="24"/>
      <c r="AV288" s="24"/>
      <c r="AW288" s="24"/>
      <c r="AX288" s="24"/>
      <c r="AY288" s="24"/>
      <c r="AZ288" s="24"/>
      <c r="BA288" s="25" t="e">
        <f t="shared" ref="BA288:BA291" si="530">SUM(AU288:AZ288)-AT288</f>
        <v>#REF!</v>
      </c>
    </row>
    <row r="289" spans="2:53" outlineLevel="2">
      <c r="B289" s="41"/>
      <c r="C289" s="38"/>
      <c r="D289" s="84"/>
      <c r="E289" s="84"/>
      <c r="F289" s="84"/>
      <c r="G289" s="83"/>
      <c r="H289" s="15" t="s">
        <v>50</v>
      </c>
      <c r="I289" s="16"/>
      <c r="J289" s="17"/>
      <c r="K289" s="17"/>
      <c r="L289" s="18" t="str">
        <f>IF(I289&lt;&gt;0,((VLOOKUP(I289,'1. Standard_Cost'!$B$4:$D$9,2)+VLOOKUP(I289,'1. Standard_Cost'!$B$4:$D$9,3))*J289*K289),"0")</f>
        <v>0</v>
      </c>
      <c r="M289" s="18">
        <f t="shared" si="526"/>
        <v>0</v>
      </c>
      <c r="N289" s="19"/>
      <c r="O289" s="19"/>
      <c r="P289" s="19"/>
      <c r="Q289" s="19"/>
      <c r="R289" s="20">
        <f>+N289*P289*'1. Standard_Cost'!$B$13</f>
        <v>0</v>
      </c>
      <c r="S289" s="20">
        <f>+N289*O289*P289*'1. Standard_Cost'!$C$13</f>
        <v>0</v>
      </c>
      <c r="T289" s="20">
        <f>+N289*P289*Q289*'1. Standard_Cost'!$D$13</f>
        <v>0</v>
      </c>
      <c r="U289" s="20">
        <f>+N289*O289*'1. Standard_Cost'!$E$13</f>
        <v>0</v>
      </c>
      <c r="V289" s="19"/>
      <c r="W289" s="19"/>
      <c r="X289" s="19"/>
      <c r="Y289" s="20">
        <f>+V289*((X289*'1. Standard_Cost'!$B$17)+(W289*X289*'1. Standard_Cost'!$C$17))</f>
        <v>0</v>
      </c>
      <c r="Z289" s="19"/>
      <c r="AA289" s="19"/>
      <c r="AB289" s="20">
        <f>+Z289*'1. Standard_Cost'!$B$21+AA289*'1. Standard_Cost'!$C$21</f>
        <v>0</v>
      </c>
      <c r="AC289" s="21"/>
      <c r="AD289" s="22"/>
      <c r="AE289" s="20">
        <f>SUM(AD289,AC289,AB289,Y289,U289,T289,S289,R289)*'1. Standard_Cost'!B344</f>
        <v>0</v>
      </c>
      <c r="AF289" s="20">
        <f t="shared" ref="AF289:AF291" si="531">SUM(AD289,AE289)</f>
        <v>0</v>
      </c>
      <c r="AG289" s="19"/>
      <c r="AH289" s="19"/>
      <c r="AI289" s="19"/>
      <c r="AJ289" s="23"/>
      <c r="AK289" s="23"/>
      <c r="AL289" s="23"/>
      <c r="AM289" s="20" t="e">
        <f>AG289*'1. Standard_Cost'!B340+'Incremental_Cost Year 1'!#REF!*'1. Standard_Cost'!C340+'Incremental_Cost Year 1'!#REF!*'1. Standard_Cost'!D340+'Incremental_Cost Year 1'!#REF!+'Incremental_Cost Year 1'!#REF!+AK289</f>
        <v>#REF!</v>
      </c>
      <c r="AN289" s="20" t="e">
        <f>AM289*'1. Standard_Cost'!C344</f>
        <v>#REF!</v>
      </c>
      <c r="AO289" s="23"/>
      <c r="AQ289" s="20">
        <f t="shared" si="527"/>
        <v>0</v>
      </c>
      <c r="AR289" s="20">
        <f t="shared" si="528"/>
        <v>0</v>
      </c>
      <c r="AS289" s="20" t="e">
        <f t="shared" si="529"/>
        <v>#REF!</v>
      </c>
      <c r="AT289" s="20" t="e">
        <f t="shared" ref="AT289:AT291" si="532">SUM(AQ289,AR289,AS289)</f>
        <v>#REF!</v>
      </c>
      <c r="AU289" s="24"/>
      <c r="AV289" s="24">
        <v>0</v>
      </c>
      <c r="AW289" s="24"/>
      <c r="AX289" s="24"/>
      <c r="AY289" s="24"/>
      <c r="AZ289" s="24"/>
      <c r="BA289" s="25" t="e">
        <f t="shared" si="530"/>
        <v>#REF!</v>
      </c>
    </row>
    <row r="290" spans="2:53" outlineLevel="2">
      <c r="B290" s="41"/>
      <c r="C290" s="41"/>
      <c r="D290" s="84"/>
      <c r="E290" s="84"/>
      <c r="F290" s="84"/>
      <c r="G290" s="83"/>
      <c r="H290" s="15" t="s">
        <v>51</v>
      </c>
      <c r="I290" s="16"/>
      <c r="J290" s="17"/>
      <c r="K290" s="17"/>
      <c r="L290" s="18" t="str">
        <f>IF(I290&lt;&gt;0,((VLOOKUP(I290,'1. Standard_Cost'!$B$4:$D$9,2)+VLOOKUP(I290,'1. Standard_Cost'!$B$4:$D$9,3))*J290*K290),"0")</f>
        <v>0</v>
      </c>
      <c r="M290" s="18">
        <f t="shared" si="526"/>
        <v>0</v>
      </c>
      <c r="N290" s="19"/>
      <c r="O290" s="19"/>
      <c r="P290" s="19"/>
      <c r="Q290" s="19"/>
      <c r="R290" s="20">
        <f>+N290*P290*'1. Standard_Cost'!$B$13</f>
        <v>0</v>
      </c>
      <c r="S290" s="20">
        <f>+N290*O290*P290*'1. Standard_Cost'!$C$13</f>
        <v>0</v>
      </c>
      <c r="T290" s="20">
        <f>+N290*P290*Q290*'1. Standard_Cost'!$D$13</f>
        <v>0</v>
      </c>
      <c r="U290" s="20">
        <f>+N290*O290*'1. Standard_Cost'!$E$13</f>
        <v>0</v>
      </c>
      <c r="V290" s="19"/>
      <c r="W290" s="19"/>
      <c r="X290" s="19"/>
      <c r="Y290" s="20">
        <f>+V290*((X290*'1. Standard_Cost'!$B$17)+(W290*X290*'1. Standard_Cost'!$C$17))</f>
        <v>0</v>
      </c>
      <c r="Z290" s="19"/>
      <c r="AA290" s="19"/>
      <c r="AB290" s="20">
        <f>+Z290*'1. Standard_Cost'!$B$21+AA290*'1. Standard_Cost'!$C$21</f>
        <v>0</v>
      </c>
      <c r="AC290" s="21"/>
      <c r="AD290" s="22"/>
      <c r="AE290" s="20">
        <f>SUM(AD290,AC290,AB290,Y290,U290,T290,S290,R290)*'1. Standard_Cost'!B344</f>
        <v>0</v>
      </c>
      <c r="AF290" s="20">
        <f t="shared" si="531"/>
        <v>0</v>
      </c>
      <c r="AG290" s="19"/>
      <c r="AH290" s="19"/>
      <c r="AI290" s="19"/>
      <c r="AJ290" s="23"/>
      <c r="AK290" s="23"/>
      <c r="AL290" s="23"/>
      <c r="AM290" s="20" t="e">
        <f>AG290*'1. Standard_Cost'!B340+'Incremental_Cost Year 1'!#REF!*'1. Standard_Cost'!C340+'Incremental_Cost Year 1'!#REF!*'1. Standard_Cost'!D340+'Incremental_Cost Year 1'!#REF!+'Incremental_Cost Year 1'!#REF!+AK290</f>
        <v>#REF!</v>
      </c>
      <c r="AN290" s="20" t="e">
        <f>AM290*'1. Standard_Cost'!C344</f>
        <v>#REF!</v>
      </c>
      <c r="AO290" s="23"/>
      <c r="AQ290" s="20">
        <f t="shared" si="527"/>
        <v>0</v>
      </c>
      <c r="AR290" s="20">
        <f t="shared" si="528"/>
        <v>0</v>
      </c>
      <c r="AS290" s="20" t="e">
        <f t="shared" si="529"/>
        <v>#REF!</v>
      </c>
      <c r="AT290" s="20" t="e">
        <f t="shared" si="532"/>
        <v>#REF!</v>
      </c>
      <c r="AU290" s="24"/>
      <c r="AV290" s="24"/>
      <c r="AW290" s="24"/>
      <c r="AX290" s="24"/>
      <c r="AY290" s="24"/>
      <c r="AZ290" s="24"/>
      <c r="BA290" s="25" t="e">
        <f t="shared" si="530"/>
        <v>#REF!</v>
      </c>
    </row>
    <row r="291" spans="2:53" outlineLevel="2">
      <c r="B291" s="41"/>
      <c r="C291" s="41"/>
      <c r="D291" s="84"/>
      <c r="E291" s="84"/>
      <c r="F291" s="84"/>
      <c r="G291" s="83"/>
      <c r="H291" s="26" t="s">
        <v>180</v>
      </c>
      <c r="I291" s="16"/>
      <c r="J291" s="17"/>
      <c r="K291" s="17"/>
      <c r="L291" s="18" t="str">
        <f>IF(I291&lt;&gt;0,((VLOOKUP(I291,'1. Standard_Cost'!$B$4:$D$9,2)+VLOOKUP(I291,'1. Standard_Cost'!$B$4:$D$9,3))*J291*K291),"0")</f>
        <v>0</v>
      </c>
      <c r="M291" s="18">
        <f t="shared" si="526"/>
        <v>0</v>
      </c>
      <c r="N291" s="19"/>
      <c r="O291" s="19"/>
      <c r="P291" s="19"/>
      <c r="Q291" s="19"/>
      <c r="R291" s="20">
        <f>+N291*P291*'1. Standard_Cost'!$B$13</f>
        <v>0</v>
      </c>
      <c r="S291" s="20">
        <f>+N291*O291*P291*'1. Standard_Cost'!$C$13</f>
        <v>0</v>
      </c>
      <c r="T291" s="20">
        <f>+N291*P291*Q291*'1. Standard_Cost'!$D$13</f>
        <v>0</v>
      </c>
      <c r="U291" s="20">
        <f>+N291*O291*'1. Standard_Cost'!$E$13</f>
        <v>0</v>
      </c>
      <c r="V291" s="19"/>
      <c r="W291" s="19"/>
      <c r="X291" s="19"/>
      <c r="Y291" s="20">
        <f>+V291*((X291*'1. Standard_Cost'!$B$17)+(W291*X291*'1. Standard_Cost'!$C$17))</f>
        <v>0</v>
      </c>
      <c r="Z291" s="19"/>
      <c r="AA291" s="19"/>
      <c r="AB291" s="20">
        <f>+Z291*'1. Standard_Cost'!$B$21+AA291*'1. Standard_Cost'!$C$21</f>
        <v>0</v>
      </c>
      <c r="AC291" s="21"/>
      <c r="AD291" s="22"/>
      <c r="AE291" s="20">
        <f>SUM(AD291,AC291,AB291,Y291,U291,T291,S291,R291)*'1. Standard_Cost'!B344</f>
        <v>0</v>
      </c>
      <c r="AF291" s="20">
        <f t="shared" si="531"/>
        <v>0</v>
      </c>
      <c r="AG291" s="19"/>
      <c r="AH291" s="19"/>
      <c r="AI291" s="19"/>
      <c r="AJ291" s="23"/>
      <c r="AK291" s="23"/>
      <c r="AL291" s="23"/>
      <c r="AM291" s="20" t="e">
        <f>AG291*'1. Standard_Cost'!B340+'Incremental_Cost Year 1'!#REF!*'1. Standard_Cost'!C340+'Incremental_Cost Year 1'!#REF!*'1. Standard_Cost'!D340+'Incremental_Cost Year 1'!#REF!+'Incremental_Cost Year 1'!#REF!+AK291</f>
        <v>#REF!</v>
      </c>
      <c r="AN291" s="20" t="e">
        <f>AM291*'1. Standard_Cost'!C344</f>
        <v>#REF!</v>
      </c>
      <c r="AO291" s="23"/>
      <c r="AQ291" s="20">
        <f t="shared" si="527"/>
        <v>0</v>
      </c>
      <c r="AR291" s="20">
        <f t="shared" si="528"/>
        <v>0</v>
      </c>
      <c r="AS291" s="20" t="e">
        <f t="shared" si="529"/>
        <v>#REF!</v>
      </c>
      <c r="AT291" s="20" t="e">
        <f t="shared" si="532"/>
        <v>#REF!</v>
      </c>
      <c r="AU291" s="24"/>
      <c r="AV291" s="24"/>
      <c r="AW291" s="24"/>
      <c r="AX291" s="24"/>
      <c r="AY291" s="24"/>
      <c r="AZ291" s="24"/>
      <c r="BA291" s="25" t="e">
        <f t="shared" si="530"/>
        <v>#REF!</v>
      </c>
    </row>
    <row r="292" spans="2:53" ht="55.2" outlineLevel="1">
      <c r="B292" s="41"/>
      <c r="C292" s="41"/>
      <c r="D292" s="86" t="s">
        <v>48</v>
      </c>
      <c r="E292" s="86" t="s">
        <v>318</v>
      </c>
      <c r="F292" s="88" t="s">
        <v>153</v>
      </c>
      <c r="G292" s="89" t="s">
        <v>154</v>
      </c>
      <c r="H292" s="27" t="s">
        <v>321</v>
      </c>
      <c r="I292" s="28"/>
      <c r="J292" s="28"/>
      <c r="K292" s="28"/>
      <c r="L292" s="29">
        <f>SUM(L288:L291)</f>
        <v>0</v>
      </c>
      <c r="M292" s="29">
        <f>SUM(M288:M291)</f>
        <v>0</v>
      </c>
      <c r="N292" s="28"/>
      <c r="O292" s="28"/>
      <c r="P292" s="28"/>
      <c r="Q292" s="28"/>
      <c r="R292" s="30">
        <f>SUM(R288:R291)</f>
        <v>0</v>
      </c>
      <c r="S292" s="30">
        <f>SUM(S288:S291)</f>
        <v>0</v>
      </c>
      <c r="T292" s="30">
        <f>SUM(T288:T291)</f>
        <v>0</v>
      </c>
      <c r="U292" s="30">
        <f>SUM(U288:U291)</f>
        <v>0</v>
      </c>
      <c r="V292" s="28"/>
      <c r="W292" s="28"/>
      <c r="X292" s="28"/>
      <c r="Y292" s="29">
        <f>SUM(Y288:Y291)</f>
        <v>0</v>
      </c>
      <c r="Z292" s="28"/>
      <c r="AA292" s="28"/>
      <c r="AB292" s="29">
        <f t="shared" ref="AB292:AF292" si="533">SUM(AB288:AB291)</f>
        <v>0</v>
      </c>
      <c r="AC292" s="29">
        <f t="shared" si="533"/>
        <v>0</v>
      </c>
      <c r="AD292" s="29">
        <f t="shared" si="533"/>
        <v>0</v>
      </c>
      <c r="AE292" s="29">
        <f t="shared" si="533"/>
        <v>0</v>
      </c>
      <c r="AF292" s="29">
        <f t="shared" si="533"/>
        <v>0</v>
      </c>
      <c r="AG292" s="28"/>
      <c r="AH292" s="28"/>
      <c r="AI292" s="28"/>
      <c r="AJ292" s="30">
        <f>SUM(AJ288:AJ291)</f>
        <v>0</v>
      </c>
      <c r="AK292" s="30">
        <f>SUM(AK288:AK291)</f>
        <v>0</v>
      </c>
      <c r="AL292" s="30">
        <f>SUM(AL288:AL291)</f>
        <v>0</v>
      </c>
      <c r="AM292" s="29" t="e">
        <f>SUM(AM288:AM291)</f>
        <v>#REF!</v>
      </c>
      <c r="AN292" s="29" t="e">
        <f>SUM(AN288:AN291)</f>
        <v>#REF!</v>
      </c>
      <c r="AO292" s="31"/>
      <c r="AP292" s="32"/>
      <c r="AQ292" s="78">
        <f t="shared" ref="AQ292:BA292" si="534">SUM(AQ288:AQ291)</f>
        <v>0</v>
      </c>
      <c r="AR292" s="78">
        <f t="shared" si="534"/>
        <v>0</v>
      </c>
      <c r="AS292" s="78" t="e">
        <f t="shared" si="534"/>
        <v>#REF!</v>
      </c>
      <c r="AT292" s="78" t="e">
        <f t="shared" si="534"/>
        <v>#REF!</v>
      </c>
      <c r="AU292" s="78">
        <f t="shared" si="534"/>
        <v>0</v>
      </c>
      <c r="AV292" s="78">
        <f t="shared" si="534"/>
        <v>0</v>
      </c>
      <c r="AW292" s="78">
        <f t="shared" si="534"/>
        <v>0</v>
      </c>
      <c r="AX292" s="78">
        <f t="shared" si="534"/>
        <v>0</v>
      </c>
      <c r="AY292" s="78">
        <f t="shared" si="534"/>
        <v>0</v>
      </c>
      <c r="AZ292" s="78">
        <f t="shared" si="534"/>
        <v>0</v>
      </c>
      <c r="BA292" s="78" t="e">
        <f t="shared" si="534"/>
        <v>#REF!</v>
      </c>
    </row>
    <row r="293" spans="2:53" outlineLevel="2">
      <c r="B293" s="41"/>
      <c r="C293" s="41"/>
      <c r="D293" s="85"/>
      <c r="E293" s="85"/>
      <c r="F293" s="87"/>
      <c r="G293" s="82"/>
      <c r="H293" s="15" t="s">
        <v>49</v>
      </c>
      <c r="I293" s="16"/>
      <c r="J293" s="17"/>
      <c r="K293" s="17"/>
      <c r="L293" s="18" t="str">
        <f>IF(I293&lt;&gt;0,((VLOOKUP(I293,'1. Standard_Cost'!$B$4:$D$9,2)+VLOOKUP(I293,'1. Standard_Cost'!$B$4:$D$9,3))*J293*K293),"0")</f>
        <v>0</v>
      </c>
      <c r="M293" s="18">
        <f t="shared" ref="M293:M296" si="535">L293*0.167</f>
        <v>0</v>
      </c>
      <c r="N293" s="19"/>
      <c r="O293" s="19"/>
      <c r="P293" s="19"/>
      <c r="Q293" s="19"/>
      <c r="R293" s="20">
        <f>+N293*P293*'1. Standard_Cost'!$B$13</f>
        <v>0</v>
      </c>
      <c r="S293" s="20">
        <f>+N293*O293*P293*'1. Standard_Cost'!$C$13</f>
        <v>0</v>
      </c>
      <c r="T293" s="20">
        <f>+N293*P293*Q293*'1. Standard_Cost'!$D$13</f>
        <v>0</v>
      </c>
      <c r="U293" s="20">
        <f>+N293*O293*'1. Standard_Cost'!$E$13</f>
        <v>0</v>
      </c>
      <c r="V293" s="19"/>
      <c r="W293" s="19"/>
      <c r="X293" s="19"/>
      <c r="Y293" s="20">
        <f>+V293*((X293*'1. Standard_Cost'!$B$17)+(W293*X293*'1. Standard_Cost'!$C$17))</f>
        <v>0</v>
      </c>
      <c r="Z293" s="19"/>
      <c r="AA293" s="19"/>
      <c r="AB293" s="20">
        <f>+Z293*'1. Standard_Cost'!$B$21+AA293*'1. Standard_Cost'!$C$21</f>
        <v>0</v>
      </c>
      <c r="AC293" s="21"/>
      <c r="AD293" s="22"/>
      <c r="AE293" s="20">
        <f>SUM(AD293,AC293,AB293,Y293,U293,T293,S293,R293)*'1. Standard_Cost'!B349</f>
        <v>0</v>
      </c>
      <c r="AF293" s="20">
        <f>SUM(AD293,AE293)</f>
        <v>0</v>
      </c>
      <c r="AG293" s="19"/>
      <c r="AH293" s="19"/>
      <c r="AI293" s="19"/>
      <c r="AJ293" s="23"/>
      <c r="AK293" s="23"/>
      <c r="AL293" s="23"/>
      <c r="AM293" s="20" t="e">
        <f>AG293*'1. Standard_Cost'!B345+'Incremental_Cost Year 1'!#REF!*'1. Standard_Cost'!C345+'Incremental_Cost Year 1'!#REF!*'1. Standard_Cost'!D345+'Incremental_Cost Year 1'!#REF!+'Incremental_Cost Year 1'!#REF!+AK293</f>
        <v>#REF!</v>
      </c>
      <c r="AN293" s="20" t="e">
        <f>AM293*'1. Standard_Cost'!C349</f>
        <v>#REF!</v>
      </c>
      <c r="AO293" s="23"/>
      <c r="AQ293" s="20">
        <f t="shared" ref="AQ293:AQ296" si="536">L293+M293</f>
        <v>0</v>
      </c>
      <c r="AR293" s="20">
        <f t="shared" ref="AR293:AR296" si="537">AF293</f>
        <v>0</v>
      </c>
      <c r="AS293" s="20" t="e">
        <f t="shared" ref="AS293:AS296" si="538">AM293+AN293</f>
        <v>#REF!</v>
      </c>
      <c r="AT293" s="20" t="e">
        <f>SUM(AQ293,AR293,AS293)</f>
        <v>#REF!</v>
      </c>
      <c r="AU293" s="24"/>
      <c r="AV293" s="24"/>
      <c r="AW293" s="24"/>
      <c r="AX293" s="24"/>
      <c r="AY293" s="24"/>
      <c r="AZ293" s="24"/>
      <c r="BA293" s="25" t="e">
        <f t="shared" ref="BA293:BA296" si="539">SUM(AU293:AZ293)-AT293</f>
        <v>#REF!</v>
      </c>
    </row>
    <row r="294" spans="2:53" outlineLevel="2">
      <c r="B294" s="41"/>
      <c r="C294" s="41"/>
      <c r="D294" s="84"/>
      <c r="E294" s="84"/>
      <c r="F294" s="84"/>
      <c r="G294" s="83"/>
      <c r="H294" s="15" t="s">
        <v>50</v>
      </c>
      <c r="I294" s="16"/>
      <c r="J294" s="17"/>
      <c r="K294" s="17"/>
      <c r="L294" s="18" t="str">
        <f>IF(I294&lt;&gt;0,((VLOOKUP(I294,'1. Standard_Cost'!$B$4:$D$9,2)+VLOOKUP(I294,'1. Standard_Cost'!$B$4:$D$9,3))*J294*K294),"0")</f>
        <v>0</v>
      </c>
      <c r="M294" s="18">
        <f t="shared" si="535"/>
        <v>0</v>
      </c>
      <c r="N294" s="19"/>
      <c r="O294" s="19"/>
      <c r="P294" s="19"/>
      <c r="Q294" s="19"/>
      <c r="R294" s="20">
        <f>+N294*P294*'1. Standard_Cost'!$B$13</f>
        <v>0</v>
      </c>
      <c r="S294" s="20">
        <f>+N294*O294*P294*'1. Standard_Cost'!$C$13</f>
        <v>0</v>
      </c>
      <c r="T294" s="20">
        <f>+N294*P294*Q294*'1. Standard_Cost'!$D$13</f>
        <v>0</v>
      </c>
      <c r="U294" s="20">
        <f>+N294*O294*'1. Standard_Cost'!$E$13</f>
        <v>0</v>
      </c>
      <c r="V294" s="19"/>
      <c r="W294" s="19"/>
      <c r="X294" s="19"/>
      <c r="Y294" s="20">
        <f>+V294*((X294*'1. Standard_Cost'!$B$17)+(W294*X294*'1. Standard_Cost'!$C$17))</f>
        <v>0</v>
      </c>
      <c r="Z294" s="19"/>
      <c r="AA294" s="19"/>
      <c r="AB294" s="20">
        <f>+Z294*'1. Standard_Cost'!$B$21+AA294*'1. Standard_Cost'!$C$21</f>
        <v>0</v>
      </c>
      <c r="AC294" s="21"/>
      <c r="AD294" s="22"/>
      <c r="AE294" s="20">
        <f>SUM(AD294,AC294,AB294,Y294,U294,T294,S294,R294)*'1. Standard_Cost'!B349</f>
        <v>0</v>
      </c>
      <c r="AF294" s="20">
        <f t="shared" ref="AF294:AF296" si="540">SUM(AD294,AE294)</f>
        <v>0</v>
      </c>
      <c r="AG294" s="19"/>
      <c r="AH294" s="19"/>
      <c r="AI294" s="19"/>
      <c r="AJ294" s="23"/>
      <c r="AK294" s="23"/>
      <c r="AL294" s="23"/>
      <c r="AM294" s="20" t="e">
        <f>AG294*'1. Standard_Cost'!B345+'Incremental_Cost Year 1'!#REF!*'1. Standard_Cost'!C345+'Incremental_Cost Year 1'!#REF!*'1. Standard_Cost'!D345+'Incremental_Cost Year 1'!#REF!+'Incremental_Cost Year 1'!#REF!+AK294</f>
        <v>#REF!</v>
      </c>
      <c r="AN294" s="20" t="e">
        <f>AM294*'1. Standard_Cost'!C349</f>
        <v>#REF!</v>
      </c>
      <c r="AO294" s="23"/>
      <c r="AQ294" s="20">
        <f t="shared" si="536"/>
        <v>0</v>
      </c>
      <c r="AR294" s="20">
        <f t="shared" si="537"/>
        <v>0</v>
      </c>
      <c r="AS294" s="20" t="e">
        <f t="shared" si="538"/>
        <v>#REF!</v>
      </c>
      <c r="AT294" s="20" t="e">
        <f t="shared" ref="AT294:AT296" si="541">SUM(AQ294,AR294,AS294)</f>
        <v>#REF!</v>
      </c>
      <c r="AU294" s="24"/>
      <c r="AV294" s="24">
        <v>0</v>
      </c>
      <c r="AW294" s="24"/>
      <c r="AX294" s="24"/>
      <c r="AY294" s="24"/>
      <c r="AZ294" s="24"/>
      <c r="BA294" s="25" t="e">
        <f t="shared" si="539"/>
        <v>#REF!</v>
      </c>
    </row>
    <row r="295" spans="2:53" outlineLevel="2">
      <c r="B295" s="41"/>
      <c r="C295" s="41"/>
      <c r="D295" s="84"/>
      <c r="E295" s="84"/>
      <c r="F295" s="84"/>
      <c r="G295" s="83"/>
      <c r="H295" s="15" t="s">
        <v>51</v>
      </c>
      <c r="I295" s="16"/>
      <c r="J295" s="17"/>
      <c r="K295" s="17"/>
      <c r="L295" s="18" t="str">
        <f>IF(I295&lt;&gt;0,((VLOOKUP(I295,'1. Standard_Cost'!$B$4:$D$9,2)+VLOOKUP(I295,'1. Standard_Cost'!$B$4:$D$9,3))*J295*K295),"0")</f>
        <v>0</v>
      </c>
      <c r="M295" s="18">
        <f t="shared" si="535"/>
        <v>0</v>
      </c>
      <c r="N295" s="19"/>
      <c r="O295" s="19"/>
      <c r="P295" s="19"/>
      <c r="Q295" s="19"/>
      <c r="R295" s="20">
        <f>+N295*P295*'1. Standard_Cost'!$B$13</f>
        <v>0</v>
      </c>
      <c r="S295" s="20">
        <f>+N295*O295*P295*'1. Standard_Cost'!$C$13</f>
        <v>0</v>
      </c>
      <c r="T295" s="20">
        <f>+N295*P295*Q295*'1. Standard_Cost'!$D$13</f>
        <v>0</v>
      </c>
      <c r="U295" s="20">
        <f>+N295*O295*'1. Standard_Cost'!$E$13</f>
        <v>0</v>
      </c>
      <c r="V295" s="19"/>
      <c r="W295" s="19"/>
      <c r="X295" s="19"/>
      <c r="Y295" s="20">
        <f>+V295*((X295*'1. Standard_Cost'!$B$17)+(W295*X295*'1. Standard_Cost'!$C$17))</f>
        <v>0</v>
      </c>
      <c r="Z295" s="19"/>
      <c r="AA295" s="19"/>
      <c r="AB295" s="20">
        <f>+Z295*'1. Standard_Cost'!$B$21+AA295*'1. Standard_Cost'!$C$21</f>
        <v>0</v>
      </c>
      <c r="AC295" s="21"/>
      <c r="AD295" s="22"/>
      <c r="AE295" s="20">
        <f>SUM(AD295,AC295,AB295,Y295,U295,T295,S295,R295)*'1. Standard_Cost'!B349</f>
        <v>0</v>
      </c>
      <c r="AF295" s="20">
        <f t="shared" si="540"/>
        <v>0</v>
      </c>
      <c r="AG295" s="19"/>
      <c r="AH295" s="19"/>
      <c r="AI295" s="19"/>
      <c r="AJ295" s="23"/>
      <c r="AK295" s="23"/>
      <c r="AL295" s="23"/>
      <c r="AM295" s="20" t="e">
        <f>AG295*'1. Standard_Cost'!B345+'Incremental_Cost Year 1'!#REF!*'1. Standard_Cost'!C345+'Incremental_Cost Year 1'!#REF!*'1. Standard_Cost'!D345+'Incremental_Cost Year 1'!#REF!+'Incremental_Cost Year 1'!#REF!+AK295</f>
        <v>#REF!</v>
      </c>
      <c r="AN295" s="20" t="e">
        <f>AM295*'1. Standard_Cost'!C349</f>
        <v>#REF!</v>
      </c>
      <c r="AO295" s="23"/>
      <c r="AQ295" s="20">
        <f t="shared" si="536"/>
        <v>0</v>
      </c>
      <c r="AR295" s="20">
        <f t="shared" si="537"/>
        <v>0</v>
      </c>
      <c r="AS295" s="20" t="e">
        <f t="shared" si="538"/>
        <v>#REF!</v>
      </c>
      <c r="AT295" s="20" t="e">
        <f t="shared" si="541"/>
        <v>#REF!</v>
      </c>
      <c r="AU295" s="24"/>
      <c r="AV295" s="24"/>
      <c r="AW295" s="24"/>
      <c r="AX295" s="24"/>
      <c r="AY295" s="24"/>
      <c r="AZ295" s="24"/>
      <c r="BA295" s="25" t="e">
        <f t="shared" si="539"/>
        <v>#REF!</v>
      </c>
    </row>
    <row r="296" spans="2:53" outlineLevel="2">
      <c r="B296" s="41"/>
      <c r="C296" s="41"/>
      <c r="D296" s="84"/>
      <c r="E296" s="84"/>
      <c r="F296" s="84"/>
      <c r="G296" s="83"/>
      <c r="H296" s="26" t="s">
        <v>180</v>
      </c>
      <c r="I296" s="16"/>
      <c r="J296" s="17"/>
      <c r="K296" s="17"/>
      <c r="L296" s="18" t="str">
        <f>IF(I296&lt;&gt;0,((VLOOKUP(I296,'1. Standard_Cost'!$B$4:$D$9,2)+VLOOKUP(I296,'1. Standard_Cost'!$B$4:$D$9,3))*J296*K296),"0")</f>
        <v>0</v>
      </c>
      <c r="M296" s="18">
        <f t="shared" si="535"/>
        <v>0</v>
      </c>
      <c r="N296" s="19"/>
      <c r="O296" s="19"/>
      <c r="P296" s="19"/>
      <c r="Q296" s="19"/>
      <c r="R296" s="20">
        <f>+N296*P296*'1. Standard_Cost'!$B$13</f>
        <v>0</v>
      </c>
      <c r="S296" s="20">
        <f>+N296*O296*P296*'1. Standard_Cost'!$C$13</f>
        <v>0</v>
      </c>
      <c r="T296" s="20">
        <f>+N296*P296*Q296*'1. Standard_Cost'!$D$13</f>
        <v>0</v>
      </c>
      <c r="U296" s="20">
        <f>+N296*O296*'1. Standard_Cost'!$E$13</f>
        <v>0</v>
      </c>
      <c r="V296" s="19"/>
      <c r="W296" s="19"/>
      <c r="X296" s="19"/>
      <c r="Y296" s="20">
        <f>+V296*((X296*'1. Standard_Cost'!$B$17)+(W296*X296*'1. Standard_Cost'!$C$17))</f>
        <v>0</v>
      </c>
      <c r="Z296" s="19"/>
      <c r="AA296" s="19"/>
      <c r="AB296" s="20">
        <f>+Z296*'1. Standard_Cost'!$B$21+AA296*'1. Standard_Cost'!$C$21</f>
        <v>0</v>
      </c>
      <c r="AC296" s="21"/>
      <c r="AD296" s="22"/>
      <c r="AE296" s="20">
        <f>SUM(AD296,AC296,AB296,Y296,U296,T296,S296,R296)*'1. Standard_Cost'!B349</f>
        <v>0</v>
      </c>
      <c r="AF296" s="20">
        <f t="shared" si="540"/>
        <v>0</v>
      </c>
      <c r="AG296" s="19"/>
      <c r="AH296" s="19"/>
      <c r="AI296" s="19"/>
      <c r="AJ296" s="23"/>
      <c r="AK296" s="23"/>
      <c r="AL296" s="23"/>
      <c r="AM296" s="20" t="e">
        <f>AG296*'1. Standard_Cost'!B345+'Incremental_Cost Year 1'!#REF!*'1. Standard_Cost'!C345+'Incremental_Cost Year 1'!#REF!*'1. Standard_Cost'!D345+'Incremental_Cost Year 1'!#REF!+'Incremental_Cost Year 1'!#REF!+AK296</f>
        <v>#REF!</v>
      </c>
      <c r="AN296" s="20" t="e">
        <f>AM296*'1. Standard_Cost'!C349</f>
        <v>#REF!</v>
      </c>
      <c r="AO296" s="23"/>
      <c r="AQ296" s="20">
        <f t="shared" si="536"/>
        <v>0</v>
      </c>
      <c r="AR296" s="20">
        <f t="shared" si="537"/>
        <v>0</v>
      </c>
      <c r="AS296" s="20" t="e">
        <f t="shared" si="538"/>
        <v>#REF!</v>
      </c>
      <c r="AT296" s="20" t="e">
        <f t="shared" si="541"/>
        <v>#REF!</v>
      </c>
      <c r="AU296" s="24"/>
      <c r="AV296" s="24"/>
      <c r="AW296" s="24"/>
      <c r="AX296" s="24"/>
      <c r="AY296" s="24"/>
      <c r="AZ296" s="24"/>
      <c r="BA296" s="25" t="e">
        <f t="shared" si="539"/>
        <v>#REF!</v>
      </c>
    </row>
    <row r="297" spans="2:53" ht="41.4" outlineLevel="1">
      <c r="B297" s="41"/>
      <c r="C297" s="41"/>
      <c r="D297" s="86" t="s">
        <v>48</v>
      </c>
      <c r="E297" s="86" t="s">
        <v>319</v>
      </c>
      <c r="F297" s="88" t="s">
        <v>153</v>
      </c>
      <c r="G297" s="89" t="s">
        <v>154</v>
      </c>
      <c r="H297" s="27" t="s">
        <v>310</v>
      </c>
      <c r="I297" s="28"/>
      <c r="J297" s="28"/>
      <c r="K297" s="28"/>
      <c r="L297" s="29">
        <f>SUM(L293:L296)</f>
        <v>0</v>
      </c>
      <c r="M297" s="29">
        <f>SUM(M293:M296)</f>
        <v>0</v>
      </c>
      <c r="N297" s="28"/>
      <c r="O297" s="28"/>
      <c r="P297" s="28"/>
      <c r="Q297" s="28"/>
      <c r="R297" s="30">
        <f>SUM(R293:R296)</f>
        <v>0</v>
      </c>
      <c r="S297" s="30">
        <f>SUM(S293:S296)</f>
        <v>0</v>
      </c>
      <c r="T297" s="30">
        <f>SUM(T293:T296)</f>
        <v>0</v>
      </c>
      <c r="U297" s="30">
        <f>SUM(U293:U296)</f>
        <v>0</v>
      </c>
      <c r="V297" s="28"/>
      <c r="W297" s="28"/>
      <c r="X297" s="28"/>
      <c r="Y297" s="29">
        <f>SUM(Y293:Y296)</f>
        <v>0</v>
      </c>
      <c r="Z297" s="28"/>
      <c r="AA297" s="28"/>
      <c r="AB297" s="29">
        <f t="shared" ref="AB297:AF297" si="542">SUM(AB293:AB296)</f>
        <v>0</v>
      </c>
      <c r="AC297" s="29">
        <f t="shared" si="542"/>
        <v>0</v>
      </c>
      <c r="AD297" s="29">
        <f t="shared" si="542"/>
        <v>0</v>
      </c>
      <c r="AE297" s="29">
        <f t="shared" si="542"/>
        <v>0</v>
      </c>
      <c r="AF297" s="29">
        <f t="shared" si="542"/>
        <v>0</v>
      </c>
      <c r="AG297" s="28"/>
      <c r="AH297" s="28"/>
      <c r="AI297" s="28"/>
      <c r="AJ297" s="30">
        <f>SUM(AJ293:AJ296)</f>
        <v>0</v>
      </c>
      <c r="AK297" s="30">
        <f>SUM(AK293:AK296)</f>
        <v>0</v>
      </c>
      <c r="AL297" s="30">
        <f>SUM(AL293:AL296)</f>
        <v>0</v>
      </c>
      <c r="AM297" s="29" t="e">
        <f>SUM(AM293:AM296)</f>
        <v>#REF!</v>
      </c>
      <c r="AN297" s="29" t="e">
        <f>SUM(AN293:AN296)</f>
        <v>#REF!</v>
      </c>
      <c r="AO297" s="31"/>
      <c r="AP297" s="32"/>
      <c r="AQ297" s="78">
        <f t="shared" ref="AQ297:BA297" si="543">SUM(AQ293:AQ296)</f>
        <v>0</v>
      </c>
      <c r="AR297" s="78">
        <f t="shared" si="543"/>
        <v>0</v>
      </c>
      <c r="AS297" s="78" t="e">
        <f t="shared" si="543"/>
        <v>#REF!</v>
      </c>
      <c r="AT297" s="78" t="e">
        <f t="shared" si="543"/>
        <v>#REF!</v>
      </c>
      <c r="AU297" s="78">
        <f t="shared" si="543"/>
        <v>0</v>
      </c>
      <c r="AV297" s="78">
        <f t="shared" si="543"/>
        <v>0</v>
      </c>
      <c r="AW297" s="78">
        <f t="shared" si="543"/>
        <v>0</v>
      </c>
      <c r="AX297" s="78">
        <f t="shared" si="543"/>
        <v>0</v>
      </c>
      <c r="AY297" s="78">
        <f t="shared" si="543"/>
        <v>0</v>
      </c>
      <c r="AZ297" s="78">
        <f t="shared" si="543"/>
        <v>0</v>
      </c>
      <c r="BA297" s="78" t="e">
        <f t="shared" si="543"/>
        <v>#REF!</v>
      </c>
    </row>
    <row r="298" spans="2:53" outlineLevel="2">
      <c r="B298" s="41"/>
      <c r="C298" s="41"/>
      <c r="D298" s="85"/>
      <c r="E298" s="85"/>
      <c r="F298" s="87"/>
      <c r="G298" s="82"/>
      <c r="H298" s="15" t="s">
        <v>49</v>
      </c>
      <c r="I298" s="16"/>
      <c r="J298" s="17"/>
      <c r="K298" s="17"/>
      <c r="L298" s="18" t="str">
        <f>IF(I298&lt;&gt;0,((VLOOKUP(I298,'1. Standard_Cost'!$B$4:$D$9,2)+VLOOKUP(I298,'1. Standard_Cost'!$B$4:$D$9,3))*J298*K298),"0")</f>
        <v>0</v>
      </c>
      <c r="M298" s="18">
        <f t="shared" ref="M298:M301" si="544">L298*0.167</f>
        <v>0</v>
      </c>
      <c r="N298" s="19"/>
      <c r="O298" s="19"/>
      <c r="P298" s="19"/>
      <c r="Q298" s="19"/>
      <c r="R298" s="20">
        <f>+N298*P298*'1. Standard_Cost'!$B$13</f>
        <v>0</v>
      </c>
      <c r="S298" s="20">
        <f>+N298*O298*P298*'1. Standard_Cost'!$C$13</f>
        <v>0</v>
      </c>
      <c r="T298" s="20">
        <f>+N298*P298*Q298*'1. Standard_Cost'!$D$13</f>
        <v>0</v>
      </c>
      <c r="U298" s="20">
        <f>+N298*O298*'1. Standard_Cost'!$E$13</f>
        <v>0</v>
      </c>
      <c r="V298" s="19"/>
      <c r="W298" s="19"/>
      <c r="X298" s="19"/>
      <c r="Y298" s="20">
        <f>+V298*((X298*'1. Standard_Cost'!$B$17)+(W298*X298*'1. Standard_Cost'!$C$17))</f>
        <v>0</v>
      </c>
      <c r="Z298" s="19"/>
      <c r="AA298" s="19"/>
      <c r="AB298" s="20">
        <f>+Z298*'1. Standard_Cost'!$B$21+AA298*'1. Standard_Cost'!$C$21</f>
        <v>0</v>
      </c>
      <c r="AC298" s="21"/>
      <c r="AD298" s="22"/>
      <c r="AE298" s="20">
        <f>SUM(AD298,AC298,AB298,Y298,U298,T298,S298,R298)*'1. Standard_Cost'!B354</f>
        <v>0</v>
      </c>
      <c r="AF298" s="20">
        <f>SUM(AD298,AE298)</f>
        <v>0</v>
      </c>
      <c r="AG298" s="19"/>
      <c r="AH298" s="19"/>
      <c r="AI298" s="19"/>
      <c r="AJ298" s="23"/>
      <c r="AK298" s="23"/>
      <c r="AL298" s="23"/>
      <c r="AM298" s="20" t="e">
        <f>AG298*'1. Standard_Cost'!B350+'Incremental_Cost Year 1'!#REF!*'1. Standard_Cost'!C350+'Incremental_Cost Year 1'!#REF!*'1. Standard_Cost'!D350+'Incremental_Cost Year 1'!#REF!+'Incremental_Cost Year 1'!#REF!+AK298</f>
        <v>#REF!</v>
      </c>
      <c r="AN298" s="20" t="e">
        <f>AM298*'1. Standard_Cost'!C354</f>
        <v>#REF!</v>
      </c>
      <c r="AO298" s="23"/>
      <c r="AQ298" s="20">
        <f t="shared" ref="AQ298:AQ301" si="545">L298+M298</f>
        <v>0</v>
      </c>
      <c r="AR298" s="20">
        <f t="shared" ref="AR298:AR301" si="546">AF298</f>
        <v>0</v>
      </c>
      <c r="AS298" s="20" t="e">
        <f t="shared" ref="AS298:AS301" si="547">AM298+AN298</f>
        <v>#REF!</v>
      </c>
      <c r="AT298" s="20" t="e">
        <f>SUM(AQ298,AR298,AS298)</f>
        <v>#REF!</v>
      </c>
      <c r="AU298" s="24"/>
      <c r="AV298" s="24"/>
      <c r="AW298" s="24"/>
      <c r="AX298" s="24"/>
      <c r="AY298" s="24"/>
      <c r="AZ298" s="24"/>
      <c r="BA298" s="25" t="e">
        <f t="shared" ref="BA298:BA301" si="548">SUM(AU298:AZ298)-AT298</f>
        <v>#REF!</v>
      </c>
    </row>
    <row r="299" spans="2:53" outlineLevel="2">
      <c r="B299" s="41"/>
      <c r="C299" s="41"/>
      <c r="D299" s="84"/>
      <c r="E299" s="84"/>
      <c r="F299" s="84"/>
      <c r="G299" s="83"/>
      <c r="H299" s="15" t="s">
        <v>50</v>
      </c>
      <c r="I299" s="16"/>
      <c r="J299" s="17"/>
      <c r="K299" s="17"/>
      <c r="L299" s="18" t="str">
        <f>IF(I299&lt;&gt;0,((VLOOKUP(I299,'1. Standard_Cost'!$B$4:$D$9,2)+VLOOKUP(I299,'1. Standard_Cost'!$B$4:$D$9,3))*J299*K299),"0")</f>
        <v>0</v>
      </c>
      <c r="M299" s="18">
        <f t="shared" si="544"/>
        <v>0</v>
      </c>
      <c r="N299" s="19"/>
      <c r="O299" s="19"/>
      <c r="P299" s="19"/>
      <c r="Q299" s="19"/>
      <c r="R299" s="20">
        <f>+N299*P299*'1. Standard_Cost'!$B$13</f>
        <v>0</v>
      </c>
      <c r="S299" s="20">
        <f>+N299*O299*P299*'1. Standard_Cost'!$C$13</f>
        <v>0</v>
      </c>
      <c r="T299" s="20">
        <f>+N299*P299*Q299*'1. Standard_Cost'!$D$13</f>
        <v>0</v>
      </c>
      <c r="U299" s="20">
        <f>+N299*O299*'1. Standard_Cost'!$E$13</f>
        <v>0</v>
      </c>
      <c r="V299" s="19"/>
      <c r="W299" s="19"/>
      <c r="X299" s="19"/>
      <c r="Y299" s="20">
        <f>+V299*((X299*'1. Standard_Cost'!$B$17)+(W299*X299*'1. Standard_Cost'!$C$17))</f>
        <v>0</v>
      </c>
      <c r="Z299" s="19"/>
      <c r="AA299" s="19"/>
      <c r="AB299" s="20">
        <f>+Z299*'1. Standard_Cost'!$B$21+AA299*'1. Standard_Cost'!$C$21</f>
        <v>0</v>
      </c>
      <c r="AC299" s="21"/>
      <c r="AD299" s="22"/>
      <c r="AE299" s="20">
        <f>SUM(AD299,AC299,AB299,Y299,U299,T299,S299,R299)*'1. Standard_Cost'!B354</f>
        <v>0</v>
      </c>
      <c r="AF299" s="20">
        <f t="shared" ref="AF299:AF301" si="549">SUM(AD299,AE299)</f>
        <v>0</v>
      </c>
      <c r="AG299" s="19"/>
      <c r="AH299" s="19"/>
      <c r="AI299" s="19"/>
      <c r="AJ299" s="23"/>
      <c r="AK299" s="23"/>
      <c r="AL299" s="23"/>
      <c r="AM299" s="20" t="e">
        <f>AG299*'1. Standard_Cost'!B350+'Incremental_Cost Year 1'!#REF!*'1. Standard_Cost'!C350+'Incremental_Cost Year 1'!#REF!*'1. Standard_Cost'!D350+'Incremental_Cost Year 1'!#REF!+'Incremental_Cost Year 1'!#REF!+AK299</f>
        <v>#REF!</v>
      </c>
      <c r="AN299" s="20" t="e">
        <f>AM299*'1. Standard_Cost'!C354</f>
        <v>#REF!</v>
      </c>
      <c r="AO299" s="23"/>
      <c r="AQ299" s="20">
        <f t="shared" si="545"/>
        <v>0</v>
      </c>
      <c r="AR299" s="20">
        <f t="shared" si="546"/>
        <v>0</v>
      </c>
      <c r="AS299" s="20" t="e">
        <f t="shared" si="547"/>
        <v>#REF!</v>
      </c>
      <c r="AT299" s="20" t="e">
        <f t="shared" ref="AT299:AT301" si="550">SUM(AQ299,AR299,AS299)</f>
        <v>#REF!</v>
      </c>
      <c r="AU299" s="24"/>
      <c r="AV299" s="24">
        <v>0</v>
      </c>
      <c r="AW299" s="24"/>
      <c r="AX299" s="24"/>
      <c r="AY299" s="24"/>
      <c r="AZ299" s="24"/>
      <c r="BA299" s="25" t="e">
        <f t="shared" si="548"/>
        <v>#REF!</v>
      </c>
    </row>
    <row r="300" spans="2:53" outlineLevel="2">
      <c r="B300" s="41"/>
      <c r="C300" s="41"/>
      <c r="D300" s="84"/>
      <c r="E300" s="84"/>
      <c r="F300" s="84"/>
      <c r="G300" s="83"/>
      <c r="H300" s="15" t="s">
        <v>51</v>
      </c>
      <c r="I300" s="16"/>
      <c r="J300" s="17"/>
      <c r="K300" s="17"/>
      <c r="L300" s="18" t="str">
        <f>IF(I300&lt;&gt;0,((VLOOKUP(I300,'1. Standard_Cost'!$B$4:$D$9,2)+VLOOKUP(I300,'1. Standard_Cost'!$B$4:$D$9,3))*J300*K300),"0")</f>
        <v>0</v>
      </c>
      <c r="M300" s="18">
        <f t="shared" si="544"/>
        <v>0</v>
      </c>
      <c r="N300" s="19"/>
      <c r="O300" s="19"/>
      <c r="P300" s="19"/>
      <c r="Q300" s="19"/>
      <c r="R300" s="20">
        <f>+N300*P300*'1. Standard_Cost'!$B$13</f>
        <v>0</v>
      </c>
      <c r="S300" s="20">
        <f>+N300*O300*P300*'1. Standard_Cost'!$C$13</f>
        <v>0</v>
      </c>
      <c r="T300" s="20">
        <f>+N300*P300*Q300*'1. Standard_Cost'!$D$13</f>
        <v>0</v>
      </c>
      <c r="U300" s="20">
        <f>+N300*O300*'1. Standard_Cost'!$E$13</f>
        <v>0</v>
      </c>
      <c r="V300" s="19"/>
      <c r="W300" s="19"/>
      <c r="X300" s="19"/>
      <c r="Y300" s="20">
        <f>+V300*((X300*'1. Standard_Cost'!$B$17)+(W300*X300*'1. Standard_Cost'!$C$17))</f>
        <v>0</v>
      </c>
      <c r="Z300" s="19"/>
      <c r="AA300" s="19"/>
      <c r="AB300" s="20">
        <f>+Z300*'1. Standard_Cost'!$B$21+AA300*'1. Standard_Cost'!$C$21</f>
        <v>0</v>
      </c>
      <c r="AC300" s="21"/>
      <c r="AD300" s="22"/>
      <c r="AE300" s="20">
        <f>SUM(AD300,AC300,AB300,Y300,U300,T300,S300,R300)*'1. Standard_Cost'!B354</f>
        <v>0</v>
      </c>
      <c r="AF300" s="20">
        <f t="shared" si="549"/>
        <v>0</v>
      </c>
      <c r="AG300" s="19"/>
      <c r="AH300" s="19"/>
      <c r="AI300" s="19"/>
      <c r="AJ300" s="23"/>
      <c r="AK300" s="23"/>
      <c r="AL300" s="23"/>
      <c r="AM300" s="20" t="e">
        <f>AG300*'1. Standard_Cost'!B350+'Incremental_Cost Year 1'!#REF!*'1. Standard_Cost'!C350+'Incremental_Cost Year 1'!#REF!*'1. Standard_Cost'!D350+'Incremental_Cost Year 1'!#REF!+'Incremental_Cost Year 1'!#REF!+AK300</f>
        <v>#REF!</v>
      </c>
      <c r="AN300" s="20" t="e">
        <f>AM300*'1. Standard_Cost'!C354</f>
        <v>#REF!</v>
      </c>
      <c r="AO300" s="23"/>
      <c r="AQ300" s="20">
        <f t="shared" si="545"/>
        <v>0</v>
      </c>
      <c r="AR300" s="20">
        <f t="shared" si="546"/>
        <v>0</v>
      </c>
      <c r="AS300" s="20" t="e">
        <f t="shared" si="547"/>
        <v>#REF!</v>
      </c>
      <c r="AT300" s="20" t="e">
        <f t="shared" si="550"/>
        <v>#REF!</v>
      </c>
      <c r="AU300" s="24"/>
      <c r="AV300" s="24"/>
      <c r="AW300" s="24"/>
      <c r="AX300" s="24"/>
      <c r="AY300" s="24"/>
      <c r="AZ300" s="24"/>
      <c r="BA300" s="25" t="e">
        <f t="shared" si="548"/>
        <v>#REF!</v>
      </c>
    </row>
    <row r="301" spans="2:53" outlineLevel="2">
      <c r="B301" s="41"/>
      <c r="C301" s="41"/>
      <c r="D301" s="84"/>
      <c r="E301" s="84"/>
      <c r="F301" s="84"/>
      <c r="G301" s="83"/>
      <c r="H301" s="26" t="s">
        <v>180</v>
      </c>
      <c r="I301" s="16"/>
      <c r="J301" s="17"/>
      <c r="K301" s="17"/>
      <c r="L301" s="18" t="str">
        <f>IF(I301&lt;&gt;0,((VLOOKUP(I301,'1. Standard_Cost'!$B$4:$D$9,2)+VLOOKUP(I301,'1. Standard_Cost'!$B$4:$D$9,3))*J301*K301),"0")</f>
        <v>0</v>
      </c>
      <c r="M301" s="18">
        <f t="shared" si="544"/>
        <v>0</v>
      </c>
      <c r="N301" s="19"/>
      <c r="O301" s="19"/>
      <c r="P301" s="19"/>
      <c r="Q301" s="19"/>
      <c r="R301" s="20">
        <f>+N301*P301*'1. Standard_Cost'!$B$13</f>
        <v>0</v>
      </c>
      <c r="S301" s="20">
        <f>+N301*O301*P301*'1. Standard_Cost'!$C$13</f>
        <v>0</v>
      </c>
      <c r="T301" s="20">
        <f>+N301*P301*Q301*'1. Standard_Cost'!$D$13</f>
        <v>0</v>
      </c>
      <c r="U301" s="20">
        <f>+N301*O301*'1. Standard_Cost'!$E$13</f>
        <v>0</v>
      </c>
      <c r="V301" s="19"/>
      <c r="W301" s="19"/>
      <c r="X301" s="19"/>
      <c r="Y301" s="20">
        <f>+V301*((X301*'1. Standard_Cost'!$B$17)+(W301*X301*'1. Standard_Cost'!$C$17))</f>
        <v>0</v>
      </c>
      <c r="Z301" s="19"/>
      <c r="AA301" s="19"/>
      <c r="AB301" s="20">
        <f>+Z301*'1. Standard_Cost'!$B$21+AA301*'1. Standard_Cost'!$C$21</f>
        <v>0</v>
      </c>
      <c r="AC301" s="21"/>
      <c r="AD301" s="22"/>
      <c r="AE301" s="20">
        <f>SUM(AD301,AC301,AB301,Y301,U301,T301,S301,R301)*'1. Standard_Cost'!B354</f>
        <v>0</v>
      </c>
      <c r="AF301" s="20">
        <f t="shared" si="549"/>
        <v>0</v>
      </c>
      <c r="AG301" s="19"/>
      <c r="AH301" s="19"/>
      <c r="AI301" s="19"/>
      <c r="AJ301" s="23"/>
      <c r="AK301" s="23"/>
      <c r="AL301" s="23"/>
      <c r="AM301" s="20" t="e">
        <f>AG301*'1. Standard_Cost'!B350+'Incremental_Cost Year 1'!#REF!*'1. Standard_Cost'!C350+'Incremental_Cost Year 1'!#REF!*'1. Standard_Cost'!D350+'Incremental_Cost Year 1'!#REF!+'Incremental_Cost Year 1'!#REF!+AK301</f>
        <v>#REF!</v>
      </c>
      <c r="AN301" s="20" t="e">
        <f>AM301*'1. Standard_Cost'!C354</f>
        <v>#REF!</v>
      </c>
      <c r="AO301" s="23"/>
      <c r="AQ301" s="20">
        <f t="shared" si="545"/>
        <v>0</v>
      </c>
      <c r="AR301" s="20">
        <f t="shared" si="546"/>
        <v>0</v>
      </c>
      <c r="AS301" s="20" t="e">
        <f t="shared" si="547"/>
        <v>#REF!</v>
      </c>
      <c r="AT301" s="20" t="e">
        <f t="shared" si="550"/>
        <v>#REF!</v>
      </c>
      <c r="AU301" s="24"/>
      <c r="AV301" s="24"/>
      <c r="AW301" s="24"/>
      <c r="AX301" s="24"/>
      <c r="AY301" s="24"/>
      <c r="AZ301" s="24"/>
      <c r="BA301" s="25" t="e">
        <f t="shared" si="548"/>
        <v>#REF!</v>
      </c>
    </row>
    <row r="302" spans="2:53" ht="41.4" outlineLevel="1">
      <c r="B302" s="41"/>
      <c r="C302" s="41"/>
      <c r="D302" s="86" t="s">
        <v>48</v>
      </c>
      <c r="E302" s="86" t="s">
        <v>322</v>
      </c>
      <c r="F302" s="88" t="s">
        <v>153</v>
      </c>
      <c r="G302" s="89" t="s">
        <v>154</v>
      </c>
      <c r="H302" s="27" t="s">
        <v>323</v>
      </c>
      <c r="I302" s="28"/>
      <c r="J302" s="28"/>
      <c r="K302" s="28"/>
      <c r="L302" s="29">
        <f>SUM(L298:L301)</f>
        <v>0</v>
      </c>
      <c r="M302" s="29">
        <f>SUM(M298:M301)</f>
        <v>0</v>
      </c>
      <c r="N302" s="28"/>
      <c r="O302" s="28"/>
      <c r="P302" s="28"/>
      <c r="Q302" s="28"/>
      <c r="R302" s="30">
        <f>SUM(R298:R301)</f>
        <v>0</v>
      </c>
      <c r="S302" s="30">
        <f>SUM(S298:S301)</f>
        <v>0</v>
      </c>
      <c r="T302" s="30">
        <f>SUM(T298:T301)</f>
        <v>0</v>
      </c>
      <c r="U302" s="30">
        <f>SUM(U298:U301)</f>
        <v>0</v>
      </c>
      <c r="V302" s="28"/>
      <c r="W302" s="28"/>
      <c r="X302" s="28"/>
      <c r="Y302" s="29">
        <f>SUM(Y298:Y301)</f>
        <v>0</v>
      </c>
      <c r="Z302" s="28"/>
      <c r="AA302" s="28"/>
      <c r="AB302" s="29">
        <f t="shared" ref="AB302:AF302" si="551">SUM(AB298:AB301)</f>
        <v>0</v>
      </c>
      <c r="AC302" s="29">
        <f t="shared" si="551"/>
        <v>0</v>
      </c>
      <c r="AD302" s="29">
        <f t="shared" si="551"/>
        <v>0</v>
      </c>
      <c r="AE302" s="29">
        <f t="shared" si="551"/>
        <v>0</v>
      </c>
      <c r="AF302" s="29">
        <f t="shared" si="551"/>
        <v>0</v>
      </c>
      <c r="AG302" s="28"/>
      <c r="AH302" s="28"/>
      <c r="AI302" s="28"/>
      <c r="AJ302" s="30">
        <f>SUM(AJ298:AJ301)</f>
        <v>0</v>
      </c>
      <c r="AK302" s="30">
        <f>SUM(AK298:AK301)</f>
        <v>0</v>
      </c>
      <c r="AL302" s="30">
        <f>SUM(AL298:AL301)</f>
        <v>0</v>
      </c>
      <c r="AM302" s="29" t="e">
        <f>SUM(AM298:AM301)</f>
        <v>#REF!</v>
      </c>
      <c r="AN302" s="29" t="e">
        <f>SUM(AN298:AN301)</f>
        <v>#REF!</v>
      </c>
      <c r="AO302" s="31"/>
      <c r="AP302" s="32"/>
      <c r="AQ302" s="78">
        <f t="shared" ref="AQ302:BA302" si="552">SUM(AQ298:AQ301)</f>
        <v>0</v>
      </c>
      <c r="AR302" s="78">
        <f t="shared" si="552"/>
        <v>0</v>
      </c>
      <c r="AS302" s="78" t="e">
        <f t="shared" si="552"/>
        <v>#REF!</v>
      </c>
      <c r="AT302" s="78" t="e">
        <f t="shared" si="552"/>
        <v>#REF!</v>
      </c>
      <c r="AU302" s="78">
        <f t="shared" si="552"/>
        <v>0</v>
      </c>
      <c r="AV302" s="78">
        <f t="shared" si="552"/>
        <v>0</v>
      </c>
      <c r="AW302" s="78">
        <f t="shared" si="552"/>
        <v>0</v>
      </c>
      <c r="AX302" s="78">
        <f t="shared" si="552"/>
        <v>0</v>
      </c>
      <c r="AY302" s="78">
        <f t="shared" si="552"/>
        <v>0</v>
      </c>
      <c r="AZ302" s="78">
        <f t="shared" si="552"/>
        <v>0</v>
      </c>
      <c r="BA302" s="78" t="e">
        <f t="shared" si="552"/>
        <v>#REF!</v>
      </c>
    </row>
    <row r="303" spans="2:53" s="39" customFormat="1" ht="12.75" customHeight="1">
      <c r="B303" s="49"/>
      <c r="C303" s="224" t="s">
        <v>324</v>
      </c>
      <c r="D303" s="224"/>
      <c r="E303" s="225"/>
      <c r="F303" s="69"/>
      <c r="G303" s="69"/>
      <c r="H303" s="57" t="s">
        <v>325</v>
      </c>
      <c r="I303" s="58"/>
      <c r="J303" s="58"/>
      <c r="K303" s="58"/>
      <c r="L303" s="59">
        <f>SUM(L308,L313,L318)</f>
        <v>0</v>
      </c>
      <c r="M303" s="59">
        <f>SUM(M308,M313,M318)</f>
        <v>0</v>
      </c>
      <c r="N303" s="58"/>
      <c r="O303" s="58"/>
      <c r="P303" s="58"/>
      <c r="Q303" s="58"/>
      <c r="R303" s="59">
        <f>SUM(R308,R313,R318)</f>
        <v>0</v>
      </c>
      <c r="S303" s="59">
        <f t="shared" ref="S303:U303" si="553">SUM(S308,S313,S318)</f>
        <v>0</v>
      </c>
      <c r="T303" s="59">
        <f t="shared" si="553"/>
        <v>0</v>
      </c>
      <c r="U303" s="59">
        <f t="shared" si="553"/>
        <v>0</v>
      </c>
      <c r="V303" s="58"/>
      <c r="W303" s="58"/>
      <c r="X303" s="58"/>
      <c r="Y303" s="59">
        <f t="shared" ref="Y303" si="554">SUM(Y308,Y313,Y318)</f>
        <v>0</v>
      </c>
      <c r="Z303" s="58"/>
      <c r="AA303" s="58"/>
      <c r="AB303" s="59">
        <f t="shared" ref="AB303:AF303" si="555">SUM(AB308,AB313,AB318)</f>
        <v>0</v>
      </c>
      <c r="AC303" s="59">
        <f t="shared" si="555"/>
        <v>0</v>
      </c>
      <c r="AD303" s="59">
        <f t="shared" si="555"/>
        <v>0</v>
      </c>
      <c r="AE303" s="59">
        <f t="shared" si="555"/>
        <v>0</v>
      </c>
      <c r="AF303" s="59">
        <f t="shared" si="555"/>
        <v>0</v>
      </c>
      <c r="AG303" s="58"/>
      <c r="AH303" s="58"/>
      <c r="AI303" s="58"/>
      <c r="AJ303" s="59">
        <f t="shared" ref="AJ303:AN303" si="556">SUM(AJ308,AJ313,AJ318)</f>
        <v>0</v>
      </c>
      <c r="AK303" s="59">
        <f t="shared" si="556"/>
        <v>0</v>
      </c>
      <c r="AL303" s="59">
        <f t="shared" si="556"/>
        <v>0</v>
      </c>
      <c r="AM303" s="59" t="e">
        <f t="shared" si="556"/>
        <v>#REF!</v>
      </c>
      <c r="AN303" s="59" t="e">
        <f t="shared" si="556"/>
        <v>#REF!</v>
      </c>
      <c r="AO303" s="60"/>
      <c r="AP303" s="40"/>
      <c r="AQ303" s="59">
        <f t="shared" ref="AQ303:BA303" si="557">SUM(AQ308,AQ313,AQ318)</f>
        <v>0</v>
      </c>
      <c r="AR303" s="59">
        <f t="shared" si="557"/>
        <v>0</v>
      </c>
      <c r="AS303" s="59" t="e">
        <f t="shared" si="557"/>
        <v>#REF!</v>
      </c>
      <c r="AT303" s="59" t="e">
        <f t="shared" si="557"/>
        <v>#REF!</v>
      </c>
      <c r="AU303" s="59">
        <f t="shared" si="557"/>
        <v>0</v>
      </c>
      <c r="AV303" s="59">
        <f t="shared" si="557"/>
        <v>0</v>
      </c>
      <c r="AW303" s="59">
        <f t="shared" si="557"/>
        <v>0</v>
      </c>
      <c r="AX303" s="59">
        <f t="shared" si="557"/>
        <v>0</v>
      </c>
      <c r="AY303" s="59">
        <f t="shared" si="557"/>
        <v>0</v>
      </c>
      <c r="AZ303" s="59">
        <f t="shared" si="557"/>
        <v>0</v>
      </c>
      <c r="BA303" s="59" t="e">
        <f t="shared" si="557"/>
        <v>#REF!</v>
      </c>
    </row>
    <row r="304" spans="2:53" outlineLevel="2">
      <c r="B304" s="41"/>
      <c r="C304" s="38"/>
      <c r="D304" s="85"/>
      <c r="E304" s="85"/>
      <c r="F304" s="87"/>
      <c r="G304" s="82"/>
      <c r="H304" s="15" t="s">
        <v>49</v>
      </c>
      <c r="I304" s="16"/>
      <c r="J304" s="17"/>
      <c r="K304" s="17"/>
      <c r="L304" s="18" t="str">
        <f>IF(I304&lt;&gt;0,((VLOOKUP(I304,'1. Standard_Cost'!$B$4:$D$9,2)+VLOOKUP(I304,'1. Standard_Cost'!$B$4:$D$9,3))*J304*K304),"0")</f>
        <v>0</v>
      </c>
      <c r="M304" s="18">
        <f t="shared" ref="M304:M307" si="558">L304*0.167</f>
        <v>0</v>
      </c>
      <c r="N304" s="19"/>
      <c r="O304" s="19"/>
      <c r="P304" s="19"/>
      <c r="Q304" s="19"/>
      <c r="R304" s="20">
        <f>+N304*P304*'1. Standard_Cost'!$B$13</f>
        <v>0</v>
      </c>
      <c r="S304" s="20">
        <f>+N304*O304*P304*'1. Standard_Cost'!$C$13</f>
        <v>0</v>
      </c>
      <c r="T304" s="20">
        <f>+N304*P304*Q304*'1. Standard_Cost'!$D$13</f>
        <v>0</v>
      </c>
      <c r="U304" s="20">
        <f>+N304*O304*'1. Standard_Cost'!$E$13</f>
        <v>0</v>
      </c>
      <c r="V304" s="19"/>
      <c r="W304" s="19"/>
      <c r="X304" s="19"/>
      <c r="Y304" s="20">
        <f>+V304*((X304*'1. Standard_Cost'!$B$17)+(W304*X304*'1. Standard_Cost'!$C$17))</f>
        <v>0</v>
      </c>
      <c r="Z304" s="19"/>
      <c r="AA304" s="19"/>
      <c r="AB304" s="20">
        <f>+Z304*'1. Standard_Cost'!$B$21+AA304*'1. Standard_Cost'!$C$21</f>
        <v>0</v>
      </c>
      <c r="AC304" s="21"/>
      <c r="AD304" s="22"/>
      <c r="AE304" s="20">
        <f>SUM(AD304,AC304,AB304,Y304,U304,T304,S304,R304)*'1. Standard_Cost'!B365</f>
        <v>0</v>
      </c>
      <c r="AF304" s="20">
        <f>SUM(AD304,AE304)</f>
        <v>0</v>
      </c>
      <c r="AG304" s="19"/>
      <c r="AH304" s="19"/>
      <c r="AI304" s="19"/>
      <c r="AJ304" s="23"/>
      <c r="AK304" s="23"/>
      <c r="AL304" s="23"/>
      <c r="AM304" s="20" t="e">
        <f>AG304*'1. Standard_Cost'!B361+'Incremental_Cost Year 1'!#REF!*'1. Standard_Cost'!C361+'Incremental_Cost Year 1'!#REF!*'1. Standard_Cost'!D361+'Incremental_Cost Year 1'!#REF!+'Incremental_Cost Year 1'!#REF!+AK304</f>
        <v>#REF!</v>
      </c>
      <c r="AN304" s="20" t="e">
        <f>AM304*'1. Standard_Cost'!C365</f>
        <v>#REF!</v>
      </c>
      <c r="AO304" s="23"/>
      <c r="AQ304" s="20">
        <f t="shared" ref="AQ304:AQ307" si="559">L304+M304</f>
        <v>0</v>
      </c>
      <c r="AR304" s="20">
        <f t="shared" ref="AR304:AR307" si="560">AF304</f>
        <v>0</v>
      </c>
      <c r="AS304" s="20" t="e">
        <f t="shared" ref="AS304:AS307" si="561">AM304+AN304</f>
        <v>#REF!</v>
      </c>
      <c r="AT304" s="20" t="e">
        <f>SUM(AQ304,AR304,AS304)</f>
        <v>#REF!</v>
      </c>
      <c r="AU304" s="24"/>
      <c r="AV304" s="24"/>
      <c r="AW304" s="24"/>
      <c r="AX304" s="24"/>
      <c r="AY304" s="24"/>
      <c r="AZ304" s="24"/>
      <c r="BA304" s="25" t="e">
        <f t="shared" ref="BA304:BA307" si="562">SUM(AU304:AZ304)-AT304</f>
        <v>#REF!</v>
      </c>
    </row>
    <row r="305" spans="1:53" outlineLevel="2">
      <c r="B305" s="41"/>
      <c r="C305" s="38"/>
      <c r="D305" s="84"/>
      <c r="E305" s="84"/>
      <c r="F305" s="84"/>
      <c r="G305" s="83"/>
      <c r="H305" s="15" t="s">
        <v>50</v>
      </c>
      <c r="I305" s="16"/>
      <c r="J305" s="17"/>
      <c r="K305" s="17"/>
      <c r="L305" s="18" t="str">
        <f>IF(I305&lt;&gt;0,((VLOOKUP(I305,'1. Standard_Cost'!$B$4:$D$9,2)+VLOOKUP(I305,'1. Standard_Cost'!$B$4:$D$9,3))*J305*K305),"0")</f>
        <v>0</v>
      </c>
      <c r="M305" s="18">
        <f t="shared" si="558"/>
        <v>0</v>
      </c>
      <c r="N305" s="19"/>
      <c r="O305" s="19"/>
      <c r="P305" s="19"/>
      <c r="Q305" s="19"/>
      <c r="R305" s="20">
        <f>+N305*P305*'1. Standard_Cost'!$B$13</f>
        <v>0</v>
      </c>
      <c r="S305" s="20">
        <f>+N305*O305*P305*'1. Standard_Cost'!$C$13</f>
        <v>0</v>
      </c>
      <c r="T305" s="20">
        <f>+N305*P305*Q305*'1. Standard_Cost'!$D$13</f>
        <v>0</v>
      </c>
      <c r="U305" s="20">
        <f>+N305*O305*'1. Standard_Cost'!$E$13</f>
        <v>0</v>
      </c>
      <c r="V305" s="19"/>
      <c r="W305" s="19"/>
      <c r="X305" s="19"/>
      <c r="Y305" s="20">
        <f>+V305*((X305*'1. Standard_Cost'!$B$17)+(W305*X305*'1. Standard_Cost'!$C$17))</f>
        <v>0</v>
      </c>
      <c r="Z305" s="19"/>
      <c r="AA305" s="19"/>
      <c r="AB305" s="20">
        <f>+Z305*'1. Standard_Cost'!$B$21+AA305*'1. Standard_Cost'!$C$21</f>
        <v>0</v>
      </c>
      <c r="AC305" s="21"/>
      <c r="AD305" s="22"/>
      <c r="AE305" s="20">
        <f>SUM(AD305,AC305,AB305,Y305,U305,T305,S305,R305)*'1. Standard_Cost'!B365</f>
        <v>0</v>
      </c>
      <c r="AF305" s="20">
        <f t="shared" ref="AF305:AF307" si="563">SUM(AD305,AE305)</f>
        <v>0</v>
      </c>
      <c r="AG305" s="19"/>
      <c r="AH305" s="19"/>
      <c r="AI305" s="19"/>
      <c r="AJ305" s="23"/>
      <c r="AK305" s="23"/>
      <c r="AL305" s="23"/>
      <c r="AM305" s="20" t="e">
        <f>AG305*'1. Standard_Cost'!B361+'Incremental_Cost Year 1'!#REF!*'1. Standard_Cost'!C361+'Incremental_Cost Year 1'!#REF!*'1. Standard_Cost'!D361+'Incremental_Cost Year 1'!#REF!+'Incremental_Cost Year 1'!#REF!+AK305</f>
        <v>#REF!</v>
      </c>
      <c r="AN305" s="20" t="e">
        <f>AM305*'1. Standard_Cost'!C365</f>
        <v>#REF!</v>
      </c>
      <c r="AO305" s="23"/>
      <c r="AQ305" s="20">
        <f t="shared" si="559"/>
        <v>0</v>
      </c>
      <c r="AR305" s="20">
        <f t="shared" si="560"/>
        <v>0</v>
      </c>
      <c r="AS305" s="20" t="e">
        <f t="shared" si="561"/>
        <v>#REF!</v>
      </c>
      <c r="AT305" s="20" t="e">
        <f t="shared" ref="AT305:AT307" si="564">SUM(AQ305,AR305,AS305)</f>
        <v>#REF!</v>
      </c>
      <c r="AU305" s="24"/>
      <c r="AV305" s="24"/>
      <c r="AW305" s="24"/>
      <c r="AX305" s="24"/>
      <c r="AY305" s="24"/>
      <c r="AZ305" s="24"/>
      <c r="BA305" s="25" t="e">
        <f t="shared" si="562"/>
        <v>#REF!</v>
      </c>
    </row>
    <row r="306" spans="1:53" outlineLevel="2">
      <c r="B306" s="41"/>
      <c r="C306" s="38"/>
      <c r="D306" s="84"/>
      <c r="E306" s="84"/>
      <c r="F306" s="84"/>
      <c r="G306" s="83"/>
      <c r="H306" s="15" t="s">
        <v>51</v>
      </c>
      <c r="I306" s="16"/>
      <c r="J306" s="17"/>
      <c r="K306" s="17"/>
      <c r="L306" s="18" t="str">
        <f>IF(I306&lt;&gt;0,((VLOOKUP(I306,'1. Standard_Cost'!$B$4:$D$9,2)+VLOOKUP(I306,'1. Standard_Cost'!$B$4:$D$9,3))*J306*K306),"0")</f>
        <v>0</v>
      </c>
      <c r="M306" s="18">
        <f t="shared" si="558"/>
        <v>0</v>
      </c>
      <c r="N306" s="19"/>
      <c r="O306" s="19"/>
      <c r="P306" s="19"/>
      <c r="Q306" s="19"/>
      <c r="R306" s="20">
        <f>+N306*P306*'1. Standard_Cost'!$B$13</f>
        <v>0</v>
      </c>
      <c r="S306" s="20">
        <f>+N306*O306*P306*'1. Standard_Cost'!$C$13</f>
        <v>0</v>
      </c>
      <c r="T306" s="20">
        <f>+N306*P306*Q306*'1. Standard_Cost'!$D$13</f>
        <v>0</v>
      </c>
      <c r="U306" s="20">
        <f>+N306*O306*'1. Standard_Cost'!$E$13</f>
        <v>0</v>
      </c>
      <c r="V306" s="19"/>
      <c r="W306" s="19"/>
      <c r="X306" s="19"/>
      <c r="Y306" s="20">
        <f>+V306*((X306*'1. Standard_Cost'!$B$17)+(W306*X306*'1. Standard_Cost'!$C$17))</f>
        <v>0</v>
      </c>
      <c r="Z306" s="19"/>
      <c r="AA306" s="19"/>
      <c r="AB306" s="20">
        <f>+Z306*'1. Standard_Cost'!$B$21+AA306*'1. Standard_Cost'!$C$21</f>
        <v>0</v>
      </c>
      <c r="AC306" s="21"/>
      <c r="AD306" s="22"/>
      <c r="AE306" s="20">
        <f>SUM(AD306,AC306,AB306,Y306,U306,T306,S306,R306)*'1. Standard_Cost'!B365</f>
        <v>0</v>
      </c>
      <c r="AF306" s="20">
        <f t="shared" si="563"/>
        <v>0</v>
      </c>
      <c r="AG306" s="19"/>
      <c r="AH306" s="19"/>
      <c r="AI306" s="19"/>
      <c r="AJ306" s="23"/>
      <c r="AK306" s="23"/>
      <c r="AL306" s="23"/>
      <c r="AM306" s="20" t="e">
        <f>AG306*'1. Standard_Cost'!B361+'Incremental_Cost Year 1'!#REF!*'1. Standard_Cost'!C361+'Incremental_Cost Year 1'!#REF!*'1. Standard_Cost'!D361+'Incremental_Cost Year 1'!#REF!+'Incremental_Cost Year 1'!#REF!+AK306</f>
        <v>#REF!</v>
      </c>
      <c r="AN306" s="20" t="e">
        <f>AM306*'1. Standard_Cost'!C365</f>
        <v>#REF!</v>
      </c>
      <c r="AO306" s="23"/>
      <c r="AQ306" s="20">
        <f t="shared" si="559"/>
        <v>0</v>
      </c>
      <c r="AR306" s="20">
        <f t="shared" si="560"/>
        <v>0</v>
      </c>
      <c r="AS306" s="20" t="e">
        <f t="shared" si="561"/>
        <v>#REF!</v>
      </c>
      <c r="AT306" s="20" t="e">
        <f t="shared" si="564"/>
        <v>#REF!</v>
      </c>
      <c r="AU306" s="24"/>
      <c r="AV306" s="24"/>
      <c r="AW306" s="24"/>
      <c r="AX306" s="24"/>
      <c r="AY306" s="24"/>
      <c r="AZ306" s="24"/>
      <c r="BA306" s="25" t="e">
        <f t="shared" si="562"/>
        <v>#REF!</v>
      </c>
    </row>
    <row r="307" spans="1:53" outlineLevel="2">
      <c r="B307" s="41"/>
      <c r="C307" s="38"/>
      <c r="D307" s="84"/>
      <c r="E307" s="84"/>
      <c r="F307" s="84"/>
      <c r="G307" s="83"/>
      <c r="H307" s="26" t="s">
        <v>180</v>
      </c>
      <c r="I307" s="16"/>
      <c r="J307" s="17"/>
      <c r="K307" s="17"/>
      <c r="L307" s="18" t="str">
        <f>IF(I307&lt;&gt;0,((VLOOKUP(I307,'1. Standard_Cost'!$B$4:$D$9,2)+VLOOKUP(I307,'1. Standard_Cost'!$B$4:$D$9,3))*J307*K307),"0")</f>
        <v>0</v>
      </c>
      <c r="M307" s="18">
        <f t="shared" si="558"/>
        <v>0</v>
      </c>
      <c r="N307" s="19"/>
      <c r="O307" s="19"/>
      <c r="P307" s="19"/>
      <c r="Q307" s="19"/>
      <c r="R307" s="20">
        <f>+N307*P307*'1. Standard_Cost'!$B$13</f>
        <v>0</v>
      </c>
      <c r="S307" s="20">
        <f>+N307*O307*P307*'1. Standard_Cost'!$C$13</f>
        <v>0</v>
      </c>
      <c r="T307" s="20">
        <f>+N307*P307*Q307*'1. Standard_Cost'!$D$13</f>
        <v>0</v>
      </c>
      <c r="U307" s="20">
        <f>+N307*O307*'1. Standard_Cost'!$E$13</f>
        <v>0</v>
      </c>
      <c r="V307" s="19"/>
      <c r="W307" s="19"/>
      <c r="X307" s="19"/>
      <c r="Y307" s="20">
        <f>+V307*((X307*'1. Standard_Cost'!$B$17)+(W307*X307*'1. Standard_Cost'!$C$17))</f>
        <v>0</v>
      </c>
      <c r="Z307" s="19"/>
      <c r="AA307" s="19"/>
      <c r="AB307" s="20">
        <f>+Z307*'1. Standard_Cost'!$B$21+AA307*'1. Standard_Cost'!$C$21</f>
        <v>0</v>
      </c>
      <c r="AC307" s="21"/>
      <c r="AD307" s="22"/>
      <c r="AE307" s="20">
        <f>SUM(AD307,AC307,AB307,Y307,U307,T307,S307,R307)*'1. Standard_Cost'!B365</f>
        <v>0</v>
      </c>
      <c r="AF307" s="20">
        <f t="shared" si="563"/>
        <v>0</v>
      </c>
      <c r="AG307" s="19"/>
      <c r="AH307" s="19"/>
      <c r="AI307" s="19"/>
      <c r="AJ307" s="23"/>
      <c r="AK307" s="23"/>
      <c r="AL307" s="23"/>
      <c r="AM307" s="20" t="e">
        <f>AG307*'1. Standard_Cost'!B361+'Incremental_Cost Year 1'!#REF!*'1. Standard_Cost'!C361+'Incremental_Cost Year 1'!#REF!*'1. Standard_Cost'!D361+'Incremental_Cost Year 1'!#REF!+'Incremental_Cost Year 1'!#REF!+AK307</f>
        <v>#REF!</v>
      </c>
      <c r="AN307" s="20" t="e">
        <f>AM307*'1. Standard_Cost'!C365</f>
        <v>#REF!</v>
      </c>
      <c r="AO307" s="23"/>
      <c r="AQ307" s="20">
        <f t="shared" si="559"/>
        <v>0</v>
      </c>
      <c r="AR307" s="20">
        <f t="shared" si="560"/>
        <v>0</v>
      </c>
      <c r="AS307" s="20" t="e">
        <f t="shared" si="561"/>
        <v>#REF!</v>
      </c>
      <c r="AT307" s="20" t="e">
        <f t="shared" si="564"/>
        <v>#REF!</v>
      </c>
      <c r="AU307" s="24"/>
      <c r="AV307" s="24"/>
      <c r="AW307" s="24"/>
      <c r="AX307" s="24"/>
      <c r="AY307" s="24"/>
      <c r="AZ307" s="24"/>
      <c r="BA307" s="25" t="e">
        <f t="shared" si="562"/>
        <v>#REF!</v>
      </c>
    </row>
    <row r="308" spans="1:53" ht="41.4" outlineLevel="1">
      <c r="B308" s="41"/>
      <c r="C308" s="38"/>
      <c r="D308" s="86" t="s">
        <v>48</v>
      </c>
      <c r="E308" s="86" t="s">
        <v>327</v>
      </c>
      <c r="F308" s="88" t="s">
        <v>153</v>
      </c>
      <c r="G308" s="89" t="s">
        <v>154</v>
      </c>
      <c r="H308" s="27" t="s">
        <v>326</v>
      </c>
      <c r="I308" s="28"/>
      <c r="J308" s="28"/>
      <c r="K308" s="28"/>
      <c r="L308" s="29">
        <f>SUM(L304:L307)</f>
        <v>0</v>
      </c>
      <c r="M308" s="29">
        <f>SUM(M304:M307)</f>
        <v>0</v>
      </c>
      <c r="N308" s="28"/>
      <c r="O308" s="28"/>
      <c r="P308" s="28"/>
      <c r="Q308" s="28"/>
      <c r="R308" s="30">
        <f>SUM(R304:R307)</f>
        <v>0</v>
      </c>
      <c r="S308" s="30">
        <f>SUM(S304:S307)</f>
        <v>0</v>
      </c>
      <c r="T308" s="30">
        <f>SUM(T304:T307)</f>
        <v>0</v>
      </c>
      <c r="U308" s="30">
        <f>SUM(U304:U307)</f>
        <v>0</v>
      </c>
      <c r="V308" s="28"/>
      <c r="W308" s="28"/>
      <c r="X308" s="28"/>
      <c r="Y308" s="29">
        <f>SUM(Y304:Y307)</f>
        <v>0</v>
      </c>
      <c r="Z308" s="28"/>
      <c r="AA308" s="28"/>
      <c r="AB308" s="29">
        <f t="shared" ref="AB308:AF308" si="565">SUM(AB304:AB307)</f>
        <v>0</v>
      </c>
      <c r="AC308" s="29">
        <f t="shared" si="565"/>
        <v>0</v>
      </c>
      <c r="AD308" s="29">
        <f t="shared" si="565"/>
        <v>0</v>
      </c>
      <c r="AE308" s="29">
        <f t="shared" si="565"/>
        <v>0</v>
      </c>
      <c r="AF308" s="29">
        <f t="shared" si="565"/>
        <v>0</v>
      </c>
      <c r="AG308" s="28"/>
      <c r="AH308" s="28"/>
      <c r="AI308" s="28"/>
      <c r="AJ308" s="30">
        <f>SUM(AJ304:AJ307)</f>
        <v>0</v>
      </c>
      <c r="AK308" s="30">
        <f>SUM(AK304:AK307)</f>
        <v>0</v>
      </c>
      <c r="AL308" s="30">
        <f>SUM(AL304:AL307)</f>
        <v>0</v>
      </c>
      <c r="AM308" s="29" t="e">
        <f>SUM(AM304:AM307)</f>
        <v>#REF!</v>
      </c>
      <c r="AN308" s="29" t="e">
        <f>SUM(AN304:AN307)</f>
        <v>#REF!</v>
      </c>
      <c r="AO308" s="31"/>
      <c r="AP308" s="32"/>
      <c r="AQ308" s="78">
        <f t="shared" ref="AQ308:BA308" si="566">SUM(AQ304:AQ307)</f>
        <v>0</v>
      </c>
      <c r="AR308" s="78">
        <f t="shared" si="566"/>
        <v>0</v>
      </c>
      <c r="AS308" s="78" t="e">
        <f t="shared" si="566"/>
        <v>#REF!</v>
      </c>
      <c r="AT308" s="78" t="e">
        <f t="shared" si="566"/>
        <v>#REF!</v>
      </c>
      <c r="AU308" s="78">
        <f t="shared" si="566"/>
        <v>0</v>
      </c>
      <c r="AV308" s="78">
        <f t="shared" si="566"/>
        <v>0</v>
      </c>
      <c r="AW308" s="78">
        <f t="shared" si="566"/>
        <v>0</v>
      </c>
      <c r="AX308" s="78">
        <f t="shared" si="566"/>
        <v>0</v>
      </c>
      <c r="AY308" s="78">
        <f t="shared" si="566"/>
        <v>0</v>
      </c>
      <c r="AZ308" s="78">
        <f t="shared" si="566"/>
        <v>0</v>
      </c>
      <c r="BA308" s="78" t="e">
        <f t="shared" si="566"/>
        <v>#REF!</v>
      </c>
    </row>
    <row r="309" spans="1:53" outlineLevel="2">
      <c r="B309" s="41"/>
      <c r="C309" s="38"/>
      <c r="D309" s="85"/>
      <c r="E309" s="85"/>
      <c r="F309" s="87"/>
      <c r="G309" s="82"/>
      <c r="H309" s="15" t="s">
        <v>49</v>
      </c>
      <c r="I309" s="16"/>
      <c r="J309" s="17"/>
      <c r="K309" s="17"/>
      <c r="L309" s="18" t="str">
        <f>IF(I309&lt;&gt;0,((VLOOKUP(I309,'1. Standard_Cost'!$B$4:$D$9,2)+VLOOKUP(I309,'1. Standard_Cost'!$B$4:$D$9,3))*J309*K309),"0")</f>
        <v>0</v>
      </c>
      <c r="M309" s="18">
        <f t="shared" ref="M309:M312" si="567">L309*0.167</f>
        <v>0</v>
      </c>
      <c r="N309" s="19"/>
      <c r="O309" s="19"/>
      <c r="P309" s="19"/>
      <c r="Q309" s="19"/>
      <c r="R309" s="20">
        <f>+N309*P309*'1. Standard_Cost'!$B$13</f>
        <v>0</v>
      </c>
      <c r="S309" s="20">
        <f>+N309*O309*P309*'1. Standard_Cost'!$C$13</f>
        <v>0</v>
      </c>
      <c r="T309" s="20">
        <f>+N309*P309*Q309*'1. Standard_Cost'!$D$13</f>
        <v>0</v>
      </c>
      <c r="U309" s="20">
        <f>+N309*O309*'1. Standard_Cost'!$E$13</f>
        <v>0</v>
      </c>
      <c r="V309" s="19"/>
      <c r="W309" s="19"/>
      <c r="X309" s="19"/>
      <c r="Y309" s="20">
        <f>+V309*((X309*'1. Standard_Cost'!$B$17)+(W309*X309*'1. Standard_Cost'!$C$17))</f>
        <v>0</v>
      </c>
      <c r="Z309" s="19"/>
      <c r="AA309" s="19"/>
      <c r="AB309" s="20">
        <f>+Z309*'1. Standard_Cost'!$B$21+AA309*'1. Standard_Cost'!$C$21</f>
        <v>0</v>
      </c>
      <c r="AC309" s="21"/>
      <c r="AD309" s="22"/>
      <c r="AE309" s="20">
        <f>SUM(AD309,AC309,AB309,Y309,U309,T309,S309,R309)*'1. Standard_Cost'!B365</f>
        <v>0</v>
      </c>
      <c r="AF309" s="20">
        <f>SUM(AD309,AE309)</f>
        <v>0</v>
      </c>
      <c r="AG309" s="19"/>
      <c r="AH309" s="19"/>
      <c r="AI309" s="19"/>
      <c r="AJ309" s="23"/>
      <c r="AK309" s="23"/>
      <c r="AL309" s="23"/>
      <c r="AM309" s="20" t="e">
        <f>AG309*'1. Standard_Cost'!B361+'Incremental_Cost Year 1'!#REF!*'1. Standard_Cost'!C361+'Incremental_Cost Year 1'!#REF!*'1. Standard_Cost'!D361+'Incremental_Cost Year 1'!#REF!+'Incremental_Cost Year 1'!#REF!+AK309</f>
        <v>#REF!</v>
      </c>
      <c r="AN309" s="20" t="e">
        <f>AM309*'1. Standard_Cost'!C365</f>
        <v>#REF!</v>
      </c>
      <c r="AO309" s="23"/>
      <c r="AQ309" s="20">
        <f t="shared" ref="AQ309:AQ312" si="568">L309+M309</f>
        <v>0</v>
      </c>
      <c r="AR309" s="20">
        <f t="shared" ref="AR309:AR312" si="569">AF309</f>
        <v>0</v>
      </c>
      <c r="AS309" s="20" t="e">
        <f t="shared" ref="AS309:AS312" si="570">AM309+AN309</f>
        <v>#REF!</v>
      </c>
      <c r="AT309" s="20" t="e">
        <f>SUM(AQ309,AR309,AS309)</f>
        <v>#REF!</v>
      </c>
      <c r="AU309" s="24"/>
      <c r="AV309" s="24"/>
      <c r="AW309" s="24"/>
      <c r="AX309" s="24"/>
      <c r="AY309" s="24"/>
      <c r="AZ309" s="24"/>
      <c r="BA309" s="25" t="e">
        <f t="shared" ref="BA309:BA312" si="571">SUM(AU309:AZ309)-AT309</f>
        <v>#REF!</v>
      </c>
    </row>
    <row r="310" spans="1:53" outlineLevel="2">
      <c r="B310" s="41"/>
      <c r="C310" s="38"/>
      <c r="D310" s="84"/>
      <c r="E310" s="84"/>
      <c r="F310" s="84"/>
      <c r="G310" s="83"/>
      <c r="H310" s="15" t="s">
        <v>50</v>
      </c>
      <c r="I310" s="16"/>
      <c r="J310" s="17"/>
      <c r="K310" s="17"/>
      <c r="L310" s="18" t="str">
        <f>IF(I310&lt;&gt;0,((VLOOKUP(I310,'1. Standard_Cost'!$B$4:$D$9,2)+VLOOKUP(I310,'1. Standard_Cost'!$B$4:$D$9,3))*J310*K310),"0")</f>
        <v>0</v>
      </c>
      <c r="M310" s="18">
        <f t="shared" si="567"/>
        <v>0</v>
      </c>
      <c r="N310" s="19"/>
      <c r="O310" s="19"/>
      <c r="P310" s="19"/>
      <c r="Q310" s="19"/>
      <c r="R310" s="20">
        <f>+N310*P310*'1. Standard_Cost'!$B$13</f>
        <v>0</v>
      </c>
      <c r="S310" s="20">
        <f>+N310*O310*P310*'1. Standard_Cost'!$C$13</f>
        <v>0</v>
      </c>
      <c r="T310" s="20">
        <f>+N310*P310*Q310*'1. Standard_Cost'!$D$13</f>
        <v>0</v>
      </c>
      <c r="U310" s="20">
        <f>+N310*O310*'1. Standard_Cost'!$E$13</f>
        <v>0</v>
      </c>
      <c r="V310" s="19"/>
      <c r="W310" s="19"/>
      <c r="X310" s="19"/>
      <c r="Y310" s="20">
        <f>+V310*((X310*'1. Standard_Cost'!$B$17)+(W310*X310*'1. Standard_Cost'!$C$17))</f>
        <v>0</v>
      </c>
      <c r="Z310" s="19"/>
      <c r="AA310" s="19"/>
      <c r="AB310" s="20">
        <f>+Z310*'1. Standard_Cost'!$B$21+AA310*'1. Standard_Cost'!$C$21</f>
        <v>0</v>
      </c>
      <c r="AC310" s="21"/>
      <c r="AD310" s="22"/>
      <c r="AE310" s="20">
        <f>SUM(AD310,AC310,AB310,Y310,U310,T310,S310,R310)*'1. Standard_Cost'!B365</f>
        <v>0</v>
      </c>
      <c r="AF310" s="20">
        <f t="shared" ref="AF310:AF312" si="572">SUM(AD310,AE310)</f>
        <v>0</v>
      </c>
      <c r="AG310" s="19"/>
      <c r="AH310" s="19"/>
      <c r="AI310" s="19"/>
      <c r="AJ310" s="23"/>
      <c r="AK310" s="23"/>
      <c r="AL310" s="23"/>
      <c r="AM310" s="20" t="e">
        <f>AG310*'1. Standard_Cost'!B361+'Incremental_Cost Year 1'!#REF!*'1. Standard_Cost'!C361+'Incremental_Cost Year 1'!#REF!*'1. Standard_Cost'!D361+'Incremental_Cost Year 1'!#REF!+'Incremental_Cost Year 1'!#REF!+AK310</f>
        <v>#REF!</v>
      </c>
      <c r="AN310" s="20" t="e">
        <f>AM310*'1. Standard_Cost'!C365</f>
        <v>#REF!</v>
      </c>
      <c r="AO310" s="23"/>
      <c r="AQ310" s="20">
        <f t="shared" si="568"/>
        <v>0</v>
      </c>
      <c r="AR310" s="20">
        <f t="shared" si="569"/>
        <v>0</v>
      </c>
      <c r="AS310" s="20" t="e">
        <f t="shared" si="570"/>
        <v>#REF!</v>
      </c>
      <c r="AT310" s="20" t="e">
        <f t="shared" ref="AT310:AT312" si="573">SUM(AQ310,AR310,AS310)</f>
        <v>#REF!</v>
      </c>
      <c r="AU310" s="24"/>
      <c r="AV310" s="24">
        <v>0</v>
      </c>
      <c r="AW310" s="24"/>
      <c r="AX310" s="24"/>
      <c r="AY310" s="24"/>
      <c r="AZ310" s="24"/>
      <c r="BA310" s="25" t="e">
        <f t="shared" si="571"/>
        <v>#REF!</v>
      </c>
    </row>
    <row r="311" spans="1:53" outlineLevel="2">
      <c r="B311" s="41"/>
      <c r="C311" s="41"/>
      <c r="D311" s="84"/>
      <c r="E311" s="84"/>
      <c r="F311" s="84"/>
      <c r="G311" s="83"/>
      <c r="H311" s="15" t="s">
        <v>51</v>
      </c>
      <c r="I311" s="16"/>
      <c r="J311" s="17"/>
      <c r="K311" s="17"/>
      <c r="L311" s="18" t="str">
        <f>IF(I311&lt;&gt;0,((VLOOKUP(I311,'1. Standard_Cost'!$B$4:$D$9,2)+VLOOKUP(I311,'1. Standard_Cost'!$B$4:$D$9,3))*J311*K311),"0")</f>
        <v>0</v>
      </c>
      <c r="M311" s="18">
        <f t="shared" si="567"/>
        <v>0</v>
      </c>
      <c r="N311" s="19"/>
      <c r="O311" s="19"/>
      <c r="P311" s="19"/>
      <c r="Q311" s="19"/>
      <c r="R311" s="20">
        <f>+N311*P311*'1. Standard_Cost'!$B$13</f>
        <v>0</v>
      </c>
      <c r="S311" s="20">
        <f>+N311*O311*P311*'1. Standard_Cost'!$C$13</f>
        <v>0</v>
      </c>
      <c r="T311" s="20">
        <f>+N311*P311*Q311*'1. Standard_Cost'!$D$13</f>
        <v>0</v>
      </c>
      <c r="U311" s="20">
        <f>+N311*O311*'1. Standard_Cost'!$E$13</f>
        <v>0</v>
      </c>
      <c r="V311" s="19"/>
      <c r="W311" s="19"/>
      <c r="X311" s="19"/>
      <c r="Y311" s="20">
        <f>+V311*((X311*'1. Standard_Cost'!$B$17)+(W311*X311*'1. Standard_Cost'!$C$17))</f>
        <v>0</v>
      </c>
      <c r="Z311" s="19"/>
      <c r="AA311" s="19"/>
      <c r="AB311" s="20">
        <f>+Z311*'1. Standard_Cost'!$B$21+AA311*'1. Standard_Cost'!$C$21</f>
        <v>0</v>
      </c>
      <c r="AC311" s="21"/>
      <c r="AD311" s="22"/>
      <c r="AE311" s="20">
        <f>SUM(AD311,AC311,AB311,Y311,U311,T311,S311,R311)*'1. Standard_Cost'!B365</f>
        <v>0</v>
      </c>
      <c r="AF311" s="20">
        <f t="shared" si="572"/>
        <v>0</v>
      </c>
      <c r="AG311" s="19"/>
      <c r="AH311" s="19"/>
      <c r="AI311" s="19"/>
      <c r="AJ311" s="23"/>
      <c r="AK311" s="23"/>
      <c r="AL311" s="23"/>
      <c r="AM311" s="20" t="e">
        <f>AG311*'1. Standard_Cost'!B361+'Incremental_Cost Year 1'!#REF!*'1. Standard_Cost'!C361+'Incremental_Cost Year 1'!#REF!*'1. Standard_Cost'!D361+'Incremental_Cost Year 1'!#REF!+'Incremental_Cost Year 1'!#REF!+AK311</f>
        <v>#REF!</v>
      </c>
      <c r="AN311" s="20" t="e">
        <f>AM311*'1. Standard_Cost'!C365</f>
        <v>#REF!</v>
      </c>
      <c r="AO311" s="23"/>
      <c r="AQ311" s="20">
        <f t="shared" si="568"/>
        <v>0</v>
      </c>
      <c r="AR311" s="20">
        <f t="shared" si="569"/>
        <v>0</v>
      </c>
      <c r="AS311" s="20" t="e">
        <f t="shared" si="570"/>
        <v>#REF!</v>
      </c>
      <c r="AT311" s="20" t="e">
        <f t="shared" si="573"/>
        <v>#REF!</v>
      </c>
      <c r="AU311" s="24"/>
      <c r="AV311" s="24"/>
      <c r="AW311" s="24"/>
      <c r="AX311" s="24"/>
      <c r="AY311" s="24"/>
      <c r="AZ311" s="24"/>
      <c r="BA311" s="25" t="e">
        <f t="shared" si="571"/>
        <v>#REF!</v>
      </c>
    </row>
    <row r="312" spans="1:53" outlineLevel="2">
      <c r="B312" s="41"/>
      <c r="C312" s="41"/>
      <c r="D312" s="84"/>
      <c r="E312" s="84"/>
      <c r="F312" s="84"/>
      <c r="G312" s="83"/>
      <c r="H312" s="26" t="s">
        <v>180</v>
      </c>
      <c r="I312" s="16"/>
      <c r="J312" s="17"/>
      <c r="K312" s="17"/>
      <c r="L312" s="18" t="str">
        <f>IF(I312&lt;&gt;0,((VLOOKUP(I312,'1. Standard_Cost'!$B$4:$D$9,2)+VLOOKUP(I312,'1. Standard_Cost'!$B$4:$D$9,3))*J312*K312),"0")</f>
        <v>0</v>
      </c>
      <c r="M312" s="18">
        <f t="shared" si="567"/>
        <v>0</v>
      </c>
      <c r="N312" s="19"/>
      <c r="O312" s="19"/>
      <c r="P312" s="19"/>
      <c r="Q312" s="19"/>
      <c r="R312" s="20">
        <f>+N312*P312*'1. Standard_Cost'!$B$13</f>
        <v>0</v>
      </c>
      <c r="S312" s="20">
        <f>+N312*O312*P312*'1. Standard_Cost'!$C$13</f>
        <v>0</v>
      </c>
      <c r="T312" s="20">
        <f>+N312*P312*Q312*'1. Standard_Cost'!$D$13</f>
        <v>0</v>
      </c>
      <c r="U312" s="20">
        <f>+N312*O312*'1. Standard_Cost'!$E$13</f>
        <v>0</v>
      </c>
      <c r="V312" s="19"/>
      <c r="W312" s="19"/>
      <c r="X312" s="19"/>
      <c r="Y312" s="20">
        <f>+V312*((X312*'1. Standard_Cost'!$B$17)+(W312*X312*'1. Standard_Cost'!$C$17))</f>
        <v>0</v>
      </c>
      <c r="Z312" s="19"/>
      <c r="AA312" s="19"/>
      <c r="AB312" s="20">
        <f>+Z312*'1. Standard_Cost'!$B$21+AA312*'1. Standard_Cost'!$C$21</f>
        <v>0</v>
      </c>
      <c r="AC312" s="21"/>
      <c r="AD312" s="22"/>
      <c r="AE312" s="20">
        <f>SUM(AD312,AC312,AB312,Y312,U312,T312,S312,R312)*'1. Standard_Cost'!B365</f>
        <v>0</v>
      </c>
      <c r="AF312" s="20">
        <f t="shared" si="572"/>
        <v>0</v>
      </c>
      <c r="AG312" s="19"/>
      <c r="AH312" s="19"/>
      <c r="AI312" s="19"/>
      <c r="AJ312" s="23"/>
      <c r="AK312" s="23"/>
      <c r="AL312" s="23"/>
      <c r="AM312" s="20" t="e">
        <f>AG312*'1. Standard_Cost'!B361+'Incremental_Cost Year 1'!#REF!*'1. Standard_Cost'!C361+'Incremental_Cost Year 1'!#REF!*'1. Standard_Cost'!D361+'Incremental_Cost Year 1'!#REF!+'Incremental_Cost Year 1'!#REF!+AK312</f>
        <v>#REF!</v>
      </c>
      <c r="AN312" s="20" t="e">
        <f>AM312*'1. Standard_Cost'!C365</f>
        <v>#REF!</v>
      </c>
      <c r="AO312" s="23"/>
      <c r="AQ312" s="20">
        <f t="shared" si="568"/>
        <v>0</v>
      </c>
      <c r="AR312" s="20">
        <f t="shared" si="569"/>
        <v>0</v>
      </c>
      <c r="AS312" s="20" t="e">
        <f t="shared" si="570"/>
        <v>#REF!</v>
      </c>
      <c r="AT312" s="20" t="e">
        <f t="shared" si="573"/>
        <v>#REF!</v>
      </c>
      <c r="AU312" s="24"/>
      <c r="AV312" s="24"/>
      <c r="AW312" s="24"/>
      <c r="AX312" s="24"/>
      <c r="AY312" s="24"/>
      <c r="AZ312" s="24"/>
      <c r="BA312" s="25" t="e">
        <f t="shared" si="571"/>
        <v>#REF!</v>
      </c>
    </row>
    <row r="313" spans="1:53" ht="41.4" outlineLevel="1">
      <c r="B313" s="41"/>
      <c r="C313" s="41"/>
      <c r="D313" s="86" t="s">
        <v>48</v>
      </c>
      <c r="E313" s="86" t="s">
        <v>328</v>
      </c>
      <c r="F313" s="88" t="s">
        <v>153</v>
      </c>
      <c r="G313" s="89" t="s">
        <v>154</v>
      </c>
      <c r="H313" s="27" t="s">
        <v>331</v>
      </c>
      <c r="I313" s="28"/>
      <c r="J313" s="28"/>
      <c r="K313" s="28"/>
      <c r="L313" s="29">
        <f>SUM(L309:L312)</f>
        <v>0</v>
      </c>
      <c r="M313" s="29">
        <f>SUM(M309:M312)</f>
        <v>0</v>
      </c>
      <c r="N313" s="28"/>
      <c r="O313" s="28"/>
      <c r="P313" s="28"/>
      <c r="Q313" s="28"/>
      <c r="R313" s="30">
        <f>SUM(R309:R312)</f>
        <v>0</v>
      </c>
      <c r="S313" s="30">
        <f>SUM(S309:S312)</f>
        <v>0</v>
      </c>
      <c r="T313" s="30">
        <f>SUM(T309:T312)</f>
        <v>0</v>
      </c>
      <c r="U313" s="30">
        <f>SUM(U309:U312)</f>
        <v>0</v>
      </c>
      <c r="V313" s="28"/>
      <c r="W313" s="28"/>
      <c r="X313" s="28"/>
      <c r="Y313" s="29">
        <f>SUM(Y309:Y312)</f>
        <v>0</v>
      </c>
      <c r="Z313" s="28"/>
      <c r="AA313" s="28"/>
      <c r="AB313" s="29">
        <f t="shared" ref="AB313:AF313" si="574">SUM(AB309:AB312)</f>
        <v>0</v>
      </c>
      <c r="AC313" s="29">
        <f t="shared" si="574"/>
        <v>0</v>
      </c>
      <c r="AD313" s="29">
        <f t="shared" si="574"/>
        <v>0</v>
      </c>
      <c r="AE313" s="29">
        <f t="shared" si="574"/>
        <v>0</v>
      </c>
      <c r="AF313" s="29">
        <f t="shared" si="574"/>
        <v>0</v>
      </c>
      <c r="AG313" s="28"/>
      <c r="AH313" s="28"/>
      <c r="AI313" s="28"/>
      <c r="AJ313" s="30">
        <f>SUM(AJ309:AJ312)</f>
        <v>0</v>
      </c>
      <c r="AK313" s="30">
        <f>SUM(AK309:AK312)</f>
        <v>0</v>
      </c>
      <c r="AL313" s="30">
        <f>SUM(AL309:AL312)</f>
        <v>0</v>
      </c>
      <c r="AM313" s="29" t="e">
        <f>SUM(AM309:AM312)</f>
        <v>#REF!</v>
      </c>
      <c r="AN313" s="29" t="e">
        <f>SUM(AN309:AN312)</f>
        <v>#REF!</v>
      </c>
      <c r="AO313" s="31"/>
      <c r="AP313" s="32"/>
      <c r="AQ313" s="78">
        <f t="shared" ref="AQ313:BA313" si="575">SUM(AQ309:AQ312)</f>
        <v>0</v>
      </c>
      <c r="AR313" s="78">
        <f t="shared" si="575"/>
        <v>0</v>
      </c>
      <c r="AS313" s="78" t="e">
        <f t="shared" si="575"/>
        <v>#REF!</v>
      </c>
      <c r="AT313" s="78" t="e">
        <f t="shared" si="575"/>
        <v>#REF!</v>
      </c>
      <c r="AU313" s="78">
        <f t="shared" si="575"/>
        <v>0</v>
      </c>
      <c r="AV313" s="78">
        <f t="shared" si="575"/>
        <v>0</v>
      </c>
      <c r="AW313" s="78">
        <f t="shared" si="575"/>
        <v>0</v>
      </c>
      <c r="AX313" s="78">
        <f t="shared" si="575"/>
        <v>0</v>
      </c>
      <c r="AY313" s="78">
        <f t="shared" si="575"/>
        <v>0</v>
      </c>
      <c r="AZ313" s="78">
        <f t="shared" si="575"/>
        <v>0</v>
      </c>
      <c r="BA313" s="78" t="e">
        <f t="shared" si="575"/>
        <v>#REF!</v>
      </c>
    </row>
    <row r="314" spans="1:53" outlineLevel="2">
      <c r="B314" s="41"/>
      <c r="C314" s="41"/>
      <c r="D314" s="85"/>
      <c r="E314" s="85"/>
      <c r="F314" s="87"/>
      <c r="G314" s="82"/>
      <c r="H314" s="15" t="s">
        <v>49</v>
      </c>
      <c r="I314" s="16"/>
      <c r="J314" s="17"/>
      <c r="K314" s="17"/>
      <c r="L314" s="18" t="str">
        <f>IF(I314&lt;&gt;0,((VLOOKUP(I314,'1. Standard_Cost'!$B$4:$D$9,2)+VLOOKUP(I314,'1. Standard_Cost'!$B$4:$D$9,3))*J314*K314),"0")</f>
        <v>0</v>
      </c>
      <c r="M314" s="18">
        <f t="shared" ref="M314:M317" si="576">L314*0.167</f>
        <v>0</v>
      </c>
      <c r="N314" s="19"/>
      <c r="O314" s="19"/>
      <c r="P314" s="19"/>
      <c r="Q314" s="19"/>
      <c r="R314" s="20">
        <f>+N314*P314*'1. Standard_Cost'!$B$13</f>
        <v>0</v>
      </c>
      <c r="S314" s="20">
        <f>+N314*O314*P314*'1. Standard_Cost'!$C$13</f>
        <v>0</v>
      </c>
      <c r="T314" s="20">
        <f>+N314*P314*Q314*'1. Standard_Cost'!$D$13</f>
        <v>0</v>
      </c>
      <c r="U314" s="20">
        <f>+N314*O314*'1. Standard_Cost'!$E$13</f>
        <v>0</v>
      </c>
      <c r="V314" s="19"/>
      <c r="W314" s="19"/>
      <c r="X314" s="19"/>
      <c r="Y314" s="20">
        <f>+V314*((X314*'1. Standard_Cost'!$B$17)+(W314*X314*'1. Standard_Cost'!$C$17))</f>
        <v>0</v>
      </c>
      <c r="Z314" s="19"/>
      <c r="AA314" s="19"/>
      <c r="AB314" s="20">
        <f>+Z314*'1. Standard_Cost'!$B$21+AA314*'1. Standard_Cost'!$C$21</f>
        <v>0</v>
      </c>
      <c r="AC314" s="21"/>
      <c r="AD314" s="22"/>
      <c r="AE314" s="20">
        <f>SUM(AD314,AC314,AB314,Y314,U314,T314,S314,R314)*'1. Standard_Cost'!B370</f>
        <v>0</v>
      </c>
      <c r="AF314" s="20">
        <f>SUM(AD314,AE314)</f>
        <v>0</v>
      </c>
      <c r="AG314" s="19"/>
      <c r="AH314" s="19"/>
      <c r="AI314" s="19"/>
      <c r="AJ314" s="23"/>
      <c r="AK314" s="23"/>
      <c r="AL314" s="23"/>
      <c r="AM314" s="20" t="e">
        <f>AG314*'1. Standard_Cost'!B366+'Incremental_Cost Year 1'!#REF!*'1. Standard_Cost'!C366+'Incremental_Cost Year 1'!#REF!*'1. Standard_Cost'!D366+'Incremental_Cost Year 1'!#REF!+'Incremental_Cost Year 1'!#REF!+AK314</f>
        <v>#REF!</v>
      </c>
      <c r="AN314" s="20" t="e">
        <f>AM314*'1. Standard_Cost'!C370</f>
        <v>#REF!</v>
      </c>
      <c r="AO314" s="23"/>
      <c r="AQ314" s="20">
        <f t="shared" ref="AQ314:AQ317" si="577">L314+M314</f>
        <v>0</v>
      </c>
      <c r="AR314" s="20">
        <f t="shared" ref="AR314:AR317" si="578">AF314</f>
        <v>0</v>
      </c>
      <c r="AS314" s="20" t="e">
        <f t="shared" ref="AS314:AS317" si="579">AM314+AN314</f>
        <v>#REF!</v>
      </c>
      <c r="AT314" s="20" t="e">
        <f>SUM(AQ314,AR314,AS314)</f>
        <v>#REF!</v>
      </c>
      <c r="AU314" s="24"/>
      <c r="AV314" s="24"/>
      <c r="AW314" s="24"/>
      <c r="AX314" s="24"/>
      <c r="AY314" s="24"/>
      <c r="AZ314" s="24"/>
      <c r="BA314" s="25" t="e">
        <f t="shared" ref="BA314:BA317" si="580">SUM(AU314:AZ314)-AT314</f>
        <v>#REF!</v>
      </c>
    </row>
    <row r="315" spans="1:53" outlineLevel="2">
      <c r="B315" s="41"/>
      <c r="C315" s="41"/>
      <c r="D315" s="84"/>
      <c r="E315" s="84"/>
      <c r="F315" s="84"/>
      <c r="G315" s="83"/>
      <c r="H315" s="15" t="s">
        <v>50</v>
      </c>
      <c r="I315" s="16"/>
      <c r="J315" s="17"/>
      <c r="K315" s="17"/>
      <c r="L315" s="18" t="str">
        <f>IF(I315&lt;&gt;0,((VLOOKUP(I315,'1. Standard_Cost'!$B$4:$D$9,2)+VLOOKUP(I315,'1. Standard_Cost'!$B$4:$D$9,3))*J315*K315),"0")</f>
        <v>0</v>
      </c>
      <c r="M315" s="18">
        <f t="shared" si="576"/>
        <v>0</v>
      </c>
      <c r="N315" s="19"/>
      <c r="O315" s="19"/>
      <c r="P315" s="19"/>
      <c r="Q315" s="19"/>
      <c r="R315" s="20">
        <f>+N315*P315*'1. Standard_Cost'!$B$13</f>
        <v>0</v>
      </c>
      <c r="S315" s="20">
        <f>+N315*O315*P315*'1. Standard_Cost'!$C$13</f>
        <v>0</v>
      </c>
      <c r="T315" s="20">
        <f>+N315*P315*Q315*'1. Standard_Cost'!$D$13</f>
        <v>0</v>
      </c>
      <c r="U315" s="20">
        <f>+N315*O315*'1. Standard_Cost'!$E$13</f>
        <v>0</v>
      </c>
      <c r="V315" s="19"/>
      <c r="W315" s="19"/>
      <c r="X315" s="19"/>
      <c r="Y315" s="20">
        <f>+V315*((X315*'1. Standard_Cost'!$B$17)+(W315*X315*'1. Standard_Cost'!$C$17))</f>
        <v>0</v>
      </c>
      <c r="Z315" s="19"/>
      <c r="AA315" s="19"/>
      <c r="AB315" s="20">
        <f>+Z315*'1. Standard_Cost'!$B$21+AA315*'1. Standard_Cost'!$C$21</f>
        <v>0</v>
      </c>
      <c r="AC315" s="21"/>
      <c r="AD315" s="22"/>
      <c r="AE315" s="20">
        <f>SUM(AD315,AC315,AB315,Y315,U315,T315,S315,R315)*'1. Standard_Cost'!B370</f>
        <v>0</v>
      </c>
      <c r="AF315" s="20">
        <f t="shared" ref="AF315:AF317" si="581">SUM(AD315,AE315)</f>
        <v>0</v>
      </c>
      <c r="AG315" s="19"/>
      <c r="AH315" s="19"/>
      <c r="AI315" s="19"/>
      <c r="AJ315" s="23"/>
      <c r="AK315" s="23"/>
      <c r="AL315" s="23"/>
      <c r="AM315" s="20" t="e">
        <f>AG315*'1. Standard_Cost'!B366+'Incremental_Cost Year 1'!#REF!*'1. Standard_Cost'!C366+'Incremental_Cost Year 1'!#REF!*'1. Standard_Cost'!D366+'Incremental_Cost Year 1'!#REF!+'Incremental_Cost Year 1'!#REF!+AK315</f>
        <v>#REF!</v>
      </c>
      <c r="AN315" s="20" t="e">
        <f>AM315*'1. Standard_Cost'!C370</f>
        <v>#REF!</v>
      </c>
      <c r="AO315" s="23"/>
      <c r="AQ315" s="20">
        <f t="shared" si="577"/>
        <v>0</v>
      </c>
      <c r="AR315" s="20">
        <f t="shared" si="578"/>
        <v>0</v>
      </c>
      <c r="AS315" s="20" t="e">
        <f t="shared" si="579"/>
        <v>#REF!</v>
      </c>
      <c r="AT315" s="20" t="e">
        <f t="shared" ref="AT315:AT317" si="582">SUM(AQ315,AR315,AS315)</f>
        <v>#REF!</v>
      </c>
      <c r="AU315" s="24"/>
      <c r="AV315" s="24">
        <v>0</v>
      </c>
      <c r="AW315" s="24"/>
      <c r="AX315" s="24"/>
      <c r="AY315" s="24"/>
      <c r="AZ315" s="24"/>
      <c r="BA315" s="25" t="e">
        <f t="shared" si="580"/>
        <v>#REF!</v>
      </c>
    </row>
    <row r="316" spans="1:53" outlineLevel="2">
      <c r="B316" s="41"/>
      <c r="C316" s="41"/>
      <c r="D316" s="84"/>
      <c r="E316" s="84"/>
      <c r="F316" s="84"/>
      <c r="G316" s="83"/>
      <c r="H316" s="15" t="s">
        <v>51</v>
      </c>
      <c r="I316" s="16"/>
      <c r="J316" s="17"/>
      <c r="K316" s="17"/>
      <c r="L316" s="18" t="str">
        <f>IF(I316&lt;&gt;0,((VLOOKUP(I316,'1. Standard_Cost'!$B$4:$D$9,2)+VLOOKUP(I316,'1. Standard_Cost'!$B$4:$D$9,3))*J316*K316),"0")</f>
        <v>0</v>
      </c>
      <c r="M316" s="18">
        <f t="shared" si="576"/>
        <v>0</v>
      </c>
      <c r="N316" s="19"/>
      <c r="O316" s="19"/>
      <c r="P316" s="19"/>
      <c r="Q316" s="19"/>
      <c r="R316" s="20">
        <f>+N316*P316*'1. Standard_Cost'!$B$13</f>
        <v>0</v>
      </c>
      <c r="S316" s="20">
        <f>+N316*O316*P316*'1. Standard_Cost'!$C$13</f>
        <v>0</v>
      </c>
      <c r="T316" s="20">
        <f>+N316*P316*Q316*'1. Standard_Cost'!$D$13</f>
        <v>0</v>
      </c>
      <c r="U316" s="20">
        <f>+N316*O316*'1. Standard_Cost'!$E$13</f>
        <v>0</v>
      </c>
      <c r="V316" s="19"/>
      <c r="W316" s="19"/>
      <c r="X316" s="19"/>
      <c r="Y316" s="20">
        <f>+V316*((X316*'1. Standard_Cost'!$B$17)+(W316*X316*'1. Standard_Cost'!$C$17))</f>
        <v>0</v>
      </c>
      <c r="Z316" s="19"/>
      <c r="AA316" s="19"/>
      <c r="AB316" s="20">
        <f>+Z316*'1. Standard_Cost'!$B$21+AA316*'1. Standard_Cost'!$C$21</f>
        <v>0</v>
      </c>
      <c r="AC316" s="21"/>
      <c r="AD316" s="22"/>
      <c r="AE316" s="20">
        <f>SUM(AD316,AC316,AB316,Y316,U316,T316,S316,R316)*'1. Standard_Cost'!B370</f>
        <v>0</v>
      </c>
      <c r="AF316" s="20">
        <f t="shared" si="581"/>
        <v>0</v>
      </c>
      <c r="AG316" s="19"/>
      <c r="AH316" s="19"/>
      <c r="AI316" s="19"/>
      <c r="AJ316" s="23"/>
      <c r="AK316" s="23"/>
      <c r="AL316" s="23"/>
      <c r="AM316" s="20" t="e">
        <f>AG316*'1. Standard_Cost'!B366+'Incremental_Cost Year 1'!#REF!*'1. Standard_Cost'!C366+'Incremental_Cost Year 1'!#REF!*'1. Standard_Cost'!D366+'Incremental_Cost Year 1'!#REF!+'Incremental_Cost Year 1'!#REF!+AK316</f>
        <v>#REF!</v>
      </c>
      <c r="AN316" s="20" t="e">
        <f>AM316*'1. Standard_Cost'!C370</f>
        <v>#REF!</v>
      </c>
      <c r="AO316" s="23"/>
      <c r="AQ316" s="20">
        <f t="shared" si="577"/>
        <v>0</v>
      </c>
      <c r="AR316" s="20">
        <f t="shared" si="578"/>
        <v>0</v>
      </c>
      <c r="AS316" s="20" t="e">
        <f t="shared" si="579"/>
        <v>#REF!</v>
      </c>
      <c r="AT316" s="20" t="e">
        <f t="shared" si="582"/>
        <v>#REF!</v>
      </c>
      <c r="AU316" s="24"/>
      <c r="AV316" s="24"/>
      <c r="AW316" s="24"/>
      <c r="AX316" s="24"/>
      <c r="AY316" s="24"/>
      <c r="AZ316" s="24"/>
      <c r="BA316" s="25" t="e">
        <f t="shared" si="580"/>
        <v>#REF!</v>
      </c>
    </row>
    <row r="317" spans="1:53" outlineLevel="2">
      <c r="B317" s="41"/>
      <c r="C317" s="41"/>
      <c r="D317" s="84"/>
      <c r="E317" s="84"/>
      <c r="F317" s="84"/>
      <c r="G317" s="83"/>
      <c r="H317" s="26" t="s">
        <v>180</v>
      </c>
      <c r="I317" s="16"/>
      <c r="J317" s="17"/>
      <c r="K317" s="17"/>
      <c r="L317" s="18" t="str">
        <f>IF(I317&lt;&gt;0,((VLOOKUP(I317,'1. Standard_Cost'!$B$4:$D$9,2)+VLOOKUP(I317,'1. Standard_Cost'!$B$4:$D$9,3))*J317*K317),"0")</f>
        <v>0</v>
      </c>
      <c r="M317" s="18">
        <f t="shared" si="576"/>
        <v>0</v>
      </c>
      <c r="N317" s="19"/>
      <c r="O317" s="19"/>
      <c r="P317" s="19"/>
      <c r="Q317" s="19"/>
      <c r="R317" s="20">
        <f>+N317*P317*'1. Standard_Cost'!$B$13</f>
        <v>0</v>
      </c>
      <c r="S317" s="20">
        <f>+N317*O317*P317*'1. Standard_Cost'!$C$13</f>
        <v>0</v>
      </c>
      <c r="T317" s="20">
        <f>+N317*P317*Q317*'1. Standard_Cost'!$D$13</f>
        <v>0</v>
      </c>
      <c r="U317" s="20">
        <f>+N317*O317*'1. Standard_Cost'!$E$13</f>
        <v>0</v>
      </c>
      <c r="V317" s="19"/>
      <c r="W317" s="19"/>
      <c r="X317" s="19"/>
      <c r="Y317" s="20">
        <f>+V317*((X317*'1. Standard_Cost'!$B$17)+(W317*X317*'1. Standard_Cost'!$C$17))</f>
        <v>0</v>
      </c>
      <c r="Z317" s="19"/>
      <c r="AA317" s="19"/>
      <c r="AB317" s="20">
        <f>+Z317*'1. Standard_Cost'!$B$21+AA317*'1. Standard_Cost'!$C$21</f>
        <v>0</v>
      </c>
      <c r="AC317" s="21"/>
      <c r="AD317" s="22"/>
      <c r="AE317" s="20">
        <f>SUM(AD317,AC317,AB317,Y317,U317,T317,S317,R317)*'1. Standard_Cost'!B370</f>
        <v>0</v>
      </c>
      <c r="AF317" s="20">
        <f t="shared" si="581"/>
        <v>0</v>
      </c>
      <c r="AG317" s="19"/>
      <c r="AH317" s="19"/>
      <c r="AI317" s="19"/>
      <c r="AJ317" s="23"/>
      <c r="AK317" s="23"/>
      <c r="AL317" s="23"/>
      <c r="AM317" s="20" t="e">
        <f>AG317*'1. Standard_Cost'!B366+'Incremental_Cost Year 1'!#REF!*'1. Standard_Cost'!C366+'Incremental_Cost Year 1'!#REF!*'1. Standard_Cost'!D366+'Incremental_Cost Year 1'!#REF!+'Incremental_Cost Year 1'!#REF!+AK317</f>
        <v>#REF!</v>
      </c>
      <c r="AN317" s="20" t="e">
        <f>AM317*'1. Standard_Cost'!C370</f>
        <v>#REF!</v>
      </c>
      <c r="AO317" s="23"/>
      <c r="AQ317" s="20">
        <f t="shared" si="577"/>
        <v>0</v>
      </c>
      <c r="AR317" s="20">
        <f t="shared" si="578"/>
        <v>0</v>
      </c>
      <c r="AS317" s="20" t="e">
        <f t="shared" si="579"/>
        <v>#REF!</v>
      </c>
      <c r="AT317" s="20" t="e">
        <f t="shared" si="582"/>
        <v>#REF!</v>
      </c>
      <c r="AU317" s="24"/>
      <c r="AV317" s="24"/>
      <c r="AW317" s="24"/>
      <c r="AX317" s="24"/>
      <c r="AY317" s="24"/>
      <c r="AZ317" s="24"/>
      <c r="BA317" s="25" t="e">
        <f t="shared" si="580"/>
        <v>#REF!</v>
      </c>
    </row>
    <row r="318" spans="1:53" ht="27.6" outlineLevel="1">
      <c r="B318" s="41"/>
      <c r="C318" s="41"/>
      <c r="D318" s="86" t="s">
        <v>48</v>
      </c>
      <c r="E318" s="86" t="s">
        <v>329</v>
      </c>
      <c r="F318" s="88" t="s">
        <v>153</v>
      </c>
      <c r="G318" s="89" t="s">
        <v>154</v>
      </c>
      <c r="H318" s="27" t="s">
        <v>330</v>
      </c>
      <c r="I318" s="28"/>
      <c r="J318" s="28"/>
      <c r="K318" s="28"/>
      <c r="L318" s="29">
        <f>SUM(L314:L317)</f>
        <v>0</v>
      </c>
      <c r="M318" s="29">
        <f>SUM(M314:M317)</f>
        <v>0</v>
      </c>
      <c r="N318" s="28"/>
      <c r="O318" s="28"/>
      <c r="P318" s="28"/>
      <c r="Q318" s="28"/>
      <c r="R318" s="30">
        <f>SUM(R314:R317)</f>
        <v>0</v>
      </c>
      <c r="S318" s="30">
        <f>SUM(S314:S317)</f>
        <v>0</v>
      </c>
      <c r="T318" s="30">
        <f>SUM(T314:T317)</f>
        <v>0</v>
      </c>
      <c r="U318" s="30">
        <f>SUM(U314:U317)</f>
        <v>0</v>
      </c>
      <c r="V318" s="28"/>
      <c r="W318" s="28"/>
      <c r="X318" s="28"/>
      <c r="Y318" s="29">
        <f>SUM(Y314:Y317)</f>
        <v>0</v>
      </c>
      <c r="Z318" s="28"/>
      <c r="AA318" s="28"/>
      <c r="AB318" s="29">
        <f t="shared" ref="AB318:AF318" si="583">SUM(AB314:AB317)</f>
        <v>0</v>
      </c>
      <c r="AC318" s="29">
        <f t="shared" si="583"/>
        <v>0</v>
      </c>
      <c r="AD318" s="29">
        <f t="shared" si="583"/>
        <v>0</v>
      </c>
      <c r="AE318" s="29">
        <f t="shared" si="583"/>
        <v>0</v>
      </c>
      <c r="AF318" s="29">
        <f t="shared" si="583"/>
        <v>0</v>
      </c>
      <c r="AG318" s="28"/>
      <c r="AH318" s="28"/>
      <c r="AI318" s="28"/>
      <c r="AJ318" s="30">
        <f>SUM(AJ314:AJ317)</f>
        <v>0</v>
      </c>
      <c r="AK318" s="30">
        <f>SUM(AK314:AK317)</f>
        <v>0</v>
      </c>
      <c r="AL318" s="30">
        <f>SUM(AL314:AL317)</f>
        <v>0</v>
      </c>
      <c r="AM318" s="29" t="e">
        <f>SUM(AM314:AM317)</f>
        <v>#REF!</v>
      </c>
      <c r="AN318" s="29" t="e">
        <f>SUM(AN314:AN317)</f>
        <v>#REF!</v>
      </c>
      <c r="AO318" s="31"/>
      <c r="AP318" s="32"/>
      <c r="AQ318" s="78">
        <f t="shared" ref="AQ318:BA318" si="584">SUM(AQ314:AQ317)</f>
        <v>0</v>
      </c>
      <c r="AR318" s="78">
        <f t="shared" si="584"/>
        <v>0</v>
      </c>
      <c r="AS318" s="78" t="e">
        <f t="shared" si="584"/>
        <v>#REF!</v>
      </c>
      <c r="AT318" s="78" t="e">
        <f t="shared" si="584"/>
        <v>#REF!</v>
      </c>
      <c r="AU318" s="78">
        <f t="shared" si="584"/>
        <v>0</v>
      </c>
      <c r="AV318" s="78">
        <f t="shared" si="584"/>
        <v>0</v>
      </c>
      <c r="AW318" s="78">
        <f t="shared" si="584"/>
        <v>0</v>
      </c>
      <c r="AX318" s="78">
        <f t="shared" si="584"/>
        <v>0</v>
      </c>
      <c r="AY318" s="78">
        <f t="shared" si="584"/>
        <v>0</v>
      </c>
      <c r="AZ318" s="78">
        <f t="shared" si="584"/>
        <v>0</v>
      </c>
      <c r="BA318" s="78" t="e">
        <f t="shared" si="584"/>
        <v>#REF!</v>
      </c>
    </row>
    <row r="319" spans="1:53" s="14" customFormat="1" ht="12.75" customHeight="1">
      <c r="A319" s="3"/>
      <c r="B319" s="239" t="s">
        <v>393</v>
      </c>
      <c r="C319" s="227"/>
      <c r="D319" s="227"/>
      <c r="E319" s="228"/>
      <c r="F319" s="56"/>
      <c r="G319" s="56"/>
      <c r="H319" s="56" t="s">
        <v>300</v>
      </c>
      <c r="I319" s="62"/>
      <c r="J319" s="62"/>
      <c r="K319" s="62"/>
      <c r="L319" s="63">
        <f>SUM(L320,L331,L362,L368,L389,L410,L431)</f>
        <v>0</v>
      </c>
      <c r="M319" s="63">
        <f>SUM(M320,M331,M362,M368,M389,M410,M431)</f>
        <v>0</v>
      </c>
      <c r="N319" s="62"/>
      <c r="O319" s="62"/>
      <c r="P319" s="62"/>
      <c r="Q319" s="62"/>
      <c r="R319" s="63">
        <f t="shared" ref="R319:U319" si="585">SUM(R320,R331,R362,R368,R389,R410,R431)</f>
        <v>0</v>
      </c>
      <c r="S319" s="63">
        <f t="shared" si="585"/>
        <v>0</v>
      </c>
      <c r="T319" s="63">
        <f t="shared" si="585"/>
        <v>0</v>
      </c>
      <c r="U319" s="63">
        <f t="shared" si="585"/>
        <v>0</v>
      </c>
      <c r="V319" s="62"/>
      <c r="W319" s="62"/>
      <c r="X319" s="62"/>
      <c r="Y319" s="63">
        <f>SUM(Y320,Y331,Y362,Y368,Y389,Y410,Y431)</f>
        <v>0</v>
      </c>
      <c r="Z319" s="62"/>
      <c r="AA319" s="62"/>
      <c r="AB319" s="63">
        <f>SUM(AB320,AB331,AB362,AB368,AB389,AB410,AB431)</f>
        <v>0</v>
      </c>
      <c r="AC319" s="62"/>
      <c r="AD319" s="62"/>
      <c r="AE319" s="63">
        <f t="shared" ref="AE319:AF319" si="586">SUM(AE320,AE331,AE362,AE368,AE389,AE410,AE431)</f>
        <v>0</v>
      </c>
      <c r="AF319" s="63">
        <f t="shared" si="586"/>
        <v>0</v>
      </c>
      <c r="AG319" s="62"/>
      <c r="AH319" s="62"/>
      <c r="AI319" s="62"/>
      <c r="AJ319" s="63">
        <f t="shared" ref="AJ319:AN319" si="587">SUM(AJ320,AJ331,AJ362,AJ368,AJ389,AJ410,AJ431)</f>
        <v>0</v>
      </c>
      <c r="AK319" s="63">
        <f t="shared" si="587"/>
        <v>0</v>
      </c>
      <c r="AL319" s="63">
        <f t="shared" si="587"/>
        <v>0</v>
      </c>
      <c r="AM319" s="63" t="e">
        <f t="shared" si="587"/>
        <v>#REF!</v>
      </c>
      <c r="AN319" s="63" t="e">
        <f t="shared" si="587"/>
        <v>#REF!</v>
      </c>
      <c r="AO319" s="62"/>
      <c r="AQ319" s="63">
        <f t="shared" ref="AQ319:BA319" si="588">SUM(AQ320,AQ331,AQ362,AQ368,AQ389,AQ410,AQ431)</f>
        <v>0</v>
      </c>
      <c r="AR319" s="63">
        <f t="shared" si="588"/>
        <v>0</v>
      </c>
      <c r="AS319" s="63" t="e">
        <f t="shared" si="588"/>
        <v>#REF!</v>
      </c>
      <c r="AT319" s="63" t="e">
        <f t="shared" si="588"/>
        <v>#REF!</v>
      </c>
      <c r="AU319" s="63">
        <f t="shared" si="588"/>
        <v>0</v>
      </c>
      <c r="AV319" s="63">
        <f t="shared" si="588"/>
        <v>0</v>
      </c>
      <c r="AW319" s="63">
        <f t="shared" si="588"/>
        <v>0</v>
      </c>
      <c r="AX319" s="63">
        <f t="shared" si="588"/>
        <v>0</v>
      </c>
      <c r="AY319" s="63">
        <f t="shared" si="588"/>
        <v>0</v>
      </c>
      <c r="AZ319" s="63">
        <f t="shared" si="588"/>
        <v>0</v>
      </c>
      <c r="BA319" s="63" t="e">
        <f t="shared" si="588"/>
        <v>#REF!</v>
      </c>
    </row>
    <row r="320" spans="1:53" s="39" customFormat="1" ht="12.75" customHeight="1">
      <c r="B320" s="49"/>
      <c r="C320" s="224" t="s">
        <v>335</v>
      </c>
      <c r="D320" s="224"/>
      <c r="E320" s="225"/>
      <c r="F320" s="69"/>
      <c r="G320" s="69"/>
      <c r="H320" s="57" t="s">
        <v>338</v>
      </c>
      <c r="I320" s="58"/>
      <c r="J320" s="58"/>
      <c r="K320" s="58"/>
      <c r="L320" s="59">
        <f>SUM(L325,L330)</f>
        <v>0</v>
      </c>
      <c r="M320" s="59">
        <f>SUM(M325,M330)</f>
        <v>0</v>
      </c>
      <c r="N320" s="58"/>
      <c r="O320" s="58"/>
      <c r="P320" s="58"/>
      <c r="Q320" s="58"/>
      <c r="R320" s="59">
        <f>SUM(R325,R330)</f>
        <v>0</v>
      </c>
      <c r="S320" s="59">
        <f t="shared" ref="S320:U320" si="589">SUM(S325,S330)</f>
        <v>0</v>
      </c>
      <c r="T320" s="59">
        <f t="shared" si="589"/>
        <v>0</v>
      </c>
      <c r="U320" s="59">
        <f t="shared" si="589"/>
        <v>0</v>
      </c>
      <c r="V320" s="58"/>
      <c r="W320" s="58"/>
      <c r="X320" s="58"/>
      <c r="Y320" s="59">
        <f>SUM(Y325,Y330)</f>
        <v>0</v>
      </c>
      <c r="Z320" s="58"/>
      <c r="AA320" s="58"/>
      <c r="AB320" s="59">
        <f t="shared" ref="AB320:AF320" si="590">SUM(AB325,AB330)</f>
        <v>0</v>
      </c>
      <c r="AC320" s="59">
        <f t="shared" si="590"/>
        <v>0</v>
      </c>
      <c r="AD320" s="59">
        <f t="shared" si="590"/>
        <v>0</v>
      </c>
      <c r="AE320" s="59">
        <f t="shared" si="590"/>
        <v>0</v>
      </c>
      <c r="AF320" s="59">
        <f t="shared" si="590"/>
        <v>0</v>
      </c>
      <c r="AG320" s="58"/>
      <c r="AH320" s="58"/>
      <c r="AI320" s="58"/>
      <c r="AJ320" s="59">
        <f t="shared" ref="AJ320:AN320" si="591">SUM(AJ325,AJ330)</f>
        <v>0</v>
      </c>
      <c r="AK320" s="59">
        <f t="shared" si="591"/>
        <v>0</v>
      </c>
      <c r="AL320" s="59">
        <f t="shared" si="591"/>
        <v>0</v>
      </c>
      <c r="AM320" s="59" t="e">
        <f t="shared" si="591"/>
        <v>#REF!</v>
      </c>
      <c r="AN320" s="59" t="e">
        <f t="shared" si="591"/>
        <v>#REF!</v>
      </c>
      <c r="AO320" s="60"/>
      <c r="AP320" s="40"/>
      <c r="AQ320" s="59">
        <f t="shared" ref="AQ320:BA320" si="592">SUM(AQ325,AQ330)</f>
        <v>0</v>
      </c>
      <c r="AR320" s="59">
        <f t="shared" si="592"/>
        <v>0</v>
      </c>
      <c r="AS320" s="59" t="e">
        <f t="shared" si="592"/>
        <v>#REF!</v>
      </c>
      <c r="AT320" s="59" t="e">
        <f t="shared" si="592"/>
        <v>#REF!</v>
      </c>
      <c r="AU320" s="59">
        <f t="shared" si="592"/>
        <v>0</v>
      </c>
      <c r="AV320" s="59">
        <f t="shared" si="592"/>
        <v>0</v>
      </c>
      <c r="AW320" s="59">
        <f t="shared" si="592"/>
        <v>0</v>
      </c>
      <c r="AX320" s="59">
        <f t="shared" si="592"/>
        <v>0</v>
      </c>
      <c r="AY320" s="59">
        <f t="shared" si="592"/>
        <v>0</v>
      </c>
      <c r="AZ320" s="59">
        <f t="shared" si="592"/>
        <v>0</v>
      </c>
      <c r="BA320" s="59" t="e">
        <f t="shared" si="592"/>
        <v>#REF!</v>
      </c>
    </row>
    <row r="321" spans="2:53" outlineLevel="2">
      <c r="B321" s="41"/>
      <c r="C321" s="38"/>
      <c r="D321" s="85"/>
      <c r="E321" s="85"/>
      <c r="F321" s="87"/>
      <c r="G321" s="82"/>
      <c r="H321" s="15" t="s">
        <v>49</v>
      </c>
      <c r="I321" s="16"/>
      <c r="J321" s="17"/>
      <c r="K321" s="17"/>
      <c r="L321" s="18" t="str">
        <f>IF(I321&lt;&gt;0,((VLOOKUP(I321,'1. Standard_Cost'!$B$4:$D$9,2)+VLOOKUP(I321,'1. Standard_Cost'!$B$4:$D$9,3))*J321*K321),"0")</f>
        <v>0</v>
      </c>
      <c r="M321" s="18">
        <f t="shared" ref="M321:M324" si="593">L321*0.167</f>
        <v>0</v>
      </c>
      <c r="N321" s="19"/>
      <c r="O321" s="19"/>
      <c r="P321" s="19"/>
      <c r="Q321" s="19"/>
      <c r="R321" s="20">
        <f>+N321*P321*'1. Standard_Cost'!$B$13</f>
        <v>0</v>
      </c>
      <c r="S321" s="20">
        <f>+N321*O321*P321*'1. Standard_Cost'!$C$13</f>
        <v>0</v>
      </c>
      <c r="T321" s="20">
        <f>+N321*P321*Q321*'1. Standard_Cost'!$D$13</f>
        <v>0</v>
      </c>
      <c r="U321" s="20">
        <f>+N321*O321*'1. Standard_Cost'!$E$13</f>
        <v>0</v>
      </c>
      <c r="V321" s="19"/>
      <c r="W321" s="19"/>
      <c r="X321" s="19"/>
      <c r="Y321" s="20">
        <f>+V321*((X321*'1. Standard_Cost'!$B$17)+(W321*X321*'1. Standard_Cost'!$C$17))</f>
        <v>0</v>
      </c>
      <c r="Z321" s="19"/>
      <c r="AA321" s="19"/>
      <c r="AB321" s="20">
        <f>+Z321*'1. Standard_Cost'!$B$21+AA321*'1. Standard_Cost'!$C$21</f>
        <v>0</v>
      </c>
      <c r="AC321" s="21"/>
      <c r="AD321" s="22"/>
      <c r="AE321" s="20">
        <f>SUM(AD321,AC321,AB321,Y321,U321,T321,S321,R321)*'1. Standard_Cost'!B381</f>
        <v>0</v>
      </c>
      <c r="AF321" s="20">
        <f>SUM(AD321,AE321)</f>
        <v>0</v>
      </c>
      <c r="AG321" s="19"/>
      <c r="AH321" s="19"/>
      <c r="AI321" s="19"/>
      <c r="AJ321" s="23"/>
      <c r="AK321" s="23"/>
      <c r="AL321" s="23"/>
      <c r="AM321" s="20" t="e">
        <f>AG321*'1. Standard_Cost'!B377+'Incremental_Cost Year 1'!#REF!*'1. Standard_Cost'!C377+'Incremental_Cost Year 1'!#REF!*'1. Standard_Cost'!D377+'Incremental_Cost Year 1'!#REF!+'Incremental_Cost Year 1'!#REF!+AK321</f>
        <v>#REF!</v>
      </c>
      <c r="AN321" s="20" t="e">
        <f>AM321*'1. Standard_Cost'!C381</f>
        <v>#REF!</v>
      </c>
      <c r="AO321" s="23"/>
      <c r="AQ321" s="20">
        <f t="shared" ref="AQ321:AQ324" si="594">L321+M321</f>
        <v>0</v>
      </c>
      <c r="AR321" s="20">
        <f t="shared" ref="AR321:AR324" si="595">AF321</f>
        <v>0</v>
      </c>
      <c r="AS321" s="20" t="e">
        <f t="shared" ref="AS321:AS324" si="596">AM321+AN321</f>
        <v>#REF!</v>
      </c>
      <c r="AT321" s="20" t="e">
        <f>SUM(AQ321,AR321,AS321)</f>
        <v>#REF!</v>
      </c>
      <c r="AU321" s="24"/>
      <c r="AV321" s="24"/>
      <c r="AW321" s="24"/>
      <c r="AX321" s="24"/>
      <c r="AY321" s="24"/>
      <c r="AZ321" s="24"/>
      <c r="BA321" s="25" t="e">
        <f t="shared" ref="BA321:BA324" si="597">SUM(AU321:AZ321)-AT321</f>
        <v>#REF!</v>
      </c>
    </row>
    <row r="322" spans="2:53" outlineLevel="2">
      <c r="B322" s="41"/>
      <c r="C322" s="38"/>
      <c r="D322" s="84"/>
      <c r="E322" s="84"/>
      <c r="F322" s="84"/>
      <c r="G322" s="83"/>
      <c r="H322" s="15" t="s">
        <v>50</v>
      </c>
      <c r="I322" s="16"/>
      <c r="J322" s="17"/>
      <c r="K322" s="17"/>
      <c r="L322" s="18" t="str">
        <f>IF(I322&lt;&gt;0,((VLOOKUP(I322,'1. Standard_Cost'!$B$4:$D$9,2)+VLOOKUP(I322,'1. Standard_Cost'!$B$4:$D$9,3))*J322*K322),"0")</f>
        <v>0</v>
      </c>
      <c r="M322" s="18">
        <f t="shared" si="593"/>
        <v>0</v>
      </c>
      <c r="N322" s="19"/>
      <c r="O322" s="19"/>
      <c r="P322" s="19"/>
      <c r="Q322" s="19"/>
      <c r="R322" s="20">
        <f>+N322*P322*'1. Standard_Cost'!$B$13</f>
        <v>0</v>
      </c>
      <c r="S322" s="20">
        <f>+N322*O322*P322*'1. Standard_Cost'!$C$13</f>
        <v>0</v>
      </c>
      <c r="T322" s="20">
        <f>+N322*P322*Q322*'1. Standard_Cost'!$D$13</f>
        <v>0</v>
      </c>
      <c r="U322" s="20">
        <f>+N322*O322*'1. Standard_Cost'!$E$13</f>
        <v>0</v>
      </c>
      <c r="V322" s="19"/>
      <c r="W322" s="19"/>
      <c r="X322" s="19"/>
      <c r="Y322" s="20">
        <f>+V322*((X322*'1. Standard_Cost'!$B$17)+(W322*X322*'1. Standard_Cost'!$C$17))</f>
        <v>0</v>
      </c>
      <c r="Z322" s="19"/>
      <c r="AA322" s="19"/>
      <c r="AB322" s="20">
        <f>+Z322*'1. Standard_Cost'!$B$21+AA322*'1. Standard_Cost'!$C$21</f>
        <v>0</v>
      </c>
      <c r="AC322" s="21"/>
      <c r="AD322" s="22"/>
      <c r="AE322" s="20">
        <f>SUM(AD322,AC322,AB322,Y322,U322,T322,S322,R322)*'1. Standard_Cost'!B381</f>
        <v>0</v>
      </c>
      <c r="AF322" s="20">
        <f t="shared" ref="AF322:AF324" si="598">SUM(AD322,AE322)</f>
        <v>0</v>
      </c>
      <c r="AG322" s="19"/>
      <c r="AH322" s="19"/>
      <c r="AI322" s="19"/>
      <c r="AJ322" s="23"/>
      <c r="AK322" s="23"/>
      <c r="AL322" s="23"/>
      <c r="AM322" s="20" t="e">
        <f>AG322*'1. Standard_Cost'!B377+'Incremental_Cost Year 1'!#REF!*'1. Standard_Cost'!C377+'Incremental_Cost Year 1'!#REF!*'1. Standard_Cost'!D377+'Incremental_Cost Year 1'!#REF!+'Incremental_Cost Year 1'!#REF!+AK322</f>
        <v>#REF!</v>
      </c>
      <c r="AN322" s="20" t="e">
        <f>AM322*'1. Standard_Cost'!C381</f>
        <v>#REF!</v>
      </c>
      <c r="AO322" s="23"/>
      <c r="AQ322" s="20">
        <f t="shared" si="594"/>
        <v>0</v>
      </c>
      <c r="AR322" s="20">
        <f t="shared" si="595"/>
        <v>0</v>
      </c>
      <c r="AS322" s="20" t="e">
        <f t="shared" si="596"/>
        <v>#REF!</v>
      </c>
      <c r="AT322" s="20" t="e">
        <f t="shared" ref="AT322:AT324" si="599">SUM(AQ322,AR322,AS322)</f>
        <v>#REF!</v>
      </c>
      <c r="AU322" s="24"/>
      <c r="AV322" s="24"/>
      <c r="AW322" s="24"/>
      <c r="AX322" s="24"/>
      <c r="AY322" s="24"/>
      <c r="AZ322" s="24"/>
      <c r="BA322" s="25" t="e">
        <f t="shared" si="597"/>
        <v>#REF!</v>
      </c>
    </row>
    <row r="323" spans="2:53" outlineLevel="2">
      <c r="B323" s="41"/>
      <c r="C323" s="38"/>
      <c r="D323" s="84"/>
      <c r="E323" s="84"/>
      <c r="F323" s="84"/>
      <c r="G323" s="83"/>
      <c r="H323" s="15" t="s">
        <v>51</v>
      </c>
      <c r="I323" s="16"/>
      <c r="J323" s="17"/>
      <c r="K323" s="17"/>
      <c r="L323" s="18" t="str">
        <f>IF(I323&lt;&gt;0,((VLOOKUP(I323,'1. Standard_Cost'!$B$4:$D$9,2)+VLOOKUP(I323,'1. Standard_Cost'!$B$4:$D$9,3))*J323*K323),"0")</f>
        <v>0</v>
      </c>
      <c r="M323" s="18">
        <f t="shared" si="593"/>
        <v>0</v>
      </c>
      <c r="N323" s="19"/>
      <c r="O323" s="19"/>
      <c r="P323" s="19"/>
      <c r="Q323" s="19"/>
      <c r="R323" s="20">
        <f>+N323*P323*'1. Standard_Cost'!$B$13</f>
        <v>0</v>
      </c>
      <c r="S323" s="20">
        <f>+N323*O323*P323*'1. Standard_Cost'!$C$13</f>
        <v>0</v>
      </c>
      <c r="T323" s="20">
        <f>+N323*P323*Q323*'1. Standard_Cost'!$D$13</f>
        <v>0</v>
      </c>
      <c r="U323" s="20">
        <f>+N323*O323*'1. Standard_Cost'!$E$13</f>
        <v>0</v>
      </c>
      <c r="V323" s="19"/>
      <c r="W323" s="19"/>
      <c r="X323" s="19"/>
      <c r="Y323" s="20">
        <f>+V323*((X323*'1. Standard_Cost'!$B$17)+(W323*X323*'1. Standard_Cost'!$C$17))</f>
        <v>0</v>
      </c>
      <c r="Z323" s="19"/>
      <c r="AA323" s="19"/>
      <c r="AB323" s="20">
        <f>+Z323*'1. Standard_Cost'!$B$21+AA323*'1. Standard_Cost'!$C$21</f>
        <v>0</v>
      </c>
      <c r="AC323" s="21"/>
      <c r="AD323" s="22"/>
      <c r="AE323" s="20">
        <f>SUM(AD323,AC323,AB323,Y323,U323,T323,S323,R323)*'1. Standard_Cost'!B381</f>
        <v>0</v>
      </c>
      <c r="AF323" s="20">
        <f t="shared" si="598"/>
        <v>0</v>
      </c>
      <c r="AG323" s="19"/>
      <c r="AH323" s="19"/>
      <c r="AI323" s="19"/>
      <c r="AJ323" s="23"/>
      <c r="AK323" s="23"/>
      <c r="AL323" s="23"/>
      <c r="AM323" s="20" t="e">
        <f>AG323*'1. Standard_Cost'!B377+'Incremental_Cost Year 1'!#REF!*'1. Standard_Cost'!C377+'Incremental_Cost Year 1'!#REF!*'1. Standard_Cost'!D377+'Incremental_Cost Year 1'!#REF!+'Incremental_Cost Year 1'!#REF!+AK323</f>
        <v>#REF!</v>
      </c>
      <c r="AN323" s="20" t="e">
        <f>AM323*'1. Standard_Cost'!C381</f>
        <v>#REF!</v>
      </c>
      <c r="AO323" s="23"/>
      <c r="AQ323" s="20">
        <f t="shared" si="594"/>
        <v>0</v>
      </c>
      <c r="AR323" s="20">
        <f t="shared" si="595"/>
        <v>0</v>
      </c>
      <c r="AS323" s="20" t="e">
        <f t="shared" si="596"/>
        <v>#REF!</v>
      </c>
      <c r="AT323" s="20" t="e">
        <f t="shared" si="599"/>
        <v>#REF!</v>
      </c>
      <c r="AU323" s="24"/>
      <c r="AV323" s="24"/>
      <c r="AW323" s="24"/>
      <c r="AX323" s="24"/>
      <c r="AY323" s="24"/>
      <c r="AZ323" s="24"/>
      <c r="BA323" s="25" t="e">
        <f t="shared" si="597"/>
        <v>#REF!</v>
      </c>
    </row>
    <row r="324" spans="2:53" outlineLevel="2">
      <c r="B324" s="41"/>
      <c r="C324" s="38"/>
      <c r="D324" s="84"/>
      <c r="E324" s="84"/>
      <c r="F324" s="84"/>
      <c r="G324" s="83"/>
      <c r="H324" s="26" t="s">
        <v>180</v>
      </c>
      <c r="I324" s="16"/>
      <c r="J324" s="17"/>
      <c r="K324" s="17"/>
      <c r="L324" s="18" t="str">
        <f>IF(I324&lt;&gt;0,((VLOOKUP(I324,'1. Standard_Cost'!$B$4:$D$9,2)+VLOOKUP(I324,'1. Standard_Cost'!$B$4:$D$9,3))*J324*K324),"0")</f>
        <v>0</v>
      </c>
      <c r="M324" s="18">
        <f t="shared" si="593"/>
        <v>0</v>
      </c>
      <c r="N324" s="19"/>
      <c r="O324" s="19"/>
      <c r="P324" s="19"/>
      <c r="Q324" s="19"/>
      <c r="R324" s="20">
        <f>+N324*P324*'1. Standard_Cost'!$B$13</f>
        <v>0</v>
      </c>
      <c r="S324" s="20">
        <f>+N324*O324*P324*'1. Standard_Cost'!$C$13</f>
        <v>0</v>
      </c>
      <c r="T324" s="20">
        <f>+N324*P324*Q324*'1. Standard_Cost'!$D$13</f>
        <v>0</v>
      </c>
      <c r="U324" s="20">
        <f>+N324*O324*'1. Standard_Cost'!$E$13</f>
        <v>0</v>
      </c>
      <c r="V324" s="19"/>
      <c r="W324" s="19"/>
      <c r="X324" s="19"/>
      <c r="Y324" s="20">
        <f>+V324*((X324*'1. Standard_Cost'!$B$17)+(W324*X324*'1. Standard_Cost'!$C$17))</f>
        <v>0</v>
      </c>
      <c r="Z324" s="19"/>
      <c r="AA324" s="19"/>
      <c r="AB324" s="20">
        <f>+Z324*'1. Standard_Cost'!$B$21+AA324*'1. Standard_Cost'!$C$21</f>
        <v>0</v>
      </c>
      <c r="AC324" s="21"/>
      <c r="AD324" s="22"/>
      <c r="AE324" s="20">
        <f>SUM(AD324,AC324,AB324,Y324,U324,T324,S324,R324)*'1. Standard_Cost'!B381</f>
        <v>0</v>
      </c>
      <c r="AF324" s="20">
        <f t="shared" si="598"/>
        <v>0</v>
      </c>
      <c r="AG324" s="19"/>
      <c r="AH324" s="19"/>
      <c r="AI324" s="19"/>
      <c r="AJ324" s="23"/>
      <c r="AK324" s="23"/>
      <c r="AL324" s="23"/>
      <c r="AM324" s="20" t="e">
        <f>AG324*'1. Standard_Cost'!B377+'Incremental_Cost Year 1'!#REF!*'1. Standard_Cost'!C377+'Incremental_Cost Year 1'!#REF!*'1. Standard_Cost'!D377+'Incremental_Cost Year 1'!#REF!+'Incremental_Cost Year 1'!#REF!+AK324</f>
        <v>#REF!</v>
      </c>
      <c r="AN324" s="20" t="e">
        <f>AM324*'1. Standard_Cost'!C381</f>
        <v>#REF!</v>
      </c>
      <c r="AO324" s="23"/>
      <c r="AQ324" s="20">
        <f t="shared" si="594"/>
        <v>0</v>
      </c>
      <c r="AR324" s="20">
        <f t="shared" si="595"/>
        <v>0</v>
      </c>
      <c r="AS324" s="20" t="e">
        <f t="shared" si="596"/>
        <v>#REF!</v>
      </c>
      <c r="AT324" s="20" t="e">
        <f t="shared" si="599"/>
        <v>#REF!</v>
      </c>
      <c r="AU324" s="24"/>
      <c r="AV324" s="24"/>
      <c r="AW324" s="24"/>
      <c r="AX324" s="24"/>
      <c r="AY324" s="24"/>
      <c r="AZ324" s="24"/>
      <c r="BA324" s="25" t="e">
        <f t="shared" si="597"/>
        <v>#REF!</v>
      </c>
    </row>
    <row r="325" spans="2:53" ht="27.6" outlineLevel="1">
      <c r="B325" s="41"/>
      <c r="C325" s="38"/>
      <c r="D325" s="86" t="s">
        <v>48</v>
      </c>
      <c r="E325" s="86" t="s">
        <v>336</v>
      </c>
      <c r="F325" s="88" t="s">
        <v>153</v>
      </c>
      <c r="G325" s="89" t="s">
        <v>154</v>
      </c>
      <c r="H325" s="27" t="s">
        <v>339</v>
      </c>
      <c r="I325" s="28"/>
      <c r="J325" s="28"/>
      <c r="K325" s="28"/>
      <c r="L325" s="29">
        <f>SUM(L321:L324)</f>
        <v>0</v>
      </c>
      <c r="M325" s="29">
        <f>SUM(M321:M324)</f>
        <v>0</v>
      </c>
      <c r="N325" s="28"/>
      <c r="O325" s="28"/>
      <c r="P325" s="28"/>
      <c r="Q325" s="28"/>
      <c r="R325" s="30">
        <f>SUM(R321:R324)</f>
        <v>0</v>
      </c>
      <c r="S325" s="30">
        <f>SUM(S321:S324)</f>
        <v>0</v>
      </c>
      <c r="T325" s="30">
        <f>SUM(T321:T324)</f>
        <v>0</v>
      </c>
      <c r="U325" s="30">
        <f>SUM(U321:U324)</f>
        <v>0</v>
      </c>
      <c r="V325" s="28"/>
      <c r="W325" s="28"/>
      <c r="X325" s="28"/>
      <c r="Y325" s="29">
        <f>SUM(Y321:Y324)</f>
        <v>0</v>
      </c>
      <c r="Z325" s="28"/>
      <c r="AA325" s="28"/>
      <c r="AB325" s="29">
        <f t="shared" ref="AB325:AF325" si="600">SUM(AB321:AB324)</f>
        <v>0</v>
      </c>
      <c r="AC325" s="29">
        <f t="shared" si="600"/>
        <v>0</v>
      </c>
      <c r="AD325" s="29">
        <f t="shared" si="600"/>
        <v>0</v>
      </c>
      <c r="AE325" s="29">
        <f t="shared" si="600"/>
        <v>0</v>
      </c>
      <c r="AF325" s="29">
        <f t="shared" si="600"/>
        <v>0</v>
      </c>
      <c r="AG325" s="28"/>
      <c r="AH325" s="28"/>
      <c r="AI325" s="28"/>
      <c r="AJ325" s="30">
        <f>SUM(AJ321:AJ324)</f>
        <v>0</v>
      </c>
      <c r="AK325" s="30">
        <f>SUM(AK321:AK324)</f>
        <v>0</v>
      </c>
      <c r="AL325" s="30">
        <f>SUM(AL321:AL324)</f>
        <v>0</v>
      </c>
      <c r="AM325" s="29" t="e">
        <f>SUM(AM321:AM324)</f>
        <v>#REF!</v>
      </c>
      <c r="AN325" s="29" t="e">
        <f>SUM(AN321:AN324)</f>
        <v>#REF!</v>
      </c>
      <c r="AO325" s="31"/>
      <c r="AP325" s="32"/>
      <c r="AQ325" s="78">
        <f t="shared" ref="AQ325:BA325" si="601">SUM(AQ321:AQ324)</f>
        <v>0</v>
      </c>
      <c r="AR325" s="78">
        <f t="shared" si="601"/>
        <v>0</v>
      </c>
      <c r="AS325" s="78" t="e">
        <f t="shared" si="601"/>
        <v>#REF!</v>
      </c>
      <c r="AT325" s="78" t="e">
        <f t="shared" si="601"/>
        <v>#REF!</v>
      </c>
      <c r="AU325" s="78">
        <f t="shared" si="601"/>
        <v>0</v>
      </c>
      <c r="AV325" s="78">
        <f t="shared" si="601"/>
        <v>0</v>
      </c>
      <c r="AW325" s="78">
        <f t="shared" si="601"/>
        <v>0</v>
      </c>
      <c r="AX325" s="78">
        <f t="shared" si="601"/>
        <v>0</v>
      </c>
      <c r="AY325" s="78">
        <f t="shared" si="601"/>
        <v>0</v>
      </c>
      <c r="AZ325" s="78">
        <f t="shared" si="601"/>
        <v>0</v>
      </c>
      <c r="BA325" s="78" t="e">
        <f t="shared" si="601"/>
        <v>#REF!</v>
      </c>
    </row>
    <row r="326" spans="2:53" outlineLevel="2">
      <c r="B326" s="41"/>
      <c r="C326" s="38"/>
      <c r="D326" s="85"/>
      <c r="E326" s="85"/>
      <c r="F326" s="87"/>
      <c r="G326" s="82"/>
      <c r="H326" s="15" t="s">
        <v>49</v>
      </c>
      <c r="I326" s="16"/>
      <c r="J326" s="17"/>
      <c r="K326" s="17"/>
      <c r="L326" s="18" t="str">
        <f>IF(I326&lt;&gt;0,((VLOOKUP(I326,'1. Standard_Cost'!$B$4:$D$9,2)+VLOOKUP(I326,'1. Standard_Cost'!$B$4:$D$9,3))*J326*K326),"0")</f>
        <v>0</v>
      </c>
      <c r="M326" s="18">
        <f t="shared" ref="M326:M329" si="602">L326*0.167</f>
        <v>0</v>
      </c>
      <c r="N326" s="19"/>
      <c r="O326" s="19"/>
      <c r="P326" s="19"/>
      <c r="Q326" s="19"/>
      <c r="R326" s="20">
        <f>+N326*P326*'1. Standard_Cost'!$B$13</f>
        <v>0</v>
      </c>
      <c r="S326" s="20">
        <f>+N326*O326*P326*'1. Standard_Cost'!$C$13</f>
        <v>0</v>
      </c>
      <c r="T326" s="20">
        <f>+N326*P326*Q326*'1. Standard_Cost'!$D$13</f>
        <v>0</v>
      </c>
      <c r="U326" s="20">
        <f>+N326*O326*'1. Standard_Cost'!$E$13</f>
        <v>0</v>
      </c>
      <c r="V326" s="19"/>
      <c r="W326" s="19"/>
      <c r="X326" s="19"/>
      <c r="Y326" s="20">
        <f>+V326*((X326*'1. Standard_Cost'!$B$17)+(W326*X326*'1. Standard_Cost'!$C$17))</f>
        <v>0</v>
      </c>
      <c r="Z326" s="19"/>
      <c r="AA326" s="19"/>
      <c r="AB326" s="20">
        <f>+Z326*'1. Standard_Cost'!$B$21+AA326*'1. Standard_Cost'!$C$21</f>
        <v>0</v>
      </c>
      <c r="AC326" s="21"/>
      <c r="AD326" s="22"/>
      <c r="AE326" s="20">
        <f>SUM(AD326,AC326,AB326,Y326,U326,T326,S326,R326)*'1. Standard_Cost'!B381</f>
        <v>0</v>
      </c>
      <c r="AF326" s="20">
        <f>SUM(AD326,AE326)</f>
        <v>0</v>
      </c>
      <c r="AG326" s="19"/>
      <c r="AH326" s="19"/>
      <c r="AI326" s="19"/>
      <c r="AJ326" s="23"/>
      <c r="AK326" s="23"/>
      <c r="AL326" s="23"/>
      <c r="AM326" s="20" t="e">
        <f>AG326*'1. Standard_Cost'!B377+'Incremental_Cost Year 1'!#REF!*'1. Standard_Cost'!C377+'Incremental_Cost Year 1'!#REF!*'1. Standard_Cost'!D377+'Incremental_Cost Year 1'!#REF!+'Incremental_Cost Year 1'!#REF!+AK326</f>
        <v>#REF!</v>
      </c>
      <c r="AN326" s="20" t="e">
        <f>AM326*'1. Standard_Cost'!C381</f>
        <v>#REF!</v>
      </c>
      <c r="AO326" s="23"/>
      <c r="AQ326" s="20">
        <f t="shared" ref="AQ326:AQ329" si="603">L326+M326</f>
        <v>0</v>
      </c>
      <c r="AR326" s="20">
        <f t="shared" ref="AR326:AR329" si="604">AF326</f>
        <v>0</v>
      </c>
      <c r="AS326" s="20" t="e">
        <f t="shared" ref="AS326:AS329" si="605">AM326+AN326</f>
        <v>#REF!</v>
      </c>
      <c r="AT326" s="20" t="e">
        <f>SUM(AQ326,AR326,AS326)</f>
        <v>#REF!</v>
      </c>
      <c r="AU326" s="24"/>
      <c r="AV326" s="24"/>
      <c r="AW326" s="24"/>
      <c r="AX326" s="24"/>
      <c r="AY326" s="24"/>
      <c r="AZ326" s="24"/>
      <c r="BA326" s="25" t="e">
        <f t="shared" ref="BA326:BA329" si="606">SUM(AU326:AZ326)-AT326</f>
        <v>#REF!</v>
      </c>
    </row>
    <row r="327" spans="2:53" outlineLevel="2">
      <c r="B327" s="41"/>
      <c r="C327" s="38"/>
      <c r="D327" s="84"/>
      <c r="E327" s="84"/>
      <c r="F327" s="84"/>
      <c r="G327" s="83"/>
      <c r="H327" s="15" t="s">
        <v>50</v>
      </c>
      <c r="I327" s="16"/>
      <c r="J327" s="17"/>
      <c r="K327" s="17"/>
      <c r="L327" s="18" t="str">
        <f>IF(I327&lt;&gt;0,((VLOOKUP(I327,'1. Standard_Cost'!$B$4:$D$9,2)+VLOOKUP(I327,'1. Standard_Cost'!$B$4:$D$9,3))*J327*K327),"0")</f>
        <v>0</v>
      </c>
      <c r="M327" s="18">
        <f t="shared" si="602"/>
        <v>0</v>
      </c>
      <c r="N327" s="19"/>
      <c r="O327" s="19"/>
      <c r="P327" s="19"/>
      <c r="Q327" s="19"/>
      <c r="R327" s="20">
        <f>+N327*P327*'1. Standard_Cost'!$B$13</f>
        <v>0</v>
      </c>
      <c r="S327" s="20">
        <f>+N327*O327*P327*'1. Standard_Cost'!$C$13</f>
        <v>0</v>
      </c>
      <c r="T327" s="20">
        <f>+N327*P327*Q327*'1. Standard_Cost'!$D$13</f>
        <v>0</v>
      </c>
      <c r="U327" s="20">
        <f>+N327*O327*'1. Standard_Cost'!$E$13</f>
        <v>0</v>
      </c>
      <c r="V327" s="19"/>
      <c r="W327" s="19"/>
      <c r="X327" s="19"/>
      <c r="Y327" s="20">
        <f>+V327*((X327*'1. Standard_Cost'!$B$17)+(W327*X327*'1. Standard_Cost'!$C$17))</f>
        <v>0</v>
      </c>
      <c r="Z327" s="19"/>
      <c r="AA327" s="19"/>
      <c r="AB327" s="20">
        <f>+Z327*'1. Standard_Cost'!$B$21+AA327*'1. Standard_Cost'!$C$21</f>
        <v>0</v>
      </c>
      <c r="AC327" s="21"/>
      <c r="AD327" s="22"/>
      <c r="AE327" s="20">
        <f>SUM(AD327,AC327,AB327,Y327,U327,T327,S327,R327)*'1. Standard_Cost'!B381</f>
        <v>0</v>
      </c>
      <c r="AF327" s="20">
        <f t="shared" ref="AF327:AF329" si="607">SUM(AD327,AE327)</f>
        <v>0</v>
      </c>
      <c r="AG327" s="19"/>
      <c r="AH327" s="19"/>
      <c r="AI327" s="19"/>
      <c r="AJ327" s="23"/>
      <c r="AK327" s="23"/>
      <c r="AL327" s="23"/>
      <c r="AM327" s="20" t="e">
        <f>AG327*'1. Standard_Cost'!B377+'Incremental_Cost Year 1'!#REF!*'1. Standard_Cost'!C377+'Incremental_Cost Year 1'!#REF!*'1. Standard_Cost'!D377+'Incremental_Cost Year 1'!#REF!+'Incremental_Cost Year 1'!#REF!+AK327</f>
        <v>#REF!</v>
      </c>
      <c r="AN327" s="20" t="e">
        <f>AM327*'1. Standard_Cost'!C381</f>
        <v>#REF!</v>
      </c>
      <c r="AO327" s="23"/>
      <c r="AQ327" s="20">
        <f t="shared" si="603"/>
        <v>0</v>
      </c>
      <c r="AR327" s="20">
        <f t="shared" si="604"/>
        <v>0</v>
      </c>
      <c r="AS327" s="20" t="e">
        <f t="shared" si="605"/>
        <v>#REF!</v>
      </c>
      <c r="AT327" s="20" t="e">
        <f t="shared" ref="AT327:AT329" si="608">SUM(AQ327,AR327,AS327)</f>
        <v>#REF!</v>
      </c>
      <c r="AU327" s="24"/>
      <c r="AV327" s="24">
        <v>0</v>
      </c>
      <c r="AW327" s="24"/>
      <c r="AX327" s="24"/>
      <c r="AY327" s="24"/>
      <c r="AZ327" s="24"/>
      <c r="BA327" s="25" t="e">
        <f t="shared" si="606"/>
        <v>#REF!</v>
      </c>
    </row>
    <row r="328" spans="2:53" outlineLevel="2">
      <c r="B328" s="41"/>
      <c r="C328" s="41"/>
      <c r="D328" s="84"/>
      <c r="E328" s="84"/>
      <c r="F328" s="84"/>
      <c r="G328" s="83"/>
      <c r="H328" s="15" t="s">
        <v>51</v>
      </c>
      <c r="I328" s="16"/>
      <c r="J328" s="17"/>
      <c r="K328" s="17"/>
      <c r="L328" s="18" t="str">
        <f>IF(I328&lt;&gt;0,((VLOOKUP(I328,'1. Standard_Cost'!$B$4:$D$9,2)+VLOOKUP(I328,'1. Standard_Cost'!$B$4:$D$9,3))*J328*K328),"0")</f>
        <v>0</v>
      </c>
      <c r="M328" s="18">
        <f t="shared" si="602"/>
        <v>0</v>
      </c>
      <c r="N328" s="19"/>
      <c r="O328" s="19"/>
      <c r="P328" s="19"/>
      <c r="Q328" s="19"/>
      <c r="R328" s="20">
        <f>+N328*P328*'1. Standard_Cost'!$B$13</f>
        <v>0</v>
      </c>
      <c r="S328" s="20">
        <f>+N328*O328*P328*'1. Standard_Cost'!$C$13</f>
        <v>0</v>
      </c>
      <c r="T328" s="20">
        <f>+N328*P328*Q328*'1. Standard_Cost'!$D$13</f>
        <v>0</v>
      </c>
      <c r="U328" s="20">
        <f>+N328*O328*'1. Standard_Cost'!$E$13</f>
        <v>0</v>
      </c>
      <c r="V328" s="19"/>
      <c r="W328" s="19"/>
      <c r="X328" s="19"/>
      <c r="Y328" s="20">
        <f>+V328*((X328*'1. Standard_Cost'!$B$17)+(W328*X328*'1. Standard_Cost'!$C$17))</f>
        <v>0</v>
      </c>
      <c r="Z328" s="19"/>
      <c r="AA328" s="19"/>
      <c r="AB328" s="20">
        <f>+Z328*'1. Standard_Cost'!$B$21+AA328*'1. Standard_Cost'!$C$21</f>
        <v>0</v>
      </c>
      <c r="AC328" s="21"/>
      <c r="AD328" s="22"/>
      <c r="AE328" s="20">
        <f>SUM(AD328,AC328,AB328,Y328,U328,T328,S328,R328)*'1. Standard_Cost'!B381</f>
        <v>0</v>
      </c>
      <c r="AF328" s="20">
        <f t="shared" si="607"/>
        <v>0</v>
      </c>
      <c r="AG328" s="19"/>
      <c r="AH328" s="19"/>
      <c r="AI328" s="19"/>
      <c r="AJ328" s="23"/>
      <c r="AK328" s="23"/>
      <c r="AL328" s="23"/>
      <c r="AM328" s="20" t="e">
        <f>AG328*'1. Standard_Cost'!B377+'Incremental_Cost Year 1'!#REF!*'1. Standard_Cost'!C377+'Incremental_Cost Year 1'!#REF!*'1. Standard_Cost'!D377+'Incremental_Cost Year 1'!#REF!+'Incremental_Cost Year 1'!#REF!+AK328</f>
        <v>#REF!</v>
      </c>
      <c r="AN328" s="20" t="e">
        <f>AM328*'1. Standard_Cost'!C381</f>
        <v>#REF!</v>
      </c>
      <c r="AO328" s="23"/>
      <c r="AQ328" s="20">
        <f t="shared" si="603"/>
        <v>0</v>
      </c>
      <c r="AR328" s="20">
        <f t="shared" si="604"/>
        <v>0</v>
      </c>
      <c r="AS328" s="20" t="e">
        <f t="shared" si="605"/>
        <v>#REF!</v>
      </c>
      <c r="AT328" s="20" t="e">
        <f t="shared" si="608"/>
        <v>#REF!</v>
      </c>
      <c r="AU328" s="24"/>
      <c r="AV328" s="24"/>
      <c r="AW328" s="24"/>
      <c r="AX328" s="24"/>
      <c r="AY328" s="24"/>
      <c r="AZ328" s="24"/>
      <c r="BA328" s="25" t="e">
        <f t="shared" si="606"/>
        <v>#REF!</v>
      </c>
    </row>
    <row r="329" spans="2:53" outlineLevel="2">
      <c r="B329" s="41"/>
      <c r="C329" s="41"/>
      <c r="D329" s="84"/>
      <c r="E329" s="84"/>
      <c r="F329" s="84"/>
      <c r="G329" s="83"/>
      <c r="H329" s="26" t="s">
        <v>180</v>
      </c>
      <c r="I329" s="16"/>
      <c r="J329" s="17"/>
      <c r="K329" s="17"/>
      <c r="L329" s="18" t="str">
        <f>IF(I329&lt;&gt;0,((VLOOKUP(I329,'1. Standard_Cost'!$B$4:$D$9,2)+VLOOKUP(I329,'1. Standard_Cost'!$B$4:$D$9,3))*J329*K329),"0")</f>
        <v>0</v>
      </c>
      <c r="M329" s="18">
        <f t="shared" si="602"/>
        <v>0</v>
      </c>
      <c r="N329" s="19"/>
      <c r="O329" s="19"/>
      <c r="P329" s="19"/>
      <c r="Q329" s="19"/>
      <c r="R329" s="20">
        <f>+N329*P329*'1. Standard_Cost'!$B$13</f>
        <v>0</v>
      </c>
      <c r="S329" s="20">
        <f>+N329*O329*P329*'1. Standard_Cost'!$C$13</f>
        <v>0</v>
      </c>
      <c r="T329" s="20">
        <f>+N329*P329*Q329*'1. Standard_Cost'!$D$13</f>
        <v>0</v>
      </c>
      <c r="U329" s="20">
        <f>+N329*O329*'1. Standard_Cost'!$E$13</f>
        <v>0</v>
      </c>
      <c r="V329" s="19"/>
      <c r="W329" s="19"/>
      <c r="X329" s="19"/>
      <c r="Y329" s="20">
        <f>+V329*((X329*'1. Standard_Cost'!$B$17)+(W329*X329*'1. Standard_Cost'!$C$17))</f>
        <v>0</v>
      </c>
      <c r="Z329" s="19"/>
      <c r="AA329" s="19"/>
      <c r="AB329" s="20">
        <f>+Z329*'1. Standard_Cost'!$B$21+AA329*'1. Standard_Cost'!$C$21</f>
        <v>0</v>
      </c>
      <c r="AC329" s="21"/>
      <c r="AD329" s="22"/>
      <c r="AE329" s="20">
        <f>SUM(AD329,AC329,AB329,Y329,U329,T329,S329,R329)*'1. Standard_Cost'!B381</f>
        <v>0</v>
      </c>
      <c r="AF329" s="20">
        <f t="shared" si="607"/>
        <v>0</v>
      </c>
      <c r="AG329" s="19"/>
      <c r="AH329" s="19"/>
      <c r="AI329" s="19"/>
      <c r="AJ329" s="23"/>
      <c r="AK329" s="23"/>
      <c r="AL329" s="23"/>
      <c r="AM329" s="20" t="e">
        <f>AG329*'1. Standard_Cost'!B377+'Incremental_Cost Year 1'!#REF!*'1. Standard_Cost'!C377+'Incremental_Cost Year 1'!#REF!*'1. Standard_Cost'!D377+'Incremental_Cost Year 1'!#REF!+'Incremental_Cost Year 1'!#REF!+AK329</f>
        <v>#REF!</v>
      </c>
      <c r="AN329" s="20" t="e">
        <f>AM329*'1. Standard_Cost'!C381</f>
        <v>#REF!</v>
      </c>
      <c r="AO329" s="23"/>
      <c r="AQ329" s="20">
        <f t="shared" si="603"/>
        <v>0</v>
      </c>
      <c r="AR329" s="20">
        <f t="shared" si="604"/>
        <v>0</v>
      </c>
      <c r="AS329" s="20" t="e">
        <f t="shared" si="605"/>
        <v>#REF!</v>
      </c>
      <c r="AT329" s="20" t="e">
        <f t="shared" si="608"/>
        <v>#REF!</v>
      </c>
      <c r="AU329" s="24"/>
      <c r="AV329" s="24"/>
      <c r="AW329" s="24"/>
      <c r="AX329" s="24"/>
      <c r="AY329" s="24"/>
      <c r="AZ329" s="24"/>
      <c r="BA329" s="25" t="e">
        <f t="shared" si="606"/>
        <v>#REF!</v>
      </c>
    </row>
    <row r="330" spans="2:53" ht="41.4" outlineLevel="1">
      <c r="B330" s="41"/>
      <c r="C330" s="41"/>
      <c r="D330" s="86" t="s">
        <v>48</v>
      </c>
      <c r="E330" s="86" t="s">
        <v>348</v>
      </c>
      <c r="F330" s="88" t="s">
        <v>153</v>
      </c>
      <c r="G330" s="89" t="s">
        <v>154</v>
      </c>
      <c r="H330" s="27" t="s">
        <v>340</v>
      </c>
      <c r="I330" s="28"/>
      <c r="J330" s="28"/>
      <c r="K330" s="28"/>
      <c r="L330" s="29">
        <f>SUM(L326:L329)</f>
        <v>0</v>
      </c>
      <c r="M330" s="29">
        <f>SUM(M326:M329)</f>
        <v>0</v>
      </c>
      <c r="N330" s="28"/>
      <c r="O330" s="28"/>
      <c r="P330" s="28"/>
      <c r="Q330" s="28"/>
      <c r="R330" s="30">
        <f>SUM(R326:R329)</f>
        <v>0</v>
      </c>
      <c r="S330" s="30">
        <f>SUM(S326:S329)</f>
        <v>0</v>
      </c>
      <c r="T330" s="30">
        <f>SUM(T326:T329)</f>
        <v>0</v>
      </c>
      <c r="U330" s="30">
        <f>SUM(U326:U329)</f>
        <v>0</v>
      </c>
      <c r="V330" s="28"/>
      <c r="W330" s="28"/>
      <c r="X330" s="28"/>
      <c r="Y330" s="29">
        <f>SUM(Y326:Y329)</f>
        <v>0</v>
      </c>
      <c r="Z330" s="28"/>
      <c r="AA330" s="28"/>
      <c r="AB330" s="29">
        <f t="shared" ref="AB330:AF330" si="609">SUM(AB326:AB329)</f>
        <v>0</v>
      </c>
      <c r="AC330" s="29">
        <f t="shared" si="609"/>
        <v>0</v>
      </c>
      <c r="AD330" s="29">
        <f t="shared" si="609"/>
        <v>0</v>
      </c>
      <c r="AE330" s="29">
        <f t="shared" si="609"/>
        <v>0</v>
      </c>
      <c r="AF330" s="29">
        <f t="shared" si="609"/>
        <v>0</v>
      </c>
      <c r="AG330" s="28"/>
      <c r="AH330" s="28"/>
      <c r="AI330" s="28"/>
      <c r="AJ330" s="30">
        <f>SUM(AJ326:AJ329)</f>
        <v>0</v>
      </c>
      <c r="AK330" s="30">
        <f>SUM(AK326:AK329)</f>
        <v>0</v>
      </c>
      <c r="AL330" s="30">
        <f>SUM(AL326:AL329)</f>
        <v>0</v>
      </c>
      <c r="AM330" s="29" t="e">
        <f>SUM(AM326:AM329)</f>
        <v>#REF!</v>
      </c>
      <c r="AN330" s="29" t="e">
        <f>SUM(AN326:AN329)</f>
        <v>#REF!</v>
      </c>
      <c r="AO330" s="31"/>
      <c r="AP330" s="32"/>
      <c r="AQ330" s="78">
        <f t="shared" ref="AQ330:BA330" si="610">SUM(AQ326:AQ329)</f>
        <v>0</v>
      </c>
      <c r="AR330" s="78">
        <f t="shared" si="610"/>
        <v>0</v>
      </c>
      <c r="AS330" s="78" t="e">
        <f t="shared" si="610"/>
        <v>#REF!</v>
      </c>
      <c r="AT330" s="78" t="e">
        <f t="shared" si="610"/>
        <v>#REF!</v>
      </c>
      <c r="AU330" s="78">
        <f t="shared" si="610"/>
        <v>0</v>
      </c>
      <c r="AV330" s="78">
        <f t="shared" si="610"/>
        <v>0</v>
      </c>
      <c r="AW330" s="78">
        <f t="shared" si="610"/>
        <v>0</v>
      </c>
      <c r="AX330" s="78">
        <f t="shared" si="610"/>
        <v>0</v>
      </c>
      <c r="AY330" s="78">
        <f t="shared" si="610"/>
        <v>0</v>
      </c>
      <c r="AZ330" s="78">
        <f t="shared" si="610"/>
        <v>0</v>
      </c>
      <c r="BA330" s="78" t="e">
        <f t="shared" si="610"/>
        <v>#REF!</v>
      </c>
    </row>
    <row r="331" spans="2:53" s="39" customFormat="1" ht="12.75" customHeight="1">
      <c r="B331" s="49"/>
      <c r="C331" s="224" t="s">
        <v>337</v>
      </c>
      <c r="D331" s="224"/>
      <c r="E331" s="225"/>
      <c r="F331" s="69"/>
      <c r="G331" s="69"/>
      <c r="H331" s="57" t="s">
        <v>341</v>
      </c>
      <c r="I331" s="58"/>
      <c r="J331" s="58"/>
      <c r="K331" s="58"/>
      <c r="L331" s="59">
        <f>SUM(L336,L341,L346,L351,L356,L361)</f>
        <v>0</v>
      </c>
      <c r="M331" s="59">
        <f>SUM(M336,M341,M346,M351,M356,M361)</f>
        <v>0</v>
      </c>
      <c r="N331" s="58"/>
      <c r="O331" s="58"/>
      <c r="P331" s="58"/>
      <c r="Q331" s="58"/>
      <c r="R331" s="59">
        <f t="shared" ref="R331:U331" si="611">SUM(R336,R341,R346,R351,R356,R361)</f>
        <v>0</v>
      </c>
      <c r="S331" s="59">
        <f t="shared" si="611"/>
        <v>0</v>
      </c>
      <c r="T331" s="59">
        <f t="shared" si="611"/>
        <v>0</v>
      </c>
      <c r="U331" s="59">
        <f t="shared" si="611"/>
        <v>0</v>
      </c>
      <c r="V331" s="58"/>
      <c r="W331" s="58"/>
      <c r="X331" s="58"/>
      <c r="Y331" s="59">
        <f>SUM(Y336,Y341,Y346,Y351,Y356,Y361)</f>
        <v>0</v>
      </c>
      <c r="Z331" s="58"/>
      <c r="AA331" s="58"/>
      <c r="AB331" s="59">
        <f t="shared" ref="AB331:AF331" si="612">SUM(AB336,AB341,AB346,AB351,AB356,AB361)</f>
        <v>0</v>
      </c>
      <c r="AC331" s="59">
        <f t="shared" si="612"/>
        <v>0</v>
      </c>
      <c r="AD331" s="59">
        <f t="shared" si="612"/>
        <v>0</v>
      </c>
      <c r="AE331" s="59">
        <f t="shared" si="612"/>
        <v>0</v>
      </c>
      <c r="AF331" s="59">
        <f t="shared" si="612"/>
        <v>0</v>
      </c>
      <c r="AG331" s="58"/>
      <c r="AH331" s="58"/>
      <c r="AI331" s="58"/>
      <c r="AJ331" s="59">
        <f t="shared" ref="AJ331:AN331" si="613">SUM(AJ336,AJ341,AJ346,AJ351,AJ356,AJ361)</f>
        <v>0</v>
      </c>
      <c r="AK331" s="59">
        <f t="shared" si="613"/>
        <v>0</v>
      </c>
      <c r="AL331" s="59">
        <f t="shared" si="613"/>
        <v>0</v>
      </c>
      <c r="AM331" s="59" t="e">
        <f t="shared" si="613"/>
        <v>#REF!</v>
      </c>
      <c r="AN331" s="59" t="e">
        <f t="shared" si="613"/>
        <v>#REF!</v>
      </c>
      <c r="AO331" s="60"/>
      <c r="AP331" s="40"/>
      <c r="AQ331" s="59">
        <f t="shared" ref="AQ331:BA331" si="614">SUM(AQ336,AQ341,AQ346,AQ351,AQ356,AQ361)</f>
        <v>0</v>
      </c>
      <c r="AR331" s="59">
        <f t="shared" si="614"/>
        <v>0</v>
      </c>
      <c r="AS331" s="59" t="e">
        <f t="shared" si="614"/>
        <v>#REF!</v>
      </c>
      <c r="AT331" s="59" t="e">
        <f t="shared" si="614"/>
        <v>#REF!</v>
      </c>
      <c r="AU331" s="59">
        <f t="shared" si="614"/>
        <v>0</v>
      </c>
      <c r="AV331" s="59">
        <f t="shared" si="614"/>
        <v>0</v>
      </c>
      <c r="AW331" s="59">
        <f t="shared" si="614"/>
        <v>0</v>
      </c>
      <c r="AX331" s="59">
        <f t="shared" si="614"/>
        <v>0</v>
      </c>
      <c r="AY331" s="59">
        <f t="shared" si="614"/>
        <v>0</v>
      </c>
      <c r="AZ331" s="59">
        <f t="shared" si="614"/>
        <v>0</v>
      </c>
      <c r="BA331" s="59" t="e">
        <f t="shared" si="614"/>
        <v>#REF!</v>
      </c>
    </row>
    <row r="332" spans="2:53" outlineLevel="2">
      <c r="B332" s="41"/>
      <c r="C332" s="38"/>
      <c r="D332" s="85"/>
      <c r="E332" s="85"/>
      <c r="F332" s="87"/>
      <c r="G332" s="82"/>
      <c r="H332" s="15" t="s">
        <v>49</v>
      </c>
      <c r="I332" s="16"/>
      <c r="J332" s="17"/>
      <c r="K332" s="17"/>
      <c r="L332" s="18" t="str">
        <f>IF(I332&lt;&gt;0,((VLOOKUP(I332,'1. Standard_Cost'!$B$4:$D$9,2)+VLOOKUP(I332,'1. Standard_Cost'!$B$4:$D$9,3))*J332*K332),"0")</f>
        <v>0</v>
      </c>
      <c r="M332" s="18">
        <f t="shared" ref="M332:M335" si="615">L332*0.167</f>
        <v>0</v>
      </c>
      <c r="N332" s="19"/>
      <c r="O332" s="19"/>
      <c r="P332" s="19"/>
      <c r="Q332" s="19"/>
      <c r="R332" s="20">
        <f>+N332*P332*'1. Standard_Cost'!$B$13</f>
        <v>0</v>
      </c>
      <c r="S332" s="20">
        <f>+N332*O332*P332*'1. Standard_Cost'!$C$13</f>
        <v>0</v>
      </c>
      <c r="T332" s="20">
        <f>+N332*P332*Q332*'1. Standard_Cost'!$D$13</f>
        <v>0</v>
      </c>
      <c r="U332" s="20">
        <f>+N332*O332*'1. Standard_Cost'!$E$13</f>
        <v>0</v>
      </c>
      <c r="V332" s="19"/>
      <c r="W332" s="19"/>
      <c r="X332" s="19"/>
      <c r="Y332" s="20">
        <f>+V332*((X332*'1. Standard_Cost'!$B$17)+(W332*X332*'1. Standard_Cost'!$C$17))</f>
        <v>0</v>
      </c>
      <c r="Z332" s="19"/>
      <c r="AA332" s="19"/>
      <c r="AB332" s="20">
        <f>+Z332*'1. Standard_Cost'!$B$21+AA332*'1. Standard_Cost'!$C$21</f>
        <v>0</v>
      </c>
      <c r="AC332" s="21"/>
      <c r="AD332" s="22"/>
      <c r="AE332" s="20">
        <f>SUM(AD332,AC332,AB332,Y332,U332,T332,S332,R332)*'1. Standard_Cost'!B392</f>
        <v>0</v>
      </c>
      <c r="AF332" s="20">
        <f>SUM(AD332,AE332)</f>
        <v>0</v>
      </c>
      <c r="AG332" s="19"/>
      <c r="AH332" s="19"/>
      <c r="AI332" s="19"/>
      <c r="AJ332" s="23"/>
      <c r="AK332" s="23"/>
      <c r="AL332" s="23"/>
      <c r="AM332" s="20" t="e">
        <f>AG332*'1. Standard_Cost'!B388+'Incremental_Cost Year 1'!#REF!*'1. Standard_Cost'!C388+'Incremental_Cost Year 1'!#REF!*'1. Standard_Cost'!D388+'Incremental_Cost Year 1'!#REF!+'Incremental_Cost Year 1'!#REF!+AK332</f>
        <v>#REF!</v>
      </c>
      <c r="AN332" s="20" t="e">
        <f>AM332*'1. Standard_Cost'!C392</f>
        <v>#REF!</v>
      </c>
      <c r="AO332" s="23"/>
      <c r="AQ332" s="20">
        <f t="shared" ref="AQ332:AQ335" si="616">L332+M332</f>
        <v>0</v>
      </c>
      <c r="AR332" s="20">
        <f t="shared" ref="AR332:AR335" si="617">AF332</f>
        <v>0</v>
      </c>
      <c r="AS332" s="20" t="e">
        <f t="shared" ref="AS332:AS335" si="618">AM332+AN332</f>
        <v>#REF!</v>
      </c>
      <c r="AT332" s="20" t="e">
        <f>SUM(AQ332,AR332,AS332)</f>
        <v>#REF!</v>
      </c>
      <c r="AU332" s="24"/>
      <c r="AV332" s="24"/>
      <c r="AW332" s="24"/>
      <c r="AX332" s="24"/>
      <c r="AY332" s="24"/>
      <c r="AZ332" s="24"/>
      <c r="BA332" s="25" t="e">
        <f t="shared" ref="BA332:BA335" si="619">SUM(AU332:AZ332)-AT332</f>
        <v>#REF!</v>
      </c>
    </row>
    <row r="333" spans="2:53" outlineLevel="2">
      <c r="B333" s="41"/>
      <c r="C333" s="38"/>
      <c r="D333" s="84"/>
      <c r="E333" s="84"/>
      <c r="F333" s="84"/>
      <c r="G333" s="83"/>
      <c r="H333" s="15" t="s">
        <v>50</v>
      </c>
      <c r="I333" s="16"/>
      <c r="J333" s="17"/>
      <c r="K333" s="17"/>
      <c r="L333" s="18" t="str">
        <f>IF(I333&lt;&gt;0,((VLOOKUP(I333,'1. Standard_Cost'!$B$4:$D$9,2)+VLOOKUP(I333,'1. Standard_Cost'!$B$4:$D$9,3))*J333*K333),"0")</f>
        <v>0</v>
      </c>
      <c r="M333" s="18">
        <f t="shared" si="615"/>
        <v>0</v>
      </c>
      <c r="N333" s="19"/>
      <c r="O333" s="19"/>
      <c r="P333" s="19"/>
      <c r="Q333" s="19"/>
      <c r="R333" s="20">
        <f>+N333*P333*'1. Standard_Cost'!$B$13</f>
        <v>0</v>
      </c>
      <c r="S333" s="20">
        <f>+N333*O333*P333*'1. Standard_Cost'!$C$13</f>
        <v>0</v>
      </c>
      <c r="T333" s="20">
        <f>+N333*P333*Q333*'1. Standard_Cost'!$D$13</f>
        <v>0</v>
      </c>
      <c r="U333" s="20">
        <f>+N333*O333*'1. Standard_Cost'!$E$13</f>
        <v>0</v>
      </c>
      <c r="V333" s="19"/>
      <c r="W333" s="19"/>
      <c r="X333" s="19"/>
      <c r="Y333" s="20">
        <f>+V333*((X333*'1. Standard_Cost'!$B$17)+(W333*X333*'1. Standard_Cost'!$C$17))</f>
        <v>0</v>
      </c>
      <c r="Z333" s="19"/>
      <c r="AA333" s="19"/>
      <c r="AB333" s="20">
        <f>+Z333*'1. Standard_Cost'!$B$21+AA333*'1. Standard_Cost'!$C$21</f>
        <v>0</v>
      </c>
      <c r="AC333" s="21"/>
      <c r="AD333" s="22"/>
      <c r="AE333" s="20">
        <f>SUM(AD333,AC333,AB333,Y333,U333,T333,S333,R333)*'1. Standard_Cost'!B392</f>
        <v>0</v>
      </c>
      <c r="AF333" s="20">
        <f t="shared" ref="AF333:AF335" si="620">SUM(AD333,AE333)</f>
        <v>0</v>
      </c>
      <c r="AG333" s="19"/>
      <c r="AH333" s="19"/>
      <c r="AI333" s="19"/>
      <c r="AJ333" s="23"/>
      <c r="AK333" s="23"/>
      <c r="AL333" s="23"/>
      <c r="AM333" s="20" t="e">
        <f>AG333*'1. Standard_Cost'!B388+'Incremental_Cost Year 1'!#REF!*'1. Standard_Cost'!C388+'Incremental_Cost Year 1'!#REF!*'1. Standard_Cost'!D388+'Incremental_Cost Year 1'!#REF!+'Incremental_Cost Year 1'!#REF!+AK333</f>
        <v>#REF!</v>
      </c>
      <c r="AN333" s="20" t="e">
        <f>AM333*'1. Standard_Cost'!C392</f>
        <v>#REF!</v>
      </c>
      <c r="AO333" s="23"/>
      <c r="AQ333" s="20">
        <f t="shared" si="616"/>
        <v>0</v>
      </c>
      <c r="AR333" s="20">
        <f t="shared" si="617"/>
        <v>0</v>
      </c>
      <c r="AS333" s="20" t="e">
        <f t="shared" si="618"/>
        <v>#REF!</v>
      </c>
      <c r="AT333" s="20" t="e">
        <f t="shared" ref="AT333:AT335" si="621">SUM(AQ333,AR333,AS333)</f>
        <v>#REF!</v>
      </c>
      <c r="AU333" s="24"/>
      <c r="AV333" s="24"/>
      <c r="AW333" s="24"/>
      <c r="AX333" s="24"/>
      <c r="AY333" s="24"/>
      <c r="AZ333" s="24"/>
      <c r="BA333" s="25" t="e">
        <f t="shared" si="619"/>
        <v>#REF!</v>
      </c>
    </row>
    <row r="334" spans="2:53" outlineLevel="2">
      <c r="B334" s="41"/>
      <c r="C334" s="38"/>
      <c r="D334" s="84"/>
      <c r="E334" s="84"/>
      <c r="F334" s="84"/>
      <c r="G334" s="83"/>
      <c r="H334" s="15" t="s">
        <v>51</v>
      </c>
      <c r="I334" s="16"/>
      <c r="J334" s="17"/>
      <c r="K334" s="17"/>
      <c r="L334" s="18" t="str">
        <f>IF(I334&lt;&gt;0,((VLOOKUP(I334,'1. Standard_Cost'!$B$4:$D$9,2)+VLOOKUP(I334,'1. Standard_Cost'!$B$4:$D$9,3))*J334*K334),"0")</f>
        <v>0</v>
      </c>
      <c r="M334" s="18">
        <f t="shared" si="615"/>
        <v>0</v>
      </c>
      <c r="N334" s="19"/>
      <c r="O334" s="19"/>
      <c r="P334" s="19"/>
      <c r="Q334" s="19"/>
      <c r="R334" s="20">
        <f>+N334*P334*'1. Standard_Cost'!$B$13</f>
        <v>0</v>
      </c>
      <c r="S334" s="20">
        <f>+N334*O334*P334*'1. Standard_Cost'!$C$13</f>
        <v>0</v>
      </c>
      <c r="T334" s="20">
        <f>+N334*P334*Q334*'1. Standard_Cost'!$D$13</f>
        <v>0</v>
      </c>
      <c r="U334" s="20">
        <f>+N334*O334*'1. Standard_Cost'!$E$13</f>
        <v>0</v>
      </c>
      <c r="V334" s="19"/>
      <c r="W334" s="19"/>
      <c r="X334" s="19"/>
      <c r="Y334" s="20">
        <f>+V334*((X334*'1. Standard_Cost'!$B$17)+(W334*X334*'1. Standard_Cost'!$C$17))</f>
        <v>0</v>
      </c>
      <c r="Z334" s="19"/>
      <c r="AA334" s="19"/>
      <c r="AB334" s="20">
        <f>+Z334*'1. Standard_Cost'!$B$21+AA334*'1. Standard_Cost'!$C$21</f>
        <v>0</v>
      </c>
      <c r="AC334" s="21"/>
      <c r="AD334" s="22"/>
      <c r="AE334" s="20">
        <f>SUM(AD334,AC334,AB334,Y334,U334,T334,S334,R334)*'1. Standard_Cost'!B392</f>
        <v>0</v>
      </c>
      <c r="AF334" s="20">
        <f t="shared" si="620"/>
        <v>0</v>
      </c>
      <c r="AG334" s="19"/>
      <c r="AH334" s="19"/>
      <c r="AI334" s="19"/>
      <c r="AJ334" s="23"/>
      <c r="AK334" s="23"/>
      <c r="AL334" s="23"/>
      <c r="AM334" s="20" t="e">
        <f>AG334*'1. Standard_Cost'!B388+'Incremental_Cost Year 1'!#REF!*'1. Standard_Cost'!C388+'Incremental_Cost Year 1'!#REF!*'1. Standard_Cost'!D388+'Incremental_Cost Year 1'!#REF!+'Incremental_Cost Year 1'!#REF!+AK334</f>
        <v>#REF!</v>
      </c>
      <c r="AN334" s="20" t="e">
        <f>AM334*'1. Standard_Cost'!C392</f>
        <v>#REF!</v>
      </c>
      <c r="AO334" s="23"/>
      <c r="AQ334" s="20">
        <f t="shared" si="616"/>
        <v>0</v>
      </c>
      <c r="AR334" s="20">
        <f t="shared" si="617"/>
        <v>0</v>
      </c>
      <c r="AS334" s="20" t="e">
        <f t="shared" si="618"/>
        <v>#REF!</v>
      </c>
      <c r="AT334" s="20" t="e">
        <f t="shared" si="621"/>
        <v>#REF!</v>
      </c>
      <c r="AU334" s="24"/>
      <c r="AV334" s="24"/>
      <c r="AW334" s="24"/>
      <c r="AX334" s="24"/>
      <c r="AY334" s="24"/>
      <c r="AZ334" s="24"/>
      <c r="BA334" s="25" t="e">
        <f t="shared" si="619"/>
        <v>#REF!</v>
      </c>
    </row>
    <row r="335" spans="2:53" outlineLevel="2">
      <c r="B335" s="41"/>
      <c r="C335" s="38"/>
      <c r="D335" s="84"/>
      <c r="E335" s="84"/>
      <c r="F335" s="84"/>
      <c r="G335" s="83"/>
      <c r="H335" s="26" t="s">
        <v>180</v>
      </c>
      <c r="I335" s="16"/>
      <c r="J335" s="17"/>
      <c r="K335" s="17"/>
      <c r="L335" s="18" t="str">
        <f>IF(I335&lt;&gt;0,((VLOOKUP(I335,'1. Standard_Cost'!$B$4:$D$9,2)+VLOOKUP(I335,'1. Standard_Cost'!$B$4:$D$9,3))*J335*K335),"0")</f>
        <v>0</v>
      </c>
      <c r="M335" s="18">
        <f t="shared" si="615"/>
        <v>0</v>
      </c>
      <c r="N335" s="19"/>
      <c r="O335" s="19"/>
      <c r="P335" s="19"/>
      <c r="Q335" s="19"/>
      <c r="R335" s="20">
        <f>+N335*P335*'1. Standard_Cost'!$B$13</f>
        <v>0</v>
      </c>
      <c r="S335" s="20">
        <f>+N335*O335*P335*'1. Standard_Cost'!$C$13</f>
        <v>0</v>
      </c>
      <c r="T335" s="20">
        <f>+N335*P335*Q335*'1. Standard_Cost'!$D$13</f>
        <v>0</v>
      </c>
      <c r="U335" s="20">
        <f>+N335*O335*'1. Standard_Cost'!$E$13</f>
        <v>0</v>
      </c>
      <c r="V335" s="19"/>
      <c r="W335" s="19"/>
      <c r="X335" s="19"/>
      <c r="Y335" s="20">
        <f>+V335*((X335*'1. Standard_Cost'!$B$17)+(W335*X335*'1. Standard_Cost'!$C$17))</f>
        <v>0</v>
      </c>
      <c r="Z335" s="19"/>
      <c r="AA335" s="19"/>
      <c r="AB335" s="20">
        <f>+Z335*'1. Standard_Cost'!$B$21+AA335*'1. Standard_Cost'!$C$21</f>
        <v>0</v>
      </c>
      <c r="AC335" s="21"/>
      <c r="AD335" s="22"/>
      <c r="AE335" s="20">
        <f>SUM(AD335,AC335,AB335,Y335,U335,T335,S335,R335)*'1. Standard_Cost'!B392</f>
        <v>0</v>
      </c>
      <c r="AF335" s="20">
        <f t="shared" si="620"/>
        <v>0</v>
      </c>
      <c r="AG335" s="19"/>
      <c r="AH335" s="19"/>
      <c r="AI335" s="19"/>
      <c r="AJ335" s="23"/>
      <c r="AK335" s="23"/>
      <c r="AL335" s="23"/>
      <c r="AM335" s="20" t="e">
        <f>AG335*'1. Standard_Cost'!B388+'Incremental_Cost Year 1'!#REF!*'1. Standard_Cost'!C388+'Incremental_Cost Year 1'!#REF!*'1. Standard_Cost'!D388+'Incremental_Cost Year 1'!#REF!+'Incremental_Cost Year 1'!#REF!+AK335</f>
        <v>#REF!</v>
      </c>
      <c r="AN335" s="20" t="e">
        <f>AM335*'1. Standard_Cost'!C392</f>
        <v>#REF!</v>
      </c>
      <c r="AO335" s="23"/>
      <c r="AQ335" s="20">
        <f t="shared" si="616"/>
        <v>0</v>
      </c>
      <c r="AR335" s="20">
        <f t="shared" si="617"/>
        <v>0</v>
      </c>
      <c r="AS335" s="20" t="e">
        <f t="shared" si="618"/>
        <v>#REF!</v>
      </c>
      <c r="AT335" s="20" t="e">
        <f t="shared" si="621"/>
        <v>#REF!</v>
      </c>
      <c r="AU335" s="24"/>
      <c r="AV335" s="24"/>
      <c r="AW335" s="24"/>
      <c r="AX335" s="24"/>
      <c r="AY335" s="24"/>
      <c r="AZ335" s="24"/>
      <c r="BA335" s="25" t="e">
        <f t="shared" si="619"/>
        <v>#REF!</v>
      </c>
    </row>
    <row r="336" spans="2:53" ht="41.4" outlineLevel="1">
      <c r="B336" s="41"/>
      <c r="C336" s="38"/>
      <c r="D336" s="86" t="s">
        <v>48</v>
      </c>
      <c r="E336" s="86" t="s">
        <v>343</v>
      </c>
      <c r="F336" s="88" t="s">
        <v>153</v>
      </c>
      <c r="G336" s="89" t="s">
        <v>154</v>
      </c>
      <c r="H336" s="27" t="s">
        <v>344</v>
      </c>
      <c r="I336" s="28"/>
      <c r="J336" s="28"/>
      <c r="K336" s="28"/>
      <c r="L336" s="29">
        <f>SUM(L332:L335)</f>
        <v>0</v>
      </c>
      <c r="M336" s="29">
        <f>SUM(M332:M335)</f>
        <v>0</v>
      </c>
      <c r="N336" s="28"/>
      <c r="O336" s="28"/>
      <c r="P336" s="28"/>
      <c r="Q336" s="28"/>
      <c r="R336" s="30">
        <f>SUM(R332:R335)</f>
        <v>0</v>
      </c>
      <c r="S336" s="30">
        <f>SUM(S332:S335)</f>
        <v>0</v>
      </c>
      <c r="T336" s="30">
        <f>SUM(T332:T335)</f>
        <v>0</v>
      </c>
      <c r="U336" s="30">
        <f>SUM(U332:U335)</f>
        <v>0</v>
      </c>
      <c r="V336" s="28"/>
      <c r="W336" s="28"/>
      <c r="X336" s="28"/>
      <c r="Y336" s="29">
        <f>SUM(Y332:Y335)</f>
        <v>0</v>
      </c>
      <c r="Z336" s="28"/>
      <c r="AA336" s="28"/>
      <c r="AB336" s="29">
        <f t="shared" ref="AB336:AF336" si="622">SUM(AB332:AB335)</f>
        <v>0</v>
      </c>
      <c r="AC336" s="29">
        <f t="shared" si="622"/>
        <v>0</v>
      </c>
      <c r="AD336" s="29">
        <f t="shared" si="622"/>
        <v>0</v>
      </c>
      <c r="AE336" s="29">
        <f t="shared" si="622"/>
        <v>0</v>
      </c>
      <c r="AF336" s="29">
        <f t="shared" si="622"/>
        <v>0</v>
      </c>
      <c r="AG336" s="28"/>
      <c r="AH336" s="28"/>
      <c r="AI336" s="28"/>
      <c r="AJ336" s="30">
        <f>SUM(AJ332:AJ335)</f>
        <v>0</v>
      </c>
      <c r="AK336" s="30">
        <f>SUM(AK332:AK335)</f>
        <v>0</v>
      </c>
      <c r="AL336" s="30">
        <f>SUM(AL332:AL335)</f>
        <v>0</v>
      </c>
      <c r="AM336" s="29" t="e">
        <f>SUM(AM332:AM335)</f>
        <v>#REF!</v>
      </c>
      <c r="AN336" s="29" t="e">
        <f>SUM(AN332:AN335)</f>
        <v>#REF!</v>
      </c>
      <c r="AO336" s="31"/>
      <c r="AP336" s="32"/>
      <c r="AQ336" s="78">
        <f t="shared" ref="AQ336:BA336" si="623">SUM(AQ332:AQ335)</f>
        <v>0</v>
      </c>
      <c r="AR336" s="78">
        <f t="shared" si="623"/>
        <v>0</v>
      </c>
      <c r="AS336" s="78" t="e">
        <f t="shared" si="623"/>
        <v>#REF!</v>
      </c>
      <c r="AT336" s="78" t="e">
        <f t="shared" si="623"/>
        <v>#REF!</v>
      </c>
      <c r="AU336" s="78">
        <f t="shared" si="623"/>
        <v>0</v>
      </c>
      <c r="AV336" s="78">
        <f t="shared" si="623"/>
        <v>0</v>
      </c>
      <c r="AW336" s="78">
        <f t="shared" si="623"/>
        <v>0</v>
      </c>
      <c r="AX336" s="78">
        <f t="shared" si="623"/>
        <v>0</v>
      </c>
      <c r="AY336" s="78">
        <f t="shared" si="623"/>
        <v>0</v>
      </c>
      <c r="AZ336" s="78">
        <f t="shared" si="623"/>
        <v>0</v>
      </c>
      <c r="BA336" s="78" t="e">
        <f t="shared" si="623"/>
        <v>#REF!</v>
      </c>
    </row>
    <row r="337" spans="2:53" outlineLevel="2">
      <c r="B337" s="41"/>
      <c r="C337" s="38"/>
      <c r="D337" s="85"/>
      <c r="E337" s="85"/>
      <c r="F337" s="87"/>
      <c r="G337" s="82"/>
      <c r="H337" s="15" t="s">
        <v>49</v>
      </c>
      <c r="I337" s="16"/>
      <c r="J337" s="17"/>
      <c r="K337" s="17"/>
      <c r="L337" s="18" t="str">
        <f>IF(I337&lt;&gt;0,((VLOOKUP(I337,'1. Standard_Cost'!$B$4:$D$9,2)+VLOOKUP(I337,'1. Standard_Cost'!$B$4:$D$9,3))*J337*K337),"0")</f>
        <v>0</v>
      </c>
      <c r="M337" s="18">
        <f t="shared" ref="M337:M340" si="624">L337*0.167</f>
        <v>0</v>
      </c>
      <c r="N337" s="19"/>
      <c r="O337" s="19"/>
      <c r="P337" s="19"/>
      <c r="Q337" s="19"/>
      <c r="R337" s="20">
        <f>+N337*P337*'1. Standard_Cost'!$B$13</f>
        <v>0</v>
      </c>
      <c r="S337" s="20">
        <f>+N337*O337*P337*'1. Standard_Cost'!$C$13</f>
        <v>0</v>
      </c>
      <c r="T337" s="20">
        <f>+N337*P337*Q337*'1. Standard_Cost'!$D$13</f>
        <v>0</v>
      </c>
      <c r="U337" s="20">
        <f>+N337*O337*'1. Standard_Cost'!$E$13</f>
        <v>0</v>
      </c>
      <c r="V337" s="19"/>
      <c r="W337" s="19"/>
      <c r="X337" s="19"/>
      <c r="Y337" s="20">
        <f>+V337*((X337*'1. Standard_Cost'!$B$17)+(W337*X337*'1. Standard_Cost'!$C$17))</f>
        <v>0</v>
      </c>
      <c r="Z337" s="19"/>
      <c r="AA337" s="19"/>
      <c r="AB337" s="20">
        <f>+Z337*'1. Standard_Cost'!$B$21+AA337*'1. Standard_Cost'!$C$21</f>
        <v>0</v>
      </c>
      <c r="AC337" s="21"/>
      <c r="AD337" s="22"/>
      <c r="AE337" s="20">
        <f>SUM(AD337,AC337,AB337,Y337,U337,T337,S337,R337)*'1. Standard_Cost'!B392</f>
        <v>0</v>
      </c>
      <c r="AF337" s="20">
        <f>SUM(AD337,AE337)</f>
        <v>0</v>
      </c>
      <c r="AG337" s="19"/>
      <c r="AH337" s="19"/>
      <c r="AI337" s="19"/>
      <c r="AJ337" s="23"/>
      <c r="AK337" s="23"/>
      <c r="AL337" s="23"/>
      <c r="AM337" s="20" t="e">
        <f>AG337*'1. Standard_Cost'!B388+'Incremental_Cost Year 1'!#REF!*'1. Standard_Cost'!C388+'Incremental_Cost Year 1'!#REF!*'1. Standard_Cost'!D388+'Incremental_Cost Year 1'!#REF!+'Incremental_Cost Year 1'!#REF!+AK337</f>
        <v>#REF!</v>
      </c>
      <c r="AN337" s="20" t="e">
        <f>AM337*'1. Standard_Cost'!C392</f>
        <v>#REF!</v>
      </c>
      <c r="AO337" s="23"/>
      <c r="AQ337" s="20">
        <f t="shared" ref="AQ337:AQ340" si="625">L337+M337</f>
        <v>0</v>
      </c>
      <c r="AR337" s="20">
        <f t="shared" ref="AR337:AR340" si="626">AF337</f>
        <v>0</v>
      </c>
      <c r="AS337" s="20" t="e">
        <f t="shared" ref="AS337:AS340" si="627">AM337+AN337</f>
        <v>#REF!</v>
      </c>
      <c r="AT337" s="20" t="e">
        <f>SUM(AQ337,AR337,AS337)</f>
        <v>#REF!</v>
      </c>
      <c r="AU337" s="24"/>
      <c r="AV337" s="24"/>
      <c r="AW337" s="24"/>
      <c r="AX337" s="24"/>
      <c r="AY337" s="24"/>
      <c r="AZ337" s="24"/>
      <c r="BA337" s="25" t="e">
        <f t="shared" ref="BA337:BA340" si="628">SUM(AU337:AZ337)-AT337</f>
        <v>#REF!</v>
      </c>
    </row>
    <row r="338" spans="2:53" outlineLevel="2">
      <c r="B338" s="41"/>
      <c r="C338" s="38"/>
      <c r="D338" s="84"/>
      <c r="E338" s="84"/>
      <c r="F338" s="84"/>
      <c r="G338" s="83"/>
      <c r="H338" s="15" t="s">
        <v>50</v>
      </c>
      <c r="I338" s="16"/>
      <c r="J338" s="17"/>
      <c r="K338" s="17"/>
      <c r="L338" s="18" t="str">
        <f>IF(I338&lt;&gt;0,((VLOOKUP(I338,'1. Standard_Cost'!$B$4:$D$9,2)+VLOOKUP(I338,'1. Standard_Cost'!$B$4:$D$9,3))*J338*K338),"0")</f>
        <v>0</v>
      </c>
      <c r="M338" s="18">
        <f t="shared" si="624"/>
        <v>0</v>
      </c>
      <c r="N338" s="19"/>
      <c r="O338" s="19"/>
      <c r="P338" s="19"/>
      <c r="Q338" s="19"/>
      <c r="R338" s="20">
        <f>+N338*P338*'1. Standard_Cost'!$B$13</f>
        <v>0</v>
      </c>
      <c r="S338" s="20">
        <f>+N338*O338*P338*'1. Standard_Cost'!$C$13</f>
        <v>0</v>
      </c>
      <c r="T338" s="20">
        <f>+N338*P338*Q338*'1. Standard_Cost'!$D$13</f>
        <v>0</v>
      </c>
      <c r="U338" s="20">
        <f>+N338*O338*'1. Standard_Cost'!$E$13</f>
        <v>0</v>
      </c>
      <c r="V338" s="19"/>
      <c r="W338" s="19"/>
      <c r="X338" s="19"/>
      <c r="Y338" s="20">
        <f>+V338*((X338*'1. Standard_Cost'!$B$17)+(W338*X338*'1. Standard_Cost'!$C$17))</f>
        <v>0</v>
      </c>
      <c r="Z338" s="19"/>
      <c r="AA338" s="19"/>
      <c r="AB338" s="20">
        <f>+Z338*'1. Standard_Cost'!$B$21+AA338*'1. Standard_Cost'!$C$21</f>
        <v>0</v>
      </c>
      <c r="AC338" s="21"/>
      <c r="AD338" s="22"/>
      <c r="AE338" s="20">
        <f>SUM(AD338,AC338,AB338,Y338,U338,T338,S338,R338)*'1. Standard_Cost'!B392</f>
        <v>0</v>
      </c>
      <c r="AF338" s="20">
        <f t="shared" ref="AF338:AF340" si="629">SUM(AD338,AE338)</f>
        <v>0</v>
      </c>
      <c r="AG338" s="19"/>
      <c r="AH338" s="19"/>
      <c r="AI338" s="19"/>
      <c r="AJ338" s="23"/>
      <c r="AK338" s="23"/>
      <c r="AL338" s="23"/>
      <c r="AM338" s="20" t="e">
        <f>AG338*'1. Standard_Cost'!B388+'Incremental_Cost Year 1'!#REF!*'1. Standard_Cost'!C388+'Incremental_Cost Year 1'!#REF!*'1. Standard_Cost'!D388+'Incremental_Cost Year 1'!#REF!+'Incremental_Cost Year 1'!#REF!+AK338</f>
        <v>#REF!</v>
      </c>
      <c r="AN338" s="20" t="e">
        <f>AM338*'1. Standard_Cost'!C392</f>
        <v>#REF!</v>
      </c>
      <c r="AO338" s="23"/>
      <c r="AQ338" s="20">
        <f t="shared" si="625"/>
        <v>0</v>
      </c>
      <c r="AR338" s="20">
        <f t="shared" si="626"/>
        <v>0</v>
      </c>
      <c r="AS338" s="20" t="e">
        <f t="shared" si="627"/>
        <v>#REF!</v>
      </c>
      <c r="AT338" s="20" t="e">
        <f t="shared" ref="AT338:AT340" si="630">SUM(AQ338,AR338,AS338)</f>
        <v>#REF!</v>
      </c>
      <c r="AU338" s="24"/>
      <c r="AV338" s="24">
        <v>0</v>
      </c>
      <c r="AW338" s="24"/>
      <c r="AX338" s="24"/>
      <c r="AY338" s="24"/>
      <c r="AZ338" s="24"/>
      <c r="BA338" s="25" t="e">
        <f t="shared" si="628"/>
        <v>#REF!</v>
      </c>
    </row>
    <row r="339" spans="2:53" outlineLevel="2">
      <c r="B339" s="41"/>
      <c r="C339" s="41"/>
      <c r="D339" s="84"/>
      <c r="E339" s="84"/>
      <c r="F339" s="84"/>
      <c r="G339" s="83"/>
      <c r="H339" s="15" t="s">
        <v>51</v>
      </c>
      <c r="I339" s="16"/>
      <c r="J339" s="17"/>
      <c r="K339" s="17"/>
      <c r="L339" s="18" t="str">
        <f>IF(I339&lt;&gt;0,((VLOOKUP(I339,'1. Standard_Cost'!$B$4:$D$9,2)+VLOOKUP(I339,'1. Standard_Cost'!$B$4:$D$9,3))*J339*K339),"0")</f>
        <v>0</v>
      </c>
      <c r="M339" s="18">
        <f t="shared" si="624"/>
        <v>0</v>
      </c>
      <c r="N339" s="19"/>
      <c r="O339" s="19"/>
      <c r="P339" s="19"/>
      <c r="Q339" s="19"/>
      <c r="R339" s="20">
        <f>+N339*P339*'1. Standard_Cost'!$B$13</f>
        <v>0</v>
      </c>
      <c r="S339" s="20">
        <f>+N339*O339*P339*'1. Standard_Cost'!$C$13</f>
        <v>0</v>
      </c>
      <c r="T339" s="20">
        <f>+N339*P339*Q339*'1. Standard_Cost'!$D$13</f>
        <v>0</v>
      </c>
      <c r="U339" s="20">
        <f>+N339*O339*'1. Standard_Cost'!$E$13</f>
        <v>0</v>
      </c>
      <c r="V339" s="19"/>
      <c r="W339" s="19"/>
      <c r="X339" s="19"/>
      <c r="Y339" s="20">
        <f>+V339*((X339*'1. Standard_Cost'!$B$17)+(W339*X339*'1. Standard_Cost'!$C$17))</f>
        <v>0</v>
      </c>
      <c r="Z339" s="19"/>
      <c r="AA339" s="19"/>
      <c r="AB339" s="20">
        <f>+Z339*'1. Standard_Cost'!$B$21+AA339*'1. Standard_Cost'!$C$21</f>
        <v>0</v>
      </c>
      <c r="AC339" s="21"/>
      <c r="AD339" s="22"/>
      <c r="AE339" s="20">
        <f>SUM(AD339,AC339,AB339,Y339,U339,T339,S339,R339)*'1. Standard_Cost'!B392</f>
        <v>0</v>
      </c>
      <c r="AF339" s="20">
        <f t="shared" si="629"/>
        <v>0</v>
      </c>
      <c r="AG339" s="19"/>
      <c r="AH339" s="19"/>
      <c r="AI339" s="19"/>
      <c r="AJ339" s="23"/>
      <c r="AK339" s="23"/>
      <c r="AL339" s="23"/>
      <c r="AM339" s="20" t="e">
        <f>AG339*'1. Standard_Cost'!B388+'Incremental_Cost Year 1'!#REF!*'1. Standard_Cost'!C388+'Incremental_Cost Year 1'!#REF!*'1. Standard_Cost'!D388+'Incremental_Cost Year 1'!#REF!+'Incremental_Cost Year 1'!#REF!+AK339</f>
        <v>#REF!</v>
      </c>
      <c r="AN339" s="20" t="e">
        <f>AM339*'1. Standard_Cost'!C392</f>
        <v>#REF!</v>
      </c>
      <c r="AO339" s="23"/>
      <c r="AQ339" s="20">
        <f t="shared" si="625"/>
        <v>0</v>
      </c>
      <c r="AR339" s="20">
        <f t="shared" si="626"/>
        <v>0</v>
      </c>
      <c r="AS339" s="20" t="e">
        <f t="shared" si="627"/>
        <v>#REF!</v>
      </c>
      <c r="AT339" s="20" t="e">
        <f t="shared" si="630"/>
        <v>#REF!</v>
      </c>
      <c r="AU339" s="24"/>
      <c r="AV339" s="24"/>
      <c r="AW339" s="24"/>
      <c r="AX339" s="24"/>
      <c r="AY339" s="24"/>
      <c r="AZ339" s="24"/>
      <c r="BA339" s="25" t="e">
        <f t="shared" si="628"/>
        <v>#REF!</v>
      </c>
    </row>
    <row r="340" spans="2:53" outlineLevel="2">
      <c r="B340" s="41"/>
      <c r="C340" s="41"/>
      <c r="D340" s="84"/>
      <c r="E340" s="84"/>
      <c r="F340" s="84"/>
      <c r="G340" s="83"/>
      <c r="H340" s="26" t="s">
        <v>180</v>
      </c>
      <c r="I340" s="16"/>
      <c r="J340" s="17"/>
      <c r="K340" s="17"/>
      <c r="L340" s="18" t="str">
        <f>IF(I340&lt;&gt;0,((VLOOKUP(I340,'1. Standard_Cost'!$B$4:$D$9,2)+VLOOKUP(I340,'1. Standard_Cost'!$B$4:$D$9,3))*J340*K340),"0")</f>
        <v>0</v>
      </c>
      <c r="M340" s="18">
        <f t="shared" si="624"/>
        <v>0</v>
      </c>
      <c r="N340" s="19"/>
      <c r="O340" s="19"/>
      <c r="P340" s="19"/>
      <c r="Q340" s="19"/>
      <c r="R340" s="20">
        <f>+N340*P340*'1. Standard_Cost'!$B$13</f>
        <v>0</v>
      </c>
      <c r="S340" s="20">
        <f>+N340*O340*P340*'1. Standard_Cost'!$C$13</f>
        <v>0</v>
      </c>
      <c r="T340" s="20">
        <f>+N340*P340*Q340*'1. Standard_Cost'!$D$13</f>
        <v>0</v>
      </c>
      <c r="U340" s="20">
        <f>+N340*O340*'1. Standard_Cost'!$E$13</f>
        <v>0</v>
      </c>
      <c r="V340" s="19"/>
      <c r="W340" s="19"/>
      <c r="X340" s="19"/>
      <c r="Y340" s="20">
        <f>+V340*((X340*'1. Standard_Cost'!$B$17)+(W340*X340*'1. Standard_Cost'!$C$17))</f>
        <v>0</v>
      </c>
      <c r="Z340" s="19"/>
      <c r="AA340" s="19"/>
      <c r="AB340" s="20">
        <f>+Z340*'1. Standard_Cost'!$B$21+AA340*'1. Standard_Cost'!$C$21</f>
        <v>0</v>
      </c>
      <c r="AC340" s="21"/>
      <c r="AD340" s="22"/>
      <c r="AE340" s="20">
        <f>SUM(AD340,AC340,AB340,Y340,U340,T340,S340,R340)*'1. Standard_Cost'!B392</f>
        <v>0</v>
      </c>
      <c r="AF340" s="20">
        <f t="shared" si="629"/>
        <v>0</v>
      </c>
      <c r="AG340" s="19"/>
      <c r="AH340" s="19"/>
      <c r="AI340" s="19"/>
      <c r="AJ340" s="23"/>
      <c r="AK340" s="23"/>
      <c r="AL340" s="23"/>
      <c r="AM340" s="20" t="e">
        <f>AG340*'1. Standard_Cost'!B388+'Incremental_Cost Year 1'!#REF!*'1. Standard_Cost'!C388+'Incremental_Cost Year 1'!#REF!*'1. Standard_Cost'!D388+'Incremental_Cost Year 1'!#REF!+'Incremental_Cost Year 1'!#REF!+AK340</f>
        <v>#REF!</v>
      </c>
      <c r="AN340" s="20" t="e">
        <f>AM340*'1. Standard_Cost'!C392</f>
        <v>#REF!</v>
      </c>
      <c r="AO340" s="23"/>
      <c r="AQ340" s="20">
        <f t="shared" si="625"/>
        <v>0</v>
      </c>
      <c r="AR340" s="20">
        <f t="shared" si="626"/>
        <v>0</v>
      </c>
      <c r="AS340" s="20" t="e">
        <f t="shared" si="627"/>
        <v>#REF!</v>
      </c>
      <c r="AT340" s="20" t="e">
        <f t="shared" si="630"/>
        <v>#REF!</v>
      </c>
      <c r="AU340" s="24"/>
      <c r="AV340" s="24"/>
      <c r="AW340" s="24"/>
      <c r="AX340" s="24"/>
      <c r="AY340" s="24"/>
      <c r="AZ340" s="24"/>
      <c r="BA340" s="25" t="e">
        <f t="shared" si="628"/>
        <v>#REF!</v>
      </c>
    </row>
    <row r="341" spans="2:53" ht="41.4" outlineLevel="1">
      <c r="B341" s="41"/>
      <c r="C341" s="41"/>
      <c r="D341" s="86" t="s">
        <v>48</v>
      </c>
      <c r="E341" s="86" t="s">
        <v>345</v>
      </c>
      <c r="F341" s="88" t="s">
        <v>153</v>
      </c>
      <c r="G341" s="89" t="s">
        <v>154</v>
      </c>
      <c r="H341" s="27" t="s">
        <v>346</v>
      </c>
      <c r="I341" s="28"/>
      <c r="J341" s="28"/>
      <c r="K341" s="28"/>
      <c r="L341" s="29">
        <f>SUM(L337:L340)</f>
        <v>0</v>
      </c>
      <c r="M341" s="29">
        <f>SUM(M337:M340)</f>
        <v>0</v>
      </c>
      <c r="N341" s="28"/>
      <c r="O341" s="28"/>
      <c r="P341" s="28"/>
      <c r="Q341" s="28"/>
      <c r="R341" s="30">
        <f>SUM(R337:R340)</f>
        <v>0</v>
      </c>
      <c r="S341" s="30">
        <f>SUM(S337:S340)</f>
        <v>0</v>
      </c>
      <c r="T341" s="30">
        <f>SUM(T337:T340)</f>
        <v>0</v>
      </c>
      <c r="U341" s="30">
        <f>SUM(U337:U340)</f>
        <v>0</v>
      </c>
      <c r="V341" s="28"/>
      <c r="W341" s="28"/>
      <c r="X341" s="28"/>
      <c r="Y341" s="29">
        <f>SUM(Y337:Y340)</f>
        <v>0</v>
      </c>
      <c r="Z341" s="28"/>
      <c r="AA341" s="28"/>
      <c r="AB341" s="29">
        <f t="shared" ref="AB341:AF341" si="631">SUM(AB337:AB340)</f>
        <v>0</v>
      </c>
      <c r="AC341" s="29">
        <f t="shared" si="631"/>
        <v>0</v>
      </c>
      <c r="AD341" s="29">
        <f t="shared" si="631"/>
        <v>0</v>
      </c>
      <c r="AE341" s="29">
        <f t="shared" si="631"/>
        <v>0</v>
      </c>
      <c r="AF341" s="29">
        <f t="shared" si="631"/>
        <v>0</v>
      </c>
      <c r="AG341" s="28"/>
      <c r="AH341" s="28"/>
      <c r="AI341" s="28"/>
      <c r="AJ341" s="30">
        <f>SUM(AJ337:AJ340)</f>
        <v>0</v>
      </c>
      <c r="AK341" s="30">
        <f>SUM(AK337:AK340)</f>
        <v>0</v>
      </c>
      <c r="AL341" s="30">
        <f>SUM(AL337:AL340)</f>
        <v>0</v>
      </c>
      <c r="AM341" s="29" t="e">
        <f>SUM(AM337:AM340)</f>
        <v>#REF!</v>
      </c>
      <c r="AN341" s="29" t="e">
        <f>SUM(AN337:AN340)</f>
        <v>#REF!</v>
      </c>
      <c r="AO341" s="31"/>
      <c r="AP341" s="32"/>
      <c r="AQ341" s="78">
        <f t="shared" ref="AQ341:BA341" si="632">SUM(AQ337:AQ340)</f>
        <v>0</v>
      </c>
      <c r="AR341" s="78">
        <f t="shared" si="632"/>
        <v>0</v>
      </c>
      <c r="AS341" s="78" t="e">
        <f t="shared" si="632"/>
        <v>#REF!</v>
      </c>
      <c r="AT341" s="78" t="e">
        <f t="shared" si="632"/>
        <v>#REF!</v>
      </c>
      <c r="AU341" s="78">
        <f t="shared" si="632"/>
        <v>0</v>
      </c>
      <c r="AV341" s="78">
        <f t="shared" si="632"/>
        <v>0</v>
      </c>
      <c r="AW341" s="78">
        <f t="shared" si="632"/>
        <v>0</v>
      </c>
      <c r="AX341" s="78">
        <f t="shared" si="632"/>
        <v>0</v>
      </c>
      <c r="AY341" s="78">
        <f t="shared" si="632"/>
        <v>0</v>
      </c>
      <c r="AZ341" s="78">
        <f t="shared" si="632"/>
        <v>0</v>
      </c>
      <c r="BA341" s="78" t="e">
        <f t="shared" si="632"/>
        <v>#REF!</v>
      </c>
    </row>
    <row r="342" spans="2:53" outlineLevel="2">
      <c r="B342" s="41"/>
      <c r="C342" s="41"/>
      <c r="D342" s="85"/>
      <c r="E342" s="85"/>
      <c r="F342" s="87"/>
      <c r="G342" s="82"/>
      <c r="H342" s="15" t="s">
        <v>49</v>
      </c>
      <c r="I342" s="16"/>
      <c r="J342" s="17"/>
      <c r="K342" s="17"/>
      <c r="L342" s="18" t="str">
        <f>IF(I342&lt;&gt;0,((VLOOKUP(I342,'1. Standard_Cost'!$B$4:$D$9,2)+VLOOKUP(I342,'1. Standard_Cost'!$B$4:$D$9,3))*J342*K342),"0")</f>
        <v>0</v>
      </c>
      <c r="M342" s="18">
        <f t="shared" ref="M342:M345" si="633">L342*0.167</f>
        <v>0</v>
      </c>
      <c r="N342" s="19"/>
      <c r="O342" s="19"/>
      <c r="P342" s="19"/>
      <c r="Q342" s="19"/>
      <c r="R342" s="20">
        <f>+N342*P342*'1. Standard_Cost'!$B$13</f>
        <v>0</v>
      </c>
      <c r="S342" s="20">
        <f>+N342*O342*P342*'1. Standard_Cost'!$C$13</f>
        <v>0</v>
      </c>
      <c r="T342" s="20">
        <f>+N342*P342*Q342*'1. Standard_Cost'!$D$13</f>
        <v>0</v>
      </c>
      <c r="U342" s="20">
        <f>+N342*O342*'1. Standard_Cost'!$E$13</f>
        <v>0</v>
      </c>
      <c r="V342" s="19"/>
      <c r="W342" s="19"/>
      <c r="X342" s="19"/>
      <c r="Y342" s="20">
        <f>+V342*((X342*'1. Standard_Cost'!$B$17)+(W342*X342*'1. Standard_Cost'!$C$17))</f>
        <v>0</v>
      </c>
      <c r="Z342" s="19"/>
      <c r="AA342" s="19"/>
      <c r="AB342" s="20">
        <f>+Z342*'1. Standard_Cost'!$B$21+AA342*'1. Standard_Cost'!$C$21</f>
        <v>0</v>
      </c>
      <c r="AC342" s="21"/>
      <c r="AD342" s="22"/>
      <c r="AE342" s="20">
        <f>SUM(AD342,AC342,AB342,Y342,U342,T342,S342,R342)*'1. Standard_Cost'!B397</f>
        <v>0</v>
      </c>
      <c r="AF342" s="20">
        <f>SUM(AD342,AE342)</f>
        <v>0</v>
      </c>
      <c r="AG342" s="19"/>
      <c r="AH342" s="19"/>
      <c r="AI342" s="19"/>
      <c r="AJ342" s="23"/>
      <c r="AK342" s="23"/>
      <c r="AL342" s="23"/>
      <c r="AM342" s="20" t="e">
        <f>AG342*'1. Standard_Cost'!B393+'Incremental_Cost Year 1'!#REF!*'1. Standard_Cost'!C393+'Incremental_Cost Year 1'!#REF!*'1. Standard_Cost'!D393+'Incremental_Cost Year 1'!#REF!+'Incremental_Cost Year 1'!#REF!+AK342</f>
        <v>#REF!</v>
      </c>
      <c r="AN342" s="20" t="e">
        <f>AM342*'1. Standard_Cost'!C397</f>
        <v>#REF!</v>
      </c>
      <c r="AO342" s="23"/>
      <c r="AQ342" s="20">
        <f t="shared" ref="AQ342:AQ345" si="634">L342+M342</f>
        <v>0</v>
      </c>
      <c r="AR342" s="20">
        <f t="shared" ref="AR342:AR345" si="635">AF342</f>
        <v>0</v>
      </c>
      <c r="AS342" s="20" t="e">
        <f t="shared" ref="AS342:AS345" si="636">AM342+AN342</f>
        <v>#REF!</v>
      </c>
      <c r="AT342" s="20" t="e">
        <f>SUM(AQ342,AR342,AS342)</f>
        <v>#REF!</v>
      </c>
      <c r="AU342" s="24"/>
      <c r="AV342" s="24"/>
      <c r="AW342" s="24"/>
      <c r="AX342" s="24"/>
      <c r="AY342" s="24"/>
      <c r="AZ342" s="24"/>
      <c r="BA342" s="25" t="e">
        <f t="shared" ref="BA342:BA345" si="637">SUM(AU342:AZ342)-AT342</f>
        <v>#REF!</v>
      </c>
    </row>
    <row r="343" spans="2:53" outlineLevel="2">
      <c r="B343" s="41"/>
      <c r="C343" s="41"/>
      <c r="D343" s="84"/>
      <c r="E343" s="84"/>
      <c r="F343" s="84"/>
      <c r="G343" s="83"/>
      <c r="H343" s="15" t="s">
        <v>50</v>
      </c>
      <c r="I343" s="16"/>
      <c r="J343" s="17"/>
      <c r="K343" s="17"/>
      <c r="L343" s="18" t="str">
        <f>IF(I343&lt;&gt;0,((VLOOKUP(I343,'1. Standard_Cost'!$B$4:$D$9,2)+VLOOKUP(I343,'1. Standard_Cost'!$B$4:$D$9,3))*J343*K343),"0")</f>
        <v>0</v>
      </c>
      <c r="M343" s="18">
        <f t="shared" si="633"/>
        <v>0</v>
      </c>
      <c r="N343" s="19"/>
      <c r="O343" s="19"/>
      <c r="P343" s="19"/>
      <c r="Q343" s="19"/>
      <c r="R343" s="20">
        <f>+N343*P343*'1. Standard_Cost'!$B$13</f>
        <v>0</v>
      </c>
      <c r="S343" s="20">
        <f>+N343*O343*P343*'1. Standard_Cost'!$C$13</f>
        <v>0</v>
      </c>
      <c r="T343" s="20">
        <f>+N343*P343*Q343*'1. Standard_Cost'!$D$13</f>
        <v>0</v>
      </c>
      <c r="U343" s="20">
        <f>+N343*O343*'1. Standard_Cost'!$E$13</f>
        <v>0</v>
      </c>
      <c r="V343" s="19"/>
      <c r="W343" s="19"/>
      <c r="X343" s="19"/>
      <c r="Y343" s="20">
        <f>+V343*((X343*'1. Standard_Cost'!$B$17)+(W343*X343*'1. Standard_Cost'!$C$17))</f>
        <v>0</v>
      </c>
      <c r="Z343" s="19"/>
      <c r="AA343" s="19"/>
      <c r="AB343" s="20">
        <f>+Z343*'1. Standard_Cost'!$B$21+AA343*'1. Standard_Cost'!$C$21</f>
        <v>0</v>
      </c>
      <c r="AC343" s="21"/>
      <c r="AD343" s="22"/>
      <c r="AE343" s="20">
        <f>SUM(AD343,AC343,AB343,Y343,U343,T343,S343,R343)*'1. Standard_Cost'!B397</f>
        <v>0</v>
      </c>
      <c r="AF343" s="20">
        <f t="shared" ref="AF343:AF345" si="638">SUM(AD343,AE343)</f>
        <v>0</v>
      </c>
      <c r="AG343" s="19"/>
      <c r="AH343" s="19"/>
      <c r="AI343" s="19"/>
      <c r="AJ343" s="23"/>
      <c r="AK343" s="23"/>
      <c r="AL343" s="23"/>
      <c r="AM343" s="20" t="e">
        <f>AG343*'1. Standard_Cost'!B393+'Incremental_Cost Year 1'!#REF!*'1. Standard_Cost'!C393+'Incremental_Cost Year 1'!#REF!*'1. Standard_Cost'!D393+'Incremental_Cost Year 1'!#REF!+'Incremental_Cost Year 1'!#REF!+AK343</f>
        <v>#REF!</v>
      </c>
      <c r="AN343" s="20" t="e">
        <f>AM343*'1. Standard_Cost'!C397</f>
        <v>#REF!</v>
      </c>
      <c r="AO343" s="23"/>
      <c r="AQ343" s="20">
        <f t="shared" si="634"/>
        <v>0</v>
      </c>
      <c r="AR343" s="20">
        <f t="shared" si="635"/>
        <v>0</v>
      </c>
      <c r="AS343" s="20" t="e">
        <f t="shared" si="636"/>
        <v>#REF!</v>
      </c>
      <c r="AT343" s="20" t="e">
        <f t="shared" ref="AT343:AT345" si="639">SUM(AQ343,AR343,AS343)</f>
        <v>#REF!</v>
      </c>
      <c r="AU343" s="24"/>
      <c r="AV343" s="24">
        <v>0</v>
      </c>
      <c r="AW343" s="24"/>
      <c r="AX343" s="24"/>
      <c r="AY343" s="24"/>
      <c r="AZ343" s="24"/>
      <c r="BA343" s="25" t="e">
        <f t="shared" si="637"/>
        <v>#REF!</v>
      </c>
    </row>
    <row r="344" spans="2:53" outlineLevel="2">
      <c r="B344" s="41"/>
      <c r="C344" s="41"/>
      <c r="D344" s="84"/>
      <c r="E344" s="84"/>
      <c r="F344" s="84"/>
      <c r="G344" s="83"/>
      <c r="H344" s="15" t="s">
        <v>51</v>
      </c>
      <c r="I344" s="16"/>
      <c r="J344" s="17"/>
      <c r="K344" s="17"/>
      <c r="L344" s="18" t="str">
        <f>IF(I344&lt;&gt;0,((VLOOKUP(I344,'1. Standard_Cost'!$B$4:$D$9,2)+VLOOKUP(I344,'1. Standard_Cost'!$B$4:$D$9,3))*J344*K344),"0")</f>
        <v>0</v>
      </c>
      <c r="M344" s="18">
        <f t="shared" si="633"/>
        <v>0</v>
      </c>
      <c r="N344" s="19"/>
      <c r="O344" s="19"/>
      <c r="P344" s="19"/>
      <c r="Q344" s="19"/>
      <c r="R344" s="20">
        <f>+N344*P344*'1. Standard_Cost'!$B$13</f>
        <v>0</v>
      </c>
      <c r="S344" s="20">
        <f>+N344*O344*P344*'1. Standard_Cost'!$C$13</f>
        <v>0</v>
      </c>
      <c r="T344" s="20">
        <f>+N344*P344*Q344*'1. Standard_Cost'!$D$13</f>
        <v>0</v>
      </c>
      <c r="U344" s="20">
        <f>+N344*O344*'1. Standard_Cost'!$E$13</f>
        <v>0</v>
      </c>
      <c r="V344" s="19"/>
      <c r="W344" s="19"/>
      <c r="X344" s="19"/>
      <c r="Y344" s="20">
        <f>+V344*((X344*'1. Standard_Cost'!$B$17)+(W344*X344*'1. Standard_Cost'!$C$17))</f>
        <v>0</v>
      </c>
      <c r="Z344" s="19"/>
      <c r="AA344" s="19"/>
      <c r="AB344" s="20">
        <f>+Z344*'1. Standard_Cost'!$B$21+AA344*'1. Standard_Cost'!$C$21</f>
        <v>0</v>
      </c>
      <c r="AC344" s="21"/>
      <c r="AD344" s="22"/>
      <c r="AE344" s="20">
        <f>SUM(AD344,AC344,AB344,Y344,U344,T344,S344,R344)*'1. Standard_Cost'!B397</f>
        <v>0</v>
      </c>
      <c r="AF344" s="20">
        <f t="shared" si="638"/>
        <v>0</v>
      </c>
      <c r="AG344" s="19"/>
      <c r="AH344" s="19"/>
      <c r="AI344" s="19"/>
      <c r="AJ344" s="23"/>
      <c r="AK344" s="23"/>
      <c r="AL344" s="23"/>
      <c r="AM344" s="20" t="e">
        <f>AG344*'1. Standard_Cost'!B393+'Incremental_Cost Year 1'!#REF!*'1. Standard_Cost'!C393+'Incremental_Cost Year 1'!#REF!*'1. Standard_Cost'!D393+'Incremental_Cost Year 1'!#REF!+'Incremental_Cost Year 1'!#REF!+AK344</f>
        <v>#REF!</v>
      </c>
      <c r="AN344" s="20" t="e">
        <f>AM344*'1. Standard_Cost'!C397</f>
        <v>#REF!</v>
      </c>
      <c r="AO344" s="23"/>
      <c r="AQ344" s="20">
        <f t="shared" si="634"/>
        <v>0</v>
      </c>
      <c r="AR344" s="20">
        <f t="shared" si="635"/>
        <v>0</v>
      </c>
      <c r="AS344" s="20" t="e">
        <f t="shared" si="636"/>
        <v>#REF!</v>
      </c>
      <c r="AT344" s="20" t="e">
        <f t="shared" si="639"/>
        <v>#REF!</v>
      </c>
      <c r="AU344" s="24"/>
      <c r="AV344" s="24"/>
      <c r="AW344" s="24"/>
      <c r="AX344" s="24"/>
      <c r="AY344" s="24"/>
      <c r="AZ344" s="24"/>
      <c r="BA344" s="25" t="e">
        <f t="shared" si="637"/>
        <v>#REF!</v>
      </c>
    </row>
    <row r="345" spans="2:53" outlineLevel="2">
      <c r="B345" s="41"/>
      <c r="C345" s="41"/>
      <c r="D345" s="84"/>
      <c r="E345" s="84"/>
      <c r="F345" s="84"/>
      <c r="G345" s="83"/>
      <c r="H345" s="26" t="s">
        <v>180</v>
      </c>
      <c r="I345" s="16"/>
      <c r="J345" s="17"/>
      <c r="K345" s="17"/>
      <c r="L345" s="18" t="str">
        <f>IF(I345&lt;&gt;0,((VLOOKUP(I345,'1. Standard_Cost'!$B$4:$D$9,2)+VLOOKUP(I345,'1. Standard_Cost'!$B$4:$D$9,3))*J345*K345),"0")</f>
        <v>0</v>
      </c>
      <c r="M345" s="18">
        <f t="shared" si="633"/>
        <v>0</v>
      </c>
      <c r="N345" s="19"/>
      <c r="O345" s="19"/>
      <c r="P345" s="19"/>
      <c r="Q345" s="19"/>
      <c r="R345" s="20">
        <f>+N345*P345*'1. Standard_Cost'!$B$13</f>
        <v>0</v>
      </c>
      <c r="S345" s="20">
        <f>+N345*O345*P345*'1. Standard_Cost'!$C$13</f>
        <v>0</v>
      </c>
      <c r="T345" s="20">
        <f>+N345*P345*Q345*'1. Standard_Cost'!$D$13</f>
        <v>0</v>
      </c>
      <c r="U345" s="20">
        <f>+N345*O345*'1. Standard_Cost'!$E$13</f>
        <v>0</v>
      </c>
      <c r="V345" s="19"/>
      <c r="W345" s="19"/>
      <c r="X345" s="19"/>
      <c r="Y345" s="20">
        <f>+V345*((X345*'1. Standard_Cost'!$B$17)+(W345*X345*'1. Standard_Cost'!$C$17))</f>
        <v>0</v>
      </c>
      <c r="Z345" s="19"/>
      <c r="AA345" s="19"/>
      <c r="AB345" s="20">
        <f>+Z345*'1. Standard_Cost'!$B$21+AA345*'1. Standard_Cost'!$C$21</f>
        <v>0</v>
      </c>
      <c r="AC345" s="21"/>
      <c r="AD345" s="22"/>
      <c r="AE345" s="20">
        <f>SUM(AD345,AC345,AB345,Y345,U345,T345,S345,R345)*'1. Standard_Cost'!B397</f>
        <v>0</v>
      </c>
      <c r="AF345" s="20">
        <f t="shared" si="638"/>
        <v>0</v>
      </c>
      <c r="AG345" s="19"/>
      <c r="AH345" s="19"/>
      <c r="AI345" s="19"/>
      <c r="AJ345" s="23"/>
      <c r="AK345" s="23"/>
      <c r="AL345" s="23"/>
      <c r="AM345" s="20" t="e">
        <f>AG345*'1. Standard_Cost'!B393+'Incremental_Cost Year 1'!#REF!*'1. Standard_Cost'!C393+'Incremental_Cost Year 1'!#REF!*'1. Standard_Cost'!D393+'Incremental_Cost Year 1'!#REF!+'Incremental_Cost Year 1'!#REF!+AK345</f>
        <v>#REF!</v>
      </c>
      <c r="AN345" s="20" t="e">
        <f>AM345*'1. Standard_Cost'!C397</f>
        <v>#REF!</v>
      </c>
      <c r="AO345" s="23"/>
      <c r="AQ345" s="20">
        <f t="shared" si="634"/>
        <v>0</v>
      </c>
      <c r="AR345" s="20">
        <f t="shared" si="635"/>
        <v>0</v>
      </c>
      <c r="AS345" s="20" t="e">
        <f t="shared" si="636"/>
        <v>#REF!</v>
      </c>
      <c r="AT345" s="20" t="e">
        <f t="shared" si="639"/>
        <v>#REF!</v>
      </c>
      <c r="AU345" s="24"/>
      <c r="AV345" s="24"/>
      <c r="AW345" s="24"/>
      <c r="AX345" s="24"/>
      <c r="AY345" s="24"/>
      <c r="AZ345" s="24"/>
      <c r="BA345" s="25" t="e">
        <f t="shared" si="637"/>
        <v>#REF!</v>
      </c>
    </row>
    <row r="346" spans="2:53" ht="41.4" outlineLevel="1">
      <c r="B346" s="41"/>
      <c r="C346" s="41"/>
      <c r="D346" s="86" t="s">
        <v>48</v>
      </c>
      <c r="E346" s="86" t="s">
        <v>342</v>
      </c>
      <c r="F346" s="88" t="s">
        <v>153</v>
      </c>
      <c r="G346" s="89" t="s">
        <v>154</v>
      </c>
      <c r="H346" s="27" t="s">
        <v>349</v>
      </c>
      <c r="I346" s="28"/>
      <c r="J346" s="28"/>
      <c r="K346" s="28"/>
      <c r="L346" s="29">
        <f>SUM(L342:L345)</f>
        <v>0</v>
      </c>
      <c r="M346" s="29">
        <f>SUM(M342:M345)</f>
        <v>0</v>
      </c>
      <c r="N346" s="28"/>
      <c r="O346" s="28"/>
      <c r="P346" s="28"/>
      <c r="Q346" s="28"/>
      <c r="R346" s="30">
        <f>SUM(R342:R345)</f>
        <v>0</v>
      </c>
      <c r="S346" s="30">
        <f>SUM(S342:S345)</f>
        <v>0</v>
      </c>
      <c r="T346" s="30">
        <f>SUM(T342:T345)</f>
        <v>0</v>
      </c>
      <c r="U346" s="30">
        <f>SUM(U342:U345)</f>
        <v>0</v>
      </c>
      <c r="V346" s="28"/>
      <c r="W346" s="28"/>
      <c r="X346" s="28"/>
      <c r="Y346" s="29">
        <f>SUM(Y342:Y345)</f>
        <v>0</v>
      </c>
      <c r="Z346" s="28"/>
      <c r="AA346" s="28"/>
      <c r="AB346" s="29">
        <f t="shared" ref="AB346:AF346" si="640">SUM(AB342:AB345)</f>
        <v>0</v>
      </c>
      <c r="AC346" s="29">
        <f t="shared" si="640"/>
        <v>0</v>
      </c>
      <c r="AD346" s="29">
        <f t="shared" si="640"/>
        <v>0</v>
      </c>
      <c r="AE346" s="29">
        <f t="shared" si="640"/>
        <v>0</v>
      </c>
      <c r="AF346" s="29">
        <f t="shared" si="640"/>
        <v>0</v>
      </c>
      <c r="AG346" s="28"/>
      <c r="AH346" s="28"/>
      <c r="AI346" s="28"/>
      <c r="AJ346" s="30">
        <f>SUM(AJ342:AJ345)</f>
        <v>0</v>
      </c>
      <c r="AK346" s="30">
        <f>SUM(AK342:AK345)</f>
        <v>0</v>
      </c>
      <c r="AL346" s="30">
        <f>SUM(AL342:AL345)</f>
        <v>0</v>
      </c>
      <c r="AM346" s="29" t="e">
        <f>SUM(AM342:AM345)</f>
        <v>#REF!</v>
      </c>
      <c r="AN346" s="29" t="e">
        <f>SUM(AN342:AN345)</f>
        <v>#REF!</v>
      </c>
      <c r="AO346" s="31"/>
      <c r="AP346" s="32"/>
      <c r="AQ346" s="78">
        <f t="shared" ref="AQ346:BA346" si="641">SUM(AQ342:AQ345)</f>
        <v>0</v>
      </c>
      <c r="AR346" s="78">
        <f t="shared" si="641"/>
        <v>0</v>
      </c>
      <c r="AS346" s="78" t="e">
        <f t="shared" si="641"/>
        <v>#REF!</v>
      </c>
      <c r="AT346" s="78" t="e">
        <f t="shared" si="641"/>
        <v>#REF!</v>
      </c>
      <c r="AU346" s="78">
        <f t="shared" si="641"/>
        <v>0</v>
      </c>
      <c r="AV346" s="78">
        <f t="shared" si="641"/>
        <v>0</v>
      </c>
      <c r="AW346" s="78">
        <f t="shared" si="641"/>
        <v>0</v>
      </c>
      <c r="AX346" s="78">
        <f t="shared" si="641"/>
        <v>0</v>
      </c>
      <c r="AY346" s="78">
        <f t="shared" si="641"/>
        <v>0</v>
      </c>
      <c r="AZ346" s="78">
        <f t="shared" si="641"/>
        <v>0</v>
      </c>
      <c r="BA346" s="78" t="e">
        <f t="shared" si="641"/>
        <v>#REF!</v>
      </c>
    </row>
    <row r="347" spans="2:53" outlineLevel="2">
      <c r="B347" s="41"/>
      <c r="C347" s="41"/>
      <c r="D347" s="85"/>
      <c r="E347" s="85"/>
      <c r="F347" s="87"/>
      <c r="G347" s="82"/>
      <c r="H347" s="15" t="s">
        <v>49</v>
      </c>
      <c r="I347" s="16"/>
      <c r="J347" s="17"/>
      <c r="K347" s="17"/>
      <c r="L347" s="18" t="str">
        <f>IF(I347&lt;&gt;0,((VLOOKUP(I347,'1. Standard_Cost'!$B$4:$D$9,2)+VLOOKUP(I347,'1. Standard_Cost'!$B$4:$D$9,3))*J347*K347),"0")</f>
        <v>0</v>
      </c>
      <c r="M347" s="18">
        <f t="shared" ref="M347:M350" si="642">L347*0.167</f>
        <v>0</v>
      </c>
      <c r="N347" s="19"/>
      <c r="O347" s="19"/>
      <c r="P347" s="19"/>
      <c r="Q347" s="19"/>
      <c r="R347" s="20">
        <f>+N347*P347*'1. Standard_Cost'!$B$13</f>
        <v>0</v>
      </c>
      <c r="S347" s="20">
        <f>+N347*O347*P347*'1. Standard_Cost'!$C$13</f>
        <v>0</v>
      </c>
      <c r="T347" s="20">
        <f>+N347*P347*Q347*'1. Standard_Cost'!$D$13</f>
        <v>0</v>
      </c>
      <c r="U347" s="20">
        <f>+N347*O347*'1. Standard_Cost'!$E$13</f>
        <v>0</v>
      </c>
      <c r="V347" s="19"/>
      <c r="W347" s="19"/>
      <c r="X347" s="19"/>
      <c r="Y347" s="20">
        <f>+V347*((X347*'1. Standard_Cost'!$B$17)+(W347*X347*'1. Standard_Cost'!$C$17))</f>
        <v>0</v>
      </c>
      <c r="Z347" s="19"/>
      <c r="AA347" s="19"/>
      <c r="AB347" s="20">
        <f>+Z347*'1. Standard_Cost'!$B$21+AA347*'1. Standard_Cost'!$C$21</f>
        <v>0</v>
      </c>
      <c r="AC347" s="21"/>
      <c r="AD347" s="22"/>
      <c r="AE347" s="20">
        <f>SUM(AD347,AC347,AB347,Y347,U347,T347,S347,R347)*'1. Standard_Cost'!B402</f>
        <v>0</v>
      </c>
      <c r="AF347" s="20">
        <f>SUM(AD347,AE347)</f>
        <v>0</v>
      </c>
      <c r="AG347" s="19"/>
      <c r="AH347" s="19"/>
      <c r="AI347" s="19"/>
      <c r="AJ347" s="23"/>
      <c r="AK347" s="23"/>
      <c r="AL347" s="23"/>
      <c r="AM347" s="20" t="e">
        <f>AG347*'1. Standard_Cost'!B398+'Incremental_Cost Year 1'!#REF!*'1. Standard_Cost'!C398+'Incremental_Cost Year 1'!#REF!*'1. Standard_Cost'!D398+'Incremental_Cost Year 1'!#REF!+'Incremental_Cost Year 1'!#REF!+AK347</f>
        <v>#REF!</v>
      </c>
      <c r="AN347" s="20" t="e">
        <f>AM347*'1. Standard_Cost'!C402</f>
        <v>#REF!</v>
      </c>
      <c r="AO347" s="23"/>
      <c r="AQ347" s="20">
        <f t="shared" ref="AQ347:AQ350" si="643">L347+M347</f>
        <v>0</v>
      </c>
      <c r="AR347" s="20">
        <f t="shared" ref="AR347:AR350" si="644">AF347</f>
        <v>0</v>
      </c>
      <c r="AS347" s="20" t="e">
        <f t="shared" ref="AS347:AS350" si="645">AM347+AN347</f>
        <v>#REF!</v>
      </c>
      <c r="AT347" s="20" t="e">
        <f>SUM(AQ347,AR347,AS347)</f>
        <v>#REF!</v>
      </c>
      <c r="AU347" s="24"/>
      <c r="AV347" s="24"/>
      <c r="AW347" s="24"/>
      <c r="AX347" s="24"/>
      <c r="AY347" s="24"/>
      <c r="AZ347" s="24"/>
      <c r="BA347" s="25" t="e">
        <f t="shared" ref="BA347:BA350" si="646">SUM(AU347:AZ347)-AT347</f>
        <v>#REF!</v>
      </c>
    </row>
    <row r="348" spans="2:53" outlineLevel="2">
      <c r="B348" s="41"/>
      <c r="C348" s="41"/>
      <c r="D348" s="84"/>
      <c r="E348" s="84"/>
      <c r="F348" s="84"/>
      <c r="G348" s="83"/>
      <c r="H348" s="15" t="s">
        <v>50</v>
      </c>
      <c r="I348" s="16"/>
      <c r="J348" s="17"/>
      <c r="K348" s="17"/>
      <c r="L348" s="18" t="str">
        <f>IF(I348&lt;&gt;0,((VLOOKUP(I348,'1. Standard_Cost'!$B$4:$D$9,2)+VLOOKUP(I348,'1. Standard_Cost'!$B$4:$D$9,3))*J348*K348),"0")</f>
        <v>0</v>
      </c>
      <c r="M348" s="18">
        <f t="shared" si="642"/>
        <v>0</v>
      </c>
      <c r="N348" s="19"/>
      <c r="O348" s="19"/>
      <c r="P348" s="19"/>
      <c r="Q348" s="19"/>
      <c r="R348" s="20">
        <f>+N348*P348*'1. Standard_Cost'!$B$13</f>
        <v>0</v>
      </c>
      <c r="S348" s="20">
        <f>+N348*O348*P348*'1. Standard_Cost'!$C$13</f>
        <v>0</v>
      </c>
      <c r="T348" s="20">
        <f>+N348*P348*Q348*'1. Standard_Cost'!$D$13</f>
        <v>0</v>
      </c>
      <c r="U348" s="20">
        <f>+N348*O348*'1. Standard_Cost'!$E$13</f>
        <v>0</v>
      </c>
      <c r="V348" s="19"/>
      <c r="W348" s="19"/>
      <c r="X348" s="19"/>
      <c r="Y348" s="20">
        <f>+V348*((X348*'1. Standard_Cost'!$B$17)+(W348*X348*'1. Standard_Cost'!$C$17))</f>
        <v>0</v>
      </c>
      <c r="Z348" s="19"/>
      <c r="AA348" s="19"/>
      <c r="AB348" s="20">
        <f>+Z348*'1. Standard_Cost'!$B$21+AA348*'1. Standard_Cost'!$C$21</f>
        <v>0</v>
      </c>
      <c r="AC348" s="21"/>
      <c r="AD348" s="22"/>
      <c r="AE348" s="20">
        <f>SUM(AD348,AC348,AB348,Y348,U348,T348,S348,R348)*'1. Standard_Cost'!B402</f>
        <v>0</v>
      </c>
      <c r="AF348" s="20">
        <f t="shared" ref="AF348:AF350" si="647">SUM(AD348,AE348)</f>
        <v>0</v>
      </c>
      <c r="AG348" s="19"/>
      <c r="AH348" s="19"/>
      <c r="AI348" s="19"/>
      <c r="AJ348" s="23"/>
      <c r="AK348" s="23"/>
      <c r="AL348" s="23"/>
      <c r="AM348" s="20" t="e">
        <f>AG348*'1. Standard_Cost'!B398+'Incremental_Cost Year 1'!#REF!*'1. Standard_Cost'!C398+'Incremental_Cost Year 1'!#REF!*'1. Standard_Cost'!D398+'Incremental_Cost Year 1'!#REF!+'Incremental_Cost Year 1'!#REF!+AK348</f>
        <v>#REF!</v>
      </c>
      <c r="AN348" s="20" t="e">
        <f>AM348*'1. Standard_Cost'!C402</f>
        <v>#REF!</v>
      </c>
      <c r="AO348" s="23"/>
      <c r="AQ348" s="20">
        <f t="shared" si="643"/>
        <v>0</v>
      </c>
      <c r="AR348" s="20">
        <f t="shared" si="644"/>
        <v>0</v>
      </c>
      <c r="AS348" s="20" t="e">
        <f t="shared" si="645"/>
        <v>#REF!</v>
      </c>
      <c r="AT348" s="20" t="e">
        <f t="shared" ref="AT348:AT350" si="648">SUM(AQ348,AR348,AS348)</f>
        <v>#REF!</v>
      </c>
      <c r="AU348" s="24"/>
      <c r="AV348" s="24">
        <v>0</v>
      </c>
      <c r="AW348" s="24"/>
      <c r="AX348" s="24"/>
      <c r="AY348" s="24"/>
      <c r="AZ348" s="24"/>
      <c r="BA348" s="25" t="e">
        <f t="shared" si="646"/>
        <v>#REF!</v>
      </c>
    </row>
    <row r="349" spans="2:53" outlineLevel="2">
      <c r="B349" s="41"/>
      <c r="C349" s="41"/>
      <c r="D349" s="84"/>
      <c r="E349" s="84"/>
      <c r="F349" s="84"/>
      <c r="G349" s="83"/>
      <c r="H349" s="15" t="s">
        <v>51</v>
      </c>
      <c r="I349" s="16"/>
      <c r="J349" s="17"/>
      <c r="K349" s="17"/>
      <c r="L349" s="18" t="str">
        <f>IF(I349&lt;&gt;0,((VLOOKUP(I349,'1. Standard_Cost'!$B$4:$D$9,2)+VLOOKUP(I349,'1. Standard_Cost'!$B$4:$D$9,3))*J349*K349),"0")</f>
        <v>0</v>
      </c>
      <c r="M349" s="18">
        <f t="shared" si="642"/>
        <v>0</v>
      </c>
      <c r="N349" s="19"/>
      <c r="O349" s="19"/>
      <c r="P349" s="19"/>
      <c r="Q349" s="19"/>
      <c r="R349" s="20">
        <f>+N349*P349*'1. Standard_Cost'!$B$13</f>
        <v>0</v>
      </c>
      <c r="S349" s="20">
        <f>+N349*O349*P349*'1. Standard_Cost'!$C$13</f>
        <v>0</v>
      </c>
      <c r="T349" s="20">
        <f>+N349*P349*Q349*'1. Standard_Cost'!$D$13</f>
        <v>0</v>
      </c>
      <c r="U349" s="20">
        <f>+N349*O349*'1. Standard_Cost'!$E$13</f>
        <v>0</v>
      </c>
      <c r="V349" s="19"/>
      <c r="W349" s="19"/>
      <c r="X349" s="19"/>
      <c r="Y349" s="20">
        <f>+V349*((X349*'1. Standard_Cost'!$B$17)+(W349*X349*'1. Standard_Cost'!$C$17))</f>
        <v>0</v>
      </c>
      <c r="Z349" s="19"/>
      <c r="AA349" s="19"/>
      <c r="AB349" s="20">
        <f>+Z349*'1. Standard_Cost'!$B$21+AA349*'1. Standard_Cost'!$C$21</f>
        <v>0</v>
      </c>
      <c r="AC349" s="21"/>
      <c r="AD349" s="22"/>
      <c r="AE349" s="20">
        <f>SUM(AD349,AC349,AB349,Y349,U349,T349,S349,R349)*'1. Standard_Cost'!B402</f>
        <v>0</v>
      </c>
      <c r="AF349" s="20">
        <f t="shared" si="647"/>
        <v>0</v>
      </c>
      <c r="AG349" s="19"/>
      <c r="AH349" s="19"/>
      <c r="AI349" s="19"/>
      <c r="AJ349" s="23"/>
      <c r="AK349" s="23"/>
      <c r="AL349" s="23"/>
      <c r="AM349" s="20" t="e">
        <f>AG349*'1. Standard_Cost'!B398+'Incremental_Cost Year 1'!#REF!*'1. Standard_Cost'!C398+'Incremental_Cost Year 1'!#REF!*'1. Standard_Cost'!D398+'Incremental_Cost Year 1'!#REF!+'Incremental_Cost Year 1'!#REF!+AK349</f>
        <v>#REF!</v>
      </c>
      <c r="AN349" s="20" t="e">
        <f>AM349*'1. Standard_Cost'!C402</f>
        <v>#REF!</v>
      </c>
      <c r="AO349" s="23"/>
      <c r="AQ349" s="20">
        <f t="shared" si="643"/>
        <v>0</v>
      </c>
      <c r="AR349" s="20">
        <f t="shared" si="644"/>
        <v>0</v>
      </c>
      <c r="AS349" s="20" t="e">
        <f t="shared" si="645"/>
        <v>#REF!</v>
      </c>
      <c r="AT349" s="20" t="e">
        <f t="shared" si="648"/>
        <v>#REF!</v>
      </c>
      <c r="AU349" s="24"/>
      <c r="AV349" s="24"/>
      <c r="AW349" s="24"/>
      <c r="AX349" s="24"/>
      <c r="AY349" s="24"/>
      <c r="AZ349" s="24"/>
      <c r="BA349" s="25" t="e">
        <f t="shared" si="646"/>
        <v>#REF!</v>
      </c>
    </row>
    <row r="350" spans="2:53" outlineLevel="2">
      <c r="B350" s="41"/>
      <c r="C350" s="41"/>
      <c r="D350" s="84"/>
      <c r="E350" s="84"/>
      <c r="F350" s="84"/>
      <c r="G350" s="83"/>
      <c r="H350" s="26" t="s">
        <v>180</v>
      </c>
      <c r="I350" s="16"/>
      <c r="J350" s="17"/>
      <c r="K350" s="17"/>
      <c r="L350" s="18" t="str">
        <f>IF(I350&lt;&gt;0,((VLOOKUP(I350,'1. Standard_Cost'!$B$4:$D$9,2)+VLOOKUP(I350,'1. Standard_Cost'!$B$4:$D$9,3))*J350*K350),"0")</f>
        <v>0</v>
      </c>
      <c r="M350" s="18">
        <f t="shared" si="642"/>
        <v>0</v>
      </c>
      <c r="N350" s="19"/>
      <c r="O350" s="19"/>
      <c r="P350" s="19"/>
      <c r="Q350" s="19"/>
      <c r="R350" s="20">
        <f>+N350*P350*'1. Standard_Cost'!$B$13</f>
        <v>0</v>
      </c>
      <c r="S350" s="20">
        <f>+N350*O350*P350*'1. Standard_Cost'!$C$13</f>
        <v>0</v>
      </c>
      <c r="T350" s="20">
        <f>+N350*P350*Q350*'1. Standard_Cost'!$D$13</f>
        <v>0</v>
      </c>
      <c r="U350" s="20">
        <f>+N350*O350*'1. Standard_Cost'!$E$13</f>
        <v>0</v>
      </c>
      <c r="V350" s="19"/>
      <c r="W350" s="19"/>
      <c r="X350" s="19"/>
      <c r="Y350" s="20">
        <f>+V350*((X350*'1. Standard_Cost'!$B$17)+(W350*X350*'1. Standard_Cost'!$C$17))</f>
        <v>0</v>
      </c>
      <c r="Z350" s="19"/>
      <c r="AA350" s="19"/>
      <c r="AB350" s="20">
        <f>+Z350*'1. Standard_Cost'!$B$21+AA350*'1. Standard_Cost'!$C$21</f>
        <v>0</v>
      </c>
      <c r="AC350" s="21"/>
      <c r="AD350" s="22"/>
      <c r="AE350" s="20">
        <f>SUM(AD350,AC350,AB350,Y350,U350,T350,S350,R350)*'1. Standard_Cost'!B402</f>
        <v>0</v>
      </c>
      <c r="AF350" s="20">
        <f t="shared" si="647"/>
        <v>0</v>
      </c>
      <c r="AG350" s="19"/>
      <c r="AH350" s="19"/>
      <c r="AI350" s="19"/>
      <c r="AJ350" s="23"/>
      <c r="AK350" s="23"/>
      <c r="AL350" s="23"/>
      <c r="AM350" s="20" t="e">
        <f>AG350*'1. Standard_Cost'!B398+'Incremental_Cost Year 1'!#REF!*'1. Standard_Cost'!C398+'Incremental_Cost Year 1'!#REF!*'1. Standard_Cost'!D398+'Incremental_Cost Year 1'!#REF!+'Incremental_Cost Year 1'!#REF!+AK350</f>
        <v>#REF!</v>
      </c>
      <c r="AN350" s="20" t="e">
        <f>AM350*'1. Standard_Cost'!C402</f>
        <v>#REF!</v>
      </c>
      <c r="AO350" s="23"/>
      <c r="AQ350" s="20">
        <f t="shared" si="643"/>
        <v>0</v>
      </c>
      <c r="AR350" s="20">
        <f t="shared" si="644"/>
        <v>0</v>
      </c>
      <c r="AS350" s="20" t="e">
        <f t="shared" si="645"/>
        <v>#REF!</v>
      </c>
      <c r="AT350" s="20" t="e">
        <f t="shared" si="648"/>
        <v>#REF!</v>
      </c>
      <c r="AU350" s="24"/>
      <c r="AV350" s="24"/>
      <c r="AW350" s="24"/>
      <c r="AX350" s="24"/>
      <c r="AY350" s="24"/>
      <c r="AZ350" s="24"/>
      <c r="BA350" s="25" t="e">
        <f t="shared" si="646"/>
        <v>#REF!</v>
      </c>
    </row>
    <row r="351" spans="2:53" ht="41.4" outlineLevel="1">
      <c r="B351" s="41"/>
      <c r="C351" s="41"/>
      <c r="D351" s="86" t="s">
        <v>48</v>
      </c>
      <c r="E351" s="86" t="s">
        <v>347</v>
      </c>
      <c r="F351" s="88" t="s">
        <v>153</v>
      </c>
      <c r="G351" s="89" t="s">
        <v>154</v>
      </c>
      <c r="H351" s="27" t="s">
        <v>350</v>
      </c>
      <c r="I351" s="28"/>
      <c r="J351" s="28"/>
      <c r="K351" s="28"/>
      <c r="L351" s="29">
        <f>SUM(L347:L350)</f>
        <v>0</v>
      </c>
      <c r="M351" s="29">
        <f>SUM(M347:M350)</f>
        <v>0</v>
      </c>
      <c r="N351" s="28"/>
      <c r="O351" s="28"/>
      <c r="P351" s="28"/>
      <c r="Q351" s="28"/>
      <c r="R351" s="30">
        <f>SUM(R347:R350)</f>
        <v>0</v>
      </c>
      <c r="S351" s="30">
        <f>SUM(S347:S350)</f>
        <v>0</v>
      </c>
      <c r="T351" s="30">
        <f>SUM(T347:T350)</f>
        <v>0</v>
      </c>
      <c r="U351" s="30">
        <f>SUM(U347:U350)</f>
        <v>0</v>
      </c>
      <c r="V351" s="28"/>
      <c r="W351" s="28"/>
      <c r="X351" s="28"/>
      <c r="Y351" s="29">
        <f>SUM(Y347:Y350)</f>
        <v>0</v>
      </c>
      <c r="Z351" s="28"/>
      <c r="AA351" s="28"/>
      <c r="AB351" s="29">
        <f t="shared" ref="AB351:AF351" si="649">SUM(AB347:AB350)</f>
        <v>0</v>
      </c>
      <c r="AC351" s="29">
        <f t="shared" si="649"/>
        <v>0</v>
      </c>
      <c r="AD351" s="29">
        <f t="shared" si="649"/>
        <v>0</v>
      </c>
      <c r="AE351" s="29">
        <f t="shared" si="649"/>
        <v>0</v>
      </c>
      <c r="AF351" s="29">
        <f t="shared" si="649"/>
        <v>0</v>
      </c>
      <c r="AG351" s="28"/>
      <c r="AH351" s="28"/>
      <c r="AI351" s="28"/>
      <c r="AJ351" s="30">
        <f>SUM(AJ347:AJ350)</f>
        <v>0</v>
      </c>
      <c r="AK351" s="30">
        <f>SUM(AK347:AK350)</f>
        <v>0</v>
      </c>
      <c r="AL351" s="30">
        <f>SUM(AL347:AL350)</f>
        <v>0</v>
      </c>
      <c r="AM351" s="29" t="e">
        <f>SUM(AM347:AM350)</f>
        <v>#REF!</v>
      </c>
      <c r="AN351" s="29" t="e">
        <f>SUM(AN347:AN350)</f>
        <v>#REF!</v>
      </c>
      <c r="AO351" s="31"/>
      <c r="AP351" s="32"/>
      <c r="AQ351" s="78">
        <f t="shared" ref="AQ351:BA351" si="650">SUM(AQ347:AQ350)</f>
        <v>0</v>
      </c>
      <c r="AR351" s="78">
        <f t="shared" si="650"/>
        <v>0</v>
      </c>
      <c r="AS351" s="78" t="e">
        <f t="shared" si="650"/>
        <v>#REF!</v>
      </c>
      <c r="AT351" s="78" t="e">
        <f t="shared" si="650"/>
        <v>#REF!</v>
      </c>
      <c r="AU351" s="78">
        <f t="shared" si="650"/>
        <v>0</v>
      </c>
      <c r="AV351" s="78">
        <f t="shared" si="650"/>
        <v>0</v>
      </c>
      <c r="AW351" s="78">
        <f t="shared" si="650"/>
        <v>0</v>
      </c>
      <c r="AX351" s="78">
        <f t="shared" si="650"/>
        <v>0</v>
      </c>
      <c r="AY351" s="78">
        <f t="shared" si="650"/>
        <v>0</v>
      </c>
      <c r="AZ351" s="78">
        <f t="shared" si="650"/>
        <v>0</v>
      </c>
      <c r="BA351" s="78" t="e">
        <f t="shared" si="650"/>
        <v>#REF!</v>
      </c>
    </row>
    <row r="352" spans="2:53" outlineLevel="2">
      <c r="B352" s="41"/>
      <c r="C352" s="41"/>
      <c r="D352" s="85"/>
      <c r="E352" s="85"/>
      <c r="F352" s="87"/>
      <c r="G352" s="82"/>
      <c r="H352" s="15" t="s">
        <v>49</v>
      </c>
      <c r="I352" s="16"/>
      <c r="J352" s="17"/>
      <c r="K352" s="17"/>
      <c r="L352" s="18" t="str">
        <f>IF(I352&lt;&gt;0,((VLOOKUP(I352,'1. Standard_Cost'!$B$4:$D$9,2)+VLOOKUP(I352,'1. Standard_Cost'!$B$4:$D$9,3))*J352*K352),"0")</f>
        <v>0</v>
      </c>
      <c r="M352" s="18">
        <f t="shared" ref="M352:M355" si="651">L352*0.167</f>
        <v>0</v>
      </c>
      <c r="N352" s="19"/>
      <c r="O352" s="19"/>
      <c r="P352" s="19"/>
      <c r="Q352" s="19"/>
      <c r="R352" s="20">
        <f>+N352*P352*'1. Standard_Cost'!$B$13</f>
        <v>0</v>
      </c>
      <c r="S352" s="20">
        <f>+N352*O352*P352*'1. Standard_Cost'!$C$13</f>
        <v>0</v>
      </c>
      <c r="T352" s="20">
        <f>+N352*P352*Q352*'1. Standard_Cost'!$D$13</f>
        <v>0</v>
      </c>
      <c r="U352" s="20">
        <f>+N352*O352*'1. Standard_Cost'!$E$13</f>
        <v>0</v>
      </c>
      <c r="V352" s="19"/>
      <c r="W352" s="19"/>
      <c r="X352" s="19"/>
      <c r="Y352" s="20">
        <f>+V352*((X352*'1. Standard_Cost'!$B$17)+(W352*X352*'1. Standard_Cost'!$C$17))</f>
        <v>0</v>
      </c>
      <c r="Z352" s="19"/>
      <c r="AA352" s="19"/>
      <c r="AB352" s="20">
        <f>+Z352*'1. Standard_Cost'!$B$21+AA352*'1. Standard_Cost'!$C$21</f>
        <v>0</v>
      </c>
      <c r="AC352" s="21"/>
      <c r="AD352" s="22"/>
      <c r="AE352" s="20">
        <f>SUM(AD352,AC352,AB352,Y352,U352,T352,S352,R352)*'1. Standard_Cost'!B407</f>
        <v>0</v>
      </c>
      <c r="AF352" s="20">
        <f>SUM(AD352,AE352)</f>
        <v>0</v>
      </c>
      <c r="AG352" s="19"/>
      <c r="AH352" s="19"/>
      <c r="AI352" s="19"/>
      <c r="AJ352" s="23"/>
      <c r="AK352" s="23"/>
      <c r="AL352" s="23"/>
      <c r="AM352" s="20" t="e">
        <f>AG352*'1. Standard_Cost'!B403+'Incremental_Cost Year 1'!#REF!*'1. Standard_Cost'!C403+'Incremental_Cost Year 1'!#REF!*'1. Standard_Cost'!D403+'Incremental_Cost Year 1'!#REF!+'Incremental_Cost Year 1'!#REF!+AK352</f>
        <v>#REF!</v>
      </c>
      <c r="AN352" s="20" t="e">
        <f>AM352*'1. Standard_Cost'!C407</f>
        <v>#REF!</v>
      </c>
      <c r="AO352" s="23"/>
      <c r="AQ352" s="20">
        <f t="shared" ref="AQ352:AQ355" si="652">L352+M352</f>
        <v>0</v>
      </c>
      <c r="AR352" s="20">
        <f t="shared" ref="AR352:AR355" si="653">AF352</f>
        <v>0</v>
      </c>
      <c r="AS352" s="20" t="e">
        <f t="shared" ref="AS352:AS355" si="654">AM352+AN352</f>
        <v>#REF!</v>
      </c>
      <c r="AT352" s="20" t="e">
        <f>SUM(AQ352,AR352,AS352)</f>
        <v>#REF!</v>
      </c>
      <c r="AU352" s="24"/>
      <c r="AV352" s="24"/>
      <c r="AW352" s="24"/>
      <c r="AX352" s="24"/>
      <c r="AY352" s="24"/>
      <c r="AZ352" s="24"/>
      <c r="BA352" s="25" t="e">
        <f t="shared" ref="BA352:BA355" si="655">SUM(AU352:AZ352)-AT352</f>
        <v>#REF!</v>
      </c>
    </row>
    <row r="353" spans="2:53" outlineLevel="2">
      <c r="B353" s="41"/>
      <c r="C353" s="41"/>
      <c r="D353" s="84"/>
      <c r="E353" s="84"/>
      <c r="F353" s="84"/>
      <c r="G353" s="83"/>
      <c r="H353" s="15" t="s">
        <v>50</v>
      </c>
      <c r="I353" s="16"/>
      <c r="J353" s="17"/>
      <c r="K353" s="17"/>
      <c r="L353" s="18" t="str">
        <f>IF(I353&lt;&gt;0,((VLOOKUP(I353,'1. Standard_Cost'!$B$4:$D$9,2)+VLOOKUP(I353,'1. Standard_Cost'!$B$4:$D$9,3))*J353*K353),"0")</f>
        <v>0</v>
      </c>
      <c r="M353" s="18">
        <f t="shared" si="651"/>
        <v>0</v>
      </c>
      <c r="N353" s="19"/>
      <c r="O353" s="19"/>
      <c r="P353" s="19"/>
      <c r="Q353" s="19"/>
      <c r="R353" s="20">
        <f>+N353*P353*'1. Standard_Cost'!$B$13</f>
        <v>0</v>
      </c>
      <c r="S353" s="20">
        <f>+N353*O353*P353*'1. Standard_Cost'!$C$13</f>
        <v>0</v>
      </c>
      <c r="T353" s="20">
        <f>+N353*P353*Q353*'1. Standard_Cost'!$D$13</f>
        <v>0</v>
      </c>
      <c r="U353" s="20">
        <f>+N353*O353*'1. Standard_Cost'!$E$13</f>
        <v>0</v>
      </c>
      <c r="V353" s="19"/>
      <c r="W353" s="19"/>
      <c r="X353" s="19"/>
      <c r="Y353" s="20">
        <f>+V353*((X353*'1. Standard_Cost'!$B$17)+(W353*X353*'1. Standard_Cost'!$C$17))</f>
        <v>0</v>
      </c>
      <c r="Z353" s="19"/>
      <c r="AA353" s="19"/>
      <c r="AB353" s="20">
        <f>+Z353*'1. Standard_Cost'!$B$21+AA353*'1. Standard_Cost'!$C$21</f>
        <v>0</v>
      </c>
      <c r="AC353" s="21"/>
      <c r="AD353" s="22"/>
      <c r="AE353" s="20">
        <f>SUM(AD353,AC353,AB353,Y353,U353,T353,S353,R353)*'1. Standard_Cost'!B407</f>
        <v>0</v>
      </c>
      <c r="AF353" s="20">
        <f t="shared" ref="AF353:AF355" si="656">SUM(AD353,AE353)</f>
        <v>0</v>
      </c>
      <c r="AG353" s="19"/>
      <c r="AH353" s="19"/>
      <c r="AI353" s="19"/>
      <c r="AJ353" s="23"/>
      <c r="AK353" s="23"/>
      <c r="AL353" s="23"/>
      <c r="AM353" s="20" t="e">
        <f>AG353*'1. Standard_Cost'!B403+'Incremental_Cost Year 1'!#REF!*'1. Standard_Cost'!C403+'Incremental_Cost Year 1'!#REF!*'1. Standard_Cost'!D403+'Incremental_Cost Year 1'!#REF!+'Incremental_Cost Year 1'!#REF!+AK353</f>
        <v>#REF!</v>
      </c>
      <c r="AN353" s="20" t="e">
        <f>AM353*'1. Standard_Cost'!C407</f>
        <v>#REF!</v>
      </c>
      <c r="AO353" s="23"/>
      <c r="AQ353" s="20">
        <f t="shared" si="652"/>
        <v>0</v>
      </c>
      <c r="AR353" s="20">
        <f t="shared" si="653"/>
        <v>0</v>
      </c>
      <c r="AS353" s="20" t="e">
        <f t="shared" si="654"/>
        <v>#REF!</v>
      </c>
      <c r="AT353" s="20" t="e">
        <f t="shared" ref="AT353:AT355" si="657">SUM(AQ353,AR353,AS353)</f>
        <v>#REF!</v>
      </c>
      <c r="AU353" s="24"/>
      <c r="AV353" s="24">
        <v>0</v>
      </c>
      <c r="AW353" s="24"/>
      <c r="AX353" s="24"/>
      <c r="AY353" s="24"/>
      <c r="AZ353" s="24"/>
      <c r="BA353" s="25" t="e">
        <f t="shared" si="655"/>
        <v>#REF!</v>
      </c>
    </row>
    <row r="354" spans="2:53" outlineLevel="2">
      <c r="B354" s="41"/>
      <c r="C354" s="41"/>
      <c r="D354" s="84"/>
      <c r="E354" s="84"/>
      <c r="F354" s="84"/>
      <c r="G354" s="83"/>
      <c r="H354" s="15" t="s">
        <v>51</v>
      </c>
      <c r="I354" s="16"/>
      <c r="J354" s="17"/>
      <c r="K354" s="17"/>
      <c r="L354" s="18" t="str">
        <f>IF(I354&lt;&gt;0,((VLOOKUP(I354,'1. Standard_Cost'!$B$4:$D$9,2)+VLOOKUP(I354,'1. Standard_Cost'!$B$4:$D$9,3))*J354*K354),"0")</f>
        <v>0</v>
      </c>
      <c r="M354" s="18">
        <f t="shared" si="651"/>
        <v>0</v>
      </c>
      <c r="N354" s="19"/>
      <c r="O354" s="19"/>
      <c r="P354" s="19"/>
      <c r="Q354" s="19"/>
      <c r="R354" s="20">
        <f>+N354*P354*'1. Standard_Cost'!$B$13</f>
        <v>0</v>
      </c>
      <c r="S354" s="20">
        <f>+N354*O354*P354*'1. Standard_Cost'!$C$13</f>
        <v>0</v>
      </c>
      <c r="T354" s="20">
        <f>+N354*P354*Q354*'1. Standard_Cost'!$D$13</f>
        <v>0</v>
      </c>
      <c r="U354" s="20">
        <f>+N354*O354*'1. Standard_Cost'!$E$13</f>
        <v>0</v>
      </c>
      <c r="V354" s="19"/>
      <c r="W354" s="19"/>
      <c r="X354" s="19"/>
      <c r="Y354" s="20">
        <f>+V354*((X354*'1. Standard_Cost'!$B$17)+(W354*X354*'1. Standard_Cost'!$C$17))</f>
        <v>0</v>
      </c>
      <c r="Z354" s="19"/>
      <c r="AA354" s="19"/>
      <c r="AB354" s="20">
        <f>+Z354*'1. Standard_Cost'!$B$21+AA354*'1. Standard_Cost'!$C$21</f>
        <v>0</v>
      </c>
      <c r="AC354" s="21"/>
      <c r="AD354" s="22"/>
      <c r="AE354" s="20">
        <f>SUM(AD354,AC354,AB354,Y354,U354,T354,S354,R354)*'1. Standard_Cost'!B407</f>
        <v>0</v>
      </c>
      <c r="AF354" s="20">
        <f t="shared" si="656"/>
        <v>0</v>
      </c>
      <c r="AG354" s="19"/>
      <c r="AH354" s="19"/>
      <c r="AI354" s="19"/>
      <c r="AJ354" s="23"/>
      <c r="AK354" s="23"/>
      <c r="AL354" s="23"/>
      <c r="AM354" s="20" t="e">
        <f>AG354*'1. Standard_Cost'!B403+'Incremental_Cost Year 1'!#REF!*'1. Standard_Cost'!C403+'Incremental_Cost Year 1'!#REF!*'1. Standard_Cost'!D403+'Incremental_Cost Year 1'!#REF!+'Incremental_Cost Year 1'!#REF!+AK354</f>
        <v>#REF!</v>
      </c>
      <c r="AN354" s="20" t="e">
        <f>AM354*'1. Standard_Cost'!C407</f>
        <v>#REF!</v>
      </c>
      <c r="AO354" s="23"/>
      <c r="AQ354" s="20">
        <f t="shared" si="652"/>
        <v>0</v>
      </c>
      <c r="AR354" s="20">
        <f t="shared" si="653"/>
        <v>0</v>
      </c>
      <c r="AS354" s="20" t="e">
        <f t="shared" si="654"/>
        <v>#REF!</v>
      </c>
      <c r="AT354" s="20" t="e">
        <f t="shared" si="657"/>
        <v>#REF!</v>
      </c>
      <c r="AU354" s="24"/>
      <c r="AV354" s="24"/>
      <c r="AW354" s="24"/>
      <c r="AX354" s="24"/>
      <c r="AY354" s="24"/>
      <c r="AZ354" s="24"/>
      <c r="BA354" s="25" t="e">
        <f t="shared" si="655"/>
        <v>#REF!</v>
      </c>
    </row>
    <row r="355" spans="2:53" outlineLevel="2">
      <c r="B355" s="41"/>
      <c r="C355" s="41"/>
      <c r="D355" s="84"/>
      <c r="E355" s="84"/>
      <c r="F355" s="84"/>
      <c r="G355" s="83"/>
      <c r="H355" s="26" t="s">
        <v>180</v>
      </c>
      <c r="I355" s="16"/>
      <c r="J355" s="17"/>
      <c r="K355" s="17"/>
      <c r="L355" s="18" t="str">
        <f>IF(I355&lt;&gt;0,((VLOOKUP(I355,'1. Standard_Cost'!$B$4:$D$9,2)+VLOOKUP(I355,'1. Standard_Cost'!$B$4:$D$9,3))*J355*K355),"0")</f>
        <v>0</v>
      </c>
      <c r="M355" s="18">
        <f t="shared" si="651"/>
        <v>0</v>
      </c>
      <c r="N355" s="19"/>
      <c r="O355" s="19"/>
      <c r="P355" s="19"/>
      <c r="Q355" s="19"/>
      <c r="R355" s="20">
        <f>+N355*P355*'1. Standard_Cost'!$B$13</f>
        <v>0</v>
      </c>
      <c r="S355" s="20">
        <f>+N355*O355*P355*'1. Standard_Cost'!$C$13</f>
        <v>0</v>
      </c>
      <c r="T355" s="20">
        <f>+N355*P355*Q355*'1. Standard_Cost'!$D$13</f>
        <v>0</v>
      </c>
      <c r="U355" s="20">
        <f>+N355*O355*'1. Standard_Cost'!$E$13</f>
        <v>0</v>
      </c>
      <c r="V355" s="19"/>
      <c r="W355" s="19"/>
      <c r="X355" s="19"/>
      <c r="Y355" s="20">
        <f>+V355*((X355*'1. Standard_Cost'!$B$17)+(W355*X355*'1. Standard_Cost'!$C$17))</f>
        <v>0</v>
      </c>
      <c r="Z355" s="19"/>
      <c r="AA355" s="19"/>
      <c r="AB355" s="20">
        <f>+Z355*'1. Standard_Cost'!$B$21+AA355*'1. Standard_Cost'!$C$21</f>
        <v>0</v>
      </c>
      <c r="AC355" s="21"/>
      <c r="AD355" s="22"/>
      <c r="AE355" s="20">
        <f>SUM(AD355,AC355,AB355,Y355,U355,T355,S355,R355)*'1. Standard_Cost'!B407</f>
        <v>0</v>
      </c>
      <c r="AF355" s="20">
        <f t="shared" si="656"/>
        <v>0</v>
      </c>
      <c r="AG355" s="19"/>
      <c r="AH355" s="19"/>
      <c r="AI355" s="19"/>
      <c r="AJ355" s="23"/>
      <c r="AK355" s="23"/>
      <c r="AL355" s="23"/>
      <c r="AM355" s="20" t="e">
        <f>AG355*'1. Standard_Cost'!B403+'Incremental_Cost Year 1'!#REF!*'1. Standard_Cost'!C403+'Incremental_Cost Year 1'!#REF!*'1. Standard_Cost'!D403+'Incremental_Cost Year 1'!#REF!+'Incremental_Cost Year 1'!#REF!+AK355</f>
        <v>#REF!</v>
      </c>
      <c r="AN355" s="20" t="e">
        <f>AM355*'1. Standard_Cost'!C407</f>
        <v>#REF!</v>
      </c>
      <c r="AO355" s="23"/>
      <c r="AQ355" s="20">
        <f t="shared" si="652"/>
        <v>0</v>
      </c>
      <c r="AR355" s="20">
        <f t="shared" si="653"/>
        <v>0</v>
      </c>
      <c r="AS355" s="20" t="e">
        <f t="shared" si="654"/>
        <v>#REF!</v>
      </c>
      <c r="AT355" s="20" t="e">
        <f t="shared" si="657"/>
        <v>#REF!</v>
      </c>
      <c r="AU355" s="24"/>
      <c r="AV355" s="24"/>
      <c r="AW355" s="24"/>
      <c r="AX355" s="24"/>
      <c r="AY355" s="24"/>
      <c r="AZ355" s="24"/>
      <c r="BA355" s="25" t="e">
        <f t="shared" si="655"/>
        <v>#REF!</v>
      </c>
    </row>
    <row r="356" spans="2:53" ht="207" outlineLevel="1">
      <c r="B356" s="41"/>
      <c r="C356" s="41"/>
      <c r="D356" s="86" t="s">
        <v>48</v>
      </c>
      <c r="E356" s="86" t="s">
        <v>351</v>
      </c>
      <c r="F356" s="88" t="s">
        <v>153</v>
      </c>
      <c r="G356" s="89" t="s">
        <v>154</v>
      </c>
      <c r="H356" s="27" t="s">
        <v>354</v>
      </c>
      <c r="I356" s="28"/>
      <c r="J356" s="28"/>
      <c r="K356" s="28"/>
      <c r="L356" s="29">
        <f>SUM(L352:L355)</f>
        <v>0</v>
      </c>
      <c r="M356" s="29">
        <f>SUM(M352:M355)</f>
        <v>0</v>
      </c>
      <c r="N356" s="28"/>
      <c r="O356" s="28"/>
      <c r="P356" s="28"/>
      <c r="Q356" s="28"/>
      <c r="R356" s="30">
        <f>SUM(R352:R355)</f>
        <v>0</v>
      </c>
      <c r="S356" s="30">
        <f>SUM(S352:S355)</f>
        <v>0</v>
      </c>
      <c r="T356" s="30">
        <f>SUM(T352:T355)</f>
        <v>0</v>
      </c>
      <c r="U356" s="30">
        <f>SUM(U352:U355)</f>
        <v>0</v>
      </c>
      <c r="V356" s="28"/>
      <c r="W356" s="28"/>
      <c r="X356" s="28"/>
      <c r="Y356" s="29">
        <f>SUM(Y352:Y355)</f>
        <v>0</v>
      </c>
      <c r="Z356" s="28"/>
      <c r="AA356" s="28"/>
      <c r="AB356" s="29">
        <f t="shared" ref="AB356:AF356" si="658">SUM(AB352:AB355)</f>
        <v>0</v>
      </c>
      <c r="AC356" s="29">
        <f t="shared" si="658"/>
        <v>0</v>
      </c>
      <c r="AD356" s="29">
        <f t="shared" si="658"/>
        <v>0</v>
      </c>
      <c r="AE356" s="29">
        <f t="shared" si="658"/>
        <v>0</v>
      </c>
      <c r="AF356" s="29">
        <f t="shared" si="658"/>
        <v>0</v>
      </c>
      <c r="AG356" s="28"/>
      <c r="AH356" s="28"/>
      <c r="AI356" s="28"/>
      <c r="AJ356" s="30">
        <f>SUM(AJ352:AJ355)</f>
        <v>0</v>
      </c>
      <c r="AK356" s="30">
        <f>SUM(AK352:AK355)</f>
        <v>0</v>
      </c>
      <c r="AL356" s="30">
        <f>SUM(AL352:AL355)</f>
        <v>0</v>
      </c>
      <c r="AM356" s="29" t="e">
        <f>SUM(AM352:AM355)</f>
        <v>#REF!</v>
      </c>
      <c r="AN356" s="29" t="e">
        <f>SUM(AN352:AN355)</f>
        <v>#REF!</v>
      </c>
      <c r="AO356" s="31"/>
      <c r="AP356" s="32"/>
      <c r="AQ356" s="78">
        <f t="shared" ref="AQ356:BA356" si="659">SUM(AQ352:AQ355)</f>
        <v>0</v>
      </c>
      <c r="AR356" s="78">
        <f t="shared" si="659"/>
        <v>0</v>
      </c>
      <c r="AS356" s="78" t="e">
        <f t="shared" si="659"/>
        <v>#REF!</v>
      </c>
      <c r="AT356" s="78" t="e">
        <f t="shared" si="659"/>
        <v>#REF!</v>
      </c>
      <c r="AU356" s="78">
        <f t="shared" si="659"/>
        <v>0</v>
      </c>
      <c r="AV356" s="78">
        <f t="shared" si="659"/>
        <v>0</v>
      </c>
      <c r="AW356" s="78">
        <f t="shared" si="659"/>
        <v>0</v>
      </c>
      <c r="AX356" s="78">
        <f t="shared" si="659"/>
        <v>0</v>
      </c>
      <c r="AY356" s="78">
        <f t="shared" si="659"/>
        <v>0</v>
      </c>
      <c r="AZ356" s="78">
        <f t="shared" si="659"/>
        <v>0</v>
      </c>
      <c r="BA356" s="78" t="e">
        <f t="shared" si="659"/>
        <v>#REF!</v>
      </c>
    </row>
    <row r="357" spans="2:53" outlineLevel="2">
      <c r="B357" s="41"/>
      <c r="C357" s="41"/>
      <c r="D357" s="85"/>
      <c r="E357" s="85"/>
      <c r="F357" s="87"/>
      <c r="G357" s="82"/>
      <c r="H357" s="15" t="s">
        <v>49</v>
      </c>
      <c r="I357" s="16"/>
      <c r="J357" s="17"/>
      <c r="K357" s="17"/>
      <c r="L357" s="18" t="str">
        <f>IF(I357&lt;&gt;0,((VLOOKUP(I357,'1. Standard_Cost'!$B$4:$D$9,2)+VLOOKUP(I357,'1. Standard_Cost'!$B$4:$D$9,3))*J357*K357),"0")</f>
        <v>0</v>
      </c>
      <c r="M357" s="18">
        <f t="shared" ref="M357:M360" si="660">L357*0.167</f>
        <v>0</v>
      </c>
      <c r="N357" s="19"/>
      <c r="O357" s="19"/>
      <c r="P357" s="19"/>
      <c r="Q357" s="19"/>
      <c r="R357" s="20">
        <f>+N357*P357*'1. Standard_Cost'!$B$13</f>
        <v>0</v>
      </c>
      <c r="S357" s="20">
        <f>+N357*O357*P357*'1. Standard_Cost'!$C$13</f>
        <v>0</v>
      </c>
      <c r="T357" s="20">
        <f>+N357*P357*Q357*'1. Standard_Cost'!$D$13</f>
        <v>0</v>
      </c>
      <c r="U357" s="20">
        <f>+N357*O357*'1. Standard_Cost'!$E$13</f>
        <v>0</v>
      </c>
      <c r="V357" s="19"/>
      <c r="W357" s="19"/>
      <c r="X357" s="19"/>
      <c r="Y357" s="20">
        <f>+V357*((X357*'1. Standard_Cost'!$B$17)+(W357*X357*'1. Standard_Cost'!$C$17))</f>
        <v>0</v>
      </c>
      <c r="Z357" s="19"/>
      <c r="AA357" s="19"/>
      <c r="AB357" s="20">
        <f>+Z357*'1. Standard_Cost'!$B$21+AA357*'1. Standard_Cost'!$C$21</f>
        <v>0</v>
      </c>
      <c r="AC357" s="21"/>
      <c r="AD357" s="22"/>
      <c r="AE357" s="20">
        <f>SUM(AD357,AC357,AB357,Y357,U357,T357,S357,R357)*'1. Standard_Cost'!B412</f>
        <v>0</v>
      </c>
      <c r="AF357" s="20">
        <f>SUM(AD357,AE357)</f>
        <v>0</v>
      </c>
      <c r="AG357" s="19"/>
      <c r="AH357" s="19"/>
      <c r="AI357" s="19"/>
      <c r="AJ357" s="23"/>
      <c r="AK357" s="23"/>
      <c r="AL357" s="23"/>
      <c r="AM357" s="20" t="e">
        <f>AG357*'1. Standard_Cost'!B408+'Incremental_Cost Year 1'!#REF!*'1. Standard_Cost'!C408+'Incremental_Cost Year 1'!#REF!*'1. Standard_Cost'!D408+'Incremental_Cost Year 1'!#REF!+'Incremental_Cost Year 1'!#REF!+AK357</f>
        <v>#REF!</v>
      </c>
      <c r="AN357" s="20" t="e">
        <f>AM357*'1. Standard_Cost'!C412</f>
        <v>#REF!</v>
      </c>
      <c r="AO357" s="23"/>
      <c r="AQ357" s="20">
        <f t="shared" ref="AQ357:AQ360" si="661">L357+M357</f>
        <v>0</v>
      </c>
      <c r="AR357" s="20">
        <f t="shared" ref="AR357:AR360" si="662">AF357</f>
        <v>0</v>
      </c>
      <c r="AS357" s="20" t="e">
        <f t="shared" ref="AS357:AS360" si="663">AM357+AN357</f>
        <v>#REF!</v>
      </c>
      <c r="AT357" s="20" t="e">
        <f>SUM(AQ357,AR357,AS357)</f>
        <v>#REF!</v>
      </c>
      <c r="AU357" s="24"/>
      <c r="AV357" s="24"/>
      <c r="AW357" s="24"/>
      <c r="AX357" s="24"/>
      <c r="AY357" s="24"/>
      <c r="AZ357" s="24"/>
      <c r="BA357" s="25" t="e">
        <f t="shared" ref="BA357:BA360" si="664">SUM(AU357:AZ357)-AT357</f>
        <v>#REF!</v>
      </c>
    </row>
    <row r="358" spans="2:53" outlineLevel="2">
      <c r="B358" s="41"/>
      <c r="C358" s="41"/>
      <c r="D358" s="84"/>
      <c r="E358" s="84"/>
      <c r="F358" s="84"/>
      <c r="G358" s="83"/>
      <c r="H358" s="15" t="s">
        <v>50</v>
      </c>
      <c r="I358" s="16"/>
      <c r="J358" s="17"/>
      <c r="K358" s="17"/>
      <c r="L358" s="18" t="str">
        <f>IF(I358&lt;&gt;0,((VLOOKUP(I358,'1. Standard_Cost'!$B$4:$D$9,2)+VLOOKUP(I358,'1. Standard_Cost'!$B$4:$D$9,3))*J358*K358),"0")</f>
        <v>0</v>
      </c>
      <c r="M358" s="18">
        <f t="shared" si="660"/>
        <v>0</v>
      </c>
      <c r="N358" s="19"/>
      <c r="O358" s="19"/>
      <c r="P358" s="19"/>
      <c r="Q358" s="19"/>
      <c r="R358" s="20">
        <f>+N358*P358*'1. Standard_Cost'!$B$13</f>
        <v>0</v>
      </c>
      <c r="S358" s="20">
        <f>+N358*O358*P358*'1. Standard_Cost'!$C$13</f>
        <v>0</v>
      </c>
      <c r="T358" s="20">
        <f>+N358*P358*Q358*'1. Standard_Cost'!$D$13</f>
        <v>0</v>
      </c>
      <c r="U358" s="20">
        <f>+N358*O358*'1. Standard_Cost'!$E$13</f>
        <v>0</v>
      </c>
      <c r="V358" s="19"/>
      <c r="W358" s="19"/>
      <c r="X358" s="19"/>
      <c r="Y358" s="20">
        <f>+V358*((X358*'1. Standard_Cost'!$B$17)+(W358*X358*'1. Standard_Cost'!$C$17))</f>
        <v>0</v>
      </c>
      <c r="Z358" s="19"/>
      <c r="AA358" s="19"/>
      <c r="AB358" s="20">
        <f>+Z358*'1. Standard_Cost'!$B$21+AA358*'1. Standard_Cost'!$C$21</f>
        <v>0</v>
      </c>
      <c r="AC358" s="21"/>
      <c r="AD358" s="22"/>
      <c r="AE358" s="20">
        <f>SUM(AD358,AC358,AB358,Y358,U358,T358,S358,R358)*'1. Standard_Cost'!B412</f>
        <v>0</v>
      </c>
      <c r="AF358" s="20">
        <f t="shared" ref="AF358:AF360" si="665">SUM(AD358,AE358)</f>
        <v>0</v>
      </c>
      <c r="AG358" s="19"/>
      <c r="AH358" s="19"/>
      <c r="AI358" s="19"/>
      <c r="AJ358" s="23"/>
      <c r="AK358" s="23"/>
      <c r="AL358" s="23"/>
      <c r="AM358" s="20" t="e">
        <f>AG358*'1. Standard_Cost'!B408+'Incremental_Cost Year 1'!#REF!*'1. Standard_Cost'!C408+'Incremental_Cost Year 1'!#REF!*'1. Standard_Cost'!D408+'Incremental_Cost Year 1'!#REF!+'Incremental_Cost Year 1'!#REF!+AK358</f>
        <v>#REF!</v>
      </c>
      <c r="AN358" s="20" t="e">
        <f>AM358*'1. Standard_Cost'!C412</f>
        <v>#REF!</v>
      </c>
      <c r="AO358" s="23"/>
      <c r="AQ358" s="20">
        <f t="shared" si="661"/>
        <v>0</v>
      </c>
      <c r="AR358" s="20">
        <f t="shared" si="662"/>
        <v>0</v>
      </c>
      <c r="AS358" s="20" t="e">
        <f t="shared" si="663"/>
        <v>#REF!</v>
      </c>
      <c r="AT358" s="20" t="e">
        <f t="shared" ref="AT358:AT360" si="666">SUM(AQ358,AR358,AS358)</f>
        <v>#REF!</v>
      </c>
      <c r="AU358" s="24"/>
      <c r="AV358" s="24">
        <v>0</v>
      </c>
      <c r="AW358" s="24"/>
      <c r="AX358" s="24"/>
      <c r="AY358" s="24"/>
      <c r="AZ358" s="24"/>
      <c r="BA358" s="25" t="e">
        <f t="shared" si="664"/>
        <v>#REF!</v>
      </c>
    </row>
    <row r="359" spans="2:53" outlineLevel="2">
      <c r="B359" s="41"/>
      <c r="C359" s="41"/>
      <c r="D359" s="84"/>
      <c r="E359" s="84"/>
      <c r="F359" s="84"/>
      <c r="G359" s="83"/>
      <c r="H359" s="15" t="s">
        <v>51</v>
      </c>
      <c r="I359" s="16"/>
      <c r="J359" s="17"/>
      <c r="K359" s="17"/>
      <c r="L359" s="18" t="str">
        <f>IF(I359&lt;&gt;0,((VLOOKUP(I359,'1. Standard_Cost'!$B$4:$D$9,2)+VLOOKUP(I359,'1. Standard_Cost'!$B$4:$D$9,3))*J359*K359),"0")</f>
        <v>0</v>
      </c>
      <c r="M359" s="18">
        <f t="shared" si="660"/>
        <v>0</v>
      </c>
      <c r="N359" s="19"/>
      <c r="O359" s="19"/>
      <c r="P359" s="19"/>
      <c r="Q359" s="19"/>
      <c r="R359" s="20">
        <f>+N359*P359*'1. Standard_Cost'!$B$13</f>
        <v>0</v>
      </c>
      <c r="S359" s="20">
        <f>+N359*O359*P359*'1. Standard_Cost'!$C$13</f>
        <v>0</v>
      </c>
      <c r="T359" s="20">
        <f>+N359*P359*Q359*'1. Standard_Cost'!$D$13</f>
        <v>0</v>
      </c>
      <c r="U359" s="20">
        <f>+N359*O359*'1. Standard_Cost'!$E$13</f>
        <v>0</v>
      </c>
      <c r="V359" s="19"/>
      <c r="W359" s="19"/>
      <c r="X359" s="19"/>
      <c r="Y359" s="20">
        <f>+V359*((X359*'1. Standard_Cost'!$B$17)+(W359*X359*'1. Standard_Cost'!$C$17))</f>
        <v>0</v>
      </c>
      <c r="Z359" s="19"/>
      <c r="AA359" s="19"/>
      <c r="AB359" s="20">
        <f>+Z359*'1. Standard_Cost'!$B$21+AA359*'1. Standard_Cost'!$C$21</f>
        <v>0</v>
      </c>
      <c r="AC359" s="21"/>
      <c r="AD359" s="22"/>
      <c r="AE359" s="20">
        <f>SUM(AD359,AC359,AB359,Y359,U359,T359,S359,R359)*'1. Standard_Cost'!B412</f>
        <v>0</v>
      </c>
      <c r="AF359" s="20">
        <f t="shared" si="665"/>
        <v>0</v>
      </c>
      <c r="AG359" s="19"/>
      <c r="AH359" s="19"/>
      <c r="AI359" s="19"/>
      <c r="AJ359" s="23"/>
      <c r="AK359" s="23"/>
      <c r="AL359" s="23"/>
      <c r="AM359" s="20" t="e">
        <f>AG359*'1. Standard_Cost'!B408+'Incremental_Cost Year 1'!#REF!*'1. Standard_Cost'!C408+'Incremental_Cost Year 1'!#REF!*'1. Standard_Cost'!D408+'Incremental_Cost Year 1'!#REF!+'Incremental_Cost Year 1'!#REF!+AK359</f>
        <v>#REF!</v>
      </c>
      <c r="AN359" s="20" t="e">
        <f>AM359*'1. Standard_Cost'!C412</f>
        <v>#REF!</v>
      </c>
      <c r="AO359" s="23"/>
      <c r="AQ359" s="20">
        <f t="shared" si="661"/>
        <v>0</v>
      </c>
      <c r="AR359" s="20">
        <f t="shared" si="662"/>
        <v>0</v>
      </c>
      <c r="AS359" s="20" t="e">
        <f t="shared" si="663"/>
        <v>#REF!</v>
      </c>
      <c r="AT359" s="20" t="e">
        <f t="shared" si="666"/>
        <v>#REF!</v>
      </c>
      <c r="AU359" s="24"/>
      <c r="AV359" s="24"/>
      <c r="AW359" s="24"/>
      <c r="AX359" s="24"/>
      <c r="AY359" s="24"/>
      <c r="AZ359" s="24"/>
      <c r="BA359" s="25" t="e">
        <f t="shared" si="664"/>
        <v>#REF!</v>
      </c>
    </row>
    <row r="360" spans="2:53" outlineLevel="2">
      <c r="B360" s="41"/>
      <c r="C360" s="41"/>
      <c r="D360" s="84"/>
      <c r="E360" s="84"/>
      <c r="F360" s="84"/>
      <c r="G360" s="83"/>
      <c r="H360" s="26" t="s">
        <v>180</v>
      </c>
      <c r="I360" s="16"/>
      <c r="J360" s="17"/>
      <c r="K360" s="17"/>
      <c r="L360" s="18" t="str">
        <f>IF(I360&lt;&gt;0,((VLOOKUP(I360,'1. Standard_Cost'!$B$4:$D$9,2)+VLOOKUP(I360,'1. Standard_Cost'!$B$4:$D$9,3))*J360*K360),"0")</f>
        <v>0</v>
      </c>
      <c r="M360" s="18">
        <f t="shared" si="660"/>
        <v>0</v>
      </c>
      <c r="N360" s="19"/>
      <c r="O360" s="19"/>
      <c r="P360" s="19"/>
      <c r="Q360" s="19"/>
      <c r="R360" s="20">
        <f>+N360*P360*'1. Standard_Cost'!$B$13</f>
        <v>0</v>
      </c>
      <c r="S360" s="20">
        <f>+N360*O360*P360*'1. Standard_Cost'!$C$13</f>
        <v>0</v>
      </c>
      <c r="T360" s="20">
        <f>+N360*P360*Q360*'1. Standard_Cost'!$D$13</f>
        <v>0</v>
      </c>
      <c r="U360" s="20">
        <f>+N360*O360*'1. Standard_Cost'!$E$13</f>
        <v>0</v>
      </c>
      <c r="V360" s="19"/>
      <c r="W360" s="19"/>
      <c r="X360" s="19"/>
      <c r="Y360" s="20">
        <f>+V360*((X360*'1. Standard_Cost'!$B$17)+(W360*X360*'1. Standard_Cost'!$C$17))</f>
        <v>0</v>
      </c>
      <c r="Z360" s="19"/>
      <c r="AA360" s="19"/>
      <c r="AB360" s="20">
        <f>+Z360*'1. Standard_Cost'!$B$21+AA360*'1. Standard_Cost'!$C$21</f>
        <v>0</v>
      </c>
      <c r="AC360" s="21"/>
      <c r="AD360" s="22"/>
      <c r="AE360" s="20">
        <f>SUM(AD360,AC360,AB360,Y360,U360,T360,S360,R360)*'1. Standard_Cost'!B412</f>
        <v>0</v>
      </c>
      <c r="AF360" s="20">
        <f t="shared" si="665"/>
        <v>0</v>
      </c>
      <c r="AG360" s="19"/>
      <c r="AH360" s="19"/>
      <c r="AI360" s="19"/>
      <c r="AJ360" s="23"/>
      <c r="AK360" s="23"/>
      <c r="AL360" s="23"/>
      <c r="AM360" s="20" t="e">
        <f>AG360*'1. Standard_Cost'!B408+'Incremental_Cost Year 1'!#REF!*'1. Standard_Cost'!C408+'Incremental_Cost Year 1'!#REF!*'1. Standard_Cost'!D408+'Incremental_Cost Year 1'!#REF!+'Incremental_Cost Year 1'!#REF!+AK360</f>
        <v>#REF!</v>
      </c>
      <c r="AN360" s="20" t="e">
        <f>AM360*'1. Standard_Cost'!C412</f>
        <v>#REF!</v>
      </c>
      <c r="AO360" s="23"/>
      <c r="AQ360" s="20">
        <f t="shared" si="661"/>
        <v>0</v>
      </c>
      <c r="AR360" s="20">
        <f t="shared" si="662"/>
        <v>0</v>
      </c>
      <c r="AS360" s="20" t="e">
        <f t="shared" si="663"/>
        <v>#REF!</v>
      </c>
      <c r="AT360" s="20" t="e">
        <f t="shared" si="666"/>
        <v>#REF!</v>
      </c>
      <c r="AU360" s="24"/>
      <c r="AV360" s="24"/>
      <c r="AW360" s="24"/>
      <c r="AX360" s="24"/>
      <c r="AY360" s="24"/>
      <c r="AZ360" s="24"/>
      <c r="BA360" s="25" t="e">
        <f t="shared" si="664"/>
        <v>#REF!</v>
      </c>
    </row>
    <row r="361" spans="2:53" ht="27.6" outlineLevel="1">
      <c r="B361" s="41"/>
      <c r="C361" s="41"/>
      <c r="D361" s="86" t="s">
        <v>48</v>
      </c>
      <c r="E361" s="86" t="s">
        <v>352</v>
      </c>
      <c r="F361" s="88" t="s">
        <v>153</v>
      </c>
      <c r="G361" s="89" t="s">
        <v>154</v>
      </c>
      <c r="H361" s="27" t="s">
        <v>353</v>
      </c>
      <c r="I361" s="28"/>
      <c r="J361" s="28"/>
      <c r="K361" s="28"/>
      <c r="L361" s="29">
        <f>SUM(L357:L360)</f>
        <v>0</v>
      </c>
      <c r="M361" s="29">
        <f>SUM(M357:M360)</f>
        <v>0</v>
      </c>
      <c r="N361" s="28"/>
      <c r="O361" s="28"/>
      <c r="P361" s="28"/>
      <c r="Q361" s="28"/>
      <c r="R361" s="30">
        <f>SUM(R357:R360)</f>
        <v>0</v>
      </c>
      <c r="S361" s="30">
        <f>SUM(S357:S360)</f>
        <v>0</v>
      </c>
      <c r="T361" s="30">
        <f>SUM(T357:T360)</f>
        <v>0</v>
      </c>
      <c r="U361" s="30">
        <f>SUM(U357:U360)</f>
        <v>0</v>
      </c>
      <c r="V361" s="28"/>
      <c r="W361" s="28"/>
      <c r="X361" s="28"/>
      <c r="Y361" s="29">
        <f>SUM(Y357:Y360)</f>
        <v>0</v>
      </c>
      <c r="Z361" s="28"/>
      <c r="AA361" s="28"/>
      <c r="AB361" s="29">
        <f t="shared" ref="AB361:AF361" si="667">SUM(AB357:AB360)</f>
        <v>0</v>
      </c>
      <c r="AC361" s="29">
        <f t="shared" si="667"/>
        <v>0</v>
      </c>
      <c r="AD361" s="29">
        <f t="shared" si="667"/>
        <v>0</v>
      </c>
      <c r="AE361" s="29">
        <f t="shared" si="667"/>
        <v>0</v>
      </c>
      <c r="AF361" s="29">
        <f t="shared" si="667"/>
        <v>0</v>
      </c>
      <c r="AG361" s="28"/>
      <c r="AH361" s="28"/>
      <c r="AI361" s="28"/>
      <c r="AJ361" s="30">
        <f>SUM(AJ357:AJ360)</f>
        <v>0</v>
      </c>
      <c r="AK361" s="30">
        <f>SUM(AK357:AK360)</f>
        <v>0</v>
      </c>
      <c r="AL361" s="30">
        <f>SUM(AL357:AL360)</f>
        <v>0</v>
      </c>
      <c r="AM361" s="29" t="e">
        <f>SUM(AM357:AM360)</f>
        <v>#REF!</v>
      </c>
      <c r="AN361" s="29" t="e">
        <f>SUM(AN357:AN360)</f>
        <v>#REF!</v>
      </c>
      <c r="AO361" s="31"/>
      <c r="AP361" s="32"/>
      <c r="AQ361" s="78">
        <f t="shared" ref="AQ361:BA361" si="668">SUM(AQ357:AQ360)</f>
        <v>0</v>
      </c>
      <c r="AR361" s="78">
        <f t="shared" si="668"/>
        <v>0</v>
      </c>
      <c r="AS361" s="78" t="e">
        <f t="shared" si="668"/>
        <v>#REF!</v>
      </c>
      <c r="AT361" s="78" t="e">
        <f t="shared" si="668"/>
        <v>#REF!</v>
      </c>
      <c r="AU361" s="78">
        <f t="shared" si="668"/>
        <v>0</v>
      </c>
      <c r="AV361" s="78">
        <f t="shared" si="668"/>
        <v>0</v>
      </c>
      <c r="AW361" s="78">
        <f t="shared" si="668"/>
        <v>0</v>
      </c>
      <c r="AX361" s="78">
        <f t="shared" si="668"/>
        <v>0</v>
      </c>
      <c r="AY361" s="78">
        <f t="shared" si="668"/>
        <v>0</v>
      </c>
      <c r="AZ361" s="78">
        <f t="shared" si="668"/>
        <v>0</v>
      </c>
      <c r="BA361" s="78" t="e">
        <f t="shared" si="668"/>
        <v>#REF!</v>
      </c>
    </row>
    <row r="362" spans="2:53" s="39" customFormat="1" ht="12.75" customHeight="1">
      <c r="B362" s="49"/>
      <c r="C362" s="224" t="s">
        <v>355</v>
      </c>
      <c r="D362" s="224"/>
      <c r="E362" s="225"/>
      <c r="F362" s="69"/>
      <c r="G362" s="69"/>
      <c r="H362" s="57" t="s">
        <v>369</v>
      </c>
      <c r="I362" s="58"/>
      <c r="J362" s="58"/>
      <c r="K362" s="58"/>
      <c r="L362" s="59">
        <f>SUM(L367)</f>
        <v>0</v>
      </c>
      <c r="M362" s="59">
        <f>SUM(M367)</f>
        <v>0</v>
      </c>
      <c r="N362" s="58"/>
      <c r="O362" s="58"/>
      <c r="P362" s="58"/>
      <c r="Q362" s="58"/>
      <c r="R362" s="59">
        <f>SUM(R367)</f>
        <v>0</v>
      </c>
      <c r="S362" s="59">
        <f t="shared" ref="S362:U362" si="669">SUM(S367)</f>
        <v>0</v>
      </c>
      <c r="T362" s="59">
        <f t="shared" si="669"/>
        <v>0</v>
      </c>
      <c r="U362" s="59">
        <f t="shared" si="669"/>
        <v>0</v>
      </c>
      <c r="V362" s="58"/>
      <c r="W362" s="58"/>
      <c r="X362" s="58"/>
      <c r="Y362" s="59">
        <f>SUM(Y367)</f>
        <v>0</v>
      </c>
      <c r="Z362" s="58"/>
      <c r="AA362" s="58"/>
      <c r="AB362" s="59">
        <f t="shared" ref="AB362:AF362" si="670">SUM(AB367)</f>
        <v>0</v>
      </c>
      <c r="AC362" s="59">
        <f t="shared" si="670"/>
        <v>0</v>
      </c>
      <c r="AD362" s="59">
        <f t="shared" si="670"/>
        <v>0</v>
      </c>
      <c r="AE362" s="59">
        <f t="shared" si="670"/>
        <v>0</v>
      </c>
      <c r="AF362" s="59">
        <f t="shared" si="670"/>
        <v>0</v>
      </c>
      <c r="AG362" s="58"/>
      <c r="AH362" s="58"/>
      <c r="AI362" s="58"/>
      <c r="AJ362" s="59">
        <f t="shared" ref="AJ362:AN362" si="671">SUM(AJ367)</f>
        <v>0</v>
      </c>
      <c r="AK362" s="59">
        <f t="shared" si="671"/>
        <v>0</v>
      </c>
      <c r="AL362" s="59">
        <f t="shared" si="671"/>
        <v>0</v>
      </c>
      <c r="AM362" s="59" t="e">
        <f t="shared" si="671"/>
        <v>#REF!</v>
      </c>
      <c r="AN362" s="59" t="e">
        <f t="shared" si="671"/>
        <v>#REF!</v>
      </c>
      <c r="AO362" s="60"/>
      <c r="AP362" s="40"/>
      <c r="AQ362" s="59">
        <f t="shared" ref="AQ362:BA362" si="672">SUM(AQ367)</f>
        <v>0</v>
      </c>
      <c r="AR362" s="59">
        <f t="shared" si="672"/>
        <v>0</v>
      </c>
      <c r="AS362" s="59" t="e">
        <f t="shared" si="672"/>
        <v>#REF!</v>
      </c>
      <c r="AT362" s="59" t="e">
        <f t="shared" si="672"/>
        <v>#REF!</v>
      </c>
      <c r="AU362" s="59">
        <f t="shared" si="672"/>
        <v>0</v>
      </c>
      <c r="AV362" s="59">
        <f t="shared" si="672"/>
        <v>0</v>
      </c>
      <c r="AW362" s="59">
        <f t="shared" si="672"/>
        <v>0</v>
      </c>
      <c r="AX362" s="59">
        <f t="shared" si="672"/>
        <v>0</v>
      </c>
      <c r="AY362" s="59">
        <f t="shared" si="672"/>
        <v>0</v>
      </c>
      <c r="AZ362" s="59">
        <f t="shared" si="672"/>
        <v>0</v>
      </c>
      <c r="BA362" s="59" t="e">
        <f t="shared" si="672"/>
        <v>#REF!</v>
      </c>
    </row>
    <row r="363" spans="2:53" outlineLevel="2">
      <c r="B363" s="41"/>
      <c r="C363" s="38"/>
      <c r="D363" s="85"/>
      <c r="E363" s="85"/>
      <c r="F363" s="87"/>
      <c r="G363" s="82"/>
      <c r="H363" s="15" t="s">
        <v>49</v>
      </c>
      <c r="I363" s="16"/>
      <c r="J363" s="17"/>
      <c r="K363" s="17"/>
      <c r="L363" s="18" t="str">
        <f>IF(I363&lt;&gt;0,((VLOOKUP(I363,'1. Standard_Cost'!$B$4:$D$9,2)+VLOOKUP(I363,'1. Standard_Cost'!$B$4:$D$9,3))*J363*K363),"0")</f>
        <v>0</v>
      </c>
      <c r="M363" s="18">
        <f t="shared" ref="M363:M366" si="673">L363*0.167</f>
        <v>0</v>
      </c>
      <c r="N363" s="19"/>
      <c r="O363" s="19"/>
      <c r="P363" s="19"/>
      <c r="Q363" s="19"/>
      <c r="R363" s="20">
        <f>+N363*P363*'1. Standard_Cost'!$B$13</f>
        <v>0</v>
      </c>
      <c r="S363" s="20">
        <f>+N363*O363*P363*'1. Standard_Cost'!$C$13</f>
        <v>0</v>
      </c>
      <c r="T363" s="20">
        <f>+N363*P363*Q363*'1. Standard_Cost'!$D$13</f>
        <v>0</v>
      </c>
      <c r="U363" s="20">
        <f>+N363*O363*'1. Standard_Cost'!$E$13</f>
        <v>0</v>
      </c>
      <c r="V363" s="19"/>
      <c r="W363" s="19"/>
      <c r="X363" s="19"/>
      <c r="Y363" s="20">
        <f>+V363*((X363*'1. Standard_Cost'!$B$17)+(W363*X363*'1. Standard_Cost'!$C$17))</f>
        <v>0</v>
      </c>
      <c r="Z363" s="19"/>
      <c r="AA363" s="19"/>
      <c r="AB363" s="20">
        <f>+Z363*'1. Standard_Cost'!$B$21+AA363*'1. Standard_Cost'!$C$21</f>
        <v>0</v>
      </c>
      <c r="AC363" s="21"/>
      <c r="AD363" s="22"/>
      <c r="AE363" s="20">
        <f>SUM(AD363,AC363,AB363,Y363,U363,T363,S363,R363)*'1. Standard_Cost'!B423</f>
        <v>0</v>
      </c>
      <c r="AF363" s="20">
        <f>SUM(AD363,AE363)</f>
        <v>0</v>
      </c>
      <c r="AG363" s="19"/>
      <c r="AH363" s="19"/>
      <c r="AI363" s="19"/>
      <c r="AJ363" s="23"/>
      <c r="AK363" s="23"/>
      <c r="AL363" s="23"/>
      <c r="AM363" s="20" t="e">
        <f>AG363*'1. Standard_Cost'!B419+'Incremental_Cost Year 1'!#REF!*'1. Standard_Cost'!C419+'Incremental_Cost Year 1'!#REF!*'1. Standard_Cost'!D419+'Incremental_Cost Year 1'!#REF!+'Incremental_Cost Year 1'!#REF!+AK363</f>
        <v>#REF!</v>
      </c>
      <c r="AN363" s="20" t="e">
        <f>AM363*'1. Standard_Cost'!C423</f>
        <v>#REF!</v>
      </c>
      <c r="AO363" s="23"/>
      <c r="AQ363" s="20">
        <f t="shared" ref="AQ363:AQ366" si="674">L363+M363</f>
        <v>0</v>
      </c>
      <c r="AR363" s="20">
        <f t="shared" ref="AR363:AR366" si="675">AF363</f>
        <v>0</v>
      </c>
      <c r="AS363" s="20" t="e">
        <f t="shared" ref="AS363:AS366" si="676">AM363+AN363</f>
        <v>#REF!</v>
      </c>
      <c r="AT363" s="20" t="e">
        <f>SUM(AQ363,AR363,AS363)</f>
        <v>#REF!</v>
      </c>
      <c r="AU363" s="24"/>
      <c r="AV363" s="24"/>
      <c r="AW363" s="24"/>
      <c r="AX363" s="24"/>
      <c r="AY363" s="24"/>
      <c r="AZ363" s="24"/>
      <c r="BA363" s="25" t="e">
        <f t="shared" ref="BA363:BA366" si="677">SUM(AU363:AZ363)-AT363</f>
        <v>#REF!</v>
      </c>
    </row>
    <row r="364" spans="2:53" outlineLevel="2">
      <c r="B364" s="41"/>
      <c r="C364" s="38"/>
      <c r="D364" s="84"/>
      <c r="E364" s="84"/>
      <c r="F364" s="84"/>
      <c r="G364" s="83"/>
      <c r="H364" s="15" t="s">
        <v>50</v>
      </c>
      <c r="I364" s="16"/>
      <c r="J364" s="17"/>
      <c r="K364" s="17"/>
      <c r="L364" s="18" t="str">
        <f>IF(I364&lt;&gt;0,((VLOOKUP(I364,'1. Standard_Cost'!$B$4:$D$9,2)+VLOOKUP(I364,'1. Standard_Cost'!$B$4:$D$9,3))*J364*K364),"0")</f>
        <v>0</v>
      </c>
      <c r="M364" s="18">
        <f t="shared" si="673"/>
        <v>0</v>
      </c>
      <c r="N364" s="19"/>
      <c r="O364" s="19"/>
      <c r="P364" s="19"/>
      <c r="Q364" s="19"/>
      <c r="R364" s="20">
        <f>+N364*P364*'1. Standard_Cost'!$B$13</f>
        <v>0</v>
      </c>
      <c r="S364" s="20">
        <f>+N364*O364*P364*'1. Standard_Cost'!$C$13</f>
        <v>0</v>
      </c>
      <c r="T364" s="20">
        <f>+N364*P364*Q364*'1. Standard_Cost'!$D$13</f>
        <v>0</v>
      </c>
      <c r="U364" s="20">
        <f>+N364*O364*'1. Standard_Cost'!$E$13</f>
        <v>0</v>
      </c>
      <c r="V364" s="19"/>
      <c r="W364" s="19"/>
      <c r="X364" s="19"/>
      <c r="Y364" s="20">
        <f>+V364*((X364*'1. Standard_Cost'!$B$17)+(W364*X364*'1. Standard_Cost'!$C$17))</f>
        <v>0</v>
      </c>
      <c r="Z364" s="19"/>
      <c r="AA364" s="19"/>
      <c r="AB364" s="20">
        <f>+Z364*'1. Standard_Cost'!$B$21+AA364*'1. Standard_Cost'!$C$21</f>
        <v>0</v>
      </c>
      <c r="AC364" s="21"/>
      <c r="AD364" s="22"/>
      <c r="AE364" s="20">
        <f>SUM(AD364,AC364,AB364,Y364,U364,T364,S364,R364)*'1. Standard_Cost'!B423</f>
        <v>0</v>
      </c>
      <c r="AF364" s="20">
        <f t="shared" ref="AF364:AF366" si="678">SUM(AD364,AE364)</f>
        <v>0</v>
      </c>
      <c r="AG364" s="19"/>
      <c r="AH364" s="19"/>
      <c r="AI364" s="19"/>
      <c r="AJ364" s="23"/>
      <c r="AK364" s="23"/>
      <c r="AL364" s="23"/>
      <c r="AM364" s="20" t="e">
        <f>AG364*'1. Standard_Cost'!B419+'Incremental_Cost Year 1'!#REF!*'1. Standard_Cost'!C419+'Incremental_Cost Year 1'!#REF!*'1. Standard_Cost'!D419+'Incremental_Cost Year 1'!#REF!+'Incremental_Cost Year 1'!#REF!+AK364</f>
        <v>#REF!</v>
      </c>
      <c r="AN364" s="20" t="e">
        <f>AM364*'1. Standard_Cost'!C423</f>
        <v>#REF!</v>
      </c>
      <c r="AO364" s="23"/>
      <c r="AQ364" s="20">
        <f t="shared" si="674"/>
        <v>0</v>
      </c>
      <c r="AR364" s="20">
        <f t="shared" si="675"/>
        <v>0</v>
      </c>
      <c r="AS364" s="20" t="e">
        <f t="shared" si="676"/>
        <v>#REF!</v>
      </c>
      <c r="AT364" s="20" t="e">
        <f t="shared" ref="AT364:AT366" si="679">SUM(AQ364,AR364,AS364)</f>
        <v>#REF!</v>
      </c>
      <c r="AU364" s="24"/>
      <c r="AV364" s="24"/>
      <c r="AW364" s="24"/>
      <c r="AX364" s="24"/>
      <c r="AY364" s="24"/>
      <c r="AZ364" s="24"/>
      <c r="BA364" s="25" t="e">
        <f t="shared" si="677"/>
        <v>#REF!</v>
      </c>
    </row>
    <row r="365" spans="2:53" outlineLevel="2">
      <c r="B365" s="41"/>
      <c r="C365" s="38"/>
      <c r="D365" s="84"/>
      <c r="E365" s="84"/>
      <c r="F365" s="84"/>
      <c r="G365" s="83"/>
      <c r="H365" s="15" t="s">
        <v>51</v>
      </c>
      <c r="I365" s="16"/>
      <c r="J365" s="17"/>
      <c r="K365" s="17"/>
      <c r="L365" s="18" t="str">
        <f>IF(I365&lt;&gt;0,((VLOOKUP(I365,'1. Standard_Cost'!$B$4:$D$9,2)+VLOOKUP(I365,'1. Standard_Cost'!$B$4:$D$9,3))*J365*K365),"0")</f>
        <v>0</v>
      </c>
      <c r="M365" s="18">
        <f t="shared" si="673"/>
        <v>0</v>
      </c>
      <c r="N365" s="19"/>
      <c r="O365" s="19"/>
      <c r="P365" s="19"/>
      <c r="Q365" s="19"/>
      <c r="R365" s="20">
        <f>+N365*P365*'1. Standard_Cost'!$B$13</f>
        <v>0</v>
      </c>
      <c r="S365" s="20">
        <f>+N365*O365*P365*'1. Standard_Cost'!$C$13</f>
        <v>0</v>
      </c>
      <c r="T365" s="20">
        <f>+N365*P365*Q365*'1. Standard_Cost'!$D$13</f>
        <v>0</v>
      </c>
      <c r="U365" s="20">
        <f>+N365*O365*'1. Standard_Cost'!$E$13</f>
        <v>0</v>
      </c>
      <c r="V365" s="19"/>
      <c r="W365" s="19"/>
      <c r="X365" s="19"/>
      <c r="Y365" s="20">
        <f>+V365*((X365*'1. Standard_Cost'!$B$17)+(W365*X365*'1. Standard_Cost'!$C$17))</f>
        <v>0</v>
      </c>
      <c r="Z365" s="19"/>
      <c r="AA365" s="19"/>
      <c r="AB365" s="20">
        <f>+Z365*'1. Standard_Cost'!$B$21+AA365*'1. Standard_Cost'!$C$21</f>
        <v>0</v>
      </c>
      <c r="AC365" s="21"/>
      <c r="AD365" s="22"/>
      <c r="AE365" s="20">
        <f>SUM(AD365,AC365,AB365,Y365,U365,T365,S365,R365)*'1. Standard_Cost'!B423</f>
        <v>0</v>
      </c>
      <c r="AF365" s="20">
        <f t="shared" si="678"/>
        <v>0</v>
      </c>
      <c r="AG365" s="19"/>
      <c r="AH365" s="19"/>
      <c r="AI365" s="19"/>
      <c r="AJ365" s="23"/>
      <c r="AK365" s="23"/>
      <c r="AL365" s="23"/>
      <c r="AM365" s="20" t="e">
        <f>AG365*'1. Standard_Cost'!B419+'Incremental_Cost Year 1'!#REF!*'1. Standard_Cost'!C419+'Incremental_Cost Year 1'!#REF!*'1. Standard_Cost'!D419+'Incremental_Cost Year 1'!#REF!+'Incremental_Cost Year 1'!#REF!+AK365</f>
        <v>#REF!</v>
      </c>
      <c r="AN365" s="20" t="e">
        <f>AM365*'1. Standard_Cost'!C423</f>
        <v>#REF!</v>
      </c>
      <c r="AO365" s="23"/>
      <c r="AQ365" s="20">
        <f t="shared" si="674"/>
        <v>0</v>
      </c>
      <c r="AR365" s="20">
        <f t="shared" si="675"/>
        <v>0</v>
      </c>
      <c r="AS365" s="20" t="e">
        <f t="shared" si="676"/>
        <v>#REF!</v>
      </c>
      <c r="AT365" s="20" t="e">
        <f t="shared" si="679"/>
        <v>#REF!</v>
      </c>
      <c r="AU365" s="24"/>
      <c r="AV365" s="24"/>
      <c r="AW365" s="24"/>
      <c r="AX365" s="24"/>
      <c r="AY365" s="24"/>
      <c r="AZ365" s="24"/>
      <c r="BA365" s="25" t="e">
        <f t="shared" si="677"/>
        <v>#REF!</v>
      </c>
    </row>
    <row r="366" spans="2:53" outlineLevel="2">
      <c r="B366" s="41"/>
      <c r="C366" s="38"/>
      <c r="D366" s="84"/>
      <c r="E366" s="84"/>
      <c r="F366" s="84"/>
      <c r="G366" s="83"/>
      <c r="H366" s="26" t="s">
        <v>180</v>
      </c>
      <c r="I366" s="16"/>
      <c r="J366" s="17"/>
      <c r="K366" s="17"/>
      <c r="L366" s="18" t="str">
        <f>IF(I366&lt;&gt;0,((VLOOKUP(I366,'1. Standard_Cost'!$B$4:$D$9,2)+VLOOKUP(I366,'1. Standard_Cost'!$B$4:$D$9,3))*J366*K366),"0")</f>
        <v>0</v>
      </c>
      <c r="M366" s="18">
        <f t="shared" si="673"/>
        <v>0</v>
      </c>
      <c r="N366" s="19"/>
      <c r="O366" s="19"/>
      <c r="P366" s="19"/>
      <c r="Q366" s="19"/>
      <c r="R366" s="20">
        <f>+N366*P366*'1. Standard_Cost'!$B$13</f>
        <v>0</v>
      </c>
      <c r="S366" s="20">
        <f>+N366*O366*P366*'1. Standard_Cost'!$C$13</f>
        <v>0</v>
      </c>
      <c r="T366" s="20">
        <f>+N366*P366*Q366*'1. Standard_Cost'!$D$13</f>
        <v>0</v>
      </c>
      <c r="U366" s="20">
        <f>+N366*O366*'1. Standard_Cost'!$E$13</f>
        <v>0</v>
      </c>
      <c r="V366" s="19"/>
      <c r="W366" s="19"/>
      <c r="X366" s="19"/>
      <c r="Y366" s="20">
        <f>+V366*((X366*'1. Standard_Cost'!$B$17)+(W366*X366*'1. Standard_Cost'!$C$17))</f>
        <v>0</v>
      </c>
      <c r="Z366" s="19"/>
      <c r="AA366" s="19"/>
      <c r="AB366" s="20">
        <f>+Z366*'1. Standard_Cost'!$B$21+AA366*'1. Standard_Cost'!$C$21</f>
        <v>0</v>
      </c>
      <c r="AC366" s="21"/>
      <c r="AD366" s="22"/>
      <c r="AE366" s="20">
        <f>SUM(AD366,AC366,AB366,Y366,U366,T366,S366,R366)*'1. Standard_Cost'!B423</f>
        <v>0</v>
      </c>
      <c r="AF366" s="20">
        <f t="shared" si="678"/>
        <v>0</v>
      </c>
      <c r="AG366" s="19"/>
      <c r="AH366" s="19"/>
      <c r="AI366" s="19"/>
      <c r="AJ366" s="23"/>
      <c r="AK366" s="23"/>
      <c r="AL366" s="23"/>
      <c r="AM366" s="20" t="e">
        <f>AG366*'1. Standard_Cost'!B419+'Incremental_Cost Year 1'!#REF!*'1. Standard_Cost'!C419+'Incremental_Cost Year 1'!#REF!*'1. Standard_Cost'!D419+'Incremental_Cost Year 1'!#REF!+'Incremental_Cost Year 1'!#REF!+AK366</f>
        <v>#REF!</v>
      </c>
      <c r="AN366" s="20" t="e">
        <f>AM366*'1. Standard_Cost'!C423</f>
        <v>#REF!</v>
      </c>
      <c r="AO366" s="23"/>
      <c r="AQ366" s="20">
        <f t="shared" si="674"/>
        <v>0</v>
      </c>
      <c r="AR366" s="20">
        <f t="shared" si="675"/>
        <v>0</v>
      </c>
      <c r="AS366" s="20" t="e">
        <f t="shared" si="676"/>
        <v>#REF!</v>
      </c>
      <c r="AT366" s="20" t="e">
        <f t="shared" si="679"/>
        <v>#REF!</v>
      </c>
      <c r="AU366" s="24"/>
      <c r="AV366" s="24"/>
      <c r="AW366" s="24"/>
      <c r="AX366" s="24"/>
      <c r="AY366" s="24"/>
      <c r="AZ366" s="24"/>
      <c r="BA366" s="25" t="e">
        <f t="shared" si="677"/>
        <v>#REF!</v>
      </c>
    </row>
    <row r="367" spans="2:53" ht="41.4" outlineLevel="1">
      <c r="B367" s="41"/>
      <c r="C367" s="38"/>
      <c r="D367" s="86" t="s">
        <v>48</v>
      </c>
      <c r="E367" s="86" t="s">
        <v>356</v>
      </c>
      <c r="F367" s="88" t="s">
        <v>153</v>
      </c>
      <c r="G367" s="89" t="s">
        <v>154</v>
      </c>
      <c r="H367" s="27" t="s">
        <v>344</v>
      </c>
      <c r="I367" s="28"/>
      <c r="J367" s="28"/>
      <c r="K367" s="28"/>
      <c r="L367" s="29">
        <f>SUM(L363:L366)</f>
        <v>0</v>
      </c>
      <c r="M367" s="29">
        <f t="shared" ref="M367" si="680">SUM(M363:M366)</f>
        <v>0</v>
      </c>
      <c r="N367" s="28"/>
      <c r="O367" s="28"/>
      <c r="P367" s="28"/>
      <c r="Q367" s="28"/>
      <c r="R367" s="30">
        <f>SUM(R363:R366)</f>
        <v>0</v>
      </c>
      <c r="S367" s="30">
        <f>SUM(S363:S366)</f>
        <v>0</v>
      </c>
      <c r="T367" s="30">
        <f>SUM(T363:T366)</f>
        <v>0</v>
      </c>
      <c r="U367" s="30">
        <f>SUM(U363:U366)</f>
        <v>0</v>
      </c>
      <c r="V367" s="28"/>
      <c r="W367" s="28"/>
      <c r="X367" s="28"/>
      <c r="Y367" s="29">
        <f>SUM(Y363:Y366)</f>
        <v>0</v>
      </c>
      <c r="Z367" s="28"/>
      <c r="AA367" s="28"/>
      <c r="AB367" s="29">
        <f t="shared" ref="AB367:AF367" si="681">SUM(AB363:AB366)</f>
        <v>0</v>
      </c>
      <c r="AC367" s="29">
        <f t="shared" si="681"/>
        <v>0</v>
      </c>
      <c r="AD367" s="29">
        <f t="shared" si="681"/>
        <v>0</v>
      </c>
      <c r="AE367" s="29">
        <f t="shared" si="681"/>
        <v>0</v>
      </c>
      <c r="AF367" s="29">
        <f t="shared" si="681"/>
        <v>0</v>
      </c>
      <c r="AG367" s="28"/>
      <c r="AH367" s="28"/>
      <c r="AI367" s="28"/>
      <c r="AJ367" s="30">
        <f>SUM(AJ363:AJ366)</f>
        <v>0</v>
      </c>
      <c r="AK367" s="30">
        <f>SUM(AK363:AK366)</f>
        <v>0</v>
      </c>
      <c r="AL367" s="30">
        <f>SUM(AL363:AL366)</f>
        <v>0</v>
      </c>
      <c r="AM367" s="29" t="e">
        <f>SUM(AM363:AM366)</f>
        <v>#REF!</v>
      </c>
      <c r="AN367" s="29" t="e">
        <f>SUM(AN363:AN366)</f>
        <v>#REF!</v>
      </c>
      <c r="AO367" s="31"/>
      <c r="AP367" s="32"/>
      <c r="AQ367" s="78">
        <f t="shared" ref="AQ367:BA367" si="682">SUM(AQ363:AQ366)</f>
        <v>0</v>
      </c>
      <c r="AR367" s="78">
        <f t="shared" si="682"/>
        <v>0</v>
      </c>
      <c r="AS367" s="78" t="e">
        <f t="shared" si="682"/>
        <v>#REF!</v>
      </c>
      <c r="AT367" s="78" t="e">
        <f t="shared" si="682"/>
        <v>#REF!</v>
      </c>
      <c r="AU367" s="78">
        <f t="shared" si="682"/>
        <v>0</v>
      </c>
      <c r="AV367" s="78">
        <f t="shared" si="682"/>
        <v>0</v>
      </c>
      <c r="AW367" s="78">
        <f t="shared" si="682"/>
        <v>0</v>
      </c>
      <c r="AX367" s="78">
        <f t="shared" si="682"/>
        <v>0</v>
      </c>
      <c r="AY367" s="78">
        <f t="shared" si="682"/>
        <v>0</v>
      </c>
      <c r="AZ367" s="78">
        <f t="shared" si="682"/>
        <v>0</v>
      </c>
      <c r="BA367" s="78" t="e">
        <f t="shared" si="682"/>
        <v>#REF!</v>
      </c>
    </row>
    <row r="368" spans="2:53" s="39" customFormat="1" ht="12.75" customHeight="1">
      <c r="B368" s="49"/>
      <c r="C368" s="224" t="s">
        <v>357</v>
      </c>
      <c r="D368" s="224"/>
      <c r="E368" s="225"/>
      <c r="F368" s="69"/>
      <c r="G368" s="69"/>
      <c r="H368" s="57" t="s">
        <v>368</v>
      </c>
      <c r="I368" s="58"/>
      <c r="J368" s="58"/>
      <c r="K368" s="58"/>
      <c r="L368" s="59">
        <f>SUM(L373,L378,L383,L388)</f>
        <v>0</v>
      </c>
      <c r="M368" s="59">
        <f t="shared" ref="M368" si="683">SUM(M373,M378,M383,M388)</f>
        <v>0</v>
      </c>
      <c r="N368" s="58"/>
      <c r="O368" s="58"/>
      <c r="P368" s="58"/>
      <c r="Q368" s="58"/>
      <c r="R368" s="59">
        <f>SUM(R373,R378,R383,R388)</f>
        <v>0</v>
      </c>
      <c r="S368" s="59">
        <f t="shared" ref="S368:U368" si="684">SUM(S373,S378,S383,S388)</f>
        <v>0</v>
      </c>
      <c r="T368" s="59">
        <f t="shared" si="684"/>
        <v>0</v>
      </c>
      <c r="U368" s="59">
        <f t="shared" si="684"/>
        <v>0</v>
      </c>
      <c r="V368" s="58"/>
      <c r="W368" s="58"/>
      <c r="X368" s="58"/>
      <c r="Y368" s="59">
        <f>SUM(Y373,Y378,Y383,Y388)</f>
        <v>0</v>
      </c>
      <c r="Z368" s="58"/>
      <c r="AA368" s="58"/>
      <c r="AB368" s="59">
        <f t="shared" ref="AB368:AF368" si="685">SUM(AB373,AB378,AB383,AB388)</f>
        <v>0</v>
      </c>
      <c r="AC368" s="59">
        <f t="shared" si="685"/>
        <v>0</v>
      </c>
      <c r="AD368" s="59">
        <f t="shared" si="685"/>
        <v>0</v>
      </c>
      <c r="AE368" s="59">
        <f t="shared" si="685"/>
        <v>0</v>
      </c>
      <c r="AF368" s="59">
        <f t="shared" si="685"/>
        <v>0</v>
      </c>
      <c r="AG368" s="58"/>
      <c r="AH368" s="58"/>
      <c r="AI368" s="58"/>
      <c r="AJ368" s="59">
        <f t="shared" ref="AJ368:AN368" si="686">SUM(AJ373,AJ378,AJ383,AJ388)</f>
        <v>0</v>
      </c>
      <c r="AK368" s="59">
        <f t="shared" si="686"/>
        <v>0</v>
      </c>
      <c r="AL368" s="59">
        <f t="shared" si="686"/>
        <v>0</v>
      </c>
      <c r="AM368" s="59" t="e">
        <f t="shared" si="686"/>
        <v>#REF!</v>
      </c>
      <c r="AN368" s="59" t="e">
        <f t="shared" si="686"/>
        <v>#REF!</v>
      </c>
      <c r="AO368" s="60"/>
      <c r="AP368" s="40"/>
      <c r="AQ368" s="59">
        <f t="shared" ref="AQ368:BA368" si="687">SUM(AQ373,AQ378,AQ383,AQ388)</f>
        <v>0</v>
      </c>
      <c r="AR368" s="59">
        <f t="shared" si="687"/>
        <v>0</v>
      </c>
      <c r="AS368" s="59" t="e">
        <f t="shared" si="687"/>
        <v>#REF!</v>
      </c>
      <c r="AT368" s="59" t="e">
        <f t="shared" si="687"/>
        <v>#REF!</v>
      </c>
      <c r="AU368" s="59">
        <f t="shared" si="687"/>
        <v>0</v>
      </c>
      <c r="AV368" s="59">
        <f t="shared" si="687"/>
        <v>0</v>
      </c>
      <c r="AW368" s="59">
        <f t="shared" si="687"/>
        <v>0</v>
      </c>
      <c r="AX368" s="59">
        <f t="shared" si="687"/>
        <v>0</v>
      </c>
      <c r="AY368" s="59">
        <f t="shared" si="687"/>
        <v>0</v>
      </c>
      <c r="AZ368" s="59">
        <f t="shared" si="687"/>
        <v>0</v>
      </c>
      <c r="BA368" s="59" t="e">
        <f t="shared" si="687"/>
        <v>#REF!</v>
      </c>
    </row>
    <row r="369" spans="2:53" outlineLevel="2">
      <c r="B369" s="41"/>
      <c r="C369" s="38"/>
      <c r="D369" s="85"/>
      <c r="E369" s="85"/>
      <c r="F369" s="87"/>
      <c r="G369" s="82"/>
      <c r="H369" s="15" t="s">
        <v>49</v>
      </c>
      <c r="I369" s="16"/>
      <c r="J369" s="17"/>
      <c r="K369" s="17"/>
      <c r="L369" s="18" t="str">
        <f>IF(I369&lt;&gt;0,((VLOOKUP(I369,'1. Standard_Cost'!$B$4:$D$9,2)+VLOOKUP(I369,'1. Standard_Cost'!$B$4:$D$9,3))*J369*K369),"0")</f>
        <v>0</v>
      </c>
      <c r="M369" s="18">
        <f t="shared" ref="M369:M372" si="688">L369*0.167</f>
        <v>0</v>
      </c>
      <c r="N369" s="19"/>
      <c r="O369" s="19"/>
      <c r="P369" s="19"/>
      <c r="Q369" s="19"/>
      <c r="R369" s="20">
        <f>+N369*P369*'1. Standard_Cost'!$B$13</f>
        <v>0</v>
      </c>
      <c r="S369" s="20">
        <f>+N369*O369*P369*'1. Standard_Cost'!$C$13</f>
        <v>0</v>
      </c>
      <c r="T369" s="20">
        <f>+N369*P369*Q369*'1. Standard_Cost'!$D$13</f>
        <v>0</v>
      </c>
      <c r="U369" s="20">
        <f>+N369*O369*'1. Standard_Cost'!$E$13</f>
        <v>0</v>
      </c>
      <c r="V369" s="19"/>
      <c r="W369" s="19"/>
      <c r="X369" s="19"/>
      <c r="Y369" s="20">
        <f>+V369*((X369*'1. Standard_Cost'!$B$17)+(W369*X369*'1. Standard_Cost'!$C$17))</f>
        <v>0</v>
      </c>
      <c r="Z369" s="19"/>
      <c r="AA369" s="19"/>
      <c r="AB369" s="20">
        <f>+Z369*'1. Standard_Cost'!$B$21+AA369*'1. Standard_Cost'!$C$21</f>
        <v>0</v>
      </c>
      <c r="AC369" s="21"/>
      <c r="AD369" s="22"/>
      <c r="AE369" s="20">
        <f>SUM(AD369,AC369,AB369,Y369,U369,T369,S369,R369)*'1. Standard_Cost'!B429</f>
        <v>0</v>
      </c>
      <c r="AF369" s="20">
        <f>SUM(AD369,AE369)</f>
        <v>0</v>
      </c>
      <c r="AG369" s="19"/>
      <c r="AH369" s="19"/>
      <c r="AI369" s="19"/>
      <c r="AJ369" s="23"/>
      <c r="AK369" s="23"/>
      <c r="AL369" s="23"/>
      <c r="AM369" s="20" t="e">
        <f>AG369*'1. Standard_Cost'!B425+'Incremental_Cost Year 1'!#REF!*'1. Standard_Cost'!C425+'Incremental_Cost Year 1'!#REF!*'1. Standard_Cost'!D425+'Incremental_Cost Year 1'!#REF!+'Incremental_Cost Year 1'!#REF!+AK369</f>
        <v>#REF!</v>
      </c>
      <c r="AN369" s="20" t="e">
        <f>AM369*'1. Standard_Cost'!C429</f>
        <v>#REF!</v>
      </c>
      <c r="AO369" s="23"/>
      <c r="AQ369" s="20">
        <f t="shared" ref="AQ369:AQ372" si="689">L369+M369</f>
        <v>0</v>
      </c>
      <c r="AR369" s="20">
        <f t="shared" ref="AR369:AR372" si="690">AF369</f>
        <v>0</v>
      </c>
      <c r="AS369" s="20" t="e">
        <f t="shared" ref="AS369:AS372" si="691">AM369+AN369</f>
        <v>#REF!</v>
      </c>
      <c r="AT369" s="20" t="e">
        <f>SUM(AQ369,AR369,AS369)</f>
        <v>#REF!</v>
      </c>
      <c r="AU369" s="24"/>
      <c r="AV369" s="24"/>
      <c r="AW369" s="24"/>
      <c r="AX369" s="24"/>
      <c r="AY369" s="24"/>
      <c r="AZ369" s="24"/>
      <c r="BA369" s="25" t="e">
        <f t="shared" ref="BA369:BA372" si="692">SUM(AU369:AZ369)-AT369</f>
        <v>#REF!</v>
      </c>
    </row>
    <row r="370" spans="2:53" outlineLevel="2">
      <c r="B370" s="41"/>
      <c r="C370" s="38"/>
      <c r="D370" s="84"/>
      <c r="E370" s="84"/>
      <c r="F370" s="84"/>
      <c r="G370" s="83"/>
      <c r="H370" s="15" t="s">
        <v>50</v>
      </c>
      <c r="I370" s="16"/>
      <c r="J370" s="17"/>
      <c r="K370" s="17"/>
      <c r="L370" s="18" t="str">
        <f>IF(I370&lt;&gt;0,((VLOOKUP(I370,'1. Standard_Cost'!$B$4:$D$9,2)+VLOOKUP(I370,'1. Standard_Cost'!$B$4:$D$9,3))*J370*K370),"0")</f>
        <v>0</v>
      </c>
      <c r="M370" s="18">
        <f t="shared" si="688"/>
        <v>0</v>
      </c>
      <c r="N370" s="19"/>
      <c r="O370" s="19"/>
      <c r="P370" s="19"/>
      <c r="Q370" s="19"/>
      <c r="R370" s="20">
        <f>+N370*P370*'1. Standard_Cost'!$B$13</f>
        <v>0</v>
      </c>
      <c r="S370" s="20">
        <f>+N370*O370*P370*'1. Standard_Cost'!$C$13</f>
        <v>0</v>
      </c>
      <c r="T370" s="20">
        <f>+N370*P370*Q370*'1. Standard_Cost'!$D$13</f>
        <v>0</v>
      </c>
      <c r="U370" s="20">
        <f>+N370*O370*'1. Standard_Cost'!$E$13</f>
        <v>0</v>
      </c>
      <c r="V370" s="19"/>
      <c r="W370" s="19"/>
      <c r="X370" s="19"/>
      <c r="Y370" s="20">
        <f>+V370*((X370*'1. Standard_Cost'!$B$17)+(W370*X370*'1. Standard_Cost'!$C$17))</f>
        <v>0</v>
      </c>
      <c r="Z370" s="19"/>
      <c r="AA370" s="19"/>
      <c r="AB370" s="20">
        <f>+Z370*'1. Standard_Cost'!$B$21+AA370*'1. Standard_Cost'!$C$21</f>
        <v>0</v>
      </c>
      <c r="AC370" s="21"/>
      <c r="AD370" s="22"/>
      <c r="AE370" s="20">
        <f>SUM(AD370,AC370,AB370,Y370,U370,T370,S370,R370)*'1. Standard_Cost'!B429</f>
        <v>0</v>
      </c>
      <c r="AF370" s="20">
        <f t="shared" ref="AF370:AF372" si="693">SUM(AD370,AE370)</f>
        <v>0</v>
      </c>
      <c r="AG370" s="19"/>
      <c r="AH370" s="19"/>
      <c r="AI370" s="19"/>
      <c r="AJ370" s="23"/>
      <c r="AK370" s="23"/>
      <c r="AL370" s="23"/>
      <c r="AM370" s="20" t="e">
        <f>AG370*'1. Standard_Cost'!B425+'Incremental_Cost Year 1'!#REF!*'1. Standard_Cost'!C425+'Incremental_Cost Year 1'!#REF!*'1. Standard_Cost'!D425+'Incremental_Cost Year 1'!#REF!+'Incremental_Cost Year 1'!#REF!+AK370</f>
        <v>#REF!</v>
      </c>
      <c r="AN370" s="20" t="e">
        <f>AM370*'1. Standard_Cost'!C429</f>
        <v>#REF!</v>
      </c>
      <c r="AO370" s="23"/>
      <c r="AQ370" s="20">
        <f t="shared" si="689"/>
        <v>0</v>
      </c>
      <c r="AR370" s="20">
        <f t="shared" si="690"/>
        <v>0</v>
      </c>
      <c r="AS370" s="20" t="e">
        <f t="shared" si="691"/>
        <v>#REF!</v>
      </c>
      <c r="AT370" s="20" t="e">
        <f t="shared" ref="AT370:AT372" si="694">SUM(AQ370,AR370,AS370)</f>
        <v>#REF!</v>
      </c>
      <c r="AU370" s="24"/>
      <c r="AV370" s="24"/>
      <c r="AW370" s="24"/>
      <c r="AX370" s="24"/>
      <c r="AY370" s="24"/>
      <c r="AZ370" s="24"/>
      <c r="BA370" s="25" t="e">
        <f t="shared" si="692"/>
        <v>#REF!</v>
      </c>
    </row>
    <row r="371" spans="2:53" outlineLevel="2">
      <c r="B371" s="41"/>
      <c r="C371" s="38"/>
      <c r="D371" s="84"/>
      <c r="E371" s="84"/>
      <c r="F371" s="84"/>
      <c r="G371" s="83"/>
      <c r="H371" s="15" t="s">
        <v>51</v>
      </c>
      <c r="I371" s="16"/>
      <c r="J371" s="17"/>
      <c r="K371" s="17"/>
      <c r="L371" s="18" t="str">
        <f>IF(I371&lt;&gt;0,((VLOOKUP(I371,'1. Standard_Cost'!$B$4:$D$9,2)+VLOOKUP(I371,'1. Standard_Cost'!$B$4:$D$9,3))*J371*K371),"0")</f>
        <v>0</v>
      </c>
      <c r="M371" s="18">
        <f t="shared" si="688"/>
        <v>0</v>
      </c>
      <c r="N371" s="19"/>
      <c r="O371" s="19"/>
      <c r="P371" s="19"/>
      <c r="Q371" s="19"/>
      <c r="R371" s="20">
        <f>+N371*P371*'1. Standard_Cost'!$B$13</f>
        <v>0</v>
      </c>
      <c r="S371" s="20">
        <f>+N371*O371*P371*'1. Standard_Cost'!$C$13</f>
        <v>0</v>
      </c>
      <c r="T371" s="20">
        <f>+N371*P371*Q371*'1. Standard_Cost'!$D$13</f>
        <v>0</v>
      </c>
      <c r="U371" s="20">
        <f>+N371*O371*'1. Standard_Cost'!$E$13</f>
        <v>0</v>
      </c>
      <c r="V371" s="19"/>
      <c r="W371" s="19"/>
      <c r="X371" s="19"/>
      <c r="Y371" s="20">
        <f>+V371*((X371*'1. Standard_Cost'!$B$17)+(W371*X371*'1. Standard_Cost'!$C$17))</f>
        <v>0</v>
      </c>
      <c r="Z371" s="19"/>
      <c r="AA371" s="19"/>
      <c r="AB371" s="20">
        <f>+Z371*'1. Standard_Cost'!$B$21+AA371*'1. Standard_Cost'!$C$21</f>
        <v>0</v>
      </c>
      <c r="AC371" s="21"/>
      <c r="AD371" s="22"/>
      <c r="AE371" s="20">
        <f>SUM(AD371,AC371,AB371,Y371,U371,T371,S371,R371)*'1. Standard_Cost'!B429</f>
        <v>0</v>
      </c>
      <c r="AF371" s="20">
        <f t="shared" si="693"/>
        <v>0</v>
      </c>
      <c r="AG371" s="19"/>
      <c r="AH371" s="19"/>
      <c r="AI371" s="19"/>
      <c r="AJ371" s="23"/>
      <c r="AK371" s="23"/>
      <c r="AL371" s="23"/>
      <c r="AM371" s="20" t="e">
        <f>AG371*'1. Standard_Cost'!B425+'Incremental_Cost Year 1'!#REF!*'1. Standard_Cost'!C425+'Incremental_Cost Year 1'!#REF!*'1. Standard_Cost'!D425+'Incremental_Cost Year 1'!#REF!+'Incremental_Cost Year 1'!#REF!+AK371</f>
        <v>#REF!</v>
      </c>
      <c r="AN371" s="20" t="e">
        <f>AM371*'1. Standard_Cost'!C429</f>
        <v>#REF!</v>
      </c>
      <c r="AO371" s="23"/>
      <c r="AQ371" s="20">
        <f t="shared" si="689"/>
        <v>0</v>
      </c>
      <c r="AR371" s="20">
        <f t="shared" si="690"/>
        <v>0</v>
      </c>
      <c r="AS371" s="20" t="e">
        <f t="shared" si="691"/>
        <v>#REF!</v>
      </c>
      <c r="AT371" s="20" t="e">
        <f t="shared" si="694"/>
        <v>#REF!</v>
      </c>
      <c r="AU371" s="24"/>
      <c r="AV371" s="24"/>
      <c r="AW371" s="24"/>
      <c r="AX371" s="24"/>
      <c r="AY371" s="24"/>
      <c r="AZ371" s="24"/>
      <c r="BA371" s="25" t="e">
        <f t="shared" si="692"/>
        <v>#REF!</v>
      </c>
    </row>
    <row r="372" spans="2:53" outlineLevel="2">
      <c r="B372" s="41"/>
      <c r="C372" s="38"/>
      <c r="D372" s="84"/>
      <c r="E372" s="84"/>
      <c r="F372" s="84"/>
      <c r="G372" s="83"/>
      <c r="H372" s="26" t="s">
        <v>180</v>
      </c>
      <c r="I372" s="16"/>
      <c r="J372" s="17"/>
      <c r="K372" s="17"/>
      <c r="L372" s="18" t="str">
        <f>IF(I372&lt;&gt;0,((VLOOKUP(I372,'1. Standard_Cost'!$B$4:$D$9,2)+VLOOKUP(I372,'1. Standard_Cost'!$B$4:$D$9,3))*J372*K372),"0")</f>
        <v>0</v>
      </c>
      <c r="M372" s="18">
        <f t="shared" si="688"/>
        <v>0</v>
      </c>
      <c r="N372" s="19"/>
      <c r="O372" s="19"/>
      <c r="P372" s="19"/>
      <c r="Q372" s="19"/>
      <c r="R372" s="20">
        <f>+N372*P372*'1. Standard_Cost'!$B$13</f>
        <v>0</v>
      </c>
      <c r="S372" s="20">
        <f>+N372*O372*P372*'1. Standard_Cost'!$C$13</f>
        <v>0</v>
      </c>
      <c r="T372" s="20">
        <f>+N372*P372*Q372*'1. Standard_Cost'!$D$13</f>
        <v>0</v>
      </c>
      <c r="U372" s="20">
        <f>+N372*O372*'1. Standard_Cost'!$E$13</f>
        <v>0</v>
      </c>
      <c r="V372" s="19"/>
      <c r="W372" s="19"/>
      <c r="X372" s="19"/>
      <c r="Y372" s="20">
        <f>+V372*((X372*'1. Standard_Cost'!$B$17)+(W372*X372*'1. Standard_Cost'!$C$17))</f>
        <v>0</v>
      </c>
      <c r="Z372" s="19"/>
      <c r="AA372" s="19"/>
      <c r="AB372" s="20">
        <f>+Z372*'1. Standard_Cost'!$B$21+AA372*'1. Standard_Cost'!$C$21</f>
        <v>0</v>
      </c>
      <c r="AC372" s="21"/>
      <c r="AD372" s="22"/>
      <c r="AE372" s="20">
        <f>SUM(AD372,AC372,AB372,Y372,U372,T372,S372,R372)*'1. Standard_Cost'!B429</f>
        <v>0</v>
      </c>
      <c r="AF372" s="20">
        <f t="shared" si="693"/>
        <v>0</v>
      </c>
      <c r="AG372" s="19"/>
      <c r="AH372" s="19"/>
      <c r="AI372" s="19"/>
      <c r="AJ372" s="23"/>
      <c r="AK372" s="23"/>
      <c r="AL372" s="23"/>
      <c r="AM372" s="20" t="e">
        <f>AG372*'1. Standard_Cost'!B425+'Incremental_Cost Year 1'!#REF!*'1. Standard_Cost'!C425+'Incremental_Cost Year 1'!#REF!*'1. Standard_Cost'!D425+'Incremental_Cost Year 1'!#REF!+'Incremental_Cost Year 1'!#REF!+AK372</f>
        <v>#REF!</v>
      </c>
      <c r="AN372" s="20" t="e">
        <f>AM372*'1. Standard_Cost'!C429</f>
        <v>#REF!</v>
      </c>
      <c r="AO372" s="23"/>
      <c r="AQ372" s="20">
        <f t="shared" si="689"/>
        <v>0</v>
      </c>
      <c r="AR372" s="20">
        <f t="shared" si="690"/>
        <v>0</v>
      </c>
      <c r="AS372" s="20" t="e">
        <f t="shared" si="691"/>
        <v>#REF!</v>
      </c>
      <c r="AT372" s="20" t="e">
        <f t="shared" si="694"/>
        <v>#REF!</v>
      </c>
      <c r="AU372" s="24"/>
      <c r="AV372" s="24"/>
      <c r="AW372" s="24"/>
      <c r="AX372" s="24"/>
      <c r="AY372" s="24"/>
      <c r="AZ372" s="24"/>
      <c r="BA372" s="25" t="e">
        <f t="shared" si="692"/>
        <v>#REF!</v>
      </c>
    </row>
    <row r="373" spans="2:53" ht="27.6" outlineLevel="1">
      <c r="B373" s="41"/>
      <c r="C373" s="38"/>
      <c r="D373" s="86" t="s">
        <v>48</v>
      </c>
      <c r="E373" s="86" t="s">
        <v>358</v>
      </c>
      <c r="F373" s="88" t="s">
        <v>153</v>
      </c>
      <c r="G373" s="89" t="s">
        <v>154</v>
      </c>
      <c r="H373" s="27" t="s">
        <v>360</v>
      </c>
      <c r="I373" s="28"/>
      <c r="J373" s="28"/>
      <c r="K373" s="28"/>
      <c r="L373" s="29">
        <f>SUM(L369:L372)</f>
        <v>0</v>
      </c>
      <c r="M373" s="29">
        <f>SUM(M369:M372)</f>
        <v>0</v>
      </c>
      <c r="N373" s="28"/>
      <c r="O373" s="28"/>
      <c r="P373" s="28"/>
      <c r="Q373" s="28"/>
      <c r="R373" s="30">
        <f>SUM(R369:R372)</f>
        <v>0</v>
      </c>
      <c r="S373" s="30">
        <f>SUM(S369:S372)</f>
        <v>0</v>
      </c>
      <c r="T373" s="30">
        <f>SUM(T369:T372)</f>
        <v>0</v>
      </c>
      <c r="U373" s="30">
        <f>SUM(U369:U372)</f>
        <v>0</v>
      </c>
      <c r="V373" s="28"/>
      <c r="W373" s="28"/>
      <c r="X373" s="28"/>
      <c r="Y373" s="29">
        <f>SUM(Y369:Y372)</f>
        <v>0</v>
      </c>
      <c r="Z373" s="28"/>
      <c r="AA373" s="28"/>
      <c r="AB373" s="29">
        <f t="shared" ref="AB373:AF373" si="695">SUM(AB369:AB372)</f>
        <v>0</v>
      </c>
      <c r="AC373" s="29">
        <f t="shared" si="695"/>
        <v>0</v>
      </c>
      <c r="AD373" s="29">
        <f t="shared" si="695"/>
        <v>0</v>
      </c>
      <c r="AE373" s="29">
        <f t="shared" si="695"/>
        <v>0</v>
      </c>
      <c r="AF373" s="29">
        <f t="shared" si="695"/>
        <v>0</v>
      </c>
      <c r="AG373" s="28"/>
      <c r="AH373" s="28"/>
      <c r="AI373" s="28"/>
      <c r="AJ373" s="30">
        <f>SUM(AJ369:AJ372)</f>
        <v>0</v>
      </c>
      <c r="AK373" s="30">
        <f>SUM(AK369:AK372)</f>
        <v>0</v>
      </c>
      <c r="AL373" s="30">
        <f>SUM(AL369:AL372)</f>
        <v>0</v>
      </c>
      <c r="AM373" s="29" t="e">
        <f>SUM(AM369:AM372)</f>
        <v>#REF!</v>
      </c>
      <c r="AN373" s="29" t="e">
        <f>SUM(AN369:AN372)</f>
        <v>#REF!</v>
      </c>
      <c r="AO373" s="31"/>
      <c r="AP373" s="32"/>
      <c r="AQ373" s="78">
        <f t="shared" ref="AQ373:BA373" si="696">SUM(AQ369:AQ372)</f>
        <v>0</v>
      </c>
      <c r="AR373" s="78">
        <f t="shared" si="696"/>
        <v>0</v>
      </c>
      <c r="AS373" s="78" t="e">
        <f t="shared" si="696"/>
        <v>#REF!</v>
      </c>
      <c r="AT373" s="78" t="e">
        <f t="shared" si="696"/>
        <v>#REF!</v>
      </c>
      <c r="AU373" s="78">
        <f t="shared" si="696"/>
        <v>0</v>
      </c>
      <c r="AV373" s="78">
        <f t="shared" si="696"/>
        <v>0</v>
      </c>
      <c r="AW373" s="78">
        <f t="shared" si="696"/>
        <v>0</v>
      </c>
      <c r="AX373" s="78">
        <f t="shared" si="696"/>
        <v>0</v>
      </c>
      <c r="AY373" s="78">
        <f t="shared" si="696"/>
        <v>0</v>
      </c>
      <c r="AZ373" s="78">
        <f t="shared" si="696"/>
        <v>0</v>
      </c>
      <c r="BA373" s="78" t="e">
        <f t="shared" si="696"/>
        <v>#REF!</v>
      </c>
    </row>
    <row r="374" spans="2:53" outlineLevel="2">
      <c r="B374" s="41"/>
      <c r="C374" s="38"/>
      <c r="D374" s="85"/>
      <c r="E374" s="85"/>
      <c r="F374" s="87"/>
      <c r="G374" s="82"/>
      <c r="H374" s="15" t="s">
        <v>49</v>
      </c>
      <c r="I374" s="16"/>
      <c r="J374" s="17"/>
      <c r="K374" s="17"/>
      <c r="L374" s="18" t="str">
        <f>IF(I374&lt;&gt;0,((VLOOKUP(I374,'1. Standard_Cost'!$B$4:$D$9,2)+VLOOKUP(I374,'1. Standard_Cost'!$B$4:$D$9,3))*J374*K374),"0")</f>
        <v>0</v>
      </c>
      <c r="M374" s="18">
        <f t="shared" ref="M374:M377" si="697">L374*0.167</f>
        <v>0</v>
      </c>
      <c r="N374" s="19"/>
      <c r="O374" s="19"/>
      <c r="P374" s="19"/>
      <c r="Q374" s="19"/>
      <c r="R374" s="20">
        <f>+N374*P374*'1. Standard_Cost'!$B$13</f>
        <v>0</v>
      </c>
      <c r="S374" s="20">
        <f>+N374*O374*P374*'1. Standard_Cost'!$C$13</f>
        <v>0</v>
      </c>
      <c r="T374" s="20">
        <f>+N374*P374*Q374*'1. Standard_Cost'!$D$13</f>
        <v>0</v>
      </c>
      <c r="U374" s="20">
        <f>+N374*O374*'1. Standard_Cost'!$E$13</f>
        <v>0</v>
      </c>
      <c r="V374" s="19"/>
      <c r="W374" s="19"/>
      <c r="X374" s="19"/>
      <c r="Y374" s="20">
        <f>+V374*((X374*'1. Standard_Cost'!$B$17)+(W374*X374*'1. Standard_Cost'!$C$17))</f>
        <v>0</v>
      </c>
      <c r="Z374" s="19"/>
      <c r="AA374" s="19"/>
      <c r="AB374" s="20">
        <f>+Z374*'1. Standard_Cost'!$B$21+AA374*'1. Standard_Cost'!$C$21</f>
        <v>0</v>
      </c>
      <c r="AC374" s="21"/>
      <c r="AD374" s="22"/>
      <c r="AE374" s="20">
        <f>SUM(AD374,AC374,AB374,Y374,U374,T374,S374,R374)*'1. Standard_Cost'!B429</f>
        <v>0</v>
      </c>
      <c r="AF374" s="20">
        <f>SUM(AD374,AE374)</f>
        <v>0</v>
      </c>
      <c r="AG374" s="19"/>
      <c r="AH374" s="19"/>
      <c r="AI374" s="19"/>
      <c r="AJ374" s="23"/>
      <c r="AK374" s="23"/>
      <c r="AL374" s="23"/>
      <c r="AM374" s="20" t="e">
        <f>AG374*'1. Standard_Cost'!B425+'Incremental_Cost Year 1'!#REF!*'1. Standard_Cost'!C425+'Incremental_Cost Year 1'!#REF!*'1. Standard_Cost'!D425+'Incremental_Cost Year 1'!#REF!+'Incremental_Cost Year 1'!#REF!+AK374</f>
        <v>#REF!</v>
      </c>
      <c r="AN374" s="20" t="e">
        <f>AM374*'1. Standard_Cost'!C429</f>
        <v>#REF!</v>
      </c>
      <c r="AO374" s="23"/>
      <c r="AQ374" s="20">
        <f t="shared" ref="AQ374:AQ377" si="698">L374+M374</f>
        <v>0</v>
      </c>
      <c r="AR374" s="20">
        <f t="shared" ref="AR374:AR377" si="699">AF374</f>
        <v>0</v>
      </c>
      <c r="AS374" s="20" t="e">
        <f t="shared" ref="AS374:AS377" si="700">AM374+AN374</f>
        <v>#REF!</v>
      </c>
      <c r="AT374" s="20" t="e">
        <f>SUM(AQ374,AR374,AS374)</f>
        <v>#REF!</v>
      </c>
      <c r="AU374" s="24"/>
      <c r="AV374" s="24"/>
      <c r="AW374" s="24"/>
      <c r="AX374" s="24"/>
      <c r="AY374" s="24"/>
      <c r="AZ374" s="24"/>
      <c r="BA374" s="25" t="e">
        <f t="shared" ref="BA374:BA377" si="701">SUM(AU374:AZ374)-AT374</f>
        <v>#REF!</v>
      </c>
    </row>
    <row r="375" spans="2:53" outlineLevel="2">
      <c r="B375" s="41"/>
      <c r="C375" s="38"/>
      <c r="D375" s="84"/>
      <c r="E375" s="84"/>
      <c r="F375" s="84"/>
      <c r="G375" s="83"/>
      <c r="H375" s="15" t="s">
        <v>50</v>
      </c>
      <c r="I375" s="16"/>
      <c r="J375" s="17"/>
      <c r="K375" s="17"/>
      <c r="L375" s="18" t="str">
        <f>IF(I375&lt;&gt;0,((VLOOKUP(I375,'1. Standard_Cost'!$B$4:$D$9,2)+VLOOKUP(I375,'1. Standard_Cost'!$B$4:$D$9,3))*J375*K375),"0")</f>
        <v>0</v>
      </c>
      <c r="M375" s="18">
        <f t="shared" si="697"/>
        <v>0</v>
      </c>
      <c r="N375" s="19"/>
      <c r="O375" s="19"/>
      <c r="P375" s="19"/>
      <c r="Q375" s="19"/>
      <c r="R375" s="20">
        <f>+N375*P375*'1. Standard_Cost'!$B$13</f>
        <v>0</v>
      </c>
      <c r="S375" s="20">
        <f>+N375*O375*P375*'1. Standard_Cost'!$C$13</f>
        <v>0</v>
      </c>
      <c r="T375" s="20">
        <f>+N375*P375*Q375*'1. Standard_Cost'!$D$13</f>
        <v>0</v>
      </c>
      <c r="U375" s="20">
        <f>+N375*O375*'1. Standard_Cost'!$E$13</f>
        <v>0</v>
      </c>
      <c r="V375" s="19"/>
      <c r="W375" s="19"/>
      <c r="X375" s="19"/>
      <c r="Y375" s="20">
        <f>+V375*((X375*'1. Standard_Cost'!$B$17)+(W375*X375*'1. Standard_Cost'!$C$17))</f>
        <v>0</v>
      </c>
      <c r="Z375" s="19"/>
      <c r="AA375" s="19"/>
      <c r="AB375" s="20">
        <f>+Z375*'1. Standard_Cost'!$B$21+AA375*'1. Standard_Cost'!$C$21</f>
        <v>0</v>
      </c>
      <c r="AC375" s="21"/>
      <c r="AD375" s="22"/>
      <c r="AE375" s="20">
        <f>SUM(AD375,AC375,AB375,Y375,U375,T375,S375,R375)*'1. Standard_Cost'!B429</f>
        <v>0</v>
      </c>
      <c r="AF375" s="20">
        <f t="shared" ref="AF375:AF377" si="702">SUM(AD375,AE375)</f>
        <v>0</v>
      </c>
      <c r="AG375" s="19"/>
      <c r="AH375" s="19"/>
      <c r="AI375" s="19"/>
      <c r="AJ375" s="23"/>
      <c r="AK375" s="23"/>
      <c r="AL375" s="23"/>
      <c r="AM375" s="20" t="e">
        <f>AG375*'1. Standard_Cost'!B425+'Incremental_Cost Year 1'!#REF!*'1. Standard_Cost'!C425+'Incremental_Cost Year 1'!#REF!*'1. Standard_Cost'!D425+'Incremental_Cost Year 1'!#REF!+'Incremental_Cost Year 1'!#REF!+AK375</f>
        <v>#REF!</v>
      </c>
      <c r="AN375" s="20" t="e">
        <f>AM375*'1. Standard_Cost'!C429</f>
        <v>#REF!</v>
      </c>
      <c r="AO375" s="23"/>
      <c r="AQ375" s="20">
        <f t="shared" si="698"/>
        <v>0</v>
      </c>
      <c r="AR375" s="20">
        <f t="shared" si="699"/>
        <v>0</v>
      </c>
      <c r="AS375" s="20" t="e">
        <f t="shared" si="700"/>
        <v>#REF!</v>
      </c>
      <c r="AT375" s="20" t="e">
        <f t="shared" ref="AT375:AT377" si="703">SUM(AQ375,AR375,AS375)</f>
        <v>#REF!</v>
      </c>
      <c r="AU375" s="24"/>
      <c r="AV375" s="24">
        <v>0</v>
      </c>
      <c r="AW375" s="24"/>
      <c r="AX375" s="24"/>
      <c r="AY375" s="24"/>
      <c r="AZ375" s="24"/>
      <c r="BA375" s="25" t="e">
        <f t="shared" si="701"/>
        <v>#REF!</v>
      </c>
    </row>
    <row r="376" spans="2:53" outlineLevel="2">
      <c r="B376" s="41"/>
      <c r="C376" s="41"/>
      <c r="D376" s="84"/>
      <c r="E376" s="84"/>
      <c r="F376" s="84"/>
      <c r="G376" s="83"/>
      <c r="H376" s="15" t="s">
        <v>51</v>
      </c>
      <c r="I376" s="16"/>
      <c r="J376" s="17"/>
      <c r="K376" s="17"/>
      <c r="L376" s="18" t="str">
        <f>IF(I376&lt;&gt;0,((VLOOKUP(I376,'1. Standard_Cost'!$B$4:$D$9,2)+VLOOKUP(I376,'1. Standard_Cost'!$B$4:$D$9,3))*J376*K376),"0")</f>
        <v>0</v>
      </c>
      <c r="M376" s="18">
        <f t="shared" si="697"/>
        <v>0</v>
      </c>
      <c r="N376" s="19"/>
      <c r="O376" s="19"/>
      <c r="P376" s="19"/>
      <c r="Q376" s="19"/>
      <c r="R376" s="20">
        <f>+N376*P376*'1. Standard_Cost'!$B$13</f>
        <v>0</v>
      </c>
      <c r="S376" s="20">
        <f>+N376*O376*P376*'1. Standard_Cost'!$C$13</f>
        <v>0</v>
      </c>
      <c r="T376" s="20">
        <f>+N376*P376*Q376*'1. Standard_Cost'!$D$13</f>
        <v>0</v>
      </c>
      <c r="U376" s="20">
        <f>+N376*O376*'1. Standard_Cost'!$E$13</f>
        <v>0</v>
      </c>
      <c r="V376" s="19"/>
      <c r="W376" s="19"/>
      <c r="X376" s="19"/>
      <c r="Y376" s="20">
        <f>+V376*((X376*'1. Standard_Cost'!$B$17)+(W376*X376*'1. Standard_Cost'!$C$17))</f>
        <v>0</v>
      </c>
      <c r="Z376" s="19"/>
      <c r="AA376" s="19"/>
      <c r="AB376" s="20">
        <f>+Z376*'1. Standard_Cost'!$B$21+AA376*'1. Standard_Cost'!$C$21</f>
        <v>0</v>
      </c>
      <c r="AC376" s="21"/>
      <c r="AD376" s="22"/>
      <c r="AE376" s="20">
        <f>SUM(AD376,AC376,AB376,Y376,U376,T376,S376,R376)*'1. Standard_Cost'!B429</f>
        <v>0</v>
      </c>
      <c r="AF376" s="20">
        <f t="shared" si="702"/>
        <v>0</v>
      </c>
      <c r="AG376" s="19"/>
      <c r="AH376" s="19"/>
      <c r="AI376" s="19"/>
      <c r="AJ376" s="23"/>
      <c r="AK376" s="23"/>
      <c r="AL376" s="23"/>
      <c r="AM376" s="20" t="e">
        <f>AG376*'1. Standard_Cost'!B425+'Incremental_Cost Year 1'!#REF!*'1. Standard_Cost'!C425+'Incremental_Cost Year 1'!#REF!*'1. Standard_Cost'!D425+'Incremental_Cost Year 1'!#REF!+'Incremental_Cost Year 1'!#REF!+AK376</f>
        <v>#REF!</v>
      </c>
      <c r="AN376" s="20" t="e">
        <f>AM376*'1. Standard_Cost'!C429</f>
        <v>#REF!</v>
      </c>
      <c r="AO376" s="23"/>
      <c r="AQ376" s="20">
        <f t="shared" si="698"/>
        <v>0</v>
      </c>
      <c r="AR376" s="20">
        <f t="shared" si="699"/>
        <v>0</v>
      </c>
      <c r="AS376" s="20" t="e">
        <f t="shared" si="700"/>
        <v>#REF!</v>
      </c>
      <c r="AT376" s="20" t="e">
        <f t="shared" si="703"/>
        <v>#REF!</v>
      </c>
      <c r="AU376" s="24"/>
      <c r="AV376" s="24"/>
      <c r="AW376" s="24"/>
      <c r="AX376" s="24"/>
      <c r="AY376" s="24"/>
      <c r="AZ376" s="24"/>
      <c r="BA376" s="25" t="e">
        <f t="shared" si="701"/>
        <v>#REF!</v>
      </c>
    </row>
    <row r="377" spans="2:53" outlineLevel="2">
      <c r="B377" s="41"/>
      <c r="C377" s="41"/>
      <c r="D377" s="84"/>
      <c r="E377" s="84"/>
      <c r="F377" s="84"/>
      <c r="G377" s="83"/>
      <c r="H377" s="26" t="s">
        <v>180</v>
      </c>
      <c r="I377" s="16"/>
      <c r="J377" s="17"/>
      <c r="K377" s="17"/>
      <c r="L377" s="18" t="str">
        <f>IF(I377&lt;&gt;0,((VLOOKUP(I377,'1. Standard_Cost'!$B$4:$D$9,2)+VLOOKUP(I377,'1. Standard_Cost'!$B$4:$D$9,3))*J377*K377),"0")</f>
        <v>0</v>
      </c>
      <c r="M377" s="18">
        <f t="shared" si="697"/>
        <v>0</v>
      </c>
      <c r="N377" s="19"/>
      <c r="O377" s="19"/>
      <c r="P377" s="19"/>
      <c r="Q377" s="19"/>
      <c r="R377" s="20">
        <f>+N377*P377*'1. Standard_Cost'!$B$13</f>
        <v>0</v>
      </c>
      <c r="S377" s="20">
        <f>+N377*O377*P377*'1. Standard_Cost'!$C$13</f>
        <v>0</v>
      </c>
      <c r="T377" s="20">
        <f>+N377*P377*Q377*'1. Standard_Cost'!$D$13</f>
        <v>0</v>
      </c>
      <c r="U377" s="20">
        <f>+N377*O377*'1. Standard_Cost'!$E$13</f>
        <v>0</v>
      </c>
      <c r="V377" s="19"/>
      <c r="W377" s="19"/>
      <c r="X377" s="19"/>
      <c r="Y377" s="20">
        <f>+V377*((X377*'1. Standard_Cost'!$B$17)+(W377*X377*'1. Standard_Cost'!$C$17))</f>
        <v>0</v>
      </c>
      <c r="Z377" s="19"/>
      <c r="AA377" s="19"/>
      <c r="AB377" s="20">
        <f>+Z377*'1. Standard_Cost'!$B$21+AA377*'1. Standard_Cost'!$C$21</f>
        <v>0</v>
      </c>
      <c r="AC377" s="21"/>
      <c r="AD377" s="22"/>
      <c r="AE377" s="20">
        <f>SUM(AD377,AC377,AB377,Y377,U377,T377,S377,R377)*'1. Standard_Cost'!B429</f>
        <v>0</v>
      </c>
      <c r="AF377" s="20">
        <f t="shared" si="702"/>
        <v>0</v>
      </c>
      <c r="AG377" s="19"/>
      <c r="AH377" s="19"/>
      <c r="AI377" s="19"/>
      <c r="AJ377" s="23"/>
      <c r="AK377" s="23"/>
      <c r="AL377" s="23"/>
      <c r="AM377" s="20" t="e">
        <f>AG377*'1. Standard_Cost'!B425+'Incremental_Cost Year 1'!#REF!*'1. Standard_Cost'!C425+'Incremental_Cost Year 1'!#REF!*'1. Standard_Cost'!D425+'Incremental_Cost Year 1'!#REF!+'Incremental_Cost Year 1'!#REF!+AK377</f>
        <v>#REF!</v>
      </c>
      <c r="AN377" s="20" t="e">
        <f>AM377*'1. Standard_Cost'!C429</f>
        <v>#REF!</v>
      </c>
      <c r="AO377" s="23"/>
      <c r="AQ377" s="20">
        <f t="shared" si="698"/>
        <v>0</v>
      </c>
      <c r="AR377" s="20">
        <f t="shared" si="699"/>
        <v>0</v>
      </c>
      <c r="AS377" s="20" t="e">
        <f t="shared" si="700"/>
        <v>#REF!</v>
      </c>
      <c r="AT377" s="20" t="e">
        <f t="shared" si="703"/>
        <v>#REF!</v>
      </c>
      <c r="AU377" s="24"/>
      <c r="AV377" s="24"/>
      <c r="AW377" s="24"/>
      <c r="AX377" s="24"/>
      <c r="AY377" s="24"/>
      <c r="AZ377" s="24"/>
      <c r="BA377" s="25" t="e">
        <f t="shared" si="701"/>
        <v>#REF!</v>
      </c>
    </row>
    <row r="378" spans="2:53" ht="55.2" outlineLevel="1">
      <c r="B378" s="41"/>
      <c r="C378" s="41"/>
      <c r="D378" s="86" t="s">
        <v>48</v>
      </c>
      <c r="E378" s="86" t="s">
        <v>359</v>
      </c>
      <c r="F378" s="88" t="s">
        <v>153</v>
      </c>
      <c r="G378" s="89" t="s">
        <v>154</v>
      </c>
      <c r="H378" s="27" t="s">
        <v>361</v>
      </c>
      <c r="I378" s="28"/>
      <c r="J378" s="28"/>
      <c r="K378" s="28"/>
      <c r="L378" s="29">
        <f>SUM(L374:L377)</f>
        <v>0</v>
      </c>
      <c r="M378" s="29">
        <f>SUM(M374:M377)</f>
        <v>0</v>
      </c>
      <c r="N378" s="28"/>
      <c r="O378" s="28"/>
      <c r="P378" s="28"/>
      <c r="Q378" s="28"/>
      <c r="R378" s="30">
        <f>SUM(R374:R377)</f>
        <v>0</v>
      </c>
      <c r="S378" s="30">
        <f>SUM(S374:S377)</f>
        <v>0</v>
      </c>
      <c r="T378" s="30">
        <f>SUM(T374:T377)</f>
        <v>0</v>
      </c>
      <c r="U378" s="30">
        <f>SUM(U374:U377)</f>
        <v>0</v>
      </c>
      <c r="V378" s="28"/>
      <c r="W378" s="28"/>
      <c r="X378" s="28"/>
      <c r="Y378" s="29">
        <f>SUM(Y374:Y377)</f>
        <v>0</v>
      </c>
      <c r="Z378" s="28"/>
      <c r="AA378" s="28"/>
      <c r="AB378" s="29">
        <f t="shared" ref="AB378:AF378" si="704">SUM(AB374:AB377)</f>
        <v>0</v>
      </c>
      <c r="AC378" s="29">
        <f t="shared" si="704"/>
        <v>0</v>
      </c>
      <c r="AD378" s="29">
        <f t="shared" si="704"/>
        <v>0</v>
      </c>
      <c r="AE378" s="29">
        <f t="shared" si="704"/>
        <v>0</v>
      </c>
      <c r="AF378" s="29">
        <f t="shared" si="704"/>
        <v>0</v>
      </c>
      <c r="AG378" s="28"/>
      <c r="AH378" s="28"/>
      <c r="AI378" s="28"/>
      <c r="AJ378" s="30">
        <f>SUM(AJ374:AJ377)</f>
        <v>0</v>
      </c>
      <c r="AK378" s="30">
        <f>SUM(AK374:AK377)</f>
        <v>0</v>
      </c>
      <c r="AL378" s="30">
        <f>SUM(AL374:AL377)</f>
        <v>0</v>
      </c>
      <c r="AM378" s="29" t="e">
        <f>SUM(AM374:AM377)</f>
        <v>#REF!</v>
      </c>
      <c r="AN378" s="29" t="e">
        <f>SUM(AN374:AN377)</f>
        <v>#REF!</v>
      </c>
      <c r="AO378" s="31"/>
      <c r="AP378" s="32"/>
      <c r="AQ378" s="78">
        <f t="shared" ref="AQ378:BA378" si="705">SUM(AQ374:AQ377)</f>
        <v>0</v>
      </c>
      <c r="AR378" s="78">
        <f t="shared" si="705"/>
        <v>0</v>
      </c>
      <c r="AS378" s="78" t="e">
        <f t="shared" si="705"/>
        <v>#REF!</v>
      </c>
      <c r="AT378" s="78" t="e">
        <f t="shared" si="705"/>
        <v>#REF!</v>
      </c>
      <c r="AU378" s="78">
        <f t="shared" si="705"/>
        <v>0</v>
      </c>
      <c r="AV378" s="78">
        <f t="shared" si="705"/>
        <v>0</v>
      </c>
      <c r="AW378" s="78">
        <f t="shared" si="705"/>
        <v>0</v>
      </c>
      <c r="AX378" s="78">
        <f t="shared" si="705"/>
        <v>0</v>
      </c>
      <c r="AY378" s="78">
        <f t="shared" si="705"/>
        <v>0</v>
      </c>
      <c r="AZ378" s="78">
        <f t="shared" si="705"/>
        <v>0</v>
      </c>
      <c r="BA378" s="78" t="e">
        <f t="shared" si="705"/>
        <v>#REF!</v>
      </c>
    </row>
    <row r="379" spans="2:53" outlineLevel="2">
      <c r="B379" s="41"/>
      <c r="C379" s="41"/>
      <c r="D379" s="85"/>
      <c r="E379" s="85"/>
      <c r="F379" s="87"/>
      <c r="G379" s="82"/>
      <c r="H379" s="15" t="s">
        <v>49</v>
      </c>
      <c r="I379" s="16"/>
      <c r="J379" s="17"/>
      <c r="K379" s="17"/>
      <c r="L379" s="18" t="str">
        <f>IF(I379&lt;&gt;0,((VLOOKUP(I379,'1. Standard_Cost'!$B$4:$D$9,2)+VLOOKUP(I379,'1. Standard_Cost'!$B$4:$D$9,3))*J379*K379),"0")</f>
        <v>0</v>
      </c>
      <c r="M379" s="18">
        <f t="shared" ref="M379:M382" si="706">L379*0.167</f>
        <v>0</v>
      </c>
      <c r="N379" s="19"/>
      <c r="O379" s="19"/>
      <c r="P379" s="19"/>
      <c r="Q379" s="19"/>
      <c r="R379" s="20">
        <f>+N379*P379*'1. Standard_Cost'!$B$13</f>
        <v>0</v>
      </c>
      <c r="S379" s="20">
        <f>+N379*O379*P379*'1. Standard_Cost'!$C$13</f>
        <v>0</v>
      </c>
      <c r="T379" s="20">
        <f>+N379*P379*Q379*'1. Standard_Cost'!$D$13</f>
        <v>0</v>
      </c>
      <c r="U379" s="20">
        <f>+N379*O379*'1. Standard_Cost'!$E$13</f>
        <v>0</v>
      </c>
      <c r="V379" s="19"/>
      <c r="W379" s="19"/>
      <c r="X379" s="19"/>
      <c r="Y379" s="20">
        <f>+V379*((X379*'1. Standard_Cost'!$B$17)+(W379*X379*'1. Standard_Cost'!$C$17))</f>
        <v>0</v>
      </c>
      <c r="Z379" s="19"/>
      <c r="AA379" s="19"/>
      <c r="AB379" s="20">
        <f>+Z379*'1. Standard_Cost'!$B$21+AA379*'1. Standard_Cost'!$C$21</f>
        <v>0</v>
      </c>
      <c r="AC379" s="21"/>
      <c r="AD379" s="22"/>
      <c r="AE379" s="20">
        <f>SUM(AD379,AC379,AB379,Y379,U379,T379,S379,R379)*'1. Standard_Cost'!B434</f>
        <v>0</v>
      </c>
      <c r="AF379" s="20">
        <f>SUM(AD379,AE379)</f>
        <v>0</v>
      </c>
      <c r="AG379" s="19"/>
      <c r="AH379" s="19"/>
      <c r="AI379" s="19"/>
      <c r="AJ379" s="23"/>
      <c r="AK379" s="23"/>
      <c r="AL379" s="23"/>
      <c r="AM379" s="20" t="e">
        <f>AG379*'1. Standard_Cost'!B430+'Incremental_Cost Year 1'!#REF!*'1. Standard_Cost'!C430+'Incremental_Cost Year 1'!#REF!*'1. Standard_Cost'!D430+'Incremental_Cost Year 1'!#REF!+'Incremental_Cost Year 1'!#REF!+AK379</f>
        <v>#REF!</v>
      </c>
      <c r="AN379" s="20" t="e">
        <f>AM379*'1. Standard_Cost'!C434</f>
        <v>#REF!</v>
      </c>
      <c r="AO379" s="23"/>
      <c r="AQ379" s="20">
        <f t="shared" ref="AQ379:AQ382" si="707">L379+M379</f>
        <v>0</v>
      </c>
      <c r="AR379" s="20">
        <f t="shared" ref="AR379:AR382" si="708">AF379</f>
        <v>0</v>
      </c>
      <c r="AS379" s="20" t="e">
        <f t="shared" ref="AS379:AS382" si="709">AM379+AN379</f>
        <v>#REF!</v>
      </c>
      <c r="AT379" s="20" t="e">
        <f>SUM(AQ379,AR379,AS379)</f>
        <v>#REF!</v>
      </c>
      <c r="AU379" s="24"/>
      <c r="AV379" s="24"/>
      <c r="AW379" s="24"/>
      <c r="AX379" s="24"/>
      <c r="AY379" s="24"/>
      <c r="AZ379" s="24"/>
      <c r="BA379" s="25" t="e">
        <f t="shared" ref="BA379:BA382" si="710">SUM(AU379:AZ379)-AT379</f>
        <v>#REF!</v>
      </c>
    </row>
    <row r="380" spans="2:53" outlineLevel="2">
      <c r="B380" s="41"/>
      <c r="C380" s="41"/>
      <c r="D380" s="84"/>
      <c r="E380" s="84"/>
      <c r="F380" s="84"/>
      <c r="G380" s="83"/>
      <c r="H380" s="15" t="s">
        <v>50</v>
      </c>
      <c r="I380" s="16"/>
      <c r="J380" s="17"/>
      <c r="K380" s="17"/>
      <c r="L380" s="18" t="str">
        <f>IF(I380&lt;&gt;0,((VLOOKUP(I380,'1. Standard_Cost'!$B$4:$D$9,2)+VLOOKUP(I380,'1. Standard_Cost'!$B$4:$D$9,3))*J380*K380),"0")</f>
        <v>0</v>
      </c>
      <c r="M380" s="18">
        <f t="shared" si="706"/>
        <v>0</v>
      </c>
      <c r="N380" s="19"/>
      <c r="O380" s="19"/>
      <c r="P380" s="19"/>
      <c r="Q380" s="19"/>
      <c r="R380" s="20">
        <f>+N380*P380*'1. Standard_Cost'!$B$13</f>
        <v>0</v>
      </c>
      <c r="S380" s="20">
        <f>+N380*O380*P380*'1. Standard_Cost'!$C$13</f>
        <v>0</v>
      </c>
      <c r="T380" s="20">
        <f>+N380*P380*Q380*'1. Standard_Cost'!$D$13</f>
        <v>0</v>
      </c>
      <c r="U380" s="20">
        <f>+N380*O380*'1. Standard_Cost'!$E$13</f>
        <v>0</v>
      </c>
      <c r="V380" s="19"/>
      <c r="W380" s="19"/>
      <c r="X380" s="19"/>
      <c r="Y380" s="20">
        <f>+V380*((X380*'1. Standard_Cost'!$B$17)+(W380*X380*'1. Standard_Cost'!$C$17))</f>
        <v>0</v>
      </c>
      <c r="Z380" s="19"/>
      <c r="AA380" s="19"/>
      <c r="AB380" s="20">
        <f>+Z380*'1. Standard_Cost'!$B$21+AA380*'1. Standard_Cost'!$C$21</f>
        <v>0</v>
      </c>
      <c r="AC380" s="21"/>
      <c r="AD380" s="22"/>
      <c r="AE380" s="20">
        <f>SUM(AD380,AC380,AB380,Y380,U380,T380,S380,R380)*'1. Standard_Cost'!B434</f>
        <v>0</v>
      </c>
      <c r="AF380" s="20">
        <f t="shared" ref="AF380:AF382" si="711">SUM(AD380,AE380)</f>
        <v>0</v>
      </c>
      <c r="AG380" s="19"/>
      <c r="AH380" s="19"/>
      <c r="AI380" s="19"/>
      <c r="AJ380" s="23"/>
      <c r="AK380" s="23"/>
      <c r="AL380" s="23"/>
      <c r="AM380" s="20" t="e">
        <f>AG380*'1. Standard_Cost'!B430+'Incremental_Cost Year 1'!#REF!*'1. Standard_Cost'!C430+'Incremental_Cost Year 1'!#REF!*'1. Standard_Cost'!D430+'Incremental_Cost Year 1'!#REF!+'Incremental_Cost Year 1'!#REF!+AK380</f>
        <v>#REF!</v>
      </c>
      <c r="AN380" s="20" t="e">
        <f>AM380*'1. Standard_Cost'!C434</f>
        <v>#REF!</v>
      </c>
      <c r="AO380" s="23"/>
      <c r="AQ380" s="20">
        <f t="shared" si="707"/>
        <v>0</v>
      </c>
      <c r="AR380" s="20">
        <f t="shared" si="708"/>
        <v>0</v>
      </c>
      <c r="AS380" s="20" t="e">
        <f t="shared" si="709"/>
        <v>#REF!</v>
      </c>
      <c r="AT380" s="20" t="e">
        <f t="shared" ref="AT380:AT382" si="712">SUM(AQ380,AR380,AS380)</f>
        <v>#REF!</v>
      </c>
      <c r="AU380" s="24"/>
      <c r="AV380" s="24">
        <v>0</v>
      </c>
      <c r="AW380" s="24"/>
      <c r="AX380" s="24"/>
      <c r="AY380" s="24"/>
      <c r="AZ380" s="24"/>
      <c r="BA380" s="25" t="e">
        <f t="shared" si="710"/>
        <v>#REF!</v>
      </c>
    </row>
    <row r="381" spans="2:53" outlineLevel="2">
      <c r="B381" s="41"/>
      <c r="C381" s="41"/>
      <c r="D381" s="84"/>
      <c r="E381" s="84"/>
      <c r="F381" s="84"/>
      <c r="G381" s="83"/>
      <c r="H381" s="15" t="s">
        <v>51</v>
      </c>
      <c r="I381" s="16"/>
      <c r="J381" s="17"/>
      <c r="K381" s="17"/>
      <c r="L381" s="18" t="str">
        <f>IF(I381&lt;&gt;0,((VLOOKUP(I381,'1. Standard_Cost'!$B$4:$D$9,2)+VLOOKUP(I381,'1. Standard_Cost'!$B$4:$D$9,3))*J381*K381),"0")</f>
        <v>0</v>
      </c>
      <c r="M381" s="18">
        <f t="shared" si="706"/>
        <v>0</v>
      </c>
      <c r="N381" s="19"/>
      <c r="O381" s="19"/>
      <c r="P381" s="19"/>
      <c r="Q381" s="19"/>
      <c r="R381" s="20">
        <f>+N381*P381*'1. Standard_Cost'!$B$13</f>
        <v>0</v>
      </c>
      <c r="S381" s="20">
        <f>+N381*O381*P381*'1. Standard_Cost'!$C$13</f>
        <v>0</v>
      </c>
      <c r="T381" s="20">
        <f>+N381*P381*Q381*'1. Standard_Cost'!$D$13</f>
        <v>0</v>
      </c>
      <c r="U381" s="20">
        <f>+N381*O381*'1. Standard_Cost'!$E$13</f>
        <v>0</v>
      </c>
      <c r="V381" s="19"/>
      <c r="W381" s="19"/>
      <c r="X381" s="19"/>
      <c r="Y381" s="20">
        <f>+V381*((X381*'1. Standard_Cost'!$B$17)+(W381*X381*'1. Standard_Cost'!$C$17))</f>
        <v>0</v>
      </c>
      <c r="Z381" s="19"/>
      <c r="AA381" s="19"/>
      <c r="AB381" s="20">
        <f>+Z381*'1. Standard_Cost'!$B$21+AA381*'1. Standard_Cost'!$C$21</f>
        <v>0</v>
      </c>
      <c r="AC381" s="21"/>
      <c r="AD381" s="22"/>
      <c r="AE381" s="20">
        <f>SUM(AD381,AC381,AB381,Y381,U381,T381,S381,R381)*'1. Standard_Cost'!B434</f>
        <v>0</v>
      </c>
      <c r="AF381" s="20">
        <f t="shared" si="711"/>
        <v>0</v>
      </c>
      <c r="AG381" s="19"/>
      <c r="AH381" s="19"/>
      <c r="AI381" s="19"/>
      <c r="AJ381" s="23"/>
      <c r="AK381" s="23"/>
      <c r="AL381" s="23"/>
      <c r="AM381" s="20" t="e">
        <f>AG381*'1. Standard_Cost'!B430+'Incremental_Cost Year 1'!#REF!*'1. Standard_Cost'!C430+'Incremental_Cost Year 1'!#REF!*'1. Standard_Cost'!D430+'Incremental_Cost Year 1'!#REF!+'Incremental_Cost Year 1'!#REF!+AK381</f>
        <v>#REF!</v>
      </c>
      <c r="AN381" s="20" t="e">
        <f>AM381*'1. Standard_Cost'!C434</f>
        <v>#REF!</v>
      </c>
      <c r="AO381" s="23"/>
      <c r="AQ381" s="20">
        <f t="shared" si="707"/>
        <v>0</v>
      </c>
      <c r="AR381" s="20">
        <f t="shared" si="708"/>
        <v>0</v>
      </c>
      <c r="AS381" s="20" t="e">
        <f t="shared" si="709"/>
        <v>#REF!</v>
      </c>
      <c r="AT381" s="20" t="e">
        <f t="shared" si="712"/>
        <v>#REF!</v>
      </c>
      <c r="AU381" s="24"/>
      <c r="AV381" s="24"/>
      <c r="AW381" s="24"/>
      <c r="AX381" s="24"/>
      <c r="AY381" s="24"/>
      <c r="AZ381" s="24"/>
      <c r="BA381" s="25" t="e">
        <f t="shared" si="710"/>
        <v>#REF!</v>
      </c>
    </row>
    <row r="382" spans="2:53" outlineLevel="2">
      <c r="B382" s="41"/>
      <c r="C382" s="41"/>
      <c r="D382" s="84"/>
      <c r="E382" s="84"/>
      <c r="F382" s="84"/>
      <c r="G382" s="83"/>
      <c r="H382" s="26" t="s">
        <v>180</v>
      </c>
      <c r="I382" s="16"/>
      <c r="J382" s="17"/>
      <c r="K382" s="17"/>
      <c r="L382" s="18" t="str">
        <f>IF(I382&lt;&gt;0,((VLOOKUP(I382,'1. Standard_Cost'!$B$4:$D$9,2)+VLOOKUP(I382,'1. Standard_Cost'!$B$4:$D$9,3))*J382*K382),"0")</f>
        <v>0</v>
      </c>
      <c r="M382" s="18">
        <f t="shared" si="706"/>
        <v>0</v>
      </c>
      <c r="N382" s="19"/>
      <c r="O382" s="19"/>
      <c r="P382" s="19"/>
      <c r="Q382" s="19"/>
      <c r="R382" s="20">
        <f>+N382*P382*'1. Standard_Cost'!$B$13</f>
        <v>0</v>
      </c>
      <c r="S382" s="20">
        <f>+N382*O382*P382*'1. Standard_Cost'!$C$13</f>
        <v>0</v>
      </c>
      <c r="T382" s="20">
        <f>+N382*P382*Q382*'1. Standard_Cost'!$D$13</f>
        <v>0</v>
      </c>
      <c r="U382" s="20">
        <f>+N382*O382*'1. Standard_Cost'!$E$13</f>
        <v>0</v>
      </c>
      <c r="V382" s="19"/>
      <c r="W382" s="19"/>
      <c r="X382" s="19"/>
      <c r="Y382" s="20">
        <f>+V382*((X382*'1. Standard_Cost'!$B$17)+(W382*X382*'1. Standard_Cost'!$C$17))</f>
        <v>0</v>
      </c>
      <c r="Z382" s="19"/>
      <c r="AA382" s="19"/>
      <c r="AB382" s="20">
        <f>+Z382*'1. Standard_Cost'!$B$21+AA382*'1. Standard_Cost'!$C$21</f>
        <v>0</v>
      </c>
      <c r="AC382" s="21"/>
      <c r="AD382" s="22"/>
      <c r="AE382" s="20">
        <f>SUM(AD382,AC382,AB382,Y382,U382,T382,S382,R382)*'1. Standard_Cost'!B434</f>
        <v>0</v>
      </c>
      <c r="AF382" s="20">
        <f t="shared" si="711"/>
        <v>0</v>
      </c>
      <c r="AG382" s="19"/>
      <c r="AH382" s="19"/>
      <c r="AI382" s="19"/>
      <c r="AJ382" s="23"/>
      <c r="AK382" s="23"/>
      <c r="AL382" s="23"/>
      <c r="AM382" s="20" t="e">
        <f>AG382*'1. Standard_Cost'!B430+'Incremental_Cost Year 1'!#REF!*'1. Standard_Cost'!C430+'Incremental_Cost Year 1'!#REF!*'1. Standard_Cost'!D430+'Incremental_Cost Year 1'!#REF!+'Incremental_Cost Year 1'!#REF!+AK382</f>
        <v>#REF!</v>
      </c>
      <c r="AN382" s="20" t="e">
        <f>AM382*'1. Standard_Cost'!C434</f>
        <v>#REF!</v>
      </c>
      <c r="AO382" s="23"/>
      <c r="AQ382" s="20">
        <f t="shared" si="707"/>
        <v>0</v>
      </c>
      <c r="AR382" s="20">
        <f t="shared" si="708"/>
        <v>0</v>
      </c>
      <c r="AS382" s="20" t="e">
        <f t="shared" si="709"/>
        <v>#REF!</v>
      </c>
      <c r="AT382" s="20" t="e">
        <f t="shared" si="712"/>
        <v>#REF!</v>
      </c>
      <c r="AU382" s="24"/>
      <c r="AV382" s="24"/>
      <c r="AW382" s="24"/>
      <c r="AX382" s="24"/>
      <c r="AY382" s="24"/>
      <c r="AZ382" s="24"/>
      <c r="BA382" s="25" t="e">
        <f t="shared" si="710"/>
        <v>#REF!</v>
      </c>
    </row>
    <row r="383" spans="2:53" ht="27.6" outlineLevel="1">
      <c r="B383" s="41"/>
      <c r="C383" s="41"/>
      <c r="D383" s="86" t="s">
        <v>48</v>
      </c>
      <c r="E383" s="86" t="s">
        <v>363</v>
      </c>
      <c r="F383" s="88" t="s">
        <v>153</v>
      </c>
      <c r="G383" s="89" t="s">
        <v>154</v>
      </c>
      <c r="H383" s="27" t="s">
        <v>362</v>
      </c>
      <c r="I383" s="28"/>
      <c r="J383" s="28"/>
      <c r="K383" s="28"/>
      <c r="L383" s="29">
        <f>SUM(L379:L382)</f>
        <v>0</v>
      </c>
      <c r="M383" s="29">
        <f>SUM(M379:M382)</f>
        <v>0</v>
      </c>
      <c r="N383" s="28"/>
      <c r="O383" s="28"/>
      <c r="P383" s="28"/>
      <c r="Q383" s="28"/>
      <c r="R383" s="30">
        <f>SUM(R379:R382)</f>
        <v>0</v>
      </c>
      <c r="S383" s="30">
        <f>SUM(S379:S382)</f>
        <v>0</v>
      </c>
      <c r="T383" s="30">
        <f>SUM(T379:T382)</f>
        <v>0</v>
      </c>
      <c r="U383" s="30">
        <f>SUM(U379:U382)</f>
        <v>0</v>
      </c>
      <c r="V383" s="28"/>
      <c r="W383" s="28"/>
      <c r="X383" s="28"/>
      <c r="Y383" s="29">
        <f>SUM(Y379:Y382)</f>
        <v>0</v>
      </c>
      <c r="Z383" s="28"/>
      <c r="AA383" s="28"/>
      <c r="AB383" s="29">
        <f t="shared" ref="AB383:AF383" si="713">SUM(AB379:AB382)</f>
        <v>0</v>
      </c>
      <c r="AC383" s="29">
        <f t="shared" si="713"/>
        <v>0</v>
      </c>
      <c r="AD383" s="29">
        <f t="shared" si="713"/>
        <v>0</v>
      </c>
      <c r="AE383" s="29">
        <f t="shared" si="713"/>
        <v>0</v>
      </c>
      <c r="AF383" s="29">
        <f t="shared" si="713"/>
        <v>0</v>
      </c>
      <c r="AG383" s="28"/>
      <c r="AH383" s="28"/>
      <c r="AI383" s="28"/>
      <c r="AJ383" s="30">
        <f>SUM(AJ379:AJ382)</f>
        <v>0</v>
      </c>
      <c r="AK383" s="30">
        <f>SUM(AK379:AK382)</f>
        <v>0</v>
      </c>
      <c r="AL383" s="30">
        <f>SUM(AL379:AL382)</f>
        <v>0</v>
      </c>
      <c r="AM383" s="29" t="e">
        <f>SUM(AM379:AM382)</f>
        <v>#REF!</v>
      </c>
      <c r="AN383" s="29" t="e">
        <f>SUM(AN379:AN382)</f>
        <v>#REF!</v>
      </c>
      <c r="AO383" s="31"/>
      <c r="AP383" s="32"/>
      <c r="AQ383" s="78">
        <f t="shared" ref="AQ383:BA383" si="714">SUM(AQ379:AQ382)</f>
        <v>0</v>
      </c>
      <c r="AR383" s="78">
        <f t="shared" si="714"/>
        <v>0</v>
      </c>
      <c r="AS383" s="78" t="e">
        <f t="shared" si="714"/>
        <v>#REF!</v>
      </c>
      <c r="AT383" s="78" t="e">
        <f t="shared" si="714"/>
        <v>#REF!</v>
      </c>
      <c r="AU383" s="78">
        <f t="shared" si="714"/>
        <v>0</v>
      </c>
      <c r="AV383" s="78">
        <f t="shared" si="714"/>
        <v>0</v>
      </c>
      <c r="AW383" s="78">
        <f t="shared" si="714"/>
        <v>0</v>
      </c>
      <c r="AX383" s="78">
        <f t="shared" si="714"/>
        <v>0</v>
      </c>
      <c r="AY383" s="78">
        <f t="shared" si="714"/>
        <v>0</v>
      </c>
      <c r="AZ383" s="78">
        <f t="shared" si="714"/>
        <v>0</v>
      </c>
      <c r="BA383" s="78" t="e">
        <f t="shared" si="714"/>
        <v>#REF!</v>
      </c>
    </row>
    <row r="384" spans="2:53" outlineLevel="2">
      <c r="B384" s="41"/>
      <c r="C384" s="41"/>
      <c r="D384" s="85"/>
      <c r="E384" s="85"/>
      <c r="F384" s="87"/>
      <c r="G384" s="82"/>
      <c r="H384" s="15" t="s">
        <v>49</v>
      </c>
      <c r="I384" s="16"/>
      <c r="J384" s="17"/>
      <c r="K384" s="17"/>
      <c r="L384" s="18" t="str">
        <f>IF(I384&lt;&gt;0,((VLOOKUP(I384,'1. Standard_Cost'!$B$4:$D$9,2)+VLOOKUP(I384,'1. Standard_Cost'!$B$4:$D$9,3))*J384*K384),"0")</f>
        <v>0</v>
      </c>
      <c r="M384" s="18">
        <f t="shared" ref="M384:M387" si="715">L384*0.167</f>
        <v>0</v>
      </c>
      <c r="N384" s="19"/>
      <c r="O384" s="19"/>
      <c r="P384" s="19"/>
      <c r="Q384" s="19"/>
      <c r="R384" s="20">
        <f>+N384*P384*'1. Standard_Cost'!$B$13</f>
        <v>0</v>
      </c>
      <c r="S384" s="20">
        <f>+N384*O384*P384*'1. Standard_Cost'!$C$13</f>
        <v>0</v>
      </c>
      <c r="T384" s="20">
        <f>+N384*P384*Q384*'1. Standard_Cost'!$D$13</f>
        <v>0</v>
      </c>
      <c r="U384" s="20">
        <f>+N384*O384*'1. Standard_Cost'!$E$13</f>
        <v>0</v>
      </c>
      <c r="V384" s="19"/>
      <c r="W384" s="19"/>
      <c r="X384" s="19"/>
      <c r="Y384" s="20">
        <f>+V384*((X384*'1. Standard_Cost'!$B$17)+(W384*X384*'1. Standard_Cost'!$C$17))</f>
        <v>0</v>
      </c>
      <c r="Z384" s="19"/>
      <c r="AA384" s="19"/>
      <c r="AB384" s="20">
        <f>+Z384*'1. Standard_Cost'!$B$21+AA384*'1. Standard_Cost'!$C$21</f>
        <v>0</v>
      </c>
      <c r="AC384" s="21"/>
      <c r="AD384" s="22"/>
      <c r="AE384" s="20">
        <f>SUM(AD384,AC384,AB384,Y384,U384,T384,S384,R384)*'1. Standard_Cost'!B439</f>
        <v>0</v>
      </c>
      <c r="AF384" s="20">
        <f>SUM(AD384,AE384)</f>
        <v>0</v>
      </c>
      <c r="AG384" s="19"/>
      <c r="AH384" s="19"/>
      <c r="AI384" s="19"/>
      <c r="AJ384" s="23"/>
      <c r="AK384" s="23"/>
      <c r="AL384" s="23"/>
      <c r="AM384" s="20" t="e">
        <f>AG384*'1. Standard_Cost'!B435+'Incremental_Cost Year 1'!#REF!*'1. Standard_Cost'!C435+'Incremental_Cost Year 1'!#REF!*'1. Standard_Cost'!D435+'Incremental_Cost Year 1'!#REF!+'Incremental_Cost Year 1'!#REF!+AK384</f>
        <v>#REF!</v>
      </c>
      <c r="AN384" s="20" t="e">
        <f>AM384*'1. Standard_Cost'!C439</f>
        <v>#REF!</v>
      </c>
      <c r="AO384" s="23"/>
      <c r="AQ384" s="20">
        <f t="shared" ref="AQ384:AQ387" si="716">L384+M384</f>
        <v>0</v>
      </c>
      <c r="AR384" s="20">
        <f t="shared" ref="AR384:AR387" si="717">AF384</f>
        <v>0</v>
      </c>
      <c r="AS384" s="20" t="e">
        <f t="shared" ref="AS384:AS387" si="718">AM384+AN384</f>
        <v>#REF!</v>
      </c>
      <c r="AT384" s="20" t="e">
        <f>SUM(AQ384,AR384,AS384)</f>
        <v>#REF!</v>
      </c>
      <c r="AU384" s="24"/>
      <c r="AV384" s="24"/>
      <c r="AW384" s="24"/>
      <c r="AX384" s="24"/>
      <c r="AY384" s="24"/>
      <c r="AZ384" s="24"/>
      <c r="BA384" s="25" t="e">
        <f t="shared" ref="BA384:BA387" si="719">SUM(AU384:AZ384)-AT384</f>
        <v>#REF!</v>
      </c>
    </row>
    <row r="385" spans="2:53" outlineLevel="2">
      <c r="B385" s="41"/>
      <c r="C385" s="41"/>
      <c r="D385" s="84"/>
      <c r="E385" s="84"/>
      <c r="F385" s="84"/>
      <c r="G385" s="83"/>
      <c r="H385" s="15" t="s">
        <v>50</v>
      </c>
      <c r="I385" s="16"/>
      <c r="J385" s="17"/>
      <c r="K385" s="17"/>
      <c r="L385" s="18" t="str">
        <f>IF(I385&lt;&gt;0,((VLOOKUP(I385,'1. Standard_Cost'!$B$4:$D$9,2)+VLOOKUP(I385,'1. Standard_Cost'!$B$4:$D$9,3))*J385*K385),"0")</f>
        <v>0</v>
      </c>
      <c r="M385" s="18">
        <f t="shared" si="715"/>
        <v>0</v>
      </c>
      <c r="N385" s="19"/>
      <c r="O385" s="19"/>
      <c r="P385" s="19"/>
      <c r="Q385" s="19"/>
      <c r="R385" s="20">
        <f>+N385*P385*'1. Standard_Cost'!$B$13</f>
        <v>0</v>
      </c>
      <c r="S385" s="20">
        <f>+N385*O385*P385*'1. Standard_Cost'!$C$13</f>
        <v>0</v>
      </c>
      <c r="T385" s="20">
        <f>+N385*P385*Q385*'1. Standard_Cost'!$D$13</f>
        <v>0</v>
      </c>
      <c r="U385" s="20">
        <f>+N385*O385*'1. Standard_Cost'!$E$13</f>
        <v>0</v>
      </c>
      <c r="V385" s="19"/>
      <c r="W385" s="19"/>
      <c r="X385" s="19"/>
      <c r="Y385" s="20">
        <f>+V385*((X385*'1. Standard_Cost'!$B$17)+(W385*X385*'1. Standard_Cost'!$C$17))</f>
        <v>0</v>
      </c>
      <c r="Z385" s="19"/>
      <c r="AA385" s="19"/>
      <c r="AB385" s="20">
        <f>+Z385*'1. Standard_Cost'!$B$21+AA385*'1. Standard_Cost'!$C$21</f>
        <v>0</v>
      </c>
      <c r="AC385" s="21"/>
      <c r="AD385" s="22"/>
      <c r="AE385" s="20">
        <f>SUM(AD385,AC385,AB385,Y385,U385,T385,S385,R385)*'1. Standard_Cost'!B439</f>
        <v>0</v>
      </c>
      <c r="AF385" s="20">
        <f t="shared" ref="AF385:AF387" si="720">SUM(AD385,AE385)</f>
        <v>0</v>
      </c>
      <c r="AG385" s="19"/>
      <c r="AH385" s="19"/>
      <c r="AI385" s="19"/>
      <c r="AJ385" s="23"/>
      <c r="AK385" s="23"/>
      <c r="AL385" s="23"/>
      <c r="AM385" s="20" t="e">
        <f>AG385*'1. Standard_Cost'!B435+'Incremental_Cost Year 1'!#REF!*'1. Standard_Cost'!C435+'Incremental_Cost Year 1'!#REF!*'1. Standard_Cost'!D435+'Incremental_Cost Year 1'!#REF!+'Incremental_Cost Year 1'!#REF!+AK385</f>
        <v>#REF!</v>
      </c>
      <c r="AN385" s="20" t="e">
        <f>AM385*'1. Standard_Cost'!C439</f>
        <v>#REF!</v>
      </c>
      <c r="AO385" s="23"/>
      <c r="AQ385" s="20">
        <f t="shared" si="716"/>
        <v>0</v>
      </c>
      <c r="AR385" s="20">
        <f t="shared" si="717"/>
        <v>0</v>
      </c>
      <c r="AS385" s="20" t="e">
        <f t="shared" si="718"/>
        <v>#REF!</v>
      </c>
      <c r="AT385" s="20" t="e">
        <f t="shared" ref="AT385:AT387" si="721">SUM(AQ385,AR385,AS385)</f>
        <v>#REF!</v>
      </c>
      <c r="AU385" s="24"/>
      <c r="AV385" s="24">
        <v>0</v>
      </c>
      <c r="AW385" s="24"/>
      <c r="AX385" s="24"/>
      <c r="AY385" s="24"/>
      <c r="AZ385" s="24"/>
      <c r="BA385" s="25" t="e">
        <f t="shared" si="719"/>
        <v>#REF!</v>
      </c>
    </row>
    <row r="386" spans="2:53" outlineLevel="2">
      <c r="B386" s="41"/>
      <c r="C386" s="41"/>
      <c r="D386" s="84"/>
      <c r="E386" s="84"/>
      <c r="F386" s="84"/>
      <c r="G386" s="83"/>
      <c r="H386" s="15" t="s">
        <v>51</v>
      </c>
      <c r="I386" s="16"/>
      <c r="J386" s="17"/>
      <c r="K386" s="17"/>
      <c r="L386" s="18" t="str">
        <f>IF(I386&lt;&gt;0,((VLOOKUP(I386,'1. Standard_Cost'!$B$4:$D$9,2)+VLOOKUP(I386,'1. Standard_Cost'!$B$4:$D$9,3))*J386*K386),"0")</f>
        <v>0</v>
      </c>
      <c r="M386" s="18">
        <f t="shared" si="715"/>
        <v>0</v>
      </c>
      <c r="N386" s="19"/>
      <c r="O386" s="19"/>
      <c r="P386" s="19"/>
      <c r="Q386" s="19"/>
      <c r="R386" s="20">
        <f>+N386*P386*'1. Standard_Cost'!$B$13</f>
        <v>0</v>
      </c>
      <c r="S386" s="20">
        <f>+N386*O386*P386*'1. Standard_Cost'!$C$13</f>
        <v>0</v>
      </c>
      <c r="T386" s="20">
        <f>+N386*P386*Q386*'1. Standard_Cost'!$D$13</f>
        <v>0</v>
      </c>
      <c r="U386" s="20">
        <f>+N386*O386*'1. Standard_Cost'!$E$13</f>
        <v>0</v>
      </c>
      <c r="V386" s="19"/>
      <c r="W386" s="19"/>
      <c r="X386" s="19"/>
      <c r="Y386" s="20">
        <f>+V386*((X386*'1. Standard_Cost'!$B$17)+(W386*X386*'1. Standard_Cost'!$C$17))</f>
        <v>0</v>
      </c>
      <c r="Z386" s="19"/>
      <c r="AA386" s="19"/>
      <c r="AB386" s="20">
        <f>+Z386*'1. Standard_Cost'!$B$21+AA386*'1. Standard_Cost'!$C$21</f>
        <v>0</v>
      </c>
      <c r="AC386" s="21"/>
      <c r="AD386" s="22"/>
      <c r="AE386" s="20">
        <f>SUM(AD386,AC386,AB386,Y386,U386,T386,S386,R386)*'1. Standard_Cost'!B439</f>
        <v>0</v>
      </c>
      <c r="AF386" s="20">
        <f t="shared" si="720"/>
        <v>0</v>
      </c>
      <c r="AG386" s="19"/>
      <c r="AH386" s="19"/>
      <c r="AI386" s="19"/>
      <c r="AJ386" s="23"/>
      <c r="AK386" s="23"/>
      <c r="AL386" s="23"/>
      <c r="AM386" s="20" t="e">
        <f>AG386*'1. Standard_Cost'!B435+'Incremental_Cost Year 1'!#REF!*'1. Standard_Cost'!C435+'Incremental_Cost Year 1'!#REF!*'1. Standard_Cost'!D435+'Incremental_Cost Year 1'!#REF!+'Incremental_Cost Year 1'!#REF!+AK386</f>
        <v>#REF!</v>
      </c>
      <c r="AN386" s="20" t="e">
        <f>AM386*'1. Standard_Cost'!C439</f>
        <v>#REF!</v>
      </c>
      <c r="AO386" s="23"/>
      <c r="AQ386" s="20">
        <f t="shared" si="716"/>
        <v>0</v>
      </c>
      <c r="AR386" s="20">
        <f t="shared" si="717"/>
        <v>0</v>
      </c>
      <c r="AS386" s="20" t="e">
        <f t="shared" si="718"/>
        <v>#REF!</v>
      </c>
      <c r="AT386" s="20" t="e">
        <f t="shared" si="721"/>
        <v>#REF!</v>
      </c>
      <c r="AU386" s="24"/>
      <c r="AV386" s="24"/>
      <c r="AW386" s="24"/>
      <c r="AX386" s="24"/>
      <c r="AY386" s="24"/>
      <c r="AZ386" s="24"/>
      <c r="BA386" s="25" t="e">
        <f t="shared" si="719"/>
        <v>#REF!</v>
      </c>
    </row>
    <row r="387" spans="2:53" outlineLevel="2">
      <c r="B387" s="41"/>
      <c r="C387" s="41"/>
      <c r="D387" s="84"/>
      <c r="E387" s="84"/>
      <c r="F387" s="84"/>
      <c r="G387" s="83"/>
      <c r="H387" s="26" t="s">
        <v>180</v>
      </c>
      <c r="I387" s="16"/>
      <c r="J387" s="17"/>
      <c r="K387" s="17"/>
      <c r="L387" s="18" t="str">
        <f>IF(I387&lt;&gt;0,((VLOOKUP(I387,'1. Standard_Cost'!$B$4:$D$9,2)+VLOOKUP(I387,'1. Standard_Cost'!$B$4:$D$9,3))*J387*K387),"0")</f>
        <v>0</v>
      </c>
      <c r="M387" s="18">
        <f t="shared" si="715"/>
        <v>0</v>
      </c>
      <c r="N387" s="19"/>
      <c r="O387" s="19"/>
      <c r="P387" s="19"/>
      <c r="Q387" s="19"/>
      <c r="R387" s="20">
        <f>+N387*P387*'1. Standard_Cost'!$B$13</f>
        <v>0</v>
      </c>
      <c r="S387" s="20">
        <f>+N387*O387*P387*'1. Standard_Cost'!$C$13</f>
        <v>0</v>
      </c>
      <c r="T387" s="20">
        <f>+N387*P387*Q387*'1. Standard_Cost'!$D$13</f>
        <v>0</v>
      </c>
      <c r="U387" s="20">
        <f>+N387*O387*'1. Standard_Cost'!$E$13</f>
        <v>0</v>
      </c>
      <c r="V387" s="19"/>
      <c r="W387" s="19"/>
      <c r="X387" s="19"/>
      <c r="Y387" s="20">
        <f>+V387*((X387*'1. Standard_Cost'!$B$17)+(W387*X387*'1. Standard_Cost'!$C$17))</f>
        <v>0</v>
      </c>
      <c r="Z387" s="19"/>
      <c r="AA387" s="19"/>
      <c r="AB387" s="20">
        <f>+Z387*'1. Standard_Cost'!$B$21+AA387*'1. Standard_Cost'!$C$21</f>
        <v>0</v>
      </c>
      <c r="AC387" s="21"/>
      <c r="AD387" s="22"/>
      <c r="AE387" s="20">
        <f>SUM(AD387,AC387,AB387,Y387,U387,T387,S387,R387)*'1. Standard_Cost'!B439</f>
        <v>0</v>
      </c>
      <c r="AF387" s="20">
        <f t="shared" si="720"/>
        <v>0</v>
      </c>
      <c r="AG387" s="19"/>
      <c r="AH387" s="19"/>
      <c r="AI387" s="19"/>
      <c r="AJ387" s="23"/>
      <c r="AK387" s="23"/>
      <c r="AL387" s="23"/>
      <c r="AM387" s="20" t="e">
        <f>AG387*'1. Standard_Cost'!B435+'Incremental_Cost Year 1'!#REF!*'1. Standard_Cost'!C435+'Incremental_Cost Year 1'!#REF!*'1. Standard_Cost'!D435+'Incremental_Cost Year 1'!#REF!+'Incremental_Cost Year 1'!#REF!+AK387</f>
        <v>#REF!</v>
      </c>
      <c r="AN387" s="20" t="e">
        <f>AM387*'1. Standard_Cost'!C439</f>
        <v>#REF!</v>
      </c>
      <c r="AO387" s="23"/>
      <c r="AQ387" s="20">
        <f t="shared" si="716"/>
        <v>0</v>
      </c>
      <c r="AR387" s="20">
        <f t="shared" si="717"/>
        <v>0</v>
      </c>
      <c r="AS387" s="20" t="e">
        <f t="shared" si="718"/>
        <v>#REF!</v>
      </c>
      <c r="AT387" s="20" t="e">
        <f t="shared" si="721"/>
        <v>#REF!</v>
      </c>
      <c r="AU387" s="24"/>
      <c r="AV387" s="24"/>
      <c r="AW387" s="24"/>
      <c r="AX387" s="24"/>
      <c r="AY387" s="24"/>
      <c r="AZ387" s="24"/>
      <c r="BA387" s="25" t="e">
        <f t="shared" si="719"/>
        <v>#REF!</v>
      </c>
    </row>
    <row r="388" spans="2:53" ht="27.6" outlineLevel="1">
      <c r="B388" s="41"/>
      <c r="C388" s="41"/>
      <c r="D388" s="86" t="s">
        <v>48</v>
      </c>
      <c r="E388" s="86" t="s">
        <v>364</v>
      </c>
      <c r="F388" s="88" t="s">
        <v>153</v>
      </c>
      <c r="G388" s="89" t="s">
        <v>154</v>
      </c>
      <c r="H388" s="27" t="s">
        <v>365</v>
      </c>
      <c r="I388" s="28"/>
      <c r="J388" s="28"/>
      <c r="K388" s="28"/>
      <c r="L388" s="29">
        <f>SUM(L384:L387)</f>
        <v>0</v>
      </c>
      <c r="M388" s="29">
        <f>SUM(M384:M387)</f>
        <v>0</v>
      </c>
      <c r="N388" s="28"/>
      <c r="O388" s="28"/>
      <c r="P388" s="28"/>
      <c r="Q388" s="28"/>
      <c r="R388" s="30">
        <f>SUM(R384:R387)</f>
        <v>0</v>
      </c>
      <c r="S388" s="30">
        <f>SUM(S384:S387)</f>
        <v>0</v>
      </c>
      <c r="T388" s="30">
        <f>SUM(T384:T387)</f>
        <v>0</v>
      </c>
      <c r="U388" s="30">
        <f>SUM(U384:U387)</f>
        <v>0</v>
      </c>
      <c r="V388" s="28"/>
      <c r="W388" s="28"/>
      <c r="X388" s="28"/>
      <c r="Y388" s="29">
        <f>SUM(Y384:Y387)</f>
        <v>0</v>
      </c>
      <c r="Z388" s="28"/>
      <c r="AA388" s="28"/>
      <c r="AB388" s="29">
        <f t="shared" ref="AB388:AF388" si="722">SUM(AB384:AB387)</f>
        <v>0</v>
      </c>
      <c r="AC388" s="29">
        <f t="shared" si="722"/>
        <v>0</v>
      </c>
      <c r="AD388" s="29">
        <f t="shared" si="722"/>
        <v>0</v>
      </c>
      <c r="AE388" s="29">
        <f t="shared" si="722"/>
        <v>0</v>
      </c>
      <c r="AF388" s="29">
        <f t="shared" si="722"/>
        <v>0</v>
      </c>
      <c r="AG388" s="28"/>
      <c r="AH388" s="28"/>
      <c r="AI388" s="28"/>
      <c r="AJ388" s="30">
        <f>SUM(AJ384:AJ387)</f>
        <v>0</v>
      </c>
      <c r="AK388" s="30">
        <f>SUM(AK384:AK387)</f>
        <v>0</v>
      </c>
      <c r="AL388" s="30">
        <f>SUM(AL384:AL387)</f>
        <v>0</v>
      </c>
      <c r="AM388" s="29" t="e">
        <f>SUM(AM384:AM387)</f>
        <v>#REF!</v>
      </c>
      <c r="AN388" s="29" t="e">
        <f>SUM(AN384:AN387)</f>
        <v>#REF!</v>
      </c>
      <c r="AO388" s="31"/>
      <c r="AP388" s="32"/>
      <c r="AQ388" s="78">
        <f t="shared" ref="AQ388:BA388" si="723">SUM(AQ384:AQ387)</f>
        <v>0</v>
      </c>
      <c r="AR388" s="78">
        <f t="shared" si="723"/>
        <v>0</v>
      </c>
      <c r="AS388" s="78" t="e">
        <f t="shared" si="723"/>
        <v>#REF!</v>
      </c>
      <c r="AT388" s="78" t="e">
        <f t="shared" si="723"/>
        <v>#REF!</v>
      </c>
      <c r="AU388" s="78">
        <f t="shared" si="723"/>
        <v>0</v>
      </c>
      <c r="AV388" s="78">
        <f t="shared" si="723"/>
        <v>0</v>
      </c>
      <c r="AW388" s="78">
        <f t="shared" si="723"/>
        <v>0</v>
      </c>
      <c r="AX388" s="78">
        <f t="shared" si="723"/>
        <v>0</v>
      </c>
      <c r="AY388" s="78">
        <f t="shared" si="723"/>
        <v>0</v>
      </c>
      <c r="AZ388" s="78">
        <f t="shared" si="723"/>
        <v>0</v>
      </c>
      <c r="BA388" s="78" t="e">
        <f t="shared" si="723"/>
        <v>#REF!</v>
      </c>
    </row>
    <row r="389" spans="2:53" s="39" customFormat="1" ht="12.75" customHeight="1">
      <c r="B389" s="49"/>
      <c r="C389" s="224" t="s">
        <v>366</v>
      </c>
      <c r="D389" s="224"/>
      <c r="E389" s="225"/>
      <c r="F389" s="69"/>
      <c r="G389" s="69"/>
      <c r="H389" s="57" t="s">
        <v>367</v>
      </c>
      <c r="I389" s="58"/>
      <c r="J389" s="58"/>
      <c r="K389" s="58"/>
      <c r="L389" s="59">
        <f>SUM(L394,L399,L404,L409)</f>
        <v>0</v>
      </c>
      <c r="M389" s="59">
        <f>SUM(M394,M399,M404,M409)</f>
        <v>0</v>
      </c>
      <c r="N389" s="58"/>
      <c r="O389" s="58"/>
      <c r="P389" s="58"/>
      <c r="Q389" s="58"/>
      <c r="R389" s="59">
        <f>SUM(R394,R399,R404,R409)</f>
        <v>0</v>
      </c>
      <c r="S389" s="59">
        <f t="shared" ref="S389:U389" si="724">SUM(S394,S399,S404,S409)</f>
        <v>0</v>
      </c>
      <c r="T389" s="59">
        <f t="shared" si="724"/>
        <v>0</v>
      </c>
      <c r="U389" s="59">
        <f t="shared" si="724"/>
        <v>0</v>
      </c>
      <c r="V389" s="58"/>
      <c r="W389" s="58"/>
      <c r="X389" s="58"/>
      <c r="Y389" s="59">
        <f>SUM(Y394,Y399,Y404,Y409)</f>
        <v>0</v>
      </c>
      <c r="Z389" s="58"/>
      <c r="AA389" s="58"/>
      <c r="AB389" s="59">
        <f t="shared" ref="AB389:AF389" si="725">SUM(AB394,AB399,AB404,AB409)</f>
        <v>0</v>
      </c>
      <c r="AC389" s="59">
        <f t="shared" si="725"/>
        <v>0</v>
      </c>
      <c r="AD389" s="59">
        <f t="shared" si="725"/>
        <v>0</v>
      </c>
      <c r="AE389" s="59">
        <f t="shared" si="725"/>
        <v>0</v>
      </c>
      <c r="AF389" s="59">
        <f t="shared" si="725"/>
        <v>0</v>
      </c>
      <c r="AG389" s="58"/>
      <c r="AH389" s="58"/>
      <c r="AI389" s="58"/>
      <c r="AJ389" s="59">
        <f t="shared" ref="AJ389:AN389" si="726">SUM(AJ394,AJ399,AJ404,AJ409)</f>
        <v>0</v>
      </c>
      <c r="AK389" s="59">
        <f t="shared" si="726"/>
        <v>0</v>
      </c>
      <c r="AL389" s="59">
        <f t="shared" si="726"/>
        <v>0</v>
      </c>
      <c r="AM389" s="59" t="e">
        <f t="shared" si="726"/>
        <v>#REF!</v>
      </c>
      <c r="AN389" s="59" t="e">
        <f t="shared" si="726"/>
        <v>#REF!</v>
      </c>
      <c r="AO389" s="60"/>
      <c r="AP389" s="40"/>
      <c r="AQ389" s="59">
        <f t="shared" ref="AQ389:BA389" si="727">SUM(AQ394,AQ399,AQ404,AQ409)</f>
        <v>0</v>
      </c>
      <c r="AR389" s="59">
        <f t="shared" si="727"/>
        <v>0</v>
      </c>
      <c r="AS389" s="59" t="e">
        <f t="shared" si="727"/>
        <v>#REF!</v>
      </c>
      <c r="AT389" s="59" t="e">
        <f t="shared" si="727"/>
        <v>#REF!</v>
      </c>
      <c r="AU389" s="59">
        <f t="shared" si="727"/>
        <v>0</v>
      </c>
      <c r="AV389" s="59">
        <f t="shared" si="727"/>
        <v>0</v>
      </c>
      <c r="AW389" s="59">
        <f t="shared" si="727"/>
        <v>0</v>
      </c>
      <c r="AX389" s="59">
        <f t="shared" si="727"/>
        <v>0</v>
      </c>
      <c r="AY389" s="59">
        <f t="shared" si="727"/>
        <v>0</v>
      </c>
      <c r="AZ389" s="59">
        <f t="shared" si="727"/>
        <v>0</v>
      </c>
      <c r="BA389" s="59" t="e">
        <f t="shared" si="727"/>
        <v>#REF!</v>
      </c>
    </row>
    <row r="390" spans="2:53" outlineLevel="2">
      <c r="B390" s="41"/>
      <c r="C390" s="38"/>
      <c r="D390" s="85"/>
      <c r="E390" s="85"/>
      <c r="F390" s="87"/>
      <c r="G390" s="82"/>
      <c r="H390" s="15" t="s">
        <v>49</v>
      </c>
      <c r="I390" s="16"/>
      <c r="J390" s="17"/>
      <c r="K390" s="17"/>
      <c r="L390" s="18" t="str">
        <f>IF(I390&lt;&gt;0,((VLOOKUP(I390,'1. Standard_Cost'!$B$4:$D$9,2)+VLOOKUP(I390,'1. Standard_Cost'!$B$4:$D$9,3))*J390*K390),"0")</f>
        <v>0</v>
      </c>
      <c r="M390" s="18">
        <f t="shared" ref="M390:M393" si="728">L390*0.167</f>
        <v>0</v>
      </c>
      <c r="N390" s="19"/>
      <c r="O390" s="19"/>
      <c r="P390" s="19"/>
      <c r="Q390" s="19"/>
      <c r="R390" s="20">
        <f>+N390*P390*'1. Standard_Cost'!$B$13</f>
        <v>0</v>
      </c>
      <c r="S390" s="20">
        <f>+N390*O390*P390*'1. Standard_Cost'!$C$13</f>
        <v>0</v>
      </c>
      <c r="T390" s="20">
        <f>+N390*P390*Q390*'1. Standard_Cost'!$D$13</f>
        <v>0</v>
      </c>
      <c r="U390" s="20">
        <f>+N390*O390*'1. Standard_Cost'!$E$13</f>
        <v>0</v>
      </c>
      <c r="V390" s="19"/>
      <c r="W390" s="19"/>
      <c r="X390" s="19"/>
      <c r="Y390" s="20">
        <f>+V390*((X390*'1. Standard_Cost'!$B$17)+(W390*X390*'1. Standard_Cost'!$C$17))</f>
        <v>0</v>
      </c>
      <c r="Z390" s="19"/>
      <c r="AA390" s="19"/>
      <c r="AB390" s="20">
        <f>+Z390*'1. Standard_Cost'!$B$21+AA390*'1. Standard_Cost'!$C$21</f>
        <v>0</v>
      </c>
      <c r="AC390" s="21"/>
      <c r="AD390" s="22"/>
      <c r="AE390" s="20">
        <f>SUM(AD390,AC390,AB390,Y390,U390,T390,S390,R390)*'1. Standard_Cost'!B450</f>
        <v>0</v>
      </c>
      <c r="AF390" s="20">
        <f>SUM(AD390,AE390)</f>
        <v>0</v>
      </c>
      <c r="AG390" s="19"/>
      <c r="AH390" s="19"/>
      <c r="AI390" s="19"/>
      <c r="AJ390" s="23"/>
      <c r="AK390" s="23"/>
      <c r="AL390" s="23"/>
      <c r="AM390" s="20" t="e">
        <f>AG390*'1. Standard_Cost'!B446+'Incremental_Cost Year 1'!#REF!*'1. Standard_Cost'!C446+'Incremental_Cost Year 1'!#REF!*'1. Standard_Cost'!D446+'Incremental_Cost Year 1'!#REF!+'Incremental_Cost Year 1'!#REF!+AK390</f>
        <v>#REF!</v>
      </c>
      <c r="AN390" s="20" t="e">
        <f>AM390*'1. Standard_Cost'!C450</f>
        <v>#REF!</v>
      </c>
      <c r="AO390" s="23"/>
      <c r="AQ390" s="20">
        <f t="shared" ref="AQ390:AQ393" si="729">L390+M390</f>
        <v>0</v>
      </c>
      <c r="AR390" s="20">
        <f t="shared" ref="AR390:AR393" si="730">AF390</f>
        <v>0</v>
      </c>
      <c r="AS390" s="20" t="e">
        <f t="shared" ref="AS390:AS393" si="731">AM390+AN390</f>
        <v>#REF!</v>
      </c>
      <c r="AT390" s="20" t="e">
        <f>SUM(AQ390,AR390,AS390)</f>
        <v>#REF!</v>
      </c>
      <c r="AU390" s="24"/>
      <c r="AV390" s="24"/>
      <c r="AW390" s="24"/>
      <c r="AX390" s="24"/>
      <c r="AY390" s="24"/>
      <c r="AZ390" s="24"/>
      <c r="BA390" s="25" t="e">
        <f t="shared" ref="BA390:BA393" si="732">SUM(AU390:AZ390)-AT390</f>
        <v>#REF!</v>
      </c>
    </row>
    <row r="391" spans="2:53" outlineLevel="2">
      <c r="B391" s="41"/>
      <c r="C391" s="38"/>
      <c r="D391" s="84"/>
      <c r="E391" s="84"/>
      <c r="F391" s="84"/>
      <c r="G391" s="83"/>
      <c r="H391" s="15" t="s">
        <v>50</v>
      </c>
      <c r="I391" s="16"/>
      <c r="J391" s="17"/>
      <c r="K391" s="17"/>
      <c r="L391" s="18" t="str">
        <f>IF(I391&lt;&gt;0,((VLOOKUP(I391,'1. Standard_Cost'!$B$4:$D$9,2)+VLOOKUP(I391,'1. Standard_Cost'!$B$4:$D$9,3))*J391*K391),"0")</f>
        <v>0</v>
      </c>
      <c r="M391" s="18">
        <f t="shared" si="728"/>
        <v>0</v>
      </c>
      <c r="N391" s="19"/>
      <c r="O391" s="19"/>
      <c r="P391" s="19"/>
      <c r="Q391" s="19"/>
      <c r="R391" s="20">
        <f>+N391*P391*'1. Standard_Cost'!$B$13</f>
        <v>0</v>
      </c>
      <c r="S391" s="20">
        <f>+N391*O391*P391*'1. Standard_Cost'!$C$13</f>
        <v>0</v>
      </c>
      <c r="T391" s="20">
        <f>+N391*P391*Q391*'1. Standard_Cost'!$D$13</f>
        <v>0</v>
      </c>
      <c r="U391" s="20">
        <f>+N391*O391*'1. Standard_Cost'!$E$13</f>
        <v>0</v>
      </c>
      <c r="V391" s="19"/>
      <c r="W391" s="19"/>
      <c r="X391" s="19"/>
      <c r="Y391" s="20">
        <f>+V391*((X391*'1. Standard_Cost'!$B$17)+(W391*X391*'1. Standard_Cost'!$C$17))</f>
        <v>0</v>
      </c>
      <c r="Z391" s="19"/>
      <c r="AA391" s="19"/>
      <c r="AB391" s="20">
        <f>+Z391*'1. Standard_Cost'!$B$21+AA391*'1. Standard_Cost'!$C$21</f>
        <v>0</v>
      </c>
      <c r="AC391" s="21"/>
      <c r="AD391" s="22"/>
      <c r="AE391" s="20">
        <f>SUM(AD391,AC391,AB391,Y391,U391,T391,S391,R391)*'1. Standard_Cost'!B450</f>
        <v>0</v>
      </c>
      <c r="AF391" s="20">
        <f t="shared" ref="AF391:AF393" si="733">SUM(AD391,AE391)</f>
        <v>0</v>
      </c>
      <c r="AG391" s="19"/>
      <c r="AH391" s="19"/>
      <c r="AI391" s="19"/>
      <c r="AJ391" s="23"/>
      <c r="AK391" s="23"/>
      <c r="AL391" s="23"/>
      <c r="AM391" s="20" t="e">
        <f>AG391*'1. Standard_Cost'!B446+'Incremental_Cost Year 1'!#REF!*'1. Standard_Cost'!C446+'Incremental_Cost Year 1'!#REF!*'1. Standard_Cost'!D446+'Incremental_Cost Year 1'!#REF!+'Incremental_Cost Year 1'!#REF!+AK391</f>
        <v>#REF!</v>
      </c>
      <c r="AN391" s="20" t="e">
        <f>AM391*'1. Standard_Cost'!C450</f>
        <v>#REF!</v>
      </c>
      <c r="AO391" s="23"/>
      <c r="AQ391" s="20">
        <f t="shared" si="729"/>
        <v>0</v>
      </c>
      <c r="AR391" s="20">
        <f t="shared" si="730"/>
        <v>0</v>
      </c>
      <c r="AS391" s="20" t="e">
        <f t="shared" si="731"/>
        <v>#REF!</v>
      </c>
      <c r="AT391" s="20" t="e">
        <f t="shared" ref="AT391:AT393" si="734">SUM(AQ391,AR391,AS391)</f>
        <v>#REF!</v>
      </c>
      <c r="AU391" s="24"/>
      <c r="AV391" s="24"/>
      <c r="AW391" s="24"/>
      <c r="AX391" s="24"/>
      <c r="AY391" s="24"/>
      <c r="AZ391" s="24"/>
      <c r="BA391" s="25" t="e">
        <f t="shared" si="732"/>
        <v>#REF!</v>
      </c>
    </row>
    <row r="392" spans="2:53" outlineLevel="2">
      <c r="B392" s="41"/>
      <c r="C392" s="38"/>
      <c r="D392" s="84"/>
      <c r="E392" s="84"/>
      <c r="F392" s="84"/>
      <c r="G392" s="83"/>
      <c r="H392" s="15" t="s">
        <v>51</v>
      </c>
      <c r="I392" s="16"/>
      <c r="J392" s="17"/>
      <c r="K392" s="17"/>
      <c r="L392" s="18" t="str">
        <f>IF(I392&lt;&gt;0,((VLOOKUP(I392,'1. Standard_Cost'!$B$4:$D$9,2)+VLOOKUP(I392,'1. Standard_Cost'!$B$4:$D$9,3))*J392*K392),"0")</f>
        <v>0</v>
      </c>
      <c r="M392" s="18">
        <f t="shared" si="728"/>
        <v>0</v>
      </c>
      <c r="N392" s="19"/>
      <c r="O392" s="19"/>
      <c r="P392" s="19"/>
      <c r="Q392" s="19"/>
      <c r="R392" s="20">
        <f>+N392*P392*'1. Standard_Cost'!$B$13</f>
        <v>0</v>
      </c>
      <c r="S392" s="20">
        <f>+N392*O392*P392*'1. Standard_Cost'!$C$13</f>
        <v>0</v>
      </c>
      <c r="T392" s="20">
        <f>+N392*P392*Q392*'1. Standard_Cost'!$D$13</f>
        <v>0</v>
      </c>
      <c r="U392" s="20">
        <f>+N392*O392*'1. Standard_Cost'!$E$13</f>
        <v>0</v>
      </c>
      <c r="V392" s="19"/>
      <c r="W392" s="19"/>
      <c r="X392" s="19"/>
      <c r="Y392" s="20">
        <f>+V392*((X392*'1. Standard_Cost'!$B$17)+(W392*X392*'1. Standard_Cost'!$C$17))</f>
        <v>0</v>
      </c>
      <c r="Z392" s="19"/>
      <c r="AA392" s="19"/>
      <c r="AB392" s="20">
        <f>+Z392*'1. Standard_Cost'!$B$21+AA392*'1. Standard_Cost'!$C$21</f>
        <v>0</v>
      </c>
      <c r="AC392" s="21"/>
      <c r="AD392" s="22"/>
      <c r="AE392" s="20">
        <f>SUM(AD392,AC392,AB392,Y392,U392,T392,S392,R392)*'1. Standard_Cost'!B450</f>
        <v>0</v>
      </c>
      <c r="AF392" s="20">
        <f t="shared" si="733"/>
        <v>0</v>
      </c>
      <c r="AG392" s="19"/>
      <c r="AH392" s="19"/>
      <c r="AI392" s="19"/>
      <c r="AJ392" s="23"/>
      <c r="AK392" s="23"/>
      <c r="AL392" s="23"/>
      <c r="AM392" s="20" t="e">
        <f>AG392*'1. Standard_Cost'!B446+'Incremental_Cost Year 1'!#REF!*'1. Standard_Cost'!C446+'Incremental_Cost Year 1'!#REF!*'1. Standard_Cost'!D446+'Incremental_Cost Year 1'!#REF!+'Incremental_Cost Year 1'!#REF!+AK392</f>
        <v>#REF!</v>
      </c>
      <c r="AN392" s="20" t="e">
        <f>AM392*'1. Standard_Cost'!C450</f>
        <v>#REF!</v>
      </c>
      <c r="AO392" s="23"/>
      <c r="AQ392" s="20">
        <f t="shared" si="729"/>
        <v>0</v>
      </c>
      <c r="AR392" s="20">
        <f t="shared" si="730"/>
        <v>0</v>
      </c>
      <c r="AS392" s="20" t="e">
        <f t="shared" si="731"/>
        <v>#REF!</v>
      </c>
      <c r="AT392" s="20" t="e">
        <f t="shared" si="734"/>
        <v>#REF!</v>
      </c>
      <c r="AU392" s="24"/>
      <c r="AV392" s="24"/>
      <c r="AW392" s="24"/>
      <c r="AX392" s="24"/>
      <c r="AY392" s="24"/>
      <c r="AZ392" s="24"/>
      <c r="BA392" s="25" t="e">
        <f t="shared" si="732"/>
        <v>#REF!</v>
      </c>
    </row>
    <row r="393" spans="2:53" outlineLevel="2">
      <c r="B393" s="41"/>
      <c r="C393" s="38"/>
      <c r="D393" s="84"/>
      <c r="E393" s="84"/>
      <c r="F393" s="84"/>
      <c r="G393" s="83"/>
      <c r="H393" s="26" t="s">
        <v>180</v>
      </c>
      <c r="I393" s="16"/>
      <c r="J393" s="17"/>
      <c r="K393" s="17"/>
      <c r="L393" s="18" t="str">
        <f>IF(I393&lt;&gt;0,((VLOOKUP(I393,'1. Standard_Cost'!$B$4:$D$9,2)+VLOOKUP(I393,'1. Standard_Cost'!$B$4:$D$9,3))*J393*K393),"0")</f>
        <v>0</v>
      </c>
      <c r="M393" s="18">
        <f t="shared" si="728"/>
        <v>0</v>
      </c>
      <c r="N393" s="19"/>
      <c r="O393" s="19"/>
      <c r="P393" s="19"/>
      <c r="Q393" s="19"/>
      <c r="R393" s="20">
        <f>+N393*P393*'1. Standard_Cost'!$B$13</f>
        <v>0</v>
      </c>
      <c r="S393" s="20">
        <f>+N393*O393*P393*'1. Standard_Cost'!$C$13</f>
        <v>0</v>
      </c>
      <c r="T393" s="20">
        <f>+N393*P393*Q393*'1. Standard_Cost'!$D$13</f>
        <v>0</v>
      </c>
      <c r="U393" s="20">
        <f>+N393*O393*'1. Standard_Cost'!$E$13</f>
        <v>0</v>
      </c>
      <c r="V393" s="19"/>
      <c r="W393" s="19"/>
      <c r="X393" s="19"/>
      <c r="Y393" s="20">
        <f>+V393*((X393*'1. Standard_Cost'!$B$17)+(W393*X393*'1. Standard_Cost'!$C$17))</f>
        <v>0</v>
      </c>
      <c r="Z393" s="19"/>
      <c r="AA393" s="19"/>
      <c r="AB393" s="20">
        <f>+Z393*'1. Standard_Cost'!$B$21+AA393*'1. Standard_Cost'!$C$21</f>
        <v>0</v>
      </c>
      <c r="AC393" s="21"/>
      <c r="AD393" s="22"/>
      <c r="AE393" s="20">
        <f>SUM(AD393,AC393,AB393,Y393,U393,T393,S393,R393)*'1. Standard_Cost'!B450</f>
        <v>0</v>
      </c>
      <c r="AF393" s="20">
        <f t="shared" si="733"/>
        <v>0</v>
      </c>
      <c r="AG393" s="19"/>
      <c r="AH393" s="19"/>
      <c r="AI393" s="19"/>
      <c r="AJ393" s="23"/>
      <c r="AK393" s="23"/>
      <c r="AL393" s="23"/>
      <c r="AM393" s="20" t="e">
        <f>AG393*'1. Standard_Cost'!B446+'Incremental_Cost Year 1'!#REF!*'1. Standard_Cost'!C446+'Incremental_Cost Year 1'!#REF!*'1. Standard_Cost'!D446+'Incremental_Cost Year 1'!#REF!+'Incremental_Cost Year 1'!#REF!+AK393</f>
        <v>#REF!</v>
      </c>
      <c r="AN393" s="20" t="e">
        <f>AM393*'1. Standard_Cost'!C450</f>
        <v>#REF!</v>
      </c>
      <c r="AO393" s="23"/>
      <c r="AQ393" s="20">
        <f t="shared" si="729"/>
        <v>0</v>
      </c>
      <c r="AR393" s="20">
        <f t="shared" si="730"/>
        <v>0</v>
      </c>
      <c r="AS393" s="20" t="e">
        <f t="shared" si="731"/>
        <v>#REF!</v>
      </c>
      <c r="AT393" s="20" t="e">
        <f t="shared" si="734"/>
        <v>#REF!</v>
      </c>
      <c r="AU393" s="24"/>
      <c r="AV393" s="24"/>
      <c r="AW393" s="24"/>
      <c r="AX393" s="24"/>
      <c r="AY393" s="24"/>
      <c r="AZ393" s="24"/>
      <c r="BA393" s="25" t="e">
        <f t="shared" si="732"/>
        <v>#REF!</v>
      </c>
    </row>
    <row r="394" spans="2:53" ht="55.2" outlineLevel="1">
      <c r="B394" s="41"/>
      <c r="C394" s="38"/>
      <c r="D394" s="86" t="s">
        <v>48</v>
      </c>
      <c r="E394" s="86" t="s">
        <v>370</v>
      </c>
      <c r="F394" s="88" t="s">
        <v>153</v>
      </c>
      <c r="G394" s="89" t="s">
        <v>154</v>
      </c>
      <c r="H394" s="27" t="s">
        <v>360</v>
      </c>
      <c r="I394" s="28"/>
      <c r="J394" s="28"/>
      <c r="K394" s="28"/>
      <c r="L394" s="29">
        <f>SUM(L390:L393)</f>
        <v>0</v>
      </c>
      <c r="M394" s="29">
        <f>SUM(M390:M393)</f>
        <v>0</v>
      </c>
      <c r="N394" s="28"/>
      <c r="O394" s="28"/>
      <c r="P394" s="28"/>
      <c r="Q394" s="28"/>
      <c r="R394" s="30">
        <f>SUM(R390:R393)</f>
        <v>0</v>
      </c>
      <c r="S394" s="30">
        <f>SUM(S390:S393)</f>
        <v>0</v>
      </c>
      <c r="T394" s="30">
        <f>SUM(T390:T393)</f>
        <v>0</v>
      </c>
      <c r="U394" s="30">
        <f>SUM(U390:U393)</f>
        <v>0</v>
      </c>
      <c r="V394" s="28"/>
      <c r="W394" s="28"/>
      <c r="X394" s="28"/>
      <c r="Y394" s="29">
        <f>SUM(Y390:Y393)</f>
        <v>0</v>
      </c>
      <c r="Z394" s="28"/>
      <c r="AA394" s="28"/>
      <c r="AB394" s="29">
        <f t="shared" ref="AB394:AF394" si="735">SUM(AB390:AB393)</f>
        <v>0</v>
      </c>
      <c r="AC394" s="29">
        <f t="shared" si="735"/>
        <v>0</v>
      </c>
      <c r="AD394" s="29">
        <f t="shared" si="735"/>
        <v>0</v>
      </c>
      <c r="AE394" s="29">
        <f t="shared" si="735"/>
        <v>0</v>
      </c>
      <c r="AF394" s="29">
        <f t="shared" si="735"/>
        <v>0</v>
      </c>
      <c r="AG394" s="28"/>
      <c r="AH394" s="28"/>
      <c r="AI394" s="28"/>
      <c r="AJ394" s="30">
        <f>SUM(AJ390:AJ393)</f>
        <v>0</v>
      </c>
      <c r="AK394" s="30">
        <f>SUM(AK390:AK393)</f>
        <v>0</v>
      </c>
      <c r="AL394" s="30">
        <f>SUM(AL390:AL393)</f>
        <v>0</v>
      </c>
      <c r="AM394" s="29" t="e">
        <f>SUM(AM390:AM393)</f>
        <v>#REF!</v>
      </c>
      <c r="AN394" s="29" t="e">
        <f>SUM(AN390:AN393)</f>
        <v>#REF!</v>
      </c>
      <c r="AO394" s="31"/>
      <c r="AP394" s="32"/>
      <c r="AQ394" s="78">
        <f t="shared" ref="AQ394:BA394" si="736">SUM(AQ390:AQ393)</f>
        <v>0</v>
      </c>
      <c r="AR394" s="78">
        <f t="shared" si="736"/>
        <v>0</v>
      </c>
      <c r="AS394" s="78" t="e">
        <f t="shared" si="736"/>
        <v>#REF!</v>
      </c>
      <c r="AT394" s="78" t="e">
        <f t="shared" si="736"/>
        <v>#REF!</v>
      </c>
      <c r="AU394" s="78">
        <f t="shared" si="736"/>
        <v>0</v>
      </c>
      <c r="AV394" s="78">
        <f t="shared" si="736"/>
        <v>0</v>
      </c>
      <c r="AW394" s="78">
        <f t="shared" si="736"/>
        <v>0</v>
      </c>
      <c r="AX394" s="78">
        <f t="shared" si="736"/>
        <v>0</v>
      </c>
      <c r="AY394" s="78">
        <f t="shared" si="736"/>
        <v>0</v>
      </c>
      <c r="AZ394" s="78">
        <f t="shared" si="736"/>
        <v>0</v>
      </c>
      <c r="BA394" s="78" t="e">
        <f t="shared" si="736"/>
        <v>#REF!</v>
      </c>
    </row>
    <row r="395" spans="2:53" outlineLevel="2">
      <c r="B395" s="41"/>
      <c r="C395" s="38"/>
      <c r="D395" s="85"/>
      <c r="E395" s="85"/>
      <c r="F395" s="87"/>
      <c r="G395" s="82"/>
      <c r="H395" s="15" t="s">
        <v>49</v>
      </c>
      <c r="I395" s="16"/>
      <c r="J395" s="17"/>
      <c r="K395" s="17"/>
      <c r="L395" s="18" t="str">
        <f>IF(I395&lt;&gt;0,((VLOOKUP(I395,'1. Standard_Cost'!$B$4:$D$9,2)+VLOOKUP(I395,'1. Standard_Cost'!$B$4:$D$9,3))*J395*K395),"0")</f>
        <v>0</v>
      </c>
      <c r="M395" s="18">
        <f t="shared" ref="M395:M398" si="737">L395*0.167</f>
        <v>0</v>
      </c>
      <c r="N395" s="19"/>
      <c r="O395" s="19"/>
      <c r="P395" s="19"/>
      <c r="Q395" s="19"/>
      <c r="R395" s="20">
        <f>+N395*P395*'1. Standard_Cost'!$B$13</f>
        <v>0</v>
      </c>
      <c r="S395" s="20">
        <f>+N395*O395*P395*'1. Standard_Cost'!$C$13</f>
        <v>0</v>
      </c>
      <c r="T395" s="20">
        <f>+N395*P395*Q395*'1. Standard_Cost'!$D$13</f>
        <v>0</v>
      </c>
      <c r="U395" s="20">
        <f>+N395*O395*'1. Standard_Cost'!$E$13</f>
        <v>0</v>
      </c>
      <c r="V395" s="19"/>
      <c r="W395" s="19"/>
      <c r="X395" s="19"/>
      <c r="Y395" s="20">
        <f>+V395*((X395*'1. Standard_Cost'!$B$17)+(W395*X395*'1. Standard_Cost'!$C$17))</f>
        <v>0</v>
      </c>
      <c r="Z395" s="19"/>
      <c r="AA395" s="19"/>
      <c r="AB395" s="20">
        <f>+Z395*'1. Standard_Cost'!$B$21+AA395*'1. Standard_Cost'!$C$21</f>
        <v>0</v>
      </c>
      <c r="AC395" s="21"/>
      <c r="AD395" s="22"/>
      <c r="AE395" s="20">
        <f>SUM(AD395,AC395,AB395,Y395,U395,T395,S395,R395)*'1. Standard_Cost'!B450</f>
        <v>0</v>
      </c>
      <c r="AF395" s="20">
        <f>SUM(AD395,AE395)</f>
        <v>0</v>
      </c>
      <c r="AG395" s="19"/>
      <c r="AH395" s="19"/>
      <c r="AI395" s="19"/>
      <c r="AJ395" s="23"/>
      <c r="AK395" s="23"/>
      <c r="AL395" s="23"/>
      <c r="AM395" s="20" t="e">
        <f>AG395*'1. Standard_Cost'!B446+'Incremental_Cost Year 1'!#REF!*'1. Standard_Cost'!C446+'Incremental_Cost Year 1'!#REF!*'1. Standard_Cost'!D446+'Incremental_Cost Year 1'!#REF!+'Incremental_Cost Year 1'!#REF!+AK395</f>
        <v>#REF!</v>
      </c>
      <c r="AN395" s="20" t="e">
        <f>AM395*'1. Standard_Cost'!C450</f>
        <v>#REF!</v>
      </c>
      <c r="AO395" s="23"/>
      <c r="AQ395" s="20">
        <f t="shared" ref="AQ395:AQ398" si="738">L395+M395</f>
        <v>0</v>
      </c>
      <c r="AR395" s="20">
        <f t="shared" ref="AR395:AR398" si="739">AF395</f>
        <v>0</v>
      </c>
      <c r="AS395" s="20" t="e">
        <f t="shared" ref="AS395:AS398" si="740">AM395+AN395</f>
        <v>#REF!</v>
      </c>
      <c r="AT395" s="20" t="e">
        <f>SUM(AQ395,AR395,AS395)</f>
        <v>#REF!</v>
      </c>
      <c r="AU395" s="24"/>
      <c r="AV395" s="24"/>
      <c r="AW395" s="24"/>
      <c r="AX395" s="24"/>
      <c r="AY395" s="24"/>
      <c r="AZ395" s="24"/>
      <c r="BA395" s="25" t="e">
        <f t="shared" ref="BA395:BA398" si="741">SUM(AU395:AZ395)-AT395</f>
        <v>#REF!</v>
      </c>
    </row>
    <row r="396" spans="2:53" outlineLevel="2">
      <c r="B396" s="41"/>
      <c r="C396" s="38"/>
      <c r="D396" s="84"/>
      <c r="E396" s="84"/>
      <c r="F396" s="84"/>
      <c r="G396" s="83"/>
      <c r="H396" s="15" t="s">
        <v>50</v>
      </c>
      <c r="I396" s="16"/>
      <c r="J396" s="17"/>
      <c r="K396" s="17"/>
      <c r="L396" s="18" t="str">
        <f>IF(I396&lt;&gt;0,((VLOOKUP(I396,'1. Standard_Cost'!$B$4:$D$9,2)+VLOOKUP(I396,'1. Standard_Cost'!$B$4:$D$9,3))*J396*K396),"0")</f>
        <v>0</v>
      </c>
      <c r="M396" s="18">
        <f t="shared" si="737"/>
        <v>0</v>
      </c>
      <c r="N396" s="19"/>
      <c r="O396" s="19"/>
      <c r="P396" s="19"/>
      <c r="Q396" s="19"/>
      <c r="R396" s="20">
        <f>+N396*P396*'1. Standard_Cost'!$B$13</f>
        <v>0</v>
      </c>
      <c r="S396" s="20">
        <f>+N396*O396*P396*'1. Standard_Cost'!$C$13</f>
        <v>0</v>
      </c>
      <c r="T396" s="20">
        <f>+N396*P396*Q396*'1. Standard_Cost'!$D$13</f>
        <v>0</v>
      </c>
      <c r="U396" s="20">
        <f>+N396*O396*'1. Standard_Cost'!$E$13</f>
        <v>0</v>
      </c>
      <c r="V396" s="19"/>
      <c r="W396" s="19"/>
      <c r="X396" s="19"/>
      <c r="Y396" s="20">
        <f>+V396*((X396*'1. Standard_Cost'!$B$17)+(W396*X396*'1. Standard_Cost'!$C$17))</f>
        <v>0</v>
      </c>
      <c r="Z396" s="19"/>
      <c r="AA396" s="19"/>
      <c r="AB396" s="20">
        <f>+Z396*'1. Standard_Cost'!$B$21+AA396*'1. Standard_Cost'!$C$21</f>
        <v>0</v>
      </c>
      <c r="AC396" s="21"/>
      <c r="AD396" s="22"/>
      <c r="AE396" s="20">
        <f>SUM(AD396,AC396,AB396,Y396,U396,T396,S396,R396)*'1. Standard_Cost'!B450</f>
        <v>0</v>
      </c>
      <c r="AF396" s="20">
        <f t="shared" ref="AF396:AF398" si="742">SUM(AD396,AE396)</f>
        <v>0</v>
      </c>
      <c r="AG396" s="19"/>
      <c r="AH396" s="19"/>
      <c r="AI396" s="19"/>
      <c r="AJ396" s="23"/>
      <c r="AK396" s="23"/>
      <c r="AL396" s="23"/>
      <c r="AM396" s="20" t="e">
        <f>AG396*'1. Standard_Cost'!B446+'Incremental_Cost Year 1'!#REF!*'1. Standard_Cost'!C446+'Incremental_Cost Year 1'!#REF!*'1. Standard_Cost'!D446+'Incremental_Cost Year 1'!#REF!+'Incremental_Cost Year 1'!#REF!+AK396</f>
        <v>#REF!</v>
      </c>
      <c r="AN396" s="20" t="e">
        <f>AM396*'1. Standard_Cost'!C450</f>
        <v>#REF!</v>
      </c>
      <c r="AO396" s="23"/>
      <c r="AQ396" s="20">
        <f t="shared" si="738"/>
        <v>0</v>
      </c>
      <c r="AR396" s="20">
        <f t="shared" si="739"/>
        <v>0</v>
      </c>
      <c r="AS396" s="20" t="e">
        <f t="shared" si="740"/>
        <v>#REF!</v>
      </c>
      <c r="AT396" s="20" t="e">
        <f t="shared" ref="AT396:AT398" si="743">SUM(AQ396,AR396,AS396)</f>
        <v>#REF!</v>
      </c>
      <c r="AU396" s="24"/>
      <c r="AV396" s="24">
        <v>0</v>
      </c>
      <c r="AW396" s="24"/>
      <c r="AX396" s="24"/>
      <c r="AY396" s="24"/>
      <c r="AZ396" s="24"/>
      <c r="BA396" s="25" t="e">
        <f t="shared" si="741"/>
        <v>#REF!</v>
      </c>
    </row>
    <row r="397" spans="2:53" outlineLevel="2">
      <c r="B397" s="41"/>
      <c r="C397" s="41"/>
      <c r="D397" s="84"/>
      <c r="E397" s="84"/>
      <c r="F397" s="84"/>
      <c r="G397" s="83"/>
      <c r="H397" s="15" t="s">
        <v>51</v>
      </c>
      <c r="I397" s="16"/>
      <c r="J397" s="17"/>
      <c r="K397" s="17"/>
      <c r="L397" s="18" t="str">
        <f>IF(I397&lt;&gt;0,((VLOOKUP(I397,'1. Standard_Cost'!$B$4:$D$9,2)+VLOOKUP(I397,'1. Standard_Cost'!$B$4:$D$9,3))*J397*K397),"0")</f>
        <v>0</v>
      </c>
      <c r="M397" s="18">
        <f t="shared" si="737"/>
        <v>0</v>
      </c>
      <c r="N397" s="19"/>
      <c r="O397" s="19"/>
      <c r="P397" s="19"/>
      <c r="Q397" s="19"/>
      <c r="R397" s="20">
        <f>+N397*P397*'1. Standard_Cost'!$B$13</f>
        <v>0</v>
      </c>
      <c r="S397" s="20">
        <f>+N397*O397*P397*'1. Standard_Cost'!$C$13</f>
        <v>0</v>
      </c>
      <c r="T397" s="20">
        <f>+N397*P397*Q397*'1. Standard_Cost'!$D$13</f>
        <v>0</v>
      </c>
      <c r="U397" s="20">
        <f>+N397*O397*'1. Standard_Cost'!$E$13</f>
        <v>0</v>
      </c>
      <c r="V397" s="19"/>
      <c r="W397" s="19"/>
      <c r="X397" s="19"/>
      <c r="Y397" s="20">
        <f>+V397*((X397*'1. Standard_Cost'!$B$17)+(W397*X397*'1. Standard_Cost'!$C$17))</f>
        <v>0</v>
      </c>
      <c r="Z397" s="19"/>
      <c r="AA397" s="19"/>
      <c r="AB397" s="20">
        <f>+Z397*'1. Standard_Cost'!$B$21+AA397*'1. Standard_Cost'!$C$21</f>
        <v>0</v>
      </c>
      <c r="AC397" s="21"/>
      <c r="AD397" s="22"/>
      <c r="AE397" s="20">
        <f>SUM(AD397,AC397,AB397,Y397,U397,T397,S397,R397)*'1. Standard_Cost'!B450</f>
        <v>0</v>
      </c>
      <c r="AF397" s="20">
        <f t="shared" si="742"/>
        <v>0</v>
      </c>
      <c r="AG397" s="19"/>
      <c r="AH397" s="19"/>
      <c r="AI397" s="19"/>
      <c r="AJ397" s="23"/>
      <c r="AK397" s="23"/>
      <c r="AL397" s="23"/>
      <c r="AM397" s="20" t="e">
        <f>AG397*'1. Standard_Cost'!B446+'Incremental_Cost Year 1'!#REF!*'1. Standard_Cost'!C446+'Incremental_Cost Year 1'!#REF!*'1. Standard_Cost'!D446+'Incremental_Cost Year 1'!#REF!+'Incremental_Cost Year 1'!#REF!+AK397</f>
        <v>#REF!</v>
      </c>
      <c r="AN397" s="20" t="e">
        <f>AM397*'1. Standard_Cost'!C450</f>
        <v>#REF!</v>
      </c>
      <c r="AO397" s="23"/>
      <c r="AQ397" s="20">
        <f t="shared" si="738"/>
        <v>0</v>
      </c>
      <c r="AR397" s="20">
        <f t="shared" si="739"/>
        <v>0</v>
      </c>
      <c r="AS397" s="20" t="e">
        <f t="shared" si="740"/>
        <v>#REF!</v>
      </c>
      <c r="AT397" s="20" t="e">
        <f t="shared" si="743"/>
        <v>#REF!</v>
      </c>
      <c r="AU397" s="24"/>
      <c r="AV397" s="24"/>
      <c r="AW397" s="24"/>
      <c r="AX397" s="24"/>
      <c r="AY397" s="24"/>
      <c r="AZ397" s="24"/>
      <c r="BA397" s="25" t="e">
        <f t="shared" si="741"/>
        <v>#REF!</v>
      </c>
    </row>
    <row r="398" spans="2:53" outlineLevel="2">
      <c r="B398" s="41"/>
      <c r="C398" s="41"/>
      <c r="D398" s="84"/>
      <c r="E398" s="84"/>
      <c r="F398" s="84"/>
      <c r="G398" s="83"/>
      <c r="H398" s="26" t="s">
        <v>180</v>
      </c>
      <c r="I398" s="16"/>
      <c r="J398" s="17"/>
      <c r="K398" s="17"/>
      <c r="L398" s="18" t="str">
        <f>IF(I398&lt;&gt;0,((VLOOKUP(I398,'1. Standard_Cost'!$B$4:$D$9,2)+VLOOKUP(I398,'1. Standard_Cost'!$B$4:$D$9,3))*J398*K398),"0")</f>
        <v>0</v>
      </c>
      <c r="M398" s="18">
        <f t="shared" si="737"/>
        <v>0</v>
      </c>
      <c r="N398" s="19"/>
      <c r="O398" s="19"/>
      <c r="P398" s="19"/>
      <c r="Q398" s="19"/>
      <c r="R398" s="20">
        <f>+N398*P398*'1. Standard_Cost'!$B$13</f>
        <v>0</v>
      </c>
      <c r="S398" s="20">
        <f>+N398*O398*P398*'1. Standard_Cost'!$C$13</f>
        <v>0</v>
      </c>
      <c r="T398" s="20">
        <f>+N398*P398*Q398*'1. Standard_Cost'!$D$13</f>
        <v>0</v>
      </c>
      <c r="U398" s="20">
        <f>+N398*O398*'1. Standard_Cost'!$E$13</f>
        <v>0</v>
      </c>
      <c r="V398" s="19"/>
      <c r="W398" s="19"/>
      <c r="X398" s="19"/>
      <c r="Y398" s="20">
        <f>+V398*((X398*'1. Standard_Cost'!$B$17)+(W398*X398*'1. Standard_Cost'!$C$17))</f>
        <v>0</v>
      </c>
      <c r="Z398" s="19"/>
      <c r="AA398" s="19"/>
      <c r="AB398" s="20">
        <f>+Z398*'1. Standard_Cost'!$B$21+AA398*'1. Standard_Cost'!$C$21</f>
        <v>0</v>
      </c>
      <c r="AC398" s="21"/>
      <c r="AD398" s="22"/>
      <c r="AE398" s="20">
        <f>SUM(AD398,AC398,AB398,Y398,U398,T398,S398,R398)*'1. Standard_Cost'!B450</f>
        <v>0</v>
      </c>
      <c r="AF398" s="20">
        <f t="shared" si="742"/>
        <v>0</v>
      </c>
      <c r="AG398" s="19"/>
      <c r="AH398" s="19"/>
      <c r="AI398" s="19"/>
      <c r="AJ398" s="23"/>
      <c r="AK398" s="23"/>
      <c r="AL398" s="23"/>
      <c r="AM398" s="20" t="e">
        <f>AG398*'1. Standard_Cost'!B446+'Incremental_Cost Year 1'!#REF!*'1. Standard_Cost'!C446+'Incremental_Cost Year 1'!#REF!*'1. Standard_Cost'!D446+'Incremental_Cost Year 1'!#REF!+'Incremental_Cost Year 1'!#REF!+AK398</f>
        <v>#REF!</v>
      </c>
      <c r="AN398" s="20" t="e">
        <f>AM398*'1. Standard_Cost'!C450</f>
        <v>#REF!</v>
      </c>
      <c r="AO398" s="23"/>
      <c r="AQ398" s="20">
        <f t="shared" si="738"/>
        <v>0</v>
      </c>
      <c r="AR398" s="20">
        <f t="shared" si="739"/>
        <v>0</v>
      </c>
      <c r="AS398" s="20" t="e">
        <f t="shared" si="740"/>
        <v>#REF!</v>
      </c>
      <c r="AT398" s="20" t="e">
        <f t="shared" si="743"/>
        <v>#REF!</v>
      </c>
      <c r="AU398" s="24"/>
      <c r="AV398" s="24"/>
      <c r="AW398" s="24"/>
      <c r="AX398" s="24"/>
      <c r="AY398" s="24"/>
      <c r="AZ398" s="24"/>
      <c r="BA398" s="25" t="e">
        <f t="shared" si="741"/>
        <v>#REF!</v>
      </c>
    </row>
    <row r="399" spans="2:53" ht="69" outlineLevel="1">
      <c r="B399" s="41"/>
      <c r="C399" s="41"/>
      <c r="D399" s="86" t="s">
        <v>48</v>
      </c>
      <c r="E399" s="86" t="s">
        <v>371</v>
      </c>
      <c r="F399" s="88" t="s">
        <v>153</v>
      </c>
      <c r="G399" s="89" t="s">
        <v>154</v>
      </c>
      <c r="H399" s="27" t="s">
        <v>361</v>
      </c>
      <c r="I399" s="28"/>
      <c r="J399" s="28"/>
      <c r="K399" s="28"/>
      <c r="L399" s="29">
        <f>SUM(L395:L398)</f>
        <v>0</v>
      </c>
      <c r="M399" s="29">
        <f>SUM(M395:M398)</f>
        <v>0</v>
      </c>
      <c r="N399" s="28"/>
      <c r="O399" s="28"/>
      <c r="P399" s="28"/>
      <c r="Q399" s="28"/>
      <c r="R399" s="30">
        <f>SUM(R395:R398)</f>
        <v>0</v>
      </c>
      <c r="S399" s="30">
        <f>SUM(S395:S398)</f>
        <v>0</v>
      </c>
      <c r="T399" s="30">
        <f>SUM(T395:T398)</f>
        <v>0</v>
      </c>
      <c r="U399" s="30">
        <f>SUM(U395:U398)</f>
        <v>0</v>
      </c>
      <c r="V399" s="28"/>
      <c r="W399" s="28"/>
      <c r="X399" s="28"/>
      <c r="Y399" s="29">
        <f>SUM(Y395:Y398)</f>
        <v>0</v>
      </c>
      <c r="Z399" s="28"/>
      <c r="AA399" s="28"/>
      <c r="AB399" s="29">
        <f t="shared" ref="AB399:AF399" si="744">SUM(AB395:AB398)</f>
        <v>0</v>
      </c>
      <c r="AC399" s="29">
        <f t="shared" si="744"/>
        <v>0</v>
      </c>
      <c r="AD399" s="29">
        <f t="shared" si="744"/>
        <v>0</v>
      </c>
      <c r="AE399" s="29">
        <f t="shared" si="744"/>
        <v>0</v>
      </c>
      <c r="AF399" s="29">
        <f t="shared" si="744"/>
        <v>0</v>
      </c>
      <c r="AG399" s="28"/>
      <c r="AH399" s="28"/>
      <c r="AI399" s="28"/>
      <c r="AJ399" s="30">
        <f>SUM(AJ395:AJ398)</f>
        <v>0</v>
      </c>
      <c r="AK399" s="30">
        <f>SUM(AK395:AK398)</f>
        <v>0</v>
      </c>
      <c r="AL399" s="30">
        <f>SUM(AL395:AL398)</f>
        <v>0</v>
      </c>
      <c r="AM399" s="29" t="e">
        <f>SUM(AM395:AM398)</f>
        <v>#REF!</v>
      </c>
      <c r="AN399" s="29" t="e">
        <f>SUM(AN395:AN398)</f>
        <v>#REF!</v>
      </c>
      <c r="AO399" s="31"/>
      <c r="AP399" s="32"/>
      <c r="AQ399" s="78">
        <f t="shared" ref="AQ399:BA399" si="745">SUM(AQ395:AQ398)</f>
        <v>0</v>
      </c>
      <c r="AR399" s="78">
        <f t="shared" si="745"/>
        <v>0</v>
      </c>
      <c r="AS399" s="78" t="e">
        <f t="shared" si="745"/>
        <v>#REF!</v>
      </c>
      <c r="AT399" s="78" t="e">
        <f t="shared" si="745"/>
        <v>#REF!</v>
      </c>
      <c r="AU399" s="78">
        <f t="shared" si="745"/>
        <v>0</v>
      </c>
      <c r="AV399" s="78">
        <f t="shared" si="745"/>
        <v>0</v>
      </c>
      <c r="AW399" s="78">
        <f t="shared" si="745"/>
        <v>0</v>
      </c>
      <c r="AX399" s="78">
        <f t="shared" si="745"/>
        <v>0</v>
      </c>
      <c r="AY399" s="78">
        <f t="shared" si="745"/>
        <v>0</v>
      </c>
      <c r="AZ399" s="78">
        <f t="shared" si="745"/>
        <v>0</v>
      </c>
      <c r="BA399" s="78" t="e">
        <f t="shared" si="745"/>
        <v>#REF!</v>
      </c>
    </row>
    <row r="400" spans="2:53" outlineLevel="2">
      <c r="B400" s="41"/>
      <c r="C400" s="41"/>
      <c r="D400" s="85"/>
      <c r="E400" s="85"/>
      <c r="F400" s="87"/>
      <c r="G400" s="82"/>
      <c r="H400" s="15" t="s">
        <v>49</v>
      </c>
      <c r="I400" s="16"/>
      <c r="J400" s="17"/>
      <c r="K400" s="17"/>
      <c r="L400" s="18" t="str">
        <f>IF(I400&lt;&gt;0,((VLOOKUP(I400,'1. Standard_Cost'!$B$4:$D$9,2)+VLOOKUP(I400,'1. Standard_Cost'!$B$4:$D$9,3))*J400*K400),"0")</f>
        <v>0</v>
      </c>
      <c r="M400" s="18">
        <f t="shared" ref="M400:M403" si="746">L400*0.167</f>
        <v>0</v>
      </c>
      <c r="N400" s="19"/>
      <c r="O400" s="19"/>
      <c r="P400" s="19"/>
      <c r="Q400" s="19"/>
      <c r="R400" s="20">
        <f>+N400*P400*'1. Standard_Cost'!$B$13</f>
        <v>0</v>
      </c>
      <c r="S400" s="20">
        <f>+N400*O400*P400*'1. Standard_Cost'!$C$13</f>
        <v>0</v>
      </c>
      <c r="T400" s="20">
        <f>+N400*P400*Q400*'1. Standard_Cost'!$D$13</f>
        <v>0</v>
      </c>
      <c r="U400" s="20">
        <f>+N400*O400*'1. Standard_Cost'!$E$13</f>
        <v>0</v>
      </c>
      <c r="V400" s="19"/>
      <c r="W400" s="19"/>
      <c r="X400" s="19"/>
      <c r="Y400" s="20">
        <f>+V400*((X400*'1. Standard_Cost'!$B$17)+(W400*X400*'1. Standard_Cost'!$C$17))</f>
        <v>0</v>
      </c>
      <c r="Z400" s="19"/>
      <c r="AA400" s="19"/>
      <c r="AB400" s="20">
        <f>+Z400*'1. Standard_Cost'!$B$21+AA400*'1. Standard_Cost'!$C$21</f>
        <v>0</v>
      </c>
      <c r="AC400" s="21"/>
      <c r="AD400" s="22"/>
      <c r="AE400" s="20">
        <f>SUM(AD400,AC400,AB400,Y400,U400,T400,S400,R400)*'1. Standard_Cost'!B455</f>
        <v>0</v>
      </c>
      <c r="AF400" s="20">
        <f>SUM(AD400,AE400)</f>
        <v>0</v>
      </c>
      <c r="AG400" s="19"/>
      <c r="AH400" s="19"/>
      <c r="AI400" s="19"/>
      <c r="AJ400" s="23"/>
      <c r="AK400" s="23"/>
      <c r="AL400" s="23"/>
      <c r="AM400" s="20" t="e">
        <f>AG400*'1. Standard_Cost'!B451+'Incremental_Cost Year 1'!#REF!*'1. Standard_Cost'!C451+'Incremental_Cost Year 1'!#REF!*'1. Standard_Cost'!D451+'Incremental_Cost Year 1'!#REF!+'Incremental_Cost Year 1'!#REF!+AK400</f>
        <v>#REF!</v>
      </c>
      <c r="AN400" s="20" t="e">
        <f>AM400*'1. Standard_Cost'!C455</f>
        <v>#REF!</v>
      </c>
      <c r="AO400" s="23"/>
      <c r="AQ400" s="20">
        <f t="shared" ref="AQ400:AQ403" si="747">L400+M400</f>
        <v>0</v>
      </c>
      <c r="AR400" s="20">
        <f t="shared" ref="AR400:AR403" si="748">AF400</f>
        <v>0</v>
      </c>
      <c r="AS400" s="20" t="e">
        <f t="shared" ref="AS400:AS403" si="749">AM400+AN400</f>
        <v>#REF!</v>
      </c>
      <c r="AT400" s="20" t="e">
        <f>SUM(AQ400,AR400,AS400)</f>
        <v>#REF!</v>
      </c>
      <c r="AU400" s="24"/>
      <c r="AV400" s="24"/>
      <c r="AW400" s="24"/>
      <c r="AX400" s="24"/>
      <c r="AY400" s="24"/>
      <c r="AZ400" s="24"/>
      <c r="BA400" s="25" t="e">
        <f t="shared" ref="BA400:BA403" si="750">SUM(AU400:AZ400)-AT400</f>
        <v>#REF!</v>
      </c>
    </row>
    <row r="401" spans="2:53" outlineLevel="2">
      <c r="B401" s="41"/>
      <c r="C401" s="41"/>
      <c r="D401" s="84"/>
      <c r="E401" s="84"/>
      <c r="F401" s="84"/>
      <c r="G401" s="83"/>
      <c r="H401" s="15" t="s">
        <v>50</v>
      </c>
      <c r="I401" s="16"/>
      <c r="J401" s="17"/>
      <c r="K401" s="17"/>
      <c r="L401" s="18" t="str">
        <f>IF(I401&lt;&gt;0,((VLOOKUP(I401,'1. Standard_Cost'!$B$4:$D$9,2)+VLOOKUP(I401,'1. Standard_Cost'!$B$4:$D$9,3))*J401*K401),"0")</f>
        <v>0</v>
      </c>
      <c r="M401" s="18">
        <f t="shared" si="746"/>
        <v>0</v>
      </c>
      <c r="N401" s="19"/>
      <c r="O401" s="19"/>
      <c r="P401" s="19"/>
      <c r="Q401" s="19"/>
      <c r="R401" s="20">
        <f>+N401*P401*'1. Standard_Cost'!$B$13</f>
        <v>0</v>
      </c>
      <c r="S401" s="20">
        <f>+N401*O401*P401*'1. Standard_Cost'!$C$13</f>
        <v>0</v>
      </c>
      <c r="T401" s="20">
        <f>+N401*P401*Q401*'1. Standard_Cost'!$D$13</f>
        <v>0</v>
      </c>
      <c r="U401" s="20">
        <f>+N401*O401*'1. Standard_Cost'!$E$13</f>
        <v>0</v>
      </c>
      <c r="V401" s="19"/>
      <c r="W401" s="19"/>
      <c r="X401" s="19"/>
      <c r="Y401" s="20">
        <f>+V401*((X401*'1. Standard_Cost'!$B$17)+(W401*X401*'1. Standard_Cost'!$C$17))</f>
        <v>0</v>
      </c>
      <c r="Z401" s="19"/>
      <c r="AA401" s="19"/>
      <c r="AB401" s="20">
        <f>+Z401*'1. Standard_Cost'!$B$21+AA401*'1. Standard_Cost'!$C$21</f>
        <v>0</v>
      </c>
      <c r="AC401" s="21"/>
      <c r="AD401" s="22"/>
      <c r="AE401" s="20">
        <f>SUM(AD401,AC401,AB401,Y401,U401,T401,S401,R401)*'1. Standard_Cost'!B455</f>
        <v>0</v>
      </c>
      <c r="AF401" s="20">
        <f t="shared" ref="AF401:AF403" si="751">SUM(AD401,AE401)</f>
        <v>0</v>
      </c>
      <c r="AG401" s="19"/>
      <c r="AH401" s="19"/>
      <c r="AI401" s="19"/>
      <c r="AJ401" s="23"/>
      <c r="AK401" s="23"/>
      <c r="AL401" s="23"/>
      <c r="AM401" s="20" t="e">
        <f>AG401*'1. Standard_Cost'!B451+'Incremental_Cost Year 1'!#REF!*'1. Standard_Cost'!C451+'Incremental_Cost Year 1'!#REF!*'1. Standard_Cost'!D451+'Incremental_Cost Year 1'!#REF!+'Incremental_Cost Year 1'!#REF!+AK401</f>
        <v>#REF!</v>
      </c>
      <c r="AN401" s="20" t="e">
        <f>AM401*'1. Standard_Cost'!C455</f>
        <v>#REF!</v>
      </c>
      <c r="AO401" s="23"/>
      <c r="AQ401" s="20">
        <f t="shared" si="747"/>
        <v>0</v>
      </c>
      <c r="AR401" s="20">
        <f t="shared" si="748"/>
        <v>0</v>
      </c>
      <c r="AS401" s="20" t="e">
        <f t="shared" si="749"/>
        <v>#REF!</v>
      </c>
      <c r="AT401" s="20" t="e">
        <f t="shared" ref="AT401:AT403" si="752">SUM(AQ401,AR401,AS401)</f>
        <v>#REF!</v>
      </c>
      <c r="AU401" s="24"/>
      <c r="AV401" s="24">
        <v>0</v>
      </c>
      <c r="AW401" s="24"/>
      <c r="AX401" s="24"/>
      <c r="AY401" s="24"/>
      <c r="AZ401" s="24"/>
      <c r="BA401" s="25" t="e">
        <f t="shared" si="750"/>
        <v>#REF!</v>
      </c>
    </row>
    <row r="402" spans="2:53" outlineLevel="2">
      <c r="B402" s="41"/>
      <c r="C402" s="41"/>
      <c r="D402" s="84"/>
      <c r="E402" s="84"/>
      <c r="F402" s="84"/>
      <c r="G402" s="83"/>
      <c r="H402" s="15" t="s">
        <v>51</v>
      </c>
      <c r="I402" s="16"/>
      <c r="J402" s="17"/>
      <c r="K402" s="17"/>
      <c r="L402" s="18" t="str">
        <f>IF(I402&lt;&gt;0,((VLOOKUP(I402,'1. Standard_Cost'!$B$4:$D$9,2)+VLOOKUP(I402,'1. Standard_Cost'!$B$4:$D$9,3))*J402*K402),"0")</f>
        <v>0</v>
      </c>
      <c r="M402" s="18">
        <f t="shared" si="746"/>
        <v>0</v>
      </c>
      <c r="N402" s="19"/>
      <c r="O402" s="19"/>
      <c r="P402" s="19"/>
      <c r="Q402" s="19"/>
      <c r="R402" s="20">
        <f>+N402*P402*'1. Standard_Cost'!$B$13</f>
        <v>0</v>
      </c>
      <c r="S402" s="20">
        <f>+N402*O402*P402*'1. Standard_Cost'!$C$13</f>
        <v>0</v>
      </c>
      <c r="T402" s="20">
        <f>+N402*P402*Q402*'1. Standard_Cost'!$D$13</f>
        <v>0</v>
      </c>
      <c r="U402" s="20">
        <f>+N402*O402*'1. Standard_Cost'!$E$13</f>
        <v>0</v>
      </c>
      <c r="V402" s="19"/>
      <c r="W402" s="19"/>
      <c r="X402" s="19"/>
      <c r="Y402" s="20">
        <f>+V402*((X402*'1. Standard_Cost'!$B$17)+(W402*X402*'1. Standard_Cost'!$C$17))</f>
        <v>0</v>
      </c>
      <c r="Z402" s="19"/>
      <c r="AA402" s="19"/>
      <c r="AB402" s="20">
        <f>+Z402*'1. Standard_Cost'!$B$21+AA402*'1. Standard_Cost'!$C$21</f>
        <v>0</v>
      </c>
      <c r="AC402" s="21"/>
      <c r="AD402" s="22"/>
      <c r="AE402" s="20">
        <f>SUM(AD402,AC402,AB402,Y402,U402,T402,S402,R402)*'1. Standard_Cost'!B455</f>
        <v>0</v>
      </c>
      <c r="AF402" s="20">
        <f t="shared" si="751"/>
        <v>0</v>
      </c>
      <c r="AG402" s="19"/>
      <c r="AH402" s="19"/>
      <c r="AI402" s="19"/>
      <c r="AJ402" s="23"/>
      <c r="AK402" s="23"/>
      <c r="AL402" s="23"/>
      <c r="AM402" s="20" t="e">
        <f>AG402*'1. Standard_Cost'!B451+'Incremental_Cost Year 1'!#REF!*'1. Standard_Cost'!C451+'Incremental_Cost Year 1'!#REF!*'1. Standard_Cost'!D451+'Incremental_Cost Year 1'!#REF!+'Incremental_Cost Year 1'!#REF!+AK402</f>
        <v>#REF!</v>
      </c>
      <c r="AN402" s="20" t="e">
        <f>AM402*'1. Standard_Cost'!C455</f>
        <v>#REF!</v>
      </c>
      <c r="AO402" s="23"/>
      <c r="AQ402" s="20">
        <f t="shared" si="747"/>
        <v>0</v>
      </c>
      <c r="AR402" s="20">
        <f t="shared" si="748"/>
        <v>0</v>
      </c>
      <c r="AS402" s="20" t="e">
        <f t="shared" si="749"/>
        <v>#REF!</v>
      </c>
      <c r="AT402" s="20" t="e">
        <f t="shared" si="752"/>
        <v>#REF!</v>
      </c>
      <c r="AU402" s="24"/>
      <c r="AV402" s="24"/>
      <c r="AW402" s="24"/>
      <c r="AX402" s="24"/>
      <c r="AY402" s="24"/>
      <c r="AZ402" s="24"/>
      <c r="BA402" s="25" t="e">
        <f t="shared" si="750"/>
        <v>#REF!</v>
      </c>
    </row>
    <row r="403" spans="2:53" outlineLevel="2">
      <c r="B403" s="41"/>
      <c r="C403" s="41"/>
      <c r="D403" s="84"/>
      <c r="E403" s="84"/>
      <c r="F403" s="84"/>
      <c r="G403" s="83"/>
      <c r="H403" s="26" t="s">
        <v>180</v>
      </c>
      <c r="I403" s="16"/>
      <c r="J403" s="17"/>
      <c r="K403" s="17"/>
      <c r="L403" s="18" t="str">
        <f>IF(I403&lt;&gt;0,((VLOOKUP(I403,'1. Standard_Cost'!$B$4:$D$9,2)+VLOOKUP(I403,'1. Standard_Cost'!$B$4:$D$9,3))*J403*K403),"0")</f>
        <v>0</v>
      </c>
      <c r="M403" s="18">
        <f t="shared" si="746"/>
        <v>0</v>
      </c>
      <c r="N403" s="19"/>
      <c r="O403" s="19"/>
      <c r="P403" s="19"/>
      <c r="Q403" s="19"/>
      <c r="R403" s="20">
        <f>+N403*P403*'1. Standard_Cost'!$B$13</f>
        <v>0</v>
      </c>
      <c r="S403" s="20">
        <f>+N403*O403*P403*'1. Standard_Cost'!$C$13</f>
        <v>0</v>
      </c>
      <c r="T403" s="20">
        <f>+N403*P403*Q403*'1. Standard_Cost'!$D$13</f>
        <v>0</v>
      </c>
      <c r="U403" s="20">
        <f>+N403*O403*'1. Standard_Cost'!$E$13</f>
        <v>0</v>
      </c>
      <c r="V403" s="19"/>
      <c r="W403" s="19"/>
      <c r="X403" s="19"/>
      <c r="Y403" s="20">
        <f>+V403*((X403*'1. Standard_Cost'!$B$17)+(W403*X403*'1. Standard_Cost'!$C$17))</f>
        <v>0</v>
      </c>
      <c r="Z403" s="19"/>
      <c r="AA403" s="19"/>
      <c r="AB403" s="20">
        <f>+Z403*'1. Standard_Cost'!$B$21+AA403*'1. Standard_Cost'!$C$21</f>
        <v>0</v>
      </c>
      <c r="AC403" s="21"/>
      <c r="AD403" s="22"/>
      <c r="AE403" s="20">
        <f>SUM(AD403,AC403,AB403,Y403,U403,T403,S403,R403)*'1. Standard_Cost'!B455</f>
        <v>0</v>
      </c>
      <c r="AF403" s="20">
        <f t="shared" si="751"/>
        <v>0</v>
      </c>
      <c r="AG403" s="19"/>
      <c r="AH403" s="19"/>
      <c r="AI403" s="19"/>
      <c r="AJ403" s="23"/>
      <c r="AK403" s="23"/>
      <c r="AL403" s="23"/>
      <c r="AM403" s="20" t="e">
        <f>AG403*'1. Standard_Cost'!B451+'Incremental_Cost Year 1'!#REF!*'1. Standard_Cost'!C451+'Incremental_Cost Year 1'!#REF!*'1. Standard_Cost'!D451+'Incremental_Cost Year 1'!#REF!+'Incremental_Cost Year 1'!#REF!+AK403</f>
        <v>#REF!</v>
      </c>
      <c r="AN403" s="20" t="e">
        <f>AM403*'1. Standard_Cost'!C455</f>
        <v>#REF!</v>
      </c>
      <c r="AO403" s="23"/>
      <c r="AQ403" s="20">
        <f t="shared" si="747"/>
        <v>0</v>
      </c>
      <c r="AR403" s="20">
        <f t="shared" si="748"/>
        <v>0</v>
      </c>
      <c r="AS403" s="20" t="e">
        <f t="shared" si="749"/>
        <v>#REF!</v>
      </c>
      <c r="AT403" s="20" t="e">
        <f t="shared" si="752"/>
        <v>#REF!</v>
      </c>
      <c r="AU403" s="24"/>
      <c r="AV403" s="24"/>
      <c r="AW403" s="24"/>
      <c r="AX403" s="24"/>
      <c r="AY403" s="24"/>
      <c r="AZ403" s="24"/>
      <c r="BA403" s="25" t="e">
        <f t="shared" si="750"/>
        <v>#REF!</v>
      </c>
    </row>
    <row r="404" spans="2:53" ht="41.4" outlineLevel="1">
      <c r="B404" s="41"/>
      <c r="C404" s="41"/>
      <c r="D404" s="86" t="s">
        <v>48</v>
      </c>
      <c r="E404" s="86" t="s">
        <v>372</v>
      </c>
      <c r="F404" s="88" t="s">
        <v>153</v>
      </c>
      <c r="G404" s="89" t="s">
        <v>154</v>
      </c>
      <c r="H404" s="27" t="s">
        <v>362</v>
      </c>
      <c r="I404" s="28"/>
      <c r="J404" s="28"/>
      <c r="K404" s="28"/>
      <c r="L404" s="29">
        <f>SUM(L400:L403)</f>
        <v>0</v>
      </c>
      <c r="M404" s="29">
        <f>SUM(M400:M403)</f>
        <v>0</v>
      </c>
      <c r="N404" s="28"/>
      <c r="O404" s="28"/>
      <c r="P404" s="28"/>
      <c r="Q404" s="28"/>
      <c r="R404" s="30">
        <f>SUM(R400:R403)</f>
        <v>0</v>
      </c>
      <c r="S404" s="30">
        <f>SUM(S400:S403)</f>
        <v>0</v>
      </c>
      <c r="T404" s="30">
        <f>SUM(T400:T403)</f>
        <v>0</v>
      </c>
      <c r="U404" s="30">
        <f>SUM(U400:U403)</f>
        <v>0</v>
      </c>
      <c r="V404" s="28"/>
      <c r="W404" s="28"/>
      <c r="X404" s="28"/>
      <c r="Y404" s="29">
        <f>SUM(Y400:Y403)</f>
        <v>0</v>
      </c>
      <c r="Z404" s="28"/>
      <c r="AA404" s="28"/>
      <c r="AB404" s="29">
        <f t="shared" ref="AB404:AF404" si="753">SUM(AB400:AB403)</f>
        <v>0</v>
      </c>
      <c r="AC404" s="29">
        <f t="shared" si="753"/>
        <v>0</v>
      </c>
      <c r="AD404" s="29">
        <f t="shared" si="753"/>
        <v>0</v>
      </c>
      <c r="AE404" s="29">
        <f t="shared" si="753"/>
        <v>0</v>
      </c>
      <c r="AF404" s="29">
        <f t="shared" si="753"/>
        <v>0</v>
      </c>
      <c r="AG404" s="28"/>
      <c r="AH404" s="28"/>
      <c r="AI404" s="28"/>
      <c r="AJ404" s="30">
        <f>SUM(AJ400:AJ403)</f>
        <v>0</v>
      </c>
      <c r="AK404" s="30">
        <f>SUM(AK400:AK403)</f>
        <v>0</v>
      </c>
      <c r="AL404" s="30">
        <f>SUM(AL400:AL403)</f>
        <v>0</v>
      </c>
      <c r="AM404" s="29" t="e">
        <f>SUM(AM400:AM403)</f>
        <v>#REF!</v>
      </c>
      <c r="AN404" s="29" t="e">
        <f>SUM(AN400:AN403)</f>
        <v>#REF!</v>
      </c>
      <c r="AO404" s="31"/>
      <c r="AP404" s="32"/>
      <c r="AQ404" s="78">
        <f t="shared" ref="AQ404:BA404" si="754">SUM(AQ400:AQ403)</f>
        <v>0</v>
      </c>
      <c r="AR404" s="78">
        <f t="shared" si="754"/>
        <v>0</v>
      </c>
      <c r="AS404" s="78" t="e">
        <f t="shared" si="754"/>
        <v>#REF!</v>
      </c>
      <c r="AT404" s="78" t="e">
        <f t="shared" si="754"/>
        <v>#REF!</v>
      </c>
      <c r="AU404" s="78">
        <f t="shared" si="754"/>
        <v>0</v>
      </c>
      <c r="AV404" s="78">
        <f t="shared" si="754"/>
        <v>0</v>
      </c>
      <c r="AW404" s="78">
        <f t="shared" si="754"/>
        <v>0</v>
      </c>
      <c r="AX404" s="78">
        <f t="shared" si="754"/>
        <v>0</v>
      </c>
      <c r="AY404" s="78">
        <f t="shared" si="754"/>
        <v>0</v>
      </c>
      <c r="AZ404" s="78">
        <f t="shared" si="754"/>
        <v>0</v>
      </c>
      <c r="BA404" s="78" t="e">
        <f t="shared" si="754"/>
        <v>#REF!</v>
      </c>
    </row>
    <row r="405" spans="2:53" outlineLevel="2">
      <c r="B405" s="41"/>
      <c r="C405" s="41"/>
      <c r="D405" s="85"/>
      <c r="E405" s="85"/>
      <c r="F405" s="87"/>
      <c r="G405" s="82"/>
      <c r="H405" s="15" t="s">
        <v>49</v>
      </c>
      <c r="I405" s="16"/>
      <c r="J405" s="17"/>
      <c r="K405" s="17"/>
      <c r="L405" s="18" t="str">
        <f>IF(I405&lt;&gt;0,((VLOOKUP(I405,'1. Standard_Cost'!$B$4:$D$9,2)+VLOOKUP(I405,'1. Standard_Cost'!$B$4:$D$9,3))*J405*K405),"0")</f>
        <v>0</v>
      </c>
      <c r="M405" s="18">
        <f t="shared" ref="M405:M408" si="755">L405*0.167</f>
        <v>0</v>
      </c>
      <c r="N405" s="19"/>
      <c r="O405" s="19"/>
      <c r="P405" s="19"/>
      <c r="Q405" s="19"/>
      <c r="R405" s="20">
        <f>+N405*P405*'1. Standard_Cost'!$B$13</f>
        <v>0</v>
      </c>
      <c r="S405" s="20">
        <f>+N405*O405*P405*'1. Standard_Cost'!$C$13</f>
        <v>0</v>
      </c>
      <c r="T405" s="20">
        <f>+N405*P405*Q405*'1. Standard_Cost'!$D$13</f>
        <v>0</v>
      </c>
      <c r="U405" s="20">
        <f>+N405*O405*'1. Standard_Cost'!$E$13</f>
        <v>0</v>
      </c>
      <c r="V405" s="19"/>
      <c r="W405" s="19"/>
      <c r="X405" s="19"/>
      <c r="Y405" s="20">
        <f>+V405*((X405*'1. Standard_Cost'!$B$17)+(W405*X405*'1. Standard_Cost'!$C$17))</f>
        <v>0</v>
      </c>
      <c r="Z405" s="19"/>
      <c r="AA405" s="19"/>
      <c r="AB405" s="20">
        <f>+Z405*'1. Standard_Cost'!$B$21+AA405*'1. Standard_Cost'!$C$21</f>
        <v>0</v>
      </c>
      <c r="AC405" s="21"/>
      <c r="AD405" s="22"/>
      <c r="AE405" s="20">
        <f>SUM(AD405,AC405,AB405,Y405,U405,T405,S405,R405)*'1. Standard_Cost'!B460</f>
        <v>0</v>
      </c>
      <c r="AF405" s="20">
        <f>SUM(AD405,AE405)</f>
        <v>0</v>
      </c>
      <c r="AG405" s="19"/>
      <c r="AH405" s="19"/>
      <c r="AI405" s="19"/>
      <c r="AJ405" s="23"/>
      <c r="AK405" s="23"/>
      <c r="AL405" s="23"/>
      <c r="AM405" s="20" t="e">
        <f>AG405*'1. Standard_Cost'!B456+'Incremental_Cost Year 1'!#REF!*'1. Standard_Cost'!C456+'Incremental_Cost Year 1'!#REF!*'1. Standard_Cost'!D456+'Incremental_Cost Year 1'!#REF!+'Incremental_Cost Year 1'!#REF!+AK405</f>
        <v>#REF!</v>
      </c>
      <c r="AN405" s="20" t="e">
        <f>AM405*'1. Standard_Cost'!C460</f>
        <v>#REF!</v>
      </c>
      <c r="AO405" s="23"/>
      <c r="AQ405" s="20">
        <f t="shared" ref="AQ405:AQ408" si="756">L405+M405</f>
        <v>0</v>
      </c>
      <c r="AR405" s="20">
        <f t="shared" ref="AR405:AR408" si="757">AF405</f>
        <v>0</v>
      </c>
      <c r="AS405" s="20" t="e">
        <f t="shared" ref="AS405:AS408" si="758">AM405+AN405</f>
        <v>#REF!</v>
      </c>
      <c r="AT405" s="20" t="e">
        <f>SUM(AQ405,AR405,AS405)</f>
        <v>#REF!</v>
      </c>
      <c r="AU405" s="24"/>
      <c r="AV405" s="24"/>
      <c r="AW405" s="24"/>
      <c r="AX405" s="24"/>
      <c r="AY405" s="24"/>
      <c r="AZ405" s="24"/>
      <c r="BA405" s="25" t="e">
        <f t="shared" ref="BA405:BA408" si="759">SUM(AU405:AZ405)-AT405</f>
        <v>#REF!</v>
      </c>
    </row>
    <row r="406" spans="2:53" outlineLevel="2">
      <c r="B406" s="41"/>
      <c r="C406" s="41"/>
      <c r="D406" s="84"/>
      <c r="E406" s="84"/>
      <c r="F406" s="84"/>
      <c r="G406" s="83"/>
      <c r="H406" s="15" t="s">
        <v>50</v>
      </c>
      <c r="I406" s="16"/>
      <c r="J406" s="17"/>
      <c r="K406" s="17"/>
      <c r="L406" s="18" t="str">
        <f>IF(I406&lt;&gt;0,((VLOOKUP(I406,'1. Standard_Cost'!$B$4:$D$9,2)+VLOOKUP(I406,'1. Standard_Cost'!$B$4:$D$9,3))*J406*K406),"0")</f>
        <v>0</v>
      </c>
      <c r="M406" s="18">
        <f t="shared" si="755"/>
        <v>0</v>
      </c>
      <c r="N406" s="19"/>
      <c r="O406" s="19"/>
      <c r="P406" s="19"/>
      <c r="Q406" s="19"/>
      <c r="R406" s="20">
        <f>+N406*P406*'1. Standard_Cost'!$B$13</f>
        <v>0</v>
      </c>
      <c r="S406" s="20">
        <f>+N406*O406*P406*'1. Standard_Cost'!$C$13</f>
        <v>0</v>
      </c>
      <c r="T406" s="20">
        <f>+N406*P406*Q406*'1. Standard_Cost'!$D$13</f>
        <v>0</v>
      </c>
      <c r="U406" s="20">
        <f>+N406*O406*'1. Standard_Cost'!$E$13</f>
        <v>0</v>
      </c>
      <c r="V406" s="19"/>
      <c r="W406" s="19"/>
      <c r="X406" s="19"/>
      <c r="Y406" s="20">
        <f>+V406*((X406*'1. Standard_Cost'!$B$17)+(W406*X406*'1. Standard_Cost'!$C$17))</f>
        <v>0</v>
      </c>
      <c r="Z406" s="19"/>
      <c r="AA406" s="19"/>
      <c r="AB406" s="20">
        <f>+Z406*'1. Standard_Cost'!$B$21+AA406*'1. Standard_Cost'!$C$21</f>
        <v>0</v>
      </c>
      <c r="AC406" s="21"/>
      <c r="AD406" s="22"/>
      <c r="AE406" s="20">
        <f>SUM(AD406,AC406,AB406,Y406,U406,T406,S406,R406)*'1. Standard_Cost'!B460</f>
        <v>0</v>
      </c>
      <c r="AF406" s="20">
        <f t="shared" ref="AF406:AF408" si="760">SUM(AD406,AE406)</f>
        <v>0</v>
      </c>
      <c r="AG406" s="19"/>
      <c r="AH406" s="19"/>
      <c r="AI406" s="19"/>
      <c r="AJ406" s="23"/>
      <c r="AK406" s="23"/>
      <c r="AL406" s="23"/>
      <c r="AM406" s="20" t="e">
        <f>AG406*'1. Standard_Cost'!B456+'Incremental_Cost Year 1'!#REF!*'1. Standard_Cost'!C456+'Incremental_Cost Year 1'!#REF!*'1. Standard_Cost'!D456+'Incremental_Cost Year 1'!#REF!+'Incremental_Cost Year 1'!#REF!+AK406</f>
        <v>#REF!</v>
      </c>
      <c r="AN406" s="20" t="e">
        <f>AM406*'1. Standard_Cost'!C460</f>
        <v>#REF!</v>
      </c>
      <c r="AO406" s="23"/>
      <c r="AQ406" s="20">
        <f t="shared" si="756"/>
        <v>0</v>
      </c>
      <c r="AR406" s="20">
        <f t="shared" si="757"/>
        <v>0</v>
      </c>
      <c r="AS406" s="20" t="e">
        <f t="shared" si="758"/>
        <v>#REF!</v>
      </c>
      <c r="AT406" s="20" t="e">
        <f t="shared" ref="AT406:AT408" si="761">SUM(AQ406,AR406,AS406)</f>
        <v>#REF!</v>
      </c>
      <c r="AU406" s="24"/>
      <c r="AV406" s="24">
        <v>0</v>
      </c>
      <c r="AW406" s="24"/>
      <c r="AX406" s="24"/>
      <c r="AY406" s="24"/>
      <c r="AZ406" s="24"/>
      <c r="BA406" s="25" t="e">
        <f t="shared" si="759"/>
        <v>#REF!</v>
      </c>
    </row>
    <row r="407" spans="2:53" outlineLevel="2">
      <c r="B407" s="41"/>
      <c r="C407" s="41"/>
      <c r="D407" s="84"/>
      <c r="E407" s="84"/>
      <c r="F407" s="84"/>
      <c r="G407" s="83"/>
      <c r="H407" s="15" t="s">
        <v>51</v>
      </c>
      <c r="I407" s="16"/>
      <c r="J407" s="17"/>
      <c r="K407" s="17"/>
      <c r="L407" s="18" t="str">
        <f>IF(I407&lt;&gt;0,((VLOOKUP(I407,'1. Standard_Cost'!$B$4:$D$9,2)+VLOOKUP(I407,'1. Standard_Cost'!$B$4:$D$9,3))*J407*K407),"0")</f>
        <v>0</v>
      </c>
      <c r="M407" s="18">
        <f t="shared" si="755"/>
        <v>0</v>
      </c>
      <c r="N407" s="19"/>
      <c r="O407" s="19"/>
      <c r="P407" s="19"/>
      <c r="Q407" s="19"/>
      <c r="R407" s="20">
        <f>+N407*P407*'1. Standard_Cost'!$B$13</f>
        <v>0</v>
      </c>
      <c r="S407" s="20">
        <f>+N407*O407*P407*'1. Standard_Cost'!$C$13</f>
        <v>0</v>
      </c>
      <c r="T407" s="20">
        <f>+N407*P407*Q407*'1. Standard_Cost'!$D$13</f>
        <v>0</v>
      </c>
      <c r="U407" s="20">
        <f>+N407*O407*'1. Standard_Cost'!$E$13</f>
        <v>0</v>
      </c>
      <c r="V407" s="19"/>
      <c r="W407" s="19"/>
      <c r="X407" s="19"/>
      <c r="Y407" s="20">
        <f>+V407*((X407*'1. Standard_Cost'!$B$17)+(W407*X407*'1. Standard_Cost'!$C$17))</f>
        <v>0</v>
      </c>
      <c r="Z407" s="19"/>
      <c r="AA407" s="19"/>
      <c r="AB407" s="20">
        <f>+Z407*'1. Standard_Cost'!$B$21+AA407*'1. Standard_Cost'!$C$21</f>
        <v>0</v>
      </c>
      <c r="AC407" s="21"/>
      <c r="AD407" s="22"/>
      <c r="AE407" s="20">
        <f>SUM(AD407,AC407,AB407,Y407,U407,T407,S407,R407)*'1. Standard_Cost'!B460</f>
        <v>0</v>
      </c>
      <c r="AF407" s="20">
        <f t="shared" si="760"/>
        <v>0</v>
      </c>
      <c r="AG407" s="19"/>
      <c r="AH407" s="19"/>
      <c r="AI407" s="19"/>
      <c r="AJ407" s="23"/>
      <c r="AK407" s="23"/>
      <c r="AL407" s="23"/>
      <c r="AM407" s="20" t="e">
        <f>AG407*'1. Standard_Cost'!B456+'Incremental_Cost Year 1'!#REF!*'1. Standard_Cost'!C456+'Incremental_Cost Year 1'!#REF!*'1. Standard_Cost'!D456+'Incremental_Cost Year 1'!#REF!+'Incremental_Cost Year 1'!#REF!+AK407</f>
        <v>#REF!</v>
      </c>
      <c r="AN407" s="20" t="e">
        <f>AM407*'1. Standard_Cost'!C460</f>
        <v>#REF!</v>
      </c>
      <c r="AO407" s="23"/>
      <c r="AQ407" s="20">
        <f t="shared" si="756"/>
        <v>0</v>
      </c>
      <c r="AR407" s="20">
        <f t="shared" si="757"/>
        <v>0</v>
      </c>
      <c r="AS407" s="20" t="e">
        <f t="shared" si="758"/>
        <v>#REF!</v>
      </c>
      <c r="AT407" s="20" t="e">
        <f t="shared" si="761"/>
        <v>#REF!</v>
      </c>
      <c r="AU407" s="24"/>
      <c r="AV407" s="24"/>
      <c r="AW407" s="24"/>
      <c r="AX407" s="24"/>
      <c r="AY407" s="24"/>
      <c r="AZ407" s="24"/>
      <c r="BA407" s="25" t="e">
        <f t="shared" si="759"/>
        <v>#REF!</v>
      </c>
    </row>
    <row r="408" spans="2:53" outlineLevel="2">
      <c r="B408" s="41"/>
      <c r="C408" s="41"/>
      <c r="D408" s="84"/>
      <c r="E408" s="84"/>
      <c r="F408" s="84"/>
      <c r="G408" s="83"/>
      <c r="H408" s="26" t="s">
        <v>180</v>
      </c>
      <c r="I408" s="16"/>
      <c r="J408" s="17"/>
      <c r="K408" s="17"/>
      <c r="L408" s="18" t="str">
        <f>IF(I408&lt;&gt;0,((VLOOKUP(I408,'1. Standard_Cost'!$B$4:$D$9,2)+VLOOKUP(I408,'1. Standard_Cost'!$B$4:$D$9,3))*J408*K408),"0")</f>
        <v>0</v>
      </c>
      <c r="M408" s="18">
        <f t="shared" si="755"/>
        <v>0</v>
      </c>
      <c r="N408" s="19"/>
      <c r="O408" s="19"/>
      <c r="P408" s="19"/>
      <c r="Q408" s="19"/>
      <c r="R408" s="20">
        <f>+N408*P408*'1. Standard_Cost'!$B$13</f>
        <v>0</v>
      </c>
      <c r="S408" s="20">
        <f>+N408*O408*P408*'1. Standard_Cost'!$C$13</f>
        <v>0</v>
      </c>
      <c r="T408" s="20">
        <f>+N408*P408*Q408*'1. Standard_Cost'!$D$13</f>
        <v>0</v>
      </c>
      <c r="U408" s="20">
        <f>+N408*O408*'1. Standard_Cost'!$E$13</f>
        <v>0</v>
      </c>
      <c r="V408" s="19"/>
      <c r="W408" s="19"/>
      <c r="X408" s="19"/>
      <c r="Y408" s="20">
        <f>+V408*((X408*'1. Standard_Cost'!$B$17)+(W408*X408*'1. Standard_Cost'!$C$17))</f>
        <v>0</v>
      </c>
      <c r="Z408" s="19"/>
      <c r="AA408" s="19"/>
      <c r="AB408" s="20">
        <f>+Z408*'1. Standard_Cost'!$B$21+AA408*'1. Standard_Cost'!$C$21</f>
        <v>0</v>
      </c>
      <c r="AC408" s="21"/>
      <c r="AD408" s="22"/>
      <c r="AE408" s="20">
        <f>SUM(AD408,AC408,AB408,Y408,U408,T408,S408,R408)*'1. Standard_Cost'!B460</f>
        <v>0</v>
      </c>
      <c r="AF408" s="20">
        <f t="shared" si="760"/>
        <v>0</v>
      </c>
      <c r="AG408" s="19"/>
      <c r="AH408" s="19"/>
      <c r="AI408" s="19"/>
      <c r="AJ408" s="23"/>
      <c r="AK408" s="23"/>
      <c r="AL408" s="23"/>
      <c r="AM408" s="20" t="e">
        <f>AG408*'1. Standard_Cost'!B456+'Incremental_Cost Year 1'!#REF!*'1. Standard_Cost'!C456+'Incremental_Cost Year 1'!#REF!*'1. Standard_Cost'!D456+'Incremental_Cost Year 1'!#REF!+'Incremental_Cost Year 1'!#REF!+AK408</f>
        <v>#REF!</v>
      </c>
      <c r="AN408" s="20" t="e">
        <f>AM408*'1. Standard_Cost'!C460</f>
        <v>#REF!</v>
      </c>
      <c r="AO408" s="23"/>
      <c r="AQ408" s="20">
        <f t="shared" si="756"/>
        <v>0</v>
      </c>
      <c r="AR408" s="20">
        <f t="shared" si="757"/>
        <v>0</v>
      </c>
      <c r="AS408" s="20" t="e">
        <f t="shared" si="758"/>
        <v>#REF!</v>
      </c>
      <c r="AT408" s="20" t="e">
        <f t="shared" si="761"/>
        <v>#REF!</v>
      </c>
      <c r="AU408" s="24"/>
      <c r="AV408" s="24"/>
      <c r="AW408" s="24"/>
      <c r="AX408" s="24"/>
      <c r="AY408" s="24"/>
      <c r="AZ408" s="24"/>
      <c r="BA408" s="25" t="e">
        <f t="shared" si="759"/>
        <v>#REF!</v>
      </c>
    </row>
    <row r="409" spans="2:53" ht="55.2" outlineLevel="1">
      <c r="B409" s="41"/>
      <c r="C409" s="41"/>
      <c r="D409" s="86" t="s">
        <v>48</v>
      </c>
      <c r="E409" s="86" t="s">
        <v>373</v>
      </c>
      <c r="F409" s="88" t="s">
        <v>153</v>
      </c>
      <c r="G409" s="89" t="s">
        <v>154</v>
      </c>
      <c r="H409" s="27" t="s">
        <v>365</v>
      </c>
      <c r="I409" s="28"/>
      <c r="J409" s="28"/>
      <c r="K409" s="28"/>
      <c r="L409" s="29">
        <f>SUM(L405:L408)</f>
        <v>0</v>
      </c>
      <c r="M409" s="29">
        <f>SUM(M405:M408)</f>
        <v>0</v>
      </c>
      <c r="N409" s="28"/>
      <c r="O409" s="28"/>
      <c r="P409" s="28"/>
      <c r="Q409" s="28"/>
      <c r="R409" s="30">
        <f>SUM(R405:R408)</f>
        <v>0</v>
      </c>
      <c r="S409" s="30">
        <f>SUM(S405:S408)</f>
        <v>0</v>
      </c>
      <c r="T409" s="30">
        <f>SUM(T405:T408)</f>
        <v>0</v>
      </c>
      <c r="U409" s="30">
        <f>SUM(U405:U408)</f>
        <v>0</v>
      </c>
      <c r="V409" s="28"/>
      <c r="W409" s="28"/>
      <c r="X409" s="28"/>
      <c r="Y409" s="29">
        <f>SUM(Y405:Y408)</f>
        <v>0</v>
      </c>
      <c r="Z409" s="28"/>
      <c r="AA409" s="28"/>
      <c r="AB409" s="29">
        <f t="shared" ref="AB409:AF409" si="762">SUM(AB405:AB408)</f>
        <v>0</v>
      </c>
      <c r="AC409" s="29">
        <f t="shared" si="762"/>
        <v>0</v>
      </c>
      <c r="AD409" s="29">
        <f t="shared" si="762"/>
        <v>0</v>
      </c>
      <c r="AE409" s="29">
        <f t="shared" si="762"/>
        <v>0</v>
      </c>
      <c r="AF409" s="29">
        <f t="shared" si="762"/>
        <v>0</v>
      </c>
      <c r="AG409" s="28"/>
      <c r="AH409" s="28"/>
      <c r="AI409" s="28"/>
      <c r="AJ409" s="30">
        <f>SUM(AJ405:AJ408)</f>
        <v>0</v>
      </c>
      <c r="AK409" s="30">
        <f>SUM(AK405:AK408)</f>
        <v>0</v>
      </c>
      <c r="AL409" s="30">
        <f>SUM(AL405:AL408)</f>
        <v>0</v>
      </c>
      <c r="AM409" s="29" t="e">
        <f>SUM(AM405:AM408)</f>
        <v>#REF!</v>
      </c>
      <c r="AN409" s="29" t="e">
        <f>SUM(AN405:AN408)</f>
        <v>#REF!</v>
      </c>
      <c r="AO409" s="31"/>
      <c r="AP409" s="32"/>
      <c r="AQ409" s="78">
        <f t="shared" ref="AQ409:BA409" si="763">SUM(AQ405:AQ408)</f>
        <v>0</v>
      </c>
      <c r="AR409" s="78">
        <f t="shared" si="763"/>
        <v>0</v>
      </c>
      <c r="AS409" s="78" t="e">
        <f t="shared" si="763"/>
        <v>#REF!</v>
      </c>
      <c r="AT409" s="78" t="e">
        <f t="shared" si="763"/>
        <v>#REF!</v>
      </c>
      <c r="AU409" s="78">
        <f t="shared" si="763"/>
        <v>0</v>
      </c>
      <c r="AV409" s="78">
        <f t="shared" si="763"/>
        <v>0</v>
      </c>
      <c r="AW409" s="78">
        <f t="shared" si="763"/>
        <v>0</v>
      </c>
      <c r="AX409" s="78">
        <f t="shared" si="763"/>
        <v>0</v>
      </c>
      <c r="AY409" s="78">
        <f t="shared" si="763"/>
        <v>0</v>
      </c>
      <c r="AZ409" s="78">
        <f t="shared" si="763"/>
        <v>0</v>
      </c>
      <c r="BA409" s="78" t="e">
        <f t="shared" si="763"/>
        <v>#REF!</v>
      </c>
    </row>
    <row r="410" spans="2:53" s="39" customFormat="1" ht="12.75" customHeight="1">
      <c r="B410" s="49"/>
      <c r="C410" s="224" t="s">
        <v>374</v>
      </c>
      <c r="D410" s="224"/>
      <c r="E410" s="225"/>
      <c r="F410" s="69"/>
      <c r="G410" s="69"/>
      <c r="H410" s="57" t="s">
        <v>384</v>
      </c>
      <c r="I410" s="58"/>
      <c r="J410" s="58"/>
      <c r="K410" s="58"/>
      <c r="L410" s="59">
        <f>SUM(L415,L420,L425,L430)</f>
        <v>0</v>
      </c>
      <c r="M410" s="59">
        <f>SUM(M415,M420,M425,M430)</f>
        <v>0</v>
      </c>
      <c r="N410" s="58"/>
      <c r="O410" s="58"/>
      <c r="P410" s="58"/>
      <c r="Q410" s="58"/>
      <c r="R410" s="59">
        <f>SUM(R415,R420,R425,R430)</f>
        <v>0</v>
      </c>
      <c r="S410" s="59">
        <f t="shared" ref="S410:U410" si="764">SUM(S415,S420,S425,S430)</f>
        <v>0</v>
      </c>
      <c r="T410" s="59">
        <f t="shared" si="764"/>
        <v>0</v>
      </c>
      <c r="U410" s="59">
        <f t="shared" si="764"/>
        <v>0</v>
      </c>
      <c r="V410" s="58"/>
      <c r="W410" s="58"/>
      <c r="X410" s="58"/>
      <c r="Y410" s="59">
        <f>SUM(Y415,Y420,Y425,Y430)</f>
        <v>0</v>
      </c>
      <c r="Z410" s="58"/>
      <c r="AA410" s="58"/>
      <c r="AB410" s="59">
        <f t="shared" ref="AB410:AF410" si="765">SUM(AB415,AB420,AB425,AB430)</f>
        <v>0</v>
      </c>
      <c r="AC410" s="59">
        <f t="shared" si="765"/>
        <v>0</v>
      </c>
      <c r="AD410" s="59">
        <f t="shared" si="765"/>
        <v>0</v>
      </c>
      <c r="AE410" s="59">
        <f t="shared" si="765"/>
        <v>0</v>
      </c>
      <c r="AF410" s="59">
        <f t="shared" si="765"/>
        <v>0</v>
      </c>
      <c r="AG410" s="58"/>
      <c r="AH410" s="58"/>
      <c r="AI410" s="58"/>
      <c r="AJ410" s="59">
        <f t="shared" ref="AJ410:AN410" si="766">SUM(AJ415,AJ420,AJ425,AJ430)</f>
        <v>0</v>
      </c>
      <c r="AK410" s="59">
        <f t="shared" si="766"/>
        <v>0</v>
      </c>
      <c r="AL410" s="59">
        <f t="shared" si="766"/>
        <v>0</v>
      </c>
      <c r="AM410" s="59" t="e">
        <f t="shared" si="766"/>
        <v>#REF!</v>
      </c>
      <c r="AN410" s="59" t="e">
        <f t="shared" si="766"/>
        <v>#REF!</v>
      </c>
      <c r="AO410" s="60"/>
      <c r="AP410" s="40"/>
      <c r="AQ410" s="59">
        <f t="shared" ref="AQ410:BA410" si="767">SUM(AQ415,AQ420,AQ425,AQ430)</f>
        <v>0</v>
      </c>
      <c r="AR410" s="59">
        <f t="shared" si="767"/>
        <v>0</v>
      </c>
      <c r="AS410" s="59" t="e">
        <f t="shared" si="767"/>
        <v>#REF!</v>
      </c>
      <c r="AT410" s="59" t="e">
        <f t="shared" si="767"/>
        <v>#REF!</v>
      </c>
      <c r="AU410" s="59">
        <f t="shared" si="767"/>
        <v>0</v>
      </c>
      <c r="AV410" s="59">
        <f t="shared" si="767"/>
        <v>0</v>
      </c>
      <c r="AW410" s="59">
        <f t="shared" si="767"/>
        <v>0</v>
      </c>
      <c r="AX410" s="59">
        <f t="shared" si="767"/>
        <v>0</v>
      </c>
      <c r="AY410" s="59">
        <f t="shared" si="767"/>
        <v>0</v>
      </c>
      <c r="AZ410" s="59">
        <f t="shared" si="767"/>
        <v>0</v>
      </c>
      <c r="BA410" s="59" t="e">
        <f t="shared" si="767"/>
        <v>#REF!</v>
      </c>
    </row>
    <row r="411" spans="2:53" outlineLevel="2">
      <c r="B411" s="41"/>
      <c r="C411" s="38"/>
      <c r="D411" s="85"/>
      <c r="E411" s="85"/>
      <c r="F411" s="87"/>
      <c r="G411" s="82"/>
      <c r="H411" s="15" t="s">
        <v>49</v>
      </c>
      <c r="I411" s="16"/>
      <c r="J411" s="17"/>
      <c r="K411" s="17"/>
      <c r="L411" s="18" t="str">
        <f>IF(I411&lt;&gt;0,((VLOOKUP(I411,'1. Standard_Cost'!$B$4:$D$9,2)+VLOOKUP(I411,'1. Standard_Cost'!$B$4:$D$9,3))*J411*K411),"0")</f>
        <v>0</v>
      </c>
      <c r="M411" s="18">
        <f t="shared" ref="M411:M414" si="768">L411*0.167</f>
        <v>0</v>
      </c>
      <c r="N411" s="19"/>
      <c r="O411" s="19"/>
      <c r="P411" s="19"/>
      <c r="Q411" s="19"/>
      <c r="R411" s="20">
        <f>+N411*P411*'1. Standard_Cost'!$B$13</f>
        <v>0</v>
      </c>
      <c r="S411" s="20">
        <f>+N411*O411*P411*'1. Standard_Cost'!$C$13</f>
        <v>0</v>
      </c>
      <c r="T411" s="20">
        <f>+N411*P411*Q411*'1. Standard_Cost'!$D$13</f>
        <v>0</v>
      </c>
      <c r="U411" s="20">
        <f>+N411*O411*'1. Standard_Cost'!$E$13</f>
        <v>0</v>
      </c>
      <c r="V411" s="19"/>
      <c r="W411" s="19"/>
      <c r="X411" s="19"/>
      <c r="Y411" s="20">
        <f>+V411*((X411*'1. Standard_Cost'!$B$17)+(W411*X411*'1. Standard_Cost'!$C$17))</f>
        <v>0</v>
      </c>
      <c r="Z411" s="19"/>
      <c r="AA411" s="19"/>
      <c r="AB411" s="20">
        <f>+Z411*'1. Standard_Cost'!$B$21+AA411*'1. Standard_Cost'!$C$21</f>
        <v>0</v>
      </c>
      <c r="AC411" s="21"/>
      <c r="AD411" s="22"/>
      <c r="AE411" s="20">
        <f>SUM(AD411,AC411,AB411,Y411,U411,T411,S411,R411)*'1. Standard_Cost'!B471</f>
        <v>0</v>
      </c>
      <c r="AF411" s="20">
        <f>SUM(AD411,AE411)</f>
        <v>0</v>
      </c>
      <c r="AG411" s="19"/>
      <c r="AH411" s="19"/>
      <c r="AI411" s="19"/>
      <c r="AJ411" s="23"/>
      <c r="AK411" s="23"/>
      <c r="AL411" s="23"/>
      <c r="AM411" s="20" t="e">
        <f>AG411*'1. Standard_Cost'!B467+'Incremental_Cost Year 1'!#REF!*'1. Standard_Cost'!C467+'Incremental_Cost Year 1'!#REF!*'1. Standard_Cost'!D467+'Incremental_Cost Year 1'!#REF!+'Incremental_Cost Year 1'!#REF!+AK411</f>
        <v>#REF!</v>
      </c>
      <c r="AN411" s="20" t="e">
        <f>AM411*'1. Standard_Cost'!C471</f>
        <v>#REF!</v>
      </c>
      <c r="AO411" s="23"/>
      <c r="AQ411" s="20">
        <f t="shared" ref="AQ411:AQ414" si="769">L411+M411</f>
        <v>0</v>
      </c>
      <c r="AR411" s="20">
        <f t="shared" ref="AR411:AR414" si="770">AF411</f>
        <v>0</v>
      </c>
      <c r="AS411" s="20" t="e">
        <f t="shared" ref="AS411:AS414" si="771">AM411+AN411</f>
        <v>#REF!</v>
      </c>
      <c r="AT411" s="20" t="e">
        <f>SUM(AQ411,AR411,AS411)</f>
        <v>#REF!</v>
      </c>
      <c r="AU411" s="24"/>
      <c r="AV411" s="24"/>
      <c r="AW411" s="24"/>
      <c r="AX411" s="24"/>
      <c r="AY411" s="24"/>
      <c r="AZ411" s="24"/>
      <c r="BA411" s="25" t="e">
        <f t="shared" ref="BA411:BA414" si="772">SUM(AU411:AZ411)-AT411</f>
        <v>#REF!</v>
      </c>
    </row>
    <row r="412" spans="2:53" outlineLevel="2">
      <c r="B412" s="41"/>
      <c r="C412" s="38"/>
      <c r="D412" s="84"/>
      <c r="E412" s="84"/>
      <c r="F412" s="84"/>
      <c r="G412" s="83"/>
      <c r="H412" s="15" t="s">
        <v>50</v>
      </c>
      <c r="I412" s="16"/>
      <c r="J412" s="17"/>
      <c r="K412" s="17"/>
      <c r="L412" s="18" t="str">
        <f>IF(I412&lt;&gt;0,((VLOOKUP(I412,'1. Standard_Cost'!$B$4:$D$9,2)+VLOOKUP(I412,'1. Standard_Cost'!$B$4:$D$9,3))*J412*K412),"0")</f>
        <v>0</v>
      </c>
      <c r="M412" s="18">
        <f t="shared" si="768"/>
        <v>0</v>
      </c>
      <c r="N412" s="19"/>
      <c r="O412" s="19"/>
      <c r="P412" s="19"/>
      <c r="Q412" s="19"/>
      <c r="R412" s="20">
        <f>+N412*P412*'1. Standard_Cost'!$B$13</f>
        <v>0</v>
      </c>
      <c r="S412" s="20">
        <f>+N412*O412*P412*'1. Standard_Cost'!$C$13</f>
        <v>0</v>
      </c>
      <c r="T412" s="20">
        <f>+N412*P412*Q412*'1. Standard_Cost'!$D$13</f>
        <v>0</v>
      </c>
      <c r="U412" s="20">
        <f>+N412*O412*'1. Standard_Cost'!$E$13</f>
        <v>0</v>
      </c>
      <c r="V412" s="19"/>
      <c r="W412" s="19"/>
      <c r="X412" s="19"/>
      <c r="Y412" s="20">
        <f>+V412*((X412*'1. Standard_Cost'!$B$17)+(W412*X412*'1. Standard_Cost'!$C$17))</f>
        <v>0</v>
      </c>
      <c r="Z412" s="19"/>
      <c r="AA412" s="19"/>
      <c r="AB412" s="20">
        <f>+Z412*'1. Standard_Cost'!$B$21+AA412*'1. Standard_Cost'!$C$21</f>
        <v>0</v>
      </c>
      <c r="AC412" s="21"/>
      <c r="AD412" s="22"/>
      <c r="AE412" s="20">
        <f>SUM(AD412,AC412,AB412,Y412,U412,T412,S412,R412)*'1. Standard_Cost'!B471</f>
        <v>0</v>
      </c>
      <c r="AF412" s="20">
        <f t="shared" ref="AF412:AF414" si="773">SUM(AD412,AE412)</f>
        <v>0</v>
      </c>
      <c r="AG412" s="19"/>
      <c r="AH412" s="19"/>
      <c r="AI412" s="19"/>
      <c r="AJ412" s="23"/>
      <c r="AK412" s="23"/>
      <c r="AL412" s="23"/>
      <c r="AM412" s="20" t="e">
        <f>AG412*'1. Standard_Cost'!B467+'Incremental_Cost Year 1'!#REF!*'1. Standard_Cost'!C467+'Incremental_Cost Year 1'!#REF!*'1. Standard_Cost'!D467+'Incremental_Cost Year 1'!#REF!+'Incremental_Cost Year 1'!#REF!+AK412</f>
        <v>#REF!</v>
      </c>
      <c r="AN412" s="20" t="e">
        <f>AM412*'1. Standard_Cost'!C471</f>
        <v>#REF!</v>
      </c>
      <c r="AO412" s="23"/>
      <c r="AQ412" s="20">
        <f t="shared" si="769"/>
        <v>0</v>
      </c>
      <c r="AR412" s="20">
        <f t="shared" si="770"/>
        <v>0</v>
      </c>
      <c r="AS412" s="20" t="e">
        <f t="shared" si="771"/>
        <v>#REF!</v>
      </c>
      <c r="AT412" s="20" t="e">
        <f t="shared" ref="AT412:AT414" si="774">SUM(AQ412,AR412,AS412)</f>
        <v>#REF!</v>
      </c>
      <c r="AU412" s="24"/>
      <c r="AV412" s="24"/>
      <c r="AW412" s="24"/>
      <c r="AX412" s="24"/>
      <c r="AY412" s="24"/>
      <c r="AZ412" s="24"/>
      <c r="BA412" s="25" t="e">
        <f t="shared" si="772"/>
        <v>#REF!</v>
      </c>
    </row>
    <row r="413" spans="2:53" outlineLevel="2">
      <c r="B413" s="41"/>
      <c r="C413" s="38"/>
      <c r="D413" s="84"/>
      <c r="E413" s="84"/>
      <c r="F413" s="84"/>
      <c r="G413" s="83"/>
      <c r="H413" s="15" t="s">
        <v>51</v>
      </c>
      <c r="I413" s="16"/>
      <c r="J413" s="17"/>
      <c r="K413" s="17"/>
      <c r="L413" s="18" t="str">
        <f>IF(I413&lt;&gt;0,((VLOOKUP(I413,'1. Standard_Cost'!$B$4:$D$9,2)+VLOOKUP(I413,'1. Standard_Cost'!$B$4:$D$9,3))*J413*K413),"0")</f>
        <v>0</v>
      </c>
      <c r="M413" s="18">
        <f t="shared" si="768"/>
        <v>0</v>
      </c>
      <c r="N413" s="19"/>
      <c r="O413" s="19"/>
      <c r="P413" s="19"/>
      <c r="Q413" s="19"/>
      <c r="R413" s="20">
        <f>+N413*P413*'1. Standard_Cost'!$B$13</f>
        <v>0</v>
      </c>
      <c r="S413" s="20">
        <f>+N413*O413*P413*'1. Standard_Cost'!$C$13</f>
        <v>0</v>
      </c>
      <c r="T413" s="20">
        <f>+N413*P413*Q413*'1. Standard_Cost'!$D$13</f>
        <v>0</v>
      </c>
      <c r="U413" s="20">
        <f>+N413*O413*'1. Standard_Cost'!$E$13</f>
        <v>0</v>
      </c>
      <c r="V413" s="19"/>
      <c r="W413" s="19"/>
      <c r="X413" s="19"/>
      <c r="Y413" s="20">
        <f>+V413*((X413*'1. Standard_Cost'!$B$17)+(W413*X413*'1. Standard_Cost'!$C$17))</f>
        <v>0</v>
      </c>
      <c r="Z413" s="19"/>
      <c r="AA413" s="19"/>
      <c r="AB413" s="20">
        <f>+Z413*'1. Standard_Cost'!$B$21+AA413*'1. Standard_Cost'!$C$21</f>
        <v>0</v>
      </c>
      <c r="AC413" s="21"/>
      <c r="AD413" s="22"/>
      <c r="AE413" s="20">
        <f>SUM(AD413,AC413,AB413,Y413,U413,T413,S413,R413)*'1. Standard_Cost'!B471</f>
        <v>0</v>
      </c>
      <c r="AF413" s="20">
        <f t="shared" si="773"/>
        <v>0</v>
      </c>
      <c r="AG413" s="19"/>
      <c r="AH413" s="19"/>
      <c r="AI413" s="19"/>
      <c r="AJ413" s="23"/>
      <c r="AK413" s="23"/>
      <c r="AL413" s="23"/>
      <c r="AM413" s="20" t="e">
        <f>AG413*'1. Standard_Cost'!B467+'Incremental_Cost Year 1'!#REF!*'1. Standard_Cost'!C467+'Incremental_Cost Year 1'!#REF!*'1. Standard_Cost'!D467+'Incremental_Cost Year 1'!#REF!+'Incremental_Cost Year 1'!#REF!+AK413</f>
        <v>#REF!</v>
      </c>
      <c r="AN413" s="20" t="e">
        <f>AM413*'1. Standard_Cost'!C471</f>
        <v>#REF!</v>
      </c>
      <c r="AO413" s="23"/>
      <c r="AQ413" s="20">
        <f t="shared" si="769"/>
        <v>0</v>
      </c>
      <c r="AR413" s="20">
        <f t="shared" si="770"/>
        <v>0</v>
      </c>
      <c r="AS413" s="20" t="e">
        <f t="shared" si="771"/>
        <v>#REF!</v>
      </c>
      <c r="AT413" s="20" t="e">
        <f t="shared" si="774"/>
        <v>#REF!</v>
      </c>
      <c r="AU413" s="24"/>
      <c r="AV413" s="24"/>
      <c r="AW413" s="24"/>
      <c r="AX413" s="24"/>
      <c r="AY413" s="24"/>
      <c r="AZ413" s="24"/>
      <c r="BA413" s="25" t="e">
        <f t="shared" si="772"/>
        <v>#REF!</v>
      </c>
    </row>
    <row r="414" spans="2:53" outlineLevel="2">
      <c r="B414" s="41"/>
      <c r="C414" s="38"/>
      <c r="D414" s="84"/>
      <c r="E414" s="84"/>
      <c r="F414" s="84"/>
      <c r="G414" s="83"/>
      <c r="H414" s="26" t="s">
        <v>180</v>
      </c>
      <c r="I414" s="16"/>
      <c r="J414" s="17"/>
      <c r="K414" s="17"/>
      <c r="L414" s="18" t="str">
        <f>IF(I414&lt;&gt;0,((VLOOKUP(I414,'1. Standard_Cost'!$B$4:$D$9,2)+VLOOKUP(I414,'1. Standard_Cost'!$B$4:$D$9,3))*J414*K414),"0")</f>
        <v>0</v>
      </c>
      <c r="M414" s="18">
        <f t="shared" si="768"/>
        <v>0</v>
      </c>
      <c r="N414" s="19"/>
      <c r="O414" s="19"/>
      <c r="P414" s="19"/>
      <c r="Q414" s="19"/>
      <c r="R414" s="20">
        <f>+N414*P414*'1. Standard_Cost'!$B$13</f>
        <v>0</v>
      </c>
      <c r="S414" s="20">
        <f>+N414*O414*P414*'1. Standard_Cost'!$C$13</f>
        <v>0</v>
      </c>
      <c r="T414" s="20">
        <f>+N414*P414*Q414*'1. Standard_Cost'!$D$13</f>
        <v>0</v>
      </c>
      <c r="U414" s="20">
        <f>+N414*O414*'1. Standard_Cost'!$E$13</f>
        <v>0</v>
      </c>
      <c r="V414" s="19"/>
      <c r="W414" s="19"/>
      <c r="X414" s="19"/>
      <c r="Y414" s="20">
        <f>+V414*((X414*'1. Standard_Cost'!$B$17)+(W414*X414*'1. Standard_Cost'!$C$17))</f>
        <v>0</v>
      </c>
      <c r="Z414" s="19"/>
      <c r="AA414" s="19"/>
      <c r="AB414" s="20">
        <f>+Z414*'1. Standard_Cost'!$B$21+AA414*'1. Standard_Cost'!$C$21</f>
        <v>0</v>
      </c>
      <c r="AC414" s="21"/>
      <c r="AD414" s="22"/>
      <c r="AE414" s="20">
        <f>SUM(AD414,AC414,AB414,Y414,U414,T414,S414,R414)*'1. Standard_Cost'!B471</f>
        <v>0</v>
      </c>
      <c r="AF414" s="20">
        <f t="shared" si="773"/>
        <v>0</v>
      </c>
      <c r="AG414" s="19"/>
      <c r="AH414" s="19"/>
      <c r="AI414" s="19"/>
      <c r="AJ414" s="23"/>
      <c r="AK414" s="23"/>
      <c r="AL414" s="23"/>
      <c r="AM414" s="20" t="e">
        <f>AG414*'1. Standard_Cost'!B467+'Incremental_Cost Year 1'!#REF!*'1. Standard_Cost'!C467+'Incremental_Cost Year 1'!#REF!*'1. Standard_Cost'!D467+'Incremental_Cost Year 1'!#REF!+'Incremental_Cost Year 1'!#REF!+AK414</f>
        <v>#REF!</v>
      </c>
      <c r="AN414" s="20" t="e">
        <f>AM414*'1. Standard_Cost'!C471</f>
        <v>#REF!</v>
      </c>
      <c r="AO414" s="23"/>
      <c r="AQ414" s="20">
        <f t="shared" si="769"/>
        <v>0</v>
      </c>
      <c r="AR414" s="20">
        <f t="shared" si="770"/>
        <v>0</v>
      </c>
      <c r="AS414" s="20" t="e">
        <f t="shared" si="771"/>
        <v>#REF!</v>
      </c>
      <c r="AT414" s="20" t="e">
        <f t="shared" si="774"/>
        <v>#REF!</v>
      </c>
      <c r="AU414" s="24"/>
      <c r="AV414" s="24"/>
      <c r="AW414" s="24"/>
      <c r="AX414" s="24"/>
      <c r="AY414" s="24"/>
      <c r="AZ414" s="24"/>
      <c r="BA414" s="25" t="e">
        <f t="shared" si="772"/>
        <v>#REF!</v>
      </c>
    </row>
    <row r="415" spans="2:53" ht="27.6" outlineLevel="1">
      <c r="B415" s="41"/>
      <c r="C415" s="38"/>
      <c r="D415" s="86" t="s">
        <v>48</v>
      </c>
      <c r="E415" s="86" t="s">
        <v>375</v>
      </c>
      <c r="F415" s="88" t="s">
        <v>153</v>
      </c>
      <c r="G415" s="89" t="s">
        <v>154</v>
      </c>
      <c r="H415" s="27" t="s">
        <v>382</v>
      </c>
      <c r="I415" s="28"/>
      <c r="J415" s="28"/>
      <c r="K415" s="28"/>
      <c r="L415" s="29">
        <f>SUM(L411:L414)</f>
        <v>0</v>
      </c>
      <c r="M415" s="29">
        <f>SUM(M411:M414)</f>
        <v>0</v>
      </c>
      <c r="N415" s="28"/>
      <c r="O415" s="28"/>
      <c r="P415" s="28"/>
      <c r="Q415" s="28"/>
      <c r="R415" s="30">
        <f>SUM(R411:R414)</f>
        <v>0</v>
      </c>
      <c r="S415" s="30">
        <f>SUM(S411:S414)</f>
        <v>0</v>
      </c>
      <c r="T415" s="30">
        <f>SUM(T411:T414)</f>
        <v>0</v>
      </c>
      <c r="U415" s="30">
        <f>SUM(U411:U414)</f>
        <v>0</v>
      </c>
      <c r="V415" s="28"/>
      <c r="W415" s="28"/>
      <c r="X415" s="28"/>
      <c r="Y415" s="29">
        <f>SUM(Y411:Y414)</f>
        <v>0</v>
      </c>
      <c r="Z415" s="28"/>
      <c r="AA415" s="28"/>
      <c r="AB415" s="29">
        <f t="shared" ref="AB415:AF415" si="775">SUM(AB411:AB414)</f>
        <v>0</v>
      </c>
      <c r="AC415" s="29">
        <f t="shared" si="775"/>
        <v>0</v>
      </c>
      <c r="AD415" s="29">
        <f t="shared" si="775"/>
        <v>0</v>
      </c>
      <c r="AE415" s="29">
        <f t="shared" si="775"/>
        <v>0</v>
      </c>
      <c r="AF415" s="29">
        <f t="shared" si="775"/>
        <v>0</v>
      </c>
      <c r="AG415" s="28"/>
      <c r="AH415" s="28"/>
      <c r="AI415" s="28"/>
      <c r="AJ415" s="30">
        <f>SUM(AJ411:AJ414)</f>
        <v>0</v>
      </c>
      <c r="AK415" s="30">
        <f>SUM(AK411:AK414)</f>
        <v>0</v>
      </c>
      <c r="AL415" s="30">
        <f>SUM(AL411:AL414)</f>
        <v>0</v>
      </c>
      <c r="AM415" s="29" t="e">
        <f>SUM(AM411:AM414)</f>
        <v>#REF!</v>
      </c>
      <c r="AN415" s="29" t="e">
        <f>SUM(AN411:AN414)</f>
        <v>#REF!</v>
      </c>
      <c r="AO415" s="31"/>
      <c r="AP415" s="32"/>
      <c r="AQ415" s="78">
        <f t="shared" ref="AQ415:BA415" si="776">SUM(AQ411:AQ414)</f>
        <v>0</v>
      </c>
      <c r="AR415" s="78">
        <f t="shared" si="776"/>
        <v>0</v>
      </c>
      <c r="AS415" s="78" t="e">
        <f t="shared" si="776"/>
        <v>#REF!</v>
      </c>
      <c r="AT415" s="78" t="e">
        <f t="shared" si="776"/>
        <v>#REF!</v>
      </c>
      <c r="AU415" s="78">
        <f t="shared" si="776"/>
        <v>0</v>
      </c>
      <c r="AV415" s="78">
        <f t="shared" si="776"/>
        <v>0</v>
      </c>
      <c r="AW415" s="78">
        <f t="shared" si="776"/>
        <v>0</v>
      </c>
      <c r="AX415" s="78">
        <f t="shared" si="776"/>
        <v>0</v>
      </c>
      <c r="AY415" s="78">
        <f t="shared" si="776"/>
        <v>0</v>
      </c>
      <c r="AZ415" s="78">
        <f t="shared" si="776"/>
        <v>0</v>
      </c>
      <c r="BA415" s="78" t="e">
        <f t="shared" si="776"/>
        <v>#REF!</v>
      </c>
    </row>
    <row r="416" spans="2:53" outlineLevel="2">
      <c r="B416" s="41"/>
      <c r="C416" s="38"/>
      <c r="D416" s="85"/>
      <c r="E416" s="85"/>
      <c r="F416" s="87"/>
      <c r="G416" s="82"/>
      <c r="H416" s="15" t="s">
        <v>49</v>
      </c>
      <c r="I416" s="16"/>
      <c r="J416" s="17"/>
      <c r="K416" s="17"/>
      <c r="L416" s="18" t="str">
        <f>IF(I416&lt;&gt;0,((VLOOKUP(I416,'1. Standard_Cost'!$B$4:$D$9,2)+VLOOKUP(I416,'1. Standard_Cost'!$B$4:$D$9,3))*J416*K416),"0")</f>
        <v>0</v>
      </c>
      <c r="M416" s="18">
        <f t="shared" ref="M416:M419" si="777">L416*0.167</f>
        <v>0</v>
      </c>
      <c r="N416" s="19"/>
      <c r="O416" s="19"/>
      <c r="P416" s="19"/>
      <c r="Q416" s="19"/>
      <c r="R416" s="20">
        <f>+N416*P416*'1. Standard_Cost'!$B$13</f>
        <v>0</v>
      </c>
      <c r="S416" s="20">
        <f>+N416*O416*P416*'1. Standard_Cost'!$C$13</f>
        <v>0</v>
      </c>
      <c r="T416" s="20">
        <f>+N416*P416*Q416*'1. Standard_Cost'!$D$13</f>
        <v>0</v>
      </c>
      <c r="U416" s="20">
        <f>+N416*O416*'1. Standard_Cost'!$E$13</f>
        <v>0</v>
      </c>
      <c r="V416" s="19"/>
      <c r="W416" s="19"/>
      <c r="X416" s="19"/>
      <c r="Y416" s="20">
        <f>+V416*((X416*'1. Standard_Cost'!$B$17)+(W416*X416*'1. Standard_Cost'!$C$17))</f>
        <v>0</v>
      </c>
      <c r="Z416" s="19"/>
      <c r="AA416" s="19"/>
      <c r="AB416" s="20">
        <f>+Z416*'1. Standard_Cost'!$B$21+AA416*'1. Standard_Cost'!$C$21</f>
        <v>0</v>
      </c>
      <c r="AC416" s="21"/>
      <c r="AD416" s="22"/>
      <c r="AE416" s="20">
        <f>SUM(AD416,AC416,AB416,Y416,U416,T416,S416,R416)*'1. Standard_Cost'!B471</f>
        <v>0</v>
      </c>
      <c r="AF416" s="20">
        <f>SUM(AD416,AE416)</f>
        <v>0</v>
      </c>
      <c r="AG416" s="19"/>
      <c r="AH416" s="19"/>
      <c r="AI416" s="19"/>
      <c r="AJ416" s="23"/>
      <c r="AK416" s="23"/>
      <c r="AL416" s="23"/>
      <c r="AM416" s="20" t="e">
        <f>AG416*'1. Standard_Cost'!B467+'Incremental_Cost Year 1'!#REF!*'1. Standard_Cost'!C467+'Incremental_Cost Year 1'!#REF!*'1. Standard_Cost'!D467+'Incremental_Cost Year 1'!#REF!+'Incremental_Cost Year 1'!#REF!+AK416</f>
        <v>#REF!</v>
      </c>
      <c r="AN416" s="20" t="e">
        <f>AM416*'1. Standard_Cost'!C471</f>
        <v>#REF!</v>
      </c>
      <c r="AO416" s="23"/>
      <c r="AQ416" s="20">
        <f t="shared" ref="AQ416:AQ419" si="778">L416+M416</f>
        <v>0</v>
      </c>
      <c r="AR416" s="20">
        <f t="shared" ref="AR416:AR419" si="779">AF416</f>
        <v>0</v>
      </c>
      <c r="AS416" s="20" t="e">
        <f t="shared" ref="AS416:AS419" si="780">AM416+AN416</f>
        <v>#REF!</v>
      </c>
      <c r="AT416" s="20" t="e">
        <f>SUM(AQ416,AR416,AS416)</f>
        <v>#REF!</v>
      </c>
      <c r="AU416" s="24"/>
      <c r="AV416" s="24"/>
      <c r="AW416" s="24"/>
      <c r="AX416" s="24"/>
      <c r="AY416" s="24"/>
      <c r="AZ416" s="24"/>
      <c r="BA416" s="25" t="e">
        <f t="shared" ref="BA416:BA419" si="781">SUM(AU416:AZ416)-AT416</f>
        <v>#REF!</v>
      </c>
    </row>
    <row r="417" spans="2:53" outlineLevel="2">
      <c r="B417" s="41"/>
      <c r="C417" s="38"/>
      <c r="D417" s="84"/>
      <c r="E417" s="84"/>
      <c r="F417" s="84"/>
      <c r="G417" s="83"/>
      <c r="H417" s="15" t="s">
        <v>50</v>
      </c>
      <c r="I417" s="16"/>
      <c r="J417" s="17"/>
      <c r="K417" s="17"/>
      <c r="L417" s="18" t="str">
        <f>IF(I417&lt;&gt;0,((VLOOKUP(I417,'1. Standard_Cost'!$B$4:$D$9,2)+VLOOKUP(I417,'1. Standard_Cost'!$B$4:$D$9,3))*J417*K417),"0")</f>
        <v>0</v>
      </c>
      <c r="M417" s="18">
        <f t="shared" si="777"/>
        <v>0</v>
      </c>
      <c r="N417" s="19"/>
      <c r="O417" s="19"/>
      <c r="P417" s="19"/>
      <c r="Q417" s="19"/>
      <c r="R417" s="20">
        <f>+N417*P417*'1. Standard_Cost'!$B$13</f>
        <v>0</v>
      </c>
      <c r="S417" s="20">
        <f>+N417*O417*P417*'1. Standard_Cost'!$C$13</f>
        <v>0</v>
      </c>
      <c r="T417" s="20">
        <f>+N417*P417*Q417*'1. Standard_Cost'!$D$13</f>
        <v>0</v>
      </c>
      <c r="U417" s="20">
        <f>+N417*O417*'1. Standard_Cost'!$E$13</f>
        <v>0</v>
      </c>
      <c r="V417" s="19"/>
      <c r="W417" s="19"/>
      <c r="X417" s="19"/>
      <c r="Y417" s="20">
        <f>+V417*((X417*'1. Standard_Cost'!$B$17)+(W417*X417*'1. Standard_Cost'!$C$17))</f>
        <v>0</v>
      </c>
      <c r="Z417" s="19"/>
      <c r="AA417" s="19"/>
      <c r="AB417" s="20">
        <f>+Z417*'1. Standard_Cost'!$B$21+AA417*'1. Standard_Cost'!$C$21</f>
        <v>0</v>
      </c>
      <c r="AC417" s="21"/>
      <c r="AD417" s="22"/>
      <c r="AE417" s="20">
        <f>SUM(AD417,AC417,AB417,Y417,U417,T417,S417,R417)*'1. Standard_Cost'!B471</f>
        <v>0</v>
      </c>
      <c r="AF417" s="20">
        <f t="shared" ref="AF417:AF419" si="782">SUM(AD417,AE417)</f>
        <v>0</v>
      </c>
      <c r="AG417" s="19"/>
      <c r="AH417" s="19"/>
      <c r="AI417" s="19"/>
      <c r="AJ417" s="23"/>
      <c r="AK417" s="23"/>
      <c r="AL417" s="23"/>
      <c r="AM417" s="20" t="e">
        <f>AG417*'1. Standard_Cost'!B467+'Incremental_Cost Year 1'!#REF!*'1. Standard_Cost'!C467+'Incremental_Cost Year 1'!#REF!*'1. Standard_Cost'!D467+'Incremental_Cost Year 1'!#REF!+'Incremental_Cost Year 1'!#REF!+AK417</f>
        <v>#REF!</v>
      </c>
      <c r="AN417" s="20" t="e">
        <f>AM417*'1. Standard_Cost'!C471</f>
        <v>#REF!</v>
      </c>
      <c r="AO417" s="23"/>
      <c r="AQ417" s="20">
        <f t="shared" si="778"/>
        <v>0</v>
      </c>
      <c r="AR417" s="20">
        <f t="shared" si="779"/>
        <v>0</v>
      </c>
      <c r="AS417" s="20" t="e">
        <f t="shared" si="780"/>
        <v>#REF!</v>
      </c>
      <c r="AT417" s="20" t="e">
        <f t="shared" ref="AT417:AT419" si="783">SUM(AQ417,AR417,AS417)</f>
        <v>#REF!</v>
      </c>
      <c r="AU417" s="24"/>
      <c r="AV417" s="24">
        <v>0</v>
      </c>
      <c r="AW417" s="24"/>
      <c r="AX417" s="24"/>
      <c r="AY417" s="24"/>
      <c r="AZ417" s="24"/>
      <c r="BA417" s="25" t="e">
        <f t="shared" si="781"/>
        <v>#REF!</v>
      </c>
    </row>
    <row r="418" spans="2:53" outlineLevel="2">
      <c r="B418" s="41"/>
      <c r="C418" s="41"/>
      <c r="D418" s="84"/>
      <c r="E418" s="84"/>
      <c r="F418" s="84"/>
      <c r="G418" s="83"/>
      <c r="H418" s="15" t="s">
        <v>51</v>
      </c>
      <c r="I418" s="16"/>
      <c r="J418" s="17"/>
      <c r="K418" s="17"/>
      <c r="L418" s="18" t="str">
        <f>IF(I418&lt;&gt;0,((VLOOKUP(I418,'1. Standard_Cost'!$B$4:$D$9,2)+VLOOKUP(I418,'1. Standard_Cost'!$B$4:$D$9,3))*J418*K418),"0")</f>
        <v>0</v>
      </c>
      <c r="M418" s="18">
        <f t="shared" si="777"/>
        <v>0</v>
      </c>
      <c r="N418" s="19"/>
      <c r="O418" s="19"/>
      <c r="P418" s="19"/>
      <c r="Q418" s="19"/>
      <c r="R418" s="20">
        <f>+N418*P418*'1. Standard_Cost'!$B$13</f>
        <v>0</v>
      </c>
      <c r="S418" s="20">
        <f>+N418*O418*P418*'1. Standard_Cost'!$C$13</f>
        <v>0</v>
      </c>
      <c r="T418" s="20">
        <f>+N418*P418*Q418*'1. Standard_Cost'!$D$13</f>
        <v>0</v>
      </c>
      <c r="U418" s="20">
        <f>+N418*O418*'1. Standard_Cost'!$E$13</f>
        <v>0</v>
      </c>
      <c r="V418" s="19"/>
      <c r="W418" s="19"/>
      <c r="X418" s="19"/>
      <c r="Y418" s="20">
        <f>+V418*((X418*'1. Standard_Cost'!$B$17)+(W418*X418*'1. Standard_Cost'!$C$17))</f>
        <v>0</v>
      </c>
      <c r="Z418" s="19"/>
      <c r="AA418" s="19"/>
      <c r="AB418" s="20">
        <f>+Z418*'1. Standard_Cost'!$B$21+AA418*'1. Standard_Cost'!$C$21</f>
        <v>0</v>
      </c>
      <c r="AC418" s="21"/>
      <c r="AD418" s="22"/>
      <c r="AE418" s="20">
        <f>SUM(AD418,AC418,AB418,Y418,U418,T418,S418,R418)*'1. Standard_Cost'!B471</f>
        <v>0</v>
      </c>
      <c r="AF418" s="20">
        <f t="shared" si="782"/>
        <v>0</v>
      </c>
      <c r="AG418" s="19"/>
      <c r="AH418" s="19"/>
      <c r="AI418" s="19"/>
      <c r="AJ418" s="23"/>
      <c r="AK418" s="23"/>
      <c r="AL418" s="23"/>
      <c r="AM418" s="20" t="e">
        <f>AG418*'1. Standard_Cost'!B467+'Incremental_Cost Year 1'!#REF!*'1. Standard_Cost'!C467+'Incremental_Cost Year 1'!#REF!*'1. Standard_Cost'!D467+'Incremental_Cost Year 1'!#REF!+'Incremental_Cost Year 1'!#REF!+AK418</f>
        <v>#REF!</v>
      </c>
      <c r="AN418" s="20" t="e">
        <f>AM418*'1. Standard_Cost'!C471</f>
        <v>#REF!</v>
      </c>
      <c r="AO418" s="23"/>
      <c r="AQ418" s="20">
        <f t="shared" si="778"/>
        <v>0</v>
      </c>
      <c r="AR418" s="20">
        <f t="shared" si="779"/>
        <v>0</v>
      </c>
      <c r="AS418" s="20" t="e">
        <f t="shared" si="780"/>
        <v>#REF!</v>
      </c>
      <c r="AT418" s="20" t="e">
        <f t="shared" si="783"/>
        <v>#REF!</v>
      </c>
      <c r="AU418" s="24"/>
      <c r="AV418" s="24"/>
      <c r="AW418" s="24"/>
      <c r="AX418" s="24"/>
      <c r="AY418" s="24"/>
      <c r="AZ418" s="24"/>
      <c r="BA418" s="25" t="e">
        <f t="shared" si="781"/>
        <v>#REF!</v>
      </c>
    </row>
    <row r="419" spans="2:53" outlineLevel="2">
      <c r="B419" s="41"/>
      <c r="C419" s="41"/>
      <c r="D419" s="84"/>
      <c r="E419" s="84"/>
      <c r="F419" s="84"/>
      <c r="G419" s="83"/>
      <c r="H419" s="26" t="s">
        <v>180</v>
      </c>
      <c r="I419" s="16"/>
      <c r="J419" s="17"/>
      <c r="K419" s="17"/>
      <c r="L419" s="18" t="str">
        <f>IF(I419&lt;&gt;0,((VLOOKUP(I419,'1. Standard_Cost'!$B$4:$D$9,2)+VLOOKUP(I419,'1. Standard_Cost'!$B$4:$D$9,3))*J419*K419),"0")</f>
        <v>0</v>
      </c>
      <c r="M419" s="18">
        <f t="shared" si="777"/>
        <v>0</v>
      </c>
      <c r="N419" s="19"/>
      <c r="O419" s="19"/>
      <c r="P419" s="19"/>
      <c r="Q419" s="19"/>
      <c r="R419" s="20">
        <f>+N419*P419*'1. Standard_Cost'!$B$13</f>
        <v>0</v>
      </c>
      <c r="S419" s="20">
        <f>+N419*O419*P419*'1. Standard_Cost'!$C$13</f>
        <v>0</v>
      </c>
      <c r="T419" s="20">
        <f>+N419*P419*Q419*'1. Standard_Cost'!$D$13</f>
        <v>0</v>
      </c>
      <c r="U419" s="20">
        <f>+N419*O419*'1. Standard_Cost'!$E$13</f>
        <v>0</v>
      </c>
      <c r="V419" s="19"/>
      <c r="W419" s="19"/>
      <c r="X419" s="19"/>
      <c r="Y419" s="20">
        <f>+V419*((X419*'1. Standard_Cost'!$B$17)+(W419*X419*'1. Standard_Cost'!$C$17))</f>
        <v>0</v>
      </c>
      <c r="Z419" s="19"/>
      <c r="AA419" s="19"/>
      <c r="AB419" s="20">
        <f>+Z419*'1. Standard_Cost'!$B$21+AA419*'1. Standard_Cost'!$C$21</f>
        <v>0</v>
      </c>
      <c r="AC419" s="21"/>
      <c r="AD419" s="22"/>
      <c r="AE419" s="20">
        <f>SUM(AD419,AC419,AB419,Y419,U419,T419,S419,R419)*'1. Standard_Cost'!B471</f>
        <v>0</v>
      </c>
      <c r="AF419" s="20">
        <f t="shared" si="782"/>
        <v>0</v>
      </c>
      <c r="AG419" s="19"/>
      <c r="AH419" s="19"/>
      <c r="AI419" s="19"/>
      <c r="AJ419" s="23"/>
      <c r="AK419" s="23"/>
      <c r="AL419" s="23"/>
      <c r="AM419" s="20" t="e">
        <f>AG419*'1. Standard_Cost'!B467+'Incremental_Cost Year 1'!#REF!*'1. Standard_Cost'!C467+'Incremental_Cost Year 1'!#REF!*'1. Standard_Cost'!D467+'Incremental_Cost Year 1'!#REF!+'Incremental_Cost Year 1'!#REF!+AK419</f>
        <v>#REF!</v>
      </c>
      <c r="AN419" s="20" t="e">
        <f>AM419*'1. Standard_Cost'!C471</f>
        <v>#REF!</v>
      </c>
      <c r="AO419" s="23"/>
      <c r="AQ419" s="20">
        <f t="shared" si="778"/>
        <v>0</v>
      </c>
      <c r="AR419" s="20">
        <f t="shared" si="779"/>
        <v>0</v>
      </c>
      <c r="AS419" s="20" t="e">
        <f t="shared" si="780"/>
        <v>#REF!</v>
      </c>
      <c r="AT419" s="20" t="e">
        <f t="shared" si="783"/>
        <v>#REF!</v>
      </c>
      <c r="AU419" s="24"/>
      <c r="AV419" s="24"/>
      <c r="AW419" s="24"/>
      <c r="AX419" s="24"/>
      <c r="AY419" s="24"/>
      <c r="AZ419" s="24"/>
      <c r="BA419" s="25" t="e">
        <f t="shared" si="781"/>
        <v>#REF!</v>
      </c>
    </row>
    <row r="420" spans="2:53" ht="27.6" outlineLevel="1">
      <c r="B420" s="41"/>
      <c r="C420" s="41"/>
      <c r="D420" s="86" t="s">
        <v>48</v>
      </c>
      <c r="E420" s="86" t="s">
        <v>376</v>
      </c>
      <c r="F420" s="88" t="s">
        <v>153</v>
      </c>
      <c r="G420" s="89" t="s">
        <v>154</v>
      </c>
      <c r="H420" s="27" t="s">
        <v>381</v>
      </c>
      <c r="I420" s="28"/>
      <c r="J420" s="28"/>
      <c r="K420" s="28"/>
      <c r="L420" s="29">
        <f>SUM(L416:L419)</f>
        <v>0</v>
      </c>
      <c r="M420" s="29">
        <f>SUM(M416:M419)</f>
        <v>0</v>
      </c>
      <c r="N420" s="28"/>
      <c r="O420" s="28"/>
      <c r="P420" s="28"/>
      <c r="Q420" s="28"/>
      <c r="R420" s="30">
        <f>SUM(R416:R419)</f>
        <v>0</v>
      </c>
      <c r="S420" s="30">
        <f>SUM(S416:S419)</f>
        <v>0</v>
      </c>
      <c r="T420" s="30">
        <f>SUM(T416:T419)</f>
        <v>0</v>
      </c>
      <c r="U420" s="30">
        <f>SUM(U416:U419)</f>
        <v>0</v>
      </c>
      <c r="V420" s="28"/>
      <c r="W420" s="28"/>
      <c r="X420" s="28"/>
      <c r="Y420" s="29">
        <f>SUM(Y416:Y419)</f>
        <v>0</v>
      </c>
      <c r="Z420" s="28"/>
      <c r="AA420" s="28"/>
      <c r="AB420" s="29">
        <f t="shared" ref="AB420:AF420" si="784">SUM(AB416:AB419)</f>
        <v>0</v>
      </c>
      <c r="AC420" s="29">
        <f t="shared" si="784"/>
        <v>0</v>
      </c>
      <c r="AD420" s="29">
        <f t="shared" si="784"/>
        <v>0</v>
      </c>
      <c r="AE420" s="29">
        <f t="shared" si="784"/>
        <v>0</v>
      </c>
      <c r="AF420" s="29">
        <f t="shared" si="784"/>
        <v>0</v>
      </c>
      <c r="AG420" s="28"/>
      <c r="AH420" s="28"/>
      <c r="AI420" s="28"/>
      <c r="AJ420" s="30">
        <f>SUM(AJ416:AJ419)</f>
        <v>0</v>
      </c>
      <c r="AK420" s="30">
        <f>SUM(AK416:AK419)</f>
        <v>0</v>
      </c>
      <c r="AL420" s="30">
        <f>SUM(AL416:AL419)</f>
        <v>0</v>
      </c>
      <c r="AM420" s="29" t="e">
        <f>SUM(AM416:AM419)</f>
        <v>#REF!</v>
      </c>
      <c r="AN420" s="29" t="e">
        <f>SUM(AN416:AN419)</f>
        <v>#REF!</v>
      </c>
      <c r="AO420" s="31"/>
      <c r="AP420" s="32"/>
      <c r="AQ420" s="78">
        <f t="shared" ref="AQ420:BA420" si="785">SUM(AQ416:AQ419)</f>
        <v>0</v>
      </c>
      <c r="AR420" s="78">
        <f t="shared" si="785"/>
        <v>0</v>
      </c>
      <c r="AS420" s="78" t="e">
        <f t="shared" si="785"/>
        <v>#REF!</v>
      </c>
      <c r="AT420" s="78" t="e">
        <f t="shared" si="785"/>
        <v>#REF!</v>
      </c>
      <c r="AU420" s="78">
        <f t="shared" si="785"/>
        <v>0</v>
      </c>
      <c r="AV420" s="78">
        <f t="shared" si="785"/>
        <v>0</v>
      </c>
      <c r="AW420" s="78">
        <f t="shared" si="785"/>
        <v>0</v>
      </c>
      <c r="AX420" s="78">
        <f t="shared" si="785"/>
        <v>0</v>
      </c>
      <c r="AY420" s="78">
        <f t="shared" si="785"/>
        <v>0</v>
      </c>
      <c r="AZ420" s="78">
        <f t="shared" si="785"/>
        <v>0</v>
      </c>
      <c r="BA420" s="78" t="e">
        <f t="shared" si="785"/>
        <v>#REF!</v>
      </c>
    </row>
    <row r="421" spans="2:53" outlineLevel="2">
      <c r="B421" s="41"/>
      <c r="C421" s="41"/>
      <c r="D421" s="85"/>
      <c r="E421" s="85"/>
      <c r="F421" s="87"/>
      <c r="G421" s="82"/>
      <c r="H421" s="15" t="s">
        <v>49</v>
      </c>
      <c r="I421" s="16"/>
      <c r="J421" s="17"/>
      <c r="K421" s="17"/>
      <c r="L421" s="18" t="str">
        <f>IF(I421&lt;&gt;0,((VLOOKUP(I421,'1. Standard_Cost'!$B$4:$D$9,2)+VLOOKUP(I421,'1. Standard_Cost'!$B$4:$D$9,3))*J421*K421),"0")</f>
        <v>0</v>
      </c>
      <c r="M421" s="18">
        <f t="shared" ref="M421:M424" si="786">L421*0.167</f>
        <v>0</v>
      </c>
      <c r="N421" s="19"/>
      <c r="O421" s="19"/>
      <c r="P421" s="19"/>
      <c r="Q421" s="19"/>
      <c r="R421" s="20">
        <f>+N421*P421*'1. Standard_Cost'!$B$13</f>
        <v>0</v>
      </c>
      <c r="S421" s="20">
        <f>+N421*O421*P421*'1. Standard_Cost'!$C$13</f>
        <v>0</v>
      </c>
      <c r="T421" s="20">
        <f>+N421*P421*Q421*'1. Standard_Cost'!$D$13</f>
        <v>0</v>
      </c>
      <c r="U421" s="20">
        <f>+N421*O421*'1. Standard_Cost'!$E$13</f>
        <v>0</v>
      </c>
      <c r="V421" s="19"/>
      <c r="W421" s="19"/>
      <c r="X421" s="19"/>
      <c r="Y421" s="20">
        <f>+V421*((X421*'1. Standard_Cost'!$B$17)+(W421*X421*'1. Standard_Cost'!$C$17))</f>
        <v>0</v>
      </c>
      <c r="Z421" s="19"/>
      <c r="AA421" s="19"/>
      <c r="AB421" s="20">
        <f>+Z421*'1. Standard_Cost'!$B$21+AA421*'1. Standard_Cost'!$C$21</f>
        <v>0</v>
      </c>
      <c r="AC421" s="21"/>
      <c r="AD421" s="22"/>
      <c r="AE421" s="20">
        <f>SUM(AD421,AC421,AB421,Y421,U421,T421,S421,R421)*'1. Standard_Cost'!B476</f>
        <v>0</v>
      </c>
      <c r="AF421" s="20">
        <f>SUM(AD421,AE421)</f>
        <v>0</v>
      </c>
      <c r="AG421" s="19"/>
      <c r="AH421" s="19"/>
      <c r="AI421" s="19"/>
      <c r="AJ421" s="23"/>
      <c r="AK421" s="23"/>
      <c r="AL421" s="23"/>
      <c r="AM421" s="20" t="e">
        <f>AG421*'1. Standard_Cost'!B472+'Incremental_Cost Year 1'!#REF!*'1. Standard_Cost'!C472+'Incremental_Cost Year 1'!#REF!*'1. Standard_Cost'!D472+'Incremental_Cost Year 1'!#REF!+'Incremental_Cost Year 1'!#REF!+AK421</f>
        <v>#REF!</v>
      </c>
      <c r="AN421" s="20" t="e">
        <f>AM421*'1. Standard_Cost'!C476</f>
        <v>#REF!</v>
      </c>
      <c r="AO421" s="23"/>
      <c r="AQ421" s="20">
        <f t="shared" ref="AQ421:AQ424" si="787">L421+M421</f>
        <v>0</v>
      </c>
      <c r="AR421" s="20">
        <f t="shared" ref="AR421:AR424" si="788">AF421</f>
        <v>0</v>
      </c>
      <c r="AS421" s="20" t="e">
        <f t="shared" ref="AS421:AS424" si="789">AM421+AN421</f>
        <v>#REF!</v>
      </c>
      <c r="AT421" s="20" t="e">
        <f>SUM(AQ421,AR421,AS421)</f>
        <v>#REF!</v>
      </c>
      <c r="AU421" s="24"/>
      <c r="AV421" s="24"/>
      <c r="AW421" s="24"/>
      <c r="AX421" s="24"/>
      <c r="AY421" s="24"/>
      <c r="AZ421" s="24"/>
      <c r="BA421" s="25" t="e">
        <f t="shared" ref="BA421:BA424" si="790">SUM(AU421:AZ421)-AT421</f>
        <v>#REF!</v>
      </c>
    </row>
    <row r="422" spans="2:53" outlineLevel="2">
      <c r="B422" s="41"/>
      <c r="C422" s="41"/>
      <c r="D422" s="84"/>
      <c r="E422" s="84"/>
      <c r="F422" s="84"/>
      <c r="G422" s="83"/>
      <c r="H422" s="15" t="s">
        <v>50</v>
      </c>
      <c r="I422" s="16"/>
      <c r="J422" s="17"/>
      <c r="K422" s="17"/>
      <c r="L422" s="18" t="str">
        <f>IF(I422&lt;&gt;0,((VLOOKUP(I422,'1. Standard_Cost'!$B$4:$D$9,2)+VLOOKUP(I422,'1. Standard_Cost'!$B$4:$D$9,3))*J422*K422),"0")</f>
        <v>0</v>
      </c>
      <c r="M422" s="18">
        <f t="shared" si="786"/>
        <v>0</v>
      </c>
      <c r="N422" s="19"/>
      <c r="O422" s="19"/>
      <c r="P422" s="19"/>
      <c r="Q422" s="19"/>
      <c r="R422" s="20">
        <f>+N422*P422*'1. Standard_Cost'!$B$13</f>
        <v>0</v>
      </c>
      <c r="S422" s="20">
        <f>+N422*O422*P422*'1. Standard_Cost'!$C$13</f>
        <v>0</v>
      </c>
      <c r="T422" s="20">
        <f>+N422*P422*Q422*'1. Standard_Cost'!$D$13</f>
        <v>0</v>
      </c>
      <c r="U422" s="20">
        <f>+N422*O422*'1. Standard_Cost'!$E$13</f>
        <v>0</v>
      </c>
      <c r="V422" s="19"/>
      <c r="W422" s="19"/>
      <c r="X422" s="19"/>
      <c r="Y422" s="20">
        <f>+V422*((X422*'1. Standard_Cost'!$B$17)+(W422*X422*'1. Standard_Cost'!$C$17))</f>
        <v>0</v>
      </c>
      <c r="Z422" s="19"/>
      <c r="AA422" s="19"/>
      <c r="AB422" s="20">
        <f>+Z422*'1. Standard_Cost'!$B$21+AA422*'1. Standard_Cost'!$C$21</f>
        <v>0</v>
      </c>
      <c r="AC422" s="21"/>
      <c r="AD422" s="22"/>
      <c r="AE422" s="20">
        <f>SUM(AD422,AC422,AB422,Y422,U422,T422,S422,R422)*'1. Standard_Cost'!B476</f>
        <v>0</v>
      </c>
      <c r="AF422" s="20">
        <f t="shared" ref="AF422:AF424" si="791">SUM(AD422,AE422)</f>
        <v>0</v>
      </c>
      <c r="AG422" s="19"/>
      <c r="AH422" s="19"/>
      <c r="AI422" s="19"/>
      <c r="AJ422" s="23"/>
      <c r="AK422" s="23"/>
      <c r="AL422" s="23"/>
      <c r="AM422" s="20" t="e">
        <f>AG422*'1. Standard_Cost'!B472+'Incremental_Cost Year 1'!#REF!*'1. Standard_Cost'!C472+'Incremental_Cost Year 1'!#REF!*'1. Standard_Cost'!D472+'Incremental_Cost Year 1'!#REF!+'Incremental_Cost Year 1'!#REF!+AK422</f>
        <v>#REF!</v>
      </c>
      <c r="AN422" s="20" t="e">
        <f>AM422*'1. Standard_Cost'!C476</f>
        <v>#REF!</v>
      </c>
      <c r="AO422" s="23"/>
      <c r="AQ422" s="20">
        <f t="shared" si="787"/>
        <v>0</v>
      </c>
      <c r="AR422" s="20">
        <f t="shared" si="788"/>
        <v>0</v>
      </c>
      <c r="AS422" s="20" t="e">
        <f t="shared" si="789"/>
        <v>#REF!</v>
      </c>
      <c r="AT422" s="20" t="e">
        <f t="shared" ref="AT422:AT424" si="792">SUM(AQ422,AR422,AS422)</f>
        <v>#REF!</v>
      </c>
      <c r="AU422" s="24"/>
      <c r="AV422" s="24">
        <v>0</v>
      </c>
      <c r="AW422" s="24"/>
      <c r="AX422" s="24"/>
      <c r="AY422" s="24"/>
      <c r="AZ422" s="24"/>
      <c r="BA422" s="25" t="e">
        <f t="shared" si="790"/>
        <v>#REF!</v>
      </c>
    </row>
    <row r="423" spans="2:53" outlineLevel="2">
      <c r="B423" s="41"/>
      <c r="C423" s="41"/>
      <c r="D423" s="84"/>
      <c r="E423" s="84"/>
      <c r="F423" s="84"/>
      <c r="G423" s="83"/>
      <c r="H423" s="15" t="s">
        <v>51</v>
      </c>
      <c r="I423" s="16"/>
      <c r="J423" s="17"/>
      <c r="K423" s="17"/>
      <c r="L423" s="18" t="str">
        <f>IF(I423&lt;&gt;0,((VLOOKUP(I423,'1. Standard_Cost'!$B$4:$D$9,2)+VLOOKUP(I423,'1. Standard_Cost'!$B$4:$D$9,3))*J423*K423),"0")</f>
        <v>0</v>
      </c>
      <c r="M423" s="18">
        <f t="shared" si="786"/>
        <v>0</v>
      </c>
      <c r="N423" s="19"/>
      <c r="O423" s="19"/>
      <c r="P423" s="19"/>
      <c r="Q423" s="19"/>
      <c r="R423" s="20">
        <f>+N423*P423*'1. Standard_Cost'!$B$13</f>
        <v>0</v>
      </c>
      <c r="S423" s="20">
        <f>+N423*O423*P423*'1. Standard_Cost'!$C$13</f>
        <v>0</v>
      </c>
      <c r="T423" s="20">
        <f>+N423*P423*Q423*'1. Standard_Cost'!$D$13</f>
        <v>0</v>
      </c>
      <c r="U423" s="20">
        <f>+N423*O423*'1. Standard_Cost'!$E$13</f>
        <v>0</v>
      </c>
      <c r="V423" s="19"/>
      <c r="W423" s="19"/>
      <c r="X423" s="19"/>
      <c r="Y423" s="20">
        <f>+V423*((X423*'1. Standard_Cost'!$B$17)+(W423*X423*'1. Standard_Cost'!$C$17))</f>
        <v>0</v>
      </c>
      <c r="Z423" s="19"/>
      <c r="AA423" s="19"/>
      <c r="AB423" s="20">
        <f>+Z423*'1. Standard_Cost'!$B$21+AA423*'1. Standard_Cost'!$C$21</f>
        <v>0</v>
      </c>
      <c r="AC423" s="21"/>
      <c r="AD423" s="22"/>
      <c r="AE423" s="20">
        <f>SUM(AD423,AC423,AB423,Y423,U423,T423,S423,R423)*'1. Standard_Cost'!B476</f>
        <v>0</v>
      </c>
      <c r="AF423" s="20">
        <f t="shared" si="791"/>
        <v>0</v>
      </c>
      <c r="AG423" s="19"/>
      <c r="AH423" s="19"/>
      <c r="AI423" s="19"/>
      <c r="AJ423" s="23"/>
      <c r="AK423" s="23"/>
      <c r="AL423" s="23"/>
      <c r="AM423" s="20" t="e">
        <f>AG423*'1. Standard_Cost'!B472+'Incremental_Cost Year 1'!#REF!*'1. Standard_Cost'!C472+'Incremental_Cost Year 1'!#REF!*'1. Standard_Cost'!D472+'Incremental_Cost Year 1'!#REF!+'Incremental_Cost Year 1'!#REF!+AK423</f>
        <v>#REF!</v>
      </c>
      <c r="AN423" s="20" t="e">
        <f>AM423*'1. Standard_Cost'!C476</f>
        <v>#REF!</v>
      </c>
      <c r="AO423" s="23"/>
      <c r="AQ423" s="20">
        <f t="shared" si="787"/>
        <v>0</v>
      </c>
      <c r="AR423" s="20">
        <f t="shared" si="788"/>
        <v>0</v>
      </c>
      <c r="AS423" s="20" t="e">
        <f t="shared" si="789"/>
        <v>#REF!</v>
      </c>
      <c r="AT423" s="20" t="e">
        <f t="shared" si="792"/>
        <v>#REF!</v>
      </c>
      <c r="AU423" s="24"/>
      <c r="AV423" s="24"/>
      <c r="AW423" s="24"/>
      <c r="AX423" s="24"/>
      <c r="AY423" s="24"/>
      <c r="AZ423" s="24"/>
      <c r="BA423" s="25" t="e">
        <f t="shared" si="790"/>
        <v>#REF!</v>
      </c>
    </row>
    <row r="424" spans="2:53" outlineLevel="2">
      <c r="B424" s="41"/>
      <c r="C424" s="41"/>
      <c r="D424" s="84"/>
      <c r="E424" s="84"/>
      <c r="F424" s="84"/>
      <c r="G424" s="83"/>
      <c r="H424" s="26" t="s">
        <v>180</v>
      </c>
      <c r="I424" s="16"/>
      <c r="J424" s="17"/>
      <c r="K424" s="17"/>
      <c r="L424" s="18" t="str">
        <f>IF(I424&lt;&gt;0,((VLOOKUP(I424,'1. Standard_Cost'!$B$4:$D$9,2)+VLOOKUP(I424,'1. Standard_Cost'!$B$4:$D$9,3))*J424*K424),"0")</f>
        <v>0</v>
      </c>
      <c r="M424" s="18">
        <f t="shared" si="786"/>
        <v>0</v>
      </c>
      <c r="N424" s="19"/>
      <c r="O424" s="19"/>
      <c r="P424" s="19"/>
      <c r="Q424" s="19"/>
      <c r="R424" s="20">
        <f>+N424*P424*'1. Standard_Cost'!$B$13</f>
        <v>0</v>
      </c>
      <c r="S424" s="20">
        <f>+N424*O424*P424*'1. Standard_Cost'!$C$13</f>
        <v>0</v>
      </c>
      <c r="T424" s="20">
        <f>+N424*P424*Q424*'1. Standard_Cost'!$D$13</f>
        <v>0</v>
      </c>
      <c r="U424" s="20">
        <f>+N424*O424*'1. Standard_Cost'!$E$13</f>
        <v>0</v>
      </c>
      <c r="V424" s="19"/>
      <c r="W424" s="19"/>
      <c r="X424" s="19"/>
      <c r="Y424" s="20">
        <f>+V424*((X424*'1. Standard_Cost'!$B$17)+(W424*X424*'1. Standard_Cost'!$C$17))</f>
        <v>0</v>
      </c>
      <c r="Z424" s="19"/>
      <c r="AA424" s="19"/>
      <c r="AB424" s="20">
        <f>+Z424*'1. Standard_Cost'!$B$21+AA424*'1. Standard_Cost'!$C$21</f>
        <v>0</v>
      </c>
      <c r="AC424" s="21"/>
      <c r="AD424" s="22"/>
      <c r="AE424" s="20">
        <f>SUM(AD424,AC424,AB424,Y424,U424,T424,S424,R424)*'1. Standard_Cost'!B476</f>
        <v>0</v>
      </c>
      <c r="AF424" s="20">
        <f t="shared" si="791"/>
        <v>0</v>
      </c>
      <c r="AG424" s="19"/>
      <c r="AH424" s="19"/>
      <c r="AI424" s="19"/>
      <c r="AJ424" s="23"/>
      <c r="AK424" s="23"/>
      <c r="AL424" s="23"/>
      <c r="AM424" s="20" t="e">
        <f>AG424*'1. Standard_Cost'!B472+'Incremental_Cost Year 1'!#REF!*'1. Standard_Cost'!C472+'Incremental_Cost Year 1'!#REF!*'1. Standard_Cost'!D472+'Incremental_Cost Year 1'!#REF!+'Incremental_Cost Year 1'!#REF!+AK424</f>
        <v>#REF!</v>
      </c>
      <c r="AN424" s="20" t="e">
        <f>AM424*'1. Standard_Cost'!C476</f>
        <v>#REF!</v>
      </c>
      <c r="AO424" s="23"/>
      <c r="AQ424" s="20">
        <f t="shared" si="787"/>
        <v>0</v>
      </c>
      <c r="AR424" s="20">
        <f t="shared" si="788"/>
        <v>0</v>
      </c>
      <c r="AS424" s="20" t="e">
        <f t="shared" si="789"/>
        <v>#REF!</v>
      </c>
      <c r="AT424" s="20" t="e">
        <f t="shared" si="792"/>
        <v>#REF!</v>
      </c>
      <c r="AU424" s="24"/>
      <c r="AV424" s="24"/>
      <c r="AW424" s="24"/>
      <c r="AX424" s="24"/>
      <c r="AY424" s="24"/>
      <c r="AZ424" s="24"/>
      <c r="BA424" s="25" t="e">
        <f t="shared" si="790"/>
        <v>#REF!</v>
      </c>
    </row>
    <row r="425" spans="2:53" ht="27.6" outlineLevel="1">
      <c r="B425" s="41"/>
      <c r="C425" s="41"/>
      <c r="D425" s="86" t="s">
        <v>48</v>
      </c>
      <c r="E425" s="86" t="s">
        <v>377</v>
      </c>
      <c r="F425" s="88" t="s">
        <v>153</v>
      </c>
      <c r="G425" s="89" t="s">
        <v>154</v>
      </c>
      <c r="H425" s="27" t="s">
        <v>380</v>
      </c>
      <c r="I425" s="28"/>
      <c r="J425" s="28"/>
      <c r="K425" s="28"/>
      <c r="L425" s="29">
        <f>SUM(L421:L424)</f>
        <v>0</v>
      </c>
      <c r="M425" s="29">
        <f>SUM(M421:M424)</f>
        <v>0</v>
      </c>
      <c r="N425" s="28"/>
      <c r="O425" s="28"/>
      <c r="P425" s="28"/>
      <c r="Q425" s="28"/>
      <c r="R425" s="30">
        <f>SUM(R421:R424)</f>
        <v>0</v>
      </c>
      <c r="S425" s="30">
        <f>SUM(S421:S424)</f>
        <v>0</v>
      </c>
      <c r="T425" s="30">
        <f>SUM(T421:T424)</f>
        <v>0</v>
      </c>
      <c r="U425" s="30">
        <f>SUM(U421:U424)</f>
        <v>0</v>
      </c>
      <c r="V425" s="28"/>
      <c r="W425" s="28"/>
      <c r="X425" s="28"/>
      <c r="Y425" s="29">
        <f>SUM(Y421:Y424)</f>
        <v>0</v>
      </c>
      <c r="Z425" s="28"/>
      <c r="AA425" s="28"/>
      <c r="AB425" s="29">
        <f t="shared" ref="AB425:AF425" si="793">SUM(AB421:AB424)</f>
        <v>0</v>
      </c>
      <c r="AC425" s="29">
        <f t="shared" si="793"/>
        <v>0</v>
      </c>
      <c r="AD425" s="29">
        <f t="shared" si="793"/>
        <v>0</v>
      </c>
      <c r="AE425" s="29">
        <f t="shared" si="793"/>
        <v>0</v>
      </c>
      <c r="AF425" s="29">
        <f t="shared" si="793"/>
        <v>0</v>
      </c>
      <c r="AG425" s="28"/>
      <c r="AH425" s="28"/>
      <c r="AI425" s="28"/>
      <c r="AJ425" s="30">
        <f>SUM(AJ421:AJ424)</f>
        <v>0</v>
      </c>
      <c r="AK425" s="30">
        <f>SUM(AK421:AK424)</f>
        <v>0</v>
      </c>
      <c r="AL425" s="30">
        <f>SUM(AL421:AL424)</f>
        <v>0</v>
      </c>
      <c r="AM425" s="29" t="e">
        <f>SUM(AM421:AM424)</f>
        <v>#REF!</v>
      </c>
      <c r="AN425" s="29" t="e">
        <f>SUM(AN421:AN424)</f>
        <v>#REF!</v>
      </c>
      <c r="AO425" s="31"/>
      <c r="AP425" s="32"/>
      <c r="AQ425" s="78">
        <f t="shared" ref="AQ425:BA425" si="794">SUM(AQ421:AQ424)</f>
        <v>0</v>
      </c>
      <c r="AR425" s="78">
        <f t="shared" si="794"/>
        <v>0</v>
      </c>
      <c r="AS425" s="78" t="e">
        <f t="shared" si="794"/>
        <v>#REF!</v>
      </c>
      <c r="AT425" s="78" t="e">
        <f t="shared" si="794"/>
        <v>#REF!</v>
      </c>
      <c r="AU425" s="78">
        <f t="shared" si="794"/>
        <v>0</v>
      </c>
      <c r="AV425" s="78">
        <f t="shared" si="794"/>
        <v>0</v>
      </c>
      <c r="AW425" s="78">
        <f t="shared" si="794"/>
        <v>0</v>
      </c>
      <c r="AX425" s="78">
        <f t="shared" si="794"/>
        <v>0</v>
      </c>
      <c r="AY425" s="78">
        <f t="shared" si="794"/>
        <v>0</v>
      </c>
      <c r="AZ425" s="78">
        <f t="shared" si="794"/>
        <v>0</v>
      </c>
      <c r="BA425" s="78" t="e">
        <f t="shared" si="794"/>
        <v>#REF!</v>
      </c>
    </row>
    <row r="426" spans="2:53" outlineLevel="2">
      <c r="B426" s="41"/>
      <c r="C426" s="41"/>
      <c r="D426" s="85"/>
      <c r="E426" s="85"/>
      <c r="F426" s="87"/>
      <c r="G426" s="82"/>
      <c r="H426" s="15" t="s">
        <v>49</v>
      </c>
      <c r="I426" s="16"/>
      <c r="J426" s="17"/>
      <c r="K426" s="17"/>
      <c r="L426" s="18" t="str">
        <f>IF(I426&lt;&gt;0,((VLOOKUP(I426,'1. Standard_Cost'!$B$4:$D$9,2)+VLOOKUP(I426,'1. Standard_Cost'!$B$4:$D$9,3))*J426*K426),"0")</f>
        <v>0</v>
      </c>
      <c r="M426" s="18">
        <f t="shared" ref="M426:M429" si="795">L426*0.167</f>
        <v>0</v>
      </c>
      <c r="N426" s="19"/>
      <c r="O426" s="19"/>
      <c r="P426" s="19"/>
      <c r="Q426" s="19"/>
      <c r="R426" s="20">
        <f>+N426*P426*'1. Standard_Cost'!$B$13</f>
        <v>0</v>
      </c>
      <c r="S426" s="20">
        <f>+N426*O426*P426*'1. Standard_Cost'!$C$13</f>
        <v>0</v>
      </c>
      <c r="T426" s="20">
        <f>+N426*P426*Q426*'1. Standard_Cost'!$D$13</f>
        <v>0</v>
      </c>
      <c r="U426" s="20">
        <f>+N426*O426*'1. Standard_Cost'!$E$13</f>
        <v>0</v>
      </c>
      <c r="V426" s="19"/>
      <c r="W426" s="19"/>
      <c r="X426" s="19"/>
      <c r="Y426" s="20">
        <f>+V426*((X426*'1. Standard_Cost'!$B$17)+(W426*X426*'1. Standard_Cost'!$C$17))</f>
        <v>0</v>
      </c>
      <c r="Z426" s="19"/>
      <c r="AA426" s="19"/>
      <c r="AB426" s="20">
        <f>+Z426*'1. Standard_Cost'!$B$21+AA426*'1. Standard_Cost'!$C$21</f>
        <v>0</v>
      </c>
      <c r="AC426" s="21"/>
      <c r="AD426" s="22"/>
      <c r="AE426" s="20">
        <f>SUM(AD426,AC426,AB426,Y426,U426,T426,S426,R426)*'1. Standard_Cost'!B481</f>
        <v>0</v>
      </c>
      <c r="AF426" s="20">
        <f>SUM(AD426,AE426)</f>
        <v>0</v>
      </c>
      <c r="AG426" s="19"/>
      <c r="AH426" s="19"/>
      <c r="AI426" s="19"/>
      <c r="AJ426" s="23"/>
      <c r="AK426" s="23"/>
      <c r="AL426" s="23"/>
      <c r="AM426" s="20" t="e">
        <f>AG426*'1. Standard_Cost'!B477+'Incremental_Cost Year 1'!#REF!*'1. Standard_Cost'!C477+'Incremental_Cost Year 1'!#REF!*'1. Standard_Cost'!D477+'Incremental_Cost Year 1'!#REF!+'Incremental_Cost Year 1'!#REF!+AK426</f>
        <v>#REF!</v>
      </c>
      <c r="AN426" s="20" t="e">
        <f>AM426*'1. Standard_Cost'!C481</f>
        <v>#REF!</v>
      </c>
      <c r="AO426" s="23"/>
      <c r="AQ426" s="20">
        <f t="shared" ref="AQ426:AQ429" si="796">L426+M426</f>
        <v>0</v>
      </c>
      <c r="AR426" s="20">
        <f t="shared" ref="AR426:AR429" si="797">AF426</f>
        <v>0</v>
      </c>
      <c r="AS426" s="20" t="e">
        <f t="shared" ref="AS426:AS429" si="798">AM426+AN426</f>
        <v>#REF!</v>
      </c>
      <c r="AT426" s="20" t="e">
        <f>SUM(AQ426,AR426,AS426)</f>
        <v>#REF!</v>
      </c>
      <c r="AU426" s="24"/>
      <c r="AV426" s="24"/>
      <c r="AW426" s="24"/>
      <c r="AX426" s="24"/>
      <c r="AY426" s="24"/>
      <c r="AZ426" s="24"/>
      <c r="BA426" s="25" t="e">
        <f t="shared" ref="BA426:BA429" si="799">SUM(AU426:AZ426)-AT426</f>
        <v>#REF!</v>
      </c>
    </row>
    <row r="427" spans="2:53" outlineLevel="2">
      <c r="B427" s="41"/>
      <c r="C427" s="41"/>
      <c r="D427" s="84"/>
      <c r="E427" s="84"/>
      <c r="F427" s="84"/>
      <c r="G427" s="83"/>
      <c r="H427" s="15" t="s">
        <v>50</v>
      </c>
      <c r="I427" s="16"/>
      <c r="J427" s="17"/>
      <c r="K427" s="17"/>
      <c r="L427" s="18" t="str">
        <f>IF(I427&lt;&gt;0,((VLOOKUP(I427,'1. Standard_Cost'!$B$4:$D$9,2)+VLOOKUP(I427,'1. Standard_Cost'!$B$4:$D$9,3))*J427*K427),"0")</f>
        <v>0</v>
      </c>
      <c r="M427" s="18">
        <f t="shared" si="795"/>
        <v>0</v>
      </c>
      <c r="N427" s="19"/>
      <c r="O427" s="19"/>
      <c r="P427" s="19"/>
      <c r="Q427" s="19"/>
      <c r="R427" s="20">
        <f>+N427*P427*'1. Standard_Cost'!$B$13</f>
        <v>0</v>
      </c>
      <c r="S427" s="20">
        <f>+N427*O427*P427*'1. Standard_Cost'!$C$13</f>
        <v>0</v>
      </c>
      <c r="T427" s="20">
        <f>+N427*P427*Q427*'1. Standard_Cost'!$D$13</f>
        <v>0</v>
      </c>
      <c r="U427" s="20">
        <f>+N427*O427*'1. Standard_Cost'!$E$13</f>
        <v>0</v>
      </c>
      <c r="V427" s="19"/>
      <c r="W427" s="19"/>
      <c r="X427" s="19"/>
      <c r="Y427" s="20">
        <f>+V427*((X427*'1. Standard_Cost'!$B$17)+(W427*X427*'1. Standard_Cost'!$C$17))</f>
        <v>0</v>
      </c>
      <c r="Z427" s="19"/>
      <c r="AA427" s="19"/>
      <c r="AB427" s="20">
        <f>+Z427*'1. Standard_Cost'!$B$21+AA427*'1. Standard_Cost'!$C$21</f>
        <v>0</v>
      </c>
      <c r="AC427" s="21"/>
      <c r="AD427" s="22"/>
      <c r="AE427" s="20">
        <f>SUM(AD427,AC427,AB427,Y427,U427,T427,S427,R427)*'1. Standard_Cost'!B481</f>
        <v>0</v>
      </c>
      <c r="AF427" s="20">
        <f t="shared" ref="AF427:AF429" si="800">SUM(AD427,AE427)</f>
        <v>0</v>
      </c>
      <c r="AG427" s="19"/>
      <c r="AH427" s="19"/>
      <c r="AI427" s="19"/>
      <c r="AJ427" s="23"/>
      <c r="AK427" s="23"/>
      <c r="AL427" s="23"/>
      <c r="AM427" s="20" t="e">
        <f>AG427*'1. Standard_Cost'!B477+'Incremental_Cost Year 1'!#REF!*'1. Standard_Cost'!C477+'Incremental_Cost Year 1'!#REF!*'1. Standard_Cost'!D477+'Incremental_Cost Year 1'!#REF!+'Incremental_Cost Year 1'!#REF!+AK427</f>
        <v>#REF!</v>
      </c>
      <c r="AN427" s="20" t="e">
        <f>AM427*'1. Standard_Cost'!C481</f>
        <v>#REF!</v>
      </c>
      <c r="AO427" s="23"/>
      <c r="AQ427" s="20">
        <f t="shared" si="796"/>
        <v>0</v>
      </c>
      <c r="AR427" s="20">
        <f t="shared" si="797"/>
        <v>0</v>
      </c>
      <c r="AS427" s="20" t="e">
        <f t="shared" si="798"/>
        <v>#REF!</v>
      </c>
      <c r="AT427" s="20" t="e">
        <f t="shared" ref="AT427:AT429" si="801">SUM(AQ427,AR427,AS427)</f>
        <v>#REF!</v>
      </c>
      <c r="AU427" s="24"/>
      <c r="AV427" s="24">
        <v>0</v>
      </c>
      <c r="AW427" s="24"/>
      <c r="AX427" s="24"/>
      <c r="AY427" s="24"/>
      <c r="AZ427" s="24"/>
      <c r="BA427" s="25" t="e">
        <f t="shared" si="799"/>
        <v>#REF!</v>
      </c>
    </row>
    <row r="428" spans="2:53" outlineLevel="2">
      <c r="B428" s="41"/>
      <c r="C428" s="41"/>
      <c r="D428" s="84"/>
      <c r="E428" s="84"/>
      <c r="F428" s="84"/>
      <c r="G428" s="83"/>
      <c r="H428" s="15" t="s">
        <v>51</v>
      </c>
      <c r="I428" s="16"/>
      <c r="J428" s="17"/>
      <c r="K428" s="17"/>
      <c r="L428" s="18" t="str">
        <f>IF(I428&lt;&gt;0,((VLOOKUP(I428,'1. Standard_Cost'!$B$4:$D$9,2)+VLOOKUP(I428,'1. Standard_Cost'!$B$4:$D$9,3))*J428*K428),"0")</f>
        <v>0</v>
      </c>
      <c r="M428" s="18">
        <f t="shared" si="795"/>
        <v>0</v>
      </c>
      <c r="N428" s="19"/>
      <c r="O428" s="19"/>
      <c r="P428" s="19"/>
      <c r="Q428" s="19"/>
      <c r="R428" s="20">
        <f>+N428*P428*'1. Standard_Cost'!$B$13</f>
        <v>0</v>
      </c>
      <c r="S428" s="20">
        <f>+N428*O428*P428*'1. Standard_Cost'!$C$13</f>
        <v>0</v>
      </c>
      <c r="T428" s="20">
        <f>+N428*P428*Q428*'1. Standard_Cost'!$D$13</f>
        <v>0</v>
      </c>
      <c r="U428" s="20">
        <f>+N428*O428*'1. Standard_Cost'!$E$13</f>
        <v>0</v>
      </c>
      <c r="V428" s="19"/>
      <c r="W428" s="19"/>
      <c r="X428" s="19"/>
      <c r="Y428" s="20">
        <f>+V428*((X428*'1. Standard_Cost'!$B$17)+(W428*X428*'1. Standard_Cost'!$C$17))</f>
        <v>0</v>
      </c>
      <c r="Z428" s="19"/>
      <c r="AA428" s="19"/>
      <c r="AB428" s="20">
        <f>+Z428*'1. Standard_Cost'!$B$21+AA428*'1. Standard_Cost'!$C$21</f>
        <v>0</v>
      </c>
      <c r="AC428" s="21"/>
      <c r="AD428" s="22"/>
      <c r="AE428" s="20">
        <f>SUM(AD428,AC428,AB428,Y428,U428,T428,S428,R428)*'1. Standard_Cost'!B481</f>
        <v>0</v>
      </c>
      <c r="AF428" s="20">
        <f t="shared" si="800"/>
        <v>0</v>
      </c>
      <c r="AG428" s="19"/>
      <c r="AH428" s="19"/>
      <c r="AI428" s="19"/>
      <c r="AJ428" s="23"/>
      <c r="AK428" s="23"/>
      <c r="AL428" s="23"/>
      <c r="AM428" s="20" t="e">
        <f>AG428*'1. Standard_Cost'!B477+'Incremental_Cost Year 1'!#REF!*'1. Standard_Cost'!C477+'Incremental_Cost Year 1'!#REF!*'1. Standard_Cost'!D477+'Incremental_Cost Year 1'!#REF!+'Incremental_Cost Year 1'!#REF!+AK428</f>
        <v>#REF!</v>
      </c>
      <c r="AN428" s="20" t="e">
        <f>AM428*'1. Standard_Cost'!C481</f>
        <v>#REF!</v>
      </c>
      <c r="AO428" s="23"/>
      <c r="AQ428" s="20">
        <f t="shared" si="796"/>
        <v>0</v>
      </c>
      <c r="AR428" s="20">
        <f t="shared" si="797"/>
        <v>0</v>
      </c>
      <c r="AS428" s="20" t="e">
        <f t="shared" si="798"/>
        <v>#REF!</v>
      </c>
      <c r="AT428" s="20" t="e">
        <f t="shared" si="801"/>
        <v>#REF!</v>
      </c>
      <c r="AU428" s="24"/>
      <c r="AV428" s="24"/>
      <c r="AW428" s="24"/>
      <c r="AX428" s="24"/>
      <c r="AY428" s="24"/>
      <c r="AZ428" s="24"/>
      <c r="BA428" s="25" t="e">
        <f t="shared" si="799"/>
        <v>#REF!</v>
      </c>
    </row>
    <row r="429" spans="2:53" outlineLevel="2">
      <c r="B429" s="41"/>
      <c r="C429" s="41"/>
      <c r="D429" s="84"/>
      <c r="E429" s="84"/>
      <c r="F429" s="84"/>
      <c r="G429" s="83"/>
      <c r="H429" s="26" t="s">
        <v>180</v>
      </c>
      <c r="I429" s="16"/>
      <c r="J429" s="17"/>
      <c r="K429" s="17"/>
      <c r="L429" s="18" t="str">
        <f>IF(I429&lt;&gt;0,((VLOOKUP(I429,'1. Standard_Cost'!$B$4:$D$9,2)+VLOOKUP(I429,'1. Standard_Cost'!$B$4:$D$9,3))*J429*K429),"0")</f>
        <v>0</v>
      </c>
      <c r="M429" s="18">
        <f t="shared" si="795"/>
        <v>0</v>
      </c>
      <c r="N429" s="19"/>
      <c r="O429" s="19"/>
      <c r="P429" s="19"/>
      <c r="Q429" s="19"/>
      <c r="R429" s="20">
        <f>+N429*P429*'1. Standard_Cost'!$B$13</f>
        <v>0</v>
      </c>
      <c r="S429" s="20">
        <f>+N429*O429*P429*'1. Standard_Cost'!$C$13</f>
        <v>0</v>
      </c>
      <c r="T429" s="20">
        <f>+N429*P429*Q429*'1. Standard_Cost'!$D$13</f>
        <v>0</v>
      </c>
      <c r="U429" s="20">
        <f>+N429*O429*'1. Standard_Cost'!$E$13</f>
        <v>0</v>
      </c>
      <c r="V429" s="19"/>
      <c r="W429" s="19"/>
      <c r="X429" s="19"/>
      <c r="Y429" s="20">
        <f>+V429*((X429*'1. Standard_Cost'!$B$17)+(W429*X429*'1. Standard_Cost'!$C$17))</f>
        <v>0</v>
      </c>
      <c r="Z429" s="19"/>
      <c r="AA429" s="19"/>
      <c r="AB429" s="20">
        <f>+Z429*'1. Standard_Cost'!$B$21+AA429*'1. Standard_Cost'!$C$21</f>
        <v>0</v>
      </c>
      <c r="AC429" s="21"/>
      <c r="AD429" s="22"/>
      <c r="AE429" s="20">
        <f>SUM(AD429,AC429,AB429,Y429,U429,T429,S429,R429)*'1. Standard_Cost'!B481</f>
        <v>0</v>
      </c>
      <c r="AF429" s="20">
        <f t="shared" si="800"/>
        <v>0</v>
      </c>
      <c r="AG429" s="19"/>
      <c r="AH429" s="19"/>
      <c r="AI429" s="19"/>
      <c r="AJ429" s="23"/>
      <c r="AK429" s="23"/>
      <c r="AL429" s="23"/>
      <c r="AM429" s="20" t="e">
        <f>AG429*'1. Standard_Cost'!B477+'Incremental_Cost Year 1'!#REF!*'1. Standard_Cost'!C477+'Incremental_Cost Year 1'!#REF!*'1. Standard_Cost'!D477+'Incremental_Cost Year 1'!#REF!+'Incremental_Cost Year 1'!#REF!+AK429</f>
        <v>#REF!</v>
      </c>
      <c r="AN429" s="20" t="e">
        <f>AM429*'1. Standard_Cost'!C481</f>
        <v>#REF!</v>
      </c>
      <c r="AO429" s="23"/>
      <c r="AQ429" s="20">
        <f t="shared" si="796"/>
        <v>0</v>
      </c>
      <c r="AR429" s="20">
        <f t="shared" si="797"/>
        <v>0</v>
      </c>
      <c r="AS429" s="20" t="e">
        <f t="shared" si="798"/>
        <v>#REF!</v>
      </c>
      <c r="AT429" s="20" t="e">
        <f t="shared" si="801"/>
        <v>#REF!</v>
      </c>
      <c r="AU429" s="24"/>
      <c r="AV429" s="24"/>
      <c r="AW429" s="24"/>
      <c r="AX429" s="24"/>
      <c r="AY429" s="24"/>
      <c r="AZ429" s="24"/>
      <c r="BA429" s="25" t="e">
        <f t="shared" si="799"/>
        <v>#REF!</v>
      </c>
    </row>
    <row r="430" spans="2:53" ht="41.4" outlineLevel="1">
      <c r="B430" s="41"/>
      <c r="C430" s="41"/>
      <c r="D430" s="86" t="s">
        <v>48</v>
      </c>
      <c r="E430" s="86" t="s">
        <v>378</v>
      </c>
      <c r="F430" s="88" t="s">
        <v>153</v>
      </c>
      <c r="G430" s="89" t="s">
        <v>154</v>
      </c>
      <c r="H430" s="27" t="s">
        <v>379</v>
      </c>
      <c r="I430" s="28"/>
      <c r="J430" s="28"/>
      <c r="K430" s="28"/>
      <c r="L430" s="29">
        <f>SUM(L426:L429)</f>
        <v>0</v>
      </c>
      <c r="M430" s="29">
        <f>SUM(M426:M429)</f>
        <v>0</v>
      </c>
      <c r="N430" s="28"/>
      <c r="O430" s="28"/>
      <c r="P430" s="28"/>
      <c r="Q430" s="28"/>
      <c r="R430" s="30">
        <f>SUM(R426:R429)</f>
        <v>0</v>
      </c>
      <c r="S430" s="30">
        <f>SUM(S426:S429)</f>
        <v>0</v>
      </c>
      <c r="T430" s="30">
        <f>SUM(T426:T429)</f>
        <v>0</v>
      </c>
      <c r="U430" s="30">
        <f>SUM(U426:U429)</f>
        <v>0</v>
      </c>
      <c r="V430" s="28"/>
      <c r="W430" s="28"/>
      <c r="X430" s="28"/>
      <c r="Y430" s="29">
        <f>SUM(Y426:Y429)</f>
        <v>0</v>
      </c>
      <c r="Z430" s="28"/>
      <c r="AA430" s="28"/>
      <c r="AB430" s="29">
        <f t="shared" ref="AB430:AF430" si="802">SUM(AB426:AB429)</f>
        <v>0</v>
      </c>
      <c r="AC430" s="29">
        <f t="shared" si="802"/>
        <v>0</v>
      </c>
      <c r="AD430" s="29">
        <f t="shared" si="802"/>
        <v>0</v>
      </c>
      <c r="AE430" s="29">
        <f t="shared" si="802"/>
        <v>0</v>
      </c>
      <c r="AF430" s="29">
        <f t="shared" si="802"/>
        <v>0</v>
      </c>
      <c r="AG430" s="28"/>
      <c r="AH430" s="28"/>
      <c r="AI430" s="28"/>
      <c r="AJ430" s="30">
        <f>SUM(AJ426:AJ429)</f>
        <v>0</v>
      </c>
      <c r="AK430" s="30">
        <f>SUM(AK426:AK429)</f>
        <v>0</v>
      </c>
      <c r="AL430" s="30">
        <f>SUM(AL426:AL429)</f>
        <v>0</v>
      </c>
      <c r="AM430" s="29" t="e">
        <f>SUM(AM426:AM429)</f>
        <v>#REF!</v>
      </c>
      <c r="AN430" s="29" t="e">
        <f>SUM(AN426:AN429)</f>
        <v>#REF!</v>
      </c>
      <c r="AO430" s="31"/>
      <c r="AP430" s="32"/>
      <c r="AQ430" s="78">
        <f t="shared" ref="AQ430:BA430" si="803">SUM(AQ426:AQ429)</f>
        <v>0</v>
      </c>
      <c r="AR430" s="78">
        <f t="shared" si="803"/>
        <v>0</v>
      </c>
      <c r="AS430" s="78" t="e">
        <f t="shared" si="803"/>
        <v>#REF!</v>
      </c>
      <c r="AT430" s="78" t="e">
        <f t="shared" si="803"/>
        <v>#REF!</v>
      </c>
      <c r="AU430" s="78">
        <f t="shared" si="803"/>
        <v>0</v>
      </c>
      <c r="AV430" s="78">
        <f t="shared" si="803"/>
        <v>0</v>
      </c>
      <c r="AW430" s="78">
        <f t="shared" si="803"/>
        <v>0</v>
      </c>
      <c r="AX430" s="78">
        <f t="shared" si="803"/>
        <v>0</v>
      </c>
      <c r="AY430" s="78">
        <f t="shared" si="803"/>
        <v>0</v>
      </c>
      <c r="AZ430" s="78">
        <f t="shared" si="803"/>
        <v>0</v>
      </c>
      <c r="BA430" s="78" t="e">
        <f t="shared" si="803"/>
        <v>#REF!</v>
      </c>
    </row>
    <row r="431" spans="2:53" s="39" customFormat="1" ht="12.75" customHeight="1">
      <c r="B431" s="49"/>
      <c r="C431" s="224" t="s">
        <v>383</v>
      </c>
      <c r="D431" s="224"/>
      <c r="E431" s="225"/>
      <c r="F431" s="69"/>
      <c r="G431" s="69"/>
      <c r="H431" s="57" t="s">
        <v>385</v>
      </c>
      <c r="I431" s="58"/>
      <c r="J431" s="58"/>
      <c r="K431" s="58"/>
      <c r="L431" s="59">
        <f>SUM(L436,L441,L446)</f>
        <v>0</v>
      </c>
      <c r="M431" s="59">
        <f t="shared" ref="M431" si="804">SUM(M436,M441,M446)</f>
        <v>0</v>
      </c>
      <c r="N431" s="58"/>
      <c r="O431" s="58"/>
      <c r="P431" s="58"/>
      <c r="Q431" s="58"/>
      <c r="R431" s="59">
        <f>SUM(R436,R441,R446)</f>
        <v>0</v>
      </c>
      <c r="S431" s="59">
        <f t="shared" ref="S431:U431" si="805">SUM(S436,S441,S446)</f>
        <v>0</v>
      </c>
      <c r="T431" s="59">
        <f t="shared" si="805"/>
        <v>0</v>
      </c>
      <c r="U431" s="59">
        <f t="shared" si="805"/>
        <v>0</v>
      </c>
      <c r="V431" s="58"/>
      <c r="W431" s="58"/>
      <c r="X431" s="58"/>
      <c r="Y431" s="59">
        <f>SUM(Y436,Y441,Y446)</f>
        <v>0</v>
      </c>
      <c r="Z431" s="58"/>
      <c r="AA431" s="58"/>
      <c r="AB431" s="59">
        <f t="shared" ref="AB431:AF431" si="806">SUM(AB436,AB441,AB446)</f>
        <v>0</v>
      </c>
      <c r="AC431" s="59">
        <f t="shared" si="806"/>
        <v>0</v>
      </c>
      <c r="AD431" s="59">
        <f t="shared" si="806"/>
        <v>0</v>
      </c>
      <c r="AE431" s="59">
        <f t="shared" si="806"/>
        <v>0</v>
      </c>
      <c r="AF431" s="59">
        <f t="shared" si="806"/>
        <v>0</v>
      </c>
      <c r="AG431" s="58"/>
      <c r="AH431" s="58"/>
      <c r="AI431" s="58"/>
      <c r="AJ431" s="59">
        <f t="shared" ref="AJ431:AN431" si="807">SUM(AJ436,AJ441,AJ446)</f>
        <v>0</v>
      </c>
      <c r="AK431" s="59">
        <f t="shared" si="807"/>
        <v>0</v>
      </c>
      <c r="AL431" s="59">
        <f t="shared" si="807"/>
        <v>0</v>
      </c>
      <c r="AM431" s="59" t="e">
        <f t="shared" si="807"/>
        <v>#REF!</v>
      </c>
      <c r="AN431" s="59" t="e">
        <f t="shared" si="807"/>
        <v>#REF!</v>
      </c>
      <c r="AO431" s="60"/>
      <c r="AP431" s="40"/>
      <c r="AQ431" s="59">
        <f t="shared" ref="AQ431:BA431" si="808">SUM(AQ436,AQ441,AQ446)</f>
        <v>0</v>
      </c>
      <c r="AR431" s="59">
        <f t="shared" si="808"/>
        <v>0</v>
      </c>
      <c r="AS431" s="59" t="e">
        <f t="shared" si="808"/>
        <v>#REF!</v>
      </c>
      <c r="AT431" s="59" t="e">
        <f t="shared" si="808"/>
        <v>#REF!</v>
      </c>
      <c r="AU431" s="59">
        <f t="shared" si="808"/>
        <v>0</v>
      </c>
      <c r="AV431" s="59">
        <f t="shared" si="808"/>
        <v>0</v>
      </c>
      <c r="AW431" s="59">
        <f t="shared" si="808"/>
        <v>0</v>
      </c>
      <c r="AX431" s="59">
        <f t="shared" si="808"/>
        <v>0</v>
      </c>
      <c r="AY431" s="59">
        <f t="shared" si="808"/>
        <v>0</v>
      </c>
      <c r="AZ431" s="59">
        <f t="shared" si="808"/>
        <v>0</v>
      </c>
      <c r="BA431" s="59" t="e">
        <f t="shared" si="808"/>
        <v>#REF!</v>
      </c>
    </row>
    <row r="432" spans="2:53" outlineLevel="2">
      <c r="B432" s="41"/>
      <c r="C432" s="38"/>
      <c r="D432" s="85"/>
      <c r="E432" s="85"/>
      <c r="F432" s="87"/>
      <c r="G432" s="82"/>
      <c r="H432" s="15" t="s">
        <v>49</v>
      </c>
      <c r="I432" s="16"/>
      <c r="J432" s="17"/>
      <c r="K432" s="17"/>
      <c r="L432" s="18" t="str">
        <f>IF(I432&lt;&gt;0,((VLOOKUP(I432,'1. Standard_Cost'!$B$4:$D$9,2)+VLOOKUP(I432,'1. Standard_Cost'!$B$4:$D$9,3))*J432*K432),"0")</f>
        <v>0</v>
      </c>
      <c r="M432" s="18">
        <f t="shared" ref="M432:M435" si="809">L432*0.167</f>
        <v>0</v>
      </c>
      <c r="N432" s="19"/>
      <c r="O432" s="19"/>
      <c r="P432" s="19"/>
      <c r="Q432" s="19"/>
      <c r="R432" s="20">
        <f>+N432*P432*'1. Standard_Cost'!$B$13</f>
        <v>0</v>
      </c>
      <c r="S432" s="20">
        <f>+N432*O432*P432*'1. Standard_Cost'!$C$13</f>
        <v>0</v>
      </c>
      <c r="T432" s="20">
        <f>+N432*P432*Q432*'1. Standard_Cost'!$D$13</f>
        <v>0</v>
      </c>
      <c r="U432" s="20">
        <f>+N432*O432*'1. Standard_Cost'!$E$13</f>
        <v>0</v>
      </c>
      <c r="V432" s="19"/>
      <c r="W432" s="19"/>
      <c r="X432" s="19"/>
      <c r="Y432" s="20">
        <f>+V432*((X432*'1. Standard_Cost'!$B$17)+(W432*X432*'1. Standard_Cost'!$C$17))</f>
        <v>0</v>
      </c>
      <c r="Z432" s="19"/>
      <c r="AA432" s="19"/>
      <c r="AB432" s="20">
        <f>+Z432*'1. Standard_Cost'!$B$21+AA432*'1. Standard_Cost'!$C$21</f>
        <v>0</v>
      </c>
      <c r="AC432" s="21"/>
      <c r="AD432" s="22"/>
      <c r="AE432" s="20">
        <f>SUM(AD432,AC432,AB432,Y432,U432,T432,S432,R432)*'1. Standard_Cost'!B492</f>
        <v>0</v>
      </c>
      <c r="AF432" s="20">
        <f>SUM(AD432,AE432)</f>
        <v>0</v>
      </c>
      <c r="AG432" s="19"/>
      <c r="AH432" s="19"/>
      <c r="AI432" s="19"/>
      <c r="AJ432" s="23"/>
      <c r="AK432" s="23"/>
      <c r="AL432" s="23"/>
      <c r="AM432" s="20" t="e">
        <f>AG432*'1. Standard_Cost'!B488+'Incremental_Cost Year 1'!#REF!*'1. Standard_Cost'!C488+'Incremental_Cost Year 1'!#REF!*'1. Standard_Cost'!D488+'Incremental_Cost Year 1'!#REF!+'Incremental_Cost Year 1'!#REF!+AK432</f>
        <v>#REF!</v>
      </c>
      <c r="AN432" s="20" t="e">
        <f>AM432*'1. Standard_Cost'!C492</f>
        <v>#REF!</v>
      </c>
      <c r="AO432" s="23"/>
      <c r="AQ432" s="20">
        <f t="shared" ref="AQ432:AQ435" si="810">L432+M432</f>
        <v>0</v>
      </c>
      <c r="AR432" s="20">
        <f t="shared" ref="AR432:AR435" si="811">AF432</f>
        <v>0</v>
      </c>
      <c r="AS432" s="20" t="e">
        <f t="shared" ref="AS432:AS435" si="812">AM432+AN432</f>
        <v>#REF!</v>
      </c>
      <c r="AT432" s="20" t="e">
        <f>SUM(AQ432,AR432,AS432)</f>
        <v>#REF!</v>
      </c>
      <c r="AU432" s="24"/>
      <c r="AV432" s="24"/>
      <c r="AW432" s="24"/>
      <c r="AX432" s="24"/>
      <c r="AY432" s="24"/>
      <c r="AZ432" s="24"/>
      <c r="BA432" s="25" t="e">
        <f t="shared" ref="BA432:BA435" si="813">SUM(AU432:AZ432)-AT432</f>
        <v>#REF!</v>
      </c>
    </row>
    <row r="433" spans="2:53" outlineLevel="2">
      <c r="B433" s="41"/>
      <c r="C433" s="38"/>
      <c r="D433" s="84"/>
      <c r="E433" s="84"/>
      <c r="F433" s="84"/>
      <c r="G433" s="83"/>
      <c r="H433" s="15" t="s">
        <v>50</v>
      </c>
      <c r="I433" s="16"/>
      <c r="J433" s="17"/>
      <c r="K433" s="17"/>
      <c r="L433" s="18" t="str">
        <f>IF(I433&lt;&gt;0,((VLOOKUP(I433,'1. Standard_Cost'!$B$4:$D$9,2)+VLOOKUP(I433,'1. Standard_Cost'!$B$4:$D$9,3))*J433*K433),"0")</f>
        <v>0</v>
      </c>
      <c r="M433" s="18">
        <f t="shared" si="809"/>
        <v>0</v>
      </c>
      <c r="N433" s="19"/>
      <c r="O433" s="19"/>
      <c r="P433" s="19"/>
      <c r="Q433" s="19"/>
      <c r="R433" s="20">
        <f>+N433*P433*'1. Standard_Cost'!$B$13</f>
        <v>0</v>
      </c>
      <c r="S433" s="20">
        <f>+N433*O433*P433*'1. Standard_Cost'!$C$13</f>
        <v>0</v>
      </c>
      <c r="T433" s="20">
        <f>+N433*P433*Q433*'1. Standard_Cost'!$D$13</f>
        <v>0</v>
      </c>
      <c r="U433" s="20">
        <f>+N433*O433*'1. Standard_Cost'!$E$13</f>
        <v>0</v>
      </c>
      <c r="V433" s="19"/>
      <c r="W433" s="19"/>
      <c r="X433" s="19"/>
      <c r="Y433" s="20">
        <f>+V433*((X433*'1. Standard_Cost'!$B$17)+(W433*X433*'1. Standard_Cost'!$C$17))</f>
        <v>0</v>
      </c>
      <c r="Z433" s="19"/>
      <c r="AA433" s="19"/>
      <c r="AB433" s="20">
        <f>+Z433*'1. Standard_Cost'!$B$21+AA433*'1. Standard_Cost'!$C$21</f>
        <v>0</v>
      </c>
      <c r="AC433" s="21"/>
      <c r="AD433" s="22"/>
      <c r="AE433" s="20">
        <f>SUM(AD433,AC433,AB433,Y433,U433,T433,S433,R433)*'1. Standard_Cost'!B492</f>
        <v>0</v>
      </c>
      <c r="AF433" s="20">
        <f t="shared" ref="AF433:AF435" si="814">SUM(AD433,AE433)</f>
        <v>0</v>
      </c>
      <c r="AG433" s="19"/>
      <c r="AH433" s="19"/>
      <c r="AI433" s="19"/>
      <c r="AJ433" s="23"/>
      <c r="AK433" s="23"/>
      <c r="AL433" s="23"/>
      <c r="AM433" s="20" t="e">
        <f>AG433*'1. Standard_Cost'!B488+'Incremental_Cost Year 1'!#REF!*'1. Standard_Cost'!C488+'Incremental_Cost Year 1'!#REF!*'1. Standard_Cost'!D488+'Incremental_Cost Year 1'!#REF!+'Incremental_Cost Year 1'!#REF!+AK433</f>
        <v>#REF!</v>
      </c>
      <c r="AN433" s="20" t="e">
        <f>AM433*'1. Standard_Cost'!C492</f>
        <v>#REF!</v>
      </c>
      <c r="AO433" s="23"/>
      <c r="AQ433" s="20">
        <f t="shared" si="810"/>
        <v>0</v>
      </c>
      <c r="AR433" s="20">
        <f t="shared" si="811"/>
        <v>0</v>
      </c>
      <c r="AS433" s="20" t="e">
        <f t="shared" si="812"/>
        <v>#REF!</v>
      </c>
      <c r="AT433" s="20" t="e">
        <f t="shared" ref="AT433:AT435" si="815">SUM(AQ433,AR433,AS433)</f>
        <v>#REF!</v>
      </c>
      <c r="AU433" s="24"/>
      <c r="AV433" s="24"/>
      <c r="AW433" s="24"/>
      <c r="AX433" s="24"/>
      <c r="AY433" s="24"/>
      <c r="AZ433" s="24"/>
      <c r="BA433" s="25" t="e">
        <f t="shared" si="813"/>
        <v>#REF!</v>
      </c>
    </row>
    <row r="434" spans="2:53" outlineLevel="2">
      <c r="B434" s="41"/>
      <c r="C434" s="38"/>
      <c r="D434" s="84"/>
      <c r="E434" s="84"/>
      <c r="F434" s="84"/>
      <c r="G434" s="83"/>
      <c r="H434" s="15" t="s">
        <v>51</v>
      </c>
      <c r="I434" s="16"/>
      <c r="J434" s="17"/>
      <c r="K434" s="17"/>
      <c r="L434" s="18" t="str">
        <f>IF(I434&lt;&gt;0,((VLOOKUP(I434,'1. Standard_Cost'!$B$4:$D$9,2)+VLOOKUP(I434,'1. Standard_Cost'!$B$4:$D$9,3))*J434*K434),"0")</f>
        <v>0</v>
      </c>
      <c r="M434" s="18">
        <f t="shared" si="809"/>
        <v>0</v>
      </c>
      <c r="N434" s="19"/>
      <c r="O434" s="19"/>
      <c r="P434" s="19"/>
      <c r="Q434" s="19"/>
      <c r="R434" s="20">
        <f>+N434*P434*'1. Standard_Cost'!$B$13</f>
        <v>0</v>
      </c>
      <c r="S434" s="20">
        <f>+N434*O434*P434*'1. Standard_Cost'!$C$13</f>
        <v>0</v>
      </c>
      <c r="T434" s="20">
        <f>+N434*P434*Q434*'1. Standard_Cost'!$D$13</f>
        <v>0</v>
      </c>
      <c r="U434" s="20">
        <f>+N434*O434*'1. Standard_Cost'!$E$13</f>
        <v>0</v>
      </c>
      <c r="V434" s="19"/>
      <c r="W434" s="19"/>
      <c r="X434" s="19"/>
      <c r="Y434" s="20">
        <f>+V434*((X434*'1. Standard_Cost'!$B$17)+(W434*X434*'1. Standard_Cost'!$C$17))</f>
        <v>0</v>
      </c>
      <c r="Z434" s="19"/>
      <c r="AA434" s="19"/>
      <c r="AB434" s="20">
        <f>+Z434*'1. Standard_Cost'!$B$21+AA434*'1. Standard_Cost'!$C$21</f>
        <v>0</v>
      </c>
      <c r="AC434" s="21"/>
      <c r="AD434" s="22"/>
      <c r="AE434" s="20">
        <f>SUM(AD434,AC434,AB434,Y434,U434,T434,S434,R434)*'1. Standard_Cost'!B492</f>
        <v>0</v>
      </c>
      <c r="AF434" s="20">
        <f t="shared" si="814"/>
        <v>0</v>
      </c>
      <c r="AG434" s="19"/>
      <c r="AH434" s="19"/>
      <c r="AI434" s="19"/>
      <c r="AJ434" s="23"/>
      <c r="AK434" s="23"/>
      <c r="AL434" s="23"/>
      <c r="AM434" s="20" t="e">
        <f>AG434*'1. Standard_Cost'!B488+'Incremental_Cost Year 1'!#REF!*'1. Standard_Cost'!C488+'Incremental_Cost Year 1'!#REF!*'1. Standard_Cost'!D488+'Incremental_Cost Year 1'!#REF!+'Incremental_Cost Year 1'!#REF!+AK434</f>
        <v>#REF!</v>
      </c>
      <c r="AN434" s="20" t="e">
        <f>AM434*'1. Standard_Cost'!C492</f>
        <v>#REF!</v>
      </c>
      <c r="AO434" s="23"/>
      <c r="AQ434" s="20">
        <f t="shared" si="810"/>
        <v>0</v>
      </c>
      <c r="AR434" s="20">
        <f t="shared" si="811"/>
        <v>0</v>
      </c>
      <c r="AS434" s="20" t="e">
        <f t="shared" si="812"/>
        <v>#REF!</v>
      </c>
      <c r="AT434" s="20" t="e">
        <f t="shared" si="815"/>
        <v>#REF!</v>
      </c>
      <c r="AU434" s="24"/>
      <c r="AV434" s="24"/>
      <c r="AW434" s="24"/>
      <c r="AX434" s="24"/>
      <c r="AY434" s="24"/>
      <c r="AZ434" s="24"/>
      <c r="BA434" s="25" t="e">
        <f t="shared" si="813"/>
        <v>#REF!</v>
      </c>
    </row>
    <row r="435" spans="2:53" outlineLevel="2">
      <c r="B435" s="41"/>
      <c r="C435" s="38"/>
      <c r="D435" s="84"/>
      <c r="E435" s="84"/>
      <c r="F435" s="84"/>
      <c r="G435" s="83"/>
      <c r="H435" s="26" t="s">
        <v>180</v>
      </c>
      <c r="I435" s="16"/>
      <c r="J435" s="17"/>
      <c r="K435" s="17"/>
      <c r="L435" s="18" t="str">
        <f>IF(I435&lt;&gt;0,((VLOOKUP(I435,'1. Standard_Cost'!$B$4:$D$9,2)+VLOOKUP(I435,'1. Standard_Cost'!$B$4:$D$9,3))*J435*K435),"0")</f>
        <v>0</v>
      </c>
      <c r="M435" s="18">
        <f t="shared" si="809"/>
        <v>0</v>
      </c>
      <c r="N435" s="19"/>
      <c r="O435" s="19"/>
      <c r="P435" s="19"/>
      <c r="Q435" s="19"/>
      <c r="R435" s="20">
        <f>+N435*P435*'1. Standard_Cost'!$B$13</f>
        <v>0</v>
      </c>
      <c r="S435" s="20">
        <f>+N435*O435*P435*'1. Standard_Cost'!$C$13</f>
        <v>0</v>
      </c>
      <c r="T435" s="20">
        <f>+N435*P435*Q435*'1. Standard_Cost'!$D$13</f>
        <v>0</v>
      </c>
      <c r="U435" s="20">
        <f>+N435*O435*'1. Standard_Cost'!$E$13</f>
        <v>0</v>
      </c>
      <c r="V435" s="19"/>
      <c r="W435" s="19"/>
      <c r="X435" s="19"/>
      <c r="Y435" s="20">
        <f>+V435*((X435*'1. Standard_Cost'!$B$17)+(W435*X435*'1. Standard_Cost'!$C$17))</f>
        <v>0</v>
      </c>
      <c r="Z435" s="19"/>
      <c r="AA435" s="19"/>
      <c r="AB435" s="20">
        <f>+Z435*'1. Standard_Cost'!$B$21+AA435*'1. Standard_Cost'!$C$21</f>
        <v>0</v>
      </c>
      <c r="AC435" s="21"/>
      <c r="AD435" s="22"/>
      <c r="AE435" s="20">
        <f>SUM(AD435,AC435,AB435,Y435,U435,T435,S435,R435)*'1. Standard_Cost'!B492</f>
        <v>0</v>
      </c>
      <c r="AF435" s="20">
        <f t="shared" si="814"/>
        <v>0</v>
      </c>
      <c r="AG435" s="19"/>
      <c r="AH435" s="19"/>
      <c r="AI435" s="19"/>
      <c r="AJ435" s="23"/>
      <c r="AK435" s="23"/>
      <c r="AL435" s="23"/>
      <c r="AM435" s="20" t="e">
        <f>AG435*'1. Standard_Cost'!B488+'Incremental_Cost Year 1'!#REF!*'1. Standard_Cost'!C488+'Incremental_Cost Year 1'!#REF!*'1. Standard_Cost'!D488+'Incremental_Cost Year 1'!#REF!+'Incremental_Cost Year 1'!#REF!+AK435</f>
        <v>#REF!</v>
      </c>
      <c r="AN435" s="20" t="e">
        <f>AM435*'1. Standard_Cost'!C492</f>
        <v>#REF!</v>
      </c>
      <c r="AO435" s="23"/>
      <c r="AQ435" s="20">
        <f t="shared" si="810"/>
        <v>0</v>
      </c>
      <c r="AR435" s="20">
        <f t="shared" si="811"/>
        <v>0</v>
      </c>
      <c r="AS435" s="20" t="e">
        <f t="shared" si="812"/>
        <v>#REF!</v>
      </c>
      <c r="AT435" s="20" t="e">
        <f t="shared" si="815"/>
        <v>#REF!</v>
      </c>
      <c r="AU435" s="24"/>
      <c r="AV435" s="24"/>
      <c r="AW435" s="24"/>
      <c r="AX435" s="24"/>
      <c r="AY435" s="24"/>
      <c r="AZ435" s="24"/>
      <c r="BA435" s="25" t="e">
        <f t="shared" si="813"/>
        <v>#REF!</v>
      </c>
    </row>
    <row r="436" spans="2:53" ht="27.6" outlineLevel="1">
      <c r="B436" s="41"/>
      <c r="C436" s="38"/>
      <c r="D436" s="86" t="s">
        <v>48</v>
      </c>
      <c r="E436" s="86" t="s">
        <v>389</v>
      </c>
      <c r="F436" s="88" t="s">
        <v>153</v>
      </c>
      <c r="G436" s="89" t="s">
        <v>154</v>
      </c>
      <c r="H436" s="27" t="s">
        <v>388</v>
      </c>
      <c r="I436" s="28"/>
      <c r="J436" s="28"/>
      <c r="K436" s="28"/>
      <c r="L436" s="29">
        <f>SUM(L432:L435)</f>
        <v>0</v>
      </c>
      <c r="M436" s="29">
        <f>SUM(M432:M435)</f>
        <v>0</v>
      </c>
      <c r="N436" s="28"/>
      <c r="O436" s="28"/>
      <c r="P436" s="28"/>
      <c r="Q436" s="28"/>
      <c r="R436" s="30">
        <f>SUM(R432:R435)</f>
        <v>0</v>
      </c>
      <c r="S436" s="30">
        <f>SUM(S432:S435)</f>
        <v>0</v>
      </c>
      <c r="T436" s="30">
        <f>SUM(T432:T435)</f>
        <v>0</v>
      </c>
      <c r="U436" s="30">
        <f>SUM(U432:U435)</f>
        <v>0</v>
      </c>
      <c r="V436" s="28"/>
      <c r="W436" s="28"/>
      <c r="X436" s="28"/>
      <c r="Y436" s="29">
        <f>SUM(Y432:Y435)</f>
        <v>0</v>
      </c>
      <c r="Z436" s="28"/>
      <c r="AA436" s="28"/>
      <c r="AB436" s="29">
        <f t="shared" ref="AB436:AF436" si="816">SUM(AB432:AB435)</f>
        <v>0</v>
      </c>
      <c r="AC436" s="29">
        <f t="shared" si="816"/>
        <v>0</v>
      </c>
      <c r="AD436" s="29">
        <f t="shared" si="816"/>
        <v>0</v>
      </c>
      <c r="AE436" s="29">
        <f t="shared" si="816"/>
        <v>0</v>
      </c>
      <c r="AF436" s="29">
        <f t="shared" si="816"/>
        <v>0</v>
      </c>
      <c r="AG436" s="28"/>
      <c r="AH436" s="28"/>
      <c r="AI436" s="28"/>
      <c r="AJ436" s="30">
        <f>SUM(AJ432:AJ435)</f>
        <v>0</v>
      </c>
      <c r="AK436" s="30">
        <f>SUM(AK432:AK435)</f>
        <v>0</v>
      </c>
      <c r="AL436" s="30">
        <f>SUM(AL432:AL435)</f>
        <v>0</v>
      </c>
      <c r="AM436" s="29" t="e">
        <f>SUM(AM432:AM435)</f>
        <v>#REF!</v>
      </c>
      <c r="AN436" s="29" t="e">
        <f>SUM(AN432:AN435)</f>
        <v>#REF!</v>
      </c>
      <c r="AO436" s="31"/>
      <c r="AP436" s="32"/>
      <c r="AQ436" s="78">
        <f t="shared" ref="AQ436:BA436" si="817">SUM(AQ432:AQ435)</f>
        <v>0</v>
      </c>
      <c r="AR436" s="78">
        <f t="shared" si="817"/>
        <v>0</v>
      </c>
      <c r="AS436" s="78" t="e">
        <f t="shared" si="817"/>
        <v>#REF!</v>
      </c>
      <c r="AT436" s="78" t="e">
        <f t="shared" si="817"/>
        <v>#REF!</v>
      </c>
      <c r="AU436" s="78">
        <f t="shared" si="817"/>
        <v>0</v>
      </c>
      <c r="AV436" s="78">
        <f t="shared" si="817"/>
        <v>0</v>
      </c>
      <c r="AW436" s="78">
        <f t="shared" si="817"/>
        <v>0</v>
      </c>
      <c r="AX436" s="78">
        <f t="shared" si="817"/>
        <v>0</v>
      </c>
      <c r="AY436" s="78">
        <f t="shared" si="817"/>
        <v>0</v>
      </c>
      <c r="AZ436" s="78">
        <f t="shared" si="817"/>
        <v>0</v>
      </c>
      <c r="BA436" s="78" t="e">
        <f t="shared" si="817"/>
        <v>#REF!</v>
      </c>
    </row>
    <row r="437" spans="2:53" outlineLevel="2">
      <c r="B437" s="41"/>
      <c r="C437" s="38"/>
      <c r="D437" s="85"/>
      <c r="E437" s="85"/>
      <c r="F437" s="87"/>
      <c r="G437" s="82"/>
      <c r="H437" s="15" t="s">
        <v>49</v>
      </c>
      <c r="I437" s="16"/>
      <c r="J437" s="17"/>
      <c r="K437" s="17"/>
      <c r="L437" s="18" t="str">
        <f>IF(I437&lt;&gt;0,((VLOOKUP(I437,'1. Standard_Cost'!$B$4:$D$9,2)+VLOOKUP(I437,'1. Standard_Cost'!$B$4:$D$9,3))*J437*K437),"0")</f>
        <v>0</v>
      </c>
      <c r="M437" s="18">
        <f t="shared" ref="M437:M440" si="818">L437*0.167</f>
        <v>0</v>
      </c>
      <c r="N437" s="19"/>
      <c r="O437" s="19"/>
      <c r="P437" s="19"/>
      <c r="Q437" s="19"/>
      <c r="R437" s="20">
        <f>+N437*P437*'1. Standard_Cost'!$B$13</f>
        <v>0</v>
      </c>
      <c r="S437" s="20">
        <f>+N437*O437*P437*'1. Standard_Cost'!$C$13</f>
        <v>0</v>
      </c>
      <c r="T437" s="20">
        <f>+N437*P437*Q437*'1. Standard_Cost'!$D$13</f>
        <v>0</v>
      </c>
      <c r="U437" s="20">
        <f>+N437*O437*'1. Standard_Cost'!$E$13</f>
        <v>0</v>
      </c>
      <c r="V437" s="19"/>
      <c r="W437" s="19"/>
      <c r="X437" s="19"/>
      <c r="Y437" s="20">
        <f>+V437*((X437*'1. Standard_Cost'!$B$17)+(W437*X437*'1. Standard_Cost'!$C$17))</f>
        <v>0</v>
      </c>
      <c r="Z437" s="19"/>
      <c r="AA437" s="19"/>
      <c r="AB437" s="20">
        <f>+Z437*'1. Standard_Cost'!$B$21+AA437*'1. Standard_Cost'!$C$21</f>
        <v>0</v>
      </c>
      <c r="AC437" s="21"/>
      <c r="AD437" s="22"/>
      <c r="AE437" s="20">
        <f>SUM(AD437,AC437,AB437,Y437,U437,T437,S437,R437)*'1. Standard_Cost'!B492</f>
        <v>0</v>
      </c>
      <c r="AF437" s="20">
        <f>SUM(AD437,AE437)</f>
        <v>0</v>
      </c>
      <c r="AG437" s="19"/>
      <c r="AH437" s="19"/>
      <c r="AI437" s="19"/>
      <c r="AJ437" s="23"/>
      <c r="AK437" s="23"/>
      <c r="AL437" s="23"/>
      <c r="AM437" s="20" t="e">
        <f>AG437*'1. Standard_Cost'!B488+'Incremental_Cost Year 1'!#REF!*'1. Standard_Cost'!C488+'Incremental_Cost Year 1'!#REF!*'1. Standard_Cost'!D488+'Incremental_Cost Year 1'!#REF!+'Incremental_Cost Year 1'!#REF!+AK437</f>
        <v>#REF!</v>
      </c>
      <c r="AN437" s="20" t="e">
        <f>AM437*'1. Standard_Cost'!C492</f>
        <v>#REF!</v>
      </c>
      <c r="AO437" s="23"/>
      <c r="AQ437" s="20">
        <f t="shared" ref="AQ437:AQ440" si="819">L437+M437</f>
        <v>0</v>
      </c>
      <c r="AR437" s="20">
        <f t="shared" ref="AR437:AR440" si="820">AF437</f>
        <v>0</v>
      </c>
      <c r="AS437" s="20" t="e">
        <f t="shared" ref="AS437:AS440" si="821">AM437+AN437</f>
        <v>#REF!</v>
      </c>
      <c r="AT437" s="20" t="e">
        <f>SUM(AQ437,AR437,AS437)</f>
        <v>#REF!</v>
      </c>
      <c r="AU437" s="24"/>
      <c r="AV437" s="24"/>
      <c r="AW437" s="24"/>
      <c r="AX437" s="24"/>
      <c r="AY437" s="24"/>
      <c r="AZ437" s="24"/>
      <c r="BA437" s="25" t="e">
        <f t="shared" ref="BA437:BA440" si="822">SUM(AU437:AZ437)-AT437</f>
        <v>#REF!</v>
      </c>
    </row>
    <row r="438" spans="2:53" outlineLevel="2">
      <c r="B438" s="41"/>
      <c r="C438" s="38"/>
      <c r="D438" s="84"/>
      <c r="E438" s="84"/>
      <c r="F438" s="84"/>
      <c r="G438" s="83"/>
      <c r="H438" s="15" t="s">
        <v>50</v>
      </c>
      <c r="I438" s="16"/>
      <c r="J438" s="17"/>
      <c r="K438" s="17"/>
      <c r="L438" s="18" t="str">
        <f>IF(I438&lt;&gt;0,((VLOOKUP(I438,'1. Standard_Cost'!$B$4:$D$9,2)+VLOOKUP(I438,'1. Standard_Cost'!$B$4:$D$9,3))*J438*K438),"0")</f>
        <v>0</v>
      </c>
      <c r="M438" s="18">
        <f t="shared" si="818"/>
        <v>0</v>
      </c>
      <c r="N438" s="19"/>
      <c r="O438" s="19"/>
      <c r="P438" s="19"/>
      <c r="Q438" s="19"/>
      <c r="R438" s="20">
        <f>+N438*P438*'1. Standard_Cost'!$B$13</f>
        <v>0</v>
      </c>
      <c r="S438" s="20">
        <f>+N438*O438*P438*'1. Standard_Cost'!$C$13</f>
        <v>0</v>
      </c>
      <c r="T438" s="20">
        <f>+N438*P438*Q438*'1. Standard_Cost'!$D$13</f>
        <v>0</v>
      </c>
      <c r="U438" s="20">
        <f>+N438*O438*'1. Standard_Cost'!$E$13</f>
        <v>0</v>
      </c>
      <c r="V438" s="19"/>
      <c r="W438" s="19"/>
      <c r="X438" s="19"/>
      <c r="Y438" s="20">
        <f>+V438*((X438*'1. Standard_Cost'!$B$17)+(W438*X438*'1. Standard_Cost'!$C$17))</f>
        <v>0</v>
      </c>
      <c r="Z438" s="19"/>
      <c r="AA438" s="19"/>
      <c r="AB438" s="20">
        <f>+Z438*'1. Standard_Cost'!$B$21+AA438*'1. Standard_Cost'!$C$21</f>
        <v>0</v>
      </c>
      <c r="AC438" s="21"/>
      <c r="AD438" s="22"/>
      <c r="AE438" s="20">
        <f>SUM(AD438,AC438,AB438,Y438,U438,T438,S438,R438)*'1. Standard_Cost'!B492</f>
        <v>0</v>
      </c>
      <c r="AF438" s="20">
        <f t="shared" ref="AF438:AF440" si="823">SUM(AD438,AE438)</f>
        <v>0</v>
      </c>
      <c r="AG438" s="19"/>
      <c r="AH438" s="19"/>
      <c r="AI438" s="19"/>
      <c r="AJ438" s="23"/>
      <c r="AK438" s="23"/>
      <c r="AL438" s="23"/>
      <c r="AM438" s="20" t="e">
        <f>AG438*'1. Standard_Cost'!B488+'Incremental_Cost Year 1'!#REF!*'1. Standard_Cost'!C488+'Incremental_Cost Year 1'!#REF!*'1. Standard_Cost'!D488+'Incremental_Cost Year 1'!#REF!+'Incremental_Cost Year 1'!#REF!+AK438</f>
        <v>#REF!</v>
      </c>
      <c r="AN438" s="20" t="e">
        <f>AM438*'1. Standard_Cost'!C492</f>
        <v>#REF!</v>
      </c>
      <c r="AO438" s="23"/>
      <c r="AQ438" s="20">
        <f t="shared" si="819"/>
        <v>0</v>
      </c>
      <c r="AR438" s="20">
        <f t="shared" si="820"/>
        <v>0</v>
      </c>
      <c r="AS438" s="20" t="e">
        <f t="shared" si="821"/>
        <v>#REF!</v>
      </c>
      <c r="AT438" s="20" t="e">
        <f t="shared" ref="AT438:AT440" si="824">SUM(AQ438,AR438,AS438)</f>
        <v>#REF!</v>
      </c>
      <c r="AU438" s="24"/>
      <c r="AV438" s="24">
        <v>0</v>
      </c>
      <c r="AW438" s="24"/>
      <c r="AX438" s="24"/>
      <c r="AY438" s="24"/>
      <c r="AZ438" s="24"/>
      <c r="BA438" s="25" t="e">
        <f t="shared" si="822"/>
        <v>#REF!</v>
      </c>
    </row>
    <row r="439" spans="2:53" outlineLevel="2">
      <c r="B439" s="41"/>
      <c r="C439" s="41"/>
      <c r="D439" s="84"/>
      <c r="E439" s="84"/>
      <c r="F439" s="84"/>
      <c r="G439" s="83"/>
      <c r="H439" s="15" t="s">
        <v>51</v>
      </c>
      <c r="I439" s="16"/>
      <c r="J439" s="17"/>
      <c r="K439" s="17"/>
      <c r="L439" s="18" t="str">
        <f>IF(I439&lt;&gt;0,((VLOOKUP(I439,'1. Standard_Cost'!$B$4:$D$9,2)+VLOOKUP(I439,'1. Standard_Cost'!$B$4:$D$9,3))*J439*K439),"0")</f>
        <v>0</v>
      </c>
      <c r="M439" s="18">
        <f t="shared" si="818"/>
        <v>0</v>
      </c>
      <c r="N439" s="19"/>
      <c r="O439" s="19"/>
      <c r="P439" s="19"/>
      <c r="Q439" s="19"/>
      <c r="R439" s="20">
        <f>+N439*P439*'1. Standard_Cost'!$B$13</f>
        <v>0</v>
      </c>
      <c r="S439" s="20">
        <f>+N439*O439*P439*'1. Standard_Cost'!$C$13</f>
        <v>0</v>
      </c>
      <c r="T439" s="20">
        <f>+N439*P439*Q439*'1. Standard_Cost'!$D$13</f>
        <v>0</v>
      </c>
      <c r="U439" s="20">
        <f>+N439*O439*'1. Standard_Cost'!$E$13</f>
        <v>0</v>
      </c>
      <c r="V439" s="19"/>
      <c r="W439" s="19"/>
      <c r="X439" s="19"/>
      <c r="Y439" s="20">
        <f>+V439*((X439*'1. Standard_Cost'!$B$17)+(W439*X439*'1. Standard_Cost'!$C$17))</f>
        <v>0</v>
      </c>
      <c r="Z439" s="19"/>
      <c r="AA439" s="19"/>
      <c r="AB439" s="20">
        <f>+Z439*'1. Standard_Cost'!$B$21+AA439*'1. Standard_Cost'!$C$21</f>
        <v>0</v>
      </c>
      <c r="AC439" s="21"/>
      <c r="AD439" s="22"/>
      <c r="AE439" s="20">
        <f>SUM(AD439,AC439,AB439,Y439,U439,T439,S439,R439)*'1. Standard_Cost'!B492</f>
        <v>0</v>
      </c>
      <c r="AF439" s="20">
        <f t="shared" si="823"/>
        <v>0</v>
      </c>
      <c r="AG439" s="19"/>
      <c r="AH439" s="19"/>
      <c r="AI439" s="19"/>
      <c r="AJ439" s="23"/>
      <c r="AK439" s="23"/>
      <c r="AL439" s="23"/>
      <c r="AM439" s="20" t="e">
        <f>AG439*'1. Standard_Cost'!B488+'Incremental_Cost Year 1'!#REF!*'1. Standard_Cost'!C488+'Incremental_Cost Year 1'!#REF!*'1. Standard_Cost'!D488+'Incremental_Cost Year 1'!#REF!+'Incremental_Cost Year 1'!#REF!+AK439</f>
        <v>#REF!</v>
      </c>
      <c r="AN439" s="20" t="e">
        <f>AM439*'1. Standard_Cost'!C492</f>
        <v>#REF!</v>
      </c>
      <c r="AO439" s="23"/>
      <c r="AQ439" s="20">
        <f t="shared" si="819"/>
        <v>0</v>
      </c>
      <c r="AR439" s="20">
        <f t="shared" si="820"/>
        <v>0</v>
      </c>
      <c r="AS439" s="20" t="e">
        <f t="shared" si="821"/>
        <v>#REF!</v>
      </c>
      <c r="AT439" s="20" t="e">
        <f t="shared" si="824"/>
        <v>#REF!</v>
      </c>
      <c r="AU439" s="24"/>
      <c r="AV439" s="24"/>
      <c r="AW439" s="24"/>
      <c r="AX439" s="24"/>
      <c r="AY439" s="24"/>
      <c r="AZ439" s="24"/>
      <c r="BA439" s="25" t="e">
        <f t="shared" si="822"/>
        <v>#REF!</v>
      </c>
    </row>
    <row r="440" spans="2:53" outlineLevel="2">
      <c r="B440" s="41"/>
      <c r="C440" s="41"/>
      <c r="D440" s="84"/>
      <c r="E440" s="84"/>
      <c r="F440" s="84"/>
      <c r="G440" s="83"/>
      <c r="H440" s="26" t="s">
        <v>180</v>
      </c>
      <c r="I440" s="16"/>
      <c r="J440" s="17"/>
      <c r="K440" s="17"/>
      <c r="L440" s="18" t="str">
        <f>IF(I440&lt;&gt;0,((VLOOKUP(I440,'1. Standard_Cost'!$B$4:$D$9,2)+VLOOKUP(I440,'1. Standard_Cost'!$B$4:$D$9,3))*J440*K440),"0")</f>
        <v>0</v>
      </c>
      <c r="M440" s="18">
        <f t="shared" si="818"/>
        <v>0</v>
      </c>
      <c r="N440" s="19"/>
      <c r="O440" s="19"/>
      <c r="P440" s="19"/>
      <c r="Q440" s="19"/>
      <c r="R440" s="20">
        <f>+N440*P440*'1. Standard_Cost'!$B$13</f>
        <v>0</v>
      </c>
      <c r="S440" s="20">
        <f>+N440*O440*P440*'1. Standard_Cost'!$C$13</f>
        <v>0</v>
      </c>
      <c r="T440" s="20">
        <f>+N440*P440*Q440*'1. Standard_Cost'!$D$13</f>
        <v>0</v>
      </c>
      <c r="U440" s="20">
        <f>+N440*O440*'1. Standard_Cost'!$E$13</f>
        <v>0</v>
      </c>
      <c r="V440" s="19"/>
      <c r="W440" s="19"/>
      <c r="X440" s="19"/>
      <c r="Y440" s="20">
        <f>+V440*((X440*'1. Standard_Cost'!$B$17)+(W440*X440*'1. Standard_Cost'!$C$17))</f>
        <v>0</v>
      </c>
      <c r="Z440" s="19"/>
      <c r="AA440" s="19"/>
      <c r="AB440" s="20">
        <f>+Z440*'1. Standard_Cost'!$B$21+AA440*'1. Standard_Cost'!$C$21</f>
        <v>0</v>
      </c>
      <c r="AC440" s="21"/>
      <c r="AD440" s="22"/>
      <c r="AE440" s="20">
        <f>SUM(AD440,AC440,AB440,Y440,U440,T440,S440,R440)*'1. Standard_Cost'!B492</f>
        <v>0</v>
      </c>
      <c r="AF440" s="20">
        <f t="shared" si="823"/>
        <v>0</v>
      </c>
      <c r="AG440" s="19"/>
      <c r="AH440" s="19"/>
      <c r="AI440" s="19"/>
      <c r="AJ440" s="23"/>
      <c r="AK440" s="23"/>
      <c r="AL440" s="23"/>
      <c r="AM440" s="20" t="e">
        <f>AG440*'1. Standard_Cost'!B488+'Incremental_Cost Year 1'!#REF!*'1. Standard_Cost'!C488+'Incremental_Cost Year 1'!#REF!*'1. Standard_Cost'!D488+'Incremental_Cost Year 1'!#REF!+'Incremental_Cost Year 1'!#REF!+AK440</f>
        <v>#REF!</v>
      </c>
      <c r="AN440" s="20" t="e">
        <f>AM440*'1. Standard_Cost'!C492</f>
        <v>#REF!</v>
      </c>
      <c r="AO440" s="23"/>
      <c r="AQ440" s="20">
        <f t="shared" si="819"/>
        <v>0</v>
      </c>
      <c r="AR440" s="20">
        <f t="shared" si="820"/>
        <v>0</v>
      </c>
      <c r="AS440" s="20" t="e">
        <f t="shared" si="821"/>
        <v>#REF!</v>
      </c>
      <c r="AT440" s="20" t="e">
        <f t="shared" si="824"/>
        <v>#REF!</v>
      </c>
      <c r="AU440" s="24"/>
      <c r="AV440" s="24"/>
      <c r="AW440" s="24"/>
      <c r="AX440" s="24"/>
      <c r="AY440" s="24"/>
      <c r="AZ440" s="24"/>
      <c r="BA440" s="25" t="e">
        <f t="shared" si="822"/>
        <v>#REF!</v>
      </c>
    </row>
    <row r="441" spans="2:53" ht="27.6" outlineLevel="1">
      <c r="B441" s="41"/>
      <c r="C441" s="41"/>
      <c r="D441" s="86" t="s">
        <v>48</v>
      </c>
      <c r="E441" s="86" t="s">
        <v>390</v>
      </c>
      <c r="F441" s="88" t="s">
        <v>153</v>
      </c>
      <c r="G441" s="89" t="s">
        <v>154</v>
      </c>
      <c r="H441" s="27" t="s">
        <v>387</v>
      </c>
      <c r="I441" s="28"/>
      <c r="J441" s="28"/>
      <c r="K441" s="28"/>
      <c r="L441" s="29">
        <f>SUM(L437:L440)</f>
        <v>0</v>
      </c>
      <c r="M441" s="29">
        <f>SUM(M437:M440)</f>
        <v>0</v>
      </c>
      <c r="N441" s="28"/>
      <c r="O441" s="28"/>
      <c r="P441" s="28"/>
      <c r="Q441" s="28"/>
      <c r="R441" s="30">
        <f>SUM(R437:R440)</f>
        <v>0</v>
      </c>
      <c r="S441" s="30">
        <f>SUM(S437:S440)</f>
        <v>0</v>
      </c>
      <c r="T441" s="30">
        <f>SUM(T437:T440)</f>
        <v>0</v>
      </c>
      <c r="U441" s="30">
        <f>SUM(U437:U440)</f>
        <v>0</v>
      </c>
      <c r="V441" s="28"/>
      <c r="W441" s="28"/>
      <c r="X441" s="28"/>
      <c r="Y441" s="29">
        <f>SUM(Y437:Y440)</f>
        <v>0</v>
      </c>
      <c r="Z441" s="28"/>
      <c r="AA441" s="28"/>
      <c r="AB441" s="29">
        <f t="shared" ref="AB441:AF441" si="825">SUM(AB437:AB440)</f>
        <v>0</v>
      </c>
      <c r="AC441" s="29">
        <f t="shared" si="825"/>
        <v>0</v>
      </c>
      <c r="AD441" s="29">
        <f t="shared" si="825"/>
        <v>0</v>
      </c>
      <c r="AE441" s="29">
        <f t="shared" si="825"/>
        <v>0</v>
      </c>
      <c r="AF441" s="29">
        <f t="shared" si="825"/>
        <v>0</v>
      </c>
      <c r="AG441" s="28"/>
      <c r="AH441" s="28"/>
      <c r="AI441" s="28"/>
      <c r="AJ441" s="30">
        <f>SUM(AJ437:AJ440)</f>
        <v>0</v>
      </c>
      <c r="AK441" s="30">
        <f>SUM(AK437:AK440)</f>
        <v>0</v>
      </c>
      <c r="AL441" s="30">
        <f>SUM(AL437:AL440)</f>
        <v>0</v>
      </c>
      <c r="AM441" s="29" t="e">
        <f>SUM(AM437:AM440)</f>
        <v>#REF!</v>
      </c>
      <c r="AN441" s="29" t="e">
        <f>SUM(AN437:AN440)</f>
        <v>#REF!</v>
      </c>
      <c r="AO441" s="31"/>
      <c r="AP441" s="32"/>
      <c r="AQ441" s="78">
        <f t="shared" ref="AQ441:BA441" si="826">SUM(AQ437:AQ440)</f>
        <v>0</v>
      </c>
      <c r="AR441" s="78">
        <f t="shared" si="826"/>
        <v>0</v>
      </c>
      <c r="AS441" s="78" t="e">
        <f t="shared" si="826"/>
        <v>#REF!</v>
      </c>
      <c r="AT441" s="78" t="e">
        <f t="shared" si="826"/>
        <v>#REF!</v>
      </c>
      <c r="AU441" s="78">
        <f t="shared" si="826"/>
        <v>0</v>
      </c>
      <c r="AV441" s="78">
        <f t="shared" si="826"/>
        <v>0</v>
      </c>
      <c r="AW441" s="78">
        <f t="shared" si="826"/>
        <v>0</v>
      </c>
      <c r="AX441" s="78">
        <f t="shared" si="826"/>
        <v>0</v>
      </c>
      <c r="AY441" s="78">
        <f t="shared" si="826"/>
        <v>0</v>
      </c>
      <c r="AZ441" s="78">
        <f t="shared" si="826"/>
        <v>0</v>
      </c>
      <c r="BA441" s="78" t="e">
        <f t="shared" si="826"/>
        <v>#REF!</v>
      </c>
    </row>
    <row r="442" spans="2:53" outlineLevel="2">
      <c r="B442" s="41"/>
      <c r="C442" s="41"/>
      <c r="D442" s="85"/>
      <c r="E442" s="85"/>
      <c r="F442" s="87"/>
      <c r="G442" s="82"/>
      <c r="H442" s="15" t="s">
        <v>49</v>
      </c>
      <c r="I442" s="16"/>
      <c r="J442" s="17"/>
      <c r="K442" s="17"/>
      <c r="L442" s="18" t="str">
        <f>IF(I442&lt;&gt;0,((VLOOKUP(I442,'1. Standard_Cost'!$B$4:$D$9,2)+VLOOKUP(I442,'1. Standard_Cost'!$B$4:$D$9,3))*J442*K442),"0")</f>
        <v>0</v>
      </c>
      <c r="M442" s="18">
        <f t="shared" ref="M442:M445" si="827">L442*0.167</f>
        <v>0</v>
      </c>
      <c r="N442" s="19"/>
      <c r="O442" s="19"/>
      <c r="P442" s="19"/>
      <c r="Q442" s="19"/>
      <c r="R442" s="20">
        <f>+N442*P442*'1. Standard_Cost'!$B$13</f>
        <v>0</v>
      </c>
      <c r="S442" s="20">
        <f>+N442*O442*P442*'1. Standard_Cost'!$C$13</f>
        <v>0</v>
      </c>
      <c r="T442" s="20">
        <f>+N442*P442*Q442*'1. Standard_Cost'!$D$13</f>
        <v>0</v>
      </c>
      <c r="U442" s="20">
        <f>+N442*O442*'1. Standard_Cost'!$E$13</f>
        <v>0</v>
      </c>
      <c r="V442" s="19"/>
      <c r="W442" s="19"/>
      <c r="X442" s="19"/>
      <c r="Y442" s="20">
        <f>+V442*((X442*'1. Standard_Cost'!$B$17)+(W442*X442*'1. Standard_Cost'!$C$17))</f>
        <v>0</v>
      </c>
      <c r="Z442" s="19"/>
      <c r="AA442" s="19"/>
      <c r="AB442" s="20">
        <f>+Z442*'1. Standard_Cost'!$B$21+AA442*'1. Standard_Cost'!$C$21</f>
        <v>0</v>
      </c>
      <c r="AC442" s="21"/>
      <c r="AD442" s="22"/>
      <c r="AE442" s="20">
        <f>SUM(AD442,AC442,AB442,Y442,U442,T442,S442,R442)*'1. Standard_Cost'!B497</f>
        <v>0</v>
      </c>
      <c r="AF442" s="20">
        <f>SUM(AD442,AE442)</f>
        <v>0</v>
      </c>
      <c r="AG442" s="19"/>
      <c r="AH442" s="19"/>
      <c r="AI442" s="19"/>
      <c r="AJ442" s="23"/>
      <c r="AK442" s="23"/>
      <c r="AL442" s="23"/>
      <c r="AM442" s="20" t="e">
        <f>AG442*'1. Standard_Cost'!B493+'Incremental_Cost Year 1'!#REF!*'1. Standard_Cost'!C493+'Incremental_Cost Year 1'!#REF!*'1. Standard_Cost'!D493+'Incremental_Cost Year 1'!#REF!+'Incremental_Cost Year 1'!#REF!+AK442</f>
        <v>#REF!</v>
      </c>
      <c r="AN442" s="20" t="e">
        <f>AM442*'1. Standard_Cost'!C497</f>
        <v>#REF!</v>
      </c>
      <c r="AO442" s="23"/>
      <c r="AQ442" s="20">
        <f t="shared" ref="AQ442:AQ445" si="828">L442+M442</f>
        <v>0</v>
      </c>
      <c r="AR442" s="20">
        <f t="shared" ref="AR442:AR445" si="829">AF442</f>
        <v>0</v>
      </c>
      <c r="AS442" s="20" t="e">
        <f t="shared" ref="AS442:AS445" si="830">AM442+AN442</f>
        <v>#REF!</v>
      </c>
      <c r="AT442" s="20" t="e">
        <f>SUM(AQ442,AR442,AS442)</f>
        <v>#REF!</v>
      </c>
      <c r="AU442" s="24"/>
      <c r="AV442" s="24"/>
      <c r="AW442" s="24"/>
      <c r="AX442" s="24"/>
      <c r="AY442" s="24"/>
      <c r="AZ442" s="24"/>
      <c r="BA442" s="25" t="e">
        <f t="shared" ref="BA442:BA445" si="831">SUM(AU442:AZ442)-AT442</f>
        <v>#REF!</v>
      </c>
    </row>
    <row r="443" spans="2:53" outlineLevel="2">
      <c r="B443" s="41"/>
      <c r="C443" s="41"/>
      <c r="D443" s="84"/>
      <c r="E443" s="84"/>
      <c r="F443" s="84"/>
      <c r="G443" s="83"/>
      <c r="H443" s="15" t="s">
        <v>50</v>
      </c>
      <c r="I443" s="16"/>
      <c r="J443" s="17"/>
      <c r="K443" s="17"/>
      <c r="L443" s="18" t="str">
        <f>IF(I443&lt;&gt;0,((VLOOKUP(I443,'1. Standard_Cost'!$B$4:$D$9,2)+VLOOKUP(I443,'1. Standard_Cost'!$B$4:$D$9,3))*J443*K443),"0")</f>
        <v>0</v>
      </c>
      <c r="M443" s="18">
        <f t="shared" si="827"/>
        <v>0</v>
      </c>
      <c r="N443" s="19"/>
      <c r="O443" s="19"/>
      <c r="P443" s="19"/>
      <c r="Q443" s="19"/>
      <c r="R443" s="20">
        <f>+N443*P443*'1. Standard_Cost'!$B$13</f>
        <v>0</v>
      </c>
      <c r="S443" s="20">
        <f>+N443*O443*P443*'1. Standard_Cost'!$C$13</f>
        <v>0</v>
      </c>
      <c r="T443" s="20">
        <f>+N443*P443*Q443*'1. Standard_Cost'!$D$13</f>
        <v>0</v>
      </c>
      <c r="U443" s="20">
        <f>+N443*O443*'1. Standard_Cost'!$E$13</f>
        <v>0</v>
      </c>
      <c r="V443" s="19"/>
      <c r="W443" s="19"/>
      <c r="X443" s="19"/>
      <c r="Y443" s="20">
        <f>+V443*((X443*'1. Standard_Cost'!$B$17)+(W443*X443*'1. Standard_Cost'!$C$17))</f>
        <v>0</v>
      </c>
      <c r="Z443" s="19"/>
      <c r="AA443" s="19"/>
      <c r="AB443" s="20">
        <f>+Z443*'1. Standard_Cost'!$B$21+AA443*'1. Standard_Cost'!$C$21</f>
        <v>0</v>
      </c>
      <c r="AC443" s="21"/>
      <c r="AD443" s="22"/>
      <c r="AE443" s="20">
        <f>SUM(AD443,AC443,AB443,Y443,U443,T443,S443,R443)*'1. Standard_Cost'!B497</f>
        <v>0</v>
      </c>
      <c r="AF443" s="20">
        <f t="shared" ref="AF443:AF445" si="832">SUM(AD443,AE443)</f>
        <v>0</v>
      </c>
      <c r="AG443" s="19"/>
      <c r="AH443" s="19"/>
      <c r="AI443" s="19"/>
      <c r="AJ443" s="23"/>
      <c r="AK443" s="23"/>
      <c r="AL443" s="23"/>
      <c r="AM443" s="20" t="e">
        <f>AG443*'1. Standard_Cost'!B493+'Incremental_Cost Year 1'!#REF!*'1. Standard_Cost'!C493+'Incremental_Cost Year 1'!#REF!*'1. Standard_Cost'!D493+'Incremental_Cost Year 1'!#REF!+'Incremental_Cost Year 1'!#REF!+AK443</f>
        <v>#REF!</v>
      </c>
      <c r="AN443" s="20" t="e">
        <f>AM443*'1. Standard_Cost'!C497</f>
        <v>#REF!</v>
      </c>
      <c r="AO443" s="23"/>
      <c r="AQ443" s="20">
        <f t="shared" si="828"/>
        <v>0</v>
      </c>
      <c r="AR443" s="20">
        <f t="shared" si="829"/>
        <v>0</v>
      </c>
      <c r="AS443" s="20" t="e">
        <f t="shared" si="830"/>
        <v>#REF!</v>
      </c>
      <c r="AT443" s="20" t="e">
        <f t="shared" ref="AT443:AT445" si="833">SUM(AQ443,AR443,AS443)</f>
        <v>#REF!</v>
      </c>
      <c r="AU443" s="24"/>
      <c r="AV443" s="24">
        <v>0</v>
      </c>
      <c r="AW443" s="24"/>
      <c r="AX443" s="24"/>
      <c r="AY443" s="24"/>
      <c r="AZ443" s="24"/>
      <c r="BA443" s="25" t="e">
        <f t="shared" si="831"/>
        <v>#REF!</v>
      </c>
    </row>
    <row r="444" spans="2:53" outlineLevel="2">
      <c r="B444" s="41"/>
      <c r="C444" s="41"/>
      <c r="D444" s="84"/>
      <c r="E444" s="84"/>
      <c r="F444" s="84"/>
      <c r="G444" s="83"/>
      <c r="H444" s="15" t="s">
        <v>51</v>
      </c>
      <c r="I444" s="16"/>
      <c r="J444" s="17"/>
      <c r="K444" s="17"/>
      <c r="L444" s="18" t="str">
        <f>IF(I444&lt;&gt;0,((VLOOKUP(I444,'1. Standard_Cost'!$B$4:$D$9,2)+VLOOKUP(I444,'1. Standard_Cost'!$B$4:$D$9,3))*J444*K444),"0")</f>
        <v>0</v>
      </c>
      <c r="M444" s="18">
        <f t="shared" si="827"/>
        <v>0</v>
      </c>
      <c r="N444" s="19"/>
      <c r="O444" s="19"/>
      <c r="P444" s="19"/>
      <c r="Q444" s="19"/>
      <c r="R444" s="20">
        <f>+N444*P444*'1. Standard_Cost'!$B$13</f>
        <v>0</v>
      </c>
      <c r="S444" s="20">
        <f>+N444*O444*P444*'1. Standard_Cost'!$C$13</f>
        <v>0</v>
      </c>
      <c r="T444" s="20">
        <f>+N444*P444*Q444*'1. Standard_Cost'!$D$13</f>
        <v>0</v>
      </c>
      <c r="U444" s="20">
        <f>+N444*O444*'1. Standard_Cost'!$E$13</f>
        <v>0</v>
      </c>
      <c r="V444" s="19"/>
      <c r="W444" s="19"/>
      <c r="X444" s="19"/>
      <c r="Y444" s="20">
        <f>+V444*((X444*'1. Standard_Cost'!$B$17)+(W444*X444*'1. Standard_Cost'!$C$17))</f>
        <v>0</v>
      </c>
      <c r="Z444" s="19"/>
      <c r="AA444" s="19"/>
      <c r="AB444" s="20">
        <f>+Z444*'1. Standard_Cost'!$B$21+AA444*'1. Standard_Cost'!$C$21</f>
        <v>0</v>
      </c>
      <c r="AC444" s="21"/>
      <c r="AD444" s="22"/>
      <c r="AE444" s="20">
        <f>SUM(AD444,AC444,AB444,Y444,U444,T444,S444,R444)*'1. Standard_Cost'!B497</f>
        <v>0</v>
      </c>
      <c r="AF444" s="20">
        <f t="shared" si="832"/>
        <v>0</v>
      </c>
      <c r="AG444" s="19"/>
      <c r="AH444" s="19"/>
      <c r="AI444" s="19"/>
      <c r="AJ444" s="23"/>
      <c r="AK444" s="23"/>
      <c r="AL444" s="23"/>
      <c r="AM444" s="20" t="e">
        <f>AG444*'1. Standard_Cost'!B493+'Incremental_Cost Year 1'!#REF!*'1. Standard_Cost'!C493+'Incremental_Cost Year 1'!#REF!*'1. Standard_Cost'!D493+'Incremental_Cost Year 1'!#REF!+'Incremental_Cost Year 1'!#REF!+AK444</f>
        <v>#REF!</v>
      </c>
      <c r="AN444" s="20" t="e">
        <f>AM444*'1. Standard_Cost'!C497</f>
        <v>#REF!</v>
      </c>
      <c r="AO444" s="23"/>
      <c r="AQ444" s="20">
        <f t="shared" si="828"/>
        <v>0</v>
      </c>
      <c r="AR444" s="20">
        <f t="shared" si="829"/>
        <v>0</v>
      </c>
      <c r="AS444" s="20" t="e">
        <f t="shared" si="830"/>
        <v>#REF!</v>
      </c>
      <c r="AT444" s="20" t="e">
        <f t="shared" si="833"/>
        <v>#REF!</v>
      </c>
      <c r="AU444" s="24"/>
      <c r="AV444" s="24"/>
      <c r="AW444" s="24"/>
      <c r="AX444" s="24"/>
      <c r="AY444" s="24"/>
      <c r="AZ444" s="24"/>
      <c r="BA444" s="25" t="e">
        <f t="shared" si="831"/>
        <v>#REF!</v>
      </c>
    </row>
    <row r="445" spans="2:53" outlineLevel="2">
      <c r="B445" s="41"/>
      <c r="C445" s="41"/>
      <c r="D445" s="84"/>
      <c r="E445" s="84"/>
      <c r="F445" s="84"/>
      <c r="G445" s="83"/>
      <c r="H445" s="26" t="s">
        <v>180</v>
      </c>
      <c r="I445" s="16"/>
      <c r="J445" s="17"/>
      <c r="K445" s="17"/>
      <c r="L445" s="18" t="str">
        <f>IF(I445&lt;&gt;0,((VLOOKUP(I445,'1. Standard_Cost'!$B$4:$D$9,2)+VLOOKUP(I445,'1. Standard_Cost'!$B$4:$D$9,3))*J445*K445),"0")</f>
        <v>0</v>
      </c>
      <c r="M445" s="18">
        <f t="shared" si="827"/>
        <v>0</v>
      </c>
      <c r="N445" s="19"/>
      <c r="O445" s="19"/>
      <c r="P445" s="19"/>
      <c r="Q445" s="19"/>
      <c r="R445" s="20">
        <f>+N445*P445*'1. Standard_Cost'!$B$13</f>
        <v>0</v>
      </c>
      <c r="S445" s="20">
        <f>+N445*O445*P445*'1. Standard_Cost'!$C$13</f>
        <v>0</v>
      </c>
      <c r="T445" s="20">
        <f>+N445*P445*Q445*'1. Standard_Cost'!$D$13</f>
        <v>0</v>
      </c>
      <c r="U445" s="20">
        <f>+N445*O445*'1. Standard_Cost'!$E$13</f>
        <v>0</v>
      </c>
      <c r="V445" s="19"/>
      <c r="W445" s="19"/>
      <c r="X445" s="19"/>
      <c r="Y445" s="20">
        <f>+V445*((X445*'1. Standard_Cost'!$B$17)+(W445*X445*'1. Standard_Cost'!$C$17))</f>
        <v>0</v>
      </c>
      <c r="Z445" s="19"/>
      <c r="AA445" s="19"/>
      <c r="AB445" s="20">
        <f>+Z445*'1. Standard_Cost'!$B$21+AA445*'1. Standard_Cost'!$C$21</f>
        <v>0</v>
      </c>
      <c r="AC445" s="21"/>
      <c r="AD445" s="22"/>
      <c r="AE445" s="20">
        <f>SUM(AD445,AC445,AB445,Y445,U445,T445,S445,R445)*'1. Standard_Cost'!B497</f>
        <v>0</v>
      </c>
      <c r="AF445" s="20">
        <f t="shared" si="832"/>
        <v>0</v>
      </c>
      <c r="AG445" s="19"/>
      <c r="AH445" s="19"/>
      <c r="AI445" s="19"/>
      <c r="AJ445" s="23"/>
      <c r="AK445" s="23"/>
      <c r="AL445" s="23"/>
      <c r="AM445" s="20" t="e">
        <f>AG445*'1. Standard_Cost'!B493+'Incremental_Cost Year 1'!#REF!*'1. Standard_Cost'!C493+'Incremental_Cost Year 1'!#REF!*'1. Standard_Cost'!D493+'Incremental_Cost Year 1'!#REF!+'Incremental_Cost Year 1'!#REF!+AK445</f>
        <v>#REF!</v>
      </c>
      <c r="AN445" s="20" t="e">
        <f>AM445*'1. Standard_Cost'!C497</f>
        <v>#REF!</v>
      </c>
      <c r="AO445" s="23"/>
      <c r="AQ445" s="20">
        <f t="shared" si="828"/>
        <v>0</v>
      </c>
      <c r="AR445" s="20">
        <f t="shared" si="829"/>
        <v>0</v>
      </c>
      <c r="AS445" s="20" t="e">
        <f t="shared" si="830"/>
        <v>#REF!</v>
      </c>
      <c r="AT445" s="20" t="e">
        <f t="shared" si="833"/>
        <v>#REF!</v>
      </c>
      <c r="AU445" s="24"/>
      <c r="AV445" s="24"/>
      <c r="AW445" s="24"/>
      <c r="AX445" s="24"/>
      <c r="AY445" s="24"/>
      <c r="AZ445" s="24"/>
      <c r="BA445" s="25" t="e">
        <f t="shared" si="831"/>
        <v>#REF!</v>
      </c>
    </row>
    <row r="446" spans="2:53" ht="27.6" outlineLevel="1">
      <c r="B446" s="41"/>
      <c r="C446" s="41"/>
      <c r="D446" s="86" t="s">
        <v>48</v>
      </c>
      <c r="E446" s="86" t="s">
        <v>391</v>
      </c>
      <c r="F446" s="88" t="s">
        <v>153</v>
      </c>
      <c r="G446" s="89" t="s">
        <v>154</v>
      </c>
      <c r="H446" s="27" t="s">
        <v>386</v>
      </c>
      <c r="I446" s="28"/>
      <c r="J446" s="28"/>
      <c r="K446" s="28"/>
      <c r="L446" s="29">
        <f>SUM(L442:L445)</f>
        <v>0</v>
      </c>
      <c r="M446" s="29">
        <f t="shared" ref="M446" si="834">SUM(M442:M445)</f>
        <v>0</v>
      </c>
      <c r="N446" s="28"/>
      <c r="O446" s="28"/>
      <c r="P446" s="28"/>
      <c r="Q446" s="28"/>
      <c r="R446" s="30">
        <f>SUM(R442:R445)</f>
        <v>0</v>
      </c>
      <c r="S446" s="30">
        <f>SUM(S442:S445)</f>
        <v>0</v>
      </c>
      <c r="T446" s="30">
        <f>SUM(T442:T445)</f>
        <v>0</v>
      </c>
      <c r="U446" s="30">
        <f>SUM(U442:U445)</f>
        <v>0</v>
      </c>
      <c r="V446" s="28"/>
      <c r="W446" s="28"/>
      <c r="X446" s="28"/>
      <c r="Y446" s="29">
        <f>SUM(Y442:Y445)</f>
        <v>0</v>
      </c>
      <c r="Z446" s="28"/>
      <c r="AA446" s="28"/>
      <c r="AB446" s="29">
        <f t="shared" ref="AB446:AF446" si="835">SUM(AB442:AB445)</f>
        <v>0</v>
      </c>
      <c r="AC446" s="29">
        <f t="shared" si="835"/>
        <v>0</v>
      </c>
      <c r="AD446" s="29">
        <f t="shared" si="835"/>
        <v>0</v>
      </c>
      <c r="AE446" s="29">
        <f t="shared" si="835"/>
        <v>0</v>
      </c>
      <c r="AF446" s="29">
        <f t="shared" si="835"/>
        <v>0</v>
      </c>
      <c r="AG446" s="28"/>
      <c r="AH446" s="28"/>
      <c r="AI446" s="28"/>
      <c r="AJ446" s="30">
        <f>SUM(AJ442:AJ445)</f>
        <v>0</v>
      </c>
      <c r="AK446" s="30">
        <f>SUM(AK442:AK445)</f>
        <v>0</v>
      </c>
      <c r="AL446" s="30">
        <f>SUM(AL442:AL445)</f>
        <v>0</v>
      </c>
      <c r="AM446" s="29" t="e">
        <f>SUM(AM442:AM445)</f>
        <v>#REF!</v>
      </c>
      <c r="AN446" s="29" t="e">
        <f>SUM(AN442:AN445)</f>
        <v>#REF!</v>
      </c>
      <c r="AO446" s="31"/>
      <c r="AP446" s="32"/>
      <c r="AQ446" s="78">
        <f t="shared" ref="AQ446:BA446" si="836">SUM(AQ442:AQ445)</f>
        <v>0</v>
      </c>
      <c r="AR446" s="78">
        <f t="shared" si="836"/>
        <v>0</v>
      </c>
      <c r="AS446" s="78" t="e">
        <f t="shared" si="836"/>
        <v>#REF!</v>
      </c>
      <c r="AT446" s="78" t="e">
        <f t="shared" si="836"/>
        <v>#REF!</v>
      </c>
      <c r="AU446" s="78">
        <f t="shared" si="836"/>
        <v>0</v>
      </c>
      <c r="AV446" s="78">
        <f t="shared" si="836"/>
        <v>0</v>
      </c>
      <c r="AW446" s="78">
        <f t="shared" si="836"/>
        <v>0</v>
      </c>
      <c r="AX446" s="78">
        <f t="shared" si="836"/>
        <v>0</v>
      </c>
      <c r="AY446" s="78">
        <f t="shared" si="836"/>
        <v>0</v>
      </c>
      <c r="AZ446" s="78">
        <f t="shared" si="836"/>
        <v>0</v>
      </c>
      <c r="BA446" s="78" t="e">
        <f t="shared" si="836"/>
        <v>#REF!</v>
      </c>
    </row>
  </sheetData>
  <mergeCells count="39">
    <mergeCell ref="B2:E2"/>
    <mergeCell ref="B1:L1"/>
    <mergeCell ref="C43:E43"/>
    <mergeCell ref="C51:C58"/>
    <mergeCell ref="AQ2:BA2"/>
    <mergeCell ref="B3:E3"/>
    <mergeCell ref="B5:E5"/>
    <mergeCell ref="C6:E6"/>
    <mergeCell ref="C22:E22"/>
    <mergeCell ref="C59:E59"/>
    <mergeCell ref="C67:C74"/>
    <mergeCell ref="C82:C89"/>
    <mergeCell ref="C95:E95"/>
    <mergeCell ref="C126:E126"/>
    <mergeCell ref="C134:C136"/>
    <mergeCell ref="B137:E137"/>
    <mergeCell ref="C138:E138"/>
    <mergeCell ref="C146:C148"/>
    <mergeCell ref="C149:E149"/>
    <mergeCell ref="C157:C164"/>
    <mergeCell ref="C165:E165"/>
    <mergeCell ref="C173:C180"/>
    <mergeCell ref="C181:E181"/>
    <mergeCell ref="C187:E187"/>
    <mergeCell ref="C195:C202"/>
    <mergeCell ref="C238:E238"/>
    <mergeCell ref="B254:E254"/>
    <mergeCell ref="C255:E255"/>
    <mergeCell ref="C261:E261"/>
    <mergeCell ref="C282:E282"/>
    <mergeCell ref="C303:E303"/>
    <mergeCell ref="B319:E319"/>
    <mergeCell ref="C320:E320"/>
    <mergeCell ref="C331:E331"/>
    <mergeCell ref="C362:E362"/>
    <mergeCell ref="C368:E368"/>
    <mergeCell ref="C389:E389"/>
    <mergeCell ref="C410:E410"/>
    <mergeCell ref="C431:E431"/>
  </mergeCells>
  <conditionalFormatting sqref="BA44:BA47 BA49:BA58 BA23:BA26 BA28:BA31 BA33:BA36 BA38:BA41 BA60:BA63 BA65:BA78 BA80:BA94 BA96:BA109 BA111:BA125 BA127:BA130 BA132:BA136 BA139:BA142 BA144:BA148 BA150:BA153 BA155:BA164 BA166:BA169 BA171:BA180 BA182:BA185 BA188:BA191 BA193:BA237 BA239:BA242 BA244:BA253 BA256:BA259 BA7:BA20">
    <cfRule type="cellIs" dxfId="131" priority="65" operator="lessThan">
      <formula>0</formula>
    </cfRule>
    <cfRule type="cellIs" dxfId="130" priority="66" operator="lessThan">
      <formula>-105575</formula>
    </cfRule>
  </conditionalFormatting>
  <conditionalFormatting sqref="BA262:BA265 BA267:BA271">
    <cfRule type="cellIs" dxfId="129" priority="63" operator="lessThan">
      <formula>0</formula>
    </cfRule>
    <cfRule type="cellIs" dxfId="128" priority="64" operator="lessThan">
      <formula>-105575</formula>
    </cfRule>
  </conditionalFormatting>
  <conditionalFormatting sqref="BA272:BA276">
    <cfRule type="cellIs" dxfId="127" priority="61" operator="lessThan">
      <formula>0</formula>
    </cfRule>
    <cfRule type="cellIs" dxfId="126" priority="62" operator="lessThan">
      <formula>-105575</formula>
    </cfRule>
  </conditionalFormatting>
  <conditionalFormatting sqref="BA277:BA281">
    <cfRule type="cellIs" dxfId="125" priority="59" operator="lessThan">
      <formula>0</formula>
    </cfRule>
    <cfRule type="cellIs" dxfId="124" priority="60" operator="lessThan">
      <formula>-105575</formula>
    </cfRule>
  </conditionalFormatting>
  <conditionalFormatting sqref="BA283:BA286 BA288:BA292">
    <cfRule type="cellIs" dxfId="123" priority="57" operator="lessThan">
      <formula>0</formula>
    </cfRule>
    <cfRule type="cellIs" dxfId="122" priority="58" operator="lessThan">
      <formula>-105575</formula>
    </cfRule>
  </conditionalFormatting>
  <conditionalFormatting sqref="BA293:BA297">
    <cfRule type="cellIs" dxfId="121" priority="55" operator="lessThan">
      <formula>0</formula>
    </cfRule>
    <cfRule type="cellIs" dxfId="120" priority="56" operator="lessThan">
      <formula>-105575</formula>
    </cfRule>
  </conditionalFormatting>
  <conditionalFormatting sqref="BA298:BA302">
    <cfRule type="cellIs" dxfId="119" priority="53" operator="lessThan">
      <formula>0</formula>
    </cfRule>
    <cfRule type="cellIs" dxfId="118" priority="54" operator="lessThan">
      <formula>-105575</formula>
    </cfRule>
  </conditionalFormatting>
  <conditionalFormatting sqref="BA304:BA307 BA309:BA313">
    <cfRule type="cellIs" dxfId="117" priority="51" operator="lessThan">
      <formula>0</formula>
    </cfRule>
    <cfRule type="cellIs" dxfId="116" priority="52" operator="lessThan">
      <formula>-105575</formula>
    </cfRule>
  </conditionalFormatting>
  <conditionalFormatting sqref="BA314:BA318">
    <cfRule type="cellIs" dxfId="115" priority="49" operator="lessThan">
      <formula>0</formula>
    </cfRule>
    <cfRule type="cellIs" dxfId="114" priority="50" operator="lessThan">
      <formula>-105575</formula>
    </cfRule>
  </conditionalFormatting>
  <conditionalFormatting sqref="BA321:BA324 BA326:BA330">
    <cfRule type="cellIs" dxfId="113" priority="47" operator="lessThan">
      <formula>0</formula>
    </cfRule>
    <cfRule type="cellIs" dxfId="112" priority="48" operator="lessThan">
      <formula>-105575</formula>
    </cfRule>
  </conditionalFormatting>
  <conditionalFormatting sqref="BA332:BA335">
    <cfRule type="cellIs" dxfId="111" priority="45" operator="lessThan">
      <formula>0</formula>
    </cfRule>
    <cfRule type="cellIs" dxfId="110" priority="46" operator="lessThan">
      <formula>-105575</formula>
    </cfRule>
  </conditionalFormatting>
  <conditionalFormatting sqref="BA332:BA335 BA337:BA341">
    <cfRule type="cellIs" dxfId="109" priority="43" operator="lessThan">
      <formula>0</formula>
    </cfRule>
    <cfRule type="cellIs" dxfId="108" priority="44" operator="lessThan">
      <formula>-105575</formula>
    </cfRule>
  </conditionalFormatting>
  <conditionalFormatting sqref="BA342:BA346">
    <cfRule type="cellIs" dxfId="107" priority="41" operator="lessThan">
      <formula>0</formula>
    </cfRule>
    <cfRule type="cellIs" dxfId="106" priority="42" operator="lessThan">
      <formula>-105575</formula>
    </cfRule>
  </conditionalFormatting>
  <conditionalFormatting sqref="BA347:BA351">
    <cfRule type="cellIs" dxfId="105" priority="39" operator="lessThan">
      <formula>0</formula>
    </cfRule>
    <cfRule type="cellIs" dxfId="104" priority="40" operator="lessThan">
      <formula>-105575</formula>
    </cfRule>
  </conditionalFormatting>
  <conditionalFormatting sqref="BA352:BA356">
    <cfRule type="cellIs" dxfId="103" priority="37" operator="lessThan">
      <formula>0</formula>
    </cfRule>
    <cfRule type="cellIs" dxfId="102" priority="38" operator="lessThan">
      <formula>-105575</formula>
    </cfRule>
  </conditionalFormatting>
  <conditionalFormatting sqref="BA357:BA361">
    <cfRule type="cellIs" dxfId="101" priority="35" operator="lessThan">
      <formula>0</formula>
    </cfRule>
    <cfRule type="cellIs" dxfId="100" priority="36" operator="lessThan">
      <formula>-105575</formula>
    </cfRule>
  </conditionalFormatting>
  <conditionalFormatting sqref="BA363:BA366">
    <cfRule type="cellIs" dxfId="99" priority="33" operator="lessThan">
      <formula>0</formula>
    </cfRule>
    <cfRule type="cellIs" dxfId="98" priority="34" operator="lessThan">
      <formula>-105575</formula>
    </cfRule>
  </conditionalFormatting>
  <conditionalFormatting sqref="BA363:BA366">
    <cfRule type="cellIs" dxfId="97" priority="31" operator="lessThan">
      <formula>0</formula>
    </cfRule>
    <cfRule type="cellIs" dxfId="96" priority="32" operator="lessThan">
      <formula>-105575</formula>
    </cfRule>
  </conditionalFormatting>
  <conditionalFormatting sqref="BA369:BA372">
    <cfRule type="cellIs" dxfId="95" priority="29" operator="lessThan">
      <formula>0</formula>
    </cfRule>
    <cfRule type="cellIs" dxfId="94" priority="30" operator="lessThan">
      <formula>-105575</formula>
    </cfRule>
  </conditionalFormatting>
  <conditionalFormatting sqref="BA369:BA372 BA374:BA378">
    <cfRule type="cellIs" dxfId="93" priority="27" operator="lessThan">
      <formula>0</formula>
    </cfRule>
    <cfRule type="cellIs" dxfId="92" priority="28" operator="lessThan">
      <formula>-105575</formula>
    </cfRule>
  </conditionalFormatting>
  <conditionalFormatting sqref="BA379:BA383">
    <cfRule type="cellIs" dxfId="91" priority="25" operator="lessThan">
      <formula>0</formula>
    </cfRule>
    <cfRule type="cellIs" dxfId="90" priority="26" operator="lessThan">
      <formula>-105575</formula>
    </cfRule>
  </conditionalFormatting>
  <conditionalFormatting sqref="BA384:BA388">
    <cfRule type="cellIs" dxfId="89" priority="23" operator="lessThan">
      <formula>0</formula>
    </cfRule>
    <cfRule type="cellIs" dxfId="88" priority="24" operator="lessThan">
      <formula>-105575</formula>
    </cfRule>
  </conditionalFormatting>
  <conditionalFormatting sqref="BA390:BA393">
    <cfRule type="cellIs" dxfId="87" priority="21" operator="lessThan">
      <formula>0</formula>
    </cfRule>
    <cfRule type="cellIs" dxfId="86" priority="22" operator="lessThan">
      <formula>-105575</formula>
    </cfRule>
  </conditionalFormatting>
  <conditionalFormatting sqref="BA390:BA393 BA395:BA399">
    <cfRule type="cellIs" dxfId="85" priority="19" operator="lessThan">
      <formula>0</formula>
    </cfRule>
    <cfRule type="cellIs" dxfId="84" priority="20" operator="lessThan">
      <formula>-105575</formula>
    </cfRule>
  </conditionalFormatting>
  <conditionalFormatting sqref="BA400:BA404">
    <cfRule type="cellIs" dxfId="83" priority="17" operator="lessThan">
      <formula>0</formula>
    </cfRule>
    <cfRule type="cellIs" dxfId="82" priority="18" operator="lessThan">
      <formula>-105575</formula>
    </cfRule>
  </conditionalFormatting>
  <conditionalFormatting sqref="BA405:BA409">
    <cfRule type="cellIs" dxfId="81" priority="15" operator="lessThan">
      <formula>0</formula>
    </cfRule>
    <cfRule type="cellIs" dxfId="80" priority="16" operator="lessThan">
      <formula>-105575</formula>
    </cfRule>
  </conditionalFormatting>
  <conditionalFormatting sqref="BA411:BA414">
    <cfRule type="cellIs" dxfId="79" priority="13" operator="lessThan">
      <formula>0</formula>
    </cfRule>
    <cfRule type="cellIs" dxfId="78" priority="14" operator="lessThan">
      <formula>-105575</formula>
    </cfRule>
  </conditionalFormatting>
  <conditionalFormatting sqref="BA411:BA414 BA416:BA420">
    <cfRule type="cellIs" dxfId="77" priority="11" operator="lessThan">
      <formula>0</formula>
    </cfRule>
    <cfRule type="cellIs" dxfId="76" priority="12" operator="lessThan">
      <formula>-105575</formula>
    </cfRule>
  </conditionalFormatting>
  <conditionalFormatting sqref="BA421:BA425">
    <cfRule type="cellIs" dxfId="75" priority="9" operator="lessThan">
      <formula>0</formula>
    </cfRule>
    <cfRule type="cellIs" dxfId="74" priority="10" operator="lessThan">
      <formula>-105575</formula>
    </cfRule>
  </conditionalFormatting>
  <conditionalFormatting sqref="BA426:BA430">
    <cfRule type="cellIs" dxfId="73" priority="7" operator="lessThan">
      <formula>0</formula>
    </cfRule>
    <cfRule type="cellIs" dxfId="72" priority="8" operator="lessThan">
      <formula>-105575</formula>
    </cfRule>
  </conditionalFormatting>
  <conditionalFormatting sqref="BA432:BA435">
    <cfRule type="cellIs" dxfId="71" priority="5" operator="lessThan">
      <formula>0</formula>
    </cfRule>
    <cfRule type="cellIs" dxfId="70" priority="6" operator="lessThan">
      <formula>-105575</formula>
    </cfRule>
  </conditionalFormatting>
  <conditionalFormatting sqref="BA432:BA435 BA437:BA441">
    <cfRule type="cellIs" dxfId="69" priority="3" operator="lessThan">
      <formula>0</formula>
    </cfRule>
    <cfRule type="cellIs" dxfId="68" priority="4" operator="lessThan">
      <formula>-105575</formula>
    </cfRule>
  </conditionalFormatting>
  <conditionalFormatting sqref="BA442:BA446">
    <cfRule type="cellIs" dxfId="67" priority="1" operator="lessThan">
      <formula>0</formula>
    </cfRule>
    <cfRule type="cellIs" dxfId="66" priority="2" operator="lessThan">
      <formula>-105575</formula>
    </cfRule>
  </conditionalFormatting>
  <pageMargins left="0.7" right="0.7" top="0.75" bottom="0.75" header="0.3" footer="0.3"/>
  <pageSetup scale="41" fitToWidth="16" orientation="landscape" horizontalDpi="4294967292" r:id="rId1"/>
  <headerFooter>
    <oddHeader xml:space="preserve">&amp;L&amp;"-,Bold"&amp;12Incremental Costs </oddHeader>
    <oddFooter>&amp;CPage &amp;P of &amp;N</oddFooter>
  </headerFooter>
  <colBreaks count="1" manualBreakCount="1">
    <brk id="29" max="1048575" man="1"/>
  </colBreaks>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'1. Standard_Cost'!$B$4:$B$10</xm:f>
          </x14:formula1>
          <xm:sqref>I7:I10 I33:I36 I28:I31 I23:I26 I17:I20 I12:I15</xm:sqref>
        </x14:dataValidation>
      </x14:dataValidations>
    </ext>
  </extLst>
</worksheet>
</file>

<file path=xl/worksheets/sheet11.xml><?xml version="1.0" encoding="utf-8"?>
<worksheet xmlns="http://schemas.openxmlformats.org/spreadsheetml/2006/main" xmlns:r="http://schemas.openxmlformats.org/officeDocument/2006/relationships">
  <dimension ref="A1:BA446"/>
  <sheetViews>
    <sheetView topLeftCell="A4" zoomScale="110" zoomScaleNormal="110" workbookViewId="0">
      <selection activeCell="AZ7" sqref="AZ7"/>
    </sheetView>
  </sheetViews>
  <sheetFormatPr defaultColWidth="8.88671875" defaultRowHeight="13.8" outlineLevelRow="2" outlineLevelCol="2"/>
  <cols>
    <col min="1" max="1" width="3.6640625" style="2" bestFit="1" customWidth="1"/>
    <col min="2" max="2" width="2.44140625" style="2" customWidth="1"/>
    <col min="3" max="3" width="2.44140625" style="33" customWidth="1"/>
    <col min="4" max="4" width="16.109375" style="33" bestFit="1" customWidth="1"/>
    <col min="5" max="5" width="50.33203125" style="33" bestFit="1" customWidth="1" outlineLevel="1"/>
    <col min="6" max="6" width="8.5546875" style="33" bestFit="1" customWidth="1" outlineLevel="1"/>
    <col min="7" max="7" width="10.6640625" style="33" bestFit="1" customWidth="1" outlineLevel="1"/>
    <col min="8" max="8" width="26" style="6" bestFit="1" customWidth="1" outlineLevel="2"/>
    <col min="9" max="9" width="7.88671875" style="6" customWidth="1" outlineLevel="2"/>
    <col min="10" max="10" width="7" style="6" bestFit="1" customWidth="1" outlineLevel="2"/>
    <col min="11" max="11" width="7.5546875" style="6" bestFit="1" customWidth="1" outlineLevel="2"/>
    <col min="12" max="12" width="10.5546875" style="6" bestFit="1" customWidth="1" outlineLevel="1"/>
    <col min="13" max="13" width="11.6640625" style="6" customWidth="1" outlineLevel="1"/>
    <col min="14" max="14" width="7.44140625" style="6" bestFit="1" customWidth="1" outlineLevel="2"/>
    <col min="15" max="15" width="5.109375" style="6" bestFit="1" customWidth="1" outlineLevel="2"/>
    <col min="16" max="16" width="6.88671875" style="6" customWidth="1" outlineLevel="2"/>
    <col min="17" max="17" width="7.33203125" style="6" bestFit="1" customWidth="1" outlineLevel="2"/>
    <col min="18" max="19" width="10.44140625" style="6" bestFit="1" customWidth="1" outlineLevel="2"/>
    <col min="20" max="20" width="11.6640625" style="6" bestFit="1" customWidth="1" outlineLevel="2"/>
    <col min="21" max="21" width="9.33203125" style="6" bestFit="1" customWidth="1" outlineLevel="2"/>
    <col min="22" max="22" width="5.5546875" style="6" bestFit="1" customWidth="1" outlineLevel="2"/>
    <col min="23" max="23" width="5.88671875" style="6" bestFit="1" customWidth="1" outlineLevel="2"/>
    <col min="24" max="24" width="7.33203125" style="6" customWidth="1" outlineLevel="2"/>
    <col min="25" max="25" width="11" style="6" bestFit="1" customWidth="1" outlineLevel="1"/>
    <col min="26" max="27" width="7.33203125" style="6" bestFit="1" customWidth="1" outlineLevel="2"/>
    <col min="28" max="28" width="9.44140625" style="6" bestFit="1" customWidth="1" outlineLevel="1"/>
    <col min="29" max="29" width="10" style="6" customWidth="1" outlineLevel="1"/>
    <col min="30" max="30" width="13.109375" style="6" bestFit="1" customWidth="1" outlineLevel="2"/>
    <col min="31" max="31" width="12" style="6" bestFit="1" customWidth="1" outlineLevel="2"/>
    <col min="32" max="32" width="11.5546875" style="6" bestFit="1" customWidth="1" outlineLevel="1"/>
    <col min="33" max="33" width="6.44140625" style="6" bestFit="1" customWidth="1" outlineLevel="2"/>
    <col min="34" max="34" width="5.88671875" style="6" bestFit="1" customWidth="1" outlineLevel="2"/>
    <col min="35" max="35" width="6.5546875" style="6" customWidth="1" outlineLevel="2"/>
    <col min="36" max="36" width="8.5546875" style="6" customWidth="1" outlineLevel="2"/>
    <col min="37" max="37" width="8.109375" style="6" bestFit="1" customWidth="1" outlineLevel="2"/>
    <col min="38" max="38" width="7.6640625" style="6" bestFit="1" customWidth="1" outlineLevel="2"/>
    <col min="39" max="39" width="11.6640625" style="6" customWidth="1" outlineLevel="1"/>
    <col min="40" max="40" width="10" style="6" customWidth="1" outlineLevel="1"/>
    <col min="41" max="41" width="8" style="6" bestFit="1" customWidth="1" outlineLevel="2"/>
    <col min="42" max="42" width="2.6640625" style="6" customWidth="1"/>
    <col min="43" max="43" width="12.6640625" style="6" customWidth="1"/>
    <col min="44" max="44" width="9.88671875" style="6" customWidth="1"/>
    <col min="45" max="45" width="8.5546875" style="6" customWidth="1"/>
    <col min="46" max="46" width="11.6640625" style="6" bestFit="1" customWidth="1"/>
    <col min="47" max="47" width="10.33203125" style="4" customWidth="1"/>
    <col min="48" max="48" width="8.5546875" style="4" bestFit="1" customWidth="1"/>
    <col min="49" max="52" width="8.5546875" style="4" customWidth="1"/>
    <col min="53" max="53" width="9.33203125" style="4" bestFit="1" customWidth="1"/>
    <col min="54" max="16384" width="8.88671875" style="6"/>
  </cols>
  <sheetData>
    <row r="1" spans="1:53" s="2" customFormat="1" ht="12.75" customHeight="1">
      <c r="B1" s="223" t="s">
        <v>182</v>
      </c>
      <c r="C1" s="223"/>
      <c r="D1" s="223"/>
      <c r="E1" s="223"/>
      <c r="F1" s="223"/>
      <c r="G1" s="223"/>
      <c r="H1" s="223"/>
      <c r="I1" s="223"/>
      <c r="J1" s="223"/>
      <c r="K1" s="223"/>
      <c r="L1" s="223"/>
      <c r="M1" s="5"/>
      <c r="AU1" s="4"/>
      <c r="AV1" s="4"/>
      <c r="AW1" s="4"/>
      <c r="AX1" s="4"/>
      <c r="AY1" s="4"/>
      <c r="AZ1" s="4"/>
      <c r="BA1" s="4"/>
    </row>
    <row r="2" spans="1:53" ht="51" customHeight="1">
      <c r="A2" s="2" t="s">
        <v>62</v>
      </c>
      <c r="B2" s="242" t="s">
        <v>133</v>
      </c>
      <c r="C2" s="243"/>
      <c r="D2" s="243"/>
      <c r="E2" s="244"/>
      <c r="F2" s="174" t="s">
        <v>150</v>
      </c>
      <c r="G2" s="174" t="s">
        <v>151</v>
      </c>
      <c r="H2" s="66" t="s">
        <v>61</v>
      </c>
      <c r="I2" s="8" t="s">
        <v>0</v>
      </c>
      <c r="J2" s="8" t="s">
        <v>15</v>
      </c>
      <c r="K2" s="8" t="s">
        <v>16</v>
      </c>
      <c r="L2" s="9" t="s">
        <v>11</v>
      </c>
      <c r="M2" s="9" t="s">
        <v>91</v>
      </c>
      <c r="N2" s="8" t="s">
        <v>17</v>
      </c>
      <c r="O2" s="8" t="s">
        <v>7</v>
      </c>
      <c r="P2" s="8" t="s">
        <v>6</v>
      </c>
      <c r="Q2" s="8" t="s">
        <v>8</v>
      </c>
      <c r="R2" s="9" t="s">
        <v>64</v>
      </c>
      <c r="S2" s="9" t="s">
        <v>74</v>
      </c>
      <c r="T2" s="9" t="s">
        <v>73</v>
      </c>
      <c r="U2" s="9" t="s">
        <v>72</v>
      </c>
      <c r="V2" s="8" t="s">
        <v>18</v>
      </c>
      <c r="W2" s="8" t="s">
        <v>76</v>
      </c>
      <c r="X2" s="8" t="s">
        <v>6</v>
      </c>
      <c r="Y2" s="9" t="s">
        <v>80</v>
      </c>
      <c r="Z2" s="8" t="s">
        <v>10</v>
      </c>
      <c r="AA2" s="8" t="s">
        <v>9</v>
      </c>
      <c r="AB2" s="9" t="s">
        <v>79</v>
      </c>
      <c r="AC2" s="10" t="s">
        <v>19</v>
      </c>
      <c r="AD2" s="9" t="s">
        <v>88</v>
      </c>
      <c r="AE2" s="9" t="s">
        <v>24</v>
      </c>
      <c r="AF2" s="9" t="s">
        <v>89</v>
      </c>
      <c r="AG2" s="8" t="s">
        <v>21</v>
      </c>
      <c r="AH2" s="8" t="s">
        <v>22</v>
      </c>
      <c r="AI2" s="8" t="s">
        <v>23</v>
      </c>
      <c r="AJ2" s="8" t="s">
        <v>109</v>
      </c>
      <c r="AK2" s="8" t="s">
        <v>111</v>
      </c>
      <c r="AL2" s="8" t="s">
        <v>99</v>
      </c>
      <c r="AM2" s="9" t="s">
        <v>101</v>
      </c>
      <c r="AN2" s="9" t="s">
        <v>13</v>
      </c>
      <c r="AO2" s="8" t="s">
        <v>14</v>
      </c>
      <c r="AQ2" s="233" t="s">
        <v>186</v>
      </c>
      <c r="AR2" s="234"/>
      <c r="AS2" s="234"/>
      <c r="AT2" s="234"/>
      <c r="AU2" s="234"/>
      <c r="AV2" s="234"/>
      <c r="AW2" s="234"/>
      <c r="AX2" s="234"/>
      <c r="AY2" s="234"/>
      <c r="AZ2" s="234"/>
      <c r="BA2" s="235"/>
    </row>
    <row r="3" spans="1:53" s="11" customFormat="1" ht="76.5" customHeight="1">
      <c r="A3" s="7" t="s">
        <v>63</v>
      </c>
      <c r="B3" s="236" t="s">
        <v>134</v>
      </c>
      <c r="C3" s="237"/>
      <c r="D3" s="237"/>
      <c r="E3" s="238"/>
      <c r="F3" s="174" t="s">
        <v>152</v>
      </c>
      <c r="G3" s="174" t="s">
        <v>152</v>
      </c>
      <c r="H3" s="174" t="s">
        <v>46</v>
      </c>
      <c r="I3" s="8" t="s">
        <v>58</v>
      </c>
      <c r="J3" s="8" t="s">
        <v>59</v>
      </c>
      <c r="K3" s="8" t="s">
        <v>60</v>
      </c>
      <c r="L3" s="9" t="s">
        <v>130</v>
      </c>
      <c r="M3" s="9" t="s">
        <v>129</v>
      </c>
      <c r="N3" s="8" t="s">
        <v>82</v>
      </c>
      <c r="O3" s="8" t="s">
        <v>81</v>
      </c>
      <c r="P3" s="8" t="s">
        <v>83</v>
      </c>
      <c r="Q3" s="8" t="s">
        <v>84</v>
      </c>
      <c r="R3" s="9" t="s">
        <v>128</v>
      </c>
      <c r="S3" s="9" t="s">
        <v>127</v>
      </c>
      <c r="T3" s="9" t="s">
        <v>126</v>
      </c>
      <c r="U3" s="9" t="s">
        <v>125</v>
      </c>
      <c r="V3" s="8" t="s">
        <v>85</v>
      </c>
      <c r="W3" s="8" t="s">
        <v>86</v>
      </c>
      <c r="X3" s="8" t="s">
        <v>87</v>
      </c>
      <c r="Y3" s="9" t="s">
        <v>124</v>
      </c>
      <c r="Z3" s="8" t="s">
        <v>77</v>
      </c>
      <c r="AA3" s="8" t="s">
        <v>78</v>
      </c>
      <c r="AB3" s="9" t="s">
        <v>123</v>
      </c>
      <c r="AC3" s="10" t="s">
        <v>122</v>
      </c>
      <c r="AD3" s="9" t="s">
        <v>121</v>
      </c>
      <c r="AE3" s="9" t="s">
        <v>120</v>
      </c>
      <c r="AF3" s="9" t="s">
        <v>119</v>
      </c>
      <c r="AG3" s="8" t="s">
        <v>96</v>
      </c>
      <c r="AH3" s="8" t="s">
        <v>98</v>
      </c>
      <c r="AI3" s="8" t="s">
        <v>97</v>
      </c>
      <c r="AJ3" s="9" t="s">
        <v>110</v>
      </c>
      <c r="AK3" s="9" t="s">
        <v>112</v>
      </c>
      <c r="AL3" s="9" t="s">
        <v>106</v>
      </c>
      <c r="AM3" s="9" t="s">
        <v>117</v>
      </c>
      <c r="AN3" s="9" t="s">
        <v>118</v>
      </c>
      <c r="AO3" s="8" t="s">
        <v>105</v>
      </c>
      <c r="AQ3" s="12" t="s">
        <v>136</v>
      </c>
      <c r="AR3" s="12" t="s">
        <v>25</v>
      </c>
      <c r="AS3" s="12" t="s">
        <v>12</v>
      </c>
      <c r="AT3" s="12" t="s">
        <v>20</v>
      </c>
      <c r="AU3" s="13" t="s">
        <v>137</v>
      </c>
      <c r="AV3" s="13" t="s">
        <v>138</v>
      </c>
      <c r="AW3" s="13" t="s">
        <v>155</v>
      </c>
      <c r="AX3" s="13" t="s">
        <v>156</v>
      </c>
      <c r="AY3" s="13" t="s">
        <v>167</v>
      </c>
      <c r="AZ3" s="70" t="s">
        <v>141</v>
      </c>
      <c r="BA3" s="13" t="s">
        <v>26</v>
      </c>
    </row>
    <row r="4" spans="1:53" s="36" customFormat="1" ht="30.6">
      <c r="A4" s="34"/>
      <c r="B4" s="43"/>
      <c r="C4" s="44"/>
      <c r="D4" s="44"/>
      <c r="E4" s="45"/>
      <c r="F4" s="45" t="s">
        <v>148</v>
      </c>
      <c r="G4" s="45" t="s">
        <v>149</v>
      </c>
      <c r="H4" s="67" t="s">
        <v>132</v>
      </c>
      <c r="I4" s="35" t="s">
        <v>131</v>
      </c>
      <c r="J4" s="35">
        <v>2</v>
      </c>
      <c r="K4" s="35">
        <v>3</v>
      </c>
      <c r="L4" s="35" t="s">
        <v>90</v>
      </c>
      <c r="M4" s="35" t="s">
        <v>92</v>
      </c>
      <c r="N4" s="35">
        <v>6</v>
      </c>
      <c r="O4" s="35">
        <v>7</v>
      </c>
      <c r="P4" s="35">
        <v>8</v>
      </c>
      <c r="Q4" s="35">
        <v>9</v>
      </c>
      <c r="R4" s="35" t="s">
        <v>27</v>
      </c>
      <c r="S4" s="35" t="s">
        <v>28</v>
      </c>
      <c r="T4" s="35" t="s">
        <v>29</v>
      </c>
      <c r="U4" s="35" t="s">
        <v>30</v>
      </c>
      <c r="V4" s="35">
        <v>14</v>
      </c>
      <c r="W4" s="35">
        <v>15</v>
      </c>
      <c r="X4" s="35">
        <v>16</v>
      </c>
      <c r="Y4" s="35" t="s">
        <v>93</v>
      </c>
      <c r="Z4" s="35">
        <v>18</v>
      </c>
      <c r="AA4" s="35">
        <v>19</v>
      </c>
      <c r="AB4" s="35" t="s">
        <v>94</v>
      </c>
      <c r="AC4" s="35">
        <v>21</v>
      </c>
      <c r="AD4" s="35">
        <v>22</v>
      </c>
      <c r="AE4" s="35" t="s">
        <v>103</v>
      </c>
      <c r="AF4" s="35" t="s">
        <v>95</v>
      </c>
      <c r="AG4" s="35">
        <v>25</v>
      </c>
      <c r="AH4" s="35">
        <v>26</v>
      </c>
      <c r="AI4" s="35">
        <v>27</v>
      </c>
      <c r="AJ4" s="35">
        <v>28</v>
      </c>
      <c r="AK4" s="35">
        <v>29</v>
      </c>
      <c r="AL4" s="35">
        <v>30</v>
      </c>
      <c r="AM4" s="35" t="s">
        <v>104</v>
      </c>
      <c r="AN4" s="35" t="s">
        <v>113</v>
      </c>
      <c r="AO4" s="35"/>
      <c r="AQ4" s="35" t="s">
        <v>142</v>
      </c>
      <c r="AR4" s="35" t="s">
        <v>143</v>
      </c>
      <c r="AS4" s="35" t="s">
        <v>144</v>
      </c>
      <c r="AT4" s="35" t="s">
        <v>145</v>
      </c>
      <c r="AU4" s="37">
        <v>37</v>
      </c>
      <c r="AV4" s="37">
        <v>38</v>
      </c>
      <c r="AW4" s="37">
        <v>39</v>
      </c>
      <c r="AX4" s="37">
        <v>40</v>
      </c>
      <c r="AY4" s="37">
        <v>41</v>
      </c>
      <c r="AZ4" s="37">
        <v>42</v>
      </c>
      <c r="BA4" s="37" t="s">
        <v>168</v>
      </c>
    </row>
    <row r="5" spans="1:53" s="14" customFormat="1" ht="12.75" customHeight="1">
      <c r="A5" s="3"/>
      <c r="B5" s="239" t="s">
        <v>47</v>
      </c>
      <c r="C5" s="227"/>
      <c r="D5" s="227"/>
      <c r="E5" s="228"/>
      <c r="F5" s="56"/>
      <c r="G5" s="56"/>
      <c r="H5" s="56" t="s">
        <v>65</v>
      </c>
      <c r="I5" s="62"/>
      <c r="J5" s="62"/>
      <c r="K5" s="62"/>
      <c r="L5" s="63">
        <f>SUM(L6,L22)</f>
        <v>0</v>
      </c>
      <c r="M5" s="63">
        <f>SUM(M6,M22)</f>
        <v>0</v>
      </c>
      <c r="N5" s="62"/>
      <c r="O5" s="62"/>
      <c r="P5" s="62"/>
      <c r="Q5" s="62"/>
      <c r="R5" s="63">
        <f>SUM(R6+R43+R59+R95+RR12+R22)</f>
        <v>0</v>
      </c>
      <c r="S5" s="63">
        <f>SUM(S6+S43+S59+S95+RS12+S22)</f>
        <v>0</v>
      </c>
      <c r="T5" s="63">
        <f>SUM(T6+T43+T59+T95+RT12+T22)</f>
        <v>0</v>
      </c>
      <c r="U5" s="63">
        <f>SUM(U6+U43+U59+U95+RU12+U22)</f>
        <v>0</v>
      </c>
      <c r="V5" s="62"/>
      <c r="W5" s="62"/>
      <c r="X5" s="62"/>
      <c r="Y5" s="63">
        <f>SUM(Y6,Y22)</f>
        <v>0</v>
      </c>
      <c r="Z5" s="62"/>
      <c r="AA5" s="62"/>
      <c r="AB5" s="63">
        <f t="shared" ref="AB5:AF5" si="0">SUM(AB6+AB43+AB59+AB95+SB12+AB22)</f>
        <v>0</v>
      </c>
      <c r="AC5" s="63">
        <f t="shared" si="0"/>
        <v>0</v>
      </c>
      <c r="AD5" s="63">
        <f t="shared" si="0"/>
        <v>0</v>
      </c>
      <c r="AE5" s="63">
        <f t="shared" si="0"/>
        <v>0</v>
      </c>
      <c r="AF5" s="63">
        <f t="shared" si="0"/>
        <v>0</v>
      </c>
      <c r="AG5" s="62"/>
      <c r="AH5" s="62"/>
      <c r="AI5" s="62"/>
      <c r="AJ5" s="63">
        <f t="shared" ref="AJ5:AN5" si="1">SUM(AJ6+AJ43+AJ59+AJ95+SJ12+AJ22)</f>
        <v>0</v>
      </c>
      <c r="AK5" s="63">
        <f t="shared" si="1"/>
        <v>0</v>
      </c>
      <c r="AL5" s="63">
        <f t="shared" si="1"/>
        <v>0</v>
      </c>
      <c r="AM5" s="63" t="e">
        <f t="shared" si="1"/>
        <v>#REF!</v>
      </c>
      <c r="AN5" s="63" t="e">
        <f t="shared" si="1"/>
        <v>#REF!</v>
      </c>
      <c r="AO5" s="62"/>
      <c r="AQ5" s="63">
        <f t="shared" ref="AQ5:BA5" si="2">SUM(AQ6+AQ43+AQ59+AQ95+SQ12+AQ22)</f>
        <v>0</v>
      </c>
      <c r="AR5" s="63">
        <f t="shared" si="2"/>
        <v>0</v>
      </c>
      <c r="AS5" s="63" t="e">
        <f t="shared" si="2"/>
        <v>#REF!</v>
      </c>
      <c r="AT5" s="63" t="e">
        <f t="shared" si="2"/>
        <v>#REF!</v>
      </c>
      <c r="AU5" s="63">
        <f t="shared" si="2"/>
        <v>0</v>
      </c>
      <c r="AV5" s="63">
        <f t="shared" si="2"/>
        <v>0</v>
      </c>
      <c r="AW5" s="63">
        <f t="shared" si="2"/>
        <v>0</v>
      </c>
      <c r="AX5" s="63">
        <f t="shared" si="2"/>
        <v>0</v>
      </c>
      <c r="AY5" s="63">
        <f t="shared" si="2"/>
        <v>0</v>
      </c>
      <c r="AZ5" s="63">
        <f t="shared" si="2"/>
        <v>0</v>
      </c>
      <c r="BA5" s="63" t="e">
        <f t="shared" si="2"/>
        <v>#REF!</v>
      </c>
    </row>
    <row r="6" spans="1:53" s="14" customFormat="1" ht="12.75" customHeight="1">
      <c r="A6" s="3"/>
      <c r="B6" s="42"/>
      <c r="C6" s="229" t="s">
        <v>193</v>
      </c>
      <c r="D6" s="229"/>
      <c r="E6" s="230"/>
      <c r="F6" s="173"/>
      <c r="G6" s="173"/>
      <c r="H6" s="54" t="s">
        <v>66</v>
      </c>
      <c r="I6" s="55"/>
      <c r="J6" s="55"/>
      <c r="K6" s="55"/>
      <c r="L6" s="64">
        <f>SUM(L11+L16+L21)</f>
        <v>0</v>
      </c>
      <c r="M6" s="64">
        <f>SUM(M11+M16+M21)</f>
        <v>0</v>
      </c>
      <c r="N6" s="65"/>
      <c r="O6" s="65"/>
      <c r="P6" s="65"/>
      <c r="Q6" s="65"/>
      <c r="R6" s="64">
        <f>SUM(R11+R16+R21)</f>
        <v>0</v>
      </c>
      <c r="S6" s="64">
        <f>SUM(S11+S16+S21)</f>
        <v>0</v>
      </c>
      <c r="T6" s="64">
        <f>SUM(T11+T16+T21)</f>
        <v>0</v>
      </c>
      <c r="U6" s="64">
        <f t="shared" ref="U6" si="3">SUM(U11+U16+U21)</f>
        <v>0</v>
      </c>
      <c r="V6" s="64"/>
      <c r="W6" s="65"/>
      <c r="X6" s="65"/>
      <c r="Y6" s="64">
        <f>SUM(Y11+Y16+Y21)</f>
        <v>0</v>
      </c>
      <c r="Z6" s="65"/>
      <c r="AA6" s="65"/>
      <c r="AB6" s="64">
        <f>SUM(AB11+AB16+AB21)</f>
        <v>0</v>
      </c>
      <c r="AC6" s="64">
        <f t="shared" ref="AC6:AF6" si="4">SUM(AC11+AC16+AC21)</f>
        <v>0</v>
      </c>
      <c r="AD6" s="64">
        <f t="shared" si="4"/>
        <v>0</v>
      </c>
      <c r="AE6" s="64">
        <f t="shared" si="4"/>
        <v>0</v>
      </c>
      <c r="AF6" s="64">
        <f t="shared" si="4"/>
        <v>0</v>
      </c>
      <c r="AG6" s="65"/>
      <c r="AH6" s="65"/>
      <c r="AI6" s="65"/>
      <c r="AJ6" s="64">
        <f>SUM(AJ11+AJ16+AJ21)</f>
        <v>0</v>
      </c>
      <c r="AK6" s="64">
        <f t="shared" ref="AK6:AN6" si="5">SUM(AK11+AK16+AK21)</f>
        <v>0</v>
      </c>
      <c r="AL6" s="64">
        <f t="shared" si="5"/>
        <v>0</v>
      </c>
      <c r="AM6" s="64">
        <f t="shared" si="5"/>
        <v>0</v>
      </c>
      <c r="AN6" s="64">
        <f t="shared" si="5"/>
        <v>0</v>
      </c>
      <c r="AO6" s="65"/>
      <c r="AQ6" s="64">
        <f>SUM(AQ11+AQ16+AQ21)</f>
        <v>0</v>
      </c>
      <c r="AR6" s="64">
        <f t="shared" ref="AR6:BA6" si="6">SUM(AR11+AR16+AR21)</f>
        <v>0</v>
      </c>
      <c r="AS6" s="64">
        <f t="shared" si="6"/>
        <v>0</v>
      </c>
      <c r="AT6" s="64">
        <f t="shared" si="6"/>
        <v>0</v>
      </c>
      <c r="AU6" s="64">
        <f t="shared" si="6"/>
        <v>0</v>
      </c>
      <c r="AV6" s="64">
        <f t="shared" si="6"/>
        <v>0</v>
      </c>
      <c r="AW6" s="64">
        <f t="shared" si="6"/>
        <v>0</v>
      </c>
      <c r="AX6" s="64">
        <f t="shared" si="6"/>
        <v>0</v>
      </c>
      <c r="AY6" s="64">
        <f t="shared" si="6"/>
        <v>0</v>
      </c>
      <c r="AZ6" s="64">
        <f t="shared" si="6"/>
        <v>0</v>
      </c>
      <c r="BA6" s="64">
        <f t="shared" si="6"/>
        <v>0</v>
      </c>
    </row>
    <row r="7" spans="1:53" ht="41.4" outlineLevel="2">
      <c r="B7" s="41"/>
      <c r="C7" s="38"/>
      <c r="D7" s="85"/>
      <c r="E7" s="85"/>
      <c r="F7" s="87">
        <v>2021</v>
      </c>
      <c r="G7" s="82">
        <v>2022</v>
      </c>
      <c r="H7" s="115" t="s">
        <v>334</v>
      </c>
      <c r="I7" s="16"/>
      <c r="J7" s="17"/>
      <c r="K7" s="17"/>
      <c r="L7" s="18" t="str">
        <f>IF(I7&lt;&gt;0,((VLOOKUP(I7,'1. Standard_Cost'!$B$4:$D$9,2)+VLOOKUP(I7,'1. Standard_Cost'!$B$4:$D$9,3))*J7*K7),"0")</f>
        <v>0</v>
      </c>
      <c r="M7" s="18">
        <f>L7*'1. Standard_Cost'!F4</f>
        <v>0</v>
      </c>
      <c r="N7" s="19">
        <v>0</v>
      </c>
      <c r="O7" s="19">
        <v>0</v>
      </c>
      <c r="P7" s="19">
        <v>0</v>
      </c>
      <c r="Q7" s="19">
        <v>0</v>
      </c>
      <c r="R7" s="20">
        <f>'1. Standard_Cost'!B13*N7*P7</f>
        <v>0</v>
      </c>
      <c r="S7" s="20">
        <f>N7*O7*P7*'1. Standard_Cost'!C13</f>
        <v>0</v>
      </c>
      <c r="T7" s="20">
        <f>N7*P7*Q7*'1. Standard_Cost'!D13</f>
        <v>0</v>
      </c>
      <c r="U7" s="20">
        <f>N7*O7*'1. Standard_Cost'!E13</f>
        <v>0</v>
      </c>
      <c r="V7" s="19"/>
      <c r="W7" s="19"/>
      <c r="X7" s="19"/>
      <c r="Y7" s="20">
        <f>+V7*((X7*'1. Standard_Cost'!$B$17)+(W7*X7*'1. Standard_Cost'!$C$17))</f>
        <v>0</v>
      </c>
      <c r="Z7" s="19"/>
      <c r="AA7" s="19"/>
      <c r="AB7" s="20">
        <f>+Z7*'1. Standard_Cost'!$B$21+AA7*'1. Standard_Cost'!$C$21</f>
        <v>0</v>
      </c>
      <c r="AC7" s="21">
        <v>0</v>
      </c>
      <c r="AD7" s="22"/>
      <c r="AE7" s="20">
        <f>SUM(AD7,AC7,AB7,Y7,U7,T7,S7,R7)*'1. Standard_Cost'!B29</f>
        <v>0</v>
      </c>
      <c r="AF7" s="20">
        <f>SUM(AE7,AD7,AC7,AB7,Y7,U7,T7,S7,R7)</f>
        <v>0</v>
      </c>
      <c r="AG7" s="19"/>
      <c r="AH7" s="19"/>
      <c r="AI7" s="19"/>
      <c r="AJ7" s="23"/>
      <c r="AK7" s="23"/>
      <c r="AL7" s="23"/>
      <c r="AM7" s="20">
        <f>AG7*'1. Standard_Cost'!B25+'Incremental_Cost Year 1'!AH7*'1. Standard_Cost'!C25+'Incremental_Cost Year 1'!AI7*'1. Standard_Cost'!D25+'Incremental_Cost Year 1'!AJ7+'Incremental_Cost Year 1'!AL7+AK7</f>
        <v>0</v>
      </c>
      <c r="AN7" s="20">
        <f>AM7*'1. Standard_Cost'!C29</f>
        <v>0</v>
      </c>
      <c r="AO7" s="23"/>
      <c r="AQ7" s="20">
        <f>L7+M7</f>
        <v>0</v>
      </c>
      <c r="AR7" s="20">
        <f>AF7</f>
        <v>0</v>
      </c>
      <c r="AS7" s="20">
        <f>AM7+AN7</f>
        <v>0</v>
      </c>
      <c r="AT7" s="20">
        <f>SUM(AQ7,AR7,AS7)</f>
        <v>0</v>
      </c>
      <c r="AU7" s="24">
        <v>0</v>
      </c>
      <c r="AV7" s="24"/>
      <c r="AW7" s="24"/>
      <c r="AX7" s="24"/>
      <c r="AY7" s="24"/>
      <c r="AZ7" s="24"/>
      <c r="BA7" s="25">
        <f>SUM(AU7:AZ7)-AT7</f>
        <v>0</v>
      </c>
    </row>
    <row r="8" spans="1:53" ht="41.4" outlineLevel="2">
      <c r="B8" s="41"/>
      <c r="C8" s="38"/>
      <c r="D8" s="85"/>
      <c r="E8" s="85"/>
      <c r="F8" s="87"/>
      <c r="G8" s="82"/>
      <c r="H8" s="115" t="s">
        <v>333</v>
      </c>
      <c r="I8" s="16"/>
      <c r="J8" s="17"/>
      <c r="K8" s="17"/>
      <c r="L8" s="18" t="str">
        <f>IF(I8&lt;&gt;0,((VLOOKUP(I8,'1. Standard_Cost'!$B$4:$D$9,2)+VLOOKUP(I8,'1. Standard_Cost'!$B$4:$D$9,3))*J8*K8),"0")</f>
        <v>0</v>
      </c>
      <c r="M8" s="18">
        <f>L8*'1. Standard_Cost'!F4</f>
        <v>0</v>
      </c>
      <c r="N8" s="19"/>
      <c r="O8" s="19"/>
      <c r="P8" s="19"/>
      <c r="Q8" s="19">
        <v>0</v>
      </c>
      <c r="R8" s="20">
        <f>'1. Standard_Cost'!B14*N8*P8</f>
        <v>0</v>
      </c>
      <c r="S8" s="20">
        <f>N8*O8*P8*'1. Standard_Cost'!C14</f>
        <v>0</v>
      </c>
      <c r="T8" s="20">
        <f>N8*P8*Q8*'1. Standard_Cost'!D14</f>
        <v>0</v>
      </c>
      <c r="U8" s="20">
        <f>N8*O8*'1. Standard_Cost'!E14</f>
        <v>0</v>
      </c>
      <c r="V8" s="19"/>
      <c r="W8" s="19"/>
      <c r="X8" s="19"/>
      <c r="Y8" s="20">
        <f>+V8*((X8*'1. Standard_Cost'!$B$17)+(W8*X8*'1. Standard_Cost'!$C$17))</f>
        <v>0</v>
      </c>
      <c r="Z8" s="19"/>
      <c r="AA8" s="19"/>
      <c r="AB8" s="20">
        <f>+Z8*'1. Standard_Cost'!$B$21+AA8*'1. Standard_Cost'!$C$21</f>
        <v>0</v>
      </c>
      <c r="AC8" s="21">
        <v>0</v>
      </c>
      <c r="AD8" s="22"/>
      <c r="AE8" s="20">
        <f>SUM(AD8,AC8,AB8,Y8,U8,T8,S8,R8)*'1. Standard_Cost'!B30</f>
        <v>0</v>
      </c>
      <c r="AF8" s="20">
        <f>SUM(AE8,AD8,AC8,AB8,Y8,U8,T8,S8,R8)</f>
        <v>0</v>
      </c>
      <c r="AG8" s="19"/>
      <c r="AH8" s="19"/>
      <c r="AI8" s="19"/>
      <c r="AJ8" s="23"/>
      <c r="AK8" s="23"/>
      <c r="AL8" s="23"/>
      <c r="AM8" s="20">
        <f>AG8*'1. Standard_Cost'!B26+'Incremental_Cost Year 1'!AH8*'1. Standard_Cost'!C26+'Incremental_Cost Year 1'!AI8*'1. Standard_Cost'!D26+'Incremental_Cost Year 1'!AJ8+'Incremental_Cost Year 1'!AL8+AK8</f>
        <v>0</v>
      </c>
      <c r="AN8" s="20">
        <f>AM8*'1. Standard_Cost'!C30</f>
        <v>0</v>
      </c>
      <c r="AO8" s="23"/>
      <c r="AQ8" s="20">
        <f>L8+M8</f>
        <v>0</v>
      </c>
      <c r="AR8" s="20">
        <f>AF8</f>
        <v>0</v>
      </c>
      <c r="AS8" s="20">
        <f>AM8+AN8</f>
        <v>0</v>
      </c>
      <c r="AT8" s="20">
        <f>SUM(AQ8,AR8,AS8)</f>
        <v>0</v>
      </c>
      <c r="AU8" s="24">
        <f>AT8</f>
        <v>0</v>
      </c>
      <c r="AV8" s="24"/>
      <c r="AW8" s="24"/>
      <c r="AX8" s="24"/>
      <c r="AY8" s="24"/>
      <c r="AZ8" s="24"/>
      <c r="BA8" s="25">
        <f>SUM(AU8:AZ8)-AT8</f>
        <v>0</v>
      </c>
    </row>
    <row r="9" spans="1:53" outlineLevel="2">
      <c r="B9" s="41"/>
      <c r="C9" s="38"/>
      <c r="D9" s="84"/>
      <c r="E9" s="84"/>
      <c r="F9" s="84"/>
      <c r="G9" s="83"/>
      <c r="H9" s="115" t="s">
        <v>51</v>
      </c>
      <c r="I9" s="16"/>
      <c r="J9" s="17"/>
      <c r="K9" s="17"/>
      <c r="L9" s="18" t="str">
        <f>IF(I9&lt;&gt;0,((VLOOKUP(I9,'1. Standard_Cost'!$B$4:$D$9,2)+VLOOKUP(I9,'1. Standard_Cost'!$B$4:$D$9,3))*J9*K9),"0")</f>
        <v>0</v>
      </c>
      <c r="M9" s="18">
        <f>L9*'1. Standard_Cost'!F4</f>
        <v>0</v>
      </c>
      <c r="N9" s="19"/>
      <c r="O9" s="19"/>
      <c r="P9" s="19"/>
      <c r="Q9" s="19"/>
      <c r="R9" s="20">
        <f>+N9*P9*'1. Standard_Cost'!$B$13</f>
        <v>0</v>
      </c>
      <c r="S9" s="20">
        <f>+N9*O9*P9*'1. Standard_Cost'!$C$13</f>
        <v>0</v>
      </c>
      <c r="T9" s="20">
        <f>+N9*P9*Q9*'1. Standard_Cost'!$D$13</f>
        <v>0</v>
      </c>
      <c r="U9" s="20">
        <f>+N9*O9*'1. Standard_Cost'!$E$13</f>
        <v>0</v>
      </c>
      <c r="V9" s="19"/>
      <c r="W9" s="19"/>
      <c r="X9" s="19"/>
      <c r="Y9" s="20">
        <f>+V9*((X9*'1. Standard_Cost'!$B$17)+(W9*X9*'1. Standard_Cost'!$C$17))</f>
        <v>0</v>
      </c>
      <c r="Z9" s="19"/>
      <c r="AA9" s="19"/>
      <c r="AB9" s="20">
        <f>+Z9*'1. Standard_Cost'!$B$21+AA9*'1. Standard_Cost'!$C$21</f>
        <v>0</v>
      </c>
      <c r="AC9" s="21"/>
      <c r="AD9" s="22"/>
      <c r="AE9" s="20">
        <f>SUM(AD9,AC9,AB9,Y9,U9,T9,S9,R9)*'1. Standard_Cost'!B29</f>
        <v>0</v>
      </c>
      <c r="AF9" s="20">
        <f t="shared" ref="AF9:AF15" si="7">SUM(AE9,AD9,AC9,AB9,Y9,U9,T9,S9,R9)</f>
        <v>0</v>
      </c>
      <c r="AG9" s="19"/>
      <c r="AH9" s="19"/>
      <c r="AI9" s="19"/>
      <c r="AJ9" s="23"/>
      <c r="AK9" s="23"/>
      <c r="AL9" s="23"/>
      <c r="AM9" s="20">
        <f>AG9*'1. Standard_Cost'!B25+'Incremental_Cost Year 1'!AH9*'1. Standard_Cost'!C25+'Incremental_Cost Year 1'!AI9*'1. Standard_Cost'!D25+'Incremental_Cost Year 1'!AJ9+'Incremental_Cost Year 1'!AL9+AK9</f>
        <v>0</v>
      </c>
      <c r="AN9" s="20">
        <f>AM9*'1. Standard_Cost'!C29</f>
        <v>0</v>
      </c>
      <c r="AO9" s="23"/>
      <c r="AQ9" s="20">
        <f t="shared" ref="AQ9:AQ20" si="8">L9+M9</f>
        <v>0</v>
      </c>
      <c r="AR9" s="20">
        <f t="shared" ref="AR9:AR20" si="9">AF9</f>
        <v>0</v>
      </c>
      <c r="AS9" s="20">
        <f t="shared" ref="AS9:AS20" si="10">AM9+AN9</f>
        <v>0</v>
      </c>
      <c r="AT9" s="20">
        <f t="shared" ref="AT9:AT10" si="11">SUM(AQ9,AR9,AS9)</f>
        <v>0</v>
      </c>
      <c r="AU9" s="24">
        <f t="shared" ref="AU9:AU17" si="12">AT9</f>
        <v>0</v>
      </c>
      <c r="AV9" s="24"/>
      <c r="AW9" s="24"/>
      <c r="AX9" s="24"/>
      <c r="AY9" s="24"/>
      <c r="AZ9" s="24"/>
      <c r="BA9" s="25">
        <f t="shared" ref="BA9:BA20" si="13">SUM(AU9:AZ9)-AT9</f>
        <v>0</v>
      </c>
    </row>
    <row r="10" spans="1:53" outlineLevel="2">
      <c r="B10" s="41"/>
      <c r="C10" s="38"/>
      <c r="D10" s="84"/>
      <c r="E10" s="84"/>
      <c r="F10" s="84"/>
      <c r="G10" s="83"/>
      <c r="H10" s="116" t="s">
        <v>180</v>
      </c>
      <c r="I10" s="16"/>
      <c r="J10" s="17"/>
      <c r="K10" s="17"/>
      <c r="L10" s="18" t="str">
        <f>IF(I10&lt;&gt;0,((VLOOKUP(I10,'1. Standard_Cost'!$B$4:$D$9,2)+VLOOKUP(I10,'1. Standard_Cost'!$B$4:$D$9,3))*J10*K10),"0")</f>
        <v>0</v>
      </c>
      <c r="M10" s="18">
        <f>L10*'1. Standard_Cost'!F4</f>
        <v>0</v>
      </c>
      <c r="N10" s="19"/>
      <c r="O10" s="19"/>
      <c r="P10" s="19"/>
      <c r="Q10" s="19"/>
      <c r="R10" s="20">
        <f>+N10*P10*'1. Standard_Cost'!$B$13</f>
        <v>0</v>
      </c>
      <c r="S10" s="20">
        <f>+N10*O10*P10*'1. Standard_Cost'!$C$13</f>
        <v>0</v>
      </c>
      <c r="T10" s="20">
        <f>+N10*P10*Q10*'1. Standard_Cost'!$D$13</f>
        <v>0</v>
      </c>
      <c r="U10" s="20">
        <f>+N10*O10*'1. Standard_Cost'!$E$13</f>
        <v>0</v>
      </c>
      <c r="V10" s="19"/>
      <c r="W10" s="19"/>
      <c r="X10" s="19"/>
      <c r="Y10" s="20">
        <f>+V10*((X10*'1. Standard_Cost'!$B$17)+(W10*X10*'1. Standard_Cost'!$C$17))</f>
        <v>0</v>
      </c>
      <c r="Z10" s="19"/>
      <c r="AA10" s="19"/>
      <c r="AB10" s="20">
        <f>+Z10*'1. Standard_Cost'!$B$21+AA10*'1. Standard_Cost'!$C$21</f>
        <v>0</v>
      </c>
      <c r="AC10" s="21"/>
      <c r="AD10" s="22"/>
      <c r="AE10" s="20">
        <f>SUM(AD10,AC10,AB10,Y10,U10,T10,S10,R10)*'1. Standard_Cost'!B29</f>
        <v>0</v>
      </c>
      <c r="AF10" s="20">
        <f t="shared" si="7"/>
        <v>0</v>
      </c>
      <c r="AG10" s="19"/>
      <c r="AH10" s="19"/>
      <c r="AI10" s="19"/>
      <c r="AJ10" s="23"/>
      <c r="AK10" s="23"/>
      <c r="AL10" s="23"/>
      <c r="AM10" s="20">
        <f>AG10*'1. Standard_Cost'!B25+'Incremental_Cost Year 1'!AH10*'1. Standard_Cost'!C25+'Incremental_Cost Year 1'!AI10*'1. Standard_Cost'!D25+'Incremental_Cost Year 1'!AJ10+'Incremental_Cost Year 1'!AL10+AK10</f>
        <v>0</v>
      </c>
      <c r="AN10" s="20">
        <f>AM10*'1. Standard_Cost'!C29</f>
        <v>0</v>
      </c>
      <c r="AO10" s="23"/>
      <c r="AQ10" s="20">
        <f t="shared" si="8"/>
        <v>0</v>
      </c>
      <c r="AR10" s="20">
        <f t="shared" si="9"/>
        <v>0</v>
      </c>
      <c r="AS10" s="20">
        <f t="shared" si="10"/>
        <v>0</v>
      </c>
      <c r="AT10" s="20">
        <f t="shared" si="11"/>
        <v>0</v>
      </c>
      <c r="AU10" s="24">
        <f t="shared" si="12"/>
        <v>0</v>
      </c>
      <c r="AV10" s="24"/>
      <c r="AW10" s="24"/>
      <c r="AX10" s="24"/>
      <c r="AY10" s="24"/>
      <c r="AZ10" s="24"/>
      <c r="BA10" s="25">
        <f t="shared" si="13"/>
        <v>0</v>
      </c>
    </row>
    <row r="11" spans="1:53" ht="41.4" outlineLevel="1">
      <c r="B11" s="41"/>
      <c r="C11" s="38"/>
      <c r="D11" s="86" t="s">
        <v>48</v>
      </c>
      <c r="E11" s="86" t="s">
        <v>194</v>
      </c>
      <c r="F11" s="88">
        <v>2023</v>
      </c>
      <c r="G11" s="89">
        <v>2027</v>
      </c>
      <c r="H11" s="31" t="s">
        <v>52</v>
      </c>
      <c r="I11" s="28"/>
      <c r="J11" s="28"/>
      <c r="K11" s="28"/>
      <c r="L11" s="29">
        <f>SUM(L7:L10)</f>
        <v>0</v>
      </c>
      <c r="M11" s="29">
        <f>SUM(M7:M10)</f>
        <v>0</v>
      </c>
      <c r="N11" s="28"/>
      <c r="O11" s="28"/>
      <c r="P11" s="28"/>
      <c r="Q11" s="28"/>
      <c r="R11" s="30">
        <f>SUM(R7:R10)</f>
        <v>0</v>
      </c>
      <c r="S11" s="30">
        <f>SUM(S7:S10)</f>
        <v>0</v>
      </c>
      <c r="T11" s="30">
        <f>SUM(T7:T10)</f>
        <v>0</v>
      </c>
      <c r="U11" s="30">
        <f>SUM(U7:U10)</f>
        <v>0</v>
      </c>
      <c r="V11" s="28"/>
      <c r="W11" s="28"/>
      <c r="X11" s="28"/>
      <c r="Y11" s="29">
        <f>SUM(Y7:Y10)</f>
        <v>0</v>
      </c>
      <c r="Z11" s="28"/>
      <c r="AA11" s="28"/>
      <c r="AB11" s="29">
        <f>SUM(AB7:AB10)</f>
        <v>0</v>
      </c>
      <c r="AC11" s="29">
        <f>SUM(AC7:AC10)</f>
        <v>0</v>
      </c>
      <c r="AD11" s="29">
        <f>SUM(AD7:AD10)</f>
        <v>0</v>
      </c>
      <c r="AE11" s="29">
        <f>SUM(AE7:AE10)</f>
        <v>0</v>
      </c>
      <c r="AF11" s="29">
        <f>SUM(AF7:AF10)</f>
        <v>0</v>
      </c>
      <c r="AG11" s="28"/>
      <c r="AH11" s="28"/>
      <c r="AI11" s="28"/>
      <c r="AJ11" s="30">
        <f>SUM(AJ7:AJ10)</f>
        <v>0</v>
      </c>
      <c r="AK11" s="30">
        <f>SUM(AK7:AK10)</f>
        <v>0</v>
      </c>
      <c r="AL11" s="30">
        <f>SUM(AL7:AL10)</f>
        <v>0</v>
      </c>
      <c r="AM11" s="29">
        <f>SUM(AM7:AM10)</f>
        <v>0</v>
      </c>
      <c r="AN11" s="29">
        <f>SUM(AN7:AN10)</f>
        <v>0</v>
      </c>
      <c r="AO11" s="31"/>
      <c r="AP11" s="32"/>
      <c r="AQ11" s="78">
        <f t="shared" ref="AQ11:BA11" si="14">SUM(AQ7:AQ10)</f>
        <v>0</v>
      </c>
      <c r="AR11" s="78">
        <f t="shared" si="14"/>
        <v>0</v>
      </c>
      <c r="AS11" s="78">
        <f t="shared" si="14"/>
        <v>0</v>
      </c>
      <c r="AT11" s="78">
        <f t="shared" si="14"/>
        <v>0</v>
      </c>
      <c r="AU11" s="78">
        <f t="shared" si="14"/>
        <v>0</v>
      </c>
      <c r="AV11" s="78">
        <f t="shared" si="14"/>
        <v>0</v>
      </c>
      <c r="AW11" s="78">
        <f t="shared" si="14"/>
        <v>0</v>
      </c>
      <c r="AX11" s="78">
        <f t="shared" si="14"/>
        <v>0</v>
      </c>
      <c r="AY11" s="78">
        <f t="shared" si="14"/>
        <v>0</v>
      </c>
      <c r="AZ11" s="78">
        <f t="shared" si="14"/>
        <v>0</v>
      </c>
      <c r="BA11" s="78">
        <f t="shared" si="14"/>
        <v>0</v>
      </c>
    </row>
    <row r="12" spans="1:53" ht="41.4" outlineLevel="2">
      <c r="B12" s="41"/>
      <c r="C12" s="38"/>
      <c r="D12" s="85"/>
      <c r="E12" s="85"/>
      <c r="F12" s="87"/>
      <c r="G12" s="82"/>
      <c r="H12" s="115" t="s">
        <v>332</v>
      </c>
      <c r="I12" s="16"/>
      <c r="J12" s="17"/>
      <c r="K12" s="17"/>
      <c r="L12" s="18" t="str">
        <f>IF(I12&lt;&gt;0,((VLOOKUP(I12,'1. Standard_Cost'!$B$4:$D$9,2)+VLOOKUP(I12,'1. Standard_Cost'!$B$4:$D$9,3))*J12*K12),"0")</f>
        <v>0</v>
      </c>
      <c r="M12" s="18">
        <f>L12*'1. Standard_Cost'!F4</f>
        <v>0</v>
      </c>
      <c r="N12" s="19"/>
      <c r="O12" s="19"/>
      <c r="P12" s="19"/>
      <c r="Q12" s="19"/>
      <c r="R12" s="20">
        <f>+N12*P12*'1. Standard_Cost'!$B$13</f>
        <v>0</v>
      </c>
      <c r="S12" s="20">
        <f>+N12*O12*P12*'1. Standard_Cost'!$C$13</f>
        <v>0</v>
      </c>
      <c r="T12" s="20">
        <f>+N12*P12*Q12*'1. Standard_Cost'!$D$13</f>
        <v>0</v>
      </c>
      <c r="U12" s="20">
        <f>+N12*O12*'1. Standard_Cost'!$E$13</f>
        <v>0</v>
      </c>
      <c r="V12" s="19"/>
      <c r="W12" s="19"/>
      <c r="X12" s="19"/>
      <c r="Y12" s="20">
        <f>+V12*((X12*'1. Standard_Cost'!$B$17)+(W12*X12*'1. Standard_Cost'!$C$17))</f>
        <v>0</v>
      </c>
      <c r="Z12" s="19"/>
      <c r="AA12" s="19"/>
      <c r="AB12" s="20">
        <f>+Z12*'1. Standard_Cost'!$B$21+AA12*'1. Standard_Cost'!$C$21</f>
        <v>0</v>
      </c>
      <c r="AC12" s="21"/>
      <c r="AD12" s="22"/>
      <c r="AE12" s="20">
        <f>SUM(AD12,AC12,AB12,Y12,U12,T12,S12,R12)*'1. Standard_Cost'!B29</f>
        <v>0</v>
      </c>
      <c r="AF12" s="20">
        <f t="shared" si="7"/>
        <v>0</v>
      </c>
      <c r="AG12" s="19"/>
      <c r="AH12" s="19"/>
      <c r="AI12" s="19"/>
      <c r="AJ12" s="23"/>
      <c r="AK12" s="23"/>
      <c r="AL12" s="23"/>
      <c r="AM12" s="20">
        <f>AG12*'1. Standard_Cost'!B25+'Incremental_Cost Year 1'!AH12*'1. Standard_Cost'!C25+'Incremental_Cost Year 1'!AI12*'1. Standard_Cost'!D25+'Incremental_Cost Year 1'!AJ12+'Incremental_Cost Year 1'!AL12+AK12</f>
        <v>0</v>
      </c>
      <c r="AN12" s="20">
        <f>AM12*'1. Standard_Cost'!C29</f>
        <v>0</v>
      </c>
      <c r="AO12" s="23"/>
      <c r="AQ12" s="20">
        <f t="shared" si="8"/>
        <v>0</v>
      </c>
      <c r="AR12" s="20">
        <f t="shared" si="9"/>
        <v>0</v>
      </c>
      <c r="AS12" s="20">
        <f t="shared" si="10"/>
        <v>0</v>
      </c>
      <c r="AT12" s="20">
        <f>SUM(AQ12,AR12,AS12)</f>
        <v>0</v>
      </c>
      <c r="AU12" s="24">
        <f t="shared" si="12"/>
        <v>0</v>
      </c>
      <c r="AV12" s="24"/>
      <c r="AW12" s="24"/>
      <c r="AX12" s="24"/>
      <c r="AY12" s="24"/>
      <c r="AZ12" s="24"/>
      <c r="BA12" s="25">
        <f t="shared" si="13"/>
        <v>0</v>
      </c>
    </row>
    <row r="13" spans="1:53" outlineLevel="2">
      <c r="B13" s="41"/>
      <c r="C13" s="38"/>
      <c r="D13" s="84"/>
      <c r="E13" s="84"/>
      <c r="F13" s="84"/>
      <c r="G13" s="83"/>
      <c r="H13" s="15" t="s">
        <v>50</v>
      </c>
      <c r="I13" s="16"/>
      <c r="J13" s="17"/>
      <c r="K13" s="17"/>
      <c r="L13" s="18" t="str">
        <f>IF(I13&lt;&gt;0,((VLOOKUP(I13,'1. Standard_Cost'!$B$4:$D$9,2)+VLOOKUP(I13,'1. Standard_Cost'!$B$4:$D$9,3))*J13*K13),"0")</f>
        <v>0</v>
      </c>
      <c r="M13" s="18">
        <f>L13*'1. Standard_Cost'!F4</f>
        <v>0</v>
      </c>
      <c r="N13" s="19"/>
      <c r="O13" s="19"/>
      <c r="P13" s="19"/>
      <c r="Q13" s="19"/>
      <c r="R13" s="20">
        <f>+N13*P13*'1. Standard_Cost'!$B$13</f>
        <v>0</v>
      </c>
      <c r="S13" s="20">
        <f>+N13*O13*P13*'1. Standard_Cost'!$C$13</f>
        <v>0</v>
      </c>
      <c r="T13" s="20">
        <f>+N13*P13*Q13*'1. Standard_Cost'!$D$13</f>
        <v>0</v>
      </c>
      <c r="U13" s="20">
        <f>+N13*O13*'1. Standard_Cost'!$E$13</f>
        <v>0</v>
      </c>
      <c r="V13" s="19"/>
      <c r="W13" s="19"/>
      <c r="X13" s="19"/>
      <c r="Y13" s="20">
        <f>+V13*((X13*'1. Standard_Cost'!$B$17)+(W13*X13*'1. Standard_Cost'!$C$17))</f>
        <v>0</v>
      </c>
      <c r="Z13" s="19"/>
      <c r="AA13" s="19"/>
      <c r="AB13" s="20">
        <f>+Z13*'1. Standard_Cost'!$B$21+AA13*'1. Standard_Cost'!$C$21</f>
        <v>0</v>
      </c>
      <c r="AC13" s="21"/>
      <c r="AD13" s="22"/>
      <c r="AE13" s="20">
        <f>SUM(AD13,AC13,AB13,Y13,U13,T13,S13,R13)*'1. Standard_Cost'!B29</f>
        <v>0</v>
      </c>
      <c r="AF13" s="20">
        <f t="shared" si="7"/>
        <v>0</v>
      </c>
      <c r="AG13" s="19"/>
      <c r="AH13" s="19"/>
      <c r="AI13" s="19"/>
      <c r="AJ13" s="23"/>
      <c r="AK13" s="23"/>
      <c r="AL13" s="23"/>
      <c r="AM13" s="20">
        <f>AG13*'1. Standard_Cost'!B25+'Incremental_Cost Year 1'!AH13*'1. Standard_Cost'!C25+'Incremental_Cost Year 1'!AI13*'1. Standard_Cost'!D25+'Incremental_Cost Year 1'!AJ13+'Incremental_Cost Year 1'!AL13+AK13</f>
        <v>0</v>
      </c>
      <c r="AN13" s="20">
        <f>AM13*'1. Standard_Cost'!C29</f>
        <v>0</v>
      </c>
      <c r="AO13" s="23"/>
      <c r="AQ13" s="20">
        <f t="shared" si="8"/>
        <v>0</v>
      </c>
      <c r="AR13" s="20">
        <f t="shared" si="9"/>
        <v>0</v>
      </c>
      <c r="AS13" s="20">
        <f t="shared" si="10"/>
        <v>0</v>
      </c>
      <c r="AT13" s="20">
        <f t="shared" ref="AT13:AT15" si="15">SUM(AQ13,AR13,AS13)</f>
        <v>0</v>
      </c>
      <c r="AU13" s="24">
        <f t="shared" si="12"/>
        <v>0</v>
      </c>
      <c r="AV13" s="24">
        <v>0</v>
      </c>
      <c r="AW13" s="24"/>
      <c r="AX13" s="24"/>
      <c r="AY13" s="24"/>
      <c r="AZ13" s="24"/>
      <c r="BA13" s="25">
        <f t="shared" si="13"/>
        <v>0</v>
      </c>
    </row>
    <row r="14" spans="1:53" outlineLevel="2">
      <c r="B14" s="41"/>
      <c r="C14" s="38"/>
      <c r="D14" s="84"/>
      <c r="E14" s="84"/>
      <c r="F14" s="84"/>
      <c r="G14" s="83"/>
      <c r="H14" s="15" t="s">
        <v>51</v>
      </c>
      <c r="I14" s="16"/>
      <c r="J14" s="17"/>
      <c r="K14" s="17"/>
      <c r="L14" s="18" t="str">
        <f>IF(I14&lt;&gt;0,((VLOOKUP(I14,'1. Standard_Cost'!$B$4:$D$9,2)+VLOOKUP(I14,'1. Standard_Cost'!$B$4:$D$9,3))*J14*K14),"0")</f>
        <v>0</v>
      </c>
      <c r="M14" s="18">
        <f>L14*'1. Standard_Cost'!F4</f>
        <v>0</v>
      </c>
      <c r="N14" s="19"/>
      <c r="O14" s="19"/>
      <c r="P14" s="19"/>
      <c r="Q14" s="19"/>
      <c r="R14" s="20">
        <f>+N14*P14*'1. Standard_Cost'!$B$13</f>
        <v>0</v>
      </c>
      <c r="S14" s="20">
        <f>+N14*O14*P14*'1. Standard_Cost'!$C$13</f>
        <v>0</v>
      </c>
      <c r="T14" s="20">
        <f>+N14*P14*Q14*'1. Standard_Cost'!$D$13</f>
        <v>0</v>
      </c>
      <c r="U14" s="20">
        <f>+N14*O14*'1. Standard_Cost'!$E$13</f>
        <v>0</v>
      </c>
      <c r="V14" s="19"/>
      <c r="W14" s="19"/>
      <c r="X14" s="19"/>
      <c r="Y14" s="20">
        <f>+V14*((X14*'1. Standard_Cost'!$B$17)+(W14*X14*'1. Standard_Cost'!$C$17))</f>
        <v>0</v>
      </c>
      <c r="Z14" s="19"/>
      <c r="AA14" s="19"/>
      <c r="AB14" s="20">
        <f>+Z14*'1. Standard_Cost'!$B$21+AA14*'1. Standard_Cost'!$C$21</f>
        <v>0</v>
      </c>
      <c r="AC14" s="21"/>
      <c r="AD14" s="22"/>
      <c r="AE14" s="20">
        <f>SUM(AD14,AC14,AB14,Y14,U14,T14,S14,R14)*'1. Standard_Cost'!B29</f>
        <v>0</v>
      </c>
      <c r="AF14" s="20">
        <f t="shared" si="7"/>
        <v>0</v>
      </c>
      <c r="AG14" s="19"/>
      <c r="AH14" s="19"/>
      <c r="AI14" s="19"/>
      <c r="AJ14" s="23"/>
      <c r="AK14" s="23"/>
      <c r="AL14" s="23"/>
      <c r="AM14" s="20">
        <f>AG14*'1. Standard_Cost'!B25+'Incremental_Cost Year 1'!AH14*'1. Standard_Cost'!C25+'Incremental_Cost Year 1'!AI14*'1. Standard_Cost'!D25+'Incremental_Cost Year 1'!AJ14+'Incremental_Cost Year 1'!AL14+AK14</f>
        <v>0</v>
      </c>
      <c r="AN14" s="20">
        <f>AM14*'1. Standard_Cost'!C29</f>
        <v>0</v>
      </c>
      <c r="AO14" s="23"/>
      <c r="AQ14" s="20">
        <f t="shared" si="8"/>
        <v>0</v>
      </c>
      <c r="AR14" s="20">
        <f t="shared" si="9"/>
        <v>0</v>
      </c>
      <c r="AS14" s="20">
        <f t="shared" si="10"/>
        <v>0</v>
      </c>
      <c r="AT14" s="20">
        <f t="shared" si="15"/>
        <v>0</v>
      </c>
      <c r="AU14" s="24">
        <f t="shared" si="12"/>
        <v>0</v>
      </c>
      <c r="AV14" s="24"/>
      <c r="AW14" s="24"/>
      <c r="AX14" s="24"/>
      <c r="AY14" s="24"/>
      <c r="AZ14" s="24"/>
      <c r="BA14" s="25">
        <f t="shared" si="13"/>
        <v>0</v>
      </c>
    </row>
    <row r="15" spans="1:53" outlineLevel="2">
      <c r="B15" s="41"/>
      <c r="C15" s="38"/>
      <c r="D15" s="84"/>
      <c r="E15" s="84"/>
      <c r="F15" s="84"/>
      <c r="G15" s="83"/>
      <c r="H15" s="26" t="s">
        <v>180</v>
      </c>
      <c r="I15" s="16"/>
      <c r="J15" s="17"/>
      <c r="K15" s="17"/>
      <c r="L15" s="18" t="str">
        <f>IF(I15&lt;&gt;0,((VLOOKUP(I15,'1. Standard_Cost'!$B$4:$D$9,2)+VLOOKUP(I15,'1. Standard_Cost'!$B$4:$D$9,3))*J15*K15),"0")</f>
        <v>0</v>
      </c>
      <c r="M15" s="29">
        <f>SUM(M7:M14)</f>
        <v>0</v>
      </c>
      <c r="N15" s="19"/>
      <c r="O15" s="19"/>
      <c r="P15" s="19"/>
      <c r="Q15" s="19"/>
      <c r="R15" s="20">
        <f>+N15*P15*'1. Standard_Cost'!$B$13</f>
        <v>0</v>
      </c>
      <c r="S15" s="20">
        <f>+N15*O15*P15*'1. Standard_Cost'!$C$13</f>
        <v>0</v>
      </c>
      <c r="T15" s="20">
        <f>+N15*P15*Q15*'1. Standard_Cost'!$D$13</f>
        <v>0</v>
      </c>
      <c r="U15" s="20">
        <f>+N15*O15*'1. Standard_Cost'!$E$13</f>
        <v>0</v>
      </c>
      <c r="V15" s="19"/>
      <c r="W15" s="19"/>
      <c r="X15" s="19"/>
      <c r="Y15" s="20">
        <f>+V15*((X15*'1. Standard_Cost'!$B$17)+(W15*X15*'1. Standard_Cost'!$C$17))</f>
        <v>0</v>
      </c>
      <c r="Z15" s="19"/>
      <c r="AA15" s="19"/>
      <c r="AB15" s="20">
        <f>+Z15*'1. Standard_Cost'!$B$21+AA15*'1. Standard_Cost'!$C$21</f>
        <v>0</v>
      </c>
      <c r="AC15" s="21"/>
      <c r="AD15" s="22"/>
      <c r="AE15" s="20">
        <f>SUM(AD15,AC15,AB15,Y15,U15,T15,S15,R15)*'1. Standard_Cost'!B29</f>
        <v>0</v>
      </c>
      <c r="AF15" s="20">
        <f t="shared" si="7"/>
        <v>0</v>
      </c>
      <c r="AG15" s="19"/>
      <c r="AH15" s="19"/>
      <c r="AI15" s="19"/>
      <c r="AJ15" s="23"/>
      <c r="AK15" s="23"/>
      <c r="AL15" s="23"/>
      <c r="AM15" s="20">
        <f>AG15*'1. Standard_Cost'!B25+'Incremental_Cost Year 1'!AH24*'1. Standard_Cost'!C25+'Incremental_Cost Year 1'!AI24*'1. Standard_Cost'!D25+'Incremental_Cost Year 1'!AJ24+'Incremental_Cost Year 1'!AL24+AK15</f>
        <v>0</v>
      </c>
      <c r="AN15" s="20">
        <f>AM15*'1. Standard_Cost'!C29</f>
        <v>0</v>
      </c>
      <c r="AO15" s="23"/>
      <c r="AQ15" s="20">
        <f t="shared" si="8"/>
        <v>0</v>
      </c>
      <c r="AR15" s="20">
        <f t="shared" si="9"/>
        <v>0</v>
      </c>
      <c r="AS15" s="20">
        <f t="shared" si="10"/>
        <v>0</v>
      </c>
      <c r="AT15" s="20">
        <f t="shared" si="15"/>
        <v>0</v>
      </c>
      <c r="AU15" s="24">
        <f t="shared" si="12"/>
        <v>0</v>
      </c>
      <c r="AV15" s="24"/>
      <c r="AW15" s="24"/>
      <c r="AX15" s="24"/>
      <c r="AY15" s="24"/>
      <c r="AZ15" s="24"/>
      <c r="BA15" s="25">
        <f t="shared" si="13"/>
        <v>0</v>
      </c>
    </row>
    <row r="16" spans="1:53" ht="41.4" outlineLevel="1">
      <c r="B16" s="41"/>
      <c r="C16" s="38"/>
      <c r="D16" s="86" t="s">
        <v>48</v>
      </c>
      <c r="E16" s="86" t="s">
        <v>195</v>
      </c>
      <c r="F16" s="88">
        <v>2023</v>
      </c>
      <c r="G16" s="89">
        <v>2027</v>
      </c>
      <c r="H16" s="27" t="s">
        <v>53</v>
      </c>
      <c r="I16" s="28"/>
      <c r="J16" s="28"/>
      <c r="K16" s="28"/>
      <c r="L16" s="29">
        <f>SUM(L12:L15)</f>
        <v>0</v>
      </c>
      <c r="M16" s="29">
        <f>SUM(M12:M15)</f>
        <v>0</v>
      </c>
      <c r="N16" s="28"/>
      <c r="O16" s="28"/>
      <c r="P16" s="28"/>
      <c r="Q16" s="28"/>
      <c r="R16" s="30">
        <f>SUM(R12:R15)</f>
        <v>0</v>
      </c>
      <c r="S16" s="30">
        <f>SUM(S12:S15)</f>
        <v>0</v>
      </c>
      <c r="T16" s="30">
        <f>SUM(T12:T15)</f>
        <v>0</v>
      </c>
      <c r="U16" s="30">
        <f>SUM(U12:U15)</f>
        <v>0</v>
      </c>
      <c r="V16" s="28"/>
      <c r="W16" s="28"/>
      <c r="X16" s="28"/>
      <c r="Y16" s="29">
        <f>SUM(Y12:Y15)</f>
        <v>0</v>
      </c>
      <c r="Z16" s="28"/>
      <c r="AA16" s="28"/>
      <c r="AB16" s="29">
        <f t="shared" ref="AB16:AF16" si="16">SUM(AB12:AB15)</f>
        <v>0</v>
      </c>
      <c r="AC16" s="29">
        <f t="shared" si="16"/>
        <v>0</v>
      </c>
      <c r="AD16" s="29">
        <f t="shared" si="16"/>
        <v>0</v>
      </c>
      <c r="AE16" s="29">
        <f t="shared" si="16"/>
        <v>0</v>
      </c>
      <c r="AF16" s="29">
        <f t="shared" si="16"/>
        <v>0</v>
      </c>
      <c r="AG16" s="28"/>
      <c r="AH16" s="28"/>
      <c r="AI16" s="28"/>
      <c r="AJ16" s="30">
        <f>SUM(AJ12:AJ15)</f>
        <v>0</v>
      </c>
      <c r="AK16" s="30">
        <f t="shared" ref="AK16:AL16" si="17">SUM(AK12:AK15)</f>
        <v>0</v>
      </c>
      <c r="AL16" s="30">
        <f t="shared" si="17"/>
        <v>0</v>
      </c>
      <c r="AM16" s="29">
        <f>SUM(AM12:AM15)</f>
        <v>0</v>
      </c>
      <c r="AN16" s="29">
        <f>SUM(AN12:AN15)</f>
        <v>0</v>
      </c>
      <c r="AO16" s="31"/>
      <c r="AP16" s="32"/>
      <c r="AQ16" s="78">
        <f t="shared" ref="AQ16:BA16" si="18">SUM(AQ12:AQ15)</f>
        <v>0</v>
      </c>
      <c r="AR16" s="78">
        <f t="shared" si="18"/>
        <v>0</v>
      </c>
      <c r="AS16" s="78">
        <f t="shared" si="18"/>
        <v>0</v>
      </c>
      <c r="AT16" s="78">
        <f t="shared" si="18"/>
        <v>0</v>
      </c>
      <c r="AU16" s="78">
        <f t="shared" si="18"/>
        <v>0</v>
      </c>
      <c r="AV16" s="78">
        <f t="shared" si="18"/>
        <v>0</v>
      </c>
      <c r="AW16" s="78">
        <f t="shared" si="18"/>
        <v>0</v>
      </c>
      <c r="AX16" s="78">
        <f t="shared" si="18"/>
        <v>0</v>
      </c>
      <c r="AY16" s="78">
        <f t="shared" si="18"/>
        <v>0</v>
      </c>
      <c r="AZ16" s="78">
        <f t="shared" si="18"/>
        <v>0</v>
      </c>
      <c r="BA16" s="78">
        <f t="shared" si="18"/>
        <v>0</v>
      </c>
    </row>
    <row r="17" spans="2:53" ht="41.4" outlineLevel="2">
      <c r="B17" s="41"/>
      <c r="C17" s="38"/>
      <c r="D17" s="85"/>
      <c r="E17" s="85"/>
      <c r="F17" s="87"/>
      <c r="G17" s="82"/>
      <c r="H17" s="115" t="s">
        <v>332</v>
      </c>
      <c r="I17" s="16"/>
      <c r="J17" s="17"/>
      <c r="K17" s="17"/>
      <c r="L17" s="18" t="str">
        <f>IF(I17&lt;&gt;0,((VLOOKUP(I17,'1. Standard_Cost'!$B$4:$D$9,2)+VLOOKUP(I17,'1. Standard_Cost'!$B$4:$D$9,3))*J17*K17),"0")</f>
        <v>0</v>
      </c>
      <c r="M17" s="18">
        <f>L17*'1. Standard_Cost'!F4</f>
        <v>0</v>
      </c>
      <c r="N17" s="19"/>
      <c r="O17" s="19"/>
      <c r="P17" s="19"/>
      <c r="Q17" s="19"/>
      <c r="R17" s="20">
        <f>+N17*P17*'1. Standard_Cost'!$B$13</f>
        <v>0</v>
      </c>
      <c r="S17" s="20">
        <f>+N17*O17*P17*'1. Standard_Cost'!$C$13</f>
        <v>0</v>
      </c>
      <c r="T17" s="20">
        <f>+N17*P17*Q17*'1. Standard_Cost'!$D$13</f>
        <v>0</v>
      </c>
      <c r="U17" s="20">
        <f>+N17*O17*'1. Standard_Cost'!$E$13</f>
        <v>0</v>
      </c>
      <c r="V17" s="19"/>
      <c r="W17" s="19"/>
      <c r="X17" s="19"/>
      <c r="Y17" s="20">
        <f>+V17*((X17*'1. Standard_Cost'!$B$17)+(W17*X17*'1. Standard_Cost'!$C$17))</f>
        <v>0</v>
      </c>
      <c r="Z17" s="19"/>
      <c r="AA17" s="19"/>
      <c r="AB17" s="20">
        <f>+Z17*'1. Standard_Cost'!$B$21+AA17*'1. Standard_Cost'!$C$21</f>
        <v>0</v>
      </c>
      <c r="AC17" s="21"/>
      <c r="AD17" s="22"/>
      <c r="AE17" s="20">
        <f>SUM(AD17,AC17,AB17,Y17,U17,T17,S17,R17)*'1. Standard_Cost'!B34</f>
        <v>0</v>
      </c>
      <c r="AF17" s="20">
        <f t="shared" ref="AF17" si="19">SUM(AE17,AD17,AC17,AB17,Y17,U17,T17,S17,R17)</f>
        <v>0</v>
      </c>
      <c r="AG17" s="19"/>
      <c r="AH17" s="19"/>
      <c r="AI17" s="19"/>
      <c r="AJ17" s="23"/>
      <c r="AK17" s="23"/>
      <c r="AL17" s="23"/>
      <c r="AM17" s="20">
        <f>AG17*'1. Standard_Cost'!B30+'Incremental_Cost Year 1'!AH28*'1. Standard_Cost'!C30+'Incremental_Cost Year 1'!AI28*'1. Standard_Cost'!D30+'Incremental_Cost Year 1'!AJ28+'Incremental_Cost Year 1'!AL28+AK17</f>
        <v>0</v>
      </c>
      <c r="AN17" s="20">
        <f>AM17*'1. Standard_Cost'!C34</f>
        <v>0</v>
      </c>
      <c r="AO17" s="23"/>
      <c r="AQ17" s="20">
        <f t="shared" ref="AQ17" si="20">L17+M17</f>
        <v>0</v>
      </c>
      <c r="AR17" s="20">
        <f t="shared" ref="AR17" si="21">AF17</f>
        <v>0</v>
      </c>
      <c r="AS17" s="20">
        <f t="shared" ref="AS17" si="22">AM17+AN17</f>
        <v>0</v>
      </c>
      <c r="AT17" s="20">
        <f>SUM(AQ17,AR17,AS17)</f>
        <v>0</v>
      </c>
      <c r="AU17" s="24">
        <f t="shared" si="12"/>
        <v>0</v>
      </c>
      <c r="AV17" s="24"/>
      <c r="AW17" s="24"/>
      <c r="AX17" s="24"/>
      <c r="AY17" s="24"/>
      <c r="AZ17" s="24"/>
      <c r="BA17" s="25">
        <f t="shared" ref="BA17" si="23">SUM(AU17:AZ17)-AT17</f>
        <v>0</v>
      </c>
    </row>
    <row r="18" spans="2:53" outlineLevel="2">
      <c r="B18" s="41"/>
      <c r="C18" s="38"/>
      <c r="D18" s="84"/>
      <c r="E18" s="84"/>
      <c r="F18" s="84"/>
      <c r="G18" s="83"/>
      <c r="H18" s="15" t="s">
        <v>50</v>
      </c>
      <c r="I18" s="16"/>
      <c r="J18" s="17"/>
      <c r="K18" s="17"/>
      <c r="L18" s="18" t="str">
        <f>IF(I18&lt;&gt;0,((VLOOKUP(I18,'1. Standard_Cost'!$B$4:$D$9,2)+VLOOKUP(I18,'1. Standard_Cost'!$B$4:$D$9,3))*J18*K18),"0")</f>
        <v>0</v>
      </c>
      <c r="M18" s="18">
        <f>L18*'1. Standard_Cost'!F4</f>
        <v>0</v>
      </c>
      <c r="N18" s="19"/>
      <c r="O18" s="19"/>
      <c r="P18" s="19"/>
      <c r="Q18" s="19"/>
      <c r="R18" s="20">
        <f>+N18*P18*'1. Standard_Cost'!$B$13</f>
        <v>0</v>
      </c>
      <c r="S18" s="20">
        <f>+N18*O18*P18*'1. Standard_Cost'!$C$13</f>
        <v>0</v>
      </c>
      <c r="T18" s="20">
        <f>+N18*P18*Q18*'1. Standard_Cost'!$D$13</f>
        <v>0</v>
      </c>
      <c r="U18" s="20">
        <f>+N18*O18*'1. Standard_Cost'!$E$13</f>
        <v>0</v>
      </c>
      <c r="V18" s="19"/>
      <c r="W18" s="19"/>
      <c r="X18" s="19"/>
      <c r="Y18" s="20">
        <f>+V18*((X18*'1. Standard_Cost'!$B$17)+(W18*X18*'1. Standard_Cost'!$C$17))</f>
        <v>0</v>
      </c>
      <c r="Z18" s="19"/>
      <c r="AA18" s="19"/>
      <c r="AB18" s="20">
        <f>+Z18*'1. Standard_Cost'!$B$21+AA18*'1. Standard_Cost'!$C$21</f>
        <v>0</v>
      </c>
      <c r="AC18" s="21"/>
      <c r="AD18" s="22"/>
      <c r="AE18" s="20">
        <f>SUM(AD18,AC18,AB18,Y18,U18,T18,S18,R18)*'1. Standard_Cost'!B29</f>
        <v>0</v>
      </c>
      <c r="AF18" s="20">
        <f t="shared" ref="AF18:AF20" si="24">SUM(AD18,AE18)</f>
        <v>0</v>
      </c>
      <c r="AG18" s="19"/>
      <c r="AH18" s="19"/>
      <c r="AI18" s="19"/>
      <c r="AJ18" s="23"/>
      <c r="AK18" s="23"/>
      <c r="AL18" s="23"/>
      <c r="AM18" s="20">
        <f>AG18*'1. Standard_Cost'!B25+'Incremental_Cost Year 1'!AH32*'1. Standard_Cost'!C25+'Incremental_Cost Year 1'!AI32*'1. Standard_Cost'!D25+'Incremental_Cost Year 1'!AJ32+'Incremental_Cost Year 1'!AL32+AK18</f>
        <v>0</v>
      </c>
      <c r="AN18" s="20">
        <f>AM18*'1. Standard_Cost'!C29</f>
        <v>0</v>
      </c>
      <c r="AO18" s="23"/>
      <c r="AQ18" s="20">
        <f t="shared" si="8"/>
        <v>0</v>
      </c>
      <c r="AR18" s="20">
        <f t="shared" si="9"/>
        <v>0</v>
      </c>
      <c r="AS18" s="20">
        <f t="shared" si="10"/>
        <v>0</v>
      </c>
      <c r="AT18" s="20">
        <f t="shared" ref="AT18:AT20" si="25">SUM(AQ18,AR18,AS18)</f>
        <v>0</v>
      </c>
      <c r="AU18" s="24"/>
      <c r="AV18" s="24"/>
      <c r="AW18" s="24"/>
      <c r="AX18" s="24"/>
      <c r="AY18" s="24"/>
      <c r="AZ18" s="24"/>
      <c r="BA18" s="25">
        <f t="shared" si="13"/>
        <v>0</v>
      </c>
    </row>
    <row r="19" spans="2:53" outlineLevel="2">
      <c r="B19" s="41"/>
      <c r="C19" s="38"/>
      <c r="D19" s="84"/>
      <c r="E19" s="84"/>
      <c r="F19" s="84"/>
      <c r="G19" s="83"/>
      <c r="H19" s="15" t="s">
        <v>51</v>
      </c>
      <c r="I19" s="16"/>
      <c r="J19" s="17"/>
      <c r="K19" s="17"/>
      <c r="L19" s="18" t="str">
        <f>IF(I19&lt;&gt;0,((VLOOKUP(I19,'1. Standard_Cost'!$B$4:$D$9,2)+VLOOKUP(I19,'1. Standard_Cost'!$B$4:$D$9,3))*J19*K19),"0")</f>
        <v>0</v>
      </c>
      <c r="M19" s="18">
        <f>L19*'1. Standard_Cost'!F4</f>
        <v>0</v>
      </c>
      <c r="N19" s="19"/>
      <c r="O19" s="19"/>
      <c r="P19" s="19"/>
      <c r="Q19" s="19"/>
      <c r="R19" s="20">
        <f>+N19*P19*'1. Standard_Cost'!$B$13</f>
        <v>0</v>
      </c>
      <c r="S19" s="20">
        <f>+N19*O19*P19*'1. Standard_Cost'!$C$13</f>
        <v>0</v>
      </c>
      <c r="T19" s="20">
        <f>+N19*P19*Q19*'1. Standard_Cost'!$D$13</f>
        <v>0</v>
      </c>
      <c r="U19" s="20">
        <f>+N19*O19*'1. Standard_Cost'!$E$13</f>
        <v>0</v>
      </c>
      <c r="V19" s="19"/>
      <c r="W19" s="19"/>
      <c r="X19" s="19"/>
      <c r="Y19" s="20">
        <f>+V19*((X19*'1. Standard_Cost'!$B$17)+(W19*X19*'1. Standard_Cost'!$C$17))</f>
        <v>0</v>
      </c>
      <c r="Z19" s="19"/>
      <c r="AA19" s="19"/>
      <c r="AB19" s="20">
        <f>+Z19*'1. Standard_Cost'!$B$21+AA19*'1. Standard_Cost'!$C$21</f>
        <v>0</v>
      </c>
      <c r="AC19" s="21"/>
      <c r="AD19" s="22"/>
      <c r="AE19" s="20">
        <f>SUM(AD19,AC19,AB19,Y19,U19,T19,S19,R19)*'1. Standard_Cost'!B29</f>
        <v>0</v>
      </c>
      <c r="AF19" s="20">
        <f t="shared" si="24"/>
        <v>0</v>
      </c>
      <c r="AG19" s="19"/>
      <c r="AH19" s="19"/>
      <c r="AI19" s="19"/>
      <c r="AJ19" s="23"/>
      <c r="AK19" s="23"/>
      <c r="AL19" s="23"/>
      <c r="AM19" s="20">
        <f>AG19*'1. Standard_Cost'!B25+'Incremental_Cost Year 1'!AH33*'1. Standard_Cost'!C25+'Incremental_Cost Year 1'!AI33*'1. Standard_Cost'!D25+'Incremental_Cost Year 1'!AJ33+'Incremental_Cost Year 1'!AL33+AK19</f>
        <v>0</v>
      </c>
      <c r="AN19" s="20">
        <f>AM19*'1. Standard_Cost'!C29</f>
        <v>0</v>
      </c>
      <c r="AO19" s="23"/>
      <c r="AQ19" s="20">
        <f t="shared" si="8"/>
        <v>0</v>
      </c>
      <c r="AR19" s="20">
        <f t="shared" si="9"/>
        <v>0</v>
      </c>
      <c r="AS19" s="20">
        <f t="shared" si="10"/>
        <v>0</v>
      </c>
      <c r="AT19" s="20">
        <f t="shared" si="25"/>
        <v>0</v>
      </c>
      <c r="AU19" s="24"/>
      <c r="AV19" s="24"/>
      <c r="AW19" s="24"/>
      <c r="AX19" s="24"/>
      <c r="AY19" s="24"/>
      <c r="AZ19" s="24"/>
      <c r="BA19" s="25">
        <f t="shared" si="13"/>
        <v>0</v>
      </c>
    </row>
    <row r="20" spans="2:53" outlineLevel="2">
      <c r="B20" s="41"/>
      <c r="C20" s="38"/>
      <c r="D20" s="84"/>
      <c r="E20" s="84"/>
      <c r="F20" s="84"/>
      <c r="G20" s="83"/>
      <c r="H20" s="26" t="s">
        <v>180</v>
      </c>
      <c r="I20" s="16"/>
      <c r="J20" s="17"/>
      <c r="K20" s="17"/>
      <c r="L20" s="18" t="str">
        <f>IF(I20&lt;&gt;0,((VLOOKUP(I20,'1. Standard_Cost'!$B$4:$D$9,2)+VLOOKUP(I20,'1. Standard_Cost'!$B$4:$D$9,3))*J20*K20),"0")</f>
        <v>0</v>
      </c>
      <c r="M20" s="18">
        <f>L20*'1. Standard_Cost'!F4</f>
        <v>0</v>
      </c>
      <c r="N20" s="19"/>
      <c r="O20" s="19"/>
      <c r="P20" s="19"/>
      <c r="Q20" s="19"/>
      <c r="R20" s="20">
        <f>+N20*P20*'1. Standard_Cost'!$B$13</f>
        <v>0</v>
      </c>
      <c r="S20" s="20">
        <f>+N20*O20*P20*'1. Standard_Cost'!$C$13</f>
        <v>0</v>
      </c>
      <c r="T20" s="20">
        <f>+N20*P20*Q20*'1. Standard_Cost'!$D$13</f>
        <v>0</v>
      </c>
      <c r="U20" s="20">
        <f>+N20*O20*'1. Standard_Cost'!$E$13</f>
        <v>0</v>
      </c>
      <c r="V20" s="19"/>
      <c r="W20" s="19"/>
      <c r="X20" s="19"/>
      <c r="Y20" s="20">
        <f>+V20*((X20*'1. Standard_Cost'!$B$17)+(W20*X20*'1. Standard_Cost'!$C$17))</f>
        <v>0</v>
      </c>
      <c r="Z20" s="19"/>
      <c r="AA20" s="19"/>
      <c r="AB20" s="20">
        <f>+Z20*'1. Standard_Cost'!$B$21+AA20*'1. Standard_Cost'!$C$21</f>
        <v>0</v>
      </c>
      <c r="AC20" s="21"/>
      <c r="AD20" s="22"/>
      <c r="AE20" s="20">
        <f>SUM(AD20,AC20,AB20,Y20,U20,T20,S20,R20)*'1. Standard_Cost'!B29</f>
        <v>0</v>
      </c>
      <c r="AF20" s="20">
        <f t="shared" si="24"/>
        <v>0</v>
      </c>
      <c r="AG20" s="19"/>
      <c r="AH20" s="19"/>
      <c r="AI20" s="19"/>
      <c r="AJ20" s="23"/>
      <c r="AK20" s="23"/>
      <c r="AL20" s="23"/>
      <c r="AM20" s="20">
        <f>AG20*'1. Standard_Cost'!B25+'Incremental_Cost Year 1'!AH34*'1. Standard_Cost'!C25+'Incremental_Cost Year 1'!AI34*'1. Standard_Cost'!D25+'Incremental_Cost Year 1'!AJ34+'Incremental_Cost Year 1'!AL34+AK20</f>
        <v>0</v>
      </c>
      <c r="AN20" s="20">
        <f>AM20*'1. Standard_Cost'!C29</f>
        <v>0</v>
      </c>
      <c r="AO20" s="23"/>
      <c r="AQ20" s="20">
        <f t="shared" si="8"/>
        <v>0</v>
      </c>
      <c r="AR20" s="20">
        <f t="shared" si="9"/>
        <v>0</v>
      </c>
      <c r="AS20" s="20">
        <f t="shared" si="10"/>
        <v>0</v>
      </c>
      <c r="AT20" s="20">
        <f t="shared" si="25"/>
        <v>0</v>
      </c>
      <c r="AU20" s="24"/>
      <c r="AV20" s="24"/>
      <c r="AW20" s="24"/>
      <c r="AX20" s="24"/>
      <c r="AY20" s="24"/>
      <c r="AZ20" s="24"/>
      <c r="BA20" s="25">
        <f t="shared" si="13"/>
        <v>0</v>
      </c>
    </row>
    <row r="21" spans="2:53" ht="41.4" outlineLevel="1">
      <c r="B21" s="41"/>
      <c r="C21" s="38"/>
      <c r="D21" s="86" t="s">
        <v>48</v>
      </c>
      <c r="E21" s="86" t="s">
        <v>196</v>
      </c>
      <c r="F21" s="88">
        <v>2023</v>
      </c>
      <c r="G21" s="89">
        <v>2027</v>
      </c>
      <c r="H21" s="27" t="s">
        <v>54</v>
      </c>
      <c r="I21" s="28"/>
      <c r="J21" s="28"/>
      <c r="K21" s="28"/>
      <c r="L21" s="29">
        <f>SUM(L17:L20)</f>
        <v>0</v>
      </c>
      <c r="M21" s="29">
        <f>SUM(M17:M20)</f>
        <v>0</v>
      </c>
      <c r="N21" s="28"/>
      <c r="O21" s="28"/>
      <c r="P21" s="28"/>
      <c r="Q21" s="28"/>
      <c r="R21" s="30">
        <f>SUM(R17:R20)</f>
        <v>0</v>
      </c>
      <c r="S21" s="30">
        <f>SUM(S17:S20)</f>
        <v>0</v>
      </c>
      <c r="T21" s="30">
        <f>SUM(T17:T20)</f>
        <v>0</v>
      </c>
      <c r="U21" s="30">
        <f>SUM(U17:U20)</f>
        <v>0</v>
      </c>
      <c r="V21" s="28"/>
      <c r="W21" s="28"/>
      <c r="X21" s="28"/>
      <c r="Y21" s="29">
        <f>SUM(Y17:Y20)</f>
        <v>0</v>
      </c>
      <c r="Z21" s="28"/>
      <c r="AA21" s="28"/>
      <c r="AB21" s="29">
        <f t="shared" ref="AB21:AF21" si="26">SUM(AB17:AB20)</f>
        <v>0</v>
      </c>
      <c r="AC21" s="29">
        <f t="shared" si="26"/>
        <v>0</v>
      </c>
      <c r="AD21" s="29">
        <f t="shared" si="26"/>
        <v>0</v>
      </c>
      <c r="AE21" s="29">
        <f t="shared" si="26"/>
        <v>0</v>
      </c>
      <c r="AF21" s="29">
        <f t="shared" si="26"/>
        <v>0</v>
      </c>
      <c r="AG21" s="28"/>
      <c r="AH21" s="28"/>
      <c r="AI21" s="28"/>
      <c r="AJ21" s="30">
        <f>SUM(AJ17:AJ20)</f>
        <v>0</v>
      </c>
      <c r="AK21" s="30">
        <f t="shared" ref="AK21:AL21" si="27">SUM(AK17:AK20)</f>
        <v>0</v>
      </c>
      <c r="AL21" s="30">
        <f t="shared" si="27"/>
        <v>0</v>
      </c>
      <c r="AM21" s="29">
        <f>SUM(AM17:AM20)</f>
        <v>0</v>
      </c>
      <c r="AN21" s="29">
        <f>SUM(AN17:AN20)</f>
        <v>0</v>
      </c>
      <c r="AO21" s="31"/>
      <c r="AP21" s="32"/>
      <c r="AQ21" s="78">
        <f t="shared" ref="AQ21:BA21" si="28">SUM(AQ17:AQ20)</f>
        <v>0</v>
      </c>
      <c r="AR21" s="78">
        <f t="shared" si="28"/>
        <v>0</v>
      </c>
      <c r="AS21" s="78">
        <f t="shared" si="28"/>
        <v>0</v>
      </c>
      <c r="AT21" s="78">
        <f t="shared" si="28"/>
        <v>0</v>
      </c>
      <c r="AU21" s="78">
        <f t="shared" si="28"/>
        <v>0</v>
      </c>
      <c r="AV21" s="78">
        <f t="shared" si="28"/>
        <v>0</v>
      </c>
      <c r="AW21" s="78">
        <f t="shared" si="28"/>
        <v>0</v>
      </c>
      <c r="AX21" s="78">
        <f t="shared" si="28"/>
        <v>0</v>
      </c>
      <c r="AY21" s="78">
        <f t="shared" si="28"/>
        <v>0</v>
      </c>
      <c r="AZ21" s="78">
        <f t="shared" si="28"/>
        <v>0</v>
      </c>
      <c r="BA21" s="79">
        <f t="shared" si="28"/>
        <v>0</v>
      </c>
    </row>
    <row r="22" spans="2:53" s="39" customFormat="1" ht="12.75" customHeight="1">
      <c r="B22" s="49"/>
      <c r="C22" s="224" t="s">
        <v>212</v>
      </c>
      <c r="D22" s="224"/>
      <c r="E22" s="225"/>
      <c r="F22" s="69"/>
      <c r="G22" s="69"/>
      <c r="H22" s="57" t="s">
        <v>67</v>
      </c>
      <c r="I22" s="58"/>
      <c r="J22" s="58"/>
      <c r="K22" s="58"/>
      <c r="L22" s="59">
        <f>SUM(L27,L32,L37,L42)</f>
        <v>0</v>
      </c>
      <c r="M22" s="59">
        <f t="shared" ref="M22" si="29">SUM(M27,M32,M37,M42)</f>
        <v>0</v>
      </c>
      <c r="N22" s="58"/>
      <c r="O22" s="58"/>
      <c r="P22" s="58"/>
      <c r="Q22" s="58"/>
      <c r="R22" s="59">
        <f>SUM(R27,R32,R37,R42)</f>
        <v>0</v>
      </c>
      <c r="S22" s="59">
        <f t="shared" ref="S22:U22" si="30">SUM(S27,S32,S37,S42)</f>
        <v>0</v>
      </c>
      <c r="T22" s="59">
        <f>SUM(T27,T32,T37,T42)</f>
        <v>0</v>
      </c>
      <c r="U22" s="59">
        <f t="shared" si="30"/>
        <v>0</v>
      </c>
      <c r="V22" s="58"/>
      <c r="W22" s="58"/>
      <c r="X22" s="58"/>
      <c r="Y22" s="59">
        <f>SUM(Y27,Y32,Y37,Y42)</f>
        <v>0</v>
      </c>
      <c r="Z22" s="59">
        <f>SUM(Z27,Z32,Z37,Z42)</f>
        <v>0</v>
      </c>
      <c r="AA22" s="58"/>
      <c r="AB22" s="59">
        <f>SUM(AB27,AB32,AB37,AB42)</f>
        <v>0</v>
      </c>
      <c r="AC22" s="59">
        <f>SUM(AC27,AC32,AC37,AC42)</f>
        <v>0</v>
      </c>
      <c r="AD22" s="59">
        <f>SUM(AD27,AD32,AD37,AD42)</f>
        <v>0</v>
      </c>
      <c r="AE22" s="59">
        <f>SUM(AE27,AE32,AE37,AE42)</f>
        <v>0</v>
      </c>
      <c r="AF22" s="59">
        <f>SUM(AF27,AF32,AF37,AF42)</f>
        <v>0</v>
      </c>
      <c r="AG22" s="59"/>
      <c r="AH22" s="58"/>
      <c r="AI22" s="58"/>
      <c r="AJ22" s="59">
        <f t="shared" ref="AJ22:AN22" si="31">SUM(AJ27,AJ32,AJ37,AJ42)</f>
        <v>0</v>
      </c>
      <c r="AK22" s="59">
        <f t="shared" si="31"/>
        <v>0</v>
      </c>
      <c r="AL22" s="59">
        <f t="shared" si="31"/>
        <v>0</v>
      </c>
      <c r="AM22" s="59" t="e">
        <f t="shared" si="31"/>
        <v>#REF!</v>
      </c>
      <c r="AN22" s="59" t="e">
        <f t="shared" si="31"/>
        <v>#REF!</v>
      </c>
      <c r="AO22" s="60"/>
      <c r="AP22" s="40"/>
      <c r="AQ22" s="59">
        <f t="shared" ref="AQ22:BA22" si="32">SUM(AQ27,AQ32,AQ37,AQ42)</f>
        <v>0</v>
      </c>
      <c r="AR22" s="59">
        <f t="shared" si="32"/>
        <v>0</v>
      </c>
      <c r="AS22" s="59" t="e">
        <f t="shared" si="32"/>
        <v>#REF!</v>
      </c>
      <c r="AT22" s="59" t="e">
        <f t="shared" si="32"/>
        <v>#REF!</v>
      </c>
      <c r="AU22" s="59">
        <f t="shared" si="32"/>
        <v>0</v>
      </c>
      <c r="AV22" s="59">
        <f t="shared" si="32"/>
        <v>0</v>
      </c>
      <c r="AW22" s="59">
        <f t="shared" si="32"/>
        <v>0</v>
      </c>
      <c r="AX22" s="59">
        <f t="shared" si="32"/>
        <v>0</v>
      </c>
      <c r="AY22" s="59">
        <f t="shared" si="32"/>
        <v>0</v>
      </c>
      <c r="AZ22" s="59">
        <f t="shared" si="32"/>
        <v>0</v>
      </c>
      <c r="BA22" s="59" t="e">
        <f t="shared" si="32"/>
        <v>#REF!</v>
      </c>
    </row>
    <row r="23" spans="2:53" outlineLevel="2">
      <c r="B23" s="41"/>
      <c r="C23" s="38"/>
      <c r="D23" s="85"/>
      <c r="E23" s="85"/>
      <c r="F23" s="87"/>
      <c r="G23" s="82"/>
      <c r="H23" s="15" t="s">
        <v>49</v>
      </c>
      <c r="I23" s="16"/>
      <c r="J23" s="17"/>
      <c r="K23" s="17"/>
      <c r="L23" s="18" t="str">
        <f>IF(I23&lt;&gt;0,((VLOOKUP(I23,'1. Standard_Cost'!$B$4:$D$9,2)+VLOOKUP(I23,'1. Standard_Cost'!$B$4:$D$9,3))*J23*K23),"0")</f>
        <v>0</v>
      </c>
      <c r="M23" s="18">
        <f>L23*'1. Standard_Cost'!F4</f>
        <v>0</v>
      </c>
      <c r="N23" s="19"/>
      <c r="O23" s="19"/>
      <c r="P23" s="19"/>
      <c r="Q23" s="19"/>
      <c r="R23" s="20">
        <f>+N23*P23*'1. Standard_Cost'!$B$13</f>
        <v>0</v>
      </c>
      <c r="S23" s="20">
        <f>+N23*O23*P23*'1. Standard_Cost'!$C$13</f>
        <v>0</v>
      </c>
      <c r="T23" s="20">
        <f>+N23*P23*Q23*'1. Standard_Cost'!$D$13</f>
        <v>0</v>
      </c>
      <c r="U23" s="20">
        <f>+N23*O23*'1. Standard_Cost'!$E$13</f>
        <v>0</v>
      </c>
      <c r="V23" s="19"/>
      <c r="W23" s="19"/>
      <c r="X23" s="19"/>
      <c r="Y23" s="20">
        <f>+V23*((X23*'1. Standard_Cost'!$B$17)+(W23*X23*'1. Standard_Cost'!$C$17))</f>
        <v>0</v>
      </c>
      <c r="Z23" s="19"/>
      <c r="AA23" s="19"/>
      <c r="AB23" s="20">
        <f>+Z23*'1. Standard_Cost'!$B$21+AA23*'1. Standard_Cost'!$C$21</f>
        <v>0</v>
      </c>
      <c r="AC23" s="21"/>
      <c r="AD23" s="22"/>
      <c r="AE23" s="20">
        <f>SUM(AD23,AC23,AB23,Y23,U23,T23,S23,R23)*'1. Standard_Cost'!B29</f>
        <v>0</v>
      </c>
      <c r="AF23" s="20">
        <f>SUM(AD23,AE23)</f>
        <v>0</v>
      </c>
      <c r="AG23" s="19"/>
      <c r="AH23" s="19"/>
      <c r="AI23" s="19"/>
      <c r="AJ23" s="23"/>
      <c r="AK23" s="23"/>
      <c r="AL23" s="23"/>
      <c r="AM23" s="20">
        <f>AG23*'1. Standard_Cost'!B25+'Incremental_Cost Year 1'!AH42*'1. Standard_Cost'!C25+'Incremental_Cost Year 1'!AI42*'1. Standard_Cost'!D25+'Incremental_Cost Year 1'!AJ42+'Incremental_Cost Year 1'!AL42+AK23</f>
        <v>0</v>
      </c>
      <c r="AN23" s="20">
        <f>AM23*'1. Standard_Cost'!C29</f>
        <v>0</v>
      </c>
      <c r="AO23" s="23"/>
      <c r="AQ23" s="20">
        <f t="shared" ref="AQ23:AQ36" si="33">L23+M23</f>
        <v>0</v>
      </c>
      <c r="AR23" s="20">
        <f t="shared" ref="AR23:AR26" si="34">AF23</f>
        <v>0</v>
      </c>
      <c r="AS23" s="20">
        <f t="shared" ref="AS23:AS26" si="35">AM23+AN23</f>
        <v>0</v>
      </c>
      <c r="AT23" s="20">
        <f>SUM(AQ23,AR23,AS23)</f>
        <v>0</v>
      </c>
      <c r="AU23" s="24"/>
      <c r="AV23" s="24"/>
      <c r="AW23" s="24"/>
      <c r="AX23" s="24"/>
      <c r="AY23" s="24"/>
      <c r="AZ23" s="24"/>
      <c r="BA23" s="25">
        <f t="shared" ref="BA23:BA36" si="36">SUM(AU23:AZ23)-AT23</f>
        <v>0</v>
      </c>
    </row>
    <row r="24" spans="2:53" outlineLevel="2">
      <c r="B24" s="41"/>
      <c r="C24" s="38"/>
      <c r="D24" s="84"/>
      <c r="E24" s="84"/>
      <c r="F24" s="84"/>
      <c r="G24" s="83"/>
      <c r="H24" s="15" t="s">
        <v>50</v>
      </c>
      <c r="I24" s="16"/>
      <c r="J24" s="17"/>
      <c r="K24" s="17"/>
      <c r="L24" s="18" t="str">
        <f>IF(I24&lt;&gt;0,((VLOOKUP(I24,'1. Standard_Cost'!$B$4:$D$9,2)+VLOOKUP(I24,'1. Standard_Cost'!$B$4:$D$9,3))*J24*K24),"0")</f>
        <v>0</v>
      </c>
      <c r="M24" s="18">
        <f>L24*'1. Standard_Cost'!F4</f>
        <v>0</v>
      </c>
      <c r="N24" s="19"/>
      <c r="O24" s="19"/>
      <c r="P24" s="19"/>
      <c r="Q24" s="19"/>
      <c r="R24" s="20">
        <f>+N24*P24*'1. Standard_Cost'!$B$13</f>
        <v>0</v>
      </c>
      <c r="S24" s="20">
        <f>+N24*O24*P24*'1. Standard_Cost'!$C$13</f>
        <v>0</v>
      </c>
      <c r="T24" s="20">
        <f>+N24*P24*Q24*'1. Standard_Cost'!$D$13</f>
        <v>0</v>
      </c>
      <c r="U24" s="20">
        <f>+N24*O24*'1. Standard_Cost'!$E$13</f>
        <v>0</v>
      </c>
      <c r="V24" s="19"/>
      <c r="W24" s="19"/>
      <c r="X24" s="19"/>
      <c r="Y24" s="20">
        <f>+V24*((X24*'1. Standard_Cost'!$B$17)+(W24*X24*'1. Standard_Cost'!$C$17))</f>
        <v>0</v>
      </c>
      <c r="Z24" s="19"/>
      <c r="AA24" s="19"/>
      <c r="AB24" s="20">
        <f>+Z24*'1. Standard_Cost'!$B$21+AA24*'1. Standard_Cost'!$C$21</f>
        <v>0</v>
      </c>
      <c r="AC24" s="21"/>
      <c r="AD24" s="22"/>
      <c r="AE24" s="20">
        <f>SUM(AD24,AC24,AB24,Y24,U24,T24,S24,R24)*'1. Standard_Cost'!B29</f>
        <v>0</v>
      </c>
      <c r="AF24" s="20">
        <f t="shared" ref="AF24:AF26" si="37">SUM(AD24,AE24)</f>
        <v>0</v>
      </c>
      <c r="AG24" s="19"/>
      <c r="AH24" s="19"/>
      <c r="AI24" s="19"/>
      <c r="AJ24" s="23"/>
      <c r="AK24" s="23"/>
      <c r="AL24" s="23"/>
      <c r="AM24" s="20">
        <f>AG24*'1. Standard_Cost'!B25+'Incremental_Cost Year 1'!AH43*'1. Standard_Cost'!C25+'Incremental_Cost Year 1'!AI43*'1. Standard_Cost'!D25+'Incremental_Cost Year 1'!AJ43+'Incremental_Cost Year 1'!AL43+AK24</f>
        <v>0</v>
      </c>
      <c r="AN24" s="20">
        <f>AM24*'1. Standard_Cost'!C29</f>
        <v>0</v>
      </c>
      <c r="AO24" s="23"/>
      <c r="AQ24" s="20">
        <f t="shared" si="33"/>
        <v>0</v>
      </c>
      <c r="AR24" s="20">
        <f t="shared" si="34"/>
        <v>0</v>
      </c>
      <c r="AS24" s="20">
        <f t="shared" si="35"/>
        <v>0</v>
      </c>
      <c r="AT24" s="20">
        <f t="shared" ref="AT24:AT26" si="38">SUM(AQ24,AR24,AS24)</f>
        <v>0</v>
      </c>
      <c r="AU24" s="24"/>
      <c r="AV24" s="24"/>
      <c r="AW24" s="24"/>
      <c r="AX24" s="24"/>
      <c r="AY24" s="24"/>
      <c r="AZ24" s="24"/>
      <c r="BA24" s="25">
        <f t="shared" si="36"/>
        <v>0</v>
      </c>
    </row>
    <row r="25" spans="2:53" outlineLevel="2">
      <c r="B25" s="41"/>
      <c r="C25" s="38"/>
      <c r="D25" s="84"/>
      <c r="E25" s="84"/>
      <c r="F25" s="84"/>
      <c r="G25" s="83"/>
      <c r="H25" s="15" t="s">
        <v>51</v>
      </c>
      <c r="I25" s="16"/>
      <c r="J25" s="17"/>
      <c r="K25" s="17"/>
      <c r="L25" s="18" t="str">
        <f>IF(I25&lt;&gt;0,((VLOOKUP(I25,'1. Standard_Cost'!$B$4:$D$9,2)+VLOOKUP(I25,'1. Standard_Cost'!$B$4:$D$9,3))*J25*K25),"0")</f>
        <v>0</v>
      </c>
      <c r="M25" s="18">
        <f>L25*'1. Standard_Cost'!F4</f>
        <v>0</v>
      </c>
      <c r="N25" s="19"/>
      <c r="O25" s="19"/>
      <c r="P25" s="19"/>
      <c r="Q25" s="19"/>
      <c r="R25" s="20">
        <f>+N25*P25*'1. Standard_Cost'!$B$13</f>
        <v>0</v>
      </c>
      <c r="S25" s="20">
        <f>+N25*O25*P25*'1. Standard_Cost'!$C$13</f>
        <v>0</v>
      </c>
      <c r="T25" s="20">
        <f>+N25*P25*Q25*'1. Standard_Cost'!$D$13</f>
        <v>0</v>
      </c>
      <c r="U25" s="20">
        <f>+N25*O25*'1. Standard_Cost'!$E$13</f>
        <v>0</v>
      </c>
      <c r="V25" s="19"/>
      <c r="W25" s="19"/>
      <c r="X25" s="19"/>
      <c r="Y25" s="20">
        <f>+V25*((X25*'1. Standard_Cost'!$B$17)+(W25*X25*'1. Standard_Cost'!$C$17))</f>
        <v>0</v>
      </c>
      <c r="Z25" s="19"/>
      <c r="AA25" s="19"/>
      <c r="AB25" s="20">
        <f>+Z25*'1. Standard_Cost'!$B$21+AA25*'1. Standard_Cost'!$C$21</f>
        <v>0</v>
      </c>
      <c r="AC25" s="21"/>
      <c r="AD25" s="22"/>
      <c r="AE25" s="20">
        <f>SUM(AD25,AC25,AB25,Y25,U25,T25,S25,R25)*'1. Standard_Cost'!B29</f>
        <v>0</v>
      </c>
      <c r="AF25" s="20">
        <f t="shared" si="37"/>
        <v>0</v>
      </c>
      <c r="AG25" s="19"/>
      <c r="AH25" s="19"/>
      <c r="AI25" s="19"/>
      <c r="AJ25" s="23"/>
      <c r="AK25" s="23"/>
      <c r="AL25" s="23"/>
      <c r="AM25" s="20">
        <f>AG25*'1. Standard_Cost'!B25+'Incremental_Cost Year 1'!AH48*'1. Standard_Cost'!C25+'Incremental_Cost Year 1'!AI48*'1. Standard_Cost'!D25+'Incremental_Cost Year 1'!AJ48+'Incremental_Cost Year 1'!AL48+AK25</f>
        <v>0</v>
      </c>
      <c r="AN25" s="20">
        <f>AM25*'1. Standard_Cost'!C29</f>
        <v>0</v>
      </c>
      <c r="AO25" s="23"/>
      <c r="AQ25" s="20">
        <f t="shared" si="33"/>
        <v>0</v>
      </c>
      <c r="AR25" s="20">
        <f t="shared" si="34"/>
        <v>0</v>
      </c>
      <c r="AS25" s="20">
        <f t="shared" si="35"/>
        <v>0</v>
      </c>
      <c r="AT25" s="20">
        <f t="shared" si="38"/>
        <v>0</v>
      </c>
      <c r="AU25" s="24"/>
      <c r="AV25" s="24"/>
      <c r="AW25" s="24"/>
      <c r="AX25" s="24"/>
      <c r="AY25" s="24"/>
      <c r="AZ25" s="24"/>
      <c r="BA25" s="25">
        <f t="shared" si="36"/>
        <v>0</v>
      </c>
    </row>
    <row r="26" spans="2:53" outlineLevel="2">
      <c r="B26" s="41"/>
      <c r="C26" s="38"/>
      <c r="D26" s="84"/>
      <c r="E26" s="84"/>
      <c r="F26" s="84"/>
      <c r="G26" s="83"/>
      <c r="H26" s="26" t="s">
        <v>180</v>
      </c>
      <c r="I26" s="16"/>
      <c r="J26" s="17"/>
      <c r="K26" s="17"/>
      <c r="L26" s="18" t="str">
        <f>IF(I26&lt;&gt;0,((VLOOKUP(I26,'1. Standard_Cost'!$B$4:$D$9,2)+VLOOKUP(I26,'1. Standard_Cost'!$B$4:$D$9,3))*J26*K26),"0")</f>
        <v>0</v>
      </c>
      <c r="M26" s="18">
        <f>L26*'1. Standard_Cost'!F4</f>
        <v>0</v>
      </c>
      <c r="N26" s="19"/>
      <c r="O26" s="19"/>
      <c r="P26" s="19"/>
      <c r="Q26" s="19"/>
      <c r="R26" s="20">
        <f>+N26*P26*'1. Standard_Cost'!$B$13</f>
        <v>0</v>
      </c>
      <c r="S26" s="20">
        <f>+N26*O26*P26*'1. Standard_Cost'!$C$13</f>
        <v>0</v>
      </c>
      <c r="T26" s="20">
        <f>+N26*P26*Q26*'1. Standard_Cost'!$D$13</f>
        <v>0</v>
      </c>
      <c r="U26" s="20">
        <f>+N26*O26*'1. Standard_Cost'!$E$13</f>
        <v>0</v>
      </c>
      <c r="V26" s="19"/>
      <c r="W26" s="19"/>
      <c r="X26" s="19"/>
      <c r="Y26" s="20">
        <f>+V26*((X26*'1. Standard_Cost'!$B$17)+(W26*X26*'1. Standard_Cost'!$C$17))</f>
        <v>0</v>
      </c>
      <c r="Z26" s="19"/>
      <c r="AA26" s="19"/>
      <c r="AB26" s="20">
        <f>+Z26*'1. Standard_Cost'!$B$21+AA26*'1. Standard_Cost'!$C$21</f>
        <v>0</v>
      </c>
      <c r="AC26" s="21"/>
      <c r="AD26" s="22"/>
      <c r="AE26" s="20">
        <f>SUM(AD26,AC26,AB26,Y26,U26,T26,S26,R26)*'1. Standard_Cost'!B29</f>
        <v>0</v>
      </c>
      <c r="AF26" s="20">
        <f t="shared" si="37"/>
        <v>0</v>
      </c>
      <c r="AG26" s="19"/>
      <c r="AH26" s="19"/>
      <c r="AI26" s="19"/>
      <c r="AJ26" s="23"/>
      <c r="AK26" s="23"/>
      <c r="AL26" s="23"/>
      <c r="AM26" s="20">
        <f>AG26*'1. Standard_Cost'!B25+'Incremental_Cost Year 1'!AH49*'1. Standard_Cost'!C25+'Incremental_Cost Year 1'!AI49*'1. Standard_Cost'!D25+'Incremental_Cost Year 1'!AJ49+'Incremental_Cost Year 1'!AL49+AK26</f>
        <v>0</v>
      </c>
      <c r="AN26" s="20">
        <f>AM26*'1. Standard_Cost'!C29</f>
        <v>0</v>
      </c>
      <c r="AO26" s="23"/>
      <c r="AQ26" s="20">
        <f t="shared" si="33"/>
        <v>0</v>
      </c>
      <c r="AR26" s="20">
        <f t="shared" si="34"/>
        <v>0</v>
      </c>
      <c r="AS26" s="20">
        <f t="shared" si="35"/>
        <v>0</v>
      </c>
      <c r="AT26" s="20">
        <f t="shared" si="38"/>
        <v>0</v>
      </c>
      <c r="AU26" s="24"/>
      <c r="AV26" s="24"/>
      <c r="AW26" s="24"/>
      <c r="AX26" s="24"/>
      <c r="AY26" s="24"/>
      <c r="AZ26" s="24"/>
      <c r="BA26" s="25">
        <f t="shared" si="36"/>
        <v>0</v>
      </c>
    </row>
    <row r="27" spans="2:53" ht="27.6" outlineLevel="1">
      <c r="B27" s="41"/>
      <c r="C27" s="38"/>
      <c r="D27" s="86" t="s">
        <v>48</v>
      </c>
      <c r="E27" s="86" t="s">
        <v>197</v>
      </c>
      <c r="F27" s="88">
        <v>2023</v>
      </c>
      <c r="G27" s="89">
        <v>2027</v>
      </c>
      <c r="H27" s="27" t="s">
        <v>116</v>
      </c>
      <c r="I27" s="28"/>
      <c r="J27" s="28"/>
      <c r="K27" s="28"/>
      <c r="L27" s="29">
        <f>SUM(L23:L26)</f>
        <v>0</v>
      </c>
      <c r="M27" s="29">
        <f>SUM(M23:M26)</f>
        <v>0</v>
      </c>
      <c r="N27" s="28"/>
      <c r="O27" s="28"/>
      <c r="P27" s="28"/>
      <c r="Q27" s="28"/>
      <c r="R27" s="30">
        <f>SUM(R23:R26)</f>
        <v>0</v>
      </c>
      <c r="S27" s="30">
        <f>SUM(S23:S26)</f>
        <v>0</v>
      </c>
      <c r="T27" s="30">
        <f>SUM(T23:T26)</f>
        <v>0</v>
      </c>
      <c r="U27" s="30">
        <f>SUM(U23:U26)</f>
        <v>0</v>
      </c>
      <c r="V27" s="28"/>
      <c r="W27" s="28"/>
      <c r="X27" s="28"/>
      <c r="Y27" s="29">
        <f>SUM(Y23:Y26)</f>
        <v>0</v>
      </c>
      <c r="Z27" s="28"/>
      <c r="AA27" s="28"/>
      <c r="AB27" s="29">
        <f t="shared" ref="AB27:AF27" si="39">SUM(AB23:AB26)</f>
        <v>0</v>
      </c>
      <c r="AC27" s="29">
        <f t="shared" si="39"/>
        <v>0</v>
      </c>
      <c r="AD27" s="29">
        <f t="shared" si="39"/>
        <v>0</v>
      </c>
      <c r="AE27" s="29">
        <f t="shared" si="39"/>
        <v>0</v>
      </c>
      <c r="AF27" s="29">
        <f t="shared" si="39"/>
        <v>0</v>
      </c>
      <c r="AG27" s="28"/>
      <c r="AH27" s="28"/>
      <c r="AI27" s="28"/>
      <c r="AJ27" s="30">
        <f>SUM(AJ23:AJ26)</f>
        <v>0</v>
      </c>
      <c r="AK27" s="30">
        <f>SUM(AK23:AK26)</f>
        <v>0</v>
      </c>
      <c r="AL27" s="30">
        <f>SUM(AL23:AL26)</f>
        <v>0</v>
      </c>
      <c r="AM27" s="29">
        <f>SUM(AM23:AM26)</f>
        <v>0</v>
      </c>
      <c r="AN27" s="29">
        <f>SUM(AN23:AN26)</f>
        <v>0</v>
      </c>
      <c r="AO27" s="31"/>
      <c r="AP27" s="32"/>
      <c r="AQ27" s="78">
        <f t="shared" ref="AQ27:BA27" si="40">SUM(AQ23:AQ26)</f>
        <v>0</v>
      </c>
      <c r="AR27" s="78">
        <f t="shared" si="40"/>
        <v>0</v>
      </c>
      <c r="AS27" s="78">
        <f t="shared" si="40"/>
        <v>0</v>
      </c>
      <c r="AT27" s="78">
        <f t="shared" si="40"/>
        <v>0</v>
      </c>
      <c r="AU27" s="78">
        <f t="shared" si="40"/>
        <v>0</v>
      </c>
      <c r="AV27" s="78">
        <f t="shared" si="40"/>
        <v>0</v>
      </c>
      <c r="AW27" s="78">
        <f t="shared" si="40"/>
        <v>0</v>
      </c>
      <c r="AX27" s="78">
        <f t="shared" si="40"/>
        <v>0</v>
      </c>
      <c r="AY27" s="78">
        <f t="shared" si="40"/>
        <v>0</v>
      </c>
      <c r="AZ27" s="78">
        <f t="shared" si="40"/>
        <v>0</v>
      </c>
      <c r="BA27" s="78">
        <f t="shared" si="40"/>
        <v>0</v>
      </c>
    </row>
    <row r="28" spans="2:53" outlineLevel="2">
      <c r="B28" s="41"/>
      <c r="C28" s="38"/>
      <c r="D28" s="85"/>
      <c r="E28" s="85"/>
      <c r="F28" s="87"/>
      <c r="G28" s="82"/>
      <c r="H28" s="15" t="s">
        <v>49</v>
      </c>
      <c r="I28" s="16"/>
      <c r="J28" s="17"/>
      <c r="K28" s="17"/>
      <c r="L28" s="18" t="str">
        <f>IF(I28&lt;&gt;0,((VLOOKUP(I28,'1. Standard_Cost'!$B$4:$D$9,2)+VLOOKUP(I28,'1. Standard_Cost'!$B$4:$D$9,3))*J28*K28),"0")</f>
        <v>0</v>
      </c>
      <c r="M28" s="18">
        <f>L28*'1. Standard_Cost'!F4</f>
        <v>0</v>
      </c>
      <c r="N28" s="19"/>
      <c r="O28" s="19"/>
      <c r="P28" s="19"/>
      <c r="Q28" s="19"/>
      <c r="R28" s="20">
        <f>+N28*P28*'1. Standard_Cost'!$B$13</f>
        <v>0</v>
      </c>
      <c r="S28" s="20">
        <f>+N28*O28*P28*'1. Standard_Cost'!$C$13</f>
        <v>0</v>
      </c>
      <c r="T28" s="20">
        <f>+N28*P28*Q28*'1. Standard_Cost'!$D$13</f>
        <v>0</v>
      </c>
      <c r="U28" s="20">
        <f>+N28*O28*'1. Standard_Cost'!$E$13</f>
        <v>0</v>
      </c>
      <c r="V28" s="19"/>
      <c r="W28" s="19"/>
      <c r="X28" s="19"/>
      <c r="Y28" s="20">
        <f>+V28*((X28*'1. Standard_Cost'!$B$17)+(W28*X28*'1. Standard_Cost'!$C$17))</f>
        <v>0</v>
      </c>
      <c r="Z28" s="19"/>
      <c r="AA28" s="19"/>
      <c r="AB28" s="20">
        <f>+Z28*'1. Standard_Cost'!$B$21+AA28*'1. Standard_Cost'!$C$21</f>
        <v>0</v>
      </c>
      <c r="AC28" s="21"/>
      <c r="AD28" s="22"/>
      <c r="AE28" s="20">
        <f>SUM(AD28,AC28,AB28,Y28,U28,T28,S28,R28)*'1. Standard_Cost'!B29</f>
        <v>0</v>
      </c>
      <c r="AF28" s="20">
        <f>SUM(AD28,AE28)</f>
        <v>0</v>
      </c>
      <c r="AG28" s="19"/>
      <c r="AH28" s="19"/>
      <c r="AI28" s="19"/>
      <c r="AJ28" s="23"/>
      <c r="AK28" s="23"/>
      <c r="AL28" s="23"/>
      <c r="AM28" s="20">
        <f>AG28*'1. Standard_Cost'!B25+'Incremental_Cost Year 1'!AH51*'1. Standard_Cost'!C25+'Incremental_Cost Year 1'!AI51*'1. Standard_Cost'!D25+'Incremental_Cost Year 1'!AJ51+'Incremental_Cost Year 1'!AL51+AK28</f>
        <v>0</v>
      </c>
      <c r="AN28" s="20">
        <f>AM28*'1. Standard_Cost'!C29</f>
        <v>0</v>
      </c>
      <c r="AO28" s="23"/>
      <c r="AQ28" s="20">
        <f t="shared" si="33"/>
        <v>0</v>
      </c>
      <c r="AR28" s="20">
        <f t="shared" ref="AR28:AR31" si="41">AF28</f>
        <v>0</v>
      </c>
      <c r="AS28" s="20">
        <f t="shared" ref="AS28:AS31" si="42">AM28+AN28</f>
        <v>0</v>
      </c>
      <c r="AT28" s="20">
        <f>SUM(AQ28,AR28,AS28)</f>
        <v>0</v>
      </c>
      <c r="AU28" s="24"/>
      <c r="AV28" s="24"/>
      <c r="AW28" s="24"/>
      <c r="AX28" s="24"/>
      <c r="AY28" s="24"/>
      <c r="AZ28" s="24"/>
      <c r="BA28" s="25">
        <f t="shared" si="36"/>
        <v>0</v>
      </c>
    </row>
    <row r="29" spans="2:53" outlineLevel="2">
      <c r="B29" s="41"/>
      <c r="C29" s="38"/>
      <c r="D29" s="84"/>
      <c r="E29" s="84"/>
      <c r="F29" s="84"/>
      <c r="G29" s="83"/>
      <c r="H29" s="15" t="s">
        <v>50</v>
      </c>
      <c r="I29" s="16"/>
      <c r="J29" s="17"/>
      <c r="K29" s="17"/>
      <c r="L29" s="18" t="str">
        <f>IF(I29&lt;&gt;0,((VLOOKUP(I29,'1. Standard_Cost'!$B$4:$D$9,2)+VLOOKUP(I29,'1. Standard_Cost'!$B$4:$D$9,3))*J29*K29),"0")</f>
        <v>0</v>
      </c>
      <c r="M29" s="18">
        <f>L29*'1. Standard_Cost'!F4</f>
        <v>0</v>
      </c>
      <c r="N29" s="19"/>
      <c r="O29" s="19"/>
      <c r="P29" s="19"/>
      <c r="Q29" s="19"/>
      <c r="R29" s="20">
        <f>+N29*P29*'1. Standard_Cost'!$B$13</f>
        <v>0</v>
      </c>
      <c r="S29" s="20">
        <f>+N29*O29*P29*'1. Standard_Cost'!$C$13</f>
        <v>0</v>
      </c>
      <c r="T29" s="20">
        <f>+N29*P29*Q29*'1. Standard_Cost'!$D$13</f>
        <v>0</v>
      </c>
      <c r="U29" s="20">
        <f>+N29*O29*'1. Standard_Cost'!$E$13</f>
        <v>0</v>
      </c>
      <c r="V29" s="19"/>
      <c r="W29" s="19"/>
      <c r="X29" s="19"/>
      <c r="Y29" s="20">
        <f>+V29*((X29*'1. Standard_Cost'!$B$17)+(W29*X29*'1. Standard_Cost'!$C$17))</f>
        <v>0</v>
      </c>
      <c r="Z29" s="19"/>
      <c r="AA29" s="19"/>
      <c r="AB29" s="20">
        <f>+Z29*'1. Standard_Cost'!$B$21+AA29*'1. Standard_Cost'!$C$21</f>
        <v>0</v>
      </c>
      <c r="AC29" s="21"/>
      <c r="AD29" s="22"/>
      <c r="AE29" s="20">
        <f>SUM(AD29,AC29,AB29,Y29,U29,T29,S29,R29)*'1. Standard_Cost'!B29</f>
        <v>0</v>
      </c>
      <c r="AF29" s="20">
        <f t="shared" ref="AF29:AF31" si="43">SUM(AD29,AE29)</f>
        <v>0</v>
      </c>
      <c r="AG29" s="19"/>
      <c r="AH29" s="19"/>
      <c r="AI29" s="19"/>
      <c r="AJ29" s="23"/>
      <c r="AK29" s="23"/>
      <c r="AL29" s="23"/>
      <c r="AM29" s="20">
        <f>AG29*'1. Standard_Cost'!B25+'Incremental_Cost Year 1'!AH52*'1. Standard_Cost'!C25+'Incremental_Cost Year 1'!AI52*'1. Standard_Cost'!D25+'Incremental_Cost Year 1'!AJ52+'Incremental_Cost Year 1'!AL52+AK29</f>
        <v>0</v>
      </c>
      <c r="AN29" s="20">
        <f>AM29*'1. Standard_Cost'!C29</f>
        <v>0</v>
      </c>
      <c r="AO29" s="23"/>
      <c r="AQ29" s="20">
        <f t="shared" si="33"/>
        <v>0</v>
      </c>
      <c r="AR29" s="20">
        <f t="shared" si="41"/>
        <v>0</v>
      </c>
      <c r="AS29" s="20">
        <f t="shared" si="42"/>
        <v>0</v>
      </c>
      <c r="AT29" s="20">
        <f t="shared" ref="AT29:AT31" si="44">SUM(AQ29,AR29,AS29)</f>
        <v>0</v>
      </c>
      <c r="AU29" s="24"/>
      <c r="AV29" s="24">
        <v>0</v>
      </c>
      <c r="AW29" s="24"/>
      <c r="AX29" s="24"/>
      <c r="AY29" s="24"/>
      <c r="AZ29" s="24"/>
      <c r="BA29" s="25">
        <f t="shared" si="36"/>
        <v>0</v>
      </c>
    </row>
    <row r="30" spans="2:53" outlineLevel="2">
      <c r="B30" s="41"/>
      <c r="C30" s="38"/>
      <c r="D30" s="84"/>
      <c r="E30" s="84"/>
      <c r="F30" s="84"/>
      <c r="G30" s="83"/>
      <c r="H30" s="15" t="s">
        <v>51</v>
      </c>
      <c r="I30" s="16"/>
      <c r="J30" s="17"/>
      <c r="K30" s="17"/>
      <c r="L30" s="18" t="str">
        <f>IF(I30&lt;&gt;0,((VLOOKUP(I30,'1. Standard_Cost'!$B$4:$D$9,2)+VLOOKUP(I30,'1. Standard_Cost'!$B$4:$D$9,3))*J30*K30),"0")</f>
        <v>0</v>
      </c>
      <c r="M30" s="18">
        <f>L30*'1. Standard_Cost'!F4</f>
        <v>0</v>
      </c>
      <c r="N30" s="19"/>
      <c r="O30" s="19"/>
      <c r="P30" s="19"/>
      <c r="Q30" s="19"/>
      <c r="R30" s="20">
        <f>+N30*P30*'1. Standard_Cost'!$B$13</f>
        <v>0</v>
      </c>
      <c r="S30" s="20">
        <f>+N30*O30*P30*'1. Standard_Cost'!$C$13</f>
        <v>0</v>
      </c>
      <c r="T30" s="20">
        <f>+N30*P30*Q30*'1. Standard_Cost'!$D$13</f>
        <v>0</v>
      </c>
      <c r="U30" s="20">
        <f>+N30*O30*'1. Standard_Cost'!$E$13</f>
        <v>0</v>
      </c>
      <c r="V30" s="19"/>
      <c r="W30" s="19"/>
      <c r="X30" s="19"/>
      <c r="Y30" s="20">
        <f>+V30*((X30*'1. Standard_Cost'!$B$17)+(W30*X30*'1. Standard_Cost'!$C$17))</f>
        <v>0</v>
      </c>
      <c r="Z30" s="19"/>
      <c r="AA30" s="19"/>
      <c r="AB30" s="20">
        <f>+Z30*'1. Standard_Cost'!$B$21+AA30*'1. Standard_Cost'!$C$21</f>
        <v>0</v>
      </c>
      <c r="AC30" s="21"/>
      <c r="AD30" s="22"/>
      <c r="AE30" s="20">
        <f>SUM(AD30,AC30,AB30,Y30,U30,T30,S30,R30)*'1. Standard_Cost'!B29</f>
        <v>0</v>
      </c>
      <c r="AF30" s="20">
        <f t="shared" si="43"/>
        <v>0</v>
      </c>
      <c r="AG30" s="19"/>
      <c r="AH30" s="19"/>
      <c r="AI30" s="19"/>
      <c r="AJ30" s="23"/>
      <c r="AK30" s="23"/>
      <c r="AL30" s="23"/>
      <c r="AM30" s="20">
        <f>AG30*'1. Standard_Cost'!B25+'Incremental_Cost Year 1'!AH53*'1. Standard_Cost'!C25+'Incremental_Cost Year 1'!AI53*'1. Standard_Cost'!D25+'Incremental_Cost Year 1'!AJ53+'Incremental_Cost Year 1'!AL53+AK30</f>
        <v>0</v>
      </c>
      <c r="AN30" s="20">
        <f>AM30*'1. Standard_Cost'!C29</f>
        <v>0</v>
      </c>
      <c r="AO30" s="23"/>
      <c r="AQ30" s="20">
        <f t="shared" si="33"/>
        <v>0</v>
      </c>
      <c r="AR30" s="20">
        <f t="shared" si="41"/>
        <v>0</v>
      </c>
      <c r="AS30" s="20">
        <f t="shared" si="42"/>
        <v>0</v>
      </c>
      <c r="AT30" s="20">
        <f t="shared" si="44"/>
        <v>0</v>
      </c>
      <c r="AU30" s="24"/>
      <c r="AV30" s="24"/>
      <c r="AW30" s="24"/>
      <c r="AX30" s="24"/>
      <c r="AY30" s="24"/>
      <c r="AZ30" s="24"/>
      <c r="BA30" s="25">
        <f t="shared" si="36"/>
        <v>0</v>
      </c>
    </row>
    <row r="31" spans="2:53" outlineLevel="2">
      <c r="B31" s="41"/>
      <c r="C31" s="38"/>
      <c r="D31" s="84"/>
      <c r="E31" s="84"/>
      <c r="F31" s="84"/>
      <c r="G31" s="83"/>
      <c r="H31" s="26" t="s">
        <v>180</v>
      </c>
      <c r="I31" s="16"/>
      <c r="J31" s="17"/>
      <c r="K31" s="17"/>
      <c r="L31" s="18" t="str">
        <f>IF(I31&lt;&gt;0,((VLOOKUP(I31,'1. Standard_Cost'!$B$4:$D$9,2)+VLOOKUP(I31,'1. Standard_Cost'!$B$4:$D$9,3))*J31*K31),"0")</f>
        <v>0</v>
      </c>
      <c r="M31" s="18">
        <f>L31*'1. Standard_Cost'!F4</f>
        <v>0</v>
      </c>
      <c r="N31" s="19"/>
      <c r="O31" s="19"/>
      <c r="P31" s="19"/>
      <c r="Q31" s="19"/>
      <c r="R31" s="20">
        <f>+N31*P31*'1. Standard_Cost'!$B$13</f>
        <v>0</v>
      </c>
      <c r="S31" s="20">
        <f>+N31*O31*P31*'1. Standard_Cost'!$C$13</f>
        <v>0</v>
      </c>
      <c r="T31" s="20">
        <f>+N31*P31*Q31*'1. Standard_Cost'!$D$13</f>
        <v>0</v>
      </c>
      <c r="U31" s="20">
        <f>+N31*O31*'1. Standard_Cost'!$E$13</f>
        <v>0</v>
      </c>
      <c r="V31" s="19"/>
      <c r="W31" s="19"/>
      <c r="X31" s="19"/>
      <c r="Y31" s="20">
        <f>+V31*((X31*'1. Standard_Cost'!$B$17)+(W31*X31*'1. Standard_Cost'!$C$17))</f>
        <v>0</v>
      </c>
      <c r="Z31" s="19"/>
      <c r="AA31" s="19"/>
      <c r="AB31" s="20">
        <f>+Z31*'1. Standard_Cost'!$B$21+AA31*'1. Standard_Cost'!$C$21</f>
        <v>0</v>
      </c>
      <c r="AC31" s="21"/>
      <c r="AD31" s="22"/>
      <c r="AE31" s="20">
        <f>SUM(AD31,AC31,AB31,Y31,U31,T31,S31,R31)*'1. Standard_Cost'!B29</f>
        <v>0</v>
      </c>
      <c r="AF31" s="20">
        <f t="shared" si="43"/>
        <v>0</v>
      </c>
      <c r="AG31" s="19"/>
      <c r="AH31" s="19"/>
      <c r="AI31" s="19"/>
      <c r="AJ31" s="23"/>
      <c r="AK31" s="23"/>
      <c r="AL31" s="23"/>
      <c r="AM31" s="20">
        <f>AG31*'1. Standard_Cost'!B25+'Incremental_Cost Year 1'!AH56*'1. Standard_Cost'!C25+'Incremental_Cost Year 1'!AI56*'1. Standard_Cost'!D25+'Incremental_Cost Year 1'!AJ56+'Incremental_Cost Year 1'!AL56+AK31</f>
        <v>0</v>
      </c>
      <c r="AN31" s="20">
        <f>AM31*'1. Standard_Cost'!C29</f>
        <v>0</v>
      </c>
      <c r="AO31" s="23"/>
      <c r="AQ31" s="20">
        <f t="shared" si="33"/>
        <v>0</v>
      </c>
      <c r="AR31" s="20">
        <f t="shared" si="41"/>
        <v>0</v>
      </c>
      <c r="AS31" s="20">
        <f t="shared" si="42"/>
        <v>0</v>
      </c>
      <c r="AT31" s="20">
        <f t="shared" si="44"/>
        <v>0</v>
      </c>
      <c r="AU31" s="24"/>
      <c r="AV31" s="24"/>
      <c r="AW31" s="24"/>
      <c r="AX31" s="24"/>
      <c r="AY31" s="24"/>
      <c r="AZ31" s="24"/>
      <c r="BA31" s="25">
        <f t="shared" si="36"/>
        <v>0</v>
      </c>
    </row>
    <row r="32" spans="2:53" ht="55.2" outlineLevel="1">
      <c r="B32" s="41"/>
      <c r="C32" s="38"/>
      <c r="D32" s="86" t="s">
        <v>48</v>
      </c>
      <c r="E32" s="86" t="s">
        <v>198</v>
      </c>
      <c r="F32" s="88">
        <v>2023</v>
      </c>
      <c r="G32" s="89">
        <v>2027</v>
      </c>
      <c r="H32" s="27" t="s">
        <v>115</v>
      </c>
      <c r="I32" s="28"/>
      <c r="J32" s="28"/>
      <c r="K32" s="28"/>
      <c r="L32" s="29">
        <f>SUM(L28:L31)</f>
        <v>0</v>
      </c>
      <c r="M32" s="29">
        <f t="shared" ref="M32" si="45">SUM(M28:M31)</f>
        <v>0</v>
      </c>
      <c r="N32" s="28"/>
      <c r="O32" s="28"/>
      <c r="P32" s="28"/>
      <c r="Q32" s="28"/>
      <c r="R32" s="30">
        <f>SUM(R28:R31)</f>
        <v>0</v>
      </c>
      <c r="S32" s="30">
        <f>SUM(S28:S31)</f>
        <v>0</v>
      </c>
      <c r="T32" s="30">
        <f>SUM(T28:T31)</f>
        <v>0</v>
      </c>
      <c r="U32" s="30">
        <f>SUM(U28:U31)</f>
        <v>0</v>
      </c>
      <c r="V32" s="28"/>
      <c r="W32" s="28"/>
      <c r="X32" s="28"/>
      <c r="Y32" s="29">
        <f>SUM(Y28:Y31)</f>
        <v>0</v>
      </c>
      <c r="Z32" s="28"/>
      <c r="AA32" s="28"/>
      <c r="AB32" s="29">
        <f t="shared" ref="AB32:AF32" si="46">SUM(AB28:AB31)</f>
        <v>0</v>
      </c>
      <c r="AC32" s="29">
        <f t="shared" si="46"/>
        <v>0</v>
      </c>
      <c r="AD32" s="29">
        <f t="shared" si="46"/>
        <v>0</v>
      </c>
      <c r="AE32" s="29">
        <f t="shared" si="46"/>
        <v>0</v>
      </c>
      <c r="AF32" s="29">
        <f t="shared" si="46"/>
        <v>0</v>
      </c>
      <c r="AG32" s="28"/>
      <c r="AH32" s="28"/>
      <c r="AI32" s="28"/>
      <c r="AJ32" s="30">
        <f>SUM(AJ28:AJ31)</f>
        <v>0</v>
      </c>
      <c r="AK32" s="30">
        <f>SUM(AK28:AK31)</f>
        <v>0</v>
      </c>
      <c r="AL32" s="30">
        <f>SUM(AL28:AL31)</f>
        <v>0</v>
      </c>
      <c r="AM32" s="29">
        <f>SUM(AM28:AM31)</f>
        <v>0</v>
      </c>
      <c r="AN32" s="29">
        <f>SUM(AN28:AN31)</f>
        <v>0</v>
      </c>
      <c r="AO32" s="31"/>
      <c r="AP32" s="32"/>
      <c r="AQ32" s="78">
        <f t="shared" ref="AQ32:BA32" si="47">SUM(AQ28:AQ31)</f>
        <v>0</v>
      </c>
      <c r="AR32" s="78">
        <f t="shared" si="47"/>
        <v>0</v>
      </c>
      <c r="AS32" s="78">
        <f t="shared" si="47"/>
        <v>0</v>
      </c>
      <c r="AT32" s="78">
        <f t="shared" si="47"/>
        <v>0</v>
      </c>
      <c r="AU32" s="78">
        <f t="shared" si="47"/>
        <v>0</v>
      </c>
      <c r="AV32" s="78">
        <f t="shared" si="47"/>
        <v>0</v>
      </c>
      <c r="AW32" s="78">
        <f t="shared" si="47"/>
        <v>0</v>
      </c>
      <c r="AX32" s="78">
        <f t="shared" si="47"/>
        <v>0</v>
      </c>
      <c r="AY32" s="78">
        <f t="shared" si="47"/>
        <v>0</v>
      </c>
      <c r="AZ32" s="78">
        <f t="shared" si="47"/>
        <v>0</v>
      </c>
      <c r="BA32" s="78">
        <f t="shared" si="47"/>
        <v>0</v>
      </c>
    </row>
    <row r="33" spans="2:53" outlineLevel="2">
      <c r="B33" s="41"/>
      <c r="C33" s="38"/>
      <c r="D33" s="85"/>
      <c r="E33" s="85"/>
      <c r="F33" s="87"/>
      <c r="G33" s="82"/>
      <c r="H33" s="15" t="s">
        <v>49</v>
      </c>
      <c r="I33" s="16"/>
      <c r="J33" s="17"/>
      <c r="K33" s="17"/>
      <c r="L33" s="18" t="str">
        <f>IF(I33&lt;&gt;0,((VLOOKUP(I33,'1. Standard_Cost'!$B$4:$D$9,2)+VLOOKUP(I33,'1. Standard_Cost'!$B$4:$D$9,3))*J33*K33),"0")</f>
        <v>0</v>
      </c>
      <c r="M33" s="18">
        <f>L33*'1. Standard_Cost'!F4</f>
        <v>0</v>
      </c>
      <c r="N33" s="19"/>
      <c r="O33" s="19"/>
      <c r="P33" s="19"/>
      <c r="Q33" s="19"/>
      <c r="R33" s="20">
        <f>+N33*P33*'1. Standard_Cost'!$B$13</f>
        <v>0</v>
      </c>
      <c r="S33" s="20">
        <f>+N33*O33*P33*'1. Standard_Cost'!$C$13</f>
        <v>0</v>
      </c>
      <c r="T33" s="20">
        <f>+N33*P33*Q33*'1. Standard_Cost'!$D$13</f>
        <v>0</v>
      </c>
      <c r="U33" s="20">
        <f>+N33*O33*'1. Standard_Cost'!$E$13</f>
        <v>0</v>
      </c>
      <c r="V33" s="19"/>
      <c r="W33" s="19"/>
      <c r="X33" s="19"/>
      <c r="Y33" s="20">
        <f>+V33*((X33*'1. Standard_Cost'!$B$17)+(W33*X33*'1. Standard_Cost'!$C$17))</f>
        <v>0</v>
      </c>
      <c r="Z33" s="19"/>
      <c r="AA33" s="19"/>
      <c r="AB33" s="20">
        <f>+Z33*'1. Standard_Cost'!$B$21+AA33*'1. Standard_Cost'!$C$21</f>
        <v>0</v>
      </c>
      <c r="AC33" s="21"/>
      <c r="AD33" s="22"/>
      <c r="AE33" s="20">
        <f>SUM(AD33,AC33,AB33,Y33,U33,T33,S33,R33)*'1. Standard_Cost'!B29</f>
        <v>0</v>
      </c>
      <c r="AF33" s="20">
        <f>SUM(AD33,AE33)</f>
        <v>0</v>
      </c>
      <c r="AG33" s="19"/>
      <c r="AH33" s="19"/>
      <c r="AI33" s="19"/>
      <c r="AJ33" s="23"/>
      <c r="AK33" s="23"/>
      <c r="AL33" s="23"/>
      <c r="AM33" s="20" t="e">
        <f>AG33*'1. Standard_Cost'!B25+'Incremental_Cost Year 1'!#REF!*'1. Standard_Cost'!C25+'Incremental_Cost Year 1'!#REF!*'1. Standard_Cost'!D25+'Incremental_Cost Year 1'!#REF!+'Incremental_Cost Year 1'!#REF!+AK33</f>
        <v>#REF!</v>
      </c>
      <c r="AN33" s="20" t="e">
        <f>AM33*'1. Standard_Cost'!C29</f>
        <v>#REF!</v>
      </c>
      <c r="AO33" s="23"/>
      <c r="AQ33" s="20">
        <f t="shared" si="33"/>
        <v>0</v>
      </c>
      <c r="AR33" s="20">
        <f t="shared" ref="AR33:AR36" si="48">AF33</f>
        <v>0</v>
      </c>
      <c r="AS33" s="20" t="e">
        <f t="shared" ref="AS33:AS36" si="49">AM33+AN33</f>
        <v>#REF!</v>
      </c>
      <c r="AT33" s="20" t="e">
        <f>SUM(AQ33,AR33,AS33)</f>
        <v>#REF!</v>
      </c>
      <c r="AU33" s="24"/>
      <c r="AV33" s="24"/>
      <c r="AW33" s="24"/>
      <c r="AX33" s="24"/>
      <c r="AY33" s="24"/>
      <c r="AZ33" s="24"/>
      <c r="BA33" s="25" t="e">
        <f t="shared" si="36"/>
        <v>#REF!</v>
      </c>
    </row>
    <row r="34" spans="2:53" outlineLevel="2">
      <c r="B34" s="41"/>
      <c r="C34" s="38"/>
      <c r="D34" s="84"/>
      <c r="E34" s="84"/>
      <c r="F34" s="84"/>
      <c r="G34" s="83"/>
      <c r="H34" s="15" t="s">
        <v>50</v>
      </c>
      <c r="I34" s="16"/>
      <c r="J34" s="17"/>
      <c r="K34" s="17"/>
      <c r="L34" s="18" t="str">
        <f>IF(I34&lt;&gt;0,((VLOOKUP(I34,'1. Standard_Cost'!$B$4:$D$9,2)+VLOOKUP(I34,'1. Standard_Cost'!$B$4:$D$9,3))*J34*K34),"0")</f>
        <v>0</v>
      </c>
      <c r="M34" s="18">
        <f>L34*'1. Standard_Cost'!F4</f>
        <v>0</v>
      </c>
      <c r="N34" s="19"/>
      <c r="O34" s="19"/>
      <c r="P34" s="19"/>
      <c r="Q34" s="19"/>
      <c r="R34" s="20">
        <f>+N34*P34*'1. Standard_Cost'!$B$13</f>
        <v>0</v>
      </c>
      <c r="S34" s="20">
        <f>+N34*O34*P34*'1. Standard_Cost'!$C$13</f>
        <v>0</v>
      </c>
      <c r="T34" s="20">
        <f>+N34*P34*Q34*'1. Standard_Cost'!$D$13</f>
        <v>0</v>
      </c>
      <c r="U34" s="20">
        <f>+N34*O34*'1. Standard_Cost'!$E$13</f>
        <v>0</v>
      </c>
      <c r="V34" s="19"/>
      <c r="W34" s="19"/>
      <c r="X34" s="19"/>
      <c r="Y34" s="20">
        <f>+V34*((X34*'1. Standard_Cost'!$B$17)+(W34*X34*'1. Standard_Cost'!$C$17))</f>
        <v>0</v>
      </c>
      <c r="Z34" s="19"/>
      <c r="AA34" s="19"/>
      <c r="AB34" s="20">
        <f>+Z34*'1. Standard_Cost'!$B$21+AA34*'1. Standard_Cost'!$C$21</f>
        <v>0</v>
      </c>
      <c r="AC34" s="21"/>
      <c r="AD34" s="22"/>
      <c r="AE34" s="20">
        <f>SUM(AD34,AC34,AB34,Y34,U34,T34,S34,R34)*'1. Standard_Cost'!B29</f>
        <v>0</v>
      </c>
      <c r="AF34" s="20">
        <f t="shared" ref="AF34:AF36" si="50">SUM(AD34,AE34)</f>
        <v>0</v>
      </c>
      <c r="AG34" s="19"/>
      <c r="AH34" s="19"/>
      <c r="AI34" s="19"/>
      <c r="AJ34" s="23"/>
      <c r="AK34" s="23"/>
      <c r="AL34" s="23"/>
      <c r="AM34" s="20" t="e">
        <f>AG34*'1. Standard_Cost'!B25+'Incremental_Cost Year 1'!#REF!*'1. Standard_Cost'!C25+'Incremental_Cost Year 1'!#REF!*'1. Standard_Cost'!D25+'Incremental_Cost Year 1'!#REF!+'Incremental_Cost Year 1'!#REF!+AK34</f>
        <v>#REF!</v>
      </c>
      <c r="AN34" s="20" t="e">
        <f>AM34*'1. Standard_Cost'!C29</f>
        <v>#REF!</v>
      </c>
      <c r="AO34" s="23"/>
      <c r="AQ34" s="20">
        <f t="shared" si="33"/>
        <v>0</v>
      </c>
      <c r="AR34" s="20">
        <f t="shared" si="48"/>
        <v>0</v>
      </c>
      <c r="AS34" s="20" t="e">
        <f t="shared" si="49"/>
        <v>#REF!</v>
      </c>
      <c r="AT34" s="20" t="e">
        <f t="shared" ref="AT34:AT36" si="51">SUM(AQ34,AR34,AS34)</f>
        <v>#REF!</v>
      </c>
      <c r="AU34" s="24"/>
      <c r="AV34" s="24">
        <v>0</v>
      </c>
      <c r="AW34" s="24"/>
      <c r="AX34" s="24"/>
      <c r="AY34" s="24"/>
      <c r="AZ34" s="24"/>
      <c r="BA34" s="25" t="e">
        <f t="shared" si="36"/>
        <v>#REF!</v>
      </c>
    </row>
    <row r="35" spans="2:53" outlineLevel="2">
      <c r="B35" s="41"/>
      <c r="C35" s="38"/>
      <c r="D35" s="84"/>
      <c r="E35" s="84"/>
      <c r="F35" s="84"/>
      <c r="G35" s="83"/>
      <c r="H35" s="15" t="s">
        <v>51</v>
      </c>
      <c r="I35" s="16"/>
      <c r="J35" s="17"/>
      <c r="K35" s="17"/>
      <c r="L35" s="18" t="str">
        <f>IF(I35&lt;&gt;0,((VLOOKUP(I35,'1. Standard_Cost'!$B$4:$D$9,2)+VLOOKUP(I35,'1. Standard_Cost'!$B$4:$D$9,3))*J35*K35),"0")</f>
        <v>0</v>
      </c>
      <c r="M35" s="18">
        <f>L35*'1. Standard_Cost'!F4</f>
        <v>0</v>
      </c>
      <c r="N35" s="19"/>
      <c r="O35" s="19"/>
      <c r="P35" s="19"/>
      <c r="Q35" s="19"/>
      <c r="R35" s="20">
        <f>+N35*P35*'1. Standard_Cost'!$B$13</f>
        <v>0</v>
      </c>
      <c r="S35" s="20">
        <f>+N35*O35*P35*'1. Standard_Cost'!$C$13</f>
        <v>0</v>
      </c>
      <c r="T35" s="20">
        <f>+N35*P35*Q35*'1. Standard_Cost'!$D$13</f>
        <v>0</v>
      </c>
      <c r="U35" s="20">
        <f>+N35*O35*'1. Standard_Cost'!$E$13</f>
        <v>0</v>
      </c>
      <c r="V35" s="19"/>
      <c r="W35" s="19"/>
      <c r="X35" s="19"/>
      <c r="Y35" s="20">
        <f>+V35*((X35*'1. Standard_Cost'!$B$17)+(W35*X35*'1. Standard_Cost'!$C$17))</f>
        <v>0</v>
      </c>
      <c r="Z35" s="19"/>
      <c r="AA35" s="19"/>
      <c r="AB35" s="20">
        <f>+Z35*'1. Standard_Cost'!$B$21+AA35*'1. Standard_Cost'!$C$21</f>
        <v>0</v>
      </c>
      <c r="AC35" s="21"/>
      <c r="AD35" s="22"/>
      <c r="AE35" s="20">
        <f>SUM(AD35,AC35,AB35,Y35,U35,T35,S35,R35)*'1. Standard_Cost'!B29</f>
        <v>0</v>
      </c>
      <c r="AF35" s="20">
        <f t="shared" si="50"/>
        <v>0</v>
      </c>
      <c r="AG35" s="19"/>
      <c r="AH35" s="19"/>
      <c r="AI35" s="19"/>
      <c r="AJ35" s="23"/>
      <c r="AK35" s="23"/>
      <c r="AL35" s="23"/>
      <c r="AM35" s="20" t="e">
        <f>AG35*'1. Standard_Cost'!B25+'Incremental_Cost Year 1'!#REF!*'1. Standard_Cost'!C25+'Incremental_Cost Year 1'!#REF!*'1. Standard_Cost'!D25+'Incremental_Cost Year 1'!#REF!+'Incremental_Cost Year 1'!#REF!+AK35</f>
        <v>#REF!</v>
      </c>
      <c r="AN35" s="20" t="e">
        <f>AM35*'1. Standard_Cost'!C29</f>
        <v>#REF!</v>
      </c>
      <c r="AO35" s="23"/>
      <c r="AQ35" s="20">
        <f t="shared" si="33"/>
        <v>0</v>
      </c>
      <c r="AR35" s="20">
        <f t="shared" si="48"/>
        <v>0</v>
      </c>
      <c r="AS35" s="20" t="e">
        <f t="shared" si="49"/>
        <v>#REF!</v>
      </c>
      <c r="AT35" s="20" t="e">
        <f t="shared" si="51"/>
        <v>#REF!</v>
      </c>
      <c r="AU35" s="24"/>
      <c r="AV35" s="24"/>
      <c r="AW35" s="24"/>
      <c r="AX35" s="24"/>
      <c r="AY35" s="24"/>
      <c r="AZ35" s="24"/>
      <c r="BA35" s="25" t="e">
        <f t="shared" si="36"/>
        <v>#REF!</v>
      </c>
    </row>
    <row r="36" spans="2:53" outlineLevel="2">
      <c r="B36" s="41"/>
      <c r="C36" s="38"/>
      <c r="D36" s="84"/>
      <c r="E36" s="84"/>
      <c r="F36" s="84"/>
      <c r="G36" s="83"/>
      <c r="H36" s="26" t="s">
        <v>180</v>
      </c>
      <c r="I36" s="16"/>
      <c r="J36" s="17"/>
      <c r="K36" s="17"/>
      <c r="L36" s="18" t="str">
        <f>IF(I36&lt;&gt;0,((VLOOKUP(I36,'1. Standard_Cost'!$B$4:$D$9,2)+VLOOKUP(I36,'1. Standard_Cost'!$B$4:$D$9,3))*J36*K36),"0")</f>
        <v>0</v>
      </c>
      <c r="M36" s="18">
        <f>L36*'1. Standard_Cost'!F4</f>
        <v>0</v>
      </c>
      <c r="N36" s="19"/>
      <c r="O36" s="19"/>
      <c r="P36" s="19"/>
      <c r="Q36" s="19"/>
      <c r="R36" s="20">
        <f>+N36*P36*'1. Standard_Cost'!$B$13</f>
        <v>0</v>
      </c>
      <c r="S36" s="20">
        <f>+N36*O36*P36*'1. Standard_Cost'!$C$13</f>
        <v>0</v>
      </c>
      <c r="T36" s="20">
        <f>+N36*P36*Q36*'1. Standard_Cost'!$D$13</f>
        <v>0</v>
      </c>
      <c r="U36" s="20">
        <f>+N36*O36*'1. Standard_Cost'!$E$13</f>
        <v>0</v>
      </c>
      <c r="V36" s="19"/>
      <c r="W36" s="19"/>
      <c r="X36" s="19"/>
      <c r="Y36" s="20">
        <f>+V36*((X36*'1. Standard_Cost'!$B$17)+(W36*X36*'1. Standard_Cost'!$C$17))</f>
        <v>0</v>
      </c>
      <c r="Z36" s="19"/>
      <c r="AA36" s="19"/>
      <c r="AB36" s="20">
        <f>+Z36*'1. Standard_Cost'!$B$21+AA36*'1. Standard_Cost'!$C$21</f>
        <v>0</v>
      </c>
      <c r="AC36" s="21"/>
      <c r="AD36" s="22"/>
      <c r="AE36" s="20">
        <f>SUM(AD36,AC36,AB36,Y36,U36,T36,S36,R36)*'1. Standard_Cost'!B29</f>
        <v>0</v>
      </c>
      <c r="AF36" s="20">
        <f t="shared" si="50"/>
        <v>0</v>
      </c>
      <c r="AG36" s="19"/>
      <c r="AH36" s="19"/>
      <c r="AI36" s="19"/>
      <c r="AJ36" s="23"/>
      <c r="AK36" s="23"/>
      <c r="AL36" s="23"/>
      <c r="AM36" s="20" t="e">
        <f>AG36*'1. Standard_Cost'!B25+'Incremental_Cost Year 1'!#REF!*'1. Standard_Cost'!C25+'Incremental_Cost Year 1'!#REF!*'1. Standard_Cost'!D25+'Incremental_Cost Year 1'!#REF!+'Incremental_Cost Year 1'!#REF!+AK36</f>
        <v>#REF!</v>
      </c>
      <c r="AN36" s="20" t="e">
        <f>AM36*'1. Standard_Cost'!C29</f>
        <v>#REF!</v>
      </c>
      <c r="AO36" s="23"/>
      <c r="AQ36" s="20">
        <f t="shared" si="33"/>
        <v>0</v>
      </c>
      <c r="AR36" s="20">
        <f t="shared" si="48"/>
        <v>0</v>
      </c>
      <c r="AS36" s="20" t="e">
        <f t="shared" si="49"/>
        <v>#REF!</v>
      </c>
      <c r="AT36" s="20" t="e">
        <f t="shared" si="51"/>
        <v>#REF!</v>
      </c>
      <c r="AU36" s="24"/>
      <c r="AV36" s="24"/>
      <c r="AW36" s="24"/>
      <c r="AX36" s="24"/>
      <c r="AY36" s="24"/>
      <c r="AZ36" s="24"/>
      <c r="BA36" s="25" t="e">
        <f t="shared" si="36"/>
        <v>#REF!</v>
      </c>
    </row>
    <row r="37" spans="2:53" ht="69" outlineLevel="1">
      <c r="B37" s="41"/>
      <c r="C37" s="38"/>
      <c r="D37" s="86" t="s">
        <v>48</v>
      </c>
      <c r="E37" s="86" t="s">
        <v>394</v>
      </c>
      <c r="F37" s="88">
        <v>2023</v>
      </c>
      <c r="G37" s="89">
        <v>2027</v>
      </c>
      <c r="H37" s="27" t="s">
        <v>114</v>
      </c>
      <c r="I37" s="28"/>
      <c r="J37" s="28"/>
      <c r="K37" s="28"/>
      <c r="L37" s="29">
        <f>SUM(L33:L36)</f>
        <v>0</v>
      </c>
      <c r="M37" s="29">
        <f>SUM(M33:M36)</f>
        <v>0</v>
      </c>
      <c r="N37" s="28"/>
      <c r="O37" s="28"/>
      <c r="P37" s="28"/>
      <c r="Q37" s="28"/>
      <c r="R37" s="30">
        <f>SUM(R33:R36)</f>
        <v>0</v>
      </c>
      <c r="S37" s="30">
        <f>SUM(S33:S36)</f>
        <v>0</v>
      </c>
      <c r="T37" s="30">
        <f>SUM(T33:T36)</f>
        <v>0</v>
      </c>
      <c r="U37" s="30">
        <f>SUM(U33:U36)</f>
        <v>0</v>
      </c>
      <c r="V37" s="28"/>
      <c r="W37" s="28"/>
      <c r="X37" s="28"/>
      <c r="Y37" s="29">
        <f>SUM(Y33:Y36)</f>
        <v>0</v>
      </c>
      <c r="Z37" s="28"/>
      <c r="AA37" s="28"/>
      <c r="AB37" s="29">
        <f t="shared" ref="AB37:AF37" si="52">SUM(AB33:AB36)</f>
        <v>0</v>
      </c>
      <c r="AC37" s="29">
        <f t="shared" si="52"/>
        <v>0</v>
      </c>
      <c r="AD37" s="29">
        <f t="shared" si="52"/>
        <v>0</v>
      </c>
      <c r="AE37" s="29">
        <f t="shared" si="52"/>
        <v>0</v>
      </c>
      <c r="AF37" s="29">
        <f t="shared" si="52"/>
        <v>0</v>
      </c>
      <c r="AG37" s="28"/>
      <c r="AH37" s="28"/>
      <c r="AI37" s="28"/>
      <c r="AJ37" s="30">
        <f>SUM(AJ33:AJ36)</f>
        <v>0</v>
      </c>
      <c r="AK37" s="30">
        <f>SUM(AK33:AK36)</f>
        <v>0</v>
      </c>
      <c r="AL37" s="30">
        <f>SUM(AL33:AL36)</f>
        <v>0</v>
      </c>
      <c r="AM37" s="29" t="e">
        <f>SUM(AM33:AM36)</f>
        <v>#REF!</v>
      </c>
      <c r="AN37" s="29" t="e">
        <f>SUM(AN33:AN36)</f>
        <v>#REF!</v>
      </c>
      <c r="AO37" s="31"/>
      <c r="AP37" s="32"/>
      <c r="AQ37" s="78">
        <f t="shared" ref="AQ37:BA37" si="53">SUM(AQ33:AQ36)</f>
        <v>0</v>
      </c>
      <c r="AR37" s="78">
        <f t="shared" si="53"/>
        <v>0</v>
      </c>
      <c r="AS37" s="78" t="e">
        <f t="shared" si="53"/>
        <v>#REF!</v>
      </c>
      <c r="AT37" s="78" t="e">
        <f t="shared" si="53"/>
        <v>#REF!</v>
      </c>
      <c r="AU37" s="78">
        <f t="shared" si="53"/>
        <v>0</v>
      </c>
      <c r="AV37" s="78">
        <f t="shared" si="53"/>
        <v>0</v>
      </c>
      <c r="AW37" s="78">
        <f t="shared" si="53"/>
        <v>0</v>
      </c>
      <c r="AX37" s="78">
        <f t="shared" si="53"/>
        <v>0</v>
      </c>
      <c r="AY37" s="78">
        <f t="shared" si="53"/>
        <v>0</v>
      </c>
      <c r="AZ37" s="78">
        <f t="shared" si="53"/>
        <v>0</v>
      </c>
      <c r="BA37" s="78" t="e">
        <f t="shared" si="53"/>
        <v>#REF!</v>
      </c>
    </row>
    <row r="38" spans="2:53" outlineLevel="2">
      <c r="B38" s="41"/>
      <c r="C38" s="38"/>
      <c r="D38" s="85"/>
      <c r="E38" s="85"/>
      <c r="F38" s="87"/>
      <c r="G38" s="82"/>
      <c r="H38" s="15" t="s">
        <v>49</v>
      </c>
      <c r="I38" s="16"/>
      <c r="J38" s="17"/>
      <c r="K38" s="17"/>
      <c r="L38" s="18" t="str">
        <f>IF(I38&lt;&gt;0,((VLOOKUP(I38,'1. Standard_Cost'!$B$4:$D$9,2)+VLOOKUP(I38,'1. Standard_Cost'!$B$4:$D$9,3))*J38*K38),"0")</f>
        <v>0</v>
      </c>
      <c r="M38" s="18">
        <f>L38*'1. Standard_Cost'!F4</f>
        <v>0</v>
      </c>
      <c r="N38" s="19"/>
      <c r="O38" s="19"/>
      <c r="P38" s="19"/>
      <c r="Q38" s="19"/>
      <c r="R38" s="20">
        <f>+N38*P38*'1. Standard_Cost'!$B$13</f>
        <v>0</v>
      </c>
      <c r="S38" s="20">
        <f>+N38*O38*P38*'1. Standard_Cost'!$C$13</f>
        <v>0</v>
      </c>
      <c r="T38" s="20">
        <f>+N38*P38*Q38*'1. Standard_Cost'!$D$13</f>
        <v>0</v>
      </c>
      <c r="U38" s="20">
        <f>+N38*O38*'1. Standard_Cost'!$E$13</f>
        <v>0</v>
      </c>
      <c r="V38" s="19"/>
      <c r="W38" s="19"/>
      <c r="X38" s="19"/>
      <c r="Y38" s="20">
        <f>+V38*((X38*'1. Standard_Cost'!$B$17)+(W38*X38*'1. Standard_Cost'!$C$17))</f>
        <v>0</v>
      </c>
      <c r="Z38" s="19"/>
      <c r="AA38" s="19"/>
      <c r="AB38" s="20">
        <f>+Z38*'1. Standard_Cost'!$B$21+AA38*'1. Standard_Cost'!$C$21</f>
        <v>0</v>
      </c>
      <c r="AC38" s="21"/>
      <c r="AD38" s="22"/>
      <c r="AE38" s="20">
        <f>SUM(AD38,AC38,AB38,Y38,U38,T38,S38,R38)*'1. Standard_Cost'!B34</f>
        <v>0</v>
      </c>
      <c r="AF38" s="20">
        <f>SUM(AD38,AE38)</f>
        <v>0</v>
      </c>
      <c r="AG38" s="19"/>
      <c r="AH38" s="19"/>
      <c r="AI38" s="19"/>
      <c r="AJ38" s="23"/>
      <c r="AK38" s="23"/>
      <c r="AL38" s="23"/>
      <c r="AM38" s="20" t="e">
        <f>AG38*'1. Standard_Cost'!B30+'Incremental_Cost Year 1'!#REF!*'1. Standard_Cost'!C30+'Incremental_Cost Year 1'!#REF!*'1. Standard_Cost'!D30+'Incremental_Cost Year 1'!#REF!+'Incremental_Cost Year 1'!#REF!+AK38</f>
        <v>#REF!</v>
      </c>
      <c r="AN38" s="20" t="e">
        <f>AM38*'1. Standard_Cost'!C34</f>
        <v>#REF!</v>
      </c>
      <c r="AO38" s="23"/>
      <c r="AQ38" s="20">
        <f t="shared" ref="AQ38:AQ41" si="54">L38+M38</f>
        <v>0</v>
      </c>
      <c r="AR38" s="20">
        <f t="shared" ref="AR38:AR41" si="55">AF38</f>
        <v>0</v>
      </c>
      <c r="AS38" s="20" t="e">
        <f t="shared" ref="AS38:AS41" si="56">AM38+AN38</f>
        <v>#REF!</v>
      </c>
      <c r="AT38" s="20" t="e">
        <f>SUM(AQ38,AR38,AS38)</f>
        <v>#REF!</v>
      </c>
      <c r="AU38" s="24"/>
      <c r="AV38" s="24"/>
      <c r="AW38" s="24"/>
      <c r="AX38" s="24"/>
      <c r="AY38" s="24"/>
      <c r="AZ38" s="24"/>
      <c r="BA38" s="25" t="e">
        <f t="shared" ref="BA38:BA41" si="57">SUM(AU38:AZ38)-AT38</f>
        <v>#REF!</v>
      </c>
    </row>
    <row r="39" spans="2:53" outlineLevel="2">
      <c r="B39" s="41"/>
      <c r="C39" s="38"/>
      <c r="D39" s="84"/>
      <c r="E39" s="84"/>
      <c r="F39" s="84"/>
      <c r="G39" s="83"/>
      <c r="H39" s="15" t="s">
        <v>50</v>
      </c>
      <c r="I39" s="16"/>
      <c r="J39" s="17"/>
      <c r="K39" s="17"/>
      <c r="L39" s="18" t="str">
        <f>IF(I39&lt;&gt;0,((VLOOKUP(I39,'1. Standard_Cost'!$B$4:$D$9,2)+VLOOKUP(I39,'1. Standard_Cost'!$B$4:$D$9,3))*J39*K39),"0")</f>
        <v>0</v>
      </c>
      <c r="M39" s="18">
        <f>L39*'1. Standard_Cost'!F4</f>
        <v>0</v>
      </c>
      <c r="N39" s="19"/>
      <c r="O39" s="19"/>
      <c r="P39" s="19"/>
      <c r="Q39" s="19"/>
      <c r="R39" s="20">
        <f>+N39*P39*'1. Standard_Cost'!$B$13</f>
        <v>0</v>
      </c>
      <c r="S39" s="20">
        <f>+N39*O39*P39*'1. Standard_Cost'!$C$13</f>
        <v>0</v>
      </c>
      <c r="T39" s="20">
        <f>+N39*P39*Q39*'1. Standard_Cost'!$D$13</f>
        <v>0</v>
      </c>
      <c r="U39" s="20">
        <f>+N39*O39*'1. Standard_Cost'!$E$13</f>
        <v>0</v>
      </c>
      <c r="V39" s="19"/>
      <c r="W39" s="19"/>
      <c r="X39" s="19"/>
      <c r="Y39" s="20">
        <f>+V39*((X39*'1. Standard_Cost'!$B$17)+(W39*X39*'1. Standard_Cost'!$C$17))</f>
        <v>0</v>
      </c>
      <c r="Z39" s="19"/>
      <c r="AA39" s="19"/>
      <c r="AB39" s="20">
        <f>+Z39*'1. Standard_Cost'!$B$21+AA39*'1. Standard_Cost'!$C$21</f>
        <v>0</v>
      </c>
      <c r="AC39" s="21"/>
      <c r="AD39" s="22"/>
      <c r="AE39" s="20">
        <f>SUM(AD39,AC39,AB39,Y39,U39,T39,S39,R39)*'1. Standard_Cost'!B34</f>
        <v>0</v>
      </c>
      <c r="AF39" s="20">
        <f t="shared" ref="AF39:AF41" si="58">SUM(AD39,AE39)</f>
        <v>0</v>
      </c>
      <c r="AG39" s="19"/>
      <c r="AH39" s="19"/>
      <c r="AI39" s="19"/>
      <c r="AJ39" s="23"/>
      <c r="AK39" s="23"/>
      <c r="AL39" s="23"/>
      <c r="AM39" s="20" t="e">
        <f>AG39*'1. Standard_Cost'!B30+'Incremental_Cost Year 1'!#REF!*'1. Standard_Cost'!C30+'Incremental_Cost Year 1'!#REF!*'1. Standard_Cost'!D30+'Incremental_Cost Year 1'!#REF!+'Incremental_Cost Year 1'!#REF!+AK39</f>
        <v>#REF!</v>
      </c>
      <c r="AN39" s="20" t="e">
        <f>AM39*'1. Standard_Cost'!C34</f>
        <v>#REF!</v>
      </c>
      <c r="AO39" s="23"/>
      <c r="AQ39" s="20">
        <f t="shared" si="54"/>
        <v>0</v>
      </c>
      <c r="AR39" s="20">
        <f t="shared" si="55"/>
        <v>0</v>
      </c>
      <c r="AS39" s="20" t="e">
        <f t="shared" si="56"/>
        <v>#REF!</v>
      </c>
      <c r="AT39" s="20" t="e">
        <f t="shared" ref="AT39:AT41" si="59">SUM(AQ39,AR39,AS39)</f>
        <v>#REF!</v>
      </c>
      <c r="AU39" s="24"/>
      <c r="AV39" s="24">
        <v>0</v>
      </c>
      <c r="AW39" s="24"/>
      <c r="AX39" s="24"/>
      <c r="AY39" s="24"/>
      <c r="AZ39" s="24"/>
      <c r="BA39" s="25" t="e">
        <f t="shared" si="57"/>
        <v>#REF!</v>
      </c>
    </row>
    <row r="40" spans="2:53" outlineLevel="2">
      <c r="B40" s="41"/>
      <c r="C40" s="38"/>
      <c r="D40" s="84"/>
      <c r="E40" s="84"/>
      <c r="F40" s="84"/>
      <c r="G40" s="83"/>
      <c r="H40" s="15" t="s">
        <v>51</v>
      </c>
      <c r="I40" s="16"/>
      <c r="J40" s="17"/>
      <c r="K40" s="17"/>
      <c r="L40" s="18" t="str">
        <f>IF(I40&lt;&gt;0,((VLOOKUP(I40,'1. Standard_Cost'!$B$4:$D$9,2)+VLOOKUP(I40,'1. Standard_Cost'!$B$4:$D$9,3))*J40*K40),"0")</f>
        <v>0</v>
      </c>
      <c r="M40" s="18">
        <f>L40*'1. Standard_Cost'!F4</f>
        <v>0</v>
      </c>
      <c r="N40" s="19"/>
      <c r="O40" s="19"/>
      <c r="P40" s="19"/>
      <c r="Q40" s="19"/>
      <c r="R40" s="20">
        <f>+N40*P40*'1. Standard_Cost'!$B$13</f>
        <v>0</v>
      </c>
      <c r="S40" s="20">
        <f>+N40*O40*P40*'1. Standard_Cost'!$C$13</f>
        <v>0</v>
      </c>
      <c r="T40" s="20">
        <f>+N40*P40*Q40*'1. Standard_Cost'!$D$13</f>
        <v>0</v>
      </c>
      <c r="U40" s="20">
        <f>+N40*O40*'1. Standard_Cost'!$E$13</f>
        <v>0</v>
      </c>
      <c r="V40" s="19"/>
      <c r="W40" s="19"/>
      <c r="X40" s="19"/>
      <c r="Y40" s="20">
        <f>+V40*((X40*'1. Standard_Cost'!$B$17)+(W40*X40*'1. Standard_Cost'!$C$17))</f>
        <v>0</v>
      </c>
      <c r="Z40" s="19"/>
      <c r="AA40" s="19"/>
      <c r="AB40" s="20">
        <f>+Z40*'1. Standard_Cost'!$B$21+AA40*'1. Standard_Cost'!$C$21</f>
        <v>0</v>
      </c>
      <c r="AC40" s="21"/>
      <c r="AD40" s="22"/>
      <c r="AE40" s="20">
        <f>SUM(AD40,AC40,AB40,Y40,U40,T40,S40,R40)*'1. Standard_Cost'!B34</f>
        <v>0</v>
      </c>
      <c r="AF40" s="20">
        <f t="shared" si="58"/>
        <v>0</v>
      </c>
      <c r="AG40" s="19"/>
      <c r="AH40" s="19"/>
      <c r="AI40" s="19"/>
      <c r="AJ40" s="23"/>
      <c r="AK40" s="23"/>
      <c r="AL40" s="23"/>
      <c r="AM40" s="20" t="e">
        <f>AG40*'1. Standard_Cost'!B30+'Incremental_Cost Year 1'!#REF!*'1. Standard_Cost'!C30+'Incremental_Cost Year 1'!#REF!*'1. Standard_Cost'!D30+'Incremental_Cost Year 1'!#REF!+'Incremental_Cost Year 1'!#REF!+AK40</f>
        <v>#REF!</v>
      </c>
      <c r="AN40" s="20" t="e">
        <f>AM40*'1. Standard_Cost'!C34</f>
        <v>#REF!</v>
      </c>
      <c r="AO40" s="23"/>
      <c r="AQ40" s="20">
        <f t="shared" si="54"/>
        <v>0</v>
      </c>
      <c r="AR40" s="20">
        <f t="shared" si="55"/>
        <v>0</v>
      </c>
      <c r="AS40" s="20" t="e">
        <f t="shared" si="56"/>
        <v>#REF!</v>
      </c>
      <c r="AT40" s="20" t="e">
        <f t="shared" si="59"/>
        <v>#REF!</v>
      </c>
      <c r="AU40" s="24"/>
      <c r="AV40" s="24"/>
      <c r="AW40" s="24"/>
      <c r="AX40" s="24"/>
      <c r="AY40" s="24"/>
      <c r="AZ40" s="24"/>
      <c r="BA40" s="25" t="e">
        <f t="shared" si="57"/>
        <v>#REF!</v>
      </c>
    </row>
    <row r="41" spans="2:53" outlineLevel="2">
      <c r="B41" s="41"/>
      <c r="C41" s="38"/>
      <c r="D41" s="84"/>
      <c r="E41" s="84"/>
      <c r="F41" s="84"/>
      <c r="G41" s="83"/>
      <c r="H41" s="26" t="s">
        <v>180</v>
      </c>
      <c r="I41" s="16"/>
      <c r="J41" s="17"/>
      <c r="K41" s="17"/>
      <c r="L41" s="18" t="str">
        <f>IF(I41&lt;&gt;0,((VLOOKUP(I41,'1. Standard_Cost'!$B$4:$D$9,2)+VLOOKUP(I41,'1. Standard_Cost'!$B$4:$D$9,3))*J41*K41),"0")</f>
        <v>0</v>
      </c>
      <c r="M41" s="18">
        <f>L41*'1. Standard_Cost'!F4</f>
        <v>0</v>
      </c>
      <c r="N41" s="19"/>
      <c r="O41" s="19"/>
      <c r="P41" s="19"/>
      <c r="Q41" s="19"/>
      <c r="R41" s="20">
        <f>+N41*P41*'1. Standard_Cost'!$B$13</f>
        <v>0</v>
      </c>
      <c r="S41" s="20">
        <f>+N41*O41*P41*'1. Standard_Cost'!$C$13</f>
        <v>0</v>
      </c>
      <c r="T41" s="20">
        <f>+N41*P41*Q41*'1. Standard_Cost'!$D$13</f>
        <v>0</v>
      </c>
      <c r="U41" s="20">
        <f>+N41*O41*'1. Standard_Cost'!$E$13</f>
        <v>0</v>
      </c>
      <c r="V41" s="19"/>
      <c r="W41" s="19"/>
      <c r="X41" s="19"/>
      <c r="Y41" s="20">
        <f>+V41*((X41*'1. Standard_Cost'!$B$17)+(W41*X41*'1. Standard_Cost'!$C$17))</f>
        <v>0</v>
      </c>
      <c r="Z41" s="19"/>
      <c r="AA41" s="19"/>
      <c r="AB41" s="20">
        <f>+Z41*'1. Standard_Cost'!$B$21+AA41*'1. Standard_Cost'!$C$21</f>
        <v>0</v>
      </c>
      <c r="AC41" s="21"/>
      <c r="AD41" s="22"/>
      <c r="AE41" s="20">
        <f>SUM(AD41,AC41,AB41,Y41,U41,T41,S41,R41)*'1. Standard_Cost'!B34</f>
        <v>0</v>
      </c>
      <c r="AF41" s="20">
        <f t="shared" si="58"/>
        <v>0</v>
      </c>
      <c r="AG41" s="19"/>
      <c r="AH41" s="19"/>
      <c r="AI41" s="19"/>
      <c r="AJ41" s="23"/>
      <c r="AK41" s="23"/>
      <c r="AL41" s="23"/>
      <c r="AM41" s="20" t="e">
        <f>AG41*'1. Standard_Cost'!B30+'Incremental_Cost Year 1'!#REF!*'1. Standard_Cost'!C30+'Incremental_Cost Year 1'!#REF!*'1. Standard_Cost'!D30+'Incremental_Cost Year 1'!#REF!+'Incremental_Cost Year 1'!#REF!+AK41</f>
        <v>#REF!</v>
      </c>
      <c r="AN41" s="20" t="e">
        <f>AM41*'1. Standard_Cost'!C34</f>
        <v>#REF!</v>
      </c>
      <c r="AO41" s="23"/>
      <c r="AQ41" s="20">
        <f t="shared" si="54"/>
        <v>0</v>
      </c>
      <c r="AR41" s="20">
        <f t="shared" si="55"/>
        <v>0</v>
      </c>
      <c r="AS41" s="20" t="e">
        <f t="shared" si="56"/>
        <v>#REF!</v>
      </c>
      <c r="AT41" s="20" t="e">
        <f t="shared" si="59"/>
        <v>#REF!</v>
      </c>
      <c r="AU41" s="24"/>
      <c r="AV41" s="24"/>
      <c r="AW41" s="24"/>
      <c r="AX41" s="24"/>
      <c r="AY41" s="24"/>
      <c r="AZ41" s="24"/>
      <c r="BA41" s="25" t="e">
        <f t="shared" si="57"/>
        <v>#REF!</v>
      </c>
    </row>
    <row r="42" spans="2:53" ht="82.8" outlineLevel="1">
      <c r="B42" s="41"/>
      <c r="C42" s="38"/>
      <c r="D42" s="86" t="s">
        <v>48</v>
      </c>
      <c r="E42" s="86" t="s">
        <v>199</v>
      </c>
      <c r="F42" s="88">
        <v>2023</v>
      </c>
      <c r="G42" s="89">
        <v>2027</v>
      </c>
      <c r="H42" s="27" t="s">
        <v>114</v>
      </c>
      <c r="I42" s="28"/>
      <c r="J42" s="28"/>
      <c r="K42" s="28"/>
      <c r="L42" s="29">
        <f>SUM(L38:L41)</f>
        <v>0</v>
      </c>
      <c r="M42" s="29">
        <f>SUM(M38:M41)</f>
        <v>0</v>
      </c>
      <c r="N42" s="28"/>
      <c r="O42" s="28"/>
      <c r="P42" s="28"/>
      <c r="Q42" s="28"/>
      <c r="R42" s="30">
        <f>SUM(R38:R41)</f>
        <v>0</v>
      </c>
      <c r="S42" s="30">
        <f>SUM(S38:S41)</f>
        <v>0</v>
      </c>
      <c r="T42" s="30">
        <f>SUM(T38:T41)</f>
        <v>0</v>
      </c>
      <c r="U42" s="30">
        <f>SUM(U38:U41)</f>
        <v>0</v>
      </c>
      <c r="V42" s="28"/>
      <c r="W42" s="28"/>
      <c r="X42" s="28"/>
      <c r="Y42" s="29">
        <f>SUM(Y38:Y41)</f>
        <v>0</v>
      </c>
      <c r="Z42" s="28"/>
      <c r="AA42" s="28"/>
      <c r="AB42" s="29">
        <f t="shared" ref="AB42:AF42" si="60">SUM(AB38:AB41)</f>
        <v>0</v>
      </c>
      <c r="AC42" s="29">
        <f t="shared" si="60"/>
        <v>0</v>
      </c>
      <c r="AD42" s="29">
        <f t="shared" si="60"/>
        <v>0</v>
      </c>
      <c r="AE42" s="29">
        <f t="shared" si="60"/>
        <v>0</v>
      </c>
      <c r="AF42" s="29">
        <f t="shared" si="60"/>
        <v>0</v>
      </c>
      <c r="AG42" s="28"/>
      <c r="AH42" s="28"/>
      <c r="AI42" s="28"/>
      <c r="AJ42" s="30">
        <f>SUM(AJ38:AJ41)</f>
        <v>0</v>
      </c>
      <c r="AK42" s="30">
        <f>SUM(AK38:AK41)</f>
        <v>0</v>
      </c>
      <c r="AL42" s="30">
        <f>SUM(AL38:AL41)</f>
        <v>0</v>
      </c>
      <c r="AM42" s="29" t="e">
        <f>SUM(AM38:AM41)</f>
        <v>#REF!</v>
      </c>
      <c r="AN42" s="29" t="e">
        <f>SUM(AN38:AN41)</f>
        <v>#REF!</v>
      </c>
      <c r="AO42" s="31"/>
      <c r="AP42" s="32"/>
      <c r="AQ42" s="78">
        <f t="shared" ref="AQ42:BA42" si="61">SUM(AQ38:AQ41)</f>
        <v>0</v>
      </c>
      <c r="AR42" s="78">
        <f t="shared" si="61"/>
        <v>0</v>
      </c>
      <c r="AS42" s="78" t="e">
        <f t="shared" si="61"/>
        <v>#REF!</v>
      </c>
      <c r="AT42" s="78" t="e">
        <f t="shared" si="61"/>
        <v>#REF!</v>
      </c>
      <c r="AU42" s="78">
        <f t="shared" si="61"/>
        <v>0</v>
      </c>
      <c r="AV42" s="78">
        <f t="shared" si="61"/>
        <v>0</v>
      </c>
      <c r="AW42" s="78">
        <f t="shared" si="61"/>
        <v>0</v>
      </c>
      <c r="AX42" s="78">
        <f t="shared" si="61"/>
        <v>0</v>
      </c>
      <c r="AY42" s="78">
        <f t="shared" si="61"/>
        <v>0</v>
      </c>
      <c r="AZ42" s="78">
        <f t="shared" si="61"/>
        <v>0</v>
      </c>
      <c r="BA42" s="78" t="e">
        <f t="shared" si="61"/>
        <v>#REF!</v>
      </c>
    </row>
    <row r="43" spans="2:53" s="39" customFormat="1" ht="12.75" customHeight="1">
      <c r="B43" s="49"/>
      <c r="C43" s="224" t="s">
        <v>200</v>
      </c>
      <c r="D43" s="224"/>
      <c r="E43" s="225"/>
      <c r="F43" s="69"/>
      <c r="G43" s="69"/>
      <c r="H43" s="57" t="s">
        <v>259</v>
      </c>
      <c r="I43" s="58"/>
      <c r="J43" s="58"/>
      <c r="K43" s="58"/>
      <c r="L43" s="59">
        <f>SUM(L48,L53,L58)</f>
        <v>0</v>
      </c>
      <c r="M43" s="59">
        <f>SUM(M48,M53,M58)</f>
        <v>0</v>
      </c>
      <c r="N43" s="59"/>
      <c r="O43" s="58"/>
      <c r="P43" s="58"/>
      <c r="Q43" s="58"/>
      <c r="R43" s="59">
        <f>SUM(R48,R53,R58)</f>
        <v>0</v>
      </c>
      <c r="S43" s="59">
        <f t="shared" ref="S43:U43" si="62">SUM(S48,S53,S58)</f>
        <v>0</v>
      </c>
      <c r="T43" s="59">
        <f>SUM(T48,T53,T58)</f>
        <v>0</v>
      </c>
      <c r="U43" s="59">
        <f t="shared" si="62"/>
        <v>0</v>
      </c>
      <c r="V43" s="58"/>
      <c r="W43" s="58"/>
      <c r="X43" s="58"/>
      <c r="Y43" s="59">
        <f>SUM(Y48,Y53,Y58)</f>
        <v>0</v>
      </c>
      <c r="Z43" s="58"/>
      <c r="AA43" s="58"/>
      <c r="AB43" s="59">
        <f t="shared" ref="AB43:AF43" si="63">SUM(AB48,AB53,AB58)</f>
        <v>0</v>
      </c>
      <c r="AC43" s="59">
        <f t="shared" si="63"/>
        <v>0</v>
      </c>
      <c r="AD43" s="59">
        <f t="shared" si="63"/>
        <v>0</v>
      </c>
      <c r="AE43" s="59">
        <f t="shared" si="63"/>
        <v>0</v>
      </c>
      <c r="AF43" s="59">
        <f t="shared" si="63"/>
        <v>0</v>
      </c>
      <c r="AG43" s="58"/>
      <c r="AH43" s="58"/>
      <c r="AI43" s="58"/>
      <c r="AJ43" s="59">
        <f t="shared" ref="AJ43:AN43" si="64">SUM(AJ48,AJ53,AJ58)</f>
        <v>0</v>
      </c>
      <c r="AK43" s="59">
        <f t="shared" si="64"/>
        <v>0</v>
      </c>
      <c r="AL43" s="59">
        <f t="shared" si="64"/>
        <v>0</v>
      </c>
      <c r="AM43" s="59" t="e">
        <f t="shared" si="64"/>
        <v>#REF!</v>
      </c>
      <c r="AN43" s="59" t="e">
        <f t="shared" si="64"/>
        <v>#REF!</v>
      </c>
      <c r="AO43" s="60"/>
      <c r="AP43" s="40"/>
      <c r="AQ43" s="59">
        <f t="shared" ref="AQ43:BA43" si="65">SUM(AQ48,AQ53,AQ58)</f>
        <v>0</v>
      </c>
      <c r="AR43" s="59">
        <f t="shared" si="65"/>
        <v>0</v>
      </c>
      <c r="AS43" s="59" t="e">
        <f t="shared" si="65"/>
        <v>#REF!</v>
      </c>
      <c r="AT43" s="59" t="e">
        <f t="shared" si="65"/>
        <v>#REF!</v>
      </c>
      <c r="AU43" s="59">
        <f t="shared" si="65"/>
        <v>0</v>
      </c>
      <c r="AV43" s="59">
        <f t="shared" si="65"/>
        <v>0</v>
      </c>
      <c r="AW43" s="59">
        <f t="shared" si="65"/>
        <v>0</v>
      </c>
      <c r="AX43" s="59">
        <f t="shared" si="65"/>
        <v>0</v>
      </c>
      <c r="AY43" s="59">
        <f t="shared" si="65"/>
        <v>0</v>
      </c>
      <c r="AZ43" s="59">
        <f t="shared" si="65"/>
        <v>0</v>
      </c>
      <c r="BA43" s="59" t="e">
        <f t="shared" si="65"/>
        <v>#REF!</v>
      </c>
    </row>
    <row r="44" spans="2:53" outlineLevel="2">
      <c r="B44" s="41"/>
      <c r="C44" s="38"/>
      <c r="D44" s="85"/>
      <c r="E44" s="85"/>
      <c r="F44" s="87"/>
      <c r="G44" s="82"/>
      <c r="H44" s="15" t="s">
        <v>49</v>
      </c>
      <c r="I44" s="16"/>
      <c r="J44" s="17"/>
      <c r="K44" s="17"/>
      <c r="L44" s="18" t="str">
        <f>IF(I44&lt;&gt;0,((VLOOKUP(I44,'1. Standard_Cost'!$B$4:$D$9,2)+VLOOKUP(I44,'1. Standard_Cost'!$B$4:$D$9,3))*J44*K44),"0")</f>
        <v>0</v>
      </c>
      <c r="M44" s="18">
        <f>L44*'1. Standard_Cost'!F4</f>
        <v>0</v>
      </c>
      <c r="N44" s="19"/>
      <c r="O44" s="19"/>
      <c r="P44" s="19"/>
      <c r="Q44" s="19"/>
      <c r="R44" s="20">
        <f>+N44*P44*'1. Standard_Cost'!$B$13</f>
        <v>0</v>
      </c>
      <c r="S44" s="20">
        <f>+N44*O44*P44*'1. Standard_Cost'!$C$13</f>
        <v>0</v>
      </c>
      <c r="T44" s="20">
        <f>+N44*P44*Q44*'1. Standard_Cost'!$D$13</f>
        <v>0</v>
      </c>
      <c r="U44" s="20">
        <f>+N44*O44*'1. Standard_Cost'!$E$13</f>
        <v>0</v>
      </c>
      <c r="V44" s="19"/>
      <c r="W44" s="19"/>
      <c r="X44" s="19"/>
      <c r="Y44" s="20">
        <f>+V44*((X44*'1. Standard_Cost'!$B$17)+(W44*X44*'1. Standard_Cost'!$C$17))</f>
        <v>0</v>
      </c>
      <c r="Z44" s="19"/>
      <c r="AA44" s="19"/>
      <c r="AB44" s="20">
        <f>+Z44*'1. Standard_Cost'!$B$21+AA44*'1. Standard_Cost'!$C$21</f>
        <v>0</v>
      </c>
      <c r="AC44" s="21"/>
      <c r="AD44" s="22"/>
      <c r="AE44" s="20">
        <f>SUM(AD44,AC44,AB44,Y44,U44,T44,S44,R44)*'1. Standard_Cost'!B73</f>
        <v>0</v>
      </c>
      <c r="AF44" s="20">
        <f>SUM(AD44,AE44)</f>
        <v>0</v>
      </c>
      <c r="AG44" s="19"/>
      <c r="AH44" s="19"/>
      <c r="AI44" s="19"/>
      <c r="AJ44" s="23"/>
      <c r="AK44" s="23"/>
      <c r="AL44" s="23"/>
      <c r="AM44" s="20">
        <f>AG44*'1. Standard_Cost'!B69+'Incremental_Cost Year 1'!AH59*'1. Standard_Cost'!C69+'Incremental_Cost Year 1'!AI59*'1. Standard_Cost'!D69+'Incremental_Cost Year 1'!AJ59+'Incremental_Cost Year 1'!AL59+AK44</f>
        <v>0</v>
      </c>
      <c r="AN44" s="20">
        <f>AM44*'1. Standard_Cost'!C73</f>
        <v>0</v>
      </c>
      <c r="AO44" s="23"/>
      <c r="AQ44" s="20">
        <f t="shared" ref="AQ44:AQ47" si="66">L44+M44</f>
        <v>0</v>
      </c>
      <c r="AR44" s="20">
        <f t="shared" ref="AR44:AR47" si="67">AF44</f>
        <v>0</v>
      </c>
      <c r="AS44" s="20">
        <f t="shared" ref="AS44:AS47" si="68">AM44+AN44</f>
        <v>0</v>
      </c>
      <c r="AT44" s="20">
        <f>SUM(AQ44,AR44,AS44)</f>
        <v>0</v>
      </c>
      <c r="AU44" s="24"/>
      <c r="AV44" s="24"/>
      <c r="AW44" s="24"/>
      <c r="AX44" s="24"/>
      <c r="AY44" s="24"/>
      <c r="AZ44" s="24"/>
      <c r="BA44" s="25">
        <f t="shared" ref="BA44:BA47" si="69">SUM(AU44:AZ44)-AT44</f>
        <v>0</v>
      </c>
    </row>
    <row r="45" spans="2:53" outlineLevel="2">
      <c r="B45" s="41"/>
      <c r="C45" s="38"/>
      <c r="D45" s="84"/>
      <c r="E45" s="84"/>
      <c r="F45" s="84"/>
      <c r="G45" s="83"/>
      <c r="H45" s="15" t="s">
        <v>50</v>
      </c>
      <c r="I45" s="16"/>
      <c r="J45" s="17"/>
      <c r="K45" s="17"/>
      <c r="L45" s="18" t="str">
        <f>IF(I45&lt;&gt;0,((VLOOKUP(I45,'1. Standard_Cost'!$B$4:$D$9,2)+VLOOKUP(I45,'1. Standard_Cost'!$B$4:$D$9,3))*J45*K45),"0")</f>
        <v>0</v>
      </c>
      <c r="M45" s="18">
        <f>L45*'1. Standard_Cost'!F4</f>
        <v>0</v>
      </c>
      <c r="N45" s="19"/>
      <c r="O45" s="19"/>
      <c r="P45" s="19"/>
      <c r="Q45" s="19"/>
      <c r="R45" s="20">
        <f>+N45*P45*'1. Standard_Cost'!$B$13</f>
        <v>0</v>
      </c>
      <c r="S45" s="20">
        <f>+N45*O45*P45*'1. Standard_Cost'!$C$13</f>
        <v>0</v>
      </c>
      <c r="T45" s="20">
        <f>+N45*P45*Q45*'1. Standard_Cost'!$D$13</f>
        <v>0</v>
      </c>
      <c r="U45" s="20">
        <f>+N45*O45*'1. Standard_Cost'!$E$13</f>
        <v>0</v>
      </c>
      <c r="V45" s="19"/>
      <c r="W45" s="19"/>
      <c r="X45" s="19"/>
      <c r="Y45" s="20">
        <f>+V45*((X45*'1. Standard_Cost'!$B$17)+(W45*X45*'1. Standard_Cost'!$C$17))</f>
        <v>0</v>
      </c>
      <c r="Z45" s="19"/>
      <c r="AA45" s="19"/>
      <c r="AB45" s="20">
        <f>+Z45*'1. Standard_Cost'!$B$21+AA45*'1. Standard_Cost'!$C$21</f>
        <v>0</v>
      </c>
      <c r="AC45" s="21"/>
      <c r="AD45" s="22"/>
      <c r="AE45" s="20">
        <f>SUM(AD45,AC45,AB45,Y45,U45,T45,S45,R45)*'1. Standard_Cost'!B73</f>
        <v>0</v>
      </c>
      <c r="AF45" s="20">
        <f t="shared" ref="AF45:AF47" si="70">SUM(AD45,AE45)</f>
        <v>0</v>
      </c>
      <c r="AG45" s="19"/>
      <c r="AH45" s="19"/>
      <c r="AI45" s="19"/>
      <c r="AJ45" s="23"/>
      <c r="AK45" s="23"/>
      <c r="AL45" s="23"/>
      <c r="AM45" s="20">
        <f>AG45*'1. Standard_Cost'!B69+'Incremental_Cost Year 1'!AH60*'1. Standard_Cost'!C69+'Incremental_Cost Year 1'!AI60*'1. Standard_Cost'!D69+'Incremental_Cost Year 1'!AJ60+'Incremental_Cost Year 1'!AL60+AK45</f>
        <v>0</v>
      </c>
      <c r="AN45" s="20">
        <f>AM45*'1. Standard_Cost'!C73</f>
        <v>0</v>
      </c>
      <c r="AO45" s="23"/>
      <c r="AQ45" s="20">
        <f t="shared" si="66"/>
        <v>0</v>
      </c>
      <c r="AR45" s="20">
        <f t="shared" si="67"/>
        <v>0</v>
      </c>
      <c r="AS45" s="20">
        <f t="shared" si="68"/>
        <v>0</v>
      </c>
      <c r="AT45" s="20">
        <f t="shared" ref="AT45:AT47" si="71">SUM(AQ45,AR45,AS45)</f>
        <v>0</v>
      </c>
      <c r="AU45" s="24"/>
      <c r="AV45" s="24"/>
      <c r="AW45" s="24"/>
      <c r="AX45" s="24"/>
      <c r="AY45" s="24"/>
      <c r="AZ45" s="24"/>
      <c r="BA45" s="25">
        <f t="shared" si="69"/>
        <v>0</v>
      </c>
    </row>
    <row r="46" spans="2:53" outlineLevel="2">
      <c r="B46" s="41"/>
      <c r="C46" s="38"/>
      <c r="D46" s="84"/>
      <c r="E46" s="84"/>
      <c r="F46" s="84"/>
      <c r="G46" s="83"/>
      <c r="H46" s="15" t="s">
        <v>51</v>
      </c>
      <c r="I46" s="16"/>
      <c r="J46" s="17"/>
      <c r="K46" s="17"/>
      <c r="L46" s="18" t="str">
        <f>IF(I46&lt;&gt;0,((VLOOKUP(I46,'1. Standard_Cost'!$B$4:$D$9,2)+VLOOKUP(I46,'1. Standard_Cost'!$B$4:$D$9,3))*J46*K46),"0")</f>
        <v>0</v>
      </c>
      <c r="M46" s="18">
        <f>L46*'1. Standard_Cost'!F4</f>
        <v>0</v>
      </c>
      <c r="N46" s="19"/>
      <c r="O46" s="19"/>
      <c r="P46" s="19"/>
      <c r="Q46" s="19"/>
      <c r="R46" s="20">
        <f>+N46*P46*'1. Standard_Cost'!$B$13</f>
        <v>0</v>
      </c>
      <c r="S46" s="20">
        <f>+N46*O46*P46*'1. Standard_Cost'!$C$13</f>
        <v>0</v>
      </c>
      <c r="T46" s="20">
        <f>+N46*P46*Q46*'1. Standard_Cost'!$D$13</f>
        <v>0</v>
      </c>
      <c r="U46" s="20">
        <f>+N46*O46*'1. Standard_Cost'!$E$13</f>
        <v>0</v>
      </c>
      <c r="V46" s="19"/>
      <c r="W46" s="19"/>
      <c r="X46" s="19"/>
      <c r="Y46" s="20">
        <f>+V46*((X46*'1. Standard_Cost'!$B$17)+(W46*X46*'1. Standard_Cost'!$C$17))</f>
        <v>0</v>
      </c>
      <c r="Z46" s="19"/>
      <c r="AA46" s="19"/>
      <c r="AB46" s="20">
        <f>+Z46*'1. Standard_Cost'!$B$21+AA46*'1. Standard_Cost'!$C$21</f>
        <v>0</v>
      </c>
      <c r="AC46" s="21"/>
      <c r="AD46" s="22"/>
      <c r="AE46" s="20">
        <f>SUM(AD46,AC46,AB46,Y46,U46,T46,S46,R46)*'1. Standard_Cost'!B73</f>
        <v>0</v>
      </c>
      <c r="AF46" s="20">
        <f t="shared" si="70"/>
        <v>0</v>
      </c>
      <c r="AG46" s="19"/>
      <c r="AH46" s="19"/>
      <c r="AI46" s="19"/>
      <c r="AJ46" s="23"/>
      <c r="AK46" s="23"/>
      <c r="AL46" s="23"/>
      <c r="AM46" s="20">
        <f>AG46*'1. Standard_Cost'!B69+'Incremental_Cost Year 1'!AH61*'1. Standard_Cost'!C69+'Incremental_Cost Year 1'!AI61*'1. Standard_Cost'!D69+'Incremental_Cost Year 1'!AJ61+'Incremental_Cost Year 1'!AL61+AK46</f>
        <v>0</v>
      </c>
      <c r="AN46" s="20">
        <f>AM46*'1. Standard_Cost'!C73</f>
        <v>0</v>
      </c>
      <c r="AO46" s="23"/>
      <c r="AQ46" s="20">
        <f t="shared" si="66"/>
        <v>0</v>
      </c>
      <c r="AR46" s="20">
        <f t="shared" si="67"/>
        <v>0</v>
      </c>
      <c r="AS46" s="20">
        <f t="shared" si="68"/>
        <v>0</v>
      </c>
      <c r="AT46" s="20">
        <f t="shared" si="71"/>
        <v>0</v>
      </c>
      <c r="AU46" s="24"/>
      <c r="AV46" s="24"/>
      <c r="AW46" s="24"/>
      <c r="AX46" s="24"/>
      <c r="AY46" s="24"/>
      <c r="AZ46" s="24"/>
      <c r="BA46" s="25">
        <f t="shared" si="69"/>
        <v>0</v>
      </c>
    </row>
    <row r="47" spans="2:53" outlineLevel="2">
      <c r="B47" s="41"/>
      <c r="C47" s="38"/>
      <c r="D47" s="84"/>
      <c r="E47" s="84"/>
      <c r="F47" s="84"/>
      <c r="G47" s="83"/>
      <c r="H47" s="26" t="s">
        <v>180</v>
      </c>
      <c r="I47" s="16"/>
      <c r="J47" s="17"/>
      <c r="K47" s="17"/>
      <c r="L47" s="18" t="str">
        <f>IF(I47&lt;&gt;0,((VLOOKUP(I47,'1. Standard_Cost'!$B$4:$D$9,2)+VLOOKUP(I47,'1. Standard_Cost'!$B$4:$D$9,3))*J47*K47),"0")</f>
        <v>0</v>
      </c>
      <c r="M47" s="18">
        <f>L47*'1. Standard_Cost'!F4</f>
        <v>0</v>
      </c>
      <c r="N47" s="19"/>
      <c r="O47" s="19"/>
      <c r="P47" s="19"/>
      <c r="Q47" s="19"/>
      <c r="R47" s="20">
        <f>+N47*P47*'1. Standard_Cost'!$B$13</f>
        <v>0</v>
      </c>
      <c r="S47" s="20">
        <f>+N47*O47*P47*'1. Standard_Cost'!$C$13</f>
        <v>0</v>
      </c>
      <c r="T47" s="20">
        <f>+N47*P47*Q47*'1. Standard_Cost'!$D$13</f>
        <v>0</v>
      </c>
      <c r="U47" s="20">
        <f>+N47*O47*'1. Standard_Cost'!$E$13</f>
        <v>0</v>
      </c>
      <c r="V47" s="19"/>
      <c r="W47" s="19"/>
      <c r="X47" s="19"/>
      <c r="Y47" s="20">
        <f>+V47*((X47*'1. Standard_Cost'!$B$17)+(W47*X47*'1. Standard_Cost'!$C$17))</f>
        <v>0</v>
      </c>
      <c r="Z47" s="19"/>
      <c r="AA47" s="19"/>
      <c r="AB47" s="20">
        <f>+Z47*'1. Standard_Cost'!$B$21+AA47*'1. Standard_Cost'!$C$21</f>
        <v>0</v>
      </c>
      <c r="AC47" s="21"/>
      <c r="AD47" s="22"/>
      <c r="AE47" s="20">
        <f>SUM(AD47,AC47,AB47,Y47,U47,T47,S47,R47)*'1. Standard_Cost'!B73</f>
        <v>0</v>
      </c>
      <c r="AF47" s="20">
        <f t="shared" si="70"/>
        <v>0</v>
      </c>
      <c r="AG47" s="19"/>
      <c r="AH47" s="19"/>
      <c r="AI47" s="19"/>
      <c r="AJ47" s="23"/>
      <c r="AK47" s="23"/>
      <c r="AL47" s="23"/>
      <c r="AM47" s="20">
        <f>AG47*'1. Standard_Cost'!B69+'Incremental_Cost Year 1'!AH62*'1. Standard_Cost'!C69+'Incremental_Cost Year 1'!AI62*'1. Standard_Cost'!D69+'Incremental_Cost Year 1'!AJ62+'Incremental_Cost Year 1'!AL62+AK47</f>
        <v>0</v>
      </c>
      <c r="AN47" s="20">
        <f>AM47*'1. Standard_Cost'!C73</f>
        <v>0</v>
      </c>
      <c r="AO47" s="23"/>
      <c r="AQ47" s="20">
        <f t="shared" si="66"/>
        <v>0</v>
      </c>
      <c r="AR47" s="20">
        <f t="shared" si="67"/>
        <v>0</v>
      </c>
      <c r="AS47" s="20">
        <f t="shared" si="68"/>
        <v>0</v>
      </c>
      <c r="AT47" s="20">
        <f t="shared" si="71"/>
        <v>0</v>
      </c>
      <c r="AU47" s="24"/>
      <c r="AV47" s="24"/>
      <c r="AW47" s="24"/>
      <c r="AX47" s="24"/>
      <c r="AY47" s="24"/>
      <c r="AZ47" s="24"/>
      <c r="BA47" s="25">
        <f t="shared" si="69"/>
        <v>0</v>
      </c>
    </row>
    <row r="48" spans="2:53" ht="41.4" outlineLevel="1">
      <c r="B48" s="41"/>
      <c r="C48" s="38"/>
      <c r="D48" s="86" t="s">
        <v>48</v>
      </c>
      <c r="E48" s="86" t="s">
        <v>201</v>
      </c>
      <c r="F48" s="88">
        <v>2023</v>
      </c>
      <c r="G48" s="89">
        <v>2027</v>
      </c>
      <c r="H48" s="27" t="s">
        <v>260</v>
      </c>
      <c r="I48" s="28"/>
      <c r="J48" s="28"/>
      <c r="K48" s="28"/>
      <c r="L48" s="29">
        <f>SUM(L44:L47)</f>
        <v>0</v>
      </c>
      <c r="M48" s="29">
        <f>SUM(M44:M47)</f>
        <v>0</v>
      </c>
      <c r="N48" s="28"/>
      <c r="O48" s="28"/>
      <c r="P48" s="28"/>
      <c r="Q48" s="28"/>
      <c r="R48" s="30">
        <f>SUM(R44:R47)</f>
        <v>0</v>
      </c>
      <c r="S48" s="30">
        <f>SUM(S44:S47)</f>
        <v>0</v>
      </c>
      <c r="T48" s="30">
        <f>SUM(T44:T47)</f>
        <v>0</v>
      </c>
      <c r="U48" s="30">
        <f>SUM(U44:U47)</f>
        <v>0</v>
      </c>
      <c r="V48" s="28"/>
      <c r="W48" s="28"/>
      <c r="X48" s="28"/>
      <c r="Y48" s="29">
        <f>SUM(Y44:Y47)</f>
        <v>0</v>
      </c>
      <c r="Z48" s="28"/>
      <c r="AA48" s="28"/>
      <c r="AB48" s="29">
        <f t="shared" ref="AB48:AF48" si="72">SUM(AB44:AB47)</f>
        <v>0</v>
      </c>
      <c r="AC48" s="29">
        <f t="shared" si="72"/>
        <v>0</v>
      </c>
      <c r="AD48" s="29">
        <f t="shared" si="72"/>
        <v>0</v>
      </c>
      <c r="AE48" s="29">
        <f t="shared" si="72"/>
        <v>0</v>
      </c>
      <c r="AF48" s="29">
        <f t="shared" si="72"/>
        <v>0</v>
      </c>
      <c r="AG48" s="28"/>
      <c r="AH48" s="28"/>
      <c r="AI48" s="28"/>
      <c r="AJ48" s="30">
        <f>SUM(AJ44:AJ47)</f>
        <v>0</v>
      </c>
      <c r="AK48" s="30">
        <f>SUM(AK44:AK47)</f>
        <v>0</v>
      </c>
      <c r="AL48" s="30">
        <f>SUM(AL44:AL47)</f>
        <v>0</v>
      </c>
      <c r="AM48" s="29">
        <f>SUM(AM44:AM47)</f>
        <v>0</v>
      </c>
      <c r="AN48" s="29">
        <f>SUM(AN44:AN47)</f>
        <v>0</v>
      </c>
      <c r="AO48" s="31"/>
      <c r="AP48" s="32"/>
      <c r="AQ48" s="78">
        <f t="shared" ref="AQ48:BA48" si="73">SUM(AQ44:AQ47)</f>
        <v>0</v>
      </c>
      <c r="AR48" s="78">
        <f t="shared" si="73"/>
        <v>0</v>
      </c>
      <c r="AS48" s="78">
        <f t="shared" si="73"/>
        <v>0</v>
      </c>
      <c r="AT48" s="78">
        <f t="shared" si="73"/>
        <v>0</v>
      </c>
      <c r="AU48" s="78">
        <f t="shared" si="73"/>
        <v>0</v>
      </c>
      <c r="AV48" s="78">
        <f t="shared" si="73"/>
        <v>0</v>
      </c>
      <c r="AW48" s="78">
        <f t="shared" si="73"/>
        <v>0</v>
      </c>
      <c r="AX48" s="78">
        <f t="shared" si="73"/>
        <v>0</v>
      </c>
      <c r="AY48" s="78">
        <f t="shared" si="73"/>
        <v>0</v>
      </c>
      <c r="AZ48" s="78">
        <f t="shared" si="73"/>
        <v>0</v>
      </c>
      <c r="BA48" s="78">
        <f t="shared" si="73"/>
        <v>0</v>
      </c>
    </row>
    <row r="49" spans="2:53" outlineLevel="2">
      <c r="B49" s="41"/>
      <c r="C49" s="38"/>
      <c r="D49" s="85"/>
      <c r="E49" s="85"/>
      <c r="F49" s="87"/>
      <c r="G49" s="82"/>
      <c r="H49" s="15" t="s">
        <v>49</v>
      </c>
      <c r="I49" s="16"/>
      <c r="J49" s="17"/>
      <c r="K49" s="17"/>
      <c r="L49" s="18" t="str">
        <f>IF(I49&lt;&gt;0,((VLOOKUP(I49,'1. Standard_Cost'!$B$4:$D$9,2)+VLOOKUP(I49,'1. Standard_Cost'!$B$4:$D$9,3))*J49*K49),"0")</f>
        <v>0</v>
      </c>
      <c r="M49" s="18">
        <f>L49*'1. Standard_Cost'!F4</f>
        <v>0</v>
      </c>
      <c r="N49" s="19"/>
      <c r="O49" s="19"/>
      <c r="P49" s="19"/>
      <c r="Q49" s="19"/>
      <c r="R49" s="20">
        <f>+N49*P49*'1. Standard_Cost'!$B$13</f>
        <v>0</v>
      </c>
      <c r="S49" s="20">
        <f>+N49*O49*P49*'1. Standard_Cost'!$C$13</f>
        <v>0</v>
      </c>
      <c r="T49" s="20">
        <f>+N49*P49*Q49*'1. Standard_Cost'!$D$13</f>
        <v>0</v>
      </c>
      <c r="U49" s="20">
        <f>+N49*O49*'1. Standard_Cost'!$E$13</f>
        <v>0</v>
      </c>
      <c r="V49" s="19"/>
      <c r="W49" s="19"/>
      <c r="X49" s="19"/>
      <c r="Y49" s="20">
        <f>+V49*((X49*'1. Standard_Cost'!$B$17)+(W49*X49*'1. Standard_Cost'!$C$17))</f>
        <v>0</v>
      </c>
      <c r="Z49" s="19"/>
      <c r="AA49" s="19"/>
      <c r="AB49" s="20">
        <f>+Z49*'1. Standard_Cost'!$B$21+AA49*'1. Standard_Cost'!$C$21</f>
        <v>0</v>
      </c>
      <c r="AC49" s="21"/>
      <c r="AD49" s="22"/>
      <c r="AE49" s="20">
        <f>SUM(AD49,AC49,AB49,Y49,U49,T49,S49,R49)*'1. Standard_Cost'!B73</f>
        <v>0</v>
      </c>
      <c r="AF49" s="20">
        <f>SUM(AD49,AE49)</f>
        <v>0</v>
      </c>
      <c r="AG49" s="19"/>
      <c r="AH49" s="19"/>
      <c r="AI49" s="19"/>
      <c r="AJ49" s="23"/>
      <c r="AK49" s="23"/>
      <c r="AL49" s="23"/>
      <c r="AM49" s="20">
        <f>AG49*'1. Standard_Cost'!B69+'Incremental_Cost Year 1'!AH64*'1. Standard_Cost'!C69+'Incremental_Cost Year 1'!AI64*'1. Standard_Cost'!D69+'Incremental_Cost Year 1'!AJ64+'Incremental_Cost Year 1'!AL64+AK49</f>
        <v>0</v>
      </c>
      <c r="AN49" s="20">
        <f>AM49*'1. Standard_Cost'!C73</f>
        <v>0</v>
      </c>
      <c r="AO49" s="23"/>
      <c r="AQ49" s="20">
        <f t="shared" ref="AQ49:AQ52" si="74">L49+M49</f>
        <v>0</v>
      </c>
      <c r="AR49" s="20">
        <f t="shared" ref="AR49:AR52" si="75">AF49</f>
        <v>0</v>
      </c>
      <c r="AS49" s="20">
        <f t="shared" ref="AS49:AS52" si="76">AM49+AN49</f>
        <v>0</v>
      </c>
      <c r="AT49" s="20">
        <f>SUM(AQ49,AR49,AS49)</f>
        <v>0</v>
      </c>
      <c r="AU49" s="24"/>
      <c r="AV49" s="24"/>
      <c r="AW49" s="24"/>
      <c r="AX49" s="24"/>
      <c r="AY49" s="24"/>
      <c r="AZ49" s="24"/>
      <c r="BA49" s="25">
        <f t="shared" ref="BA49:BA52" si="77">SUM(AU49:AZ49)-AT49</f>
        <v>0</v>
      </c>
    </row>
    <row r="50" spans="2:53" outlineLevel="2">
      <c r="B50" s="41"/>
      <c r="C50" s="38"/>
      <c r="D50" s="84"/>
      <c r="E50" s="84"/>
      <c r="F50" s="84"/>
      <c r="G50" s="83"/>
      <c r="H50" s="15" t="s">
        <v>50</v>
      </c>
      <c r="I50" s="16"/>
      <c r="J50" s="17"/>
      <c r="K50" s="17"/>
      <c r="L50" s="18" t="str">
        <f>IF(I50&lt;&gt;0,((VLOOKUP(I50,'1. Standard_Cost'!$B$4:$D$9,2)+VLOOKUP(I50,'1. Standard_Cost'!$B$4:$D$9,3))*J50*K50),"0")</f>
        <v>0</v>
      </c>
      <c r="M50" s="18">
        <f>L50*'1. Standard_Cost'!F4</f>
        <v>0</v>
      </c>
      <c r="N50" s="19"/>
      <c r="O50" s="19"/>
      <c r="P50" s="19"/>
      <c r="Q50" s="19"/>
      <c r="R50" s="20">
        <f>+N50*P50*'1. Standard_Cost'!$B$13</f>
        <v>0</v>
      </c>
      <c r="S50" s="20">
        <f>+N50*O50*P50*'1. Standard_Cost'!$C$13</f>
        <v>0</v>
      </c>
      <c r="T50" s="20">
        <f>+N50*P50*Q50*'1. Standard_Cost'!$D$13</f>
        <v>0</v>
      </c>
      <c r="U50" s="20">
        <f>+N50*O50*'1. Standard_Cost'!$E$13</f>
        <v>0</v>
      </c>
      <c r="V50" s="19"/>
      <c r="W50" s="19"/>
      <c r="X50" s="19"/>
      <c r="Y50" s="20">
        <f>+V50*((X50*'1. Standard_Cost'!$B$17)+(W50*X50*'1. Standard_Cost'!$C$17))</f>
        <v>0</v>
      </c>
      <c r="Z50" s="19"/>
      <c r="AA50" s="19"/>
      <c r="AB50" s="20">
        <f>+Z50*'1. Standard_Cost'!$B$21+AA50*'1. Standard_Cost'!$C$21</f>
        <v>0</v>
      </c>
      <c r="AC50" s="21"/>
      <c r="AD50" s="22"/>
      <c r="AE50" s="20">
        <f>SUM(AD50,AC50,AB50,Y50,U50,T50,S50,R50)*'1. Standard_Cost'!B73</f>
        <v>0</v>
      </c>
      <c r="AF50" s="20">
        <f t="shared" ref="AF50:AF52" si="78">SUM(AD50,AE50)</f>
        <v>0</v>
      </c>
      <c r="AG50" s="19"/>
      <c r="AH50" s="19"/>
      <c r="AI50" s="19"/>
      <c r="AJ50" s="23"/>
      <c r="AK50" s="23"/>
      <c r="AL50" s="23"/>
      <c r="AM50" s="20">
        <f>AG50*'1. Standard_Cost'!B69+'Incremental_Cost Year 1'!AH65*'1. Standard_Cost'!C69+'Incremental_Cost Year 1'!AI65*'1. Standard_Cost'!D69+'Incremental_Cost Year 1'!AJ65+'Incremental_Cost Year 1'!AL65+AK50</f>
        <v>0</v>
      </c>
      <c r="AN50" s="20">
        <f>AM50*'1. Standard_Cost'!C73</f>
        <v>0</v>
      </c>
      <c r="AO50" s="23"/>
      <c r="AQ50" s="20">
        <f t="shared" si="74"/>
        <v>0</v>
      </c>
      <c r="AR50" s="20">
        <f t="shared" si="75"/>
        <v>0</v>
      </c>
      <c r="AS50" s="20">
        <f t="shared" si="76"/>
        <v>0</v>
      </c>
      <c r="AT50" s="20">
        <f t="shared" ref="AT50:AT52" si="79">SUM(AQ50,AR50,AS50)</f>
        <v>0</v>
      </c>
      <c r="AU50" s="24"/>
      <c r="AV50" s="24">
        <v>0</v>
      </c>
      <c r="AW50" s="24"/>
      <c r="AX50" s="24"/>
      <c r="AY50" s="24"/>
      <c r="AZ50" s="24"/>
      <c r="BA50" s="25">
        <f t="shared" si="77"/>
        <v>0</v>
      </c>
    </row>
    <row r="51" spans="2:53" outlineLevel="2">
      <c r="B51" s="41"/>
      <c r="C51" s="240"/>
      <c r="D51" s="84"/>
      <c r="E51" s="84"/>
      <c r="F51" s="84"/>
      <c r="G51" s="83"/>
      <c r="H51" s="15" t="s">
        <v>51</v>
      </c>
      <c r="I51" s="16"/>
      <c r="J51" s="17"/>
      <c r="K51" s="17"/>
      <c r="L51" s="18" t="str">
        <f>IF(I51&lt;&gt;0,((VLOOKUP(I51,'1. Standard_Cost'!$B$4:$D$9,2)+VLOOKUP(I51,'1. Standard_Cost'!$B$4:$D$9,3))*J51*K51),"0")</f>
        <v>0</v>
      </c>
      <c r="M51" s="18">
        <f>L51*'1. Standard_Cost'!F4</f>
        <v>0</v>
      </c>
      <c r="N51" s="19"/>
      <c r="O51" s="19"/>
      <c r="P51" s="19"/>
      <c r="Q51" s="19"/>
      <c r="R51" s="20">
        <f>+N51*P51*'1. Standard_Cost'!$B$13</f>
        <v>0</v>
      </c>
      <c r="S51" s="20">
        <f>+N51*O51*P51*'1. Standard_Cost'!$C$13</f>
        <v>0</v>
      </c>
      <c r="T51" s="20">
        <f>+N51*P51*Q51*'1. Standard_Cost'!$D$13</f>
        <v>0</v>
      </c>
      <c r="U51" s="20">
        <f>+N51*O51*'1. Standard_Cost'!$E$13</f>
        <v>0</v>
      </c>
      <c r="V51" s="19"/>
      <c r="W51" s="19"/>
      <c r="X51" s="19"/>
      <c r="Y51" s="20">
        <f>+V51*((X51*'1. Standard_Cost'!$B$17)+(W51*X51*'1. Standard_Cost'!$C$17))</f>
        <v>0</v>
      </c>
      <c r="Z51" s="19"/>
      <c r="AA51" s="19"/>
      <c r="AB51" s="20">
        <f>+Z51*'1. Standard_Cost'!$B$21+AA51*'1. Standard_Cost'!$C$21</f>
        <v>0</v>
      </c>
      <c r="AC51" s="21"/>
      <c r="AD51" s="22"/>
      <c r="AE51" s="20">
        <f>SUM(AD51,AC51,AB51,Y51,U51,T51,S51,R51)*'1. Standard_Cost'!B73</f>
        <v>0</v>
      </c>
      <c r="AF51" s="20">
        <f t="shared" si="78"/>
        <v>0</v>
      </c>
      <c r="AG51" s="19"/>
      <c r="AH51" s="19"/>
      <c r="AI51" s="19"/>
      <c r="AJ51" s="23"/>
      <c r="AK51" s="23"/>
      <c r="AL51" s="23"/>
      <c r="AM51" s="20">
        <f>AG51*'1. Standard_Cost'!B69+'Incremental_Cost Year 1'!AH66*'1. Standard_Cost'!C69+'Incremental_Cost Year 1'!AI66*'1. Standard_Cost'!D69+'Incremental_Cost Year 1'!AJ66+'Incremental_Cost Year 1'!AL66+AK51</f>
        <v>0</v>
      </c>
      <c r="AN51" s="20">
        <f>AM51*'1. Standard_Cost'!C73</f>
        <v>0</v>
      </c>
      <c r="AO51" s="23"/>
      <c r="AQ51" s="20">
        <f t="shared" si="74"/>
        <v>0</v>
      </c>
      <c r="AR51" s="20">
        <f t="shared" si="75"/>
        <v>0</v>
      </c>
      <c r="AS51" s="20">
        <f t="shared" si="76"/>
        <v>0</v>
      </c>
      <c r="AT51" s="20">
        <f t="shared" si="79"/>
        <v>0</v>
      </c>
      <c r="AU51" s="24"/>
      <c r="AV51" s="24"/>
      <c r="AW51" s="24"/>
      <c r="AX51" s="24"/>
      <c r="AY51" s="24"/>
      <c r="AZ51" s="24"/>
      <c r="BA51" s="25">
        <f t="shared" si="77"/>
        <v>0</v>
      </c>
    </row>
    <row r="52" spans="2:53" outlineLevel="2">
      <c r="B52" s="41"/>
      <c r="C52" s="240"/>
      <c r="D52" s="84"/>
      <c r="E52" s="84"/>
      <c r="F52" s="84"/>
      <c r="G52" s="83"/>
      <c r="H52" s="26" t="s">
        <v>180</v>
      </c>
      <c r="I52" s="16"/>
      <c r="J52" s="17"/>
      <c r="K52" s="17"/>
      <c r="L52" s="18" t="str">
        <f>IF(I52&lt;&gt;0,((VLOOKUP(I52,'1. Standard_Cost'!$B$4:$D$9,2)+VLOOKUP(I52,'1. Standard_Cost'!$B$4:$D$9,3))*J52*K52),"0")</f>
        <v>0</v>
      </c>
      <c r="M52" s="18">
        <f>L52*'1. Standard_Cost'!F4</f>
        <v>0</v>
      </c>
      <c r="N52" s="19"/>
      <c r="O52" s="19"/>
      <c r="P52" s="19"/>
      <c r="Q52" s="19"/>
      <c r="R52" s="20">
        <f>+N52*P52*'1. Standard_Cost'!$B$13</f>
        <v>0</v>
      </c>
      <c r="S52" s="20">
        <f>+N52*O52*P52*'1. Standard_Cost'!$C$13</f>
        <v>0</v>
      </c>
      <c r="T52" s="20">
        <f>+N52*P52*Q52*'1. Standard_Cost'!$D$13</f>
        <v>0</v>
      </c>
      <c r="U52" s="20">
        <f>+N52*O52*'1. Standard_Cost'!$E$13</f>
        <v>0</v>
      </c>
      <c r="V52" s="19"/>
      <c r="W52" s="19"/>
      <c r="X52" s="19"/>
      <c r="Y52" s="20">
        <f>+V52*((X52*'1. Standard_Cost'!$B$17)+(W52*X52*'1. Standard_Cost'!$C$17))</f>
        <v>0</v>
      </c>
      <c r="Z52" s="19"/>
      <c r="AA52" s="19"/>
      <c r="AB52" s="20">
        <f>+Z52*'1. Standard_Cost'!$B$21+AA52*'1. Standard_Cost'!$C$21</f>
        <v>0</v>
      </c>
      <c r="AC52" s="21"/>
      <c r="AD52" s="22"/>
      <c r="AE52" s="20">
        <f>SUM(AD52,AC52,AB52,Y52,U52,T52,S52,R52)*'1. Standard_Cost'!B73</f>
        <v>0</v>
      </c>
      <c r="AF52" s="20">
        <f t="shared" si="78"/>
        <v>0</v>
      </c>
      <c r="AG52" s="19"/>
      <c r="AH52" s="19"/>
      <c r="AI52" s="19"/>
      <c r="AJ52" s="23"/>
      <c r="AK52" s="23"/>
      <c r="AL52" s="23"/>
      <c r="AM52" s="20" t="e">
        <f>AG52*'1. Standard_Cost'!B69+'Incremental_Cost Year 1'!#REF!*'1. Standard_Cost'!C69+'Incremental_Cost Year 1'!#REF!*'1. Standard_Cost'!D69+'Incremental_Cost Year 1'!#REF!+'Incremental_Cost Year 1'!#REF!+AK52</f>
        <v>#REF!</v>
      </c>
      <c r="AN52" s="20" t="e">
        <f>AM52*'1. Standard_Cost'!C73</f>
        <v>#REF!</v>
      </c>
      <c r="AO52" s="23"/>
      <c r="AQ52" s="20">
        <f t="shared" si="74"/>
        <v>0</v>
      </c>
      <c r="AR52" s="20">
        <f t="shared" si="75"/>
        <v>0</v>
      </c>
      <c r="AS52" s="20" t="e">
        <f t="shared" si="76"/>
        <v>#REF!</v>
      </c>
      <c r="AT52" s="20" t="e">
        <f t="shared" si="79"/>
        <v>#REF!</v>
      </c>
      <c r="AU52" s="24"/>
      <c r="AV52" s="24"/>
      <c r="AW52" s="24"/>
      <c r="AX52" s="24"/>
      <c r="AY52" s="24"/>
      <c r="AZ52" s="24"/>
      <c r="BA52" s="25" t="e">
        <f t="shared" si="77"/>
        <v>#REF!</v>
      </c>
    </row>
    <row r="53" spans="2:53" ht="27.6" outlineLevel="1">
      <c r="B53" s="41"/>
      <c r="C53" s="240"/>
      <c r="D53" s="86" t="s">
        <v>48</v>
      </c>
      <c r="E53" s="86" t="s">
        <v>202</v>
      </c>
      <c r="F53" s="88" t="s">
        <v>153</v>
      </c>
      <c r="G53" s="89" t="s">
        <v>154</v>
      </c>
      <c r="H53" s="27" t="s">
        <v>261</v>
      </c>
      <c r="I53" s="28"/>
      <c r="J53" s="28"/>
      <c r="K53" s="28"/>
      <c r="L53" s="29">
        <f>SUM(L49:L52)</f>
        <v>0</v>
      </c>
      <c r="M53" s="29">
        <f t="shared" ref="M53" si="80">SUM(M49:M52)</f>
        <v>0</v>
      </c>
      <c r="N53" s="28"/>
      <c r="O53" s="28"/>
      <c r="P53" s="28"/>
      <c r="Q53" s="28"/>
      <c r="R53" s="30">
        <f>SUM(R49:R52)</f>
        <v>0</v>
      </c>
      <c r="S53" s="30">
        <f>SUM(S49:S52)</f>
        <v>0</v>
      </c>
      <c r="T53" s="30">
        <f>SUM(T49:T52)</f>
        <v>0</v>
      </c>
      <c r="U53" s="30">
        <f>SUM(U49:U52)</f>
        <v>0</v>
      </c>
      <c r="V53" s="28"/>
      <c r="W53" s="28"/>
      <c r="X53" s="28"/>
      <c r="Y53" s="29">
        <f>SUM(Y49:Y52)</f>
        <v>0</v>
      </c>
      <c r="Z53" s="28"/>
      <c r="AA53" s="28"/>
      <c r="AB53" s="29">
        <f t="shared" ref="AB53:AF53" si="81">SUM(AB49:AB52)</f>
        <v>0</v>
      </c>
      <c r="AC53" s="29">
        <f t="shared" si="81"/>
        <v>0</v>
      </c>
      <c r="AD53" s="29">
        <f t="shared" si="81"/>
        <v>0</v>
      </c>
      <c r="AE53" s="29">
        <f t="shared" si="81"/>
        <v>0</v>
      </c>
      <c r="AF53" s="29">
        <f t="shared" si="81"/>
        <v>0</v>
      </c>
      <c r="AG53" s="28"/>
      <c r="AH53" s="28"/>
      <c r="AI53" s="28"/>
      <c r="AJ53" s="30">
        <f>SUM(AJ49:AJ52)</f>
        <v>0</v>
      </c>
      <c r="AK53" s="30">
        <f>SUM(AK49:AK52)</f>
        <v>0</v>
      </c>
      <c r="AL53" s="30">
        <f>SUM(AL49:AL52)</f>
        <v>0</v>
      </c>
      <c r="AM53" s="29" t="e">
        <f>SUM(AM49:AM52)</f>
        <v>#REF!</v>
      </c>
      <c r="AN53" s="29" t="e">
        <f>SUM(AN49:AN52)</f>
        <v>#REF!</v>
      </c>
      <c r="AO53" s="31"/>
      <c r="AP53" s="32"/>
      <c r="AQ53" s="78">
        <f t="shared" ref="AQ53:BA53" si="82">SUM(AQ49:AQ52)</f>
        <v>0</v>
      </c>
      <c r="AR53" s="78">
        <f t="shared" si="82"/>
        <v>0</v>
      </c>
      <c r="AS53" s="78" t="e">
        <f t="shared" si="82"/>
        <v>#REF!</v>
      </c>
      <c r="AT53" s="78" t="e">
        <f t="shared" si="82"/>
        <v>#REF!</v>
      </c>
      <c r="AU53" s="78">
        <f t="shared" si="82"/>
        <v>0</v>
      </c>
      <c r="AV53" s="78">
        <f t="shared" si="82"/>
        <v>0</v>
      </c>
      <c r="AW53" s="78">
        <f t="shared" si="82"/>
        <v>0</v>
      </c>
      <c r="AX53" s="78">
        <f t="shared" si="82"/>
        <v>0</v>
      </c>
      <c r="AY53" s="78">
        <f t="shared" si="82"/>
        <v>0</v>
      </c>
      <c r="AZ53" s="78">
        <f t="shared" si="82"/>
        <v>0</v>
      </c>
      <c r="BA53" s="78" t="e">
        <f t="shared" si="82"/>
        <v>#REF!</v>
      </c>
    </row>
    <row r="54" spans="2:53" outlineLevel="2">
      <c r="B54" s="41"/>
      <c r="C54" s="240"/>
      <c r="D54" s="85"/>
      <c r="E54" s="85"/>
      <c r="F54" s="87"/>
      <c r="G54" s="82"/>
      <c r="H54" s="15" t="s">
        <v>49</v>
      </c>
      <c r="I54" s="16"/>
      <c r="J54" s="17"/>
      <c r="K54" s="17"/>
      <c r="L54" s="18" t="str">
        <f>IF(I54&lt;&gt;0,((VLOOKUP(I54,'1. Standard_Cost'!$B$4:$D$9,2)+VLOOKUP(I54,'1. Standard_Cost'!$B$4:$D$9,3))*J54*K54),"0")</f>
        <v>0</v>
      </c>
      <c r="M54" s="18">
        <f>L54*'1. Standard_Cost'!F4</f>
        <v>0</v>
      </c>
      <c r="N54" s="19"/>
      <c r="O54" s="19"/>
      <c r="P54" s="19"/>
      <c r="Q54" s="19"/>
      <c r="R54" s="20">
        <f>+N54*P54*'1. Standard_Cost'!$B$13</f>
        <v>0</v>
      </c>
      <c r="S54" s="20">
        <f>+N54*O54*P54*'1. Standard_Cost'!$C$13</f>
        <v>0</v>
      </c>
      <c r="T54" s="20">
        <f>+N54*P54*Q54*'1. Standard_Cost'!$D$13</f>
        <v>0</v>
      </c>
      <c r="U54" s="20">
        <f>+N54*O54*'1. Standard_Cost'!$E$13</f>
        <v>0</v>
      </c>
      <c r="V54" s="19"/>
      <c r="W54" s="19"/>
      <c r="X54" s="19"/>
      <c r="Y54" s="20">
        <f>+V54*((X54*'1. Standard_Cost'!$B$17)+(W54*X54*'1. Standard_Cost'!$C$17))</f>
        <v>0</v>
      </c>
      <c r="Z54" s="19"/>
      <c r="AA54" s="19"/>
      <c r="AB54" s="20">
        <f>+Z54*'1. Standard_Cost'!$B$21+AA54*'1. Standard_Cost'!$C$21</f>
        <v>0</v>
      </c>
      <c r="AC54" s="21"/>
      <c r="AD54" s="22"/>
      <c r="AE54" s="20">
        <f>SUM(AD54,AC54,AB54,Y54,U54,T54,S54,R54)*'1. Standard_Cost'!B73</f>
        <v>0</v>
      </c>
      <c r="AF54" s="20">
        <f>SUM(AD54,AE54)</f>
        <v>0</v>
      </c>
      <c r="AG54" s="19"/>
      <c r="AH54" s="19"/>
      <c r="AI54" s="19"/>
      <c r="AJ54" s="23"/>
      <c r="AK54" s="23"/>
      <c r="AL54" s="23"/>
      <c r="AM54" s="20" t="e">
        <f>AG54*'1. Standard_Cost'!B69+'Incremental_Cost Year 1'!#REF!*'1. Standard_Cost'!C69+'Incremental_Cost Year 1'!#REF!*'1. Standard_Cost'!D69+'Incremental_Cost Year 1'!#REF!+'Incremental_Cost Year 1'!#REF!+AK54</f>
        <v>#REF!</v>
      </c>
      <c r="AN54" s="20" t="e">
        <f>AM54*'1. Standard_Cost'!C73</f>
        <v>#REF!</v>
      </c>
      <c r="AO54" s="23"/>
      <c r="AQ54" s="20">
        <f t="shared" ref="AQ54:AQ57" si="83">L54+M54</f>
        <v>0</v>
      </c>
      <c r="AR54" s="20">
        <f t="shared" ref="AR54:AR57" si="84">AF54</f>
        <v>0</v>
      </c>
      <c r="AS54" s="20" t="e">
        <f t="shared" ref="AS54:AS57" si="85">AM54+AN54</f>
        <v>#REF!</v>
      </c>
      <c r="AT54" s="20" t="e">
        <f>SUM(AQ54,AR54,AS54)</f>
        <v>#REF!</v>
      </c>
      <c r="AU54" s="24"/>
      <c r="AV54" s="24"/>
      <c r="AW54" s="24"/>
      <c r="AX54" s="24"/>
      <c r="AY54" s="24"/>
      <c r="AZ54" s="24"/>
      <c r="BA54" s="25" t="e">
        <f t="shared" ref="BA54:BA57" si="86">SUM(AU54:AZ54)-AT54</f>
        <v>#REF!</v>
      </c>
    </row>
    <row r="55" spans="2:53" outlineLevel="2">
      <c r="B55" s="41"/>
      <c r="C55" s="240"/>
      <c r="D55" s="84"/>
      <c r="E55" s="84"/>
      <c r="F55" s="84"/>
      <c r="G55" s="83"/>
      <c r="H55" s="15" t="s">
        <v>50</v>
      </c>
      <c r="I55" s="16"/>
      <c r="J55" s="17"/>
      <c r="K55" s="17"/>
      <c r="L55" s="18" t="str">
        <f>IF(I55&lt;&gt;0,((VLOOKUP(I55,'1. Standard_Cost'!$B$4:$D$9,2)+VLOOKUP(I55,'1. Standard_Cost'!$B$4:$D$9,3))*J55*K55),"0")</f>
        <v>0</v>
      </c>
      <c r="M55" s="18">
        <f>L55*'1. Standard_Cost'!F4</f>
        <v>0</v>
      </c>
      <c r="N55" s="19"/>
      <c r="O55" s="19"/>
      <c r="P55" s="19"/>
      <c r="Q55" s="19"/>
      <c r="R55" s="20">
        <f>+N55*P55*'1. Standard_Cost'!$B$13</f>
        <v>0</v>
      </c>
      <c r="S55" s="20">
        <f>+N55*O55*P55*'1. Standard_Cost'!$C$13</f>
        <v>0</v>
      </c>
      <c r="T55" s="20">
        <f>+N55*P55*Q55*'1. Standard_Cost'!$D$13</f>
        <v>0</v>
      </c>
      <c r="U55" s="20">
        <f>+N55*O55*'1. Standard_Cost'!$E$13</f>
        <v>0</v>
      </c>
      <c r="V55" s="19"/>
      <c r="W55" s="19"/>
      <c r="X55" s="19"/>
      <c r="Y55" s="20">
        <f>+V55*((X55*'1. Standard_Cost'!$B$17)+(W55*X55*'1. Standard_Cost'!$C$17))</f>
        <v>0</v>
      </c>
      <c r="Z55" s="19"/>
      <c r="AA55" s="19"/>
      <c r="AB55" s="20">
        <f>+Z55*'1. Standard_Cost'!$B$21+AA55*'1. Standard_Cost'!$C$21</f>
        <v>0</v>
      </c>
      <c r="AC55" s="21"/>
      <c r="AD55" s="22"/>
      <c r="AE55" s="20">
        <f>SUM(AD55,AC55,AB55,Y55,U55,T55,S55,R55)*'1. Standard_Cost'!B73</f>
        <v>0</v>
      </c>
      <c r="AF55" s="20">
        <f t="shared" ref="AF55:AF57" si="87">SUM(AD55,AE55)</f>
        <v>0</v>
      </c>
      <c r="AG55" s="19"/>
      <c r="AH55" s="19"/>
      <c r="AI55" s="19"/>
      <c r="AJ55" s="23"/>
      <c r="AK55" s="23"/>
      <c r="AL55" s="23"/>
      <c r="AM55" s="20" t="e">
        <f>AG55*'1. Standard_Cost'!B69+'Incremental_Cost Year 1'!#REF!*'1. Standard_Cost'!C69+'Incremental_Cost Year 1'!#REF!*'1. Standard_Cost'!D69+'Incremental_Cost Year 1'!#REF!+'Incremental_Cost Year 1'!#REF!+AK55</f>
        <v>#REF!</v>
      </c>
      <c r="AN55" s="20" t="e">
        <f>AM55*'1. Standard_Cost'!C73</f>
        <v>#REF!</v>
      </c>
      <c r="AO55" s="23"/>
      <c r="AQ55" s="20">
        <f t="shared" si="83"/>
        <v>0</v>
      </c>
      <c r="AR55" s="20">
        <f t="shared" si="84"/>
        <v>0</v>
      </c>
      <c r="AS55" s="20" t="e">
        <f t="shared" si="85"/>
        <v>#REF!</v>
      </c>
      <c r="AT55" s="20" t="e">
        <f t="shared" ref="AT55:AT57" si="88">SUM(AQ55,AR55,AS55)</f>
        <v>#REF!</v>
      </c>
      <c r="AU55" s="24"/>
      <c r="AV55" s="24">
        <v>0</v>
      </c>
      <c r="AW55" s="24"/>
      <c r="AX55" s="24"/>
      <c r="AY55" s="24"/>
      <c r="AZ55" s="24"/>
      <c r="BA55" s="25" t="e">
        <f t="shared" si="86"/>
        <v>#REF!</v>
      </c>
    </row>
    <row r="56" spans="2:53" outlineLevel="2">
      <c r="B56" s="41"/>
      <c r="C56" s="240"/>
      <c r="D56" s="84"/>
      <c r="E56" s="84"/>
      <c r="F56" s="84"/>
      <c r="G56" s="83"/>
      <c r="H56" s="15" t="s">
        <v>51</v>
      </c>
      <c r="I56" s="16"/>
      <c r="J56" s="17"/>
      <c r="K56" s="17"/>
      <c r="L56" s="18" t="str">
        <f>IF(I56&lt;&gt;0,((VLOOKUP(I56,'1. Standard_Cost'!$B$4:$D$9,2)+VLOOKUP(I56,'1. Standard_Cost'!$B$4:$D$9,3))*J56*K56),"0")</f>
        <v>0</v>
      </c>
      <c r="M56" s="18">
        <f>L56*'1. Standard_Cost'!F4</f>
        <v>0</v>
      </c>
      <c r="N56" s="19"/>
      <c r="O56" s="19"/>
      <c r="P56" s="19"/>
      <c r="Q56" s="19"/>
      <c r="R56" s="20">
        <f>+N56*P56*'1. Standard_Cost'!$B$13</f>
        <v>0</v>
      </c>
      <c r="S56" s="20">
        <f>+N56*O56*P56*'1. Standard_Cost'!$C$13</f>
        <v>0</v>
      </c>
      <c r="T56" s="20">
        <f>+N56*P56*Q56*'1. Standard_Cost'!$D$13</f>
        <v>0</v>
      </c>
      <c r="U56" s="20">
        <f>+N56*O56*'1. Standard_Cost'!$E$13</f>
        <v>0</v>
      </c>
      <c r="V56" s="19"/>
      <c r="W56" s="19"/>
      <c r="X56" s="19"/>
      <c r="Y56" s="20">
        <f>+V56*((X56*'1. Standard_Cost'!$B$17)+(W56*X56*'1. Standard_Cost'!$C$17))</f>
        <v>0</v>
      </c>
      <c r="Z56" s="19"/>
      <c r="AA56" s="19"/>
      <c r="AB56" s="20">
        <f>+Z56*'1. Standard_Cost'!$B$21+AA56*'1. Standard_Cost'!$C$21</f>
        <v>0</v>
      </c>
      <c r="AC56" s="21"/>
      <c r="AD56" s="22"/>
      <c r="AE56" s="20">
        <f>SUM(AD56,AC56,AB56,Y56,U56,T56,S56,R56)*'1. Standard_Cost'!B73</f>
        <v>0</v>
      </c>
      <c r="AF56" s="20">
        <f t="shared" si="87"/>
        <v>0</v>
      </c>
      <c r="AG56" s="19"/>
      <c r="AH56" s="19"/>
      <c r="AI56" s="19"/>
      <c r="AJ56" s="23"/>
      <c r="AK56" s="23"/>
      <c r="AL56" s="23"/>
      <c r="AM56" s="20" t="e">
        <f>AG56*'1. Standard_Cost'!B69+'Incremental_Cost Year 1'!#REF!*'1. Standard_Cost'!C69+'Incremental_Cost Year 1'!#REF!*'1. Standard_Cost'!D69+'Incremental_Cost Year 1'!#REF!+'Incremental_Cost Year 1'!#REF!+AK56</f>
        <v>#REF!</v>
      </c>
      <c r="AN56" s="20" t="e">
        <f>AM56*'1. Standard_Cost'!C73</f>
        <v>#REF!</v>
      </c>
      <c r="AO56" s="23"/>
      <c r="AQ56" s="20">
        <f t="shared" si="83"/>
        <v>0</v>
      </c>
      <c r="AR56" s="20">
        <f t="shared" si="84"/>
        <v>0</v>
      </c>
      <c r="AS56" s="20" t="e">
        <f t="shared" si="85"/>
        <v>#REF!</v>
      </c>
      <c r="AT56" s="20" t="e">
        <f t="shared" si="88"/>
        <v>#REF!</v>
      </c>
      <c r="AU56" s="24"/>
      <c r="AV56" s="24"/>
      <c r="AW56" s="24"/>
      <c r="AX56" s="24"/>
      <c r="AY56" s="24"/>
      <c r="AZ56" s="24"/>
      <c r="BA56" s="25" t="e">
        <f t="shared" si="86"/>
        <v>#REF!</v>
      </c>
    </row>
    <row r="57" spans="2:53" outlineLevel="2">
      <c r="B57" s="41"/>
      <c r="C57" s="240"/>
      <c r="D57" s="84"/>
      <c r="E57" s="84"/>
      <c r="F57" s="84"/>
      <c r="G57" s="83"/>
      <c r="H57" s="26" t="s">
        <v>180</v>
      </c>
      <c r="I57" s="16"/>
      <c r="J57" s="17"/>
      <c r="K57" s="17"/>
      <c r="L57" s="18" t="str">
        <f>IF(I57&lt;&gt;0,((VLOOKUP(I57,'1. Standard_Cost'!$B$4:$D$9,2)+VLOOKUP(I57,'1. Standard_Cost'!$B$4:$D$9,3))*J57*K57),"0")</f>
        <v>0</v>
      </c>
      <c r="M57" s="18">
        <f>L57*'1. Standard_Cost'!F4</f>
        <v>0</v>
      </c>
      <c r="N57" s="19"/>
      <c r="O57" s="19"/>
      <c r="P57" s="19"/>
      <c r="Q57" s="19"/>
      <c r="R57" s="20">
        <f>+N57*P57*'1. Standard_Cost'!$B$13</f>
        <v>0</v>
      </c>
      <c r="S57" s="20">
        <f>+N57*O57*P57*'1. Standard_Cost'!$C$13</f>
        <v>0</v>
      </c>
      <c r="T57" s="20">
        <f>+N57*P57*Q57*'1. Standard_Cost'!$D$13</f>
        <v>0</v>
      </c>
      <c r="U57" s="20">
        <f>+N57*O57*'1. Standard_Cost'!$E$13</f>
        <v>0</v>
      </c>
      <c r="V57" s="19"/>
      <c r="W57" s="19"/>
      <c r="X57" s="19"/>
      <c r="Y57" s="20">
        <f>+V57*((X57*'1. Standard_Cost'!$B$17)+(W57*X57*'1. Standard_Cost'!$C$17))</f>
        <v>0</v>
      </c>
      <c r="Z57" s="19"/>
      <c r="AA57" s="19"/>
      <c r="AB57" s="20">
        <f>+Z57*'1. Standard_Cost'!$B$21+AA57*'1. Standard_Cost'!$C$21</f>
        <v>0</v>
      </c>
      <c r="AC57" s="21"/>
      <c r="AD57" s="22"/>
      <c r="AE57" s="20">
        <f>SUM(AD57,AC57,AB57,Y57,U57,T57,S57,R57)*'1. Standard_Cost'!B73</f>
        <v>0</v>
      </c>
      <c r="AF57" s="20">
        <f t="shared" si="87"/>
        <v>0</v>
      </c>
      <c r="AG57" s="19"/>
      <c r="AH57" s="19"/>
      <c r="AI57" s="19"/>
      <c r="AJ57" s="23"/>
      <c r="AK57" s="23"/>
      <c r="AL57" s="23"/>
      <c r="AM57" s="20" t="e">
        <f>AG57*'1. Standard_Cost'!B69+'Incremental_Cost Year 1'!#REF!*'1. Standard_Cost'!C69+'Incremental_Cost Year 1'!#REF!*'1. Standard_Cost'!D69+'Incremental_Cost Year 1'!#REF!+'Incremental_Cost Year 1'!#REF!+AK57</f>
        <v>#REF!</v>
      </c>
      <c r="AN57" s="20" t="e">
        <f>AM57*'1. Standard_Cost'!C73</f>
        <v>#REF!</v>
      </c>
      <c r="AO57" s="23"/>
      <c r="AQ57" s="20">
        <f t="shared" si="83"/>
        <v>0</v>
      </c>
      <c r="AR57" s="20">
        <f t="shared" si="84"/>
        <v>0</v>
      </c>
      <c r="AS57" s="20" t="e">
        <f t="shared" si="85"/>
        <v>#REF!</v>
      </c>
      <c r="AT57" s="20" t="e">
        <f t="shared" si="88"/>
        <v>#REF!</v>
      </c>
      <c r="AU57" s="24"/>
      <c r="AV57" s="24"/>
      <c r="AW57" s="24"/>
      <c r="AX57" s="24"/>
      <c r="AY57" s="24"/>
      <c r="AZ57" s="24"/>
      <c r="BA57" s="25" t="e">
        <f t="shared" si="86"/>
        <v>#REF!</v>
      </c>
    </row>
    <row r="58" spans="2:53" ht="41.4" outlineLevel="1">
      <c r="B58" s="41"/>
      <c r="C58" s="241"/>
      <c r="D58" s="86" t="s">
        <v>48</v>
      </c>
      <c r="E58" s="86" t="s">
        <v>203</v>
      </c>
      <c r="F58" s="88" t="s">
        <v>153</v>
      </c>
      <c r="G58" s="89" t="s">
        <v>154</v>
      </c>
      <c r="H58" s="27" t="s">
        <v>262</v>
      </c>
      <c r="I58" s="28"/>
      <c r="J58" s="28"/>
      <c r="K58" s="28"/>
      <c r="L58" s="29">
        <f>SUM(L54:L57)</f>
        <v>0</v>
      </c>
      <c r="M58" s="29">
        <f>SUM(M54:M57)</f>
        <v>0</v>
      </c>
      <c r="N58" s="28"/>
      <c r="O58" s="28"/>
      <c r="P58" s="28"/>
      <c r="Q58" s="28"/>
      <c r="R58" s="30">
        <f>SUM(R54:R57)</f>
        <v>0</v>
      </c>
      <c r="S58" s="30">
        <f>SUM(S54:S57)</f>
        <v>0</v>
      </c>
      <c r="T58" s="30">
        <f>SUM(T54:T57)</f>
        <v>0</v>
      </c>
      <c r="U58" s="30">
        <f>SUM(U54:U57)</f>
        <v>0</v>
      </c>
      <c r="V58" s="28"/>
      <c r="W58" s="28"/>
      <c r="X58" s="28"/>
      <c r="Y58" s="29">
        <f>SUM(Y54:Y57)</f>
        <v>0</v>
      </c>
      <c r="Z58" s="28"/>
      <c r="AA58" s="28"/>
      <c r="AB58" s="29">
        <f t="shared" ref="AB58:AF58" si="89">SUM(AB54:AB57)</f>
        <v>0</v>
      </c>
      <c r="AC58" s="29">
        <f t="shared" si="89"/>
        <v>0</v>
      </c>
      <c r="AD58" s="29">
        <f t="shared" si="89"/>
        <v>0</v>
      </c>
      <c r="AE58" s="29">
        <f t="shared" si="89"/>
        <v>0</v>
      </c>
      <c r="AF58" s="29">
        <f t="shared" si="89"/>
        <v>0</v>
      </c>
      <c r="AG58" s="28"/>
      <c r="AH58" s="28"/>
      <c r="AI58" s="28"/>
      <c r="AJ58" s="30">
        <f>SUM(AJ54:AJ57)</f>
        <v>0</v>
      </c>
      <c r="AK58" s="30">
        <f>SUM(AK54:AK57)</f>
        <v>0</v>
      </c>
      <c r="AL58" s="30">
        <f>SUM(AL54:AL57)</f>
        <v>0</v>
      </c>
      <c r="AM58" s="29" t="e">
        <f>SUM(AM54:AM57)</f>
        <v>#REF!</v>
      </c>
      <c r="AN58" s="29" t="e">
        <f>SUM(AN54:AN57)</f>
        <v>#REF!</v>
      </c>
      <c r="AO58" s="31"/>
      <c r="AP58" s="32"/>
      <c r="AQ58" s="78">
        <f t="shared" ref="AQ58:BA58" si="90">SUM(AQ54:AQ57)</f>
        <v>0</v>
      </c>
      <c r="AR58" s="78">
        <f t="shared" si="90"/>
        <v>0</v>
      </c>
      <c r="AS58" s="78" t="e">
        <f t="shared" si="90"/>
        <v>#REF!</v>
      </c>
      <c r="AT58" s="78" t="e">
        <f t="shared" si="90"/>
        <v>#REF!</v>
      </c>
      <c r="AU58" s="78">
        <f t="shared" si="90"/>
        <v>0</v>
      </c>
      <c r="AV58" s="78">
        <f t="shared" si="90"/>
        <v>0</v>
      </c>
      <c r="AW58" s="78">
        <f t="shared" si="90"/>
        <v>0</v>
      </c>
      <c r="AX58" s="78">
        <f t="shared" si="90"/>
        <v>0</v>
      </c>
      <c r="AY58" s="78">
        <f t="shared" si="90"/>
        <v>0</v>
      </c>
      <c r="AZ58" s="78">
        <f t="shared" si="90"/>
        <v>0</v>
      </c>
      <c r="BA58" s="78" t="e">
        <f t="shared" si="90"/>
        <v>#REF!</v>
      </c>
    </row>
    <row r="59" spans="2:53" s="39" customFormat="1" ht="12.75" customHeight="1">
      <c r="B59" s="49"/>
      <c r="C59" s="224" t="s">
        <v>204</v>
      </c>
      <c r="D59" s="224"/>
      <c r="E59" s="225"/>
      <c r="F59" s="69"/>
      <c r="G59" s="69"/>
      <c r="H59" s="57" t="s">
        <v>258</v>
      </c>
      <c r="I59" s="58"/>
      <c r="J59" s="58"/>
      <c r="K59" s="58"/>
      <c r="L59" s="59">
        <f>SUM(L64,L69,L74,L79,L84,L89,L94)</f>
        <v>0</v>
      </c>
      <c r="M59" s="59">
        <f>SUM(M64,M69,M74,M79,M84,M89,M94)</f>
        <v>0</v>
      </c>
      <c r="N59" s="58"/>
      <c r="O59" s="58"/>
      <c r="P59" s="58"/>
      <c r="Q59" s="58"/>
      <c r="R59" s="59">
        <f>SUM(R64,R69,R74,R79,R84,R89,R94)</f>
        <v>0</v>
      </c>
      <c r="S59" s="59">
        <f t="shared" ref="S59:U59" si="91">SUM(S64,S69,S74,S79,S84,S89,S94)</f>
        <v>0</v>
      </c>
      <c r="T59" s="59">
        <f>SUM(T64,T69,T74,T79,T84,T89,T94)</f>
        <v>0</v>
      </c>
      <c r="U59" s="59">
        <f t="shared" si="91"/>
        <v>0</v>
      </c>
      <c r="V59" s="58"/>
      <c r="W59" s="58"/>
      <c r="X59" s="58"/>
      <c r="Y59" s="59">
        <f>SUM(Y64,Y69,Y74,Y79,Y84,Y89,Y94)</f>
        <v>0</v>
      </c>
      <c r="Z59" s="59">
        <f>SUM(Z64,Z69,Z74,Z79,Z84,Z89,Z94)</f>
        <v>0</v>
      </c>
      <c r="AA59" s="58"/>
      <c r="AB59" s="59">
        <f>SUM(AB64,AB69,AB74,AB79,AB84,AB89,AB94)</f>
        <v>0</v>
      </c>
      <c r="AC59" s="59">
        <f t="shared" ref="AC59:AF59" si="92">SUM(AC64,AC69,AC74,AC79,AC84,AC89,AC94)</f>
        <v>0</v>
      </c>
      <c r="AD59" s="59">
        <f t="shared" si="92"/>
        <v>0</v>
      </c>
      <c r="AE59" s="59">
        <f t="shared" si="92"/>
        <v>0</v>
      </c>
      <c r="AF59" s="59">
        <f t="shared" si="92"/>
        <v>0</v>
      </c>
      <c r="AG59" s="58"/>
      <c r="AH59" s="58"/>
      <c r="AI59" s="58"/>
      <c r="AJ59" s="59">
        <f t="shared" ref="AJ59:AN59" si="93">SUM(AJ64,AJ69,AJ74,AJ79,AJ84,AJ89,AJ94)</f>
        <v>0</v>
      </c>
      <c r="AK59" s="59">
        <f t="shared" si="93"/>
        <v>0</v>
      </c>
      <c r="AL59" s="59">
        <f t="shared" si="93"/>
        <v>0</v>
      </c>
      <c r="AM59" s="59" t="e">
        <f t="shared" si="93"/>
        <v>#REF!</v>
      </c>
      <c r="AN59" s="59" t="e">
        <f t="shared" si="93"/>
        <v>#REF!</v>
      </c>
      <c r="AO59" s="60"/>
      <c r="AP59" s="40"/>
      <c r="AQ59" s="59">
        <f t="shared" ref="AQ59:BA59" si="94">SUM(AQ64,AQ69,AQ74,AQ79,AQ84,AQ89,AQ94)</f>
        <v>0</v>
      </c>
      <c r="AR59" s="59">
        <f t="shared" si="94"/>
        <v>0</v>
      </c>
      <c r="AS59" s="59" t="e">
        <f t="shared" si="94"/>
        <v>#REF!</v>
      </c>
      <c r="AT59" s="59" t="e">
        <f t="shared" si="94"/>
        <v>#REF!</v>
      </c>
      <c r="AU59" s="59">
        <f t="shared" si="94"/>
        <v>0</v>
      </c>
      <c r="AV59" s="59">
        <f t="shared" si="94"/>
        <v>0</v>
      </c>
      <c r="AW59" s="59">
        <f t="shared" si="94"/>
        <v>0</v>
      </c>
      <c r="AX59" s="59">
        <f t="shared" si="94"/>
        <v>0</v>
      </c>
      <c r="AY59" s="59">
        <f t="shared" si="94"/>
        <v>0</v>
      </c>
      <c r="AZ59" s="59">
        <f t="shared" si="94"/>
        <v>0</v>
      </c>
      <c r="BA59" s="59" t="e">
        <f t="shared" si="94"/>
        <v>#REF!</v>
      </c>
    </row>
    <row r="60" spans="2:53" outlineLevel="2">
      <c r="B60" s="41"/>
      <c r="C60" s="38"/>
      <c r="D60" s="85"/>
      <c r="E60" s="85"/>
      <c r="F60" s="87"/>
      <c r="G60" s="82"/>
      <c r="H60" s="15" t="s">
        <v>49</v>
      </c>
      <c r="I60" s="16"/>
      <c r="J60" s="17"/>
      <c r="K60" s="17"/>
      <c r="L60" s="18" t="str">
        <f>IF(I60&lt;&gt;0,((VLOOKUP(I60,'1. Standard_Cost'!$B$4:$D$9,2)+VLOOKUP(I60,'1. Standard_Cost'!$B$4:$D$9,3))*J60*K60),"0")</f>
        <v>0</v>
      </c>
      <c r="M60" s="18">
        <f>L60*'1. Standard_Cost'!F4</f>
        <v>0</v>
      </c>
      <c r="N60" s="19"/>
      <c r="O60" s="19"/>
      <c r="P60" s="19"/>
      <c r="Q60" s="19"/>
      <c r="R60" s="20">
        <f>+N60*P60*'1. Standard_Cost'!$B$13</f>
        <v>0</v>
      </c>
      <c r="S60" s="20">
        <f>+N60*O60*P60*'1. Standard_Cost'!$C$13</f>
        <v>0</v>
      </c>
      <c r="T60" s="20">
        <f>+N60*P60*Q60*'1. Standard_Cost'!$D$13</f>
        <v>0</v>
      </c>
      <c r="U60" s="20">
        <f>+N60*O60*'1. Standard_Cost'!$E$13</f>
        <v>0</v>
      </c>
      <c r="V60" s="19"/>
      <c r="W60" s="19"/>
      <c r="X60" s="19"/>
      <c r="Y60" s="20">
        <f>+V60*((X60*'1. Standard_Cost'!$B$17)+(W60*X60*'1. Standard_Cost'!$C$17))</f>
        <v>0</v>
      </c>
      <c r="Z60" s="19"/>
      <c r="AA60" s="19"/>
      <c r="AB60" s="20">
        <f>+Z60*'1. Standard_Cost'!$B$21+AA60*'1. Standard_Cost'!$C$21</f>
        <v>0</v>
      </c>
      <c r="AC60" s="21"/>
      <c r="AD60" s="22"/>
      <c r="AE60" s="20">
        <f>SUM(AD60,AC60,AB60,Y60,U60,T60,S60,R60)*'1. Standard_Cost'!B89</f>
        <v>0</v>
      </c>
      <c r="AF60" s="20">
        <f>SUM(AD60,AE60)</f>
        <v>0</v>
      </c>
      <c r="AG60" s="19"/>
      <c r="AH60" s="19"/>
      <c r="AI60" s="19"/>
      <c r="AJ60" s="23"/>
      <c r="AK60" s="23"/>
      <c r="AL60" s="23"/>
      <c r="AM60" s="20">
        <f>AG60*'1. Standard_Cost'!B85+'Incremental_Cost Year 1'!AH77*'1. Standard_Cost'!C85+'Incremental_Cost Year 1'!AI77*'1. Standard_Cost'!D85+'Incremental_Cost Year 1'!AJ77+'Incremental_Cost Year 1'!AL77+AK60</f>
        <v>0</v>
      </c>
      <c r="AN60" s="20">
        <f>AM60*'1. Standard_Cost'!C89</f>
        <v>0</v>
      </c>
      <c r="AO60" s="23"/>
      <c r="AQ60" s="20">
        <f t="shared" ref="AQ60:AQ63" si="95">L60+M60</f>
        <v>0</v>
      </c>
      <c r="AR60" s="20">
        <f t="shared" ref="AR60:AR63" si="96">AF60</f>
        <v>0</v>
      </c>
      <c r="AS60" s="20">
        <f t="shared" ref="AS60:AS63" si="97">AM60+AN60</f>
        <v>0</v>
      </c>
      <c r="AT60" s="20">
        <f>SUM(AQ60,AR60,AS60)</f>
        <v>0</v>
      </c>
      <c r="AU60" s="24"/>
      <c r="AV60" s="24"/>
      <c r="AW60" s="24"/>
      <c r="AX60" s="24"/>
      <c r="AY60" s="24"/>
      <c r="AZ60" s="24"/>
      <c r="BA60" s="25">
        <f t="shared" ref="BA60:BA63" si="98">SUM(AU60:AZ60)-AT60</f>
        <v>0</v>
      </c>
    </row>
    <row r="61" spans="2:53" outlineLevel="2">
      <c r="B61" s="41"/>
      <c r="C61" s="38"/>
      <c r="D61" s="84"/>
      <c r="E61" s="84"/>
      <c r="F61" s="84"/>
      <c r="G61" s="83"/>
      <c r="H61" s="15" t="s">
        <v>50</v>
      </c>
      <c r="I61" s="16"/>
      <c r="J61" s="17"/>
      <c r="K61" s="17"/>
      <c r="L61" s="18" t="str">
        <f>IF(I61&lt;&gt;0,((VLOOKUP(I61,'1. Standard_Cost'!$B$4:$D$9,2)+VLOOKUP(I61,'1. Standard_Cost'!$B$4:$D$9,3))*J61*K61),"0")</f>
        <v>0</v>
      </c>
      <c r="M61" s="18">
        <f>L61*'1. Standard_Cost'!F4</f>
        <v>0</v>
      </c>
      <c r="N61" s="19"/>
      <c r="O61" s="19"/>
      <c r="P61" s="19"/>
      <c r="Q61" s="19"/>
      <c r="R61" s="20">
        <f>+N61*P61*'1. Standard_Cost'!$B$13</f>
        <v>0</v>
      </c>
      <c r="S61" s="20">
        <f>+N61*O61*P61*'1. Standard_Cost'!$C$13</f>
        <v>0</v>
      </c>
      <c r="T61" s="20">
        <f>+N61*P61*Q61*'1. Standard_Cost'!$D$13</f>
        <v>0</v>
      </c>
      <c r="U61" s="20">
        <f>+N61*O61*'1. Standard_Cost'!$E$13</f>
        <v>0</v>
      </c>
      <c r="V61" s="19"/>
      <c r="W61" s="19"/>
      <c r="X61" s="19"/>
      <c r="Y61" s="20">
        <f>+V61*((X61*'1. Standard_Cost'!$B$17)+(W61*X61*'1. Standard_Cost'!$C$17))</f>
        <v>0</v>
      </c>
      <c r="Z61" s="19"/>
      <c r="AA61" s="19"/>
      <c r="AB61" s="20">
        <f>+Z61*'1. Standard_Cost'!$B$21+AA61*'1. Standard_Cost'!$C$21</f>
        <v>0</v>
      </c>
      <c r="AC61" s="21"/>
      <c r="AD61" s="22"/>
      <c r="AE61" s="20">
        <f>SUM(AD61,AC61,AB61,Y61,U61,T61,S61,R61)*'1. Standard_Cost'!B89</f>
        <v>0</v>
      </c>
      <c r="AF61" s="20">
        <f t="shared" ref="AF61:AF63" si="99">SUM(AD61,AE61)</f>
        <v>0</v>
      </c>
      <c r="AG61" s="19"/>
      <c r="AH61" s="19"/>
      <c r="AI61" s="19"/>
      <c r="AJ61" s="23"/>
      <c r="AK61" s="23"/>
      <c r="AL61" s="23"/>
      <c r="AM61" s="20">
        <f>AG61*'1. Standard_Cost'!B85+'Incremental_Cost Year 1'!AH78*'1. Standard_Cost'!C85+'Incremental_Cost Year 1'!AI78*'1. Standard_Cost'!D85+'Incremental_Cost Year 1'!AJ78+'Incremental_Cost Year 1'!AL78+AK61</f>
        <v>0</v>
      </c>
      <c r="AN61" s="20">
        <f>AM61*'1. Standard_Cost'!C89</f>
        <v>0</v>
      </c>
      <c r="AO61" s="23"/>
      <c r="AQ61" s="20">
        <f t="shared" si="95"/>
        <v>0</v>
      </c>
      <c r="AR61" s="20">
        <f t="shared" si="96"/>
        <v>0</v>
      </c>
      <c r="AS61" s="20">
        <f t="shared" si="97"/>
        <v>0</v>
      </c>
      <c r="AT61" s="20">
        <f t="shared" ref="AT61:AT63" si="100">SUM(AQ61,AR61,AS61)</f>
        <v>0</v>
      </c>
      <c r="AU61" s="24"/>
      <c r="AV61" s="24"/>
      <c r="AW61" s="24"/>
      <c r="AX61" s="24"/>
      <c r="AY61" s="24"/>
      <c r="AZ61" s="24"/>
      <c r="BA61" s="25">
        <f t="shared" si="98"/>
        <v>0</v>
      </c>
    </row>
    <row r="62" spans="2:53" outlineLevel="2">
      <c r="B62" s="41"/>
      <c r="C62" s="38"/>
      <c r="D62" s="84"/>
      <c r="E62" s="84"/>
      <c r="F62" s="84"/>
      <c r="G62" s="83"/>
      <c r="H62" s="15" t="s">
        <v>51</v>
      </c>
      <c r="I62" s="16"/>
      <c r="J62" s="17"/>
      <c r="K62" s="17"/>
      <c r="L62" s="18" t="str">
        <f>IF(I62&lt;&gt;0,((VLOOKUP(I62,'1. Standard_Cost'!$B$4:$D$9,2)+VLOOKUP(I62,'1. Standard_Cost'!$B$4:$D$9,3))*J62*K62),"0")</f>
        <v>0</v>
      </c>
      <c r="M62" s="18">
        <f>L62*'1. Standard_Cost'!F4</f>
        <v>0</v>
      </c>
      <c r="N62" s="19"/>
      <c r="O62" s="19"/>
      <c r="P62" s="19"/>
      <c r="Q62" s="19"/>
      <c r="R62" s="20">
        <f>+N62*P62*'1. Standard_Cost'!$B$13</f>
        <v>0</v>
      </c>
      <c r="S62" s="20">
        <f>+N62*O62*P62*'1. Standard_Cost'!$C$13</f>
        <v>0</v>
      </c>
      <c r="T62" s="20">
        <f>+N62*P62*Q62*'1. Standard_Cost'!$D$13</f>
        <v>0</v>
      </c>
      <c r="U62" s="20">
        <f>+N62*O62*'1. Standard_Cost'!$E$13</f>
        <v>0</v>
      </c>
      <c r="V62" s="19"/>
      <c r="W62" s="19"/>
      <c r="X62" s="19"/>
      <c r="Y62" s="20">
        <f>+V62*((X62*'1. Standard_Cost'!$B$17)+(W62*X62*'1. Standard_Cost'!$C$17))</f>
        <v>0</v>
      </c>
      <c r="Z62" s="19"/>
      <c r="AA62" s="19"/>
      <c r="AB62" s="20">
        <f>+Z62*'1. Standard_Cost'!$B$21+AA62*'1. Standard_Cost'!$C$21</f>
        <v>0</v>
      </c>
      <c r="AC62" s="21"/>
      <c r="AD62" s="22"/>
      <c r="AE62" s="20">
        <f>SUM(AD62,AC62,AB62,Y62,U62,T62,S62,R62)*'1. Standard_Cost'!B89</f>
        <v>0</v>
      </c>
      <c r="AF62" s="20">
        <f t="shared" si="99"/>
        <v>0</v>
      </c>
      <c r="AG62" s="19"/>
      <c r="AH62" s="19"/>
      <c r="AI62" s="19"/>
      <c r="AJ62" s="23"/>
      <c r="AK62" s="23"/>
      <c r="AL62" s="23"/>
      <c r="AM62" s="20">
        <f>AG62*'1. Standard_Cost'!B85+'Incremental_Cost Year 1'!AH79*'1. Standard_Cost'!C85+'Incremental_Cost Year 1'!AI79*'1. Standard_Cost'!D85+'Incremental_Cost Year 1'!AJ79+'Incremental_Cost Year 1'!AL79+AK62</f>
        <v>0</v>
      </c>
      <c r="AN62" s="20">
        <f>AM62*'1. Standard_Cost'!C89</f>
        <v>0</v>
      </c>
      <c r="AO62" s="23"/>
      <c r="AQ62" s="20">
        <f t="shared" si="95"/>
        <v>0</v>
      </c>
      <c r="AR62" s="20">
        <f t="shared" si="96"/>
        <v>0</v>
      </c>
      <c r="AS62" s="20">
        <f t="shared" si="97"/>
        <v>0</v>
      </c>
      <c r="AT62" s="20">
        <f t="shared" si="100"/>
        <v>0</v>
      </c>
      <c r="AU62" s="24"/>
      <c r="AV62" s="24"/>
      <c r="AW62" s="24"/>
      <c r="AX62" s="24"/>
      <c r="AY62" s="24"/>
      <c r="AZ62" s="24"/>
      <c r="BA62" s="25">
        <f t="shared" si="98"/>
        <v>0</v>
      </c>
    </row>
    <row r="63" spans="2:53" outlineLevel="2">
      <c r="B63" s="41"/>
      <c r="C63" s="38"/>
      <c r="D63" s="84"/>
      <c r="E63" s="84"/>
      <c r="F63" s="84"/>
      <c r="G63" s="83"/>
      <c r="H63" s="26" t="s">
        <v>180</v>
      </c>
      <c r="I63" s="16"/>
      <c r="J63" s="17"/>
      <c r="K63" s="17"/>
      <c r="L63" s="18" t="str">
        <f>IF(I63&lt;&gt;0,((VLOOKUP(I63,'1. Standard_Cost'!$B$4:$D$9,2)+VLOOKUP(I63,'1. Standard_Cost'!$B$4:$D$9,3))*J63*K63),"0")</f>
        <v>0</v>
      </c>
      <c r="M63" s="18">
        <f>L63*'1. Standard_Cost'!F4</f>
        <v>0</v>
      </c>
      <c r="N63" s="19"/>
      <c r="O63" s="19"/>
      <c r="P63" s="19"/>
      <c r="Q63" s="19"/>
      <c r="R63" s="20">
        <f>+N63*P63*'1. Standard_Cost'!$B$13</f>
        <v>0</v>
      </c>
      <c r="S63" s="20">
        <f>+N63*O63*P63*'1. Standard_Cost'!$C$13</f>
        <v>0</v>
      </c>
      <c r="T63" s="20">
        <f>+N63*P63*Q63*'1. Standard_Cost'!$D$13</f>
        <v>0</v>
      </c>
      <c r="U63" s="20">
        <f>+N63*O63*'1. Standard_Cost'!$E$13</f>
        <v>0</v>
      </c>
      <c r="V63" s="19"/>
      <c r="W63" s="19"/>
      <c r="X63" s="19"/>
      <c r="Y63" s="20">
        <f>+V63*((X63*'1. Standard_Cost'!$B$17)+(W63*X63*'1. Standard_Cost'!$C$17))</f>
        <v>0</v>
      </c>
      <c r="Z63" s="19"/>
      <c r="AA63" s="19"/>
      <c r="AB63" s="20">
        <f>+Z63*'1. Standard_Cost'!$B$21+AA63*'1. Standard_Cost'!$C$21</f>
        <v>0</v>
      </c>
      <c r="AC63" s="21"/>
      <c r="AD63" s="22"/>
      <c r="AE63" s="20">
        <f>SUM(AD63,AC63,AB63,Y63,U63,T63,S63,R63)*'1. Standard_Cost'!B89</f>
        <v>0</v>
      </c>
      <c r="AF63" s="20">
        <f t="shared" si="99"/>
        <v>0</v>
      </c>
      <c r="AG63" s="19"/>
      <c r="AH63" s="19"/>
      <c r="AI63" s="19"/>
      <c r="AJ63" s="23"/>
      <c r="AK63" s="23"/>
      <c r="AL63" s="23"/>
      <c r="AM63" s="20">
        <f>AG63*'1. Standard_Cost'!B85+'Incremental_Cost Year 1'!AH80*'1. Standard_Cost'!C85+'Incremental_Cost Year 1'!AI80*'1. Standard_Cost'!D85+'Incremental_Cost Year 1'!AJ80+'Incremental_Cost Year 1'!AL80+AK63</f>
        <v>0</v>
      </c>
      <c r="AN63" s="20">
        <f>AM63*'1. Standard_Cost'!C89</f>
        <v>0</v>
      </c>
      <c r="AO63" s="23"/>
      <c r="AQ63" s="20">
        <f t="shared" si="95"/>
        <v>0</v>
      </c>
      <c r="AR63" s="20">
        <f t="shared" si="96"/>
        <v>0</v>
      </c>
      <c r="AS63" s="20">
        <f t="shared" si="97"/>
        <v>0</v>
      </c>
      <c r="AT63" s="20">
        <f t="shared" si="100"/>
        <v>0</v>
      </c>
      <c r="AU63" s="24"/>
      <c r="AV63" s="24"/>
      <c r="AW63" s="24"/>
      <c r="AX63" s="24"/>
      <c r="AY63" s="24"/>
      <c r="AZ63" s="24"/>
      <c r="BA63" s="25">
        <f t="shared" si="98"/>
        <v>0</v>
      </c>
    </row>
    <row r="64" spans="2:53" ht="27.6" outlineLevel="1">
      <c r="B64" s="41"/>
      <c r="C64" s="38"/>
      <c r="D64" s="86" t="s">
        <v>48</v>
      </c>
      <c r="E64" s="86" t="s">
        <v>205</v>
      </c>
      <c r="F64" s="88" t="s">
        <v>153</v>
      </c>
      <c r="G64" s="89" t="s">
        <v>154</v>
      </c>
      <c r="H64" s="27" t="s">
        <v>257</v>
      </c>
      <c r="I64" s="28"/>
      <c r="J64" s="28"/>
      <c r="K64" s="28"/>
      <c r="L64" s="29">
        <f>SUM(L60:L63)</f>
        <v>0</v>
      </c>
      <c r="M64" s="29">
        <f>SUM(M60:M63)</f>
        <v>0</v>
      </c>
      <c r="N64" s="28"/>
      <c r="O64" s="28"/>
      <c r="P64" s="28"/>
      <c r="Q64" s="28"/>
      <c r="R64" s="30">
        <f>SUM(R60:R63)</f>
        <v>0</v>
      </c>
      <c r="S64" s="30">
        <f>SUM(S60:S63)</f>
        <v>0</v>
      </c>
      <c r="T64" s="30">
        <f>SUM(T60:T63)</f>
        <v>0</v>
      </c>
      <c r="U64" s="30">
        <f>SUM(U60:U63)</f>
        <v>0</v>
      </c>
      <c r="V64" s="28"/>
      <c r="W64" s="28"/>
      <c r="X64" s="28"/>
      <c r="Y64" s="29">
        <f>SUM(Y60:Y63)</f>
        <v>0</v>
      </c>
      <c r="Z64" s="28"/>
      <c r="AA64" s="28"/>
      <c r="AB64" s="29">
        <f t="shared" ref="AB64:AF64" si="101">SUM(AB60:AB63)</f>
        <v>0</v>
      </c>
      <c r="AC64" s="29">
        <f t="shared" si="101"/>
        <v>0</v>
      </c>
      <c r="AD64" s="29">
        <f t="shared" si="101"/>
        <v>0</v>
      </c>
      <c r="AE64" s="29">
        <f t="shared" si="101"/>
        <v>0</v>
      </c>
      <c r="AF64" s="29">
        <f t="shared" si="101"/>
        <v>0</v>
      </c>
      <c r="AG64" s="28"/>
      <c r="AH64" s="28"/>
      <c r="AI64" s="28"/>
      <c r="AJ64" s="30">
        <f>SUM(AJ60:AJ63)</f>
        <v>0</v>
      </c>
      <c r="AK64" s="30">
        <f>SUM(AK60:AK63)</f>
        <v>0</v>
      </c>
      <c r="AL64" s="30">
        <f>SUM(AL60:AL63)</f>
        <v>0</v>
      </c>
      <c r="AM64" s="29">
        <f>SUM(AM60:AM63)</f>
        <v>0</v>
      </c>
      <c r="AN64" s="29">
        <f>SUM(AN60:AN63)</f>
        <v>0</v>
      </c>
      <c r="AO64" s="31"/>
      <c r="AP64" s="32"/>
      <c r="AQ64" s="78">
        <f t="shared" ref="AQ64:BA64" si="102">SUM(AQ60:AQ63)</f>
        <v>0</v>
      </c>
      <c r="AR64" s="78">
        <f t="shared" si="102"/>
        <v>0</v>
      </c>
      <c r="AS64" s="78">
        <f t="shared" si="102"/>
        <v>0</v>
      </c>
      <c r="AT64" s="78">
        <f t="shared" si="102"/>
        <v>0</v>
      </c>
      <c r="AU64" s="78">
        <f t="shared" si="102"/>
        <v>0</v>
      </c>
      <c r="AV64" s="78">
        <f t="shared" si="102"/>
        <v>0</v>
      </c>
      <c r="AW64" s="78">
        <f t="shared" si="102"/>
        <v>0</v>
      </c>
      <c r="AX64" s="78">
        <f t="shared" si="102"/>
        <v>0</v>
      </c>
      <c r="AY64" s="78">
        <f t="shared" si="102"/>
        <v>0</v>
      </c>
      <c r="AZ64" s="78">
        <f t="shared" si="102"/>
        <v>0</v>
      </c>
      <c r="BA64" s="78">
        <f t="shared" si="102"/>
        <v>0</v>
      </c>
    </row>
    <row r="65" spans="2:53" outlineLevel="2">
      <c r="B65" s="41"/>
      <c r="C65" s="38"/>
      <c r="D65" s="85"/>
      <c r="E65" s="85"/>
      <c r="F65" s="87"/>
      <c r="G65" s="82"/>
      <c r="H65" s="15" t="s">
        <v>49</v>
      </c>
      <c r="I65" s="16"/>
      <c r="J65" s="17"/>
      <c r="K65" s="17"/>
      <c r="L65" s="18" t="str">
        <f>IF(I65&lt;&gt;0,((VLOOKUP(I65,'1. Standard_Cost'!$B$4:$D$9,2)+VLOOKUP(I65,'1. Standard_Cost'!$B$4:$D$9,3))*J65*K65),"0")</f>
        <v>0</v>
      </c>
      <c r="M65" s="18">
        <f>L65*'1. Standard_Cost'!F4</f>
        <v>0</v>
      </c>
      <c r="N65" s="19"/>
      <c r="O65" s="19"/>
      <c r="P65" s="19"/>
      <c r="Q65" s="19"/>
      <c r="R65" s="20">
        <f>+N65*P65*'1. Standard_Cost'!$B$13</f>
        <v>0</v>
      </c>
      <c r="S65" s="20">
        <f>+N65*O65*P65*'1. Standard_Cost'!$C$13</f>
        <v>0</v>
      </c>
      <c r="T65" s="20">
        <f>+N65*P65*Q65*'1. Standard_Cost'!$D$13</f>
        <v>0</v>
      </c>
      <c r="U65" s="20">
        <f>+N65*O65*'1. Standard_Cost'!$E$13</f>
        <v>0</v>
      </c>
      <c r="V65" s="19"/>
      <c r="W65" s="19"/>
      <c r="X65" s="19"/>
      <c r="Y65" s="20">
        <f>+V65*((X65*'1. Standard_Cost'!$B$17)+(W65*X65*'1. Standard_Cost'!$C$17))</f>
        <v>0</v>
      </c>
      <c r="Z65" s="19"/>
      <c r="AA65" s="19"/>
      <c r="AB65" s="20">
        <f>+Z65*'1. Standard_Cost'!$B$21+AA65*'1. Standard_Cost'!$C$21</f>
        <v>0</v>
      </c>
      <c r="AC65" s="21"/>
      <c r="AD65" s="22"/>
      <c r="AE65" s="20">
        <f>SUM(AD65,AC65,AB65,Y65,U65,T65,S65,R65)*'1. Standard_Cost'!B89</f>
        <v>0</v>
      </c>
      <c r="AF65" s="20">
        <f>SUM(AD65,AE65)</f>
        <v>0</v>
      </c>
      <c r="AG65" s="19"/>
      <c r="AH65" s="19"/>
      <c r="AI65" s="19"/>
      <c r="AJ65" s="23"/>
      <c r="AK65" s="23"/>
      <c r="AL65" s="23"/>
      <c r="AM65" s="20" t="e">
        <f>AG65*'1. Standard_Cost'!B85+'Incremental_Cost Year 1'!#REF!*'1. Standard_Cost'!C85+'Incremental_Cost Year 1'!#REF!*'1. Standard_Cost'!D85+'Incremental_Cost Year 1'!#REF!+'Incremental_Cost Year 1'!#REF!+AK65</f>
        <v>#REF!</v>
      </c>
      <c r="AN65" s="20" t="e">
        <f>AM65*'1. Standard_Cost'!C89</f>
        <v>#REF!</v>
      </c>
      <c r="AO65" s="23"/>
      <c r="AQ65" s="20">
        <f t="shared" ref="AQ65:AQ68" si="103">L65+M65</f>
        <v>0</v>
      </c>
      <c r="AR65" s="20">
        <f t="shared" ref="AR65:AR68" si="104">AF65</f>
        <v>0</v>
      </c>
      <c r="AS65" s="20" t="e">
        <f t="shared" ref="AS65:AS68" si="105">AM65+AN65</f>
        <v>#REF!</v>
      </c>
      <c r="AT65" s="20" t="e">
        <f>SUM(AQ65,AR65,AS65)</f>
        <v>#REF!</v>
      </c>
      <c r="AU65" s="24"/>
      <c r="AV65" s="24"/>
      <c r="AW65" s="24"/>
      <c r="AX65" s="24"/>
      <c r="AY65" s="24"/>
      <c r="AZ65" s="24"/>
      <c r="BA65" s="25" t="e">
        <f t="shared" ref="BA65:BA68" si="106">SUM(AU65:AZ65)-AT65</f>
        <v>#REF!</v>
      </c>
    </row>
    <row r="66" spans="2:53" outlineLevel="2">
      <c r="B66" s="41"/>
      <c r="C66" s="38"/>
      <c r="D66" s="84"/>
      <c r="E66" s="84"/>
      <c r="F66" s="84"/>
      <c r="G66" s="83"/>
      <c r="H66" s="15" t="s">
        <v>50</v>
      </c>
      <c r="I66" s="16"/>
      <c r="J66" s="17"/>
      <c r="K66" s="17"/>
      <c r="L66" s="18" t="str">
        <f>IF(I66&lt;&gt;0,((VLOOKUP(I66,'1. Standard_Cost'!$B$4:$D$9,2)+VLOOKUP(I66,'1. Standard_Cost'!$B$4:$D$9,3))*J66*K66),"0")</f>
        <v>0</v>
      </c>
      <c r="M66" s="18">
        <f>L66*'1. Standard_Cost'!F4</f>
        <v>0</v>
      </c>
      <c r="N66" s="19"/>
      <c r="O66" s="19"/>
      <c r="P66" s="19"/>
      <c r="Q66" s="19"/>
      <c r="R66" s="20">
        <f>+N66*P66*'1. Standard_Cost'!$B$13</f>
        <v>0</v>
      </c>
      <c r="S66" s="20">
        <f>+N66*O66*P66*'1. Standard_Cost'!$C$13</f>
        <v>0</v>
      </c>
      <c r="T66" s="20">
        <f>+N66*P66*Q66*'1. Standard_Cost'!$D$13</f>
        <v>0</v>
      </c>
      <c r="U66" s="20">
        <f>+N66*O66*'1. Standard_Cost'!$E$13</f>
        <v>0</v>
      </c>
      <c r="V66" s="19"/>
      <c r="W66" s="19"/>
      <c r="X66" s="19"/>
      <c r="Y66" s="20">
        <f>+V66*((X66*'1. Standard_Cost'!$B$17)+(W66*X66*'1. Standard_Cost'!$C$17))</f>
        <v>0</v>
      </c>
      <c r="Z66" s="19"/>
      <c r="AA66" s="19"/>
      <c r="AB66" s="20">
        <f>+Z66*'1. Standard_Cost'!$B$21+AA66*'1. Standard_Cost'!$C$21</f>
        <v>0</v>
      </c>
      <c r="AC66" s="21"/>
      <c r="AD66" s="22"/>
      <c r="AE66" s="20">
        <f>SUM(AD66,AC66,AB66,Y66,U66,T66,S66,R66)*'1. Standard_Cost'!B89</f>
        <v>0</v>
      </c>
      <c r="AF66" s="20">
        <f t="shared" ref="AF66:AF68" si="107">SUM(AD66,AE66)</f>
        <v>0</v>
      </c>
      <c r="AG66" s="19"/>
      <c r="AH66" s="19"/>
      <c r="AI66" s="19"/>
      <c r="AJ66" s="23"/>
      <c r="AK66" s="23"/>
      <c r="AL66" s="23"/>
      <c r="AM66" s="20" t="e">
        <f>AG66*'1. Standard_Cost'!B85+'Incremental_Cost Year 1'!#REF!*'1. Standard_Cost'!C85+'Incremental_Cost Year 1'!#REF!*'1. Standard_Cost'!D85+'Incremental_Cost Year 1'!#REF!+'Incremental_Cost Year 1'!#REF!+AK66</f>
        <v>#REF!</v>
      </c>
      <c r="AN66" s="20" t="e">
        <f>AM66*'1. Standard_Cost'!C89</f>
        <v>#REF!</v>
      </c>
      <c r="AO66" s="23"/>
      <c r="AQ66" s="20">
        <f t="shared" si="103"/>
        <v>0</v>
      </c>
      <c r="AR66" s="20">
        <f t="shared" si="104"/>
        <v>0</v>
      </c>
      <c r="AS66" s="20" t="e">
        <f t="shared" si="105"/>
        <v>#REF!</v>
      </c>
      <c r="AT66" s="20" t="e">
        <f t="shared" ref="AT66:AT68" si="108">SUM(AQ66,AR66,AS66)</f>
        <v>#REF!</v>
      </c>
      <c r="AU66" s="24"/>
      <c r="AV66" s="24">
        <v>0</v>
      </c>
      <c r="AW66" s="24"/>
      <c r="AX66" s="24"/>
      <c r="AY66" s="24"/>
      <c r="AZ66" s="24"/>
      <c r="BA66" s="25" t="e">
        <f t="shared" si="106"/>
        <v>#REF!</v>
      </c>
    </row>
    <row r="67" spans="2:53" outlineLevel="2">
      <c r="B67" s="41"/>
      <c r="C67" s="240"/>
      <c r="D67" s="84"/>
      <c r="E67" s="84"/>
      <c r="F67" s="84"/>
      <c r="G67" s="83"/>
      <c r="H67" s="15" t="s">
        <v>51</v>
      </c>
      <c r="I67" s="16"/>
      <c r="J67" s="17"/>
      <c r="K67" s="17"/>
      <c r="L67" s="18" t="str">
        <f>IF(I67&lt;&gt;0,((VLOOKUP(I67,'1. Standard_Cost'!$B$4:$D$9,2)+VLOOKUP(I67,'1. Standard_Cost'!$B$4:$D$9,3))*J67*K67),"0")</f>
        <v>0</v>
      </c>
      <c r="M67" s="18">
        <f>L67*'1. Standard_Cost'!F4</f>
        <v>0</v>
      </c>
      <c r="N67" s="19"/>
      <c r="O67" s="19"/>
      <c r="P67" s="19"/>
      <c r="Q67" s="19"/>
      <c r="R67" s="20">
        <f>+N67*P67*'1. Standard_Cost'!$B$13</f>
        <v>0</v>
      </c>
      <c r="S67" s="20">
        <f>+N67*O67*P67*'1. Standard_Cost'!$C$13</f>
        <v>0</v>
      </c>
      <c r="T67" s="20">
        <f>+N67*P67*Q67*'1. Standard_Cost'!$D$13</f>
        <v>0</v>
      </c>
      <c r="U67" s="20">
        <f>+N67*O67*'1. Standard_Cost'!$E$13</f>
        <v>0</v>
      </c>
      <c r="V67" s="19"/>
      <c r="W67" s="19"/>
      <c r="X67" s="19"/>
      <c r="Y67" s="20">
        <f>+V67*((X67*'1. Standard_Cost'!$B$17)+(W67*X67*'1. Standard_Cost'!$C$17))</f>
        <v>0</v>
      </c>
      <c r="Z67" s="19"/>
      <c r="AA67" s="19"/>
      <c r="AB67" s="20">
        <f>+Z67*'1. Standard_Cost'!$B$21+AA67*'1. Standard_Cost'!$C$21</f>
        <v>0</v>
      </c>
      <c r="AC67" s="21"/>
      <c r="AD67" s="22"/>
      <c r="AE67" s="20">
        <f>SUM(AD67,AC67,AB67,Y67,U67,T67,S67,R67)*'1. Standard_Cost'!B89</f>
        <v>0</v>
      </c>
      <c r="AF67" s="20">
        <f t="shared" si="107"/>
        <v>0</v>
      </c>
      <c r="AG67" s="19"/>
      <c r="AH67" s="19"/>
      <c r="AI67" s="19"/>
      <c r="AJ67" s="23"/>
      <c r="AK67" s="23"/>
      <c r="AL67" s="23"/>
      <c r="AM67" s="20" t="e">
        <f>AG67*'1. Standard_Cost'!B85+'Incremental_Cost Year 1'!#REF!*'1. Standard_Cost'!C85+'Incremental_Cost Year 1'!#REF!*'1. Standard_Cost'!D85+'Incremental_Cost Year 1'!#REF!+'Incremental_Cost Year 1'!#REF!+AK67</f>
        <v>#REF!</v>
      </c>
      <c r="AN67" s="20" t="e">
        <f>AM67*'1. Standard_Cost'!C89</f>
        <v>#REF!</v>
      </c>
      <c r="AO67" s="23"/>
      <c r="AQ67" s="20">
        <f t="shared" si="103"/>
        <v>0</v>
      </c>
      <c r="AR67" s="20">
        <f t="shared" si="104"/>
        <v>0</v>
      </c>
      <c r="AS67" s="20" t="e">
        <f t="shared" si="105"/>
        <v>#REF!</v>
      </c>
      <c r="AT67" s="20" t="e">
        <f t="shared" si="108"/>
        <v>#REF!</v>
      </c>
      <c r="AU67" s="24"/>
      <c r="AV67" s="24"/>
      <c r="AW67" s="24"/>
      <c r="AX67" s="24"/>
      <c r="AY67" s="24"/>
      <c r="AZ67" s="24"/>
      <c r="BA67" s="25" t="e">
        <f t="shared" si="106"/>
        <v>#REF!</v>
      </c>
    </row>
    <row r="68" spans="2:53" outlineLevel="2">
      <c r="B68" s="41"/>
      <c r="C68" s="240"/>
      <c r="D68" s="84"/>
      <c r="E68" s="84"/>
      <c r="F68" s="84"/>
      <c r="G68" s="83"/>
      <c r="H68" s="26" t="s">
        <v>180</v>
      </c>
      <c r="I68" s="16"/>
      <c r="J68" s="17"/>
      <c r="K68" s="17"/>
      <c r="L68" s="18" t="str">
        <f>IF(I68&lt;&gt;0,((VLOOKUP(I68,'1. Standard_Cost'!$B$4:$D$9,2)+VLOOKUP(I68,'1. Standard_Cost'!$B$4:$D$9,3))*J68*K68),"0")</f>
        <v>0</v>
      </c>
      <c r="M68" s="18">
        <f>L68*'1. Standard_Cost'!F4</f>
        <v>0</v>
      </c>
      <c r="N68" s="19"/>
      <c r="O68" s="19"/>
      <c r="P68" s="19"/>
      <c r="Q68" s="19"/>
      <c r="R68" s="20">
        <f>+N68*P68*'1. Standard_Cost'!$B$13</f>
        <v>0</v>
      </c>
      <c r="S68" s="20">
        <f>+N68*O68*P68*'1. Standard_Cost'!$C$13</f>
        <v>0</v>
      </c>
      <c r="T68" s="20">
        <f>+N68*P68*Q68*'1. Standard_Cost'!$D$13</f>
        <v>0</v>
      </c>
      <c r="U68" s="20">
        <f>+N68*O68*'1. Standard_Cost'!$E$13</f>
        <v>0</v>
      </c>
      <c r="V68" s="19"/>
      <c r="W68" s="19"/>
      <c r="X68" s="19"/>
      <c r="Y68" s="20">
        <f>+V68*((X68*'1. Standard_Cost'!$B$17)+(W68*X68*'1. Standard_Cost'!$C$17))</f>
        <v>0</v>
      </c>
      <c r="Z68" s="19"/>
      <c r="AA68" s="19"/>
      <c r="AB68" s="20">
        <f>+Z68*'1. Standard_Cost'!$B$21+AA68*'1. Standard_Cost'!$C$21</f>
        <v>0</v>
      </c>
      <c r="AC68" s="21"/>
      <c r="AD68" s="22"/>
      <c r="AE68" s="20">
        <f>SUM(AD68,AC68,AB68,Y68,U68,T68,S68,R68)*'1. Standard_Cost'!B89</f>
        <v>0</v>
      </c>
      <c r="AF68" s="20">
        <f t="shared" si="107"/>
        <v>0</v>
      </c>
      <c r="AG68" s="19"/>
      <c r="AH68" s="19"/>
      <c r="AI68" s="19"/>
      <c r="AJ68" s="23"/>
      <c r="AK68" s="23"/>
      <c r="AL68" s="23"/>
      <c r="AM68" s="20" t="e">
        <f>AG68*'1. Standard_Cost'!B85+'Incremental_Cost Year 1'!#REF!*'1. Standard_Cost'!C85+'Incremental_Cost Year 1'!#REF!*'1. Standard_Cost'!D85+'Incremental_Cost Year 1'!#REF!+'Incremental_Cost Year 1'!#REF!+AK68</f>
        <v>#REF!</v>
      </c>
      <c r="AN68" s="20" t="e">
        <f>AM68*'1. Standard_Cost'!C89</f>
        <v>#REF!</v>
      </c>
      <c r="AO68" s="23"/>
      <c r="AQ68" s="20">
        <f t="shared" si="103"/>
        <v>0</v>
      </c>
      <c r="AR68" s="20">
        <f t="shared" si="104"/>
        <v>0</v>
      </c>
      <c r="AS68" s="20" t="e">
        <f t="shared" si="105"/>
        <v>#REF!</v>
      </c>
      <c r="AT68" s="20" t="e">
        <f t="shared" si="108"/>
        <v>#REF!</v>
      </c>
      <c r="AU68" s="24"/>
      <c r="AV68" s="24"/>
      <c r="AW68" s="24"/>
      <c r="AX68" s="24"/>
      <c r="AY68" s="24"/>
      <c r="AZ68" s="24"/>
      <c r="BA68" s="25" t="e">
        <f t="shared" si="106"/>
        <v>#REF!</v>
      </c>
    </row>
    <row r="69" spans="2:53" ht="27.6" outlineLevel="1">
      <c r="B69" s="41"/>
      <c r="C69" s="240"/>
      <c r="D69" s="86" t="s">
        <v>48</v>
      </c>
      <c r="E69" s="86" t="s">
        <v>206</v>
      </c>
      <c r="F69" s="88" t="s">
        <v>153</v>
      </c>
      <c r="G69" s="89" t="s">
        <v>154</v>
      </c>
      <c r="H69" s="27" t="s">
        <v>256</v>
      </c>
      <c r="I69" s="28"/>
      <c r="J69" s="28"/>
      <c r="K69" s="28"/>
      <c r="L69" s="29">
        <f>SUM(L65:L68)</f>
        <v>0</v>
      </c>
      <c r="M69" s="29">
        <f>SUM(M65:M68)</f>
        <v>0</v>
      </c>
      <c r="N69" s="28"/>
      <c r="O69" s="28"/>
      <c r="P69" s="28"/>
      <c r="Q69" s="28"/>
      <c r="R69" s="30">
        <f>SUM(R65:R68)</f>
        <v>0</v>
      </c>
      <c r="S69" s="30">
        <f>SUM(S65:S68)</f>
        <v>0</v>
      </c>
      <c r="T69" s="30">
        <f>SUM(T65:T68)</f>
        <v>0</v>
      </c>
      <c r="U69" s="30">
        <f>SUM(U65:U68)</f>
        <v>0</v>
      </c>
      <c r="V69" s="28"/>
      <c r="W69" s="28"/>
      <c r="X69" s="28"/>
      <c r="Y69" s="29">
        <f>SUM(Y65:Y68)</f>
        <v>0</v>
      </c>
      <c r="Z69" s="28"/>
      <c r="AA69" s="28"/>
      <c r="AB69" s="29">
        <f t="shared" ref="AB69:AF69" si="109">SUM(AB65:AB68)</f>
        <v>0</v>
      </c>
      <c r="AC69" s="29">
        <f t="shared" si="109"/>
        <v>0</v>
      </c>
      <c r="AD69" s="29">
        <f t="shared" si="109"/>
        <v>0</v>
      </c>
      <c r="AE69" s="29">
        <f t="shared" si="109"/>
        <v>0</v>
      </c>
      <c r="AF69" s="29">
        <f t="shared" si="109"/>
        <v>0</v>
      </c>
      <c r="AG69" s="28"/>
      <c r="AH69" s="28"/>
      <c r="AI69" s="28"/>
      <c r="AJ69" s="30">
        <f>SUM(AJ65:AJ68)</f>
        <v>0</v>
      </c>
      <c r="AK69" s="30">
        <f>SUM(AK65:AK68)</f>
        <v>0</v>
      </c>
      <c r="AL69" s="30">
        <f>SUM(AL65:AL68)</f>
        <v>0</v>
      </c>
      <c r="AM69" s="29" t="e">
        <f>SUM(AM65:AM68)</f>
        <v>#REF!</v>
      </c>
      <c r="AN69" s="29" t="e">
        <f>SUM(AN65:AN68)</f>
        <v>#REF!</v>
      </c>
      <c r="AO69" s="31"/>
      <c r="AP69" s="32"/>
      <c r="AQ69" s="78">
        <f t="shared" ref="AQ69:BA69" si="110">SUM(AQ65:AQ68)</f>
        <v>0</v>
      </c>
      <c r="AR69" s="78">
        <f t="shared" si="110"/>
        <v>0</v>
      </c>
      <c r="AS69" s="78" t="e">
        <f t="shared" si="110"/>
        <v>#REF!</v>
      </c>
      <c r="AT69" s="78" t="e">
        <f t="shared" si="110"/>
        <v>#REF!</v>
      </c>
      <c r="AU69" s="78">
        <f t="shared" si="110"/>
        <v>0</v>
      </c>
      <c r="AV69" s="78">
        <f t="shared" si="110"/>
        <v>0</v>
      </c>
      <c r="AW69" s="78">
        <f t="shared" si="110"/>
        <v>0</v>
      </c>
      <c r="AX69" s="78">
        <f t="shared" si="110"/>
        <v>0</v>
      </c>
      <c r="AY69" s="78">
        <f t="shared" si="110"/>
        <v>0</v>
      </c>
      <c r="AZ69" s="78">
        <f t="shared" si="110"/>
        <v>0</v>
      </c>
      <c r="BA69" s="78" t="e">
        <f t="shared" si="110"/>
        <v>#REF!</v>
      </c>
    </row>
    <row r="70" spans="2:53" outlineLevel="2">
      <c r="B70" s="41"/>
      <c r="C70" s="240"/>
      <c r="D70" s="85"/>
      <c r="E70" s="85"/>
      <c r="F70" s="87"/>
      <c r="G70" s="82"/>
      <c r="H70" s="15" t="s">
        <v>49</v>
      </c>
      <c r="I70" s="16"/>
      <c r="J70" s="17"/>
      <c r="K70" s="17"/>
      <c r="L70" s="18" t="str">
        <f>IF(I70&lt;&gt;0,((VLOOKUP(I70,'1. Standard_Cost'!$B$4:$D$9,2)+VLOOKUP(I70,'1. Standard_Cost'!$B$4:$D$9,3))*J70*K70),"0")</f>
        <v>0</v>
      </c>
      <c r="M70" s="18">
        <f>L70*'1. Standard_Cost'!F4</f>
        <v>0</v>
      </c>
      <c r="N70" s="19"/>
      <c r="O70" s="19"/>
      <c r="P70" s="19"/>
      <c r="Q70" s="19"/>
      <c r="R70" s="20">
        <f>+N70*P70*'1. Standard_Cost'!$B$13</f>
        <v>0</v>
      </c>
      <c r="S70" s="20">
        <f>+N70*O70*P70*'1. Standard_Cost'!$C$13</f>
        <v>0</v>
      </c>
      <c r="T70" s="20">
        <f>+N70*P70*Q70*'1. Standard_Cost'!$D$13</f>
        <v>0</v>
      </c>
      <c r="U70" s="20">
        <f>+N70*O70*'1. Standard_Cost'!$E$13</f>
        <v>0</v>
      </c>
      <c r="V70" s="19"/>
      <c r="W70" s="19"/>
      <c r="X70" s="19"/>
      <c r="Y70" s="20">
        <f>+V70*((X70*'1. Standard_Cost'!$B$17)+(W70*X70*'1. Standard_Cost'!$C$17))</f>
        <v>0</v>
      </c>
      <c r="Z70" s="19"/>
      <c r="AA70" s="19"/>
      <c r="AB70" s="20">
        <f>+Z70*'1. Standard_Cost'!$B$21+AA70*'1. Standard_Cost'!$C$21</f>
        <v>0</v>
      </c>
      <c r="AC70" s="21"/>
      <c r="AD70" s="22"/>
      <c r="AE70" s="20">
        <f>SUM(AD70,AC70,AB70,Y70,U70,T70,S70,R70)*'1. Standard_Cost'!B89</f>
        <v>0</v>
      </c>
      <c r="AF70" s="20">
        <f>SUM(AD70,AE70)</f>
        <v>0</v>
      </c>
      <c r="AG70" s="19"/>
      <c r="AH70" s="19"/>
      <c r="AI70" s="19"/>
      <c r="AJ70" s="23"/>
      <c r="AK70" s="23"/>
      <c r="AL70" s="23"/>
      <c r="AM70" s="20" t="e">
        <f>AG70*'1. Standard_Cost'!B85+'Incremental_Cost Year 1'!#REF!*'1. Standard_Cost'!C85+'Incremental_Cost Year 1'!#REF!*'1. Standard_Cost'!D85+'Incremental_Cost Year 1'!#REF!+'Incremental_Cost Year 1'!#REF!+AK70</f>
        <v>#REF!</v>
      </c>
      <c r="AN70" s="20" t="e">
        <f>AM70*'1. Standard_Cost'!C89</f>
        <v>#REF!</v>
      </c>
      <c r="AO70" s="23"/>
      <c r="AQ70" s="20">
        <f t="shared" ref="AQ70:AQ73" si="111">L70+M70</f>
        <v>0</v>
      </c>
      <c r="AR70" s="20">
        <f t="shared" ref="AR70:AR73" si="112">AF70</f>
        <v>0</v>
      </c>
      <c r="AS70" s="20" t="e">
        <f t="shared" ref="AS70:AS73" si="113">AM70+AN70</f>
        <v>#REF!</v>
      </c>
      <c r="AT70" s="20" t="e">
        <f>SUM(AQ70,AR70,AS70)</f>
        <v>#REF!</v>
      </c>
      <c r="AU70" s="24"/>
      <c r="AV70" s="24"/>
      <c r="AW70" s="24"/>
      <c r="AX70" s="24"/>
      <c r="AY70" s="24"/>
      <c r="AZ70" s="24"/>
      <c r="BA70" s="25" t="e">
        <f t="shared" ref="BA70:BA73" si="114">SUM(AU70:AZ70)-AT70</f>
        <v>#REF!</v>
      </c>
    </row>
    <row r="71" spans="2:53" outlineLevel="2">
      <c r="B71" s="41"/>
      <c r="C71" s="240"/>
      <c r="D71" s="84"/>
      <c r="E71" s="84"/>
      <c r="F71" s="84"/>
      <c r="G71" s="83"/>
      <c r="H71" s="15" t="s">
        <v>50</v>
      </c>
      <c r="I71" s="16"/>
      <c r="J71" s="17"/>
      <c r="K71" s="17"/>
      <c r="L71" s="18" t="str">
        <f>IF(I71&lt;&gt;0,((VLOOKUP(I71,'1. Standard_Cost'!$B$4:$D$9,2)+VLOOKUP(I71,'1. Standard_Cost'!$B$4:$D$9,3))*J71*K71),"0")</f>
        <v>0</v>
      </c>
      <c r="M71" s="18">
        <f>L71*'1. Standard_Cost'!F4</f>
        <v>0</v>
      </c>
      <c r="N71" s="19"/>
      <c r="O71" s="19"/>
      <c r="P71" s="19"/>
      <c r="Q71" s="19"/>
      <c r="R71" s="20">
        <f>+N71*P71*'1. Standard_Cost'!$B$13</f>
        <v>0</v>
      </c>
      <c r="S71" s="20">
        <f>+N71*O71*P71*'1. Standard_Cost'!$C$13</f>
        <v>0</v>
      </c>
      <c r="T71" s="20">
        <f>+N71*P71*Q71*'1. Standard_Cost'!$D$13</f>
        <v>0</v>
      </c>
      <c r="U71" s="20">
        <f>+N71*O71*'1. Standard_Cost'!$E$13</f>
        <v>0</v>
      </c>
      <c r="V71" s="19"/>
      <c r="W71" s="19"/>
      <c r="X71" s="19"/>
      <c r="Y71" s="20">
        <f>+V71*((X71*'1. Standard_Cost'!$B$17)+(W71*X71*'1. Standard_Cost'!$C$17))</f>
        <v>0</v>
      </c>
      <c r="Z71" s="19"/>
      <c r="AA71" s="19"/>
      <c r="AB71" s="20">
        <f>+Z71*'1. Standard_Cost'!$B$21+AA71*'1. Standard_Cost'!$C$21</f>
        <v>0</v>
      </c>
      <c r="AC71" s="21"/>
      <c r="AD71" s="22"/>
      <c r="AE71" s="20">
        <f>SUM(AD71,AC71,AB71,Y71,U71,T71,S71,R71)*'1. Standard_Cost'!B89</f>
        <v>0</v>
      </c>
      <c r="AF71" s="20">
        <f t="shared" ref="AF71:AF73" si="115">SUM(AD71,AE71)</f>
        <v>0</v>
      </c>
      <c r="AG71" s="19"/>
      <c r="AH71" s="19"/>
      <c r="AI71" s="19"/>
      <c r="AJ71" s="23"/>
      <c r="AK71" s="23"/>
      <c r="AL71" s="23"/>
      <c r="AM71" s="20" t="e">
        <f>AG71*'1. Standard_Cost'!B85+'Incremental_Cost Year 1'!#REF!*'1. Standard_Cost'!C85+'Incremental_Cost Year 1'!#REF!*'1. Standard_Cost'!D85+'Incremental_Cost Year 1'!#REF!+'Incremental_Cost Year 1'!#REF!+AK71</f>
        <v>#REF!</v>
      </c>
      <c r="AN71" s="20" t="e">
        <f>AM71*'1. Standard_Cost'!C89</f>
        <v>#REF!</v>
      </c>
      <c r="AO71" s="23"/>
      <c r="AQ71" s="20">
        <f t="shared" si="111"/>
        <v>0</v>
      </c>
      <c r="AR71" s="20">
        <f t="shared" si="112"/>
        <v>0</v>
      </c>
      <c r="AS71" s="20" t="e">
        <f t="shared" si="113"/>
        <v>#REF!</v>
      </c>
      <c r="AT71" s="20" t="e">
        <f t="shared" ref="AT71:AT73" si="116">SUM(AQ71,AR71,AS71)</f>
        <v>#REF!</v>
      </c>
      <c r="AU71" s="24"/>
      <c r="AV71" s="24">
        <v>0</v>
      </c>
      <c r="AW71" s="24"/>
      <c r="AX71" s="24"/>
      <c r="AY71" s="24"/>
      <c r="AZ71" s="24"/>
      <c r="BA71" s="25" t="e">
        <f t="shared" si="114"/>
        <v>#REF!</v>
      </c>
    </row>
    <row r="72" spans="2:53" outlineLevel="2">
      <c r="B72" s="41"/>
      <c r="C72" s="240"/>
      <c r="D72" s="84"/>
      <c r="E72" s="84"/>
      <c r="F72" s="84"/>
      <c r="G72" s="83"/>
      <c r="H72" s="15" t="s">
        <v>51</v>
      </c>
      <c r="I72" s="16"/>
      <c r="J72" s="17"/>
      <c r="K72" s="17"/>
      <c r="L72" s="18" t="str">
        <f>IF(I72&lt;&gt;0,((VLOOKUP(I72,'1. Standard_Cost'!$B$4:$D$9,2)+VLOOKUP(I72,'1. Standard_Cost'!$B$4:$D$9,3))*J72*K72),"0")</f>
        <v>0</v>
      </c>
      <c r="M72" s="18">
        <f>L72*'1. Standard_Cost'!F4</f>
        <v>0</v>
      </c>
      <c r="N72" s="19"/>
      <c r="O72" s="19"/>
      <c r="P72" s="19"/>
      <c r="Q72" s="19"/>
      <c r="R72" s="20">
        <f>+N72*P72*'1. Standard_Cost'!$B$13</f>
        <v>0</v>
      </c>
      <c r="S72" s="20">
        <f>+N72*O72*P72*'1. Standard_Cost'!$C$13</f>
        <v>0</v>
      </c>
      <c r="T72" s="20">
        <f>+N72*P72*Q72*'1. Standard_Cost'!$D$13</f>
        <v>0</v>
      </c>
      <c r="U72" s="20">
        <f>+N72*O72*'1. Standard_Cost'!$E$13</f>
        <v>0</v>
      </c>
      <c r="V72" s="19"/>
      <c r="W72" s="19"/>
      <c r="X72" s="19"/>
      <c r="Y72" s="20">
        <f>+V72*((X72*'1. Standard_Cost'!$B$17)+(W72*X72*'1. Standard_Cost'!$C$17))</f>
        <v>0</v>
      </c>
      <c r="Z72" s="19"/>
      <c r="AA72" s="19"/>
      <c r="AB72" s="20">
        <f>+Z72*'1. Standard_Cost'!$B$21+AA72*'1. Standard_Cost'!$C$21</f>
        <v>0</v>
      </c>
      <c r="AC72" s="21"/>
      <c r="AD72" s="22"/>
      <c r="AE72" s="20">
        <f>SUM(AD72,AC72,AB72,Y72,U72,T72,S72,R72)*'1. Standard_Cost'!B89</f>
        <v>0</v>
      </c>
      <c r="AF72" s="20">
        <f t="shared" si="115"/>
        <v>0</v>
      </c>
      <c r="AG72" s="19"/>
      <c r="AH72" s="19"/>
      <c r="AI72" s="19"/>
      <c r="AJ72" s="23"/>
      <c r="AK72" s="23"/>
      <c r="AL72" s="23"/>
      <c r="AM72" s="20" t="e">
        <f>AG72*'1. Standard_Cost'!B85+'Incremental_Cost Year 1'!#REF!*'1. Standard_Cost'!C85+'Incremental_Cost Year 1'!#REF!*'1. Standard_Cost'!D85+'Incremental_Cost Year 1'!#REF!+'Incremental_Cost Year 1'!#REF!+AK72</f>
        <v>#REF!</v>
      </c>
      <c r="AN72" s="20" t="e">
        <f>AM72*'1. Standard_Cost'!C89</f>
        <v>#REF!</v>
      </c>
      <c r="AO72" s="23"/>
      <c r="AQ72" s="20">
        <f t="shared" si="111"/>
        <v>0</v>
      </c>
      <c r="AR72" s="20">
        <f t="shared" si="112"/>
        <v>0</v>
      </c>
      <c r="AS72" s="20" t="e">
        <f t="shared" si="113"/>
        <v>#REF!</v>
      </c>
      <c r="AT72" s="20" t="e">
        <f t="shared" si="116"/>
        <v>#REF!</v>
      </c>
      <c r="AU72" s="24"/>
      <c r="AV72" s="24"/>
      <c r="AW72" s="24"/>
      <c r="AX72" s="24"/>
      <c r="AY72" s="24"/>
      <c r="AZ72" s="24"/>
      <c r="BA72" s="25" t="e">
        <f t="shared" si="114"/>
        <v>#REF!</v>
      </c>
    </row>
    <row r="73" spans="2:53" outlineLevel="2">
      <c r="B73" s="41"/>
      <c r="C73" s="240"/>
      <c r="D73" s="84"/>
      <c r="E73" s="84"/>
      <c r="F73" s="84"/>
      <c r="G73" s="83"/>
      <c r="H73" s="26" t="s">
        <v>180</v>
      </c>
      <c r="I73" s="16"/>
      <c r="J73" s="17"/>
      <c r="K73" s="17"/>
      <c r="L73" s="18" t="str">
        <f>IF(I73&lt;&gt;0,((VLOOKUP(I73,'1. Standard_Cost'!$B$4:$D$9,2)+VLOOKUP(I73,'1. Standard_Cost'!$B$4:$D$9,3))*J73*K73),"0")</f>
        <v>0</v>
      </c>
      <c r="M73" s="18">
        <f>L73*'1. Standard_Cost'!F4</f>
        <v>0</v>
      </c>
      <c r="N73" s="19"/>
      <c r="O73" s="19"/>
      <c r="P73" s="19"/>
      <c r="Q73" s="19"/>
      <c r="R73" s="20">
        <f>+N73*P73*'1. Standard_Cost'!$B$13</f>
        <v>0</v>
      </c>
      <c r="S73" s="20">
        <f>+N73*O73*P73*'1. Standard_Cost'!$C$13</f>
        <v>0</v>
      </c>
      <c r="T73" s="20">
        <f>+N73*P73*Q73*'1. Standard_Cost'!$D$13</f>
        <v>0</v>
      </c>
      <c r="U73" s="20">
        <f>+N73*O73*'1. Standard_Cost'!$E$13</f>
        <v>0</v>
      </c>
      <c r="V73" s="19"/>
      <c r="W73" s="19"/>
      <c r="X73" s="19"/>
      <c r="Y73" s="20">
        <f>+V73*((X73*'1. Standard_Cost'!$B$17)+(W73*X73*'1. Standard_Cost'!$C$17))</f>
        <v>0</v>
      </c>
      <c r="Z73" s="19"/>
      <c r="AA73" s="19"/>
      <c r="AB73" s="20">
        <f>+Z73*'1. Standard_Cost'!$B$21+AA73*'1. Standard_Cost'!$C$21</f>
        <v>0</v>
      </c>
      <c r="AC73" s="21"/>
      <c r="AD73" s="22"/>
      <c r="AE73" s="20">
        <f>SUM(AD73,AC73,AB73,Y73,U73,T73,S73,R73)*'1. Standard_Cost'!B89</f>
        <v>0</v>
      </c>
      <c r="AF73" s="20">
        <f t="shared" si="115"/>
        <v>0</v>
      </c>
      <c r="AG73" s="19"/>
      <c r="AH73" s="19"/>
      <c r="AI73" s="19"/>
      <c r="AJ73" s="23"/>
      <c r="AK73" s="23"/>
      <c r="AL73" s="23"/>
      <c r="AM73" s="20" t="e">
        <f>AG73*'1. Standard_Cost'!B85+'Incremental_Cost Year 1'!#REF!*'1. Standard_Cost'!C85+'Incremental_Cost Year 1'!#REF!*'1. Standard_Cost'!D85+'Incremental_Cost Year 1'!#REF!+'Incremental_Cost Year 1'!#REF!+AK73</f>
        <v>#REF!</v>
      </c>
      <c r="AN73" s="20" t="e">
        <f>AM73*'1. Standard_Cost'!C89</f>
        <v>#REF!</v>
      </c>
      <c r="AO73" s="23"/>
      <c r="AQ73" s="20">
        <f t="shared" si="111"/>
        <v>0</v>
      </c>
      <c r="AR73" s="20">
        <f t="shared" si="112"/>
        <v>0</v>
      </c>
      <c r="AS73" s="20" t="e">
        <f t="shared" si="113"/>
        <v>#REF!</v>
      </c>
      <c r="AT73" s="20" t="e">
        <f t="shared" si="116"/>
        <v>#REF!</v>
      </c>
      <c r="AU73" s="24"/>
      <c r="AV73" s="24"/>
      <c r="AW73" s="24"/>
      <c r="AX73" s="24"/>
      <c r="AY73" s="24"/>
      <c r="AZ73" s="24"/>
      <c r="BA73" s="25" t="e">
        <f t="shared" si="114"/>
        <v>#REF!</v>
      </c>
    </row>
    <row r="74" spans="2:53" ht="41.4" outlineLevel="1">
      <c r="B74" s="41"/>
      <c r="C74" s="241"/>
      <c r="D74" s="86" t="s">
        <v>48</v>
      </c>
      <c r="E74" s="86" t="s">
        <v>207</v>
      </c>
      <c r="F74" s="88" t="s">
        <v>153</v>
      </c>
      <c r="G74" s="89" t="s">
        <v>154</v>
      </c>
      <c r="H74" s="27" t="s">
        <v>255</v>
      </c>
      <c r="I74" s="28"/>
      <c r="J74" s="28"/>
      <c r="K74" s="28"/>
      <c r="L74" s="29">
        <f>SUM(L70:L73)</f>
        <v>0</v>
      </c>
      <c r="M74" s="29">
        <f>SUM(M70:M73)</f>
        <v>0</v>
      </c>
      <c r="N74" s="28"/>
      <c r="O74" s="28"/>
      <c r="P74" s="28"/>
      <c r="Q74" s="28"/>
      <c r="R74" s="30">
        <f>SUM(R70:R73)</f>
        <v>0</v>
      </c>
      <c r="S74" s="30">
        <f>SUM(S70:S73)</f>
        <v>0</v>
      </c>
      <c r="T74" s="30">
        <f>SUM(T70:T73)</f>
        <v>0</v>
      </c>
      <c r="U74" s="30">
        <f>SUM(U70:U73)</f>
        <v>0</v>
      </c>
      <c r="V74" s="28"/>
      <c r="W74" s="28"/>
      <c r="X74" s="28"/>
      <c r="Y74" s="29">
        <f>SUM(Y70:Y73)</f>
        <v>0</v>
      </c>
      <c r="Z74" s="28"/>
      <c r="AA74" s="28"/>
      <c r="AB74" s="29">
        <f t="shared" ref="AB74:AF74" si="117">SUM(AB70:AB73)</f>
        <v>0</v>
      </c>
      <c r="AC74" s="29">
        <f t="shared" si="117"/>
        <v>0</v>
      </c>
      <c r="AD74" s="29">
        <f t="shared" si="117"/>
        <v>0</v>
      </c>
      <c r="AE74" s="29">
        <f t="shared" si="117"/>
        <v>0</v>
      </c>
      <c r="AF74" s="29">
        <f t="shared" si="117"/>
        <v>0</v>
      </c>
      <c r="AG74" s="28"/>
      <c r="AH74" s="28"/>
      <c r="AI74" s="28"/>
      <c r="AJ74" s="30">
        <f>SUM(AJ70:AJ73)</f>
        <v>0</v>
      </c>
      <c r="AK74" s="30">
        <f>SUM(AK70:AK73)</f>
        <v>0</v>
      </c>
      <c r="AL74" s="30">
        <f>SUM(AL70:AL73)</f>
        <v>0</v>
      </c>
      <c r="AM74" s="29" t="e">
        <f>SUM(AM70:AM73)</f>
        <v>#REF!</v>
      </c>
      <c r="AN74" s="29" t="e">
        <f>SUM(AN70:AN73)</f>
        <v>#REF!</v>
      </c>
      <c r="AO74" s="31"/>
      <c r="AP74" s="32"/>
      <c r="AQ74" s="78">
        <f t="shared" ref="AQ74:BA74" si="118">SUM(AQ70:AQ73)</f>
        <v>0</v>
      </c>
      <c r="AR74" s="78">
        <f t="shared" si="118"/>
        <v>0</v>
      </c>
      <c r="AS74" s="78" t="e">
        <f t="shared" si="118"/>
        <v>#REF!</v>
      </c>
      <c r="AT74" s="78" t="e">
        <f t="shared" si="118"/>
        <v>#REF!</v>
      </c>
      <c r="AU74" s="78">
        <f t="shared" si="118"/>
        <v>0</v>
      </c>
      <c r="AV74" s="78">
        <f t="shared" si="118"/>
        <v>0</v>
      </c>
      <c r="AW74" s="78">
        <f t="shared" si="118"/>
        <v>0</v>
      </c>
      <c r="AX74" s="78">
        <f t="shared" si="118"/>
        <v>0</v>
      </c>
      <c r="AY74" s="78">
        <f t="shared" si="118"/>
        <v>0</v>
      </c>
      <c r="AZ74" s="78">
        <f t="shared" si="118"/>
        <v>0</v>
      </c>
      <c r="BA74" s="78" t="e">
        <f t="shared" si="118"/>
        <v>#REF!</v>
      </c>
    </row>
    <row r="75" spans="2:53" outlineLevel="2">
      <c r="B75" s="41"/>
      <c r="C75" s="38"/>
      <c r="D75" s="85"/>
      <c r="E75" s="85"/>
      <c r="F75" s="87"/>
      <c r="G75" s="82"/>
      <c r="H75" s="15" t="s">
        <v>49</v>
      </c>
      <c r="I75" s="16"/>
      <c r="J75" s="17"/>
      <c r="K75" s="17"/>
      <c r="L75" s="18" t="str">
        <f>IF(I75&lt;&gt;0,((VLOOKUP(I75,'1. Standard_Cost'!$B$4:$D$9,2)+VLOOKUP(I75,'1. Standard_Cost'!$B$4:$D$9,3))*J75*K75),"0")</f>
        <v>0</v>
      </c>
      <c r="M75" s="18">
        <f>L75*'1. Standard_Cost'!F4</f>
        <v>0</v>
      </c>
      <c r="N75" s="19"/>
      <c r="O75" s="19"/>
      <c r="P75" s="19"/>
      <c r="Q75" s="19"/>
      <c r="R75" s="20">
        <f>+N75*P75*'1. Standard_Cost'!$B$13</f>
        <v>0</v>
      </c>
      <c r="S75" s="20">
        <f>+N75*O75*P75*'1. Standard_Cost'!$C$13</f>
        <v>0</v>
      </c>
      <c r="T75" s="20">
        <f>+N75*P75*Q75*'1. Standard_Cost'!$D$13</f>
        <v>0</v>
      </c>
      <c r="U75" s="20">
        <f>+N75*O75*'1. Standard_Cost'!$E$13</f>
        <v>0</v>
      </c>
      <c r="V75" s="19"/>
      <c r="W75" s="19"/>
      <c r="X75" s="19"/>
      <c r="Y75" s="20">
        <f>+V75*((X75*'1. Standard_Cost'!$B$17)+(W75*X75*'1. Standard_Cost'!$C$17))</f>
        <v>0</v>
      </c>
      <c r="Z75" s="19"/>
      <c r="AA75" s="19"/>
      <c r="AB75" s="20">
        <f>+Z75*'1. Standard_Cost'!$B$21+AA75*'1. Standard_Cost'!$C$21</f>
        <v>0</v>
      </c>
      <c r="AC75" s="21"/>
      <c r="AD75" s="22"/>
      <c r="AE75" s="20">
        <f>SUM(AD75,AC75,AB75,Y75,U75,T75,S75,R75)*'1. Standard_Cost'!B104</f>
        <v>0</v>
      </c>
      <c r="AF75" s="20">
        <f>SUM(AD75,AE75)</f>
        <v>0</v>
      </c>
      <c r="AG75" s="19"/>
      <c r="AH75" s="19"/>
      <c r="AI75" s="19"/>
      <c r="AJ75" s="23"/>
      <c r="AK75" s="23"/>
      <c r="AL75" s="23"/>
      <c r="AM75" s="20" t="e">
        <f>AG75*'1. Standard_Cost'!B100+'Incremental_Cost Year 1'!#REF!*'1. Standard_Cost'!C100+'Incremental_Cost Year 1'!#REF!*'1. Standard_Cost'!D100+'Incremental_Cost Year 1'!#REF!+'Incremental_Cost Year 1'!#REF!+AK75</f>
        <v>#REF!</v>
      </c>
      <c r="AN75" s="20" t="e">
        <f>AM75*'1. Standard_Cost'!C104</f>
        <v>#REF!</v>
      </c>
      <c r="AO75" s="23"/>
      <c r="AQ75" s="20">
        <f t="shared" ref="AQ75:AQ78" si="119">L75+M75</f>
        <v>0</v>
      </c>
      <c r="AR75" s="20">
        <f t="shared" ref="AR75:AR78" si="120">AF75</f>
        <v>0</v>
      </c>
      <c r="AS75" s="20" t="e">
        <f t="shared" ref="AS75:AS78" si="121">AM75+AN75</f>
        <v>#REF!</v>
      </c>
      <c r="AT75" s="20" t="e">
        <f>SUM(AQ75,AR75,AS75)</f>
        <v>#REF!</v>
      </c>
      <c r="AU75" s="24"/>
      <c r="AV75" s="24"/>
      <c r="AW75" s="24"/>
      <c r="AX75" s="24"/>
      <c r="AY75" s="24"/>
      <c r="AZ75" s="24"/>
      <c r="BA75" s="25" t="e">
        <f t="shared" ref="BA75:BA78" si="122">SUM(AU75:AZ75)-AT75</f>
        <v>#REF!</v>
      </c>
    </row>
    <row r="76" spans="2:53" outlineLevel="2">
      <c r="B76" s="41"/>
      <c r="C76" s="38"/>
      <c r="D76" s="84"/>
      <c r="E76" s="84"/>
      <c r="F76" s="84"/>
      <c r="G76" s="83"/>
      <c r="H76" s="15" t="s">
        <v>50</v>
      </c>
      <c r="I76" s="16"/>
      <c r="J76" s="17"/>
      <c r="K76" s="17"/>
      <c r="L76" s="18" t="str">
        <f>IF(I76&lt;&gt;0,((VLOOKUP(I76,'1. Standard_Cost'!$B$4:$D$9,2)+VLOOKUP(I76,'1. Standard_Cost'!$B$4:$D$9,3))*J76*K76),"0")</f>
        <v>0</v>
      </c>
      <c r="M76" s="18">
        <f>L76*'1. Standard_Cost'!F4</f>
        <v>0</v>
      </c>
      <c r="N76" s="19"/>
      <c r="O76" s="19"/>
      <c r="P76" s="19"/>
      <c r="Q76" s="19"/>
      <c r="R76" s="20">
        <f>+N76*P76*'1. Standard_Cost'!$B$13</f>
        <v>0</v>
      </c>
      <c r="S76" s="20">
        <f>+N76*O76*P76*'1. Standard_Cost'!$C$13</f>
        <v>0</v>
      </c>
      <c r="T76" s="20">
        <f>+N76*P76*Q76*'1. Standard_Cost'!$D$13</f>
        <v>0</v>
      </c>
      <c r="U76" s="20">
        <f>+N76*O76*'1. Standard_Cost'!$E$13</f>
        <v>0</v>
      </c>
      <c r="V76" s="19"/>
      <c r="W76" s="19"/>
      <c r="X76" s="19"/>
      <c r="Y76" s="20">
        <f>+V76*((X76*'1. Standard_Cost'!$B$17)+(W76*X76*'1. Standard_Cost'!$C$17))</f>
        <v>0</v>
      </c>
      <c r="Z76" s="19"/>
      <c r="AA76" s="19"/>
      <c r="AB76" s="20">
        <f>+Z76*'1. Standard_Cost'!$B$21+AA76*'1. Standard_Cost'!$C$21</f>
        <v>0</v>
      </c>
      <c r="AC76" s="21"/>
      <c r="AD76" s="22"/>
      <c r="AE76" s="20">
        <f>SUM(AD76,AC76,AB76,Y76,U76,T76,S76,R76)*'1. Standard_Cost'!B104</f>
        <v>0</v>
      </c>
      <c r="AF76" s="20">
        <f t="shared" ref="AF76:AF78" si="123">SUM(AD76,AE76)</f>
        <v>0</v>
      </c>
      <c r="AG76" s="19"/>
      <c r="AH76" s="19"/>
      <c r="AI76" s="19"/>
      <c r="AJ76" s="23"/>
      <c r="AK76" s="23"/>
      <c r="AL76" s="23"/>
      <c r="AM76" s="20" t="e">
        <f>AG76*'1. Standard_Cost'!B100+'Incremental_Cost Year 1'!#REF!*'1. Standard_Cost'!C100+'Incremental_Cost Year 1'!#REF!*'1. Standard_Cost'!D100+'Incremental_Cost Year 1'!#REF!+'Incremental_Cost Year 1'!#REF!+AK76</f>
        <v>#REF!</v>
      </c>
      <c r="AN76" s="20" t="e">
        <f>AM76*'1. Standard_Cost'!C104</f>
        <v>#REF!</v>
      </c>
      <c r="AO76" s="23"/>
      <c r="AQ76" s="20">
        <f t="shared" si="119"/>
        <v>0</v>
      </c>
      <c r="AR76" s="20">
        <f t="shared" si="120"/>
        <v>0</v>
      </c>
      <c r="AS76" s="20" t="e">
        <f t="shared" si="121"/>
        <v>#REF!</v>
      </c>
      <c r="AT76" s="20" t="e">
        <f t="shared" ref="AT76:AT78" si="124">SUM(AQ76,AR76,AS76)</f>
        <v>#REF!</v>
      </c>
      <c r="AU76" s="24"/>
      <c r="AV76" s="24"/>
      <c r="AW76" s="24"/>
      <c r="AX76" s="24"/>
      <c r="AY76" s="24"/>
      <c r="AZ76" s="24"/>
      <c r="BA76" s="25" t="e">
        <f t="shared" si="122"/>
        <v>#REF!</v>
      </c>
    </row>
    <row r="77" spans="2:53" outlineLevel="2">
      <c r="B77" s="41"/>
      <c r="C77" s="38"/>
      <c r="D77" s="84"/>
      <c r="E77" s="84"/>
      <c r="F77" s="84"/>
      <c r="G77" s="83"/>
      <c r="H77" s="15" t="s">
        <v>51</v>
      </c>
      <c r="I77" s="16"/>
      <c r="J77" s="17"/>
      <c r="K77" s="17"/>
      <c r="L77" s="18" t="str">
        <f>IF(I77&lt;&gt;0,((VLOOKUP(I77,'1. Standard_Cost'!$B$4:$D$9,2)+VLOOKUP(I77,'1. Standard_Cost'!$B$4:$D$9,3))*J77*K77),"0")</f>
        <v>0</v>
      </c>
      <c r="M77" s="18">
        <f>L77*'1. Standard_Cost'!F4</f>
        <v>0</v>
      </c>
      <c r="N77" s="19"/>
      <c r="O77" s="19"/>
      <c r="P77" s="19"/>
      <c r="Q77" s="19"/>
      <c r="R77" s="20">
        <f>+N77*P77*'1. Standard_Cost'!$B$13</f>
        <v>0</v>
      </c>
      <c r="S77" s="20">
        <f>+N77*O77*P77*'1. Standard_Cost'!$C$13</f>
        <v>0</v>
      </c>
      <c r="T77" s="20">
        <f>+N77*P77*Q77*'1. Standard_Cost'!$D$13</f>
        <v>0</v>
      </c>
      <c r="U77" s="20">
        <f>+N77*O77*'1. Standard_Cost'!$E$13</f>
        <v>0</v>
      </c>
      <c r="V77" s="19"/>
      <c r="W77" s="19"/>
      <c r="X77" s="19"/>
      <c r="Y77" s="20">
        <f>+V77*((X77*'1. Standard_Cost'!$B$17)+(W77*X77*'1. Standard_Cost'!$C$17))</f>
        <v>0</v>
      </c>
      <c r="Z77" s="19"/>
      <c r="AA77" s="19"/>
      <c r="AB77" s="20">
        <f>+Z77*'1. Standard_Cost'!$B$21+AA77*'1. Standard_Cost'!$C$21</f>
        <v>0</v>
      </c>
      <c r="AC77" s="21"/>
      <c r="AD77" s="22"/>
      <c r="AE77" s="20">
        <f>SUM(AD77,AC77,AB77,Y77,U77,T77,S77,R77)*'1. Standard_Cost'!B104</f>
        <v>0</v>
      </c>
      <c r="AF77" s="20">
        <f t="shared" si="123"/>
        <v>0</v>
      </c>
      <c r="AG77" s="19"/>
      <c r="AH77" s="19"/>
      <c r="AI77" s="19"/>
      <c r="AJ77" s="23"/>
      <c r="AK77" s="23"/>
      <c r="AL77" s="23"/>
      <c r="AM77" s="20" t="e">
        <f>AG77*'1. Standard_Cost'!B100+'Incremental_Cost Year 1'!#REF!*'1. Standard_Cost'!C100+'Incremental_Cost Year 1'!#REF!*'1. Standard_Cost'!D100+'Incremental_Cost Year 1'!#REF!+'Incremental_Cost Year 1'!#REF!+AK77</f>
        <v>#REF!</v>
      </c>
      <c r="AN77" s="20" t="e">
        <f>AM77*'1. Standard_Cost'!C104</f>
        <v>#REF!</v>
      </c>
      <c r="AO77" s="23"/>
      <c r="AQ77" s="20">
        <f t="shared" si="119"/>
        <v>0</v>
      </c>
      <c r="AR77" s="20">
        <f t="shared" si="120"/>
        <v>0</v>
      </c>
      <c r="AS77" s="20" t="e">
        <f t="shared" si="121"/>
        <v>#REF!</v>
      </c>
      <c r="AT77" s="20" t="e">
        <f t="shared" si="124"/>
        <v>#REF!</v>
      </c>
      <c r="AU77" s="24"/>
      <c r="AV77" s="24"/>
      <c r="AW77" s="24"/>
      <c r="AX77" s="24"/>
      <c r="AY77" s="24"/>
      <c r="AZ77" s="24"/>
      <c r="BA77" s="25" t="e">
        <f t="shared" si="122"/>
        <v>#REF!</v>
      </c>
    </row>
    <row r="78" spans="2:53" outlineLevel="2">
      <c r="B78" s="41"/>
      <c r="C78" s="38"/>
      <c r="D78" s="84"/>
      <c r="E78" s="84"/>
      <c r="F78" s="84"/>
      <c r="G78" s="83"/>
      <c r="H78" s="26" t="s">
        <v>180</v>
      </c>
      <c r="I78" s="16"/>
      <c r="J78" s="17"/>
      <c r="K78" s="17"/>
      <c r="L78" s="18" t="str">
        <f>IF(I78&lt;&gt;0,((VLOOKUP(I78,'1. Standard_Cost'!$B$4:$D$9,2)+VLOOKUP(I78,'1. Standard_Cost'!$B$4:$D$9,3))*J78*K78),"0")</f>
        <v>0</v>
      </c>
      <c r="M78" s="18">
        <f>L78*'1. Standard_Cost'!F4</f>
        <v>0</v>
      </c>
      <c r="N78" s="19"/>
      <c r="O78" s="19"/>
      <c r="P78" s="19"/>
      <c r="Q78" s="19"/>
      <c r="R78" s="20">
        <f>+N78*P78*'1. Standard_Cost'!$B$13</f>
        <v>0</v>
      </c>
      <c r="S78" s="20">
        <f>+N78*O78*P78*'1. Standard_Cost'!$C$13</f>
        <v>0</v>
      </c>
      <c r="T78" s="20">
        <f>+N78*P78*Q78*'1. Standard_Cost'!$D$13</f>
        <v>0</v>
      </c>
      <c r="U78" s="20">
        <f>+N78*O78*'1. Standard_Cost'!$E$13</f>
        <v>0</v>
      </c>
      <c r="V78" s="19"/>
      <c r="W78" s="19"/>
      <c r="X78" s="19"/>
      <c r="Y78" s="20">
        <f>+V78*((X78*'1. Standard_Cost'!$B$17)+(W78*X78*'1. Standard_Cost'!$C$17))</f>
        <v>0</v>
      </c>
      <c r="Z78" s="19"/>
      <c r="AA78" s="19"/>
      <c r="AB78" s="20">
        <f>+Z78*'1. Standard_Cost'!$B$21+AA78*'1. Standard_Cost'!$C$21</f>
        <v>0</v>
      </c>
      <c r="AC78" s="21"/>
      <c r="AD78" s="22"/>
      <c r="AE78" s="20">
        <f>SUM(AD78,AC78,AB78,Y78,U78,T78,S78,R78)*'1. Standard_Cost'!B104</f>
        <v>0</v>
      </c>
      <c r="AF78" s="20">
        <f t="shared" si="123"/>
        <v>0</v>
      </c>
      <c r="AG78" s="19"/>
      <c r="AH78" s="19"/>
      <c r="AI78" s="19"/>
      <c r="AJ78" s="23"/>
      <c r="AK78" s="23"/>
      <c r="AL78" s="23"/>
      <c r="AM78" s="20" t="e">
        <f>AG78*'1. Standard_Cost'!B100+'Incremental_Cost Year 1'!#REF!*'1. Standard_Cost'!C100+'Incremental_Cost Year 1'!#REF!*'1. Standard_Cost'!D100+'Incremental_Cost Year 1'!#REF!+'Incremental_Cost Year 1'!#REF!+AK78</f>
        <v>#REF!</v>
      </c>
      <c r="AN78" s="20" t="e">
        <f>AM78*'1. Standard_Cost'!C104</f>
        <v>#REF!</v>
      </c>
      <c r="AO78" s="23"/>
      <c r="AQ78" s="20">
        <f t="shared" si="119"/>
        <v>0</v>
      </c>
      <c r="AR78" s="20">
        <f t="shared" si="120"/>
        <v>0</v>
      </c>
      <c r="AS78" s="20" t="e">
        <f t="shared" si="121"/>
        <v>#REF!</v>
      </c>
      <c r="AT78" s="20" t="e">
        <f t="shared" si="124"/>
        <v>#REF!</v>
      </c>
      <c r="AU78" s="24"/>
      <c r="AV78" s="24"/>
      <c r="AW78" s="24"/>
      <c r="AX78" s="24"/>
      <c r="AY78" s="24"/>
      <c r="AZ78" s="24"/>
      <c r="BA78" s="25" t="e">
        <f t="shared" si="122"/>
        <v>#REF!</v>
      </c>
    </row>
    <row r="79" spans="2:53" ht="55.2" outlineLevel="1">
      <c r="B79" s="41"/>
      <c r="C79" s="38"/>
      <c r="D79" s="86" t="s">
        <v>48</v>
      </c>
      <c r="E79" s="86" t="s">
        <v>208</v>
      </c>
      <c r="F79" s="88" t="s">
        <v>153</v>
      </c>
      <c r="G79" s="89" t="s">
        <v>154</v>
      </c>
      <c r="H79" s="27" t="s">
        <v>254</v>
      </c>
      <c r="I79" s="28"/>
      <c r="J79" s="28"/>
      <c r="K79" s="28"/>
      <c r="L79" s="29">
        <f>SUM(L75:L78)</f>
        <v>0</v>
      </c>
      <c r="M79" s="29">
        <f>SUM(M75:M78)</f>
        <v>0</v>
      </c>
      <c r="N79" s="28"/>
      <c r="O79" s="28"/>
      <c r="P79" s="28"/>
      <c r="Q79" s="28"/>
      <c r="R79" s="30">
        <f>SUM(R75:R78)</f>
        <v>0</v>
      </c>
      <c r="S79" s="30">
        <f>SUM(S75:S78)</f>
        <v>0</v>
      </c>
      <c r="T79" s="30">
        <f>SUM(T75:T78)</f>
        <v>0</v>
      </c>
      <c r="U79" s="30">
        <f>SUM(U75:U78)</f>
        <v>0</v>
      </c>
      <c r="V79" s="28"/>
      <c r="W79" s="28"/>
      <c r="X79" s="28"/>
      <c r="Y79" s="29">
        <f>SUM(Y75:Y78)</f>
        <v>0</v>
      </c>
      <c r="Z79" s="28"/>
      <c r="AA79" s="28"/>
      <c r="AB79" s="29">
        <f t="shared" ref="AB79:AF79" si="125">SUM(AB75:AB78)</f>
        <v>0</v>
      </c>
      <c r="AC79" s="29">
        <f t="shared" si="125"/>
        <v>0</v>
      </c>
      <c r="AD79" s="29">
        <f t="shared" si="125"/>
        <v>0</v>
      </c>
      <c r="AE79" s="29">
        <f t="shared" si="125"/>
        <v>0</v>
      </c>
      <c r="AF79" s="29">
        <f t="shared" si="125"/>
        <v>0</v>
      </c>
      <c r="AG79" s="28"/>
      <c r="AH79" s="28"/>
      <c r="AI79" s="28"/>
      <c r="AJ79" s="30">
        <f>SUM(AJ75:AJ78)</f>
        <v>0</v>
      </c>
      <c r="AK79" s="30">
        <f>SUM(AK75:AK78)</f>
        <v>0</v>
      </c>
      <c r="AL79" s="30">
        <f>SUM(AL75:AL78)</f>
        <v>0</v>
      </c>
      <c r="AM79" s="29" t="e">
        <f>SUM(AM75:AM78)</f>
        <v>#REF!</v>
      </c>
      <c r="AN79" s="29" t="e">
        <f>SUM(AN75:AN78)</f>
        <v>#REF!</v>
      </c>
      <c r="AO79" s="31"/>
      <c r="AP79" s="32"/>
      <c r="AQ79" s="78">
        <f t="shared" ref="AQ79:BA79" si="126">SUM(AQ75:AQ78)</f>
        <v>0</v>
      </c>
      <c r="AR79" s="78">
        <f t="shared" si="126"/>
        <v>0</v>
      </c>
      <c r="AS79" s="78" t="e">
        <f t="shared" si="126"/>
        <v>#REF!</v>
      </c>
      <c r="AT79" s="78" t="e">
        <f t="shared" si="126"/>
        <v>#REF!</v>
      </c>
      <c r="AU79" s="78">
        <f t="shared" si="126"/>
        <v>0</v>
      </c>
      <c r="AV79" s="78">
        <f t="shared" si="126"/>
        <v>0</v>
      </c>
      <c r="AW79" s="78">
        <f t="shared" si="126"/>
        <v>0</v>
      </c>
      <c r="AX79" s="78">
        <f t="shared" si="126"/>
        <v>0</v>
      </c>
      <c r="AY79" s="78">
        <f t="shared" si="126"/>
        <v>0</v>
      </c>
      <c r="AZ79" s="78">
        <f t="shared" si="126"/>
        <v>0</v>
      </c>
      <c r="BA79" s="78" t="e">
        <f t="shared" si="126"/>
        <v>#REF!</v>
      </c>
    </row>
    <row r="80" spans="2:53" outlineLevel="2">
      <c r="B80" s="41"/>
      <c r="C80" s="38"/>
      <c r="D80" s="85"/>
      <c r="E80" s="85"/>
      <c r="F80" s="87"/>
      <c r="G80" s="82"/>
      <c r="H80" s="15" t="s">
        <v>49</v>
      </c>
      <c r="I80" s="16"/>
      <c r="J80" s="17"/>
      <c r="K80" s="17"/>
      <c r="L80" s="18" t="str">
        <f>IF(I80&lt;&gt;0,((VLOOKUP(I80,'1. Standard_Cost'!$B$4:$D$9,2)+VLOOKUP(I80,'1. Standard_Cost'!$B$4:$D$9,3))*J80*K80),"0")</f>
        <v>0</v>
      </c>
      <c r="M80" s="18">
        <f>L80*'1. Standard_Cost'!F4</f>
        <v>0</v>
      </c>
      <c r="N80" s="19"/>
      <c r="O80" s="19"/>
      <c r="P80" s="19"/>
      <c r="Q80" s="19"/>
      <c r="R80" s="20">
        <f>+N80*P80*'1. Standard_Cost'!$B$13</f>
        <v>0</v>
      </c>
      <c r="S80" s="20">
        <f>+N80*O80*P80*'1. Standard_Cost'!$C$13</f>
        <v>0</v>
      </c>
      <c r="T80" s="20">
        <f>+N80*P80*Q80*'1. Standard_Cost'!$D$13</f>
        <v>0</v>
      </c>
      <c r="U80" s="20">
        <f>+N80*O80*'1. Standard_Cost'!$E$13</f>
        <v>0</v>
      </c>
      <c r="V80" s="19"/>
      <c r="W80" s="19"/>
      <c r="X80" s="19"/>
      <c r="Y80" s="20">
        <f>+V80*((X80*'1. Standard_Cost'!$B$17)+(W80*X80*'1. Standard_Cost'!$C$17))</f>
        <v>0</v>
      </c>
      <c r="Z80" s="19"/>
      <c r="AA80" s="19"/>
      <c r="AB80" s="20">
        <f>+Z80*'1. Standard_Cost'!$B$21+AA80*'1. Standard_Cost'!$C$21</f>
        <v>0</v>
      </c>
      <c r="AC80" s="21"/>
      <c r="AD80" s="22"/>
      <c r="AE80" s="20">
        <f>SUM(AD80,AC80,AB80,Y80,U80,T80,S80,R80)*'1. Standard_Cost'!B104</f>
        <v>0</v>
      </c>
      <c r="AF80" s="20">
        <f>SUM(AD80,AE80)</f>
        <v>0</v>
      </c>
      <c r="AG80" s="19"/>
      <c r="AH80" s="19"/>
      <c r="AI80" s="19"/>
      <c r="AJ80" s="23"/>
      <c r="AK80" s="23"/>
      <c r="AL80" s="23"/>
      <c r="AM80" s="20" t="e">
        <f>AG80*'1. Standard_Cost'!B100+'Incremental_Cost Year 1'!#REF!*'1. Standard_Cost'!C100+'Incremental_Cost Year 1'!#REF!*'1. Standard_Cost'!D100+'Incremental_Cost Year 1'!#REF!+'Incremental_Cost Year 1'!#REF!+AK80</f>
        <v>#REF!</v>
      </c>
      <c r="AN80" s="20" t="e">
        <f>AM80*'1. Standard_Cost'!C104</f>
        <v>#REF!</v>
      </c>
      <c r="AO80" s="23"/>
      <c r="AQ80" s="20">
        <f t="shared" ref="AQ80:AQ83" si="127">L80+M80</f>
        <v>0</v>
      </c>
      <c r="AR80" s="20">
        <f t="shared" ref="AR80:AR83" si="128">AF80</f>
        <v>0</v>
      </c>
      <c r="AS80" s="20" t="e">
        <f t="shared" ref="AS80:AS83" si="129">AM80+AN80</f>
        <v>#REF!</v>
      </c>
      <c r="AT80" s="20" t="e">
        <f>SUM(AQ80,AR80,AS80)</f>
        <v>#REF!</v>
      </c>
      <c r="AU80" s="24"/>
      <c r="AV80" s="24"/>
      <c r="AW80" s="24"/>
      <c r="AX80" s="24"/>
      <c r="AY80" s="24"/>
      <c r="AZ80" s="24"/>
      <c r="BA80" s="25" t="e">
        <f t="shared" ref="BA80:BA83" si="130">SUM(AU80:AZ80)-AT80</f>
        <v>#REF!</v>
      </c>
    </row>
    <row r="81" spans="1:53" outlineLevel="2">
      <c r="B81" s="41"/>
      <c r="C81" s="38"/>
      <c r="D81" s="84"/>
      <c r="E81" s="84"/>
      <c r="F81" s="84"/>
      <c r="G81" s="83"/>
      <c r="H81" s="15" t="s">
        <v>50</v>
      </c>
      <c r="I81" s="16"/>
      <c r="J81" s="17"/>
      <c r="K81" s="17"/>
      <c r="L81" s="18" t="str">
        <f>IF(I81&lt;&gt;0,((VLOOKUP(I81,'1. Standard_Cost'!$B$4:$D$9,2)+VLOOKUP(I81,'1. Standard_Cost'!$B$4:$D$9,3))*J81*K81),"0")</f>
        <v>0</v>
      </c>
      <c r="M81" s="18">
        <f>L81*'1. Standard_Cost'!F4</f>
        <v>0</v>
      </c>
      <c r="N81" s="19"/>
      <c r="O81" s="19"/>
      <c r="P81" s="19"/>
      <c r="Q81" s="19"/>
      <c r="R81" s="20">
        <f>+N81*P81*'1. Standard_Cost'!$B$13</f>
        <v>0</v>
      </c>
      <c r="S81" s="20">
        <f>+N81*O81*P81*'1. Standard_Cost'!$C$13</f>
        <v>0</v>
      </c>
      <c r="T81" s="20">
        <f>+N81*P81*Q81*'1. Standard_Cost'!$D$13</f>
        <v>0</v>
      </c>
      <c r="U81" s="20">
        <f>+N81*O81*'1. Standard_Cost'!$E$13</f>
        <v>0</v>
      </c>
      <c r="V81" s="19"/>
      <c r="W81" s="19"/>
      <c r="X81" s="19"/>
      <c r="Y81" s="20">
        <f>+V81*((X81*'1. Standard_Cost'!$B$17)+(W81*X81*'1. Standard_Cost'!$C$17))</f>
        <v>0</v>
      </c>
      <c r="Z81" s="19"/>
      <c r="AA81" s="19"/>
      <c r="AB81" s="20">
        <f>+Z81*'1. Standard_Cost'!$B$21+AA81*'1. Standard_Cost'!$C$21</f>
        <v>0</v>
      </c>
      <c r="AC81" s="21"/>
      <c r="AD81" s="22"/>
      <c r="AE81" s="20">
        <f>SUM(AD81,AC81,AB81,Y81,U81,T81,S81,R81)*'1. Standard_Cost'!B104</f>
        <v>0</v>
      </c>
      <c r="AF81" s="20">
        <f t="shared" ref="AF81:AF83" si="131">SUM(AD81,AE81)</f>
        <v>0</v>
      </c>
      <c r="AG81" s="19"/>
      <c r="AH81" s="19"/>
      <c r="AI81" s="19"/>
      <c r="AJ81" s="23"/>
      <c r="AK81" s="23"/>
      <c r="AL81" s="23"/>
      <c r="AM81" s="20" t="e">
        <f>AG81*'1. Standard_Cost'!B100+'Incremental_Cost Year 1'!#REF!*'1. Standard_Cost'!C100+'Incremental_Cost Year 1'!#REF!*'1. Standard_Cost'!D100+'Incremental_Cost Year 1'!#REF!+'Incremental_Cost Year 1'!#REF!+AK81</f>
        <v>#REF!</v>
      </c>
      <c r="AN81" s="20" t="e">
        <f>AM81*'1. Standard_Cost'!C104</f>
        <v>#REF!</v>
      </c>
      <c r="AO81" s="23"/>
      <c r="AQ81" s="20">
        <f t="shared" si="127"/>
        <v>0</v>
      </c>
      <c r="AR81" s="20">
        <f t="shared" si="128"/>
        <v>0</v>
      </c>
      <c r="AS81" s="20" t="e">
        <f t="shared" si="129"/>
        <v>#REF!</v>
      </c>
      <c r="AT81" s="20" t="e">
        <f t="shared" ref="AT81:AT83" si="132">SUM(AQ81,AR81,AS81)</f>
        <v>#REF!</v>
      </c>
      <c r="AU81" s="24"/>
      <c r="AV81" s="24">
        <v>0</v>
      </c>
      <c r="AW81" s="24"/>
      <c r="AX81" s="24"/>
      <c r="AY81" s="24"/>
      <c r="AZ81" s="24"/>
      <c r="BA81" s="25" t="e">
        <f t="shared" si="130"/>
        <v>#REF!</v>
      </c>
    </row>
    <row r="82" spans="1:53" outlineLevel="2">
      <c r="B82" s="41"/>
      <c r="C82" s="240"/>
      <c r="D82" s="84"/>
      <c r="E82" s="84"/>
      <c r="F82" s="84"/>
      <c r="G82" s="83"/>
      <c r="H82" s="15" t="s">
        <v>51</v>
      </c>
      <c r="I82" s="16"/>
      <c r="J82" s="17"/>
      <c r="K82" s="17"/>
      <c r="L82" s="18" t="str">
        <f>IF(I82&lt;&gt;0,((VLOOKUP(I82,'1. Standard_Cost'!$B$4:$D$9,2)+VLOOKUP(I82,'1. Standard_Cost'!$B$4:$D$9,3))*J82*K82),"0")</f>
        <v>0</v>
      </c>
      <c r="M82" s="18">
        <f>L82*'1. Standard_Cost'!F4</f>
        <v>0</v>
      </c>
      <c r="N82" s="19"/>
      <c r="O82" s="19"/>
      <c r="P82" s="19"/>
      <c r="Q82" s="19"/>
      <c r="R82" s="20">
        <f>+N82*P82*'1. Standard_Cost'!$B$13</f>
        <v>0</v>
      </c>
      <c r="S82" s="20">
        <f>+N82*O82*P82*'1. Standard_Cost'!$C$13</f>
        <v>0</v>
      </c>
      <c r="T82" s="20">
        <f>+N82*P82*Q82*'1. Standard_Cost'!$D$13</f>
        <v>0</v>
      </c>
      <c r="U82" s="20">
        <f>+N82*O82*'1. Standard_Cost'!$E$13</f>
        <v>0</v>
      </c>
      <c r="V82" s="19"/>
      <c r="W82" s="19"/>
      <c r="X82" s="19"/>
      <c r="Y82" s="20">
        <f>+V82*((X82*'1. Standard_Cost'!$B$17)+(W82*X82*'1. Standard_Cost'!$C$17))</f>
        <v>0</v>
      </c>
      <c r="Z82" s="19"/>
      <c r="AA82" s="19"/>
      <c r="AB82" s="20">
        <f>+Z82*'1. Standard_Cost'!$B$21+AA82*'1. Standard_Cost'!$C$21</f>
        <v>0</v>
      </c>
      <c r="AC82" s="21"/>
      <c r="AD82" s="22"/>
      <c r="AE82" s="20">
        <f>SUM(AD82,AC82,AB82,Y82,U82,T82,S82,R82)*'1. Standard_Cost'!B104</f>
        <v>0</v>
      </c>
      <c r="AF82" s="20">
        <f t="shared" si="131"/>
        <v>0</v>
      </c>
      <c r="AG82" s="19"/>
      <c r="AH82" s="19"/>
      <c r="AI82" s="19"/>
      <c r="AJ82" s="23"/>
      <c r="AK82" s="23"/>
      <c r="AL82" s="23"/>
      <c r="AM82" s="20" t="e">
        <f>AG82*'1. Standard_Cost'!B100+'Incremental_Cost Year 1'!#REF!*'1. Standard_Cost'!C100+'Incremental_Cost Year 1'!#REF!*'1. Standard_Cost'!D100+'Incremental_Cost Year 1'!#REF!+'Incremental_Cost Year 1'!#REF!+AK82</f>
        <v>#REF!</v>
      </c>
      <c r="AN82" s="20" t="e">
        <f>AM82*'1. Standard_Cost'!C104</f>
        <v>#REF!</v>
      </c>
      <c r="AO82" s="23"/>
      <c r="AQ82" s="20">
        <f t="shared" si="127"/>
        <v>0</v>
      </c>
      <c r="AR82" s="20">
        <f t="shared" si="128"/>
        <v>0</v>
      </c>
      <c r="AS82" s="20" t="e">
        <f t="shared" si="129"/>
        <v>#REF!</v>
      </c>
      <c r="AT82" s="20" t="e">
        <f t="shared" si="132"/>
        <v>#REF!</v>
      </c>
      <c r="AU82" s="24"/>
      <c r="AV82" s="24"/>
      <c r="AW82" s="24"/>
      <c r="AX82" s="24"/>
      <c r="AY82" s="24"/>
      <c r="AZ82" s="24"/>
      <c r="BA82" s="25" t="e">
        <f t="shared" si="130"/>
        <v>#REF!</v>
      </c>
    </row>
    <row r="83" spans="1:53" outlineLevel="2">
      <c r="B83" s="41"/>
      <c r="C83" s="240"/>
      <c r="D83" s="84"/>
      <c r="E83" s="84"/>
      <c r="F83" s="84"/>
      <c r="G83" s="83"/>
      <c r="H83" s="26" t="s">
        <v>180</v>
      </c>
      <c r="I83" s="16"/>
      <c r="J83" s="17"/>
      <c r="K83" s="17"/>
      <c r="L83" s="18" t="str">
        <f>IF(I83&lt;&gt;0,((VLOOKUP(I83,'1. Standard_Cost'!$B$4:$D$9,2)+VLOOKUP(I83,'1. Standard_Cost'!$B$4:$D$9,3))*J83*K83),"0")</f>
        <v>0</v>
      </c>
      <c r="M83" s="18">
        <f>L83*'1. Standard_Cost'!F4</f>
        <v>0</v>
      </c>
      <c r="N83" s="19"/>
      <c r="O83" s="19"/>
      <c r="P83" s="19"/>
      <c r="Q83" s="19"/>
      <c r="R83" s="20">
        <f>+N83*P83*'1. Standard_Cost'!$B$13</f>
        <v>0</v>
      </c>
      <c r="S83" s="20">
        <f>+N83*O83*P83*'1. Standard_Cost'!$C$13</f>
        <v>0</v>
      </c>
      <c r="T83" s="20">
        <f>+N83*P83*Q83*'1. Standard_Cost'!$D$13</f>
        <v>0</v>
      </c>
      <c r="U83" s="20">
        <f>+N83*O83*'1. Standard_Cost'!$E$13</f>
        <v>0</v>
      </c>
      <c r="V83" s="19"/>
      <c r="W83" s="19"/>
      <c r="X83" s="19"/>
      <c r="Y83" s="20">
        <f>+V83*((X83*'1. Standard_Cost'!$B$17)+(W83*X83*'1. Standard_Cost'!$C$17))</f>
        <v>0</v>
      </c>
      <c r="Z83" s="19"/>
      <c r="AA83" s="19"/>
      <c r="AB83" s="20">
        <f>+Z83*'1. Standard_Cost'!$B$21+AA83*'1. Standard_Cost'!$C$21</f>
        <v>0</v>
      </c>
      <c r="AC83" s="21"/>
      <c r="AD83" s="22"/>
      <c r="AE83" s="20">
        <f>SUM(AD83,AC83,AB83,Y83,U83,T83,S83,R83)*'1. Standard_Cost'!B104</f>
        <v>0</v>
      </c>
      <c r="AF83" s="20">
        <f t="shared" si="131"/>
        <v>0</v>
      </c>
      <c r="AG83" s="19"/>
      <c r="AH83" s="19"/>
      <c r="AI83" s="19"/>
      <c r="AJ83" s="23"/>
      <c r="AK83" s="23"/>
      <c r="AL83" s="23"/>
      <c r="AM83" s="20" t="e">
        <f>AG83*'1. Standard_Cost'!B100+'Incremental_Cost Year 1'!#REF!*'1. Standard_Cost'!C100+'Incremental_Cost Year 1'!#REF!*'1. Standard_Cost'!D100+'Incremental_Cost Year 1'!#REF!+'Incremental_Cost Year 1'!#REF!+AK83</f>
        <v>#REF!</v>
      </c>
      <c r="AN83" s="20" t="e">
        <f>AM83*'1. Standard_Cost'!C104</f>
        <v>#REF!</v>
      </c>
      <c r="AO83" s="23"/>
      <c r="AQ83" s="20">
        <f t="shared" si="127"/>
        <v>0</v>
      </c>
      <c r="AR83" s="20">
        <f t="shared" si="128"/>
        <v>0</v>
      </c>
      <c r="AS83" s="20" t="e">
        <f t="shared" si="129"/>
        <v>#REF!</v>
      </c>
      <c r="AT83" s="20" t="e">
        <f t="shared" si="132"/>
        <v>#REF!</v>
      </c>
      <c r="AU83" s="24"/>
      <c r="AV83" s="24"/>
      <c r="AW83" s="24"/>
      <c r="AX83" s="24"/>
      <c r="AY83" s="24"/>
      <c r="AZ83" s="24"/>
      <c r="BA83" s="25" t="e">
        <f t="shared" si="130"/>
        <v>#REF!</v>
      </c>
    </row>
    <row r="84" spans="1:53" ht="55.2" outlineLevel="1">
      <c r="B84" s="41"/>
      <c r="C84" s="240"/>
      <c r="D84" s="86" t="s">
        <v>48</v>
      </c>
      <c r="E84" s="86" t="s">
        <v>209</v>
      </c>
      <c r="F84" s="88" t="s">
        <v>153</v>
      </c>
      <c r="G84" s="89" t="s">
        <v>154</v>
      </c>
      <c r="H84" s="27" t="s">
        <v>253</v>
      </c>
      <c r="I84" s="28"/>
      <c r="J84" s="28"/>
      <c r="K84" s="28"/>
      <c r="L84" s="29">
        <f>SUM(L80:L83)</f>
        <v>0</v>
      </c>
      <c r="M84" s="29">
        <f>SUM(M80:M83)</f>
        <v>0</v>
      </c>
      <c r="N84" s="28"/>
      <c r="O84" s="28"/>
      <c r="P84" s="28"/>
      <c r="Q84" s="28"/>
      <c r="R84" s="30">
        <f>SUM(R80:R83)</f>
        <v>0</v>
      </c>
      <c r="S84" s="30">
        <f>SUM(S80:S83)</f>
        <v>0</v>
      </c>
      <c r="T84" s="30">
        <f>SUM(T80:T83)</f>
        <v>0</v>
      </c>
      <c r="U84" s="30">
        <f>SUM(U80:U83)</f>
        <v>0</v>
      </c>
      <c r="V84" s="28"/>
      <c r="W84" s="28"/>
      <c r="X84" s="28"/>
      <c r="Y84" s="29">
        <f>SUM(Y80:Y83)</f>
        <v>0</v>
      </c>
      <c r="Z84" s="28"/>
      <c r="AA84" s="28"/>
      <c r="AB84" s="29">
        <f t="shared" ref="AB84:AF84" si="133">SUM(AB80:AB83)</f>
        <v>0</v>
      </c>
      <c r="AC84" s="29">
        <f t="shared" si="133"/>
        <v>0</v>
      </c>
      <c r="AD84" s="29">
        <f t="shared" si="133"/>
        <v>0</v>
      </c>
      <c r="AE84" s="29">
        <f t="shared" si="133"/>
        <v>0</v>
      </c>
      <c r="AF84" s="29">
        <f t="shared" si="133"/>
        <v>0</v>
      </c>
      <c r="AG84" s="28"/>
      <c r="AH84" s="28"/>
      <c r="AI84" s="28"/>
      <c r="AJ84" s="30">
        <f>SUM(AJ80:AJ83)</f>
        <v>0</v>
      </c>
      <c r="AK84" s="30">
        <f>SUM(AK80:AK83)</f>
        <v>0</v>
      </c>
      <c r="AL84" s="30">
        <f>SUM(AL80:AL83)</f>
        <v>0</v>
      </c>
      <c r="AM84" s="29" t="e">
        <f>SUM(AM80:AM83)</f>
        <v>#REF!</v>
      </c>
      <c r="AN84" s="29" t="e">
        <f>SUM(AN80:AN83)</f>
        <v>#REF!</v>
      </c>
      <c r="AO84" s="31"/>
      <c r="AP84" s="32"/>
      <c r="AQ84" s="78">
        <f t="shared" ref="AQ84:BA84" si="134">SUM(AQ80:AQ83)</f>
        <v>0</v>
      </c>
      <c r="AR84" s="78">
        <f t="shared" si="134"/>
        <v>0</v>
      </c>
      <c r="AS84" s="78" t="e">
        <f t="shared" si="134"/>
        <v>#REF!</v>
      </c>
      <c r="AT84" s="78" t="e">
        <f t="shared" si="134"/>
        <v>#REF!</v>
      </c>
      <c r="AU84" s="78">
        <f t="shared" si="134"/>
        <v>0</v>
      </c>
      <c r="AV84" s="78">
        <f t="shared" si="134"/>
        <v>0</v>
      </c>
      <c r="AW84" s="78">
        <f t="shared" si="134"/>
        <v>0</v>
      </c>
      <c r="AX84" s="78">
        <f t="shared" si="134"/>
        <v>0</v>
      </c>
      <c r="AY84" s="78">
        <f t="shared" si="134"/>
        <v>0</v>
      </c>
      <c r="AZ84" s="78">
        <f t="shared" si="134"/>
        <v>0</v>
      </c>
      <c r="BA84" s="78" t="e">
        <f t="shared" si="134"/>
        <v>#REF!</v>
      </c>
    </row>
    <row r="85" spans="1:53" outlineLevel="2">
      <c r="B85" s="41"/>
      <c r="C85" s="240"/>
      <c r="D85" s="85"/>
      <c r="E85" s="85"/>
      <c r="F85" s="87"/>
      <c r="G85" s="82"/>
      <c r="H85" s="15" t="s">
        <v>49</v>
      </c>
      <c r="I85" s="16"/>
      <c r="J85" s="17"/>
      <c r="K85" s="17"/>
      <c r="L85" s="18" t="str">
        <f>IF(I85&lt;&gt;0,((VLOOKUP(I85,'1. Standard_Cost'!$B$4:$D$9,2)+VLOOKUP(I85,'1. Standard_Cost'!$B$4:$D$9,3))*J85*K85),"0")</f>
        <v>0</v>
      </c>
      <c r="M85" s="18">
        <f>L85*'1. Standard_Cost'!F4</f>
        <v>0</v>
      </c>
      <c r="N85" s="19"/>
      <c r="O85" s="19"/>
      <c r="P85" s="19"/>
      <c r="Q85" s="19"/>
      <c r="R85" s="20">
        <f>+N85*P85*'1. Standard_Cost'!$B$13</f>
        <v>0</v>
      </c>
      <c r="S85" s="20">
        <f>+N85*O85*P85*'1. Standard_Cost'!$C$13</f>
        <v>0</v>
      </c>
      <c r="T85" s="20">
        <f>+N85*P85*Q85*'1. Standard_Cost'!$D$13</f>
        <v>0</v>
      </c>
      <c r="U85" s="20">
        <f>+N85*O85*'1. Standard_Cost'!$E$13</f>
        <v>0</v>
      </c>
      <c r="V85" s="19"/>
      <c r="W85" s="19"/>
      <c r="X85" s="19"/>
      <c r="Y85" s="20">
        <f>+V85*((X85*'1. Standard_Cost'!$B$17)+(W85*X85*'1. Standard_Cost'!$C$17))</f>
        <v>0</v>
      </c>
      <c r="Z85" s="19"/>
      <c r="AA85" s="19"/>
      <c r="AB85" s="20">
        <f>+Z85*'1. Standard_Cost'!$B$21+AA85*'1. Standard_Cost'!$C$21</f>
        <v>0</v>
      </c>
      <c r="AC85" s="21"/>
      <c r="AD85" s="22"/>
      <c r="AE85" s="20">
        <f>SUM(AD85,AC85,AB85,Y85,U85,T85,S85,R85)*'1. Standard_Cost'!B104</f>
        <v>0</v>
      </c>
      <c r="AF85" s="20">
        <f>SUM(AD85,AE85)</f>
        <v>0</v>
      </c>
      <c r="AG85" s="19"/>
      <c r="AH85" s="19"/>
      <c r="AI85" s="19"/>
      <c r="AJ85" s="23"/>
      <c r="AK85" s="23"/>
      <c r="AL85" s="23"/>
      <c r="AM85" s="20" t="e">
        <f>AG85*'1. Standard_Cost'!B100+'Incremental_Cost Year 1'!#REF!*'1. Standard_Cost'!C100+'Incremental_Cost Year 1'!#REF!*'1. Standard_Cost'!D100+'Incremental_Cost Year 1'!#REF!+'Incremental_Cost Year 1'!#REF!+AK85</f>
        <v>#REF!</v>
      </c>
      <c r="AN85" s="20" t="e">
        <f>AM85*'1. Standard_Cost'!C104</f>
        <v>#REF!</v>
      </c>
      <c r="AO85" s="23"/>
      <c r="AQ85" s="20">
        <f t="shared" ref="AQ85:AQ88" si="135">L85+M85</f>
        <v>0</v>
      </c>
      <c r="AR85" s="20">
        <f t="shared" ref="AR85:AR88" si="136">AF85</f>
        <v>0</v>
      </c>
      <c r="AS85" s="20" t="e">
        <f t="shared" ref="AS85:AS88" si="137">AM85+AN85</f>
        <v>#REF!</v>
      </c>
      <c r="AT85" s="20" t="e">
        <f>SUM(AQ85,AR85,AS85)</f>
        <v>#REF!</v>
      </c>
      <c r="AU85" s="24"/>
      <c r="AV85" s="24"/>
      <c r="AW85" s="24"/>
      <c r="AX85" s="24"/>
      <c r="AY85" s="24"/>
      <c r="AZ85" s="24"/>
      <c r="BA85" s="25" t="e">
        <f t="shared" ref="BA85:BA88" si="138">SUM(AU85:AZ85)-AT85</f>
        <v>#REF!</v>
      </c>
    </row>
    <row r="86" spans="1:53" outlineLevel="2">
      <c r="B86" s="41"/>
      <c r="C86" s="240"/>
      <c r="D86" s="84"/>
      <c r="E86" s="84"/>
      <c r="F86" s="84"/>
      <c r="G86" s="83"/>
      <c r="H86" s="15" t="s">
        <v>50</v>
      </c>
      <c r="I86" s="16"/>
      <c r="J86" s="17"/>
      <c r="K86" s="17"/>
      <c r="L86" s="18" t="str">
        <f>IF(I86&lt;&gt;0,((VLOOKUP(I86,'1. Standard_Cost'!$B$4:$D$9,2)+VLOOKUP(I86,'1. Standard_Cost'!$B$4:$D$9,3))*J86*K86),"0")</f>
        <v>0</v>
      </c>
      <c r="M86" s="18">
        <f>L86*'1. Standard_Cost'!F4</f>
        <v>0</v>
      </c>
      <c r="N86" s="19"/>
      <c r="O86" s="19"/>
      <c r="P86" s="19"/>
      <c r="Q86" s="19"/>
      <c r="R86" s="20">
        <f>+N86*P86*'1. Standard_Cost'!$B$13</f>
        <v>0</v>
      </c>
      <c r="S86" s="20">
        <f>+N86*O86*P86*'1. Standard_Cost'!$C$13</f>
        <v>0</v>
      </c>
      <c r="T86" s="20">
        <f>+N86*P86*Q86*'1. Standard_Cost'!$D$13</f>
        <v>0</v>
      </c>
      <c r="U86" s="20">
        <f>+N86*O86*'1. Standard_Cost'!$E$13</f>
        <v>0</v>
      </c>
      <c r="V86" s="19"/>
      <c r="W86" s="19"/>
      <c r="X86" s="19"/>
      <c r="Y86" s="20">
        <f>+V86*((X86*'1. Standard_Cost'!$B$17)+(W86*X86*'1. Standard_Cost'!$C$17))</f>
        <v>0</v>
      </c>
      <c r="Z86" s="19"/>
      <c r="AA86" s="19"/>
      <c r="AB86" s="20">
        <f>+Z86*'1. Standard_Cost'!$B$21+AA86*'1. Standard_Cost'!$C$21</f>
        <v>0</v>
      </c>
      <c r="AC86" s="21"/>
      <c r="AD86" s="22"/>
      <c r="AE86" s="20">
        <f>SUM(AD86,AC86,AB86,Y86,U86,T86,S86,R86)*'1. Standard_Cost'!B104</f>
        <v>0</v>
      </c>
      <c r="AF86" s="20">
        <f t="shared" ref="AF86:AF88" si="139">SUM(AD86,AE86)</f>
        <v>0</v>
      </c>
      <c r="AG86" s="19"/>
      <c r="AH86" s="19"/>
      <c r="AI86" s="19"/>
      <c r="AJ86" s="23"/>
      <c r="AK86" s="23"/>
      <c r="AL86" s="23"/>
      <c r="AM86" s="20" t="e">
        <f>AG86*'1. Standard_Cost'!B100+'Incremental_Cost Year 1'!#REF!*'1. Standard_Cost'!C100+'Incremental_Cost Year 1'!#REF!*'1. Standard_Cost'!D100+'Incremental_Cost Year 1'!#REF!+'Incremental_Cost Year 1'!#REF!+AK86</f>
        <v>#REF!</v>
      </c>
      <c r="AN86" s="20" t="e">
        <f>AM86*'1. Standard_Cost'!C104</f>
        <v>#REF!</v>
      </c>
      <c r="AO86" s="23"/>
      <c r="AQ86" s="20">
        <f t="shared" si="135"/>
        <v>0</v>
      </c>
      <c r="AR86" s="20">
        <f t="shared" si="136"/>
        <v>0</v>
      </c>
      <c r="AS86" s="20" t="e">
        <f t="shared" si="137"/>
        <v>#REF!</v>
      </c>
      <c r="AT86" s="20" t="e">
        <f t="shared" ref="AT86:AT88" si="140">SUM(AQ86,AR86,AS86)</f>
        <v>#REF!</v>
      </c>
      <c r="AU86" s="24"/>
      <c r="AV86" s="24">
        <v>0</v>
      </c>
      <c r="AW86" s="24"/>
      <c r="AX86" s="24"/>
      <c r="AY86" s="24"/>
      <c r="AZ86" s="24"/>
      <c r="BA86" s="25" t="e">
        <f t="shared" si="138"/>
        <v>#REF!</v>
      </c>
    </row>
    <row r="87" spans="1:53" outlineLevel="2">
      <c r="B87" s="41"/>
      <c r="C87" s="240"/>
      <c r="D87" s="84"/>
      <c r="E87" s="84"/>
      <c r="F87" s="84"/>
      <c r="G87" s="83"/>
      <c r="H87" s="15" t="s">
        <v>51</v>
      </c>
      <c r="I87" s="16"/>
      <c r="J87" s="17"/>
      <c r="K87" s="17"/>
      <c r="L87" s="18" t="str">
        <f>IF(I87&lt;&gt;0,((VLOOKUP(I87,'1. Standard_Cost'!$B$4:$D$9,2)+VLOOKUP(I87,'1. Standard_Cost'!$B$4:$D$9,3))*J87*K87),"0")</f>
        <v>0</v>
      </c>
      <c r="M87" s="18">
        <f>L87*'1. Standard_Cost'!F4</f>
        <v>0</v>
      </c>
      <c r="N87" s="19"/>
      <c r="O87" s="19"/>
      <c r="P87" s="19"/>
      <c r="Q87" s="19"/>
      <c r="R87" s="20">
        <f>+N87*P87*'1. Standard_Cost'!$B$13</f>
        <v>0</v>
      </c>
      <c r="S87" s="20">
        <f>+N87*O87*P87*'1. Standard_Cost'!$C$13</f>
        <v>0</v>
      </c>
      <c r="T87" s="20">
        <f>+N87*P87*Q87*'1. Standard_Cost'!$D$13</f>
        <v>0</v>
      </c>
      <c r="U87" s="20">
        <f>+N87*O87*'1. Standard_Cost'!$E$13</f>
        <v>0</v>
      </c>
      <c r="V87" s="19"/>
      <c r="W87" s="19"/>
      <c r="X87" s="19"/>
      <c r="Y87" s="20">
        <f>+V87*((X87*'1. Standard_Cost'!$B$17)+(W87*X87*'1. Standard_Cost'!$C$17))</f>
        <v>0</v>
      </c>
      <c r="Z87" s="19"/>
      <c r="AA87" s="19"/>
      <c r="AB87" s="20">
        <f>+Z87*'1. Standard_Cost'!$B$21+AA87*'1. Standard_Cost'!$C$21</f>
        <v>0</v>
      </c>
      <c r="AC87" s="21"/>
      <c r="AD87" s="22"/>
      <c r="AE87" s="20">
        <f>SUM(AD87,AC87,AB87,Y87,U87,T87,S87,R87)*'1. Standard_Cost'!B104</f>
        <v>0</v>
      </c>
      <c r="AF87" s="20">
        <f t="shared" si="139"/>
        <v>0</v>
      </c>
      <c r="AG87" s="19"/>
      <c r="AH87" s="19"/>
      <c r="AI87" s="19"/>
      <c r="AJ87" s="23"/>
      <c r="AK87" s="23"/>
      <c r="AL87" s="23"/>
      <c r="AM87" s="20" t="e">
        <f>AG87*'1. Standard_Cost'!B100+'Incremental_Cost Year 1'!#REF!*'1. Standard_Cost'!C100+'Incremental_Cost Year 1'!#REF!*'1. Standard_Cost'!D100+'Incremental_Cost Year 1'!#REF!+'Incremental_Cost Year 1'!#REF!+AK87</f>
        <v>#REF!</v>
      </c>
      <c r="AN87" s="20" t="e">
        <f>AM87*'1. Standard_Cost'!C104</f>
        <v>#REF!</v>
      </c>
      <c r="AO87" s="23"/>
      <c r="AQ87" s="20">
        <f t="shared" si="135"/>
        <v>0</v>
      </c>
      <c r="AR87" s="20">
        <f t="shared" si="136"/>
        <v>0</v>
      </c>
      <c r="AS87" s="20" t="e">
        <f t="shared" si="137"/>
        <v>#REF!</v>
      </c>
      <c r="AT87" s="20" t="e">
        <f t="shared" si="140"/>
        <v>#REF!</v>
      </c>
      <c r="AU87" s="24"/>
      <c r="AV87" s="24"/>
      <c r="AW87" s="24"/>
      <c r="AX87" s="24"/>
      <c r="AY87" s="24"/>
      <c r="AZ87" s="24"/>
      <c r="BA87" s="25" t="e">
        <f t="shared" si="138"/>
        <v>#REF!</v>
      </c>
    </row>
    <row r="88" spans="1:53" outlineLevel="2">
      <c r="B88" s="41"/>
      <c r="C88" s="240"/>
      <c r="D88" s="84"/>
      <c r="E88" s="84"/>
      <c r="F88" s="84"/>
      <c r="G88" s="83"/>
      <c r="H88" s="26" t="s">
        <v>180</v>
      </c>
      <c r="I88" s="16"/>
      <c r="J88" s="17"/>
      <c r="K88" s="17"/>
      <c r="L88" s="18" t="str">
        <f>IF(I88&lt;&gt;0,((VLOOKUP(I88,'1. Standard_Cost'!$B$4:$D$9,2)+VLOOKUP(I88,'1. Standard_Cost'!$B$4:$D$9,3))*J88*K88),"0")</f>
        <v>0</v>
      </c>
      <c r="M88" s="18">
        <f>L88*'1. Standard_Cost'!F4</f>
        <v>0</v>
      </c>
      <c r="N88" s="19"/>
      <c r="O88" s="19"/>
      <c r="P88" s="19"/>
      <c r="Q88" s="19"/>
      <c r="R88" s="20">
        <f>+N88*P88*'1. Standard_Cost'!$B$13</f>
        <v>0</v>
      </c>
      <c r="S88" s="20">
        <f>+N88*O88*P88*'1. Standard_Cost'!$C$13</f>
        <v>0</v>
      </c>
      <c r="T88" s="20">
        <f>+N88*P88*Q88*'1. Standard_Cost'!$D$13</f>
        <v>0</v>
      </c>
      <c r="U88" s="20">
        <f>+N88*O88*'1. Standard_Cost'!$E$13</f>
        <v>0</v>
      </c>
      <c r="V88" s="19"/>
      <c r="W88" s="19"/>
      <c r="X88" s="19"/>
      <c r="Y88" s="20">
        <f>+V88*((X88*'1. Standard_Cost'!$B$17)+(W88*X88*'1. Standard_Cost'!$C$17))</f>
        <v>0</v>
      </c>
      <c r="Z88" s="19"/>
      <c r="AA88" s="19"/>
      <c r="AB88" s="20">
        <f>+Z88*'1. Standard_Cost'!$B$21+AA88*'1. Standard_Cost'!$C$21</f>
        <v>0</v>
      </c>
      <c r="AC88" s="21"/>
      <c r="AD88" s="22"/>
      <c r="AE88" s="20">
        <f>SUM(AD88,AC88,AB88,Y88,U88,T88,S88,R88)*'1. Standard_Cost'!B104</f>
        <v>0</v>
      </c>
      <c r="AF88" s="20">
        <f t="shared" si="139"/>
        <v>0</v>
      </c>
      <c r="AG88" s="19"/>
      <c r="AH88" s="19"/>
      <c r="AI88" s="19"/>
      <c r="AJ88" s="23"/>
      <c r="AK88" s="23"/>
      <c r="AL88" s="23"/>
      <c r="AM88" s="20" t="e">
        <f>AG88*'1. Standard_Cost'!B100+'Incremental_Cost Year 1'!#REF!*'1. Standard_Cost'!C100+'Incremental_Cost Year 1'!#REF!*'1. Standard_Cost'!D100+'Incremental_Cost Year 1'!#REF!+'Incremental_Cost Year 1'!#REF!+AK88</f>
        <v>#REF!</v>
      </c>
      <c r="AN88" s="20" t="e">
        <f>AM88*'1. Standard_Cost'!C104</f>
        <v>#REF!</v>
      </c>
      <c r="AO88" s="23"/>
      <c r="AQ88" s="20">
        <f t="shared" si="135"/>
        <v>0</v>
      </c>
      <c r="AR88" s="20">
        <f t="shared" si="136"/>
        <v>0</v>
      </c>
      <c r="AS88" s="20" t="e">
        <f t="shared" si="137"/>
        <v>#REF!</v>
      </c>
      <c r="AT88" s="20" t="e">
        <f t="shared" si="140"/>
        <v>#REF!</v>
      </c>
      <c r="AU88" s="24"/>
      <c r="AV88" s="24"/>
      <c r="AW88" s="24"/>
      <c r="AX88" s="24"/>
      <c r="AY88" s="24"/>
      <c r="AZ88" s="24"/>
      <c r="BA88" s="25" t="e">
        <f t="shared" si="138"/>
        <v>#REF!</v>
      </c>
    </row>
    <row r="89" spans="1:53" ht="41.4" outlineLevel="1">
      <c r="B89" s="41"/>
      <c r="C89" s="241"/>
      <c r="D89" s="86" t="s">
        <v>48</v>
      </c>
      <c r="E89" s="86" t="s">
        <v>210</v>
      </c>
      <c r="F89" s="88" t="s">
        <v>153</v>
      </c>
      <c r="G89" s="89" t="s">
        <v>154</v>
      </c>
      <c r="H89" s="27" t="s">
        <v>252</v>
      </c>
      <c r="I89" s="28"/>
      <c r="J89" s="28"/>
      <c r="K89" s="28"/>
      <c r="L89" s="29">
        <f>SUM(L85:L88)</f>
        <v>0</v>
      </c>
      <c r="M89" s="29">
        <f>SUM(M85:M88)</f>
        <v>0</v>
      </c>
      <c r="N89" s="28"/>
      <c r="O89" s="28"/>
      <c r="P89" s="28"/>
      <c r="Q89" s="28"/>
      <c r="R89" s="30">
        <f>SUM(R85:R88)</f>
        <v>0</v>
      </c>
      <c r="S89" s="30">
        <f>SUM(S85:S88)</f>
        <v>0</v>
      </c>
      <c r="T89" s="30">
        <f>SUM(T85:T88)</f>
        <v>0</v>
      </c>
      <c r="U89" s="30">
        <f>SUM(U85:U88)</f>
        <v>0</v>
      </c>
      <c r="V89" s="28"/>
      <c r="W89" s="28"/>
      <c r="X89" s="28"/>
      <c r="Y89" s="29">
        <f>SUM(Y85:Y88)</f>
        <v>0</v>
      </c>
      <c r="Z89" s="28"/>
      <c r="AA89" s="28"/>
      <c r="AB89" s="29">
        <f t="shared" ref="AB89:AF89" si="141">SUM(AB85:AB88)</f>
        <v>0</v>
      </c>
      <c r="AC89" s="29">
        <f t="shared" si="141"/>
        <v>0</v>
      </c>
      <c r="AD89" s="29">
        <f t="shared" si="141"/>
        <v>0</v>
      </c>
      <c r="AE89" s="29">
        <f t="shared" si="141"/>
        <v>0</v>
      </c>
      <c r="AF89" s="29">
        <f t="shared" si="141"/>
        <v>0</v>
      </c>
      <c r="AG89" s="28"/>
      <c r="AH89" s="28"/>
      <c r="AI89" s="28"/>
      <c r="AJ89" s="30">
        <f>SUM(AJ85:AJ88)</f>
        <v>0</v>
      </c>
      <c r="AK89" s="30">
        <f>SUM(AK85:AK88)</f>
        <v>0</v>
      </c>
      <c r="AL89" s="30">
        <f>SUM(AL85:AL88)</f>
        <v>0</v>
      </c>
      <c r="AM89" s="29" t="e">
        <f>SUM(AM85:AM88)</f>
        <v>#REF!</v>
      </c>
      <c r="AN89" s="29" t="e">
        <f>SUM(AN85:AN88)</f>
        <v>#REF!</v>
      </c>
      <c r="AO89" s="31"/>
      <c r="AP89" s="32"/>
      <c r="AQ89" s="78">
        <f t="shared" ref="AQ89:BA89" si="142">SUM(AQ85:AQ88)</f>
        <v>0</v>
      </c>
      <c r="AR89" s="78">
        <f t="shared" si="142"/>
        <v>0</v>
      </c>
      <c r="AS89" s="78" t="e">
        <f t="shared" si="142"/>
        <v>#REF!</v>
      </c>
      <c r="AT89" s="78" t="e">
        <f t="shared" si="142"/>
        <v>#REF!</v>
      </c>
      <c r="AU89" s="78">
        <f t="shared" si="142"/>
        <v>0</v>
      </c>
      <c r="AV89" s="78">
        <f t="shared" si="142"/>
        <v>0</v>
      </c>
      <c r="AW89" s="78">
        <f t="shared" si="142"/>
        <v>0</v>
      </c>
      <c r="AX89" s="78">
        <f t="shared" si="142"/>
        <v>0</v>
      </c>
      <c r="AY89" s="78">
        <f t="shared" si="142"/>
        <v>0</v>
      </c>
      <c r="AZ89" s="78">
        <f t="shared" si="142"/>
        <v>0</v>
      </c>
      <c r="BA89" s="78" t="e">
        <f t="shared" si="142"/>
        <v>#REF!</v>
      </c>
    </row>
    <row r="90" spans="1:53" outlineLevel="2">
      <c r="B90" s="41"/>
      <c r="C90" s="41"/>
      <c r="D90" s="85"/>
      <c r="E90" s="85"/>
      <c r="F90" s="87"/>
      <c r="G90" s="82"/>
      <c r="H90" s="15" t="s">
        <v>49</v>
      </c>
      <c r="I90" s="16"/>
      <c r="J90" s="17"/>
      <c r="K90" s="17"/>
      <c r="L90" s="18" t="str">
        <f>IF(I90&lt;&gt;0,((VLOOKUP(I90,'1. Standard_Cost'!$B$4:$D$9,2)+VLOOKUP(I90,'1. Standard_Cost'!$B$4:$D$9,3))*J90*K90),"0")</f>
        <v>0</v>
      </c>
      <c r="M90" s="18">
        <f>L90*'1. Standard_Cost'!F4</f>
        <v>0</v>
      </c>
      <c r="N90" s="19"/>
      <c r="O90" s="19"/>
      <c r="P90" s="19"/>
      <c r="Q90" s="19"/>
      <c r="R90" s="20">
        <f>+N90*P90*'1. Standard_Cost'!$B$13</f>
        <v>0</v>
      </c>
      <c r="S90" s="20">
        <f>+N90*O90*P90*'1. Standard_Cost'!$C$13</f>
        <v>0</v>
      </c>
      <c r="T90" s="20">
        <f>+N90*P90*Q90*'1. Standard_Cost'!$D$13</f>
        <v>0</v>
      </c>
      <c r="U90" s="20">
        <f>+N90*O90*'1. Standard_Cost'!$E$13</f>
        <v>0</v>
      </c>
      <c r="V90" s="19"/>
      <c r="W90" s="19"/>
      <c r="X90" s="19"/>
      <c r="Y90" s="20">
        <f>+V90*((X90*'1. Standard_Cost'!$B$17)+(W90*X90*'1. Standard_Cost'!$C$17))</f>
        <v>0</v>
      </c>
      <c r="Z90" s="19"/>
      <c r="AA90" s="19"/>
      <c r="AB90" s="20">
        <f>+Z90*'1. Standard_Cost'!$B$21+AA90*'1. Standard_Cost'!$C$21</f>
        <v>0</v>
      </c>
      <c r="AC90" s="21"/>
      <c r="AD90" s="22"/>
      <c r="AE90" s="20">
        <f>SUM(AD90,AC90,AB90,Y90,U90,T90,S90,R90)*'1. Standard_Cost'!B109</f>
        <v>0</v>
      </c>
      <c r="AF90" s="20">
        <f>SUM(AD90,AE90)</f>
        <v>0</v>
      </c>
      <c r="AG90" s="19"/>
      <c r="AH90" s="19"/>
      <c r="AI90" s="19"/>
      <c r="AJ90" s="23"/>
      <c r="AK90" s="23"/>
      <c r="AL90" s="23"/>
      <c r="AM90" s="20" t="e">
        <f>AG90*'1. Standard_Cost'!B105+'Incremental_Cost Year 1'!#REF!*'1. Standard_Cost'!C105+'Incremental_Cost Year 1'!#REF!*'1. Standard_Cost'!D105+'Incremental_Cost Year 1'!#REF!+'Incremental_Cost Year 1'!#REF!+AK90</f>
        <v>#REF!</v>
      </c>
      <c r="AN90" s="20" t="e">
        <f>AM90*'1. Standard_Cost'!C109</f>
        <v>#REF!</v>
      </c>
      <c r="AO90" s="23"/>
      <c r="AQ90" s="20">
        <f t="shared" ref="AQ90:AQ93" si="143">L90+M90</f>
        <v>0</v>
      </c>
      <c r="AR90" s="20">
        <f t="shared" ref="AR90:AR93" si="144">AF90</f>
        <v>0</v>
      </c>
      <c r="AS90" s="20" t="e">
        <f t="shared" ref="AS90:AS93" si="145">AM90+AN90</f>
        <v>#REF!</v>
      </c>
      <c r="AT90" s="20" t="e">
        <f>SUM(AQ90,AR90,AS90)</f>
        <v>#REF!</v>
      </c>
      <c r="AU90" s="24"/>
      <c r="AV90" s="24"/>
      <c r="AW90" s="24"/>
      <c r="AX90" s="24"/>
      <c r="AY90" s="24"/>
      <c r="AZ90" s="24"/>
      <c r="BA90" s="25" t="e">
        <f t="shared" ref="BA90:BA93" si="146">SUM(AU90:AZ90)-AT90</f>
        <v>#REF!</v>
      </c>
    </row>
    <row r="91" spans="1:53" outlineLevel="2">
      <c r="B91" s="41"/>
      <c r="C91" s="41"/>
      <c r="D91" s="84"/>
      <c r="E91" s="84"/>
      <c r="F91" s="84"/>
      <c r="G91" s="83"/>
      <c r="H91" s="15" t="s">
        <v>50</v>
      </c>
      <c r="I91" s="16"/>
      <c r="J91" s="17"/>
      <c r="K91" s="17"/>
      <c r="L91" s="18" t="str">
        <f>IF(I91&lt;&gt;0,((VLOOKUP(I91,'1. Standard_Cost'!$B$4:$D$9,2)+VLOOKUP(I91,'1. Standard_Cost'!$B$4:$D$9,3))*J91*K91),"0")</f>
        <v>0</v>
      </c>
      <c r="M91" s="18">
        <f>L91*'1. Standard_Cost'!F4</f>
        <v>0</v>
      </c>
      <c r="N91" s="19"/>
      <c r="O91" s="19"/>
      <c r="P91" s="19"/>
      <c r="Q91" s="19"/>
      <c r="R91" s="20">
        <f>+N91*P91*'1. Standard_Cost'!$B$13</f>
        <v>0</v>
      </c>
      <c r="S91" s="20">
        <f>+N91*O91*P91*'1. Standard_Cost'!$C$13</f>
        <v>0</v>
      </c>
      <c r="T91" s="20">
        <f>+N91*P91*Q91*'1. Standard_Cost'!$D$13</f>
        <v>0</v>
      </c>
      <c r="U91" s="20">
        <f>+N91*O91*'1. Standard_Cost'!$E$13</f>
        <v>0</v>
      </c>
      <c r="V91" s="19"/>
      <c r="W91" s="19"/>
      <c r="X91" s="19"/>
      <c r="Y91" s="20">
        <f>+V91*((X91*'1. Standard_Cost'!$B$17)+(W91*X91*'1. Standard_Cost'!$C$17))</f>
        <v>0</v>
      </c>
      <c r="Z91" s="19"/>
      <c r="AA91" s="19"/>
      <c r="AB91" s="20">
        <f>+Z91*'1. Standard_Cost'!$B$21+AA91*'1. Standard_Cost'!$C$21</f>
        <v>0</v>
      </c>
      <c r="AC91" s="21"/>
      <c r="AD91" s="22"/>
      <c r="AE91" s="20">
        <f>SUM(AD91,AC91,AB91,Y91,U91,T91,S91,R91)*'1. Standard_Cost'!B109</f>
        <v>0</v>
      </c>
      <c r="AF91" s="20">
        <f t="shared" ref="AF91:AF93" si="147">SUM(AD91,AE91)</f>
        <v>0</v>
      </c>
      <c r="AG91" s="19"/>
      <c r="AH91" s="19"/>
      <c r="AI91" s="19"/>
      <c r="AJ91" s="23"/>
      <c r="AK91" s="23"/>
      <c r="AL91" s="23"/>
      <c r="AM91" s="20" t="e">
        <f>AG91*'1. Standard_Cost'!B105+'Incremental_Cost Year 1'!#REF!*'1. Standard_Cost'!C105+'Incremental_Cost Year 1'!#REF!*'1. Standard_Cost'!D105+'Incremental_Cost Year 1'!#REF!+'Incremental_Cost Year 1'!#REF!+AK91</f>
        <v>#REF!</v>
      </c>
      <c r="AN91" s="20" t="e">
        <f>AM91*'1. Standard_Cost'!C109</f>
        <v>#REF!</v>
      </c>
      <c r="AO91" s="23"/>
      <c r="AQ91" s="20">
        <f t="shared" si="143"/>
        <v>0</v>
      </c>
      <c r="AR91" s="20">
        <f t="shared" si="144"/>
        <v>0</v>
      </c>
      <c r="AS91" s="20" t="e">
        <f t="shared" si="145"/>
        <v>#REF!</v>
      </c>
      <c r="AT91" s="20" t="e">
        <f t="shared" ref="AT91:AT93" si="148">SUM(AQ91,AR91,AS91)</f>
        <v>#REF!</v>
      </c>
      <c r="AU91" s="24"/>
      <c r="AV91" s="24">
        <v>0</v>
      </c>
      <c r="AW91" s="24"/>
      <c r="AX91" s="24"/>
      <c r="AY91" s="24"/>
      <c r="AZ91" s="24"/>
      <c r="BA91" s="25" t="e">
        <f t="shared" si="146"/>
        <v>#REF!</v>
      </c>
    </row>
    <row r="92" spans="1:53" outlineLevel="2">
      <c r="B92" s="41"/>
      <c r="C92" s="41"/>
      <c r="D92" s="84"/>
      <c r="E92" s="84"/>
      <c r="F92" s="84"/>
      <c r="G92" s="83"/>
      <c r="H92" s="15" t="s">
        <v>51</v>
      </c>
      <c r="I92" s="16"/>
      <c r="J92" s="17"/>
      <c r="K92" s="17"/>
      <c r="L92" s="18" t="str">
        <f>IF(I92&lt;&gt;0,((VLOOKUP(I92,'1. Standard_Cost'!$B$4:$D$9,2)+VLOOKUP(I92,'1. Standard_Cost'!$B$4:$D$9,3))*J92*K92),"0")</f>
        <v>0</v>
      </c>
      <c r="M92" s="18">
        <f>L92*'1. Standard_Cost'!F4</f>
        <v>0</v>
      </c>
      <c r="N92" s="19"/>
      <c r="O92" s="19"/>
      <c r="P92" s="19"/>
      <c r="Q92" s="19"/>
      <c r="R92" s="20">
        <f>+N92*P92*'1. Standard_Cost'!$B$13</f>
        <v>0</v>
      </c>
      <c r="S92" s="20">
        <f>+N92*O92*P92*'1. Standard_Cost'!$C$13</f>
        <v>0</v>
      </c>
      <c r="T92" s="20">
        <f>+N92*P92*Q92*'1. Standard_Cost'!$D$13</f>
        <v>0</v>
      </c>
      <c r="U92" s="20">
        <f>+N92*O92*'1. Standard_Cost'!$E$13</f>
        <v>0</v>
      </c>
      <c r="V92" s="19"/>
      <c r="W92" s="19"/>
      <c r="X92" s="19"/>
      <c r="Y92" s="20">
        <f>+V92*((X92*'1. Standard_Cost'!$B$17)+(W92*X92*'1. Standard_Cost'!$C$17))</f>
        <v>0</v>
      </c>
      <c r="Z92" s="19"/>
      <c r="AA92" s="19"/>
      <c r="AB92" s="20">
        <f>+Z92*'1. Standard_Cost'!$B$21+AA92*'1. Standard_Cost'!$C$21</f>
        <v>0</v>
      </c>
      <c r="AC92" s="21"/>
      <c r="AD92" s="22"/>
      <c r="AE92" s="20">
        <f>SUM(AD92,AC92,AB92,Y92,U92,T92,S92,R92)*'1. Standard_Cost'!B109</f>
        <v>0</v>
      </c>
      <c r="AF92" s="20">
        <f t="shared" si="147"/>
        <v>0</v>
      </c>
      <c r="AG92" s="19"/>
      <c r="AH92" s="19"/>
      <c r="AI92" s="19"/>
      <c r="AJ92" s="23"/>
      <c r="AK92" s="23"/>
      <c r="AL92" s="23"/>
      <c r="AM92" s="20" t="e">
        <f>AG92*'1. Standard_Cost'!B105+'Incremental_Cost Year 1'!#REF!*'1. Standard_Cost'!C105+'Incremental_Cost Year 1'!#REF!*'1. Standard_Cost'!D105+'Incremental_Cost Year 1'!#REF!+'Incremental_Cost Year 1'!#REF!+AK92</f>
        <v>#REF!</v>
      </c>
      <c r="AN92" s="20" t="e">
        <f>AM92*'1. Standard_Cost'!C109</f>
        <v>#REF!</v>
      </c>
      <c r="AO92" s="23"/>
      <c r="AQ92" s="20">
        <f t="shared" si="143"/>
        <v>0</v>
      </c>
      <c r="AR92" s="20">
        <f t="shared" si="144"/>
        <v>0</v>
      </c>
      <c r="AS92" s="20" t="e">
        <f t="shared" si="145"/>
        <v>#REF!</v>
      </c>
      <c r="AT92" s="20" t="e">
        <f t="shared" si="148"/>
        <v>#REF!</v>
      </c>
      <c r="AU92" s="24"/>
      <c r="AV92" s="24"/>
      <c r="AW92" s="24"/>
      <c r="AX92" s="24"/>
      <c r="AY92" s="24"/>
      <c r="AZ92" s="24"/>
      <c r="BA92" s="25" t="e">
        <f t="shared" si="146"/>
        <v>#REF!</v>
      </c>
    </row>
    <row r="93" spans="1:53" outlineLevel="2">
      <c r="B93" s="41"/>
      <c r="C93" s="41"/>
      <c r="D93" s="84"/>
      <c r="E93" s="84"/>
      <c r="F93" s="84"/>
      <c r="G93" s="83"/>
      <c r="H93" s="26" t="s">
        <v>180</v>
      </c>
      <c r="I93" s="16"/>
      <c r="J93" s="17"/>
      <c r="K93" s="17"/>
      <c r="L93" s="18" t="str">
        <f>IF(I93&lt;&gt;0,((VLOOKUP(I93,'1. Standard_Cost'!$B$4:$D$9,2)+VLOOKUP(I93,'1. Standard_Cost'!$B$4:$D$9,3))*J93*K93),"0")</f>
        <v>0</v>
      </c>
      <c r="M93" s="18">
        <f>L93*'1. Standard_Cost'!F4</f>
        <v>0</v>
      </c>
      <c r="N93" s="19"/>
      <c r="O93" s="19"/>
      <c r="P93" s="19"/>
      <c r="Q93" s="19"/>
      <c r="R93" s="20">
        <f>+N93*P93*'1. Standard_Cost'!$B$13</f>
        <v>0</v>
      </c>
      <c r="S93" s="20">
        <f>+N93*O93*P93*'1. Standard_Cost'!$C$13</f>
        <v>0</v>
      </c>
      <c r="T93" s="20">
        <f>+N93*P93*Q93*'1. Standard_Cost'!$D$13</f>
        <v>0</v>
      </c>
      <c r="U93" s="20">
        <f>+N93*O93*'1. Standard_Cost'!$E$13</f>
        <v>0</v>
      </c>
      <c r="V93" s="19"/>
      <c r="W93" s="19"/>
      <c r="X93" s="19"/>
      <c r="Y93" s="20">
        <f>+V93*((X93*'1. Standard_Cost'!$B$17)+(W93*X93*'1. Standard_Cost'!$C$17))</f>
        <v>0</v>
      </c>
      <c r="Z93" s="19"/>
      <c r="AA93" s="19"/>
      <c r="AB93" s="20">
        <f>+Z93*'1. Standard_Cost'!$B$21+AA93*'1. Standard_Cost'!$C$21</f>
        <v>0</v>
      </c>
      <c r="AC93" s="21"/>
      <c r="AD93" s="22"/>
      <c r="AE93" s="20">
        <f>SUM(AD93,AC93,AB93,Y93,U93,T93,S93,R93)*'1. Standard_Cost'!B109</f>
        <v>0</v>
      </c>
      <c r="AF93" s="20">
        <f t="shared" si="147"/>
        <v>0</v>
      </c>
      <c r="AG93" s="19"/>
      <c r="AH93" s="19"/>
      <c r="AI93" s="19"/>
      <c r="AJ93" s="23"/>
      <c r="AK93" s="23"/>
      <c r="AL93" s="23"/>
      <c r="AM93" s="20" t="e">
        <f>AG93*'1. Standard_Cost'!B105+'Incremental_Cost Year 1'!#REF!*'1. Standard_Cost'!C105+'Incremental_Cost Year 1'!#REF!*'1. Standard_Cost'!D105+'Incremental_Cost Year 1'!#REF!+'Incremental_Cost Year 1'!#REF!+AK93</f>
        <v>#REF!</v>
      </c>
      <c r="AN93" s="20" t="e">
        <f>AM93*'1. Standard_Cost'!C109</f>
        <v>#REF!</v>
      </c>
      <c r="AO93" s="23"/>
      <c r="AQ93" s="20">
        <f t="shared" si="143"/>
        <v>0</v>
      </c>
      <c r="AR93" s="20">
        <f t="shared" si="144"/>
        <v>0</v>
      </c>
      <c r="AS93" s="20" t="e">
        <f t="shared" si="145"/>
        <v>#REF!</v>
      </c>
      <c r="AT93" s="20" t="e">
        <f t="shared" si="148"/>
        <v>#REF!</v>
      </c>
      <c r="AU93" s="24"/>
      <c r="AV93" s="24"/>
      <c r="AW93" s="24"/>
      <c r="AX93" s="24"/>
      <c r="AY93" s="24"/>
      <c r="AZ93" s="24"/>
      <c r="BA93" s="25" t="e">
        <f t="shared" si="146"/>
        <v>#REF!</v>
      </c>
    </row>
    <row r="94" spans="1:53" ht="41.4" outlineLevel="1">
      <c r="B94" s="41"/>
      <c r="C94" s="41"/>
      <c r="D94" s="86" t="s">
        <v>48</v>
      </c>
      <c r="E94" s="86" t="s">
        <v>211</v>
      </c>
      <c r="F94" s="88" t="s">
        <v>153</v>
      </c>
      <c r="G94" s="89" t="s">
        <v>154</v>
      </c>
      <c r="H94" s="27" t="s">
        <v>250</v>
      </c>
      <c r="I94" s="28"/>
      <c r="J94" s="28"/>
      <c r="K94" s="28"/>
      <c r="L94" s="29">
        <f>SUM(L90:L93)</f>
        <v>0</v>
      </c>
      <c r="M94" s="29">
        <f>SUM(M90:M93)</f>
        <v>0</v>
      </c>
      <c r="N94" s="28"/>
      <c r="O94" s="28"/>
      <c r="P94" s="28"/>
      <c r="Q94" s="28"/>
      <c r="R94" s="30">
        <f>SUM(R90:R93)</f>
        <v>0</v>
      </c>
      <c r="S94" s="30">
        <f>SUM(S90:S93)</f>
        <v>0</v>
      </c>
      <c r="T94" s="30">
        <f>SUM(T90:T93)</f>
        <v>0</v>
      </c>
      <c r="U94" s="30">
        <f>SUM(U90:U93)</f>
        <v>0</v>
      </c>
      <c r="V94" s="28"/>
      <c r="W94" s="28"/>
      <c r="X94" s="28"/>
      <c r="Y94" s="29">
        <f>SUM(Y90:Y93)</f>
        <v>0</v>
      </c>
      <c r="Z94" s="28"/>
      <c r="AA94" s="28"/>
      <c r="AB94" s="29">
        <f t="shared" ref="AB94:AF94" si="149">SUM(AB90:AB93)</f>
        <v>0</v>
      </c>
      <c r="AC94" s="29">
        <f t="shared" si="149"/>
        <v>0</v>
      </c>
      <c r="AD94" s="29">
        <f t="shared" si="149"/>
        <v>0</v>
      </c>
      <c r="AE94" s="29">
        <f t="shared" si="149"/>
        <v>0</v>
      </c>
      <c r="AF94" s="29">
        <f t="shared" si="149"/>
        <v>0</v>
      </c>
      <c r="AG94" s="28"/>
      <c r="AH94" s="28"/>
      <c r="AI94" s="28"/>
      <c r="AJ94" s="30">
        <f>SUM(AJ90:AJ93)</f>
        <v>0</v>
      </c>
      <c r="AK94" s="30">
        <f>SUM(AK90:AK93)</f>
        <v>0</v>
      </c>
      <c r="AL94" s="30">
        <f>SUM(AL90:AL93)</f>
        <v>0</v>
      </c>
      <c r="AM94" s="29" t="e">
        <f>SUM(AM90:AM93)</f>
        <v>#REF!</v>
      </c>
      <c r="AN94" s="29" t="e">
        <f>SUM(AN90:AN93)</f>
        <v>#REF!</v>
      </c>
      <c r="AO94" s="31"/>
      <c r="AP94" s="32"/>
      <c r="AQ94" s="78">
        <f t="shared" ref="AQ94:BA94" si="150">SUM(AQ90:AQ93)</f>
        <v>0</v>
      </c>
      <c r="AR94" s="78">
        <f t="shared" si="150"/>
        <v>0</v>
      </c>
      <c r="AS94" s="78" t="e">
        <f t="shared" si="150"/>
        <v>#REF!</v>
      </c>
      <c r="AT94" s="78" t="e">
        <f t="shared" si="150"/>
        <v>#REF!</v>
      </c>
      <c r="AU94" s="78">
        <f t="shared" si="150"/>
        <v>0</v>
      </c>
      <c r="AV94" s="78">
        <f t="shared" si="150"/>
        <v>0</v>
      </c>
      <c r="AW94" s="78">
        <f t="shared" si="150"/>
        <v>0</v>
      </c>
      <c r="AX94" s="78">
        <f t="shared" si="150"/>
        <v>0</v>
      </c>
      <c r="AY94" s="78">
        <f t="shared" si="150"/>
        <v>0</v>
      </c>
      <c r="AZ94" s="78">
        <f t="shared" si="150"/>
        <v>0</v>
      </c>
      <c r="BA94" s="78" t="e">
        <f t="shared" si="150"/>
        <v>#REF!</v>
      </c>
    </row>
    <row r="95" spans="1:53" s="14" customFormat="1" ht="12.75" customHeight="1">
      <c r="A95" s="3"/>
      <c r="B95" s="42"/>
      <c r="C95" s="229" t="s">
        <v>213</v>
      </c>
      <c r="D95" s="229"/>
      <c r="E95" s="230"/>
      <c r="F95" s="173"/>
      <c r="G95" s="173"/>
      <c r="H95" s="54" t="s">
        <v>251</v>
      </c>
      <c r="I95" s="55"/>
      <c r="J95" s="55"/>
      <c r="K95" s="55"/>
      <c r="L95" s="64">
        <f>SUM(L100+L105+L110,L115,L120,L125)</f>
        <v>0</v>
      </c>
      <c r="M95" s="64">
        <f>SUM(M100+M105+M110,M115,M120,M125)</f>
        <v>0</v>
      </c>
      <c r="N95" s="65"/>
      <c r="O95" s="65"/>
      <c r="P95" s="65"/>
      <c r="Q95" s="65"/>
      <c r="R95" s="64">
        <f>SUM(R100+R105+R110,R115,R120,R125)</f>
        <v>0</v>
      </c>
      <c r="S95" s="64">
        <f t="shared" ref="S95:U95" si="151">SUM(S100+S105+S110,S115,S120,S125)</f>
        <v>0</v>
      </c>
      <c r="T95" s="64">
        <f>SUM(T100+T105+T110,T115,T120,T125)</f>
        <v>0</v>
      </c>
      <c r="U95" s="64">
        <f t="shared" si="151"/>
        <v>0</v>
      </c>
      <c r="V95" s="65"/>
      <c r="W95" s="65"/>
      <c r="X95" s="65"/>
      <c r="Y95" s="64">
        <f>SUM(Y100+Y105+Y110,Y115,Y120,Y125)</f>
        <v>0</v>
      </c>
      <c r="Z95" s="65"/>
      <c r="AA95" s="65"/>
      <c r="AB95" s="64">
        <f t="shared" ref="AB95:AF95" si="152">SUM(AB100+AB105+AB110,AB115,AB120,AB125)</f>
        <v>0</v>
      </c>
      <c r="AC95" s="64">
        <f t="shared" si="152"/>
        <v>0</v>
      </c>
      <c r="AD95" s="64">
        <f t="shared" si="152"/>
        <v>0</v>
      </c>
      <c r="AE95" s="64">
        <f t="shared" si="152"/>
        <v>0</v>
      </c>
      <c r="AF95" s="64">
        <f t="shared" si="152"/>
        <v>0</v>
      </c>
      <c r="AG95" s="65"/>
      <c r="AH95" s="65"/>
      <c r="AI95" s="65"/>
      <c r="AJ95" s="64">
        <f t="shared" ref="AJ95:AN95" si="153">SUM(AJ100+AJ105+AJ110,AJ115,AJ120,AJ125)</f>
        <v>0</v>
      </c>
      <c r="AK95" s="64">
        <f t="shared" si="153"/>
        <v>0</v>
      </c>
      <c r="AL95" s="64">
        <f t="shared" si="153"/>
        <v>0</v>
      </c>
      <c r="AM95" s="64" t="e">
        <f t="shared" si="153"/>
        <v>#REF!</v>
      </c>
      <c r="AN95" s="64" t="e">
        <f t="shared" si="153"/>
        <v>#REF!</v>
      </c>
      <c r="AO95" s="65"/>
      <c r="AQ95" s="64">
        <f t="shared" ref="AQ95:BA95" si="154">SUM(AQ100+AQ105+AQ110,AQ115,AQ120,AQ125)</f>
        <v>0</v>
      </c>
      <c r="AR95" s="64">
        <f t="shared" si="154"/>
        <v>0</v>
      </c>
      <c r="AS95" s="64" t="e">
        <f t="shared" si="154"/>
        <v>#REF!</v>
      </c>
      <c r="AT95" s="64" t="e">
        <f t="shared" si="154"/>
        <v>#REF!</v>
      </c>
      <c r="AU95" s="64">
        <f t="shared" si="154"/>
        <v>0</v>
      </c>
      <c r="AV95" s="64">
        <f t="shared" si="154"/>
        <v>0</v>
      </c>
      <c r="AW95" s="64">
        <f t="shared" si="154"/>
        <v>0</v>
      </c>
      <c r="AX95" s="64">
        <f t="shared" si="154"/>
        <v>0</v>
      </c>
      <c r="AY95" s="64">
        <f t="shared" si="154"/>
        <v>0</v>
      </c>
      <c r="AZ95" s="64">
        <f t="shared" si="154"/>
        <v>0</v>
      </c>
      <c r="BA95" s="64" t="e">
        <f t="shared" si="154"/>
        <v>#REF!</v>
      </c>
    </row>
    <row r="96" spans="1:53" outlineLevel="2">
      <c r="B96" s="41"/>
      <c r="C96" s="38"/>
      <c r="D96" s="85"/>
      <c r="E96" s="85"/>
      <c r="F96" s="87"/>
      <c r="G96" s="82"/>
      <c r="H96" s="15" t="s">
        <v>49</v>
      </c>
      <c r="I96" s="16"/>
      <c r="J96" s="17"/>
      <c r="K96" s="17"/>
      <c r="L96" s="18" t="str">
        <f>IF(I96&lt;&gt;0,((VLOOKUP(I96,'1. Standard_Cost'!$B$4:$D$9,2)+VLOOKUP(I96,'1. Standard_Cost'!$B$4:$D$9,3))*J96*K96),"0")</f>
        <v>0</v>
      </c>
      <c r="M96" s="18">
        <f>L96*'1. Standard_Cost'!F4</f>
        <v>0</v>
      </c>
      <c r="N96" s="19"/>
      <c r="O96" s="19"/>
      <c r="P96" s="19"/>
      <c r="Q96" s="19"/>
      <c r="R96" s="20">
        <f>+N96*P96*'1. Standard_Cost'!$B$13</f>
        <v>0</v>
      </c>
      <c r="S96" s="20">
        <f>+N96*O96*P96*'1. Standard_Cost'!$C$13</f>
        <v>0</v>
      </c>
      <c r="T96" s="20">
        <f>+N96*P96*Q96*'1. Standard_Cost'!$D$13</f>
        <v>0</v>
      </c>
      <c r="U96" s="20">
        <f>+N96*O96*'1. Standard_Cost'!$E$13</f>
        <v>0</v>
      </c>
      <c r="V96" s="19"/>
      <c r="W96" s="19"/>
      <c r="X96" s="19"/>
      <c r="Y96" s="20">
        <f>+V96*((X96*'1. Standard_Cost'!$B$17)+(W96*X96*'1. Standard_Cost'!$C$17))</f>
        <v>0</v>
      </c>
      <c r="Z96" s="19"/>
      <c r="AA96" s="19"/>
      <c r="AB96" s="20">
        <f>+Z96*'1. Standard_Cost'!$B$21+AA96*'1. Standard_Cost'!$C$21</f>
        <v>0</v>
      </c>
      <c r="AC96" s="21"/>
      <c r="AD96" s="22"/>
      <c r="AE96" s="20">
        <f>SUM(AD96,AC96,AB96,Y96,U96,T96,S96,R96)*'1. Standard_Cost'!B141</f>
        <v>0</v>
      </c>
      <c r="AF96" s="20">
        <f>SUM(AE96,AD96,AC96,AB96,Y96,U96,T96,S96,R96)</f>
        <v>0</v>
      </c>
      <c r="AG96" s="19"/>
      <c r="AH96" s="19"/>
      <c r="AI96" s="19"/>
      <c r="AJ96" s="23"/>
      <c r="AK96" s="23"/>
      <c r="AL96" s="23"/>
      <c r="AM96" s="20" t="e">
        <f>AG96*'1. Standard_Cost'!B137+'Incremental_Cost Year 1'!#REF!*'1. Standard_Cost'!C137+'Incremental_Cost Year 1'!#REF!*'1. Standard_Cost'!D137+'Incremental_Cost Year 1'!#REF!+'Incremental_Cost Year 1'!#REF!+AK96</f>
        <v>#REF!</v>
      </c>
      <c r="AN96" s="20" t="e">
        <f>AM96*'1. Standard_Cost'!C141</f>
        <v>#REF!</v>
      </c>
      <c r="AO96" s="23"/>
      <c r="AQ96" s="20">
        <f>L96+M96</f>
        <v>0</v>
      </c>
      <c r="AR96" s="20">
        <f>AF96</f>
        <v>0</v>
      </c>
      <c r="AS96" s="20" t="e">
        <f>AM96+AN96</f>
        <v>#REF!</v>
      </c>
      <c r="AT96" s="20" t="e">
        <f>SUM(AQ96,AR96,AS96)</f>
        <v>#REF!</v>
      </c>
      <c r="AU96" s="24"/>
      <c r="AV96" s="24"/>
      <c r="AW96" s="24"/>
      <c r="AX96" s="24"/>
      <c r="AY96" s="24"/>
      <c r="AZ96" s="24"/>
      <c r="BA96" s="25" t="e">
        <f>SUM(AU96:AZ96)-AT96</f>
        <v>#REF!</v>
      </c>
    </row>
    <row r="97" spans="2:53" outlineLevel="2">
      <c r="B97" s="41"/>
      <c r="C97" s="38"/>
      <c r="D97" s="84"/>
      <c r="E97" s="84"/>
      <c r="F97" s="84"/>
      <c r="G97" s="83"/>
      <c r="H97" s="15" t="s">
        <v>50</v>
      </c>
      <c r="I97" s="16"/>
      <c r="J97" s="17"/>
      <c r="K97" s="17"/>
      <c r="L97" s="18" t="str">
        <f>IF(I97&lt;&gt;0,((VLOOKUP(I97,'1. Standard_Cost'!$B$4:$D$9,2)+VLOOKUP(I97,'1. Standard_Cost'!$B$4:$D$9,3))*J97*K97),"0")</f>
        <v>0</v>
      </c>
      <c r="M97" s="18">
        <f>L97*'1. Standard_Cost'!F4</f>
        <v>0</v>
      </c>
      <c r="N97" s="19"/>
      <c r="O97" s="19"/>
      <c r="P97" s="19"/>
      <c r="Q97" s="19"/>
      <c r="R97" s="20">
        <f>+N97*P97*'1. Standard_Cost'!$B$13</f>
        <v>0</v>
      </c>
      <c r="S97" s="20">
        <f>+N97*O97*P97*'1. Standard_Cost'!$C$13</f>
        <v>0</v>
      </c>
      <c r="T97" s="20">
        <f>+N97*P97*Q97*'1. Standard_Cost'!$D$13</f>
        <v>0</v>
      </c>
      <c r="U97" s="20">
        <f>+N97*O97*'1. Standard_Cost'!$E$13</f>
        <v>0</v>
      </c>
      <c r="V97" s="19"/>
      <c r="W97" s="19"/>
      <c r="X97" s="19"/>
      <c r="Y97" s="20">
        <f>+V97*((X97*'1. Standard_Cost'!$B$17)+(W97*X97*'1. Standard_Cost'!$C$17))</f>
        <v>0</v>
      </c>
      <c r="Z97" s="19"/>
      <c r="AA97" s="19"/>
      <c r="AB97" s="20">
        <f>+Z97*'1. Standard_Cost'!$B$21+AA97*'1. Standard_Cost'!$C$21</f>
        <v>0</v>
      </c>
      <c r="AC97" s="21"/>
      <c r="AD97" s="22"/>
      <c r="AE97" s="20">
        <f>SUM(AD97,AC97,AB97,Y97,U97,T97,S97,R97)*'1. Standard_Cost'!B141</f>
        <v>0</v>
      </c>
      <c r="AF97" s="20">
        <f t="shared" ref="AF97:AF99" si="155">SUM(AE97,AD97,AC97,AB97,Y97,U97,T97,S97,R97)</f>
        <v>0</v>
      </c>
      <c r="AG97" s="19"/>
      <c r="AH97" s="19"/>
      <c r="AI97" s="19"/>
      <c r="AJ97" s="23"/>
      <c r="AK97" s="23"/>
      <c r="AL97" s="23"/>
      <c r="AM97" s="20" t="e">
        <f>AG97*'1. Standard_Cost'!B137+'Incremental_Cost Year 1'!#REF!*'1. Standard_Cost'!C137+'Incremental_Cost Year 1'!#REF!*'1. Standard_Cost'!D137+'Incremental_Cost Year 1'!#REF!+'Incremental_Cost Year 1'!#REF!+AK97</f>
        <v>#REF!</v>
      </c>
      <c r="AN97" s="20" t="e">
        <f>AM97*'1. Standard_Cost'!C141</f>
        <v>#REF!</v>
      </c>
      <c r="AO97" s="23"/>
      <c r="AQ97" s="20">
        <f t="shared" ref="AQ97:AQ99" si="156">L97+M97</f>
        <v>0</v>
      </c>
      <c r="AR97" s="20">
        <f t="shared" ref="AR97:AR99" si="157">AF97</f>
        <v>0</v>
      </c>
      <c r="AS97" s="20" t="e">
        <f t="shared" ref="AS97:AS99" si="158">AM97+AN97</f>
        <v>#REF!</v>
      </c>
      <c r="AT97" s="20" t="e">
        <f t="shared" ref="AT97:AT99" si="159">SUM(AQ97,AR97,AS97)</f>
        <v>#REF!</v>
      </c>
      <c r="AU97" s="24"/>
      <c r="AV97" s="24"/>
      <c r="AW97" s="24"/>
      <c r="AX97" s="24"/>
      <c r="AY97" s="24"/>
      <c r="AZ97" s="24"/>
      <c r="BA97" s="25" t="e">
        <f t="shared" ref="BA97:BA99" si="160">SUM(AU97:AZ97)-AT97</f>
        <v>#REF!</v>
      </c>
    </row>
    <row r="98" spans="2:53" outlineLevel="2">
      <c r="B98" s="41"/>
      <c r="C98" s="38"/>
      <c r="D98" s="84"/>
      <c r="E98" s="84"/>
      <c r="F98" s="84"/>
      <c r="G98" s="83"/>
      <c r="H98" s="15" t="s">
        <v>51</v>
      </c>
      <c r="I98" s="16"/>
      <c r="J98" s="17"/>
      <c r="K98" s="17"/>
      <c r="L98" s="18" t="str">
        <f>IF(I98&lt;&gt;0,((VLOOKUP(I98,'1. Standard_Cost'!$B$4:$D$9,2)+VLOOKUP(I98,'1. Standard_Cost'!$B$4:$D$9,3))*J98*K98),"0")</f>
        <v>0</v>
      </c>
      <c r="M98" s="18">
        <f>L98*'1. Standard_Cost'!F4</f>
        <v>0</v>
      </c>
      <c r="N98" s="19"/>
      <c r="O98" s="19"/>
      <c r="P98" s="19"/>
      <c r="Q98" s="19"/>
      <c r="R98" s="20">
        <f>+N98*P98*'1. Standard_Cost'!$B$13</f>
        <v>0</v>
      </c>
      <c r="S98" s="20">
        <f>+N98*O98*P98*'1. Standard_Cost'!$C$13</f>
        <v>0</v>
      </c>
      <c r="T98" s="20">
        <f>+N98*P98*Q98*'1. Standard_Cost'!$D$13</f>
        <v>0</v>
      </c>
      <c r="U98" s="20">
        <f>+N98*O98*'1. Standard_Cost'!$E$13</f>
        <v>0</v>
      </c>
      <c r="V98" s="19"/>
      <c r="W98" s="19"/>
      <c r="X98" s="19"/>
      <c r="Y98" s="20">
        <f>+V98*((X98*'1. Standard_Cost'!$B$17)+(W98*X98*'1. Standard_Cost'!$C$17))</f>
        <v>0</v>
      </c>
      <c r="Z98" s="19"/>
      <c r="AA98" s="19"/>
      <c r="AB98" s="20">
        <f>+Z98*'1. Standard_Cost'!$B$21+AA98*'1. Standard_Cost'!$C$21</f>
        <v>0</v>
      </c>
      <c r="AC98" s="21"/>
      <c r="AD98" s="22"/>
      <c r="AE98" s="20">
        <f>SUM(AD98,AC98,AB98,Y98,U98,T98,S98,R98)*'1. Standard_Cost'!B141</f>
        <v>0</v>
      </c>
      <c r="AF98" s="20">
        <f t="shared" si="155"/>
        <v>0</v>
      </c>
      <c r="AG98" s="19"/>
      <c r="AH98" s="19"/>
      <c r="AI98" s="19"/>
      <c r="AJ98" s="23"/>
      <c r="AK98" s="23"/>
      <c r="AL98" s="23"/>
      <c r="AM98" s="20" t="e">
        <f>AG98*'1. Standard_Cost'!B137+'Incremental_Cost Year 1'!#REF!*'1. Standard_Cost'!C137+'Incremental_Cost Year 1'!#REF!*'1. Standard_Cost'!D137+'Incremental_Cost Year 1'!#REF!+'Incremental_Cost Year 1'!#REF!+AK98</f>
        <v>#REF!</v>
      </c>
      <c r="AN98" s="20" t="e">
        <f>AM98*'1. Standard_Cost'!C141</f>
        <v>#REF!</v>
      </c>
      <c r="AO98" s="23"/>
      <c r="AQ98" s="20">
        <f t="shared" si="156"/>
        <v>0</v>
      </c>
      <c r="AR98" s="20">
        <f t="shared" si="157"/>
        <v>0</v>
      </c>
      <c r="AS98" s="20" t="e">
        <f t="shared" si="158"/>
        <v>#REF!</v>
      </c>
      <c r="AT98" s="20" t="e">
        <f t="shared" si="159"/>
        <v>#REF!</v>
      </c>
      <c r="AU98" s="24"/>
      <c r="AV98" s="24"/>
      <c r="AW98" s="24"/>
      <c r="AX98" s="24"/>
      <c r="AY98" s="24"/>
      <c r="AZ98" s="24"/>
      <c r="BA98" s="25" t="e">
        <f t="shared" si="160"/>
        <v>#REF!</v>
      </c>
    </row>
    <row r="99" spans="2:53" outlineLevel="2">
      <c r="B99" s="41"/>
      <c r="C99" s="38"/>
      <c r="D99" s="84"/>
      <c r="E99" s="84"/>
      <c r="F99" s="84"/>
      <c r="G99" s="83"/>
      <c r="H99" s="26" t="s">
        <v>180</v>
      </c>
      <c r="I99" s="16"/>
      <c r="J99" s="17"/>
      <c r="K99" s="17"/>
      <c r="L99" s="18" t="str">
        <f>IF(I99&lt;&gt;0,((VLOOKUP(I99,'1. Standard_Cost'!$B$4:$D$9,2)+VLOOKUP(I99,'1. Standard_Cost'!$B$4:$D$9,3))*J99*K99),"0")</f>
        <v>0</v>
      </c>
      <c r="M99" s="18">
        <f>L99*'1. Standard_Cost'!F4</f>
        <v>0</v>
      </c>
      <c r="N99" s="19"/>
      <c r="O99" s="19"/>
      <c r="P99" s="19"/>
      <c r="Q99" s="19"/>
      <c r="R99" s="20">
        <f>+N99*P99*'1. Standard_Cost'!$B$13</f>
        <v>0</v>
      </c>
      <c r="S99" s="20">
        <f>+N99*O99*P99*'1. Standard_Cost'!$C$13</f>
        <v>0</v>
      </c>
      <c r="T99" s="20">
        <f>+N99*P99*Q99*'1. Standard_Cost'!$D$13</f>
        <v>0</v>
      </c>
      <c r="U99" s="20">
        <f>+N99*O99*'1. Standard_Cost'!$E$13</f>
        <v>0</v>
      </c>
      <c r="V99" s="19"/>
      <c r="W99" s="19"/>
      <c r="X99" s="19"/>
      <c r="Y99" s="20">
        <f>+V99*((X99*'1. Standard_Cost'!$B$17)+(W99*X99*'1. Standard_Cost'!$C$17))</f>
        <v>0</v>
      </c>
      <c r="Z99" s="19"/>
      <c r="AA99" s="19"/>
      <c r="AB99" s="20">
        <f>+Z99*'1. Standard_Cost'!$B$21+AA99*'1. Standard_Cost'!$C$21</f>
        <v>0</v>
      </c>
      <c r="AC99" s="21"/>
      <c r="AD99" s="22"/>
      <c r="AE99" s="20">
        <f>SUM(AD99,AC99,AB99,Y99,U99,T99,S99,R99)*'1. Standard_Cost'!B141</f>
        <v>0</v>
      </c>
      <c r="AF99" s="20">
        <f t="shared" si="155"/>
        <v>0</v>
      </c>
      <c r="AG99" s="19"/>
      <c r="AH99" s="19"/>
      <c r="AI99" s="19"/>
      <c r="AJ99" s="23"/>
      <c r="AK99" s="23"/>
      <c r="AL99" s="23"/>
      <c r="AM99" s="20" t="e">
        <f>AG99*'1. Standard_Cost'!B137+'Incremental_Cost Year 1'!#REF!*'1. Standard_Cost'!C137+'Incremental_Cost Year 1'!#REF!*'1. Standard_Cost'!D137+'Incremental_Cost Year 1'!#REF!+'Incremental_Cost Year 1'!#REF!+AK99</f>
        <v>#REF!</v>
      </c>
      <c r="AN99" s="20" t="e">
        <f>AM99*'1. Standard_Cost'!C141</f>
        <v>#REF!</v>
      </c>
      <c r="AO99" s="23"/>
      <c r="AQ99" s="20">
        <f t="shared" si="156"/>
        <v>0</v>
      </c>
      <c r="AR99" s="20">
        <f t="shared" si="157"/>
        <v>0</v>
      </c>
      <c r="AS99" s="20" t="e">
        <f t="shared" si="158"/>
        <v>#REF!</v>
      </c>
      <c r="AT99" s="20" t="e">
        <f t="shared" si="159"/>
        <v>#REF!</v>
      </c>
      <c r="AU99" s="24"/>
      <c r="AV99" s="24"/>
      <c r="AW99" s="24"/>
      <c r="AX99" s="24"/>
      <c r="AY99" s="24"/>
      <c r="AZ99" s="24"/>
      <c r="BA99" s="25" t="e">
        <f t="shared" si="160"/>
        <v>#REF!</v>
      </c>
    </row>
    <row r="100" spans="2:53" ht="82.8" outlineLevel="1">
      <c r="B100" s="41"/>
      <c r="C100" s="38"/>
      <c r="D100" s="86" t="s">
        <v>48</v>
      </c>
      <c r="E100" s="86" t="s">
        <v>214</v>
      </c>
      <c r="F100" s="88" t="s">
        <v>153</v>
      </c>
      <c r="G100" s="89" t="s">
        <v>154</v>
      </c>
      <c r="H100" s="31" t="s">
        <v>249</v>
      </c>
      <c r="I100" s="28"/>
      <c r="J100" s="28"/>
      <c r="K100" s="28"/>
      <c r="L100" s="29">
        <f>SUM(L96:L99)</f>
        <v>0</v>
      </c>
      <c r="M100" s="29">
        <f>SUM(M96:M99)</f>
        <v>0</v>
      </c>
      <c r="N100" s="28"/>
      <c r="O100" s="28"/>
      <c r="P100" s="28"/>
      <c r="Q100" s="28"/>
      <c r="R100" s="30">
        <f>SUM(R96:R99)</f>
        <v>0</v>
      </c>
      <c r="S100" s="30">
        <f>SUM(S96:S99)</f>
        <v>0</v>
      </c>
      <c r="T100" s="30">
        <f>SUM(T96:T99)</f>
        <v>0</v>
      </c>
      <c r="U100" s="30">
        <f>SUM(U96:U99)</f>
        <v>0</v>
      </c>
      <c r="V100" s="28"/>
      <c r="W100" s="28"/>
      <c r="X100" s="28"/>
      <c r="Y100" s="29">
        <f>SUM(Y96:Y99)</f>
        <v>0</v>
      </c>
      <c r="Z100" s="28"/>
      <c r="AA100" s="28"/>
      <c r="AB100" s="29">
        <f>SUM(AB96:AB99)</f>
        <v>0</v>
      </c>
      <c r="AC100" s="29">
        <f>SUM(AC96:AC99)</f>
        <v>0</v>
      </c>
      <c r="AD100" s="29">
        <f>SUM(AD96:AD99)</f>
        <v>0</v>
      </c>
      <c r="AE100" s="29">
        <f>SUM(AE96:AE99)</f>
        <v>0</v>
      </c>
      <c r="AF100" s="29">
        <f>SUM(AF96:AF99)</f>
        <v>0</v>
      </c>
      <c r="AG100" s="28"/>
      <c r="AH100" s="28"/>
      <c r="AI100" s="28"/>
      <c r="AJ100" s="30">
        <f>SUM(AJ96:AJ99)</f>
        <v>0</v>
      </c>
      <c r="AK100" s="30">
        <f>SUM(AK96:AK99)</f>
        <v>0</v>
      </c>
      <c r="AL100" s="30">
        <f>SUM(AL96:AL99)</f>
        <v>0</v>
      </c>
      <c r="AM100" s="29" t="e">
        <f>SUM(AM96:AM99)</f>
        <v>#REF!</v>
      </c>
      <c r="AN100" s="29" t="e">
        <f>SUM(AN96:AN99)</f>
        <v>#REF!</v>
      </c>
      <c r="AO100" s="31"/>
      <c r="AP100" s="32"/>
      <c r="AQ100" s="78">
        <f t="shared" ref="AQ100:BA100" si="161">SUM(AQ96:AQ99)</f>
        <v>0</v>
      </c>
      <c r="AR100" s="78">
        <f t="shared" si="161"/>
        <v>0</v>
      </c>
      <c r="AS100" s="78" t="e">
        <f t="shared" si="161"/>
        <v>#REF!</v>
      </c>
      <c r="AT100" s="78" t="e">
        <f t="shared" si="161"/>
        <v>#REF!</v>
      </c>
      <c r="AU100" s="78">
        <f t="shared" si="161"/>
        <v>0</v>
      </c>
      <c r="AV100" s="78">
        <f t="shared" si="161"/>
        <v>0</v>
      </c>
      <c r="AW100" s="78">
        <f t="shared" si="161"/>
        <v>0</v>
      </c>
      <c r="AX100" s="78">
        <f t="shared" si="161"/>
        <v>0</v>
      </c>
      <c r="AY100" s="78">
        <f t="shared" si="161"/>
        <v>0</v>
      </c>
      <c r="AZ100" s="78">
        <f t="shared" si="161"/>
        <v>0</v>
      </c>
      <c r="BA100" s="78" t="e">
        <f t="shared" si="161"/>
        <v>#REF!</v>
      </c>
    </row>
    <row r="101" spans="2:53" outlineLevel="2">
      <c r="B101" s="41"/>
      <c r="C101" s="38"/>
      <c r="D101" s="85"/>
      <c r="E101" s="85"/>
      <c r="F101" s="87"/>
      <c r="G101" s="82"/>
      <c r="H101" s="15" t="s">
        <v>49</v>
      </c>
      <c r="I101" s="16"/>
      <c r="J101" s="17"/>
      <c r="K101" s="17"/>
      <c r="L101" s="18" t="str">
        <f>IF(I101&lt;&gt;0,((VLOOKUP(I101,'1. Standard_Cost'!$B$4:$D$9,2)+VLOOKUP(I101,'1. Standard_Cost'!$B$4:$D$9,3))*J101*K101),"0")</f>
        <v>0</v>
      </c>
      <c r="M101" s="18">
        <f>L101*0.167</f>
        <v>0</v>
      </c>
      <c r="N101" s="19"/>
      <c r="O101" s="19"/>
      <c r="P101" s="19"/>
      <c r="Q101" s="19"/>
      <c r="R101" s="20">
        <f>+N101*P101*'1. Standard_Cost'!$B$13</f>
        <v>0</v>
      </c>
      <c r="S101" s="20">
        <f>+N101*O101*P101*'1. Standard_Cost'!$C$13</f>
        <v>0</v>
      </c>
      <c r="T101" s="20">
        <f>+N101*P101*Q101*'1. Standard_Cost'!$D$13</f>
        <v>0</v>
      </c>
      <c r="U101" s="20">
        <f>+N101*O101*'1. Standard_Cost'!$E$13</f>
        <v>0</v>
      </c>
      <c r="V101" s="19"/>
      <c r="W101" s="19"/>
      <c r="X101" s="19"/>
      <c r="Y101" s="20">
        <f>+V101*((X101*'1. Standard_Cost'!$B$17)+(W101*X101*'1. Standard_Cost'!$C$17))</f>
        <v>0</v>
      </c>
      <c r="Z101" s="19"/>
      <c r="AA101" s="19"/>
      <c r="AB101" s="20">
        <f>+Z101*'1. Standard_Cost'!$B$21+AA101*'1. Standard_Cost'!$C$21</f>
        <v>0</v>
      </c>
      <c r="AC101" s="21"/>
      <c r="AD101" s="22"/>
      <c r="AE101" s="20">
        <f>SUM(AD101,AC101,AB101,Y101,U101,T101,S101,R101)*'1. Standard_Cost'!B141</f>
        <v>0</v>
      </c>
      <c r="AF101" s="20">
        <f t="shared" ref="AF101:AF104" si="162">SUM(AE101,AD101,AC101,AB101,Y101,U101,T101,S101,R101)</f>
        <v>0</v>
      </c>
      <c r="AG101" s="19"/>
      <c r="AH101" s="19"/>
      <c r="AI101" s="19"/>
      <c r="AJ101" s="23"/>
      <c r="AK101" s="23"/>
      <c r="AL101" s="23"/>
      <c r="AM101" s="20" t="e">
        <f>AG101*'1. Standard_Cost'!B137+'Incremental_Cost Year 1'!#REF!*'1. Standard_Cost'!C137+'Incremental_Cost Year 1'!#REF!*'1. Standard_Cost'!D137+'Incremental_Cost Year 1'!#REF!+'Incremental_Cost Year 1'!#REF!+AK101</f>
        <v>#REF!</v>
      </c>
      <c r="AN101" s="20" t="e">
        <f>AM101*'1. Standard_Cost'!C141</f>
        <v>#REF!</v>
      </c>
      <c r="AO101" s="23"/>
      <c r="AQ101" s="20">
        <f t="shared" ref="AQ101:AQ104" si="163">L101+M101</f>
        <v>0</v>
      </c>
      <c r="AR101" s="20">
        <f t="shared" ref="AR101:AR104" si="164">AF101</f>
        <v>0</v>
      </c>
      <c r="AS101" s="20" t="e">
        <f t="shared" ref="AS101:AS104" si="165">AM101+AN101</f>
        <v>#REF!</v>
      </c>
      <c r="AT101" s="20" t="e">
        <f>SUM(AQ101,AR101,AS101)</f>
        <v>#REF!</v>
      </c>
      <c r="AU101" s="24"/>
      <c r="AV101" s="24"/>
      <c r="AW101" s="24"/>
      <c r="AX101" s="24"/>
      <c r="AY101" s="24"/>
      <c r="AZ101" s="24"/>
      <c r="BA101" s="25" t="e">
        <f t="shared" ref="BA101:BA104" si="166">SUM(AU101:AZ101)-AT101</f>
        <v>#REF!</v>
      </c>
    </row>
    <row r="102" spans="2:53" outlineLevel="2">
      <c r="B102" s="41"/>
      <c r="C102" s="38"/>
      <c r="D102" s="84"/>
      <c r="E102" s="84"/>
      <c r="F102" s="84"/>
      <c r="G102" s="83"/>
      <c r="H102" s="15" t="s">
        <v>50</v>
      </c>
      <c r="I102" s="16"/>
      <c r="J102" s="17"/>
      <c r="K102" s="17"/>
      <c r="L102" s="18" t="str">
        <f>IF(I102&lt;&gt;0,((VLOOKUP(I102,'1. Standard_Cost'!$B$4:$D$9,2)+VLOOKUP(I102,'1. Standard_Cost'!$B$4:$D$9,3))*J102*K102),"0")</f>
        <v>0</v>
      </c>
      <c r="M102" s="18">
        <f t="shared" ref="M102:M104" si="167">L102*0.167</f>
        <v>0</v>
      </c>
      <c r="N102" s="19"/>
      <c r="O102" s="19"/>
      <c r="P102" s="19"/>
      <c r="Q102" s="19"/>
      <c r="R102" s="20">
        <f>+N102*P102*'1. Standard_Cost'!$B$13</f>
        <v>0</v>
      </c>
      <c r="S102" s="20">
        <f>+N102*O102*P102*'1. Standard_Cost'!$C$13</f>
        <v>0</v>
      </c>
      <c r="T102" s="20">
        <f>+N102*P102*Q102*'1. Standard_Cost'!$D$13</f>
        <v>0</v>
      </c>
      <c r="U102" s="20">
        <f>+N102*O102*'1. Standard_Cost'!$E$13</f>
        <v>0</v>
      </c>
      <c r="V102" s="19"/>
      <c r="W102" s="19"/>
      <c r="X102" s="19"/>
      <c r="Y102" s="20">
        <f>+V102*((X102*'1. Standard_Cost'!$B$17)+(W102*X102*'1. Standard_Cost'!$C$17))</f>
        <v>0</v>
      </c>
      <c r="Z102" s="19"/>
      <c r="AA102" s="19"/>
      <c r="AB102" s="20">
        <f>+Z102*'1. Standard_Cost'!$B$21+AA102*'1. Standard_Cost'!$C$21</f>
        <v>0</v>
      </c>
      <c r="AC102" s="21"/>
      <c r="AD102" s="22"/>
      <c r="AE102" s="20">
        <f>SUM(AD102,AC102,AB102,Y102,U102,T102,S102,R102)*'1. Standard_Cost'!B141</f>
        <v>0</v>
      </c>
      <c r="AF102" s="20">
        <f t="shared" si="162"/>
        <v>0</v>
      </c>
      <c r="AG102" s="19"/>
      <c r="AH102" s="19"/>
      <c r="AI102" s="19"/>
      <c r="AJ102" s="23"/>
      <c r="AK102" s="23"/>
      <c r="AL102" s="23"/>
      <c r="AM102" s="20" t="e">
        <f>AG102*'1. Standard_Cost'!B137+'Incremental_Cost Year 1'!#REF!*'1. Standard_Cost'!C137+'Incremental_Cost Year 1'!#REF!*'1. Standard_Cost'!D137+'Incremental_Cost Year 1'!#REF!+'Incremental_Cost Year 1'!#REF!+AK102</f>
        <v>#REF!</v>
      </c>
      <c r="AN102" s="20" t="e">
        <f>AM102*'1. Standard_Cost'!C141</f>
        <v>#REF!</v>
      </c>
      <c r="AO102" s="23"/>
      <c r="AQ102" s="20">
        <f t="shared" si="163"/>
        <v>0</v>
      </c>
      <c r="AR102" s="20">
        <f t="shared" si="164"/>
        <v>0</v>
      </c>
      <c r="AS102" s="20" t="e">
        <f t="shared" si="165"/>
        <v>#REF!</v>
      </c>
      <c r="AT102" s="20" t="e">
        <f t="shared" ref="AT102:AT104" si="168">SUM(AQ102,AR102,AS102)</f>
        <v>#REF!</v>
      </c>
      <c r="AU102" s="24"/>
      <c r="AV102" s="24">
        <v>0</v>
      </c>
      <c r="AW102" s="24"/>
      <c r="AX102" s="24"/>
      <c r="AY102" s="24"/>
      <c r="AZ102" s="24"/>
      <c r="BA102" s="25" t="e">
        <f t="shared" si="166"/>
        <v>#REF!</v>
      </c>
    </row>
    <row r="103" spans="2:53" outlineLevel="2">
      <c r="B103" s="41"/>
      <c r="C103" s="38"/>
      <c r="D103" s="84"/>
      <c r="E103" s="84"/>
      <c r="F103" s="84"/>
      <c r="G103" s="83"/>
      <c r="H103" s="15" t="s">
        <v>51</v>
      </c>
      <c r="I103" s="16"/>
      <c r="J103" s="17"/>
      <c r="K103" s="17"/>
      <c r="L103" s="18" t="str">
        <f>IF(I103&lt;&gt;0,((VLOOKUP(I103,'1. Standard_Cost'!$B$4:$D$9,2)+VLOOKUP(I103,'1. Standard_Cost'!$B$4:$D$9,3))*J103*K103),"0")</f>
        <v>0</v>
      </c>
      <c r="M103" s="18">
        <f t="shared" si="167"/>
        <v>0</v>
      </c>
      <c r="N103" s="19"/>
      <c r="O103" s="19"/>
      <c r="P103" s="19"/>
      <c r="Q103" s="19"/>
      <c r="R103" s="20">
        <f>+N103*P103*'1. Standard_Cost'!$B$13</f>
        <v>0</v>
      </c>
      <c r="S103" s="20">
        <f>+N103*O103*P103*'1. Standard_Cost'!$C$13</f>
        <v>0</v>
      </c>
      <c r="T103" s="20">
        <f>+N103*P103*Q103*'1. Standard_Cost'!$D$13</f>
        <v>0</v>
      </c>
      <c r="U103" s="20">
        <f>+N103*O103*'1. Standard_Cost'!$E$13</f>
        <v>0</v>
      </c>
      <c r="V103" s="19"/>
      <c r="W103" s="19"/>
      <c r="X103" s="19"/>
      <c r="Y103" s="20">
        <f>+V103*((X103*'1. Standard_Cost'!$B$17)+(W103*X103*'1. Standard_Cost'!$C$17))</f>
        <v>0</v>
      </c>
      <c r="Z103" s="19"/>
      <c r="AA103" s="19"/>
      <c r="AB103" s="20">
        <f>+Z103*'1. Standard_Cost'!$B$21+AA103*'1. Standard_Cost'!$C$21</f>
        <v>0</v>
      </c>
      <c r="AC103" s="21"/>
      <c r="AD103" s="22"/>
      <c r="AE103" s="20">
        <f>SUM(AD103,AC103,AB103,Y103,U103,T103,S103,R103)*'1. Standard_Cost'!B141</f>
        <v>0</v>
      </c>
      <c r="AF103" s="20">
        <f t="shared" si="162"/>
        <v>0</v>
      </c>
      <c r="AG103" s="19"/>
      <c r="AH103" s="19"/>
      <c r="AI103" s="19"/>
      <c r="AJ103" s="23"/>
      <c r="AK103" s="23"/>
      <c r="AL103" s="23"/>
      <c r="AM103" s="20" t="e">
        <f>AG103*'1. Standard_Cost'!B137+'Incremental_Cost Year 1'!#REF!*'1. Standard_Cost'!C137+'Incremental_Cost Year 1'!#REF!*'1. Standard_Cost'!D137+'Incremental_Cost Year 1'!#REF!+'Incremental_Cost Year 1'!#REF!+AK103</f>
        <v>#REF!</v>
      </c>
      <c r="AN103" s="20" t="e">
        <f>AM103*'1. Standard_Cost'!C141</f>
        <v>#REF!</v>
      </c>
      <c r="AO103" s="23"/>
      <c r="AQ103" s="20">
        <f t="shared" si="163"/>
        <v>0</v>
      </c>
      <c r="AR103" s="20">
        <f t="shared" si="164"/>
        <v>0</v>
      </c>
      <c r="AS103" s="20" t="e">
        <f t="shared" si="165"/>
        <v>#REF!</v>
      </c>
      <c r="AT103" s="20" t="e">
        <f t="shared" si="168"/>
        <v>#REF!</v>
      </c>
      <c r="AU103" s="24"/>
      <c r="AV103" s="24"/>
      <c r="AW103" s="24"/>
      <c r="AX103" s="24"/>
      <c r="AY103" s="24"/>
      <c r="AZ103" s="24"/>
      <c r="BA103" s="25" t="e">
        <f t="shared" si="166"/>
        <v>#REF!</v>
      </c>
    </row>
    <row r="104" spans="2:53" outlineLevel="2">
      <c r="B104" s="41"/>
      <c r="C104" s="38"/>
      <c r="D104" s="84"/>
      <c r="E104" s="84"/>
      <c r="F104" s="84"/>
      <c r="G104" s="83"/>
      <c r="H104" s="26" t="s">
        <v>180</v>
      </c>
      <c r="I104" s="16"/>
      <c r="J104" s="17"/>
      <c r="K104" s="17"/>
      <c r="L104" s="18" t="str">
        <f>IF(I104&lt;&gt;0,((VLOOKUP(I104,'1. Standard_Cost'!$B$4:$D$9,2)+VLOOKUP(I104,'1. Standard_Cost'!$B$4:$D$9,3))*J104*K104),"0")</f>
        <v>0</v>
      </c>
      <c r="M104" s="18">
        <f t="shared" si="167"/>
        <v>0</v>
      </c>
      <c r="N104" s="19"/>
      <c r="O104" s="19"/>
      <c r="P104" s="19"/>
      <c r="Q104" s="19"/>
      <c r="R104" s="20">
        <f>+N104*P104*'1. Standard_Cost'!$B$13</f>
        <v>0</v>
      </c>
      <c r="S104" s="20">
        <f>+N104*O104*P104*'1. Standard_Cost'!$C$13</f>
        <v>0</v>
      </c>
      <c r="T104" s="20">
        <f>+N104*P104*Q104*'1. Standard_Cost'!$D$13</f>
        <v>0</v>
      </c>
      <c r="U104" s="20">
        <f>+N104*O104*'1. Standard_Cost'!$E$13</f>
        <v>0</v>
      </c>
      <c r="V104" s="19"/>
      <c r="W104" s="19"/>
      <c r="X104" s="19"/>
      <c r="Y104" s="20">
        <f>+V104*((X104*'1. Standard_Cost'!$B$17)+(W104*X104*'1. Standard_Cost'!$C$17))</f>
        <v>0</v>
      </c>
      <c r="Z104" s="19"/>
      <c r="AA104" s="19"/>
      <c r="AB104" s="20">
        <f>+Z104*'1. Standard_Cost'!$B$21+AA104*'1. Standard_Cost'!$C$21</f>
        <v>0</v>
      </c>
      <c r="AC104" s="21"/>
      <c r="AD104" s="22"/>
      <c r="AE104" s="20">
        <f>SUM(AD104,AC104,AB104,Y104,U104,T104,S104,R104)*'1. Standard_Cost'!B141</f>
        <v>0</v>
      </c>
      <c r="AF104" s="20">
        <f t="shared" si="162"/>
        <v>0</v>
      </c>
      <c r="AG104" s="19"/>
      <c r="AH104" s="19"/>
      <c r="AI104" s="19"/>
      <c r="AJ104" s="23"/>
      <c r="AK104" s="23"/>
      <c r="AL104" s="23"/>
      <c r="AM104" s="20" t="e">
        <f>AG104*'1. Standard_Cost'!B137+'Incremental_Cost Year 1'!#REF!*'1. Standard_Cost'!C137+'Incremental_Cost Year 1'!#REF!*'1. Standard_Cost'!D137+'Incremental_Cost Year 1'!#REF!+'Incremental_Cost Year 1'!#REF!+AK104</f>
        <v>#REF!</v>
      </c>
      <c r="AN104" s="20" t="e">
        <f>AM104*'1. Standard_Cost'!C141</f>
        <v>#REF!</v>
      </c>
      <c r="AO104" s="23"/>
      <c r="AQ104" s="20">
        <f t="shared" si="163"/>
        <v>0</v>
      </c>
      <c r="AR104" s="20">
        <f t="shared" si="164"/>
        <v>0</v>
      </c>
      <c r="AS104" s="20" t="e">
        <f t="shared" si="165"/>
        <v>#REF!</v>
      </c>
      <c r="AT104" s="20" t="e">
        <f t="shared" si="168"/>
        <v>#REF!</v>
      </c>
      <c r="AU104" s="24"/>
      <c r="AV104" s="24"/>
      <c r="AW104" s="24"/>
      <c r="AX104" s="24"/>
      <c r="AY104" s="24"/>
      <c r="AZ104" s="24"/>
      <c r="BA104" s="25" t="e">
        <f t="shared" si="166"/>
        <v>#REF!</v>
      </c>
    </row>
    <row r="105" spans="2:53" ht="27.6" outlineLevel="1">
      <c r="B105" s="41"/>
      <c r="C105" s="38"/>
      <c r="D105" s="86" t="s">
        <v>48</v>
      </c>
      <c r="E105" s="86" t="s">
        <v>215</v>
      </c>
      <c r="F105" s="88" t="s">
        <v>153</v>
      </c>
      <c r="G105" s="89" t="s">
        <v>154</v>
      </c>
      <c r="H105" s="27" t="s">
        <v>248</v>
      </c>
      <c r="I105" s="28"/>
      <c r="J105" s="28"/>
      <c r="K105" s="28"/>
      <c r="L105" s="29">
        <f>SUM(L101:L104)</f>
        <v>0</v>
      </c>
      <c r="M105" s="29">
        <f t="shared" ref="M105" si="169">SUM(M101:M104)</f>
        <v>0</v>
      </c>
      <c r="N105" s="28"/>
      <c r="O105" s="28"/>
      <c r="P105" s="28"/>
      <c r="Q105" s="28"/>
      <c r="R105" s="30">
        <f>SUM(R101:R104)</f>
        <v>0</v>
      </c>
      <c r="S105" s="30">
        <f>SUM(S101:S104)</f>
        <v>0</v>
      </c>
      <c r="T105" s="30">
        <f>SUM(T101:T104)</f>
        <v>0</v>
      </c>
      <c r="U105" s="30">
        <f>SUM(U101:U104)</f>
        <v>0</v>
      </c>
      <c r="V105" s="28"/>
      <c r="W105" s="28"/>
      <c r="X105" s="28"/>
      <c r="Y105" s="29">
        <f>SUM(Y101:Y104)</f>
        <v>0</v>
      </c>
      <c r="Z105" s="28"/>
      <c r="AA105" s="28"/>
      <c r="AB105" s="29">
        <f t="shared" ref="AB105:AF105" si="170">SUM(AB101:AB104)</f>
        <v>0</v>
      </c>
      <c r="AC105" s="29">
        <f t="shared" si="170"/>
        <v>0</v>
      </c>
      <c r="AD105" s="29">
        <f t="shared" si="170"/>
        <v>0</v>
      </c>
      <c r="AE105" s="29">
        <f t="shared" si="170"/>
        <v>0</v>
      </c>
      <c r="AF105" s="29">
        <f t="shared" si="170"/>
        <v>0</v>
      </c>
      <c r="AG105" s="28"/>
      <c r="AH105" s="28"/>
      <c r="AI105" s="28"/>
      <c r="AJ105" s="30">
        <f>SUM(AJ101:AJ104)</f>
        <v>0</v>
      </c>
      <c r="AK105" s="30">
        <f t="shared" ref="AK105:AL105" si="171">SUM(AK101:AK104)</f>
        <v>0</v>
      </c>
      <c r="AL105" s="30">
        <f t="shared" si="171"/>
        <v>0</v>
      </c>
      <c r="AM105" s="29" t="e">
        <f>SUM(AM101:AM104)</f>
        <v>#REF!</v>
      </c>
      <c r="AN105" s="29" t="e">
        <f>SUM(AN101:AN104)</f>
        <v>#REF!</v>
      </c>
      <c r="AO105" s="31"/>
      <c r="AP105" s="32"/>
      <c r="AQ105" s="78">
        <f t="shared" ref="AQ105:BA105" si="172">SUM(AQ101:AQ104)</f>
        <v>0</v>
      </c>
      <c r="AR105" s="78">
        <f t="shared" si="172"/>
        <v>0</v>
      </c>
      <c r="AS105" s="78" t="e">
        <f t="shared" si="172"/>
        <v>#REF!</v>
      </c>
      <c r="AT105" s="78" t="e">
        <f t="shared" si="172"/>
        <v>#REF!</v>
      </c>
      <c r="AU105" s="78">
        <f t="shared" si="172"/>
        <v>0</v>
      </c>
      <c r="AV105" s="78">
        <f t="shared" si="172"/>
        <v>0</v>
      </c>
      <c r="AW105" s="78">
        <f t="shared" si="172"/>
        <v>0</v>
      </c>
      <c r="AX105" s="78">
        <f t="shared" si="172"/>
        <v>0</v>
      </c>
      <c r="AY105" s="78">
        <f t="shared" si="172"/>
        <v>0</v>
      </c>
      <c r="AZ105" s="78">
        <f t="shared" si="172"/>
        <v>0</v>
      </c>
      <c r="BA105" s="78" t="e">
        <f t="shared" si="172"/>
        <v>#REF!</v>
      </c>
    </row>
    <row r="106" spans="2:53" outlineLevel="2">
      <c r="B106" s="41"/>
      <c r="C106" s="38"/>
      <c r="D106" s="85"/>
      <c r="E106" s="85"/>
      <c r="F106" s="87"/>
      <c r="G106" s="82"/>
      <c r="H106" s="15" t="s">
        <v>49</v>
      </c>
      <c r="I106" s="16"/>
      <c r="J106" s="17"/>
      <c r="K106" s="17"/>
      <c r="L106" s="18" t="str">
        <f>IF(I106&lt;&gt;0,((VLOOKUP(I106,'1. Standard_Cost'!$B$4:$D$9,2)+VLOOKUP(I106,'1. Standard_Cost'!$B$4:$D$9,3))*J106*K106),"0")</f>
        <v>0</v>
      </c>
      <c r="M106" s="18">
        <f t="shared" ref="M106:M109" si="173">L106*0.167</f>
        <v>0</v>
      </c>
      <c r="N106" s="19"/>
      <c r="O106" s="19"/>
      <c r="P106" s="19"/>
      <c r="Q106" s="19"/>
      <c r="R106" s="20">
        <f>+N106*P106*'1. Standard_Cost'!$B$13</f>
        <v>0</v>
      </c>
      <c r="S106" s="20">
        <f>+N106*O106*P106*'1. Standard_Cost'!$C$13</f>
        <v>0</v>
      </c>
      <c r="T106" s="20">
        <f>+N106*P106*Q106*'1. Standard_Cost'!$D$13</f>
        <v>0</v>
      </c>
      <c r="U106" s="20">
        <f>+N106*O106*'1. Standard_Cost'!$E$13</f>
        <v>0</v>
      </c>
      <c r="V106" s="19"/>
      <c r="W106" s="19"/>
      <c r="X106" s="19"/>
      <c r="Y106" s="20">
        <f>+V106*((X106*'1. Standard_Cost'!$B$17)+(W106*X106*'1. Standard_Cost'!$C$17))</f>
        <v>0</v>
      </c>
      <c r="Z106" s="19"/>
      <c r="AA106" s="19"/>
      <c r="AB106" s="20">
        <f>+Z106*'1. Standard_Cost'!$B$21+AA106*'1. Standard_Cost'!$C$21</f>
        <v>0</v>
      </c>
      <c r="AC106" s="21"/>
      <c r="AD106" s="22"/>
      <c r="AE106" s="20">
        <f>SUM(AD106,AC106,AB106,Y106,U106,T106,S106,R106)*'1. Standard_Cost'!B141</f>
        <v>0</v>
      </c>
      <c r="AF106" s="20">
        <f>SUM(AD106,AE106)</f>
        <v>0</v>
      </c>
      <c r="AG106" s="19"/>
      <c r="AH106" s="19"/>
      <c r="AI106" s="19"/>
      <c r="AJ106" s="23"/>
      <c r="AK106" s="23"/>
      <c r="AL106" s="23"/>
      <c r="AM106" s="20" t="e">
        <f>AG106*'1. Standard_Cost'!B137+'Incremental_Cost Year 1'!#REF!*'1. Standard_Cost'!C137+'Incremental_Cost Year 1'!#REF!*'1. Standard_Cost'!D137+'Incremental_Cost Year 1'!#REF!+'Incremental_Cost Year 1'!#REF!+AK106</f>
        <v>#REF!</v>
      </c>
      <c r="AN106" s="20" t="e">
        <f>AM106*'1. Standard_Cost'!C141</f>
        <v>#REF!</v>
      </c>
      <c r="AO106" s="23"/>
      <c r="AQ106" s="20">
        <f t="shared" ref="AQ106:AQ109" si="174">L106+M106</f>
        <v>0</v>
      </c>
      <c r="AR106" s="20">
        <f t="shared" ref="AR106:AR109" si="175">AF106</f>
        <v>0</v>
      </c>
      <c r="AS106" s="20" t="e">
        <f t="shared" ref="AS106:AS109" si="176">AM106+AN106</f>
        <v>#REF!</v>
      </c>
      <c r="AT106" s="20" t="e">
        <f>SUM(AQ106,AR106,AS106)</f>
        <v>#REF!</v>
      </c>
      <c r="AU106" s="24"/>
      <c r="AV106" s="24"/>
      <c r="AW106" s="24"/>
      <c r="AX106" s="24"/>
      <c r="AY106" s="24"/>
      <c r="AZ106" s="24"/>
      <c r="BA106" s="25" t="e">
        <f t="shared" ref="BA106:BA109" si="177">SUM(AU106:AZ106)-AT106</f>
        <v>#REF!</v>
      </c>
    </row>
    <row r="107" spans="2:53" outlineLevel="2">
      <c r="B107" s="41"/>
      <c r="C107" s="38"/>
      <c r="D107" s="84"/>
      <c r="E107" s="84"/>
      <c r="F107" s="84"/>
      <c r="G107" s="83"/>
      <c r="H107" s="15" t="s">
        <v>50</v>
      </c>
      <c r="I107" s="16"/>
      <c r="J107" s="17"/>
      <c r="K107" s="17"/>
      <c r="L107" s="18" t="str">
        <f>IF(I107&lt;&gt;0,((VLOOKUP(I107,'1. Standard_Cost'!$B$4:$D$9,2)+VLOOKUP(I107,'1. Standard_Cost'!$B$4:$D$9,3))*J107*K107),"0")</f>
        <v>0</v>
      </c>
      <c r="M107" s="18">
        <f t="shared" si="173"/>
        <v>0</v>
      </c>
      <c r="N107" s="19"/>
      <c r="O107" s="19"/>
      <c r="P107" s="19"/>
      <c r="Q107" s="19"/>
      <c r="R107" s="20">
        <f>+N107*P107*'1. Standard_Cost'!$B$13</f>
        <v>0</v>
      </c>
      <c r="S107" s="20">
        <f>+N107*O107*P107*'1. Standard_Cost'!$C$13</f>
        <v>0</v>
      </c>
      <c r="T107" s="20">
        <f>+N107*P107*Q107*'1. Standard_Cost'!$D$13</f>
        <v>0</v>
      </c>
      <c r="U107" s="20">
        <f>+N107*O107*'1. Standard_Cost'!$E$13</f>
        <v>0</v>
      </c>
      <c r="V107" s="19"/>
      <c r="W107" s="19"/>
      <c r="X107" s="19"/>
      <c r="Y107" s="20">
        <f>+V107*((X107*'1. Standard_Cost'!$B$17)+(W107*X107*'1. Standard_Cost'!$C$17))</f>
        <v>0</v>
      </c>
      <c r="Z107" s="19"/>
      <c r="AA107" s="19"/>
      <c r="AB107" s="20">
        <f>+Z107*'1. Standard_Cost'!$B$21+AA107*'1. Standard_Cost'!$C$21</f>
        <v>0</v>
      </c>
      <c r="AC107" s="21"/>
      <c r="AD107" s="22"/>
      <c r="AE107" s="20">
        <f>SUM(AD107,AC107,AB107,Y107,U107,T107,S107,R107)*'1. Standard_Cost'!B141</f>
        <v>0</v>
      </c>
      <c r="AF107" s="20">
        <f t="shared" ref="AF107:AF109" si="178">SUM(AD107,AE107)</f>
        <v>0</v>
      </c>
      <c r="AG107" s="19"/>
      <c r="AH107" s="19"/>
      <c r="AI107" s="19"/>
      <c r="AJ107" s="23"/>
      <c r="AK107" s="23"/>
      <c r="AL107" s="23"/>
      <c r="AM107" s="20" t="e">
        <f>AG107*'1. Standard_Cost'!B137+'Incremental_Cost Year 1'!#REF!*'1. Standard_Cost'!C137+'Incremental_Cost Year 1'!#REF!*'1. Standard_Cost'!D137+'Incremental_Cost Year 1'!#REF!+'Incremental_Cost Year 1'!#REF!+AK107</f>
        <v>#REF!</v>
      </c>
      <c r="AN107" s="20" t="e">
        <f>AM107*'1. Standard_Cost'!C141</f>
        <v>#REF!</v>
      </c>
      <c r="AO107" s="23"/>
      <c r="AQ107" s="20">
        <f t="shared" si="174"/>
        <v>0</v>
      </c>
      <c r="AR107" s="20">
        <f t="shared" si="175"/>
        <v>0</v>
      </c>
      <c r="AS107" s="20" t="e">
        <f t="shared" si="176"/>
        <v>#REF!</v>
      </c>
      <c r="AT107" s="20" t="e">
        <f t="shared" ref="AT107:AT109" si="179">SUM(AQ107,AR107,AS107)</f>
        <v>#REF!</v>
      </c>
      <c r="AU107" s="24"/>
      <c r="AV107" s="24"/>
      <c r="AW107" s="24"/>
      <c r="AX107" s="24"/>
      <c r="AY107" s="24"/>
      <c r="AZ107" s="24"/>
      <c r="BA107" s="25" t="e">
        <f t="shared" si="177"/>
        <v>#REF!</v>
      </c>
    </row>
    <row r="108" spans="2:53" outlineLevel="2">
      <c r="B108" s="41"/>
      <c r="C108" s="38"/>
      <c r="D108" s="84"/>
      <c r="E108" s="84"/>
      <c r="F108" s="84"/>
      <c r="G108" s="83"/>
      <c r="H108" s="15" t="s">
        <v>51</v>
      </c>
      <c r="I108" s="16"/>
      <c r="J108" s="17"/>
      <c r="K108" s="17"/>
      <c r="L108" s="18" t="str">
        <f>IF(I108&lt;&gt;0,((VLOOKUP(I108,'1. Standard_Cost'!$B$4:$D$9,2)+VLOOKUP(I108,'1. Standard_Cost'!$B$4:$D$9,3))*J108*K108),"0")</f>
        <v>0</v>
      </c>
      <c r="M108" s="18">
        <f t="shared" si="173"/>
        <v>0</v>
      </c>
      <c r="N108" s="19"/>
      <c r="O108" s="19"/>
      <c r="P108" s="19"/>
      <c r="Q108" s="19"/>
      <c r="R108" s="20">
        <f>+N108*P108*'1. Standard_Cost'!$B$13</f>
        <v>0</v>
      </c>
      <c r="S108" s="20">
        <f>+N108*O108*P108*'1. Standard_Cost'!$C$13</f>
        <v>0</v>
      </c>
      <c r="T108" s="20">
        <f>+N108*P108*Q108*'1. Standard_Cost'!$D$13</f>
        <v>0</v>
      </c>
      <c r="U108" s="20">
        <f>+N108*O108*'1. Standard_Cost'!$E$13</f>
        <v>0</v>
      </c>
      <c r="V108" s="19"/>
      <c r="W108" s="19"/>
      <c r="X108" s="19"/>
      <c r="Y108" s="20">
        <f>+V108*((X108*'1. Standard_Cost'!$B$17)+(W108*X108*'1. Standard_Cost'!$C$17))</f>
        <v>0</v>
      </c>
      <c r="Z108" s="19"/>
      <c r="AA108" s="19"/>
      <c r="AB108" s="20">
        <f>+Z108*'1. Standard_Cost'!$B$21+AA108*'1. Standard_Cost'!$C$21</f>
        <v>0</v>
      </c>
      <c r="AC108" s="21"/>
      <c r="AD108" s="22"/>
      <c r="AE108" s="20">
        <f>SUM(AD108,AC108,AB108,Y108,U108,T108,S108,R108)*'1. Standard_Cost'!B141</f>
        <v>0</v>
      </c>
      <c r="AF108" s="20">
        <f t="shared" si="178"/>
        <v>0</v>
      </c>
      <c r="AG108" s="19"/>
      <c r="AH108" s="19"/>
      <c r="AI108" s="19"/>
      <c r="AJ108" s="23"/>
      <c r="AK108" s="23"/>
      <c r="AL108" s="23"/>
      <c r="AM108" s="20" t="e">
        <f>AG108*'1. Standard_Cost'!B137+'Incremental_Cost Year 1'!#REF!*'1. Standard_Cost'!C137+'Incremental_Cost Year 1'!#REF!*'1. Standard_Cost'!D137+'Incremental_Cost Year 1'!#REF!+'Incremental_Cost Year 1'!#REF!+AK108</f>
        <v>#REF!</v>
      </c>
      <c r="AN108" s="20" t="e">
        <f>AM108*'1. Standard_Cost'!C141</f>
        <v>#REF!</v>
      </c>
      <c r="AO108" s="23"/>
      <c r="AQ108" s="20">
        <f t="shared" si="174"/>
        <v>0</v>
      </c>
      <c r="AR108" s="20">
        <f t="shared" si="175"/>
        <v>0</v>
      </c>
      <c r="AS108" s="20" t="e">
        <f t="shared" si="176"/>
        <v>#REF!</v>
      </c>
      <c r="AT108" s="20" t="e">
        <f t="shared" si="179"/>
        <v>#REF!</v>
      </c>
      <c r="AU108" s="24"/>
      <c r="AV108" s="24"/>
      <c r="AW108" s="24"/>
      <c r="AX108" s="24"/>
      <c r="AY108" s="24"/>
      <c r="AZ108" s="24"/>
      <c r="BA108" s="25" t="e">
        <f t="shared" si="177"/>
        <v>#REF!</v>
      </c>
    </row>
    <row r="109" spans="2:53" outlineLevel="2">
      <c r="B109" s="41"/>
      <c r="C109" s="38"/>
      <c r="D109" s="84"/>
      <c r="E109" s="84"/>
      <c r="F109" s="84"/>
      <c r="G109" s="83"/>
      <c r="H109" s="26" t="s">
        <v>180</v>
      </c>
      <c r="I109" s="16"/>
      <c r="J109" s="17"/>
      <c r="K109" s="17"/>
      <c r="L109" s="18" t="str">
        <f>IF(I109&lt;&gt;0,((VLOOKUP(I109,'1. Standard_Cost'!$B$4:$D$9,2)+VLOOKUP(I109,'1. Standard_Cost'!$B$4:$D$9,3))*J109*K109),"0")</f>
        <v>0</v>
      </c>
      <c r="M109" s="18">
        <f t="shared" si="173"/>
        <v>0</v>
      </c>
      <c r="N109" s="19"/>
      <c r="O109" s="19"/>
      <c r="P109" s="19"/>
      <c r="Q109" s="19"/>
      <c r="R109" s="20">
        <f>+N109*P109*'1. Standard_Cost'!$B$13</f>
        <v>0</v>
      </c>
      <c r="S109" s="20">
        <f>+N109*O109*P109*'1. Standard_Cost'!$C$13</f>
        <v>0</v>
      </c>
      <c r="T109" s="20">
        <f>+N109*P109*Q109*'1. Standard_Cost'!$D$13</f>
        <v>0</v>
      </c>
      <c r="U109" s="20">
        <f>+N109*O109*'1. Standard_Cost'!$E$13</f>
        <v>0</v>
      </c>
      <c r="V109" s="19"/>
      <c r="W109" s="19"/>
      <c r="X109" s="19"/>
      <c r="Y109" s="20">
        <f>+V109*((X109*'1. Standard_Cost'!$B$17)+(W109*X109*'1. Standard_Cost'!$C$17))</f>
        <v>0</v>
      </c>
      <c r="Z109" s="19"/>
      <c r="AA109" s="19"/>
      <c r="AB109" s="20">
        <f>+Z109*'1. Standard_Cost'!$B$21+AA109*'1. Standard_Cost'!$C$21</f>
        <v>0</v>
      </c>
      <c r="AC109" s="21"/>
      <c r="AD109" s="22"/>
      <c r="AE109" s="20">
        <f>SUM(AD109,AC109,AB109,Y109,U109,T109,S109,R109)*'1. Standard_Cost'!B141</f>
        <v>0</v>
      </c>
      <c r="AF109" s="20">
        <f t="shared" si="178"/>
        <v>0</v>
      </c>
      <c r="AG109" s="19"/>
      <c r="AH109" s="19"/>
      <c r="AI109" s="19"/>
      <c r="AJ109" s="23"/>
      <c r="AK109" s="23"/>
      <c r="AL109" s="23"/>
      <c r="AM109" s="20" t="e">
        <f>AG109*'1. Standard_Cost'!B137+'Incremental_Cost Year 1'!#REF!*'1. Standard_Cost'!C137+'Incremental_Cost Year 1'!#REF!*'1. Standard_Cost'!D137+'Incremental_Cost Year 1'!#REF!+'Incremental_Cost Year 1'!#REF!+AK109</f>
        <v>#REF!</v>
      </c>
      <c r="AN109" s="20" t="e">
        <f>AM109*'1. Standard_Cost'!C141</f>
        <v>#REF!</v>
      </c>
      <c r="AO109" s="23"/>
      <c r="AQ109" s="20">
        <f t="shared" si="174"/>
        <v>0</v>
      </c>
      <c r="AR109" s="20">
        <f t="shared" si="175"/>
        <v>0</v>
      </c>
      <c r="AS109" s="20" t="e">
        <f t="shared" si="176"/>
        <v>#REF!</v>
      </c>
      <c r="AT109" s="20" t="e">
        <f t="shared" si="179"/>
        <v>#REF!</v>
      </c>
      <c r="AU109" s="24"/>
      <c r="AV109" s="24"/>
      <c r="AW109" s="24"/>
      <c r="AX109" s="24"/>
      <c r="AY109" s="24"/>
      <c r="AZ109" s="24"/>
      <c r="BA109" s="25" t="e">
        <f t="shared" si="177"/>
        <v>#REF!</v>
      </c>
    </row>
    <row r="110" spans="2:53" ht="41.4" outlineLevel="1">
      <c r="B110" s="41"/>
      <c r="C110" s="38"/>
      <c r="D110" s="86" t="s">
        <v>48</v>
      </c>
      <c r="E110" s="86" t="s">
        <v>216</v>
      </c>
      <c r="F110" s="88" t="s">
        <v>153</v>
      </c>
      <c r="G110" s="89" t="s">
        <v>154</v>
      </c>
      <c r="H110" s="27" t="s">
        <v>247</v>
      </c>
      <c r="I110" s="28"/>
      <c r="J110" s="28"/>
      <c r="K110" s="28"/>
      <c r="L110" s="29">
        <f>SUM(L106:L109)</f>
        <v>0</v>
      </c>
      <c r="M110" s="29">
        <f>SUM(M106:M109)</f>
        <v>0</v>
      </c>
      <c r="N110" s="28"/>
      <c r="O110" s="28"/>
      <c r="P110" s="28"/>
      <c r="Q110" s="28"/>
      <c r="R110" s="30">
        <f>SUM(R106:R109)</f>
        <v>0</v>
      </c>
      <c r="S110" s="30">
        <f>SUM(S106:S109)</f>
        <v>0</v>
      </c>
      <c r="T110" s="30">
        <f>SUM(T106:T109)</f>
        <v>0</v>
      </c>
      <c r="U110" s="30">
        <f>SUM(U106:U109)</f>
        <v>0</v>
      </c>
      <c r="V110" s="28"/>
      <c r="W110" s="28"/>
      <c r="X110" s="28"/>
      <c r="Y110" s="29">
        <f>SUM(Y106:Y109)</f>
        <v>0</v>
      </c>
      <c r="Z110" s="28"/>
      <c r="AA110" s="28"/>
      <c r="AB110" s="29">
        <f t="shared" ref="AB110:AF110" si="180">SUM(AB106:AB109)</f>
        <v>0</v>
      </c>
      <c r="AC110" s="29">
        <f t="shared" si="180"/>
        <v>0</v>
      </c>
      <c r="AD110" s="29">
        <f t="shared" si="180"/>
        <v>0</v>
      </c>
      <c r="AE110" s="29">
        <f t="shared" si="180"/>
        <v>0</v>
      </c>
      <c r="AF110" s="29">
        <f t="shared" si="180"/>
        <v>0</v>
      </c>
      <c r="AG110" s="28"/>
      <c r="AH110" s="28"/>
      <c r="AI110" s="28"/>
      <c r="AJ110" s="30">
        <f>SUM(AJ106:AJ109)</f>
        <v>0</v>
      </c>
      <c r="AK110" s="30">
        <f t="shared" ref="AK110:AL110" si="181">SUM(AK106:AK109)</f>
        <v>0</v>
      </c>
      <c r="AL110" s="30">
        <f t="shared" si="181"/>
        <v>0</v>
      </c>
      <c r="AM110" s="29" t="e">
        <f>SUM(AM106:AM109)</f>
        <v>#REF!</v>
      </c>
      <c r="AN110" s="29" t="e">
        <f>SUM(AN106:AN109)</f>
        <v>#REF!</v>
      </c>
      <c r="AO110" s="31"/>
      <c r="AP110" s="32"/>
      <c r="AQ110" s="78">
        <f t="shared" ref="AQ110:BA110" si="182">SUM(AQ106:AQ109)</f>
        <v>0</v>
      </c>
      <c r="AR110" s="78">
        <f t="shared" si="182"/>
        <v>0</v>
      </c>
      <c r="AS110" s="78" t="e">
        <f t="shared" si="182"/>
        <v>#REF!</v>
      </c>
      <c r="AT110" s="78" t="e">
        <f t="shared" si="182"/>
        <v>#REF!</v>
      </c>
      <c r="AU110" s="78">
        <f t="shared" si="182"/>
        <v>0</v>
      </c>
      <c r="AV110" s="78">
        <f t="shared" si="182"/>
        <v>0</v>
      </c>
      <c r="AW110" s="78">
        <f t="shared" si="182"/>
        <v>0</v>
      </c>
      <c r="AX110" s="78">
        <f t="shared" si="182"/>
        <v>0</v>
      </c>
      <c r="AY110" s="78">
        <f t="shared" si="182"/>
        <v>0</v>
      </c>
      <c r="AZ110" s="78">
        <f t="shared" si="182"/>
        <v>0</v>
      </c>
      <c r="BA110" s="79" t="e">
        <f t="shared" si="182"/>
        <v>#REF!</v>
      </c>
    </row>
    <row r="111" spans="2:53" outlineLevel="2">
      <c r="B111" s="41"/>
      <c r="C111" s="38"/>
      <c r="D111" s="85"/>
      <c r="E111" s="85"/>
      <c r="F111" s="87"/>
      <c r="G111" s="82"/>
      <c r="H111" s="15" t="s">
        <v>49</v>
      </c>
      <c r="I111" s="16"/>
      <c r="J111" s="17"/>
      <c r="K111" s="17"/>
      <c r="L111" s="18" t="str">
        <f>IF(I111&lt;&gt;0,((VLOOKUP(I111,'1. Standard_Cost'!$B$4:$D$9,2)+VLOOKUP(I111,'1. Standard_Cost'!$B$4:$D$9,3))*J111*K111),"0")</f>
        <v>0</v>
      </c>
      <c r="M111" s="18">
        <f t="shared" ref="M111:M114" si="183">L111*0.167</f>
        <v>0</v>
      </c>
      <c r="N111" s="19"/>
      <c r="O111" s="19"/>
      <c r="P111" s="19"/>
      <c r="Q111" s="19"/>
      <c r="R111" s="20">
        <f>+N111*P111*'1. Standard_Cost'!$B$13</f>
        <v>0</v>
      </c>
      <c r="S111" s="20">
        <f>+N111*O111*P111*'1. Standard_Cost'!$C$13</f>
        <v>0</v>
      </c>
      <c r="T111" s="20">
        <f>+N111*P111*Q111*'1. Standard_Cost'!$D$13</f>
        <v>0</v>
      </c>
      <c r="U111" s="20">
        <f>+N111*O111*'1. Standard_Cost'!$E$13</f>
        <v>0</v>
      </c>
      <c r="V111" s="19"/>
      <c r="W111" s="19"/>
      <c r="X111" s="19"/>
      <c r="Y111" s="20">
        <f>+V111*((X111*'1. Standard_Cost'!$B$17)+(W111*X111*'1. Standard_Cost'!$C$17))</f>
        <v>0</v>
      </c>
      <c r="Z111" s="19"/>
      <c r="AA111" s="19"/>
      <c r="AB111" s="20">
        <f>+Z111*'1. Standard_Cost'!$B$21+AA111*'1. Standard_Cost'!$C$21</f>
        <v>0</v>
      </c>
      <c r="AC111" s="21"/>
      <c r="AD111" s="22"/>
      <c r="AE111" s="20">
        <f>SUM(AD111,AC111,AB111,Y111,U111,T111,S111,R111)*'1. Standard_Cost'!B156</f>
        <v>0</v>
      </c>
      <c r="AF111" s="20">
        <f>SUM(AE111,AD111,AC111,AB111,Y111,U111,T111,S111,R111)</f>
        <v>0</v>
      </c>
      <c r="AG111" s="19"/>
      <c r="AH111" s="19"/>
      <c r="AI111" s="19"/>
      <c r="AJ111" s="23"/>
      <c r="AK111" s="23"/>
      <c r="AL111" s="23"/>
      <c r="AM111" s="20" t="e">
        <f>AG111*'1. Standard_Cost'!B152+'Incremental_Cost Year 1'!#REF!*'1. Standard_Cost'!C152+'Incremental_Cost Year 1'!#REF!*'1. Standard_Cost'!D152+'Incremental_Cost Year 1'!#REF!+'Incremental_Cost Year 1'!#REF!+AK111</f>
        <v>#REF!</v>
      </c>
      <c r="AN111" s="20" t="e">
        <f>AM111*'1. Standard_Cost'!C156</f>
        <v>#REF!</v>
      </c>
      <c r="AO111" s="23"/>
      <c r="AQ111" s="20">
        <f>L111+M111</f>
        <v>0</v>
      </c>
      <c r="AR111" s="20">
        <f>AF111</f>
        <v>0</v>
      </c>
      <c r="AS111" s="20" t="e">
        <f>AM111+AN111</f>
        <v>#REF!</v>
      </c>
      <c r="AT111" s="20" t="e">
        <f>SUM(AQ111,AR111,AS111)</f>
        <v>#REF!</v>
      </c>
      <c r="AU111" s="24"/>
      <c r="AV111" s="24"/>
      <c r="AW111" s="24"/>
      <c r="AX111" s="24"/>
      <c r="AY111" s="24"/>
      <c r="AZ111" s="24"/>
      <c r="BA111" s="25" t="e">
        <f>SUM(AU111:AZ111)-AT111</f>
        <v>#REF!</v>
      </c>
    </row>
    <row r="112" spans="2:53" outlineLevel="2">
      <c r="B112" s="41"/>
      <c r="C112" s="38"/>
      <c r="D112" s="84"/>
      <c r="E112" s="84"/>
      <c r="F112" s="84"/>
      <c r="G112" s="83"/>
      <c r="H112" s="15" t="s">
        <v>50</v>
      </c>
      <c r="I112" s="16"/>
      <c r="J112" s="17"/>
      <c r="K112" s="17"/>
      <c r="L112" s="18" t="str">
        <f>IF(I112&lt;&gt;0,((VLOOKUP(I112,'1. Standard_Cost'!$B$4:$D$9,2)+VLOOKUP(I112,'1. Standard_Cost'!$B$4:$D$9,3))*J112*K112),"0")</f>
        <v>0</v>
      </c>
      <c r="M112" s="18">
        <f t="shared" si="183"/>
        <v>0</v>
      </c>
      <c r="N112" s="19"/>
      <c r="O112" s="19"/>
      <c r="P112" s="19"/>
      <c r="Q112" s="19"/>
      <c r="R112" s="20">
        <f>+N112*P112*'1. Standard_Cost'!$B$13</f>
        <v>0</v>
      </c>
      <c r="S112" s="20">
        <f>+N112*O112*P112*'1. Standard_Cost'!$C$13</f>
        <v>0</v>
      </c>
      <c r="T112" s="20">
        <f>+N112*P112*Q112*'1. Standard_Cost'!$D$13</f>
        <v>0</v>
      </c>
      <c r="U112" s="20">
        <f>+N112*O112*'1. Standard_Cost'!$E$13</f>
        <v>0</v>
      </c>
      <c r="V112" s="19"/>
      <c r="W112" s="19"/>
      <c r="X112" s="19"/>
      <c r="Y112" s="20">
        <f>+V112*((X112*'1. Standard_Cost'!$B$17)+(W112*X112*'1. Standard_Cost'!$C$17))</f>
        <v>0</v>
      </c>
      <c r="Z112" s="19"/>
      <c r="AA112" s="19"/>
      <c r="AB112" s="20">
        <f>+Z112*'1. Standard_Cost'!$B$21+AA112*'1. Standard_Cost'!$C$21</f>
        <v>0</v>
      </c>
      <c r="AC112" s="21"/>
      <c r="AD112" s="22"/>
      <c r="AE112" s="20">
        <f>SUM(AD112,AC112,AB112,Y112,U112,T112,S112,R112)*'1. Standard_Cost'!B156</f>
        <v>0</v>
      </c>
      <c r="AF112" s="20">
        <f t="shared" ref="AF112:AF114" si="184">SUM(AE112,AD112,AC112,AB112,Y112,U112,T112,S112,R112)</f>
        <v>0</v>
      </c>
      <c r="AG112" s="19"/>
      <c r="AH112" s="19"/>
      <c r="AI112" s="19"/>
      <c r="AJ112" s="23"/>
      <c r="AK112" s="23"/>
      <c r="AL112" s="23"/>
      <c r="AM112" s="20" t="e">
        <f>AG112*'1. Standard_Cost'!B152+'Incremental_Cost Year 1'!#REF!*'1. Standard_Cost'!C152+'Incremental_Cost Year 1'!#REF!*'1. Standard_Cost'!D152+'Incremental_Cost Year 1'!#REF!+'Incremental_Cost Year 1'!#REF!+AK112</f>
        <v>#REF!</v>
      </c>
      <c r="AN112" s="20" t="e">
        <f>AM112*'1. Standard_Cost'!C156</f>
        <v>#REF!</v>
      </c>
      <c r="AO112" s="23"/>
      <c r="AQ112" s="20">
        <f t="shared" ref="AQ112:AQ114" si="185">L112+M112</f>
        <v>0</v>
      </c>
      <c r="AR112" s="20">
        <f t="shared" ref="AR112:AR114" si="186">AF112</f>
        <v>0</v>
      </c>
      <c r="AS112" s="20" t="e">
        <f t="shared" ref="AS112:AS114" si="187">AM112+AN112</f>
        <v>#REF!</v>
      </c>
      <c r="AT112" s="20" t="e">
        <f t="shared" ref="AT112:AT114" si="188">SUM(AQ112,AR112,AS112)</f>
        <v>#REF!</v>
      </c>
      <c r="AU112" s="24"/>
      <c r="AV112" s="24"/>
      <c r="AW112" s="24"/>
      <c r="AX112" s="24"/>
      <c r="AY112" s="24"/>
      <c r="AZ112" s="24"/>
      <c r="BA112" s="25" t="e">
        <f t="shared" ref="BA112:BA114" si="189">SUM(AU112:AZ112)-AT112</f>
        <v>#REF!</v>
      </c>
    </row>
    <row r="113" spans="2:53" outlineLevel="2">
      <c r="B113" s="41"/>
      <c r="C113" s="38"/>
      <c r="D113" s="84"/>
      <c r="E113" s="84"/>
      <c r="F113" s="84"/>
      <c r="G113" s="83"/>
      <c r="H113" s="15" t="s">
        <v>51</v>
      </c>
      <c r="I113" s="16"/>
      <c r="J113" s="17"/>
      <c r="K113" s="17"/>
      <c r="L113" s="18" t="str">
        <f>IF(I113&lt;&gt;0,((VLOOKUP(I113,'1. Standard_Cost'!$B$4:$D$9,2)+VLOOKUP(I113,'1. Standard_Cost'!$B$4:$D$9,3))*J113*K113),"0")</f>
        <v>0</v>
      </c>
      <c r="M113" s="18">
        <f t="shared" si="183"/>
        <v>0</v>
      </c>
      <c r="N113" s="19"/>
      <c r="O113" s="19"/>
      <c r="P113" s="19"/>
      <c r="Q113" s="19"/>
      <c r="R113" s="20">
        <f>+N113*P113*'1. Standard_Cost'!$B$13</f>
        <v>0</v>
      </c>
      <c r="S113" s="20">
        <f>+N113*O113*P113*'1. Standard_Cost'!$C$13</f>
        <v>0</v>
      </c>
      <c r="T113" s="20">
        <f>+N113*P113*Q113*'1. Standard_Cost'!$D$13</f>
        <v>0</v>
      </c>
      <c r="U113" s="20">
        <f>+N113*O113*'1. Standard_Cost'!$E$13</f>
        <v>0</v>
      </c>
      <c r="V113" s="19"/>
      <c r="W113" s="19"/>
      <c r="X113" s="19"/>
      <c r="Y113" s="20">
        <f>+V113*((X113*'1. Standard_Cost'!$B$17)+(W113*X113*'1. Standard_Cost'!$C$17))</f>
        <v>0</v>
      </c>
      <c r="Z113" s="19"/>
      <c r="AA113" s="19"/>
      <c r="AB113" s="20">
        <f>+Z113*'1. Standard_Cost'!$B$21+AA113*'1. Standard_Cost'!$C$21</f>
        <v>0</v>
      </c>
      <c r="AC113" s="21"/>
      <c r="AD113" s="22"/>
      <c r="AE113" s="20">
        <f>SUM(AD113,AC113,AB113,Y113,U113,T113,S113,R113)*'1. Standard_Cost'!B156</f>
        <v>0</v>
      </c>
      <c r="AF113" s="20">
        <f t="shared" si="184"/>
        <v>0</v>
      </c>
      <c r="AG113" s="19"/>
      <c r="AH113" s="19"/>
      <c r="AI113" s="19"/>
      <c r="AJ113" s="23"/>
      <c r="AK113" s="23"/>
      <c r="AL113" s="23"/>
      <c r="AM113" s="20" t="e">
        <f>AG113*'1. Standard_Cost'!B152+'Incremental_Cost Year 1'!#REF!*'1. Standard_Cost'!C152+'Incremental_Cost Year 1'!#REF!*'1. Standard_Cost'!D152+'Incremental_Cost Year 1'!#REF!+'Incremental_Cost Year 1'!#REF!+AK113</f>
        <v>#REF!</v>
      </c>
      <c r="AN113" s="20" t="e">
        <f>AM113*'1. Standard_Cost'!C156</f>
        <v>#REF!</v>
      </c>
      <c r="AO113" s="23"/>
      <c r="AQ113" s="20">
        <f t="shared" si="185"/>
        <v>0</v>
      </c>
      <c r="AR113" s="20">
        <f t="shared" si="186"/>
        <v>0</v>
      </c>
      <c r="AS113" s="20" t="e">
        <f t="shared" si="187"/>
        <v>#REF!</v>
      </c>
      <c r="AT113" s="20" t="e">
        <f t="shared" si="188"/>
        <v>#REF!</v>
      </c>
      <c r="AU113" s="24"/>
      <c r="AV113" s="24"/>
      <c r="AW113" s="24"/>
      <c r="AX113" s="24"/>
      <c r="AY113" s="24"/>
      <c r="AZ113" s="24"/>
      <c r="BA113" s="25" t="e">
        <f t="shared" si="189"/>
        <v>#REF!</v>
      </c>
    </row>
    <row r="114" spans="2:53" outlineLevel="2">
      <c r="B114" s="41"/>
      <c r="C114" s="38"/>
      <c r="D114" s="84"/>
      <c r="E114" s="84"/>
      <c r="F114" s="84"/>
      <c r="G114" s="83"/>
      <c r="H114" s="26" t="s">
        <v>180</v>
      </c>
      <c r="I114" s="16"/>
      <c r="J114" s="17"/>
      <c r="K114" s="17"/>
      <c r="L114" s="18" t="str">
        <f>IF(I114&lt;&gt;0,((VLOOKUP(I114,'1. Standard_Cost'!$B$4:$D$9,2)+VLOOKUP(I114,'1. Standard_Cost'!$B$4:$D$9,3))*J114*K114),"0")</f>
        <v>0</v>
      </c>
      <c r="M114" s="18">
        <f t="shared" si="183"/>
        <v>0</v>
      </c>
      <c r="N114" s="19"/>
      <c r="O114" s="19"/>
      <c r="P114" s="19"/>
      <c r="Q114" s="19"/>
      <c r="R114" s="20">
        <f>+N114*P114*'1. Standard_Cost'!$B$13</f>
        <v>0</v>
      </c>
      <c r="S114" s="20">
        <f>+N114*O114*P114*'1. Standard_Cost'!$C$13</f>
        <v>0</v>
      </c>
      <c r="T114" s="20">
        <f>+N114*P114*Q114*'1. Standard_Cost'!$D$13</f>
        <v>0</v>
      </c>
      <c r="U114" s="20">
        <f>+N114*O114*'1. Standard_Cost'!$E$13</f>
        <v>0</v>
      </c>
      <c r="V114" s="19"/>
      <c r="W114" s="19"/>
      <c r="X114" s="19"/>
      <c r="Y114" s="20">
        <f>+V114*((X114*'1. Standard_Cost'!$B$17)+(W114*X114*'1. Standard_Cost'!$C$17))</f>
        <v>0</v>
      </c>
      <c r="Z114" s="19"/>
      <c r="AA114" s="19"/>
      <c r="AB114" s="20">
        <f>+Z114*'1. Standard_Cost'!$B$21+AA114*'1. Standard_Cost'!$C$21</f>
        <v>0</v>
      </c>
      <c r="AC114" s="21"/>
      <c r="AD114" s="22"/>
      <c r="AE114" s="20">
        <f>SUM(AD114,AC114,AB114,Y114,U114,T114,S114,R114)*'1. Standard_Cost'!B156</f>
        <v>0</v>
      </c>
      <c r="AF114" s="20">
        <f t="shared" si="184"/>
        <v>0</v>
      </c>
      <c r="AG114" s="19"/>
      <c r="AH114" s="19"/>
      <c r="AI114" s="19"/>
      <c r="AJ114" s="23"/>
      <c r="AK114" s="23"/>
      <c r="AL114" s="23"/>
      <c r="AM114" s="20" t="e">
        <f>AG114*'1. Standard_Cost'!B152+'Incremental_Cost Year 1'!#REF!*'1. Standard_Cost'!C152+'Incremental_Cost Year 1'!#REF!*'1. Standard_Cost'!D152+'Incremental_Cost Year 1'!#REF!+'Incremental_Cost Year 1'!#REF!+AK114</f>
        <v>#REF!</v>
      </c>
      <c r="AN114" s="20" t="e">
        <f>AM114*'1. Standard_Cost'!C156</f>
        <v>#REF!</v>
      </c>
      <c r="AO114" s="23"/>
      <c r="AQ114" s="20">
        <f t="shared" si="185"/>
        <v>0</v>
      </c>
      <c r="AR114" s="20">
        <f t="shared" si="186"/>
        <v>0</v>
      </c>
      <c r="AS114" s="20" t="e">
        <f t="shared" si="187"/>
        <v>#REF!</v>
      </c>
      <c r="AT114" s="20" t="e">
        <f t="shared" si="188"/>
        <v>#REF!</v>
      </c>
      <c r="AU114" s="24"/>
      <c r="AV114" s="24"/>
      <c r="AW114" s="24"/>
      <c r="AX114" s="24"/>
      <c r="AY114" s="24"/>
      <c r="AZ114" s="24"/>
      <c r="BA114" s="25" t="e">
        <f t="shared" si="189"/>
        <v>#REF!</v>
      </c>
    </row>
    <row r="115" spans="2:53" ht="55.2" outlineLevel="1">
      <c r="B115" s="41"/>
      <c r="C115" s="38"/>
      <c r="D115" s="86" t="s">
        <v>48</v>
      </c>
      <c r="E115" s="86" t="s">
        <v>217</v>
      </c>
      <c r="F115" s="88" t="s">
        <v>153</v>
      </c>
      <c r="G115" s="89" t="s">
        <v>154</v>
      </c>
      <c r="H115" s="31" t="s">
        <v>246</v>
      </c>
      <c r="I115" s="28"/>
      <c r="J115" s="28"/>
      <c r="K115" s="28"/>
      <c r="L115" s="29">
        <f>SUM(L111:L114)</f>
        <v>0</v>
      </c>
      <c r="M115" s="29">
        <f>SUM(M111:M114)</f>
        <v>0</v>
      </c>
      <c r="N115" s="28"/>
      <c r="O115" s="28"/>
      <c r="P115" s="28"/>
      <c r="Q115" s="28"/>
      <c r="R115" s="30">
        <f>SUM(R111:R114)</f>
        <v>0</v>
      </c>
      <c r="S115" s="30">
        <f>SUM(S111:S114)</f>
        <v>0</v>
      </c>
      <c r="T115" s="30">
        <f>SUM(T111:T114)</f>
        <v>0</v>
      </c>
      <c r="U115" s="30">
        <f>SUM(U111:U114)</f>
        <v>0</v>
      </c>
      <c r="V115" s="28"/>
      <c r="W115" s="28"/>
      <c r="X115" s="28"/>
      <c r="Y115" s="29">
        <f>SUM(Y111:Y114)</f>
        <v>0</v>
      </c>
      <c r="Z115" s="28"/>
      <c r="AA115" s="28"/>
      <c r="AB115" s="29">
        <f>SUM(AB111:AB114)</f>
        <v>0</v>
      </c>
      <c r="AC115" s="29">
        <f>SUM(AC111:AC114)</f>
        <v>0</v>
      </c>
      <c r="AD115" s="29">
        <f>SUM(AD111:AD114)</f>
        <v>0</v>
      </c>
      <c r="AE115" s="29">
        <f>SUM(AE111:AE114)</f>
        <v>0</v>
      </c>
      <c r="AF115" s="29">
        <f>SUM(AF111:AF114)</f>
        <v>0</v>
      </c>
      <c r="AG115" s="28"/>
      <c r="AH115" s="28"/>
      <c r="AI115" s="28"/>
      <c r="AJ115" s="30">
        <f>SUM(AJ111:AJ114)</f>
        <v>0</v>
      </c>
      <c r="AK115" s="30">
        <f>SUM(AK111:AK114)</f>
        <v>0</v>
      </c>
      <c r="AL115" s="30">
        <f>SUM(AL111:AL114)</f>
        <v>0</v>
      </c>
      <c r="AM115" s="29" t="e">
        <f>SUM(AM111:AM114)</f>
        <v>#REF!</v>
      </c>
      <c r="AN115" s="29" t="e">
        <f>SUM(AN111:AN114)</f>
        <v>#REF!</v>
      </c>
      <c r="AO115" s="31"/>
      <c r="AP115" s="32"/>
      <c r="AQ115" s="78">
        <f t="shared" ref="AQ115:BA115" si="190">SUM(AQ111:AQ114)</f>
        <v>0</v>
      </c>
      <c r="AR115" s="78">
        <f t="shared" si="190"/>
        <v>0</v>
      </c>
      <c r="AS115" s="78" t="e">
        <f t="shared" si="190"/>
        <v>#REF!</v>
      </c>
      <c r="AT115" s="78" t="e">
        <f t="shared" si="190"/>
        <v>#REF!</v>
      </c>
      <c r="AU115" s="78">
        <f t="shared" si="190"/>
        <v>0</v>
      </c>
      <c r="AV115" s="78">
        <f t="shared" si="190"/>
        <v>0</v>
      </c>
      <c r="AW115" s="78">
        <f t="shared" si="190"/>
        <v>0</v>
      </c>
      <c r="AX115" s="78">
        <f t="shared" si="190"/>
        <v>0</v>
      </c>
      <c r="AY115" s="78">
        <f t="shared" si="190"/>
        <v>0</v>
      </c>
      <c r="AZ115" s="78">
        <f t="shared" si="190"/>
        <v>0</v>
      </c>
      <c r="BA115" s="78" t="e">
        <f t="shared" si="190"/>
        <v>#REF!</v>
      </c>
    </row>
    <row r="116" spans="2:53" outlineLevel="2">
      <c r="B116" s="41"/>
      <c r="C116" s="38"/>
      <c r="D116" s="85"/>
      <c r="E116" s="85"/>
      <c r="F116" s="87"/>
      <c r="G116" s="82"/>
      <c r="H116" s="15" t="s">
        <v>49</v>
      </c>
      <c r="I116" s="16"/>
      <c r="J116" s="17"/>
      <c r="K116" s="17"/>
      <c r="L116" s="18" t="str">
        <f>IF(I116&lt;&gt;0,((VLOOKUP(I116,'1. Standard_Cost'!$B$4:$D$9,2)+VLOOKUP(I116,'1. Standard_Cost'!$B$4:$D$9,3))*J116*K116),"0")</f>
        <v>0</v>
      </c>
      <c r="M116" s="18">
        <f t="shared" ref="M116:M119" si="191">L116*0.167</f>
        <v>0</v>
      </c>
      <c r="N116" s="19"/>
      <c r="O116" s="19"/>
      <c r="P116" s="19"/>
      <c r="Q116" s="19"/>
      <c r="R116" s="20">
        <f>+N116*P116*'1. Standard_Cost'!$B$13</f>
        <v>0</v>
      </c>
      <c r="S116" s="20">
        <f>+N116*O116*P116*'1. Standard_Cost'!$C$13</f>
        <v>0</v>
      </c>
      <c r="T116" s="20">
        <f>+N116*P116*Q116*'1. Standard_Cost'!$D$13</f>
        <v>0</v>
      </c>
      <c r="U116" s="20">
        <f>+N116*O116*'1. Standard_Cost'!$E$13</f>
        <v>0</v>
      </c>
      <c r="V116" s="19"/>
      <c r="W116" s="19"/>
      <c r="X116" s="19"/>
      <c r="Y116" s="20">
        <f>+V116*((X116*'1. Standard_Cost'!$B$17)+(W116*X116*'1. Standard_Cost'!$C$17))</f>
        <v>0</v>
      </c>
      <c r="Z116" s="19"/>
      <c r="AA116" s="19"/>
      <c r="AB116" s="20">
        <f>+Z116*'1. Standard_Cost'!$B$21+AA116*'1. Standard_Cost'!$C$21</f>
        <v>0</v>
      </c>
      <c r="AC116" s="21"/>
      <c r="AD116" s="22"/>
      <c r="AE116" s="20">
        <f>SUM(AD116,AC116,AB116,Y116,U116,T116,S116,R116)*'1. Standard_Cost'!B156</f>
        <v>0</v>
      </c>
      <c r="AF116" s="20">
        <f t="shared" ref="AF116:AF119" si="192">SUM(AE116,AD116,AC116,AB116,Y116,U116,T116,S116,R116)</f>
        <v>0</v>
      </c>
      <c r="AG116" s="19"/>
      <c r="AH116" s="19"/>
      <c r="AI116" s="19"/>
      <c r="AJ116" s="23"/>
      <c r="AK116" s="23"/>
      <c r="AL116" s="23"/>
      <c r="AM116" s="20" t="e">
        <f>AG116*'1. Standard_Cost'!B152+'Incremental_Cost Year 1'!#REF!*'1. Standard_Cost'!C152+'Incremental_Cost Year 1'!#REF!*'1. Standard_Cost'!D152+'Incremental_Cost Year 1'!#REF!+'Incremental_Cost Year 1'!#REF!+AK116</f>
        <v>#REF!</v>
      </c>
      <c r="AN116" s="20" t="e">
        <f>AM116*'1. Standard_Cost'!C156</f>
        <v>#REF!</v>
      </c>
      <c r="AO116" s="23"/>
      <c r="AQ116" s="20">
        <f t="shared" ref="AQ116:AQ119" si="193">L116+M116</f>
        <v>0</v>
      </c>
      <c r="AR116" s="20">
        <f t="shared" ref="AR116:AR119" si="194">AF116</f>
        <v>0</v>
      </c>
      <c r="AS116" s="20" t="e">
        <f t="shared" ref="AS116:AS119" si="195">AM116+AN116</f>
        <v>#REF!</v>
      </c>
      <c r="AT116" s="20" t="e">
        <f>SUM(AQ116,AR116,AS116)</f>
        <v>#REF!</v>
      </c>
      <c r="AU116" s="24"/>
      <c r="AV116" s="24"/>
      <c r="AW116" s="24"/>
      <c r="AX116" s="24"/>
      <c r="AY116" s="24"/>
      <c r="AZ116" s="24"/>
      <c r="BA116" s="25" t="e">
        <f t="shared" ref="BA116:BA119" si="196">SUM(AU116:AZ116)-AT116</f>
        <v>#REF!</v>
      </c>
    </row>
    <row r="117" spans="2:53" outlineLevel="2">
      <c r="B117" s="41"/>
      <c r="C117" s="38"/>
      <c r="D117" s="84"/>
      <c r="E117" s="84"/>
      <c r="F117" s="84"/>
      <c r="G117" s="83"/>
      <c r="H117" s="15" t="s">
        <v>50</v>
      </c>
      <c r="I117" s="16"/>
      <c r="J117" s="17"/>
      <c r="K117" s="17"/>
      <c r="L117" s="18" t="str">
        <f>IF(I117&lt;&gt;0,((VLOOKUP(I117,'1. Standard_Cost'!$B$4:$D$9,2)+VLOOKUP(I117,'1. Standard_Cost'!$B$4:$D$9,3))*J117*K117),"0")</f>
        <v>0</v>
      </c>
      <c r="M117" s="18">
        <f t="shared" si="191"/>
        <v>0</v>
      </c>
      <c r="N117" s="19"/>
      <c r="O117" s="19"/>
      <c r="P117" s="19"/>
      <c r="Q117" s="19"/>
      <c r="R117" s="20">
        <f>+N117*P117*'1. Standard_Cost'!$B$13</f>
        <v>0</v>
      </c>
      <c r="S117" s="20">
        <f>+N117*O117*P117*'1. Standard_Cost'!$C$13</f>
        <v>0</v>
      </c>
      <c r="T117" s="20">
        <f>+N117*P117*Q117*'1. Standard_Cost'!$D$13</f>
        <v>0</v>
      </c>
      <c r="U117" s="20">
        <f>+N117*O117*'1. Standard_Cost'!$E$13</f>
        <v>0</v>
      </c>
      <c r="V117" s="19"/>
      <c r="W117" s="19"/>
      <c r="X117" s="19"/>
      <c r="Y117" s="20">
        <f>+V117*((X117*'1. Standard_Cost'!$B$17)+(W117*X117*'1. Standard_Cost'!$C$17))</f>
        <v>0</v>
      </c>
      <c r="Z117" s="19"/>
      <c r="AA117" s="19"/>
      <c r="AB117" s="20">
        <f>+Z117*'1. Standard_Cost'!$B$21+AA117*'1. Standard_Cost'!$C$21</f>
        <v>0</v>
      </c>
      <c r="AC117" s="21"/>
      <c r="AD117" s="22"/>
      <c r="AE117" s="20">
        <f>SUM(AD117,AC117,AB117,Y117,U117,T117,S117,R117)*'1. Standard_Cost'!B156</f>
        <v>0</v>
      </c>
      <c r="AF117" s="20">
        <f t="shared" si="192"/>
        <v>0</v>
      </c>
      <c r="AG117" s="19"/>
      <c r="AH117" s="19"/>
      <c r="AI117" s="19"/>
      <c r="AJ117" s="23"/>
      <c r="AK117" s="23"/>
      <c r="AL117" s="23"/>
      <c r="AM117" s="20" t="e">
        <f>AG117*'1. Standard_Cost'!B152+'Incremental_Cost Year 1'!#REF!*'1. Standard_Cost'!C152+'Incremental_Cost Year 1'!#REF!*'1. Standard_Cost'!D152+'Incremental_Cost Year 1'!#REF!+'Incremental_Cost Year 1'!#REF!+AK117</f>
        <v>#REF!</v>
      </c>
      <c r="AN117" s="20" t="e">
        <f>AM117*'1. Standard_Cost'!C156</f>
        <v>#REF!</v>
      </c>
      <c r="AO117" s="23"/>
      <c r="AQ117" s="20">
        <f t="shared" si="193"/>
        <v>0</v>
      </c>
      <c r="AR117" s="20">
        <f t="shared" si="194"/>
        <v>0</v>
      </c>
      <c r="AS117" s="20" t="e">
        <f t="shared" si="195"/>
        <v>#REF!</v>
      </c>
      <c r="AT117" s="20" t="e">
        <f t="shared" ref="AT117:AT119" si="197">SUM(AQ117,AR117,AS117)</f>
        <v>#REF!</v>
      </c>
      <c r="AU117" s="24"/>
      <c r="AV117" s="24">
        <v>0</v>
      </c>
      <c r="AW117" s="24"/>
      <c r="AX117" s="24"/>
      <c r="AY117" s="24"/>
      <c r="AZ117" s="24"/>
      <c r="BA117" s="25" t="e">
        <f t="shared" si="196"/>
        <v>#REF!</v>
      </c>
    </row>
    <row r="118" spans="2:53" outlineLevel="2">
      <c r="B118" s="41"/>
      <c r="C118" s="38"/>
      <c r="D118" s="84"/>
      <c r="E118" s="84"/>
      <c r="F118" s="84"/>
      <c r="G118" s="83"/>
      <c r="H118" s="15" t="s">
        <v>51</v>
      </c>
      <c r="I118" s="16"/>
      <c r="J118" s="17"/>
      <c r="K118" s="17"/>
      <c r="L118" s="18" t="str">
        <f>IF(I118&lt;&gt;0,((VLOOKUP(I118,'1. Standard_Cost'!$B$4:$D$9,2)+VLOOKUP(I118,'1. Standard_Cost'!$B$4:$D$9,3))*J118*K118),"0")</f>
        <v>0</v>
      </c>
      <c r="M118" s="18">
        <f t="shared" si="191"/>
        <v>0</v>
      </c>
      <c r="N118" s="19"/>
      <c r="O118" s="19"/>
      <c r="P118" s="19"/>
      <c r="Q118" s="19"/>
      <c r="R118" s="20">
        <f>+N118*P118*'1. Standard_Cost'!$B$13</f>
        <v>0</v>
      </c>
      <c r="S118" s="20">
        <f>+N118*O118*P118*'1. Standard_Cost'!$C$13</f>
        <v>0</v>
      </c>
      <c r="T118" s="20">
        <f>+N118*P118*Q118*'1. Standard_Cost'!$D$13</f>
        <v>0</v>
      </c>
      <c r="U118" s="20">
        <f>+N118*O118*'1. Standard_Cost'!$E$13</f>
        <v>0</v>
      </c>
      <c r="V118" s="19"/>
      <c r="W118" s="19"/>
      <c r="X118" s="19"/>
      <c r="Y118" s="20">
        <f>+V118*((X118*'1. Standard_Cost'!$B$17)+(W118*X118*'1. Standard_Cost'!$C$17))</f>
        <v>0</v>
      </c>
      <c r="Z118" s="19"/>
      <c r="AA118" s="19"/>
      <c r="AB118" s="20">
        <f>+Z118*'1. Standard_Cost'!$B$21+AA118*'1. Standard_Cost'!$C$21</f>
        <v>0</v>
      </c>
      <c r="AC118" s="21"/>
      <c r="AD118" s="22"/>
      <c r="AE118" s="20">
        <f>SUM(AD118,AC118,AB118,Y118,U118,T118,S118,R118)*'1. Standard_Cost'!B156</f>
        <v>0</v>
      </c>
      <c r="AF118" s="20">
        <f t="shared" si="192"/>
        <v>0</v>
      </c>
      <c r="AG118" s="19"/>
      <c r="AH118" s="19"/>
      <c r="AI118" s="19"/>
      <c r="AJ118" s="23"/>
      <c r="AK118" s="23"/>
      <c r="AL118" s="23"/>
      <c r="AM118" s="20" t="e">
        <f>AG118*'1. Standard_Cost'!B152+'Incremental_Cost Year 1'!#REF!*'1. Standard_Cost'!C152+'Incremental_Cost Year 1'!#REF!*'1. Standard_Cost'!D152+'Incremental_Cost Year 1'!#REF!+'Incremental_Cost Year 1'!#REF!+AK118</f>
        <v>#REF!</v>
      </c>
      <c r="AN118" s="20" t="e">
        <f>AM118*'1. Standard_Cost'!C156</f>
        <v>#REF!</v>
      </c>
      <c r="AO118" s="23"/>
      <c r="AQ118" s="20">
        <f t="shared" si="193"/>
        <v>0</v>
      </c>
      <c r="AR118" s="20">
        <f t="shared" si="194"/>
        <v>0</v>
      </c>
      <c r="AS118" s="20" t="e">
        <f t="shared" si="195"/>
        <v>#REF!</v>
      </c>
      <c r="AT118" s="20" t="e">
        <f t="shared" si="197"/>
        <v>#REF!</v>
      </c>
      <c r="AU118" s="24"/>
      <c r="AV118" s="24"/>
      <c r="AW118" s="24"/>
      <c r="AX118" s="24"/>
      <c r="AY118" s="24"/>
      <c r="AZ118" s="24"/>
      <c r="BA118" s="25" t="e">
        <f t="shared" si="196"/>
        <v>#REF!</v>
      </c>
    </row>
    <row r="119" spans="2:53" outlineLevel="2">
      <c r="B119" s="41"/>
      <c r="C119" s="38"/>
      <c r="D119" s="84"/>
      <c r="E119" s="84"/>
      <c r="F119" s="84"/>
      <c r="G119" s="83"/>
      <c r="H119" s="26" t="s">
        <v>180</v>
      </c>
      <c r="I119" s="16"/>
      <c r="J119" s="17"/>
      <c r="K119" s="17"/>
      <c r="L119" s="18" t="str">
        <f>IF(I119&lt;&gt;0,((VLOOKUP(I119,'1. Standard_Cost'!$B$4:$D$9,2)+VLOOKUP(I119,'1. Standard_Cost'!$B$4:$D$9,3))*J119*K119),"0")</f>
        <v>0</v>
      </c>
      <c r="M119" s="18">
        <f t="shared" si="191"/>
        <v>0</v>
      </c>
      <c r="N119" s="19"/>
      <c r="O119" s="19"/>
      <c r="P119" s="19"/>
      <c r="Q119" s="19"/>
      <c r="R119" s="20">
        <f>+N119*P119*'1. Standard_Cost'!$B$13</f>
        <v>0</v>
      </c>
      <c r="S119" s="20">
        <f>+N119*O119*P119*'1. Standard_Cost'!$C$13</f>
        <v>0</v>
      </c>
      <c r="T119" s="20">
        <f>+N119*P119*Q119*'1. Standard_Cost'!$D$13</f>
        <v>0</v>
      </c>
      <c r="U119" s="20">
        <f>+N119*O119*'1. Standard_Cost'!$E$13</f>
        <v>0</v>
      </c>
      <c r="V119" s="19"/>
      <c r="W119" s="19"/>
      <c r="X119" s="19"/>
      <c r="Y119" s="20">
        <f>+V119*((X119*'1. Standard_Cost'!$B$17)+(W119*X119*'1. Standard_Cost'!$C$17))</f>
        <v>0</v>
      </c>
      <c r="Z119" s="19"/>
      <c r="AA119" s="19"/>
      <c r="AB119" s="20">
        <f>+Z119*'1. Standard_Cost'!$B$21+AA119*'1. Standard_Cost'!$C$21</f>
        <v>0</v>
      </c>
      <c r="AC119" s="21"/>
      <c r="AD119" s="22"/>
      <c r="AE119" s="20">
        <f>SUM(AD119,AC119,AB119,Y119,U119,T119,S119,R119)*'1. Standard_Cost'!B156</f>
        <v>0</v>
      </c>
      <c r="AF119" s="20">
        <f t="shared" si="192"/>
        <v>0</v>
      </c>
      <c r="AG119" s="19"/>
      <c r="AH119" s="19"/>
      <c r="AI119" s="19"/>
      <c r="AJ119" s="23"/>
      <c r="AK119" s="23"/>
      <c r="AL119" s="23"/>
      <c r="AM119" s="20" t="e">
        <f>AG119*'1. Standard_Cost'!B152+'Incremental_Cost Year 1'!#REF!*'1. Standard_Cost'!C152+'Incremental_Cost Year 1'!#REF!*'1. Standard_Cost'!D152+'Incremental_Cost Year 1'!#REF!+'Incremental_Cost Year 1'!#REF!+AK119</f>
        <v>#REF!</v>
      </c>
      <c r="AN119" s="20" t="e">
        <f>AM119*'1. Standard_Cost'!C156</f>
        <v>#REF!</v>
      </c>
      <c r="AO119" s="23"/>
      <c r="AQ119" s="20">
        <f t="shared" si="193"/>
        <v>0</v>
      </c>
      <c r="AR119" s="20">
        <f t="shared" si="194"/>
        <v>0</v>
      </c>
      <c r="AS119" s="20" t="e">
        <f t="shared" si="195"/>
        <v>#REF!</v>
      </c>
      <c r="AT119" s="20" t="e">
        <f t="shared" si="197"/>
        <v>#REF!</v>
      </c>
      <c r="AU119" s="24"/>
      <c r="AV119" s="24"/>
      <c r="AW119" s="24"/>
      <c r="AX119" s="24"/>
      <c r="AY119" s="24"/>
      <c r="AZ119" s="24"/>
      <c r="BA119" s="25" t="e">
        <f t="shared" si="196"/>
        <v>#REF!</v>
      </c>
    </row>
    <row r="120" spans="2:53" ht="41.4" outlineLevel="1">
      <c r="B120" s="41"/>
      <c r="C120" s="38"/>
      <c r="D120" s="86" t="s">
        <v>48</v>
      </c>
      <c r="E120" s="86" t="s">
        <v>218</v>
      </c>
      <c r="F120" s="88" t="s">
        <v>153</v>
      </c>
      <c r="G120" s="89" t="s">
        <v>154</v>
      </c>
      <c r="H120" s="27" t="s">
        <v>245</v>
      </c>
      <c r="I120" s="28"/>
      <c r="J120" s="28"/>
      <c r="K120" s="28"/>
      <c r="L120" s="29">
        <f>SUM(L116:L119)</f>
        <v>0</v>
      </c>
      <c r="M120" s="29">
        <f>SUM(M116:M119)</f>
        <v>0</v>
      </c>
      <c r="N120" s="28"/>
      <c r="O120" s="28"/>
      <c r="P120" s="28"/>
      <c r="Q120" s="28"/>
      <c r="R120" s="30">
        <f>SUM(R116:R119)</f>
        <v>0</v>
      </c>
      <c r="S120" s="30">
        <f>SUM(S116:S119)</f>
        <v>0</v>
      </c>
      <c r="T120" s="30">
        <f>SUM(T116:T119)</f>
        <v>0</v>
      </c>
      <c r="U120" s="30">
        <f>SUM(U116:U119)</f>
        <v>0</v>
      </c>
      <c r="V120" s="28"/>
      <c r="W120" s="28"/>
      <c r="X120" s="28"/>
      <c r="Y120" s="29">
        <f>SUM(Y116:Y119)</f>
        <v>0</v>
      </c>
      <c r="Z120" s="28"/>
      <c r="AA120" s="28"/>
      <c r="AB120" s="29">
        <f t="shared" ref="AB120:AF120" si="198">SUM(AB116:AB119)</f>
        <v>0</v>
      </c>
      <c r="AC120" s="29">
        <f t="shared" si="198"/>
        <v>0</v>
      </c>
      <c r="AD120" s="29">
        <f t="shared" si="198"/>
        <v>0</v>
      </c>
      <c r="AE120" s="29">
        <f t="shared" si="198"/>
        <v>0</v>
      </c>
      <c r="AF120" s="29">
        <f t="shared" si="198"/>
        <v>0</v>
      </c>
      <c r="AG120" s="28"/>
      <c r="AH120" s="28"/>
      <c r="AI120" s="28"/>
      <c r="AJ120" s="30">
        <f>SUM(AJ116:AJ119)</f>
        <v>0</v>
      </c>
      <c r="AK120" s="30">
        <f t="shared" ref="AK120:AL120" si="199">SUM(AK116:AK119)</f>
        <v>0</v>
      </c>
      <c r="AL120" s="30">
        <f t="shared" si="199"/>
        <v>0</v>
      </c>
      <c r="AM120" s="29" t="e">
        <f>SUM(AM116:AM119)</f>
        <v>#REF!</v>
      </c>
      <c r="AN120" s="29" t="e">
        <f>SUM(AN116:AN119)</f>
        <v>#REF!</v>
      </c>
      <c r="AO120" s="31"/>
      <c r="AP120" s="32"/>
      <c r="AQ120" s="78">
        <f t="shared" ref="AQ120:BA120" si="200">SUM(AQ116:AQ119)</f>
        <v>0</v>
      </c>
      <c r="AR120" s="78">
        <f t="shared" si="200"/>
        <v>0</v>
      </c>
      <c r="AS120" s="78" t="e">
        <f t="shared" si="200"/>
        <v>#REF!</v>
      </c>
      <c r="AT120" s="78" t="e">
        <f t="shared" si="200"/>
        <v>#REF!</v>
      </c>
      <c r="AU120" s="78">
        <f t="shared" si="200"/>
        <v>0</v>
      </c>
      <c r="AV120" s="78">
        <f t="shared" si="200"/>
        <v>0</v>
      </c>
      <c r="AW120" s="78">
        <f t="shared" si="200"/>
        <v>0</v>
      </c>
      <c r="AX120" s="78">
        <f t="shared" si="200"/>
        <v>0</v>
      </c>
      <c r="AY120" s="78">
        <f t="shared" si="200"/>
        <v>0</v>
      </c>
      <c r="AZ120" s="78">
        <f t="shared" si="200"/>
        <v>0</v>
      </c>
      <c r="BA120" s="78" t="e">
        <f t="shared" si="200"/>
        <v>#REF!</v>
      </c>
    </row>
    <row r="121" spans="2:53" outlineLevel="2">
      <c r="B121" s="41"/>
      <c r="C121" s="38"/>
      <c r="D121" s="85"/>
      <c r="E121" s="85"/>
      <c r="F121" s="87"/>
      <c r="G121" s="82"/>
      <c r="H121" s="15" t="s">
        <v>49</v>
      </c>
      <c r="I121" s="16"/>
      <c r="J121" s="17"/>
      <c r="K121" s="17"/>
      <c r="L121" s="18" t="str">
        <f>IF(I121&lt;&gt;0,((VLOOKUP(I121,'1. Standard_Cost'!$B$4:$D$9,2)+VLOOKUP(I121,'1. Standard_Cost'!$B$4:$D$9,3))*J121*K121),"0")</f>
        <v>0</v>
      </c>
      <c r="M121" s="18">
        <f t="shared" ref="M121:M124" si="201">L121*0.167</f>
        <v>0</v>
      </c>
      <c r="N121" s="19"/>
      <c r="O121" s="19"/>
      <c r="P121" s="19"/>
      <c r="Q121" s="19"/>
      <c r="R121" s="20">
        <f>+N121*P121*'1. Standard_Cost'!$B$13</f>
        <v>0</v>
      </c>
      <c r="S121" s="20">
        <f>+N121*O121*P121*'1. Standard_Cost'!$C$13</f>
        <v>0</v>
      </c>
      <c r="T121" s="20">
        <f>+N121*P121*Q121*'1. Standard_Cost'!$D$13</f>
        <v>0</v>
      </c>
      <c r="U121" s="20">
        <f>+N121*O121*'1. Standard_Cost'!$E$13</f>
        <v>0</v>
      </c>
      <c r="V121" s="19"/>
      <c r="W121" s="19"/>
      <c r="X121" s="19"/>
      <c r="Y121" s="20">
        <f>+V121*((X121*'1. Standard_Cost'!$B$17)+(W121*X121*'1. Standard_Cost'!$C$17))</f>
        <v>0</v>
      </c>
      <c r="Z121" s="19"/>
      <c r="AA121" s="19"/>
      <c r="AB121" s="20">
        <f>+Z121*'1. Standard_Cost'!$B$21+AA121*'1. Standard_Cost'!$C$21</f>
        <v>0</v>
      </c>
      <c r="AC121" s="21"/>
      <c r="AD121" s="22"/>
      <c r="AE121" s="20">
        <f>SUM(AD121,AC121,AB121,Y121,U121,T121,S121,R121)*'1. Standard_Cost'!B156</f>
        <v>0</v>
      </c>
      <c r="AF121" s="20">
        <f>SUM(AD121,AE121)</f>
        <v>0</v>
      </c>
      <c r="AG121" s="19"/>
      <c r="AH121" s="19"/>
      <c r="AI121" s="19"/>
      <c r="AJ121" s="23"/>
      <c r="AK121" s="23"/>
      <c r="AL121" s="23"/>
      <c r="AM121" s="20" t="e">
        <f>AG121*'1. Standard_Cost'!B152+'Incremental_Cost Year 1'!#REF!*'1. Standard_Cost'!C152+'Incremental_Cost Year 1'!#REF!*'1. Standard_Cost'!D152+'Incremental_Cost Year 1'!#REF!+'Incremental_Cost Year 1'!#REF!+AK121</f>
        <v>#REF!</v>
      </c>
      <c r="AN121" s="20" t="e">
        <f>AM121*'1. Standard_Cost'!C156</f>
        <v>#REF!</v>
      </c>
      <c r="AO121" s="23"/>
      <c r="AQ121" s="20">
        <f t="shared" ref="AQ121:AQ124" si="202">L121+M121</f>
        <v>0</v>
      </c>
      <c r="AR121" s="20">
        <f t="shared" ref="AR121:AR124" si="203">AF121</f>
        <v>0</v>
      </c>
      <c r="AS121" s="20" t="e">
        <f t="shared" ref="AS121:AS124" si="204">AM121+AN121</f>
        <v>#REF!</v>
      </c>
      <c r="AT121" s="20" t="e">
        <f>SUM(AQ121,AR121,AS121)</f>
        <v>#REF!</v>
      </c>
      <c r="AU121" s="24"/>
      <c r="AV121" s="24"/>
      <c r="AW121" s="24"/>
      <c r="AX121" s="24"/>
      <c r="AY121" s="24"/>
      <c r="AZ121" s="24"/>
      <c r="BA121" s="25" t="e">
        <f t="shared" ref="BA121:BA124" si="205">SUM(AU121:AZ121)-AT121</f>
        <v>#REF!</v>
      </c>
    </row>
    <row r="122" spans="2:53" outlineLevel="2">
      <c r="B122" s="41"/>
      <c r="C122" s="38"/>
      <c r="D122" s="84"/>
      <c r="E122" s="84"/>
      <c r="F122" s="84"/>
      <c r="G122" s="83"/>
      <c r="H122" s="15" t="s">
        <v>50</v>
      </c>
      <c r="I122" s="16"/>
      <c r="J122" s="17"/>
      <c r="K122" s="17"/>
      <c r="L122" s="18" t="str">
        <f>IF(I122&lt;&gt;0,((VLOOKUP(I122,'1. Standard_Cost'!$B$4:$D$9,2)+VLOOKUP(I122,'1. Standard_Cost'!$B$4:$D$9,3))*J122*K122),"0")</f>
        <v>0</v>
      </c>
      <c r="M122" s="18">
        <f t="shared" si="201"/>
        <v>0</v>
      </c>
      <c r="N122" s="19"/>
      <c r="O122" s="19"/>
      <c r="P122" s="19"/>
      <c r="Q122" s="19"/>
      <c r="R122" s="20">
        <f>+N122*P122*'1. Standard_Cost'!$B$13</f>
        <v>0</v>
      </c>
      <c r="S122" s="20">
        <f>+N122*O122*P122*'1. Standard_Cost'!$C$13</f>
        <v>0</v>
      </c>
      <c r="T122" s="20">
        <f>+N122*P122*Q122*'1. Standard_Cost'!$D$13</f>
        <v>0</v>
      </c>
      <c r="U122" s="20">
        <f>+N122*O122*'1. Standard_Cost'!$E$13</f>
        <v>0</v>
      </c>
      <c r="V122" s="19"/>
      <c r="W122" s="19"/>
      <c r="X122" s="19"/>
      <c r="Y122" s="20">
        <f>+V122*((X122*'1. Standard_Cost'!$B$17)+(W122*X122*'1. Standard_Cost'!$C$17))</f>
        <v>0</v>
      </c>
      <c r="Z122" s="19"/>
      <c r="AA122" s="19"/>
      <c r="AB122" s="20">
        <f>+Z122*'1. Standard_Cost'!$B$21+AA122*'1. Standard_Cost'!$C$21</f>
        <v>0</v>
      </c>
      <c r="AC122" s="21"/>
      <c r="AD122" s="22"/>
      <c r="AE122" s="20">
        <f>SUM(AD122,AC122,AB122,Y122,U122,T122,S122,R122)*'1. Standard_Cost'!B156</f>
        <v>0</v>
      </c>
      <c r="AF122" s="20">
        <f t="shared" ref="AF122:AF124" si="206">SUM(AD122,AE122)</f>
        <v>0</v>
      </c>
      <c r="AG122" s="19"/>
      <c r="AH122" s="19"/>
      <c r="AI122" s="19"/>
      <c r="AJ122" s="23"/>
      <c r="AK122" s="23"/>
      <c r="AL122" s="23"/>
      <c r="AM122" s="20" t="e">
        <f>AG122*'1. Standard_Cost'!B152+'Incremental_Cost Year 1'!#REF!*'1. Standard_Cost'!C152+'Incremental_Cost Year 1'!#REF!*'1. Standard_Cost'!D152+'Incremental_Cost Year 1'!#REF!+'Incremental_Cost Year 1'!#REF!+AK122</f>
        <v>#REF!</v>
      </c>
      <c r="AN122" s="20" t="e">
        <f>AM122*'1. Standard_Cost'!C156</f>
        <v>#REF!</v>
      </c>
      <c r="AO122" s="23"/>
      <c r="AQ122" s="20">
        <f t="shared" si="202"/>
        <v>0</v>
      </c>
      <c r="AR122" s="20">
        <f t="shared" si="203"/>
        <v>0</v>
      </c>
      <c r="AS122" s="20" t="e">
        <f t="shared" si="204"/>
        <v>#REF!</v>
      </c>
      <c r="AT122" s="20" t="e">
        <f t="shared" ref="AT122:AT124" si="207">SUM(AQ122,AR122,AS122)</f>
        <v>#REF!</v>
      </c>
      <c r="AU122" s="24"/>
      <c r="AV122" s="24"/>
      <c r="AW122" s="24"/>
      <c r="AX122" s="24"/>
      <c r="AY122" s="24"/>
      <c r="AZ122" s="24"/>
      <c r="BA122" s="25" t="e">
        <f t="shared" si="205"/>
        <v>#REF!</v>
      </c>
    </row>
    <row r="123" spans="2:53" outlineLevel="2">
      <c r="B123" s="41"/>
      <c r="C123" s="38"/>
      <c r="D123" s="84"/>
      <c r="E123" s="84"/>
      <c r="F123" s="84"/>
      <c r="G123" s="83"/>
      <c r="H123" s="15" t="s">
        <v>51</v>
      </c>
      <c r="I123" s="16"/>
      <c r="J123" s="17"/>
      <c r="K123" s="17"/>
      <c r="L123" s="18" t="str">
        <f>IF(I123&lt;&gt;0,((VLOOKUP(I123,'1. Standard_Cost'!$B$4:$D$9,2)+VLOOKUP(I123,'1. Standard_Cost'!$B$4:$D$9,3))*J123*K123),"0")</f>
        <v>0</v>
      </c>
      <c r="M123" s="18">
        <f t="shared" si="201"/>
        <v>0</v>
      </c>
      <c r="N123" s="19"/>
      <c r="O123" s="19"/>
      <c r="P123" s="19"/>
      <c r="Q123" s="19"/>
      <c r="R123" s="20">
        <f>+N123*P123*'1. Standard_Cost'!$B$13</f>
        <v>0</v>
      </c>
      <c r="S123" s="20">
        <f>+N123*O123*P123*'1. Standard_Cost'!$C$13</f>
        <v>0</v>
      </c>
      <c r="T123" s="20">
        <f>+N123*P123*Q123*'1. Standard_Cost'!$D$13</f>
        <v>0</v>
      </c>
      <c r="U123" s="20">
        <f>+N123*O123*'1. Standard_Cost'!$E$13</f>
        <v>0</v>
      </c>
      <c r="V123" s="19"/>
      <c r="W123" s="19"/>
      <c r="X123" s="19"/>
      <c r="Y123" s="20">
        <f>+V123*((X123*'1. Standard_Cost'!$B$17)+(W123*X123*'1. Standard_Cost'!$C$17))</f>
        <v>0</v>
      </c>
      <c r="Z123" s="19"/>
      <c r="AA123" s="19"/>
      <c r="AB123" s="20">
        <f>+Z123*'1. Standard_Cost'!$B$21+AA123*'1. Standard_Cost'!$C$21</f>
        <v>0</v>
      </c>
      <c r="AC123" s="21"/>
      <c r="AD123" s="22"/>
      <c r="AE123" s="20">
        <f>SUM(AD123,AC123,AB123,Y123,U123,T123,S123,R123)*'1. Standard_Cost'!B156</f>
        <v>0</v>
      </c>
      <c r="AF123" s="20">
        <f t="shared" si="206"/>
        <v>0</v>
      </c>
      <c r="AG123" s="19"/>
      <c r="AH123" s="19"/>
      <c r="AI123" s="19"/>
      <c r="AJ123" s="23"/>
      <c r="AK123" s="23"/>
      <c r="AL123" s="23"/>
      <c r="AM123" s="20" t="e">
        <f>AG123*'1. Standard_Cost'!B152+'Incremental_Cost Year 1'!#REF!*'1. Standard_Cost'!C152+'Incremental_Cost Year 1'!#REF!*'1. Standard_Cost'!D152+'Incremental_Cost Year 1'!#REF!+'Incremental_Cost Year 1'!#REF!+AK123</f>
        <v>#REF!</v>
      </c>
      <c r="AN123" s="20" t="e">
        <f>AM123*'1. Standard_Cost'!C156</f>
        <v>#REF!</v>
      </c>
      <c r="AO123" s="23"/>
      <c r="AQ123" s="20">
        <f t="shared" si="202"/>
        <v>0</v>
      </c>
      <c r="AR123" s="20">
        <f t="shared" si="203"/>
        <v>0</v>
      </c>
      <c r="AS123" s="20" t="e">
        <f t="shared" si="204"/>
        <v>#REF!</v>
      </c>
      <c r="AT123" s="20" t="e">
        <f t="shared" si="207"/>
        <v>#REF!</v>
      </c>
      <c r="AU123" s="24"/>
      <c r="AV123" s="24"/>
      <c r="AW123" s="24"/>
      <c r="AX123" s="24"/>
      <c r="AY123" s="24"/>
      <c r="AZ123" s="24"/>
      <c r="BA123" s="25" t="e">
        <f t="shared" si="205"/>
        <v>#REF!</v>
      </c>
    </row>
    <row r="124" spans="2:53" outlineLevel="2">
      <c r="B124" s="41"/>
      <c r="C124" s="38"/>
      <c r="D124" s="84"/>
      <c r="E124" s="84"/>
      <c r="F124" s="84"/>
      <c r="G124" s="83"/>
      <c r="H124" s="26" t="s">
        <v>180</v>
      </c>
      <c r="I124" s="16"/>
      <c r="J124" s="17"/>
      <c r="K124" s="17"/>
      <c r="L124" s="18" t="str">
        <f>IF(I124&lt;&gt;0,((VLOOKUP(I124,'1. Standard_Cost'!$B$4:$D$9,2)+VLOOKUP(I124,'1. Standard_Cost'!$B$4:$D$9,3))*J124*K124),"0")</f>
        <v>0</v>
      </c>
      <c r="M124" s="18">
        <f t="shared" si="201"/>
        <v>0</v>
      </c>
      <c r="N124" s="19"/>
      <c r="O124" s="19"/>
      <c r="P124" s="19"/>
      <c r="Q124" s="19"/>
      <c r="R124" s="20">
        <f>+N124*P124*'1. Standard_Cost'!$B$13</f>
        <v>0</v>
      </c>
      <c r="S124" s="20">
        <f>+N124*O124*P124*'1. Standard_Cost'!$C$13</f>
        <v>0</v>
      </c>
      <c r="T124" s="20">
        <f>+N124*P124*Q124*'1. Standard_Cost'!$D$13</f>
        <v>0</v>
      </c>
      <c r="U124" s="20">
        <f>+N124*O124*'1. Standard_Cost'!$E$13</f>
        <v>0</v>
      </c>
      <c r="V124" s="19"/>
      <c r="W124" s="19"/>
      <c r="X124" s="19"/>
      <c r="Y124" s="20">
        <f>+V124*((X124*'1. Standard_Cost'!$B$17)+(W124*X124*'1. Standard_Cost'!$C$17))</f>
        <v>0</v>
      </c>
      <c r="Z124" s="19"/>
      <c r="AA124" s="19"/>
      <c r="AB124" s="20">
        <f>+Z124*'1. Standard_Cost'!$B$21+AA124*'1. Standard_Cost'!$C$21</f>
        <v>0</v>
      </c>
      <c r="AC124" s="21"/>
      <c r="AD124" s="22"/>
      <c r="AE124" s="20">
        <f>SUM(AD124,AC124,AB124,Y124,U124,T124,S124,R124)*'1. Standard_Cost'!B156</f>
        <v>0</v>
      </c>
      <c r="AF124" s="20">
        <f t="shared" si="206"/>
        <v>0</v>
      </c>
      <c r="AG124" s="19"/>
      <c r="AH124" s="19"/>
      <c r="AI124" s="19"/>
      <c r="AJ124" s="23"/>
      <c r="AK124" s="23"/>
      <c r="AL124" s="23"/>
      <c r="AM124" s="20" t="e">
        <f>AG124*'1. Standard_Cost'!B152+'Incremental_Cost Year 1'!#REF!*'1. Standard_Cost'!C152+'Incremental_Cost Year 1'!#REF!*'1. Standard_Cost'!D152+'Incremental_Cost Year 1'!#REF!+'Incremental_Cost Year 1'!#REF!+AK124</f>
        <v>#REF!</v>
      </c>
      <c r="AN124" s="20" t="e">
        <f>AM124*'1. Standard_Cost'!C156</f>
        <v>#REF!</v>
      </c>
      <c r="AO124" s="23"/>
      <c r="AQ124" s="20">
        <f t="shared" si="202"/>
        <v>0</v>
      </c>
      <c r="AR124" s="20">
        <f t="shared" si="203"/>
        <v>0</v>
      </c>
      <c r="AS124" s="20" t="e">
        <f t="shared" si="204"/>
        <v>#REF!</v>
      </c>
      <c r="AT124" s="20" t="e">
        <f t="shared" si="207"/>
        <v>#REF!</v>
      </c>
      <c r="AU124" s="24"/>
      <c r="AV124" s="24"/>
      <c r="AW124" s="24"/>
      <c r="AX124" s="24"/>
      <c r="AY124" s="24"/>
      <c r="AZ124" s="24"/>
      <c r="BA124" s="25" t="e">
        <f t="shared" si="205"/>
        <v>#REF!</v>
      </c>
    </row>
    <row r="125" spans="2:53" ht="41.4" outlineLevel="1">
      <c r="B125" s="41"/>
      <c r="C125" s="38"/>
      <c r="D125" s="86" t="s">
        <v>48</v>
      </c>
      <c r="E125" s="86" t="s">
        <v>219</v>
      </c>
      <c r="F125" s="88" t="s">
        <v>153</v>
      </c>
      <c r="G125" s="89" t="s">
        <v>154</v>
      </c>
      <c r="H125" s="27" t="s">
        <v>244</v>
      </c>
      <c r="I125" s="28"/>
      <c r="J125" s="28"/>
      <c r="K125" s="28"/>
      <c r="L125" s="29">
        <f>SUM(L121:L124)</f>
        <v>0</v>
      </c>
      <c r="M125" s="29">
        <f>SUM(M121:M124)</f>
        <v>0</v>
      </c>
      <c r="N125" s="28"/>
      <c r="O125" s="28"/>
      <c r="P125" s="28"/>
      <c r="Q125" s="28"/>
      <c r="R125" s="30">
        <f>SUM(R121:R124)</f>
        <v>0</v>
      </c>
      <c r="S125" s="30">
        <f>SUM(S121:S124)</f>
        <v>0</v>
      </c>
      <c r="T125" s="30">
        <f>SUM(T121:T124)</f>
        <v>0</v>
      </c>
      <c r="U125" s="30">
        <f>SUM(U121:U124)</f>
        <v>0</v>
      </c>
      <c r="V125" s="28"/>
      <c r="W125" s="28"/>
      <c r="X125" s="28"/>
      <c r="Y125" s="29">
        <f>SUM(Y121:Y124)</f>
        <v>0</v>
      </c>
      <c r="Z125" s="28"/>
      <c r="AA125" s="28"/>
      <c r="AB125" s="29">
        <f t="shared" ref="AB125:AF125" si="208">SUM(AB121:AB124)</f>
        <v>0</v>
      </c>
      <c r="AC125" s="29">
        <f t="shared" si="208"/>
        <v>0</v>
      </c>
      <c r="AD125" s="29">
        <f t="shared" si="208"/>
        <v>0</v>
      </c>
      <c r="AE125" s="29">
        <f t="shared" si="208"/>
        <v>0</v>
      </c>
      <c r="AF125" s="29">
        <f t="shared" si="208"/>
        <v>0</v>
      </c>
      <c r="AG125" s="28"/>
      <c r="AH125" s="28"/>
      <c r="AI125" s="28"/>
      <c r="AJ125" s="30">
        <f>SUM(AJ121:AJ124)</f>
        <v>0</v>
      </c>
      <c r="AK125" s="30">
        <f t="shared" ref="AK125:AL125" si="209">SUM(AK121:AK124)</f>
        <v>0</v>
      </c>
      <c r="AL125" s="30">
        <f t="shared" si="209"/>
        <v>0</v>
      </c>
      <c r="AM125" s="29" t="e">
        <f>SUM(AM121:AM124)</f>
        <v>#REF!</v>
      </c>
      <c r="AN125" s="29" t="e">
        <f>SUM(AN121:AN124)</f>
        <v>#REF!</v>
      </c>
      <c r="AO125" s="31"/>
      <c r="AP125" s="32"/>
      <c r="AQ125" s="78">
        <f t="shared" ref="AQ125:BA125" si="210">SUM(AQ121:AQ124)</f>
        <v>0</v>
      </c>
      <c r="AR125" s="78">
        <f t="shared" si="210"/>
        <v>0</v>
      </c>
      <c r="AS125" s="78" t="e">
        <f t="shared" si="210"/>
        <v>#REF!</v>
      </c>
      <c r="AT125" s="78" t="e">
        <f t="shared" si="210"/>
        <v>#REF!</v>
      </c>
      <c r="AU125" s="78">
        <f t="shared" si="210"/>
        <v>0</v>
      </c>
      <c r="AV125" s="78">
        <f t="shared" si="210"/>
        <v>0</v>
      </c>
      <c r="AW125" s="78">
        <f t="shared" si="210"/>
        <v>0</v>
      </c>
      <c r="AX125" s="78">
        <f t="shared" si="210"/>
        <v>0</v>
      </c>
      <c r="AY125" s="78">
        <f t="shared" si="210"/>
        <v>0</v>
      </c>
      <c r="AZ125" s="78">
        <f t="shared" si="210"/>
        <v>0</v>
      </c>
      <c r="BA125" s="79" t="e">
        <f t="shared" si="210"/>
        <v>#REF!</v>
      </c>
    </row>
    <row r="126" spans="2:53" s="39" customFormat="1" ht="12.75" customHeight="1">
      <c r="B126" s="49"/>
      <c r="C126" s="224" t="s">
        <v>220</v>
      </c>
      <c r="D126" s="224"/>
      <c r="E126" s="225"/>
      <c r="F126" s="69"/>
      <c r="G126" s="69"/>
      <c r="H126" s="57" t="s">
        <v>243</v>
      </c>
      <c r="I126" s="58"/>
      <c r="J126" s="58"/>
      <c r="K126" s="58"/>
      <c r="L126" s="59">
        <f>SUM(L131,L136,)</f>
        <v>0</v>
      </c>
      <c r="M126" s="59">
        <f>SUM(M131,M136,)</f>
        <v>0</v>
      </c>
      <c r="N126" s="59">
        <f t="shared" ref="N126:AO126" si="211">SUM(N131,N136,)</f>
        <v>0</v>
      </c>
      <c r="O126" s="59">
        <f t="shared" si="211"/>
        <v>0</v>
      </c>
      <c r="P126" s="59">
        <f t="shared" si="211"/>
        <v>0</v>
      </c>
      <c r="Q126" s="59">
        <f t="shared" si="211"/>
        <v>0</v>
      </c>
      <c r="R126" s="59">
        <f>SUM(R131,R136,)</f>
        <v>0</v>
      </c>
      <c r="S126" s="59">
        <f t="shared" si="211"/>
        <v>0</v>
      </c>
      <c r="T126" s="59">
        <f>SUM(T131,T136,)</f>
        <v>0</v>
      </c>
      <c r="U126" s="59">
        <f t="shared" si="211"/>
        <v>0</v>
      </c>
      <c r="V126" s="59">
        <f t="shared" si="211"/>
        <v>0</v>
      </c>
      <c r="W126" s="59">
        <f t="shared" si="211"/>
        <v>0</v>
      </c>
      <c r="X126" s="59">
        <f t="shared" si="211"/>
        <v>0</v>
      </c>
      <c r="Y126" s="59">
        <f t="shared" si="211"/>
        <v>0</v>
      </c>
      <c r="Z126" s="59">
        <f t="shared" si="211"/>
        <v>0</v>
      </c>
      <c r="AA126" s="59">
        <f t="shared" si="211"/>
        <v>0</v>
      </c>
      <c r="AB126" s="59">
        <f t="shared" si="211"/>
        <v>0</v>
      </c>
      <c r="AC126" s="59">
        <f t="shared" si="211"/>
        <v>0</v>
      </c>
      <c r="AD126" s="59">
        <f t="shared" si="211"/>
        <v>0</v>
      </c>
      <c r="AE126" s="59">
        <f t="shared" si="211"/>
        <v>0</v>
      </c>
      <c r="AF126" s="59">
        <f t="shared" si="211"/>
        <v>0</v>
      </c>
      <c r="AG126" s="59">
        <f t="shared" si="211"/>
        <v>0</v>
      </c>
      <c r="AH126" s="59">
        <f t="shared" si="211"/>
        <v>0</v>
      </c>
      <c r="AI126" s="59">
        <f t="shared" si="211"/>
        <v>0</v>
      </c>
      <c r="AJ126" s="59">
        <f t="shared" si="211"/>
        <v>0</v>
      </c>
      <c r="AK126" s="59">
        <f t="shared" si="211"/>
        <v>0</v>
      </c>
      <c r="AL126" s="59">
        <f t="shared" si="211"/>
        <v>0</v>
      </c>
      <c r="AM126" s="59" t="e">
        <f t="shared" si="211"/>
        <v>#REF!</v>
      </c>
      <c r="AN126" s="59" t="e">
        <f t="shared" si="211"/>
        <v>#REF!</v>
      </c>
      <c r="AO126" s="59">
        <f t="shared" si="211"/>
        <v>0</v>
      </c>
      <c r="AP126" s="113"/>
      <c r="AQ126" s="59">
        <f t="shared" ref="AQ126:BA126" si="212">SUM(AQ131,AQ136,)</f>
        <v>0</v>
      </c>
      <c r="AR126" s="59">
        <f t="shared" si="212"/>
        <v>0</v>
      </c>
      <c r="AS126" s="59" t="e">
        <f t="shared" si="212"/>
        <v>#REF!</v>
      </c>
      <c r="AT126" s="59" t="e">
        <f t="shared" si="212"/>
        <v>#REF!</v>
      </c>
      <c r="AU126" s="59">
        <f t="shared" si="212"/>
        <v>0</v>
      </c>
      <c r="AV126" s="59">
        <f t="shared" si="212"/>
        <v>0</v>
      </c>
      <c r="AW126" s="59">
        <f t="shared" si="212"/>
        <v>0</v>
      </c>
      <c r="AX126" s="59">
        <f t="shared" si="212"/>
        <v>0</v>
      </c>
      <c r="AY126" s="59">
        <f t="shared" si="212"/>
        <v>0</v>
      </c>
      <c r="AZ126" s="59">
        <f t="shared" si="212"/>
        <v>0</v>
      </c>
      <c r="BA126" s="59" t="e">
        <f t="shared" si="212"/>
        <v>#REF!</v>
      </c>
    </row>
    <row r="127" spans="2:53" outlineLevel="2">
      <c r="B127" s="41"/>
      <c r="C127" s="38"/>
      <c r="D127" s="85"/>
      <c r="E127" s="85"/>
      <c r="F127" s="87"/>
      <c r="G127" s="82"/>
      <c r="H127" s="15" t="s">
        <v>49</v>
      </c>
      <c r="I127" s="16"/>
      <c r="J127" s="17"/>
      <c r="K127" s="17"/>
      <c r="L127" s="18" t="str">
        <f>IF(I127&lt;&gt;0,((VLOOKUP(I127,'1. Standard_Cost'!$B$4:$D$9,2)+VLOOKUP(I127,'1. Standard_Cost'!$B$4:$D$9,3))*J127*K127),"0")</f>
        <v>0</v>
      </c>
      <c r="M127" s="18">
        <f t="shared" ref="M127:M130" si="213">L127*0.167</f>
        <v>0</v>
      </c>
      <c r="N127" s="19"/>
      <c r="O127" s="19"/>
      <c r="P127" s="19"/>
      <c r="Q127" s="19"/>
      <c r="R127" s="20">
        <f>+N127*P127*'1. Standard_Cost'!$B$13</f>
        <v>0</v>
      </c>
      <c r="S127" s="20">
        <f>+N127*O127*P127*'1. Standard_Cost'!$C$13</f>
        <v>0</v>
      </c>
      <c r="T127" s="20">
        <f>+N127*P127*Q127*'1. Standard_Cost'!$D$13</f>
        <v>0</v>
      </c>
      <c r="U127" s="20">
        <f>+N127*O127*'1. Standard_Cost'!$E$13</f>
        <v>0</v>
      </c>
      <c r="V127" s="19"/>
      <c r="W127" s="19"/>
      <c r="X127" s="19"/>
      <c r="Y127" s="20">
        <f>+V127*((X127*'1. Standard_Cost'!$B$17)+(W127*X127*'1. Standard_Cost'!$C$17))</f>
        <v>0</v>
      </c>
      <c r="Z127" s="19"/>
      <c r="AA127" s="19"/>
      <c r="AB127" s="20">
        <f>+Z127*'1. Standard_Cost'!$B$21+AA127*'1. Standard_Cost'!$C$21</f>
        <v>0</v>
      </c>
      <c r="AC127" s="21"/>
      <c r="AD127" s="22"/>
      <c r="AE127" s="20">
        <f>SUM(AD127,AC127,AB127,Y127,U127,T127,S127,R127)*'1. Standard_Cost'!B162</f>
        <v>0</v>
      </c>
      <c r="AF127" s="20">
        <f>SUM(AD127,AE127)</f>
        <v>0</v>
      </c>
      <c r="AG127" s="19"/>
      <c r="AH127" s="19"/>
      <c r="AI127" s="19"/>
      <c r="AJ127" s="23"/>
      <c r="AK127" s="23"/>
      <c r="AL127" s="23"/>
      <c r="AM127" s="20" t="e">
        <f>AG127*'1. Standard_Cost'!B158+'Incremental_Cost Year 1'!#REF!*'1. Standard_Cost'!C158+'Incremental_Cost Year 1'!#REF!*'1. Standard_Cost'!D158+'Incremental_Cost Year 1'!#REF!+'Incremental_Cost Year 1'!#REF!+AK127</f>
        <v>#REF!</v>
      </c>
      <c r="AN127" s="20" t="e">
        <f>AM127*'1. Standard_Cost'!C162</f>
        <v>#REF!</v>
      </c>
      <c r="AO127" s="23"/>
      <c r="AQ127" s="20">
        <f t="shared" ref="AQ127:AQ130" si="214">L127+M127</f>
        <v>0</v>
      </c>
      <c r="AR127" s="20">
        <f t="shared" ref="AR127:AR130" si="215">AF127</f>
        <v>0</v>
      </c>
      <c r="AS127" s="20" t="e">
        <f t="shared" ref="AS127:AS130" si="216">AM127+AN127</f>
        <v>#REF!</v>
      </c>
      <c r="AT127" s="20" t="e">
        <f>SUM(AQ127,AR127,AS127)</f>
        <v>#REF!</v>
      </c>
      <c r="AU127" s="24"/>
      <c r="AV127" s="24"/>
      <c r="AW127" s="24"/>
      <c r="AX127" s="24"/>
      <c r="AY127" s="24"/>
      <c r="AZ127" s="24"/>
      <c r="BA127" s="25" t="e">
        <f t="shared" ref="BA127:BA130" si="217">SUM(AU127:AZ127)-AT127</f>
        <v>#REF!</v>
      </c>
    </row>
    <row r="128" spans="2:53" outlineLevel="2">
      <c r="B128" s="41"/>
      <c r="C128" s="38"/>
      <c r="D128" s="84"/>
      <c r="E128" s="84"/>
      <c r="F128" s="84"/>
      <c r="G128" s="83"/>
      <c r="H128" s="15" t="s">
        <v>50</v>
      </c>
      <c r="I128" s="16"/>
      <c r="J128" s="17"/>
      <c r="K128" s="17"/>
      <c r="L128" s="18" t="str">
        <f>IF(I128&lt;&gt;0,((VLOOKUP(I128,'1. Standard_Cost'!$B$4:$D$9,2)+VLOOKUP(I128,'1. Standard_Cost'!$B$4:$D$9,3))*J128*K128),"0")</f>
        <v>0</v>
      </c>
      <c r="M128" s="18">
        <f t="shared" si="213"/>
        <v>0</v>
      </c>
      <c r="N128" s="19"/>
      <c r="O128" s="19"/>
      <c r="P128" s="19"/>
      <c r="Q128" s="19"/>
      <c r="R128" s="20">
        <f>+N128*P128*'1. Standard_Cost'!$B$13</f>
        <v>0</v>
      </c>
      <c r="S128" s="20">
        <f>+N128*O128*P128*'1. Standard_Cost'!$C$13</f>
        <v>0</v>
      </c>
      <c r="T128" s="20">
        <f>+N128*P128*Q128*'1. Standard_Cost'!$D$13</f>
        <v>0</v>
      </c>
      <c r="U128" s="20">
        <f>+N128*O128*'1. Standard_Cost'!$E$13</f>
        <v>0</v>
      </c>
      <c r="V128" s="19"/>
      <c r="W128" s="19"/>
      <c r="X128" s="19"/>
      <c r="Y128" s="20">
        <f>+V128*((X128*'1. Standard_Cost'!$B$17)+(W128*X128*'1. Standard_Cost'!$C$17))</f>
        <v>0</v>
      </c>
      <c r="Z128" s="19"/>
      <c r="AA128" s="19"/>
      <c r="AB128" s="20">
        <f>+Z128*'1. Standard_Cost'!$B$21+AA128*'1. Standard_Cost'!$C$21</f>
        <v>0</v>
      </c>
      <c r="AC128" s="21"/>
      <c r="AD128" s="22"/>
      <c r="AE128" s="20">
        <f>SUM(AD128,AC128,AB128,Y128,U128,T128,S128,R128)*'1. Standard_Cost'!B162</f>
        <v>0</v>
      </c>
      <c r="AF128" s="20">
        <f t="shared" ref="AF128:AF130" si="218">SUM(AD128,AE128)</f>
        <v>0</v>
      </c>
      <c r="AG128" s="19"/>
      <c r="AH128" s="19"/>
      <c r="AI128" s="19"/>
      <c r="AJ128" s="23"/>
      <c r="AK128" s="23"/>
      <c r="AL128" s="23"/>
      <c r="AM128" s="20" t="e">
        <f>AG128*'1. Standard_Cost'!B158+'Incremental_Cost Year 1'!#REF!*'1. Standard_Cost'!C158+'Incremental_Cost Year 1'!#REF!*'1. Standard_Cost'!D158+'Incremental_Cost Year 1'!#REF!+'Incremental_Cost Year 1'!#REF!+AK128</f>
        <v>#REF!</v>
      </c>
      <c r="AN128" s="20" t="e">
        <f>AM128*'1. Standard_Cost'!C162</f>
        <v>#REF!</v>
      </c>
      <c r="AO128" s="23"/>
      <c r="AQ128" s="20">
        <f t="shared" si="214"/>
        <v>0</v>
      </c>
      <c r="AR128" s="20">
        <f t="shared" si="215"/>
        <v>0</v>
      </c>
      <c r="AS128" s="20" t="e">
        <f t="shared" si="216"/>
        <v>#REF!</v>
      </c>
      <c r="AT128" s="20" t="e">
        <f t="shared" ref="AT128:AT130" si="219">SUM(AQ128,AR128,AS128)</f>
        <v>#REF!</v>
      </c>
      <c r="AU128" s="24"/>
      <c r="AV128" s="24"/>
      <c r="AW128" s="24"/>
      <c r="AX128" s="24"/>
      <c r="AY128" s="24"/>
      <c r="AZ128" s="24"/>
      <c r="BA128" s="25" t="e">
        <f t="shared" si="217"/>
        <v>#REF!</v>
      </c>
    </row>
    <row r="129" spans="1:53" outlineLevel="2">
      <c r="B129" s="41"/>
      <c r="C129" s="38"/>
      <c r="D129" s="84"/>
      <c r="E129" s="84"/>
      <c r="F129" s="84"/>
      <c r="G129" s="83"/>
      <c r="H129" s="15" t="s">
        <v>51</v>
      </c>
      <c r="I129" s="16"/>
      <c r="J129" s="17"/>
      <c r="K129" s="17"/>
      <c r="L129" s="18" t="str">
        <f>IF(I129&lt;&gt;0,((VLOOKUP(I129,'1. Standard_Cost'!$B$4:$D$9,2)+VLOOKUP(I129,'1. Standard_Cost'!$B$4:$D$9,3))*J129*K129),"0")</f>
        <v>0</v>
      </c>
      <c r="M129" s="18">
        <f t="shared" si="213"/>
        <v>0</v>
      </c>
      <c r="N129" s="19"/>
      <c r="O129" s="19"/>
      <c r="P129" s="19"/>
      <c r="Q129" s="19"/>
      <c r="R129" s="20">
        <f>+N129*P129*'1. Standard_Cost'!$B$13</f>
        <v>0</v>
      </c>
      <c r="S129" s="20">
        <f>+N129*O129*P129*'1. Standard_Cost'!$C$13</f>
        <v>0</v>
      </c>
      <c r="T129" s="20">
        <f>+N129*P129*Q129*'1. Standard_Cost'!$D$13</f>
        <v>0</v>
      </c>
      <c r="U129" s="20">
        <f>+N129*O129*'1. Standard_Cost'!$E$13</f>
        <v>0</v>
      </c>
      <c r="V129" s="19"/>
      <c r="W129" s="19"/>
      <c r="X129" s="19"/>
      <c r="Y129" s="20">
        <f>+V129*((X129*'1. Standard_Cost'!$B$17)+(W129*X129*'1. Standard_Cost'!$C$17))</f>
        <v>0</v>
      </c>
      <c r="Z129" s="19"/>
      <c r="AA129" s="19"/>
      <c r="AB129" s="20">
        <f>+Z129*'1. Standard_Cost'!$B$21+AA129*'1. Standard_Cost'!$C$21</f>
        <v>0</v>
      </c>
      <c r="AC129" s="21"/>
      <c r="AD129" s="22"/>
      <c r="AE129" s="20">
        <f>SUM(AD129,AC129,AB129,Y129,U129,T129,S129,R129)*'1. Standard_Cost'!B162</f>
        <v>0</v>
      </c>
      <c r="AF129" s="20">
        <f t="shared" si="218"/>
        <v>0</v>
      </c>
      <c r="AG129" s="19"/>
      <c r="AH129" s="19"/>
      <c r="AI129" s="19"/>
      <c r="AJ129" s="23"/>
      <c r="AK129" s="23"/>
      <c r="AL129" s="23"/>
      <c r="AM129" s="20" t="e">
        <f>AG129*'1. Standard_Cost'!B158+'Incremental_Cost Year 1'!#REF!*'1. Standard_Cost'!C158+'Incremental_Cost Year 1'!#REF!*'1. Standard_Cost'!D158+'Incremental_Cost Year 1'!#REF!+'Incremental_Cost Year 1'!#REF!+AK129</f>
        <v>#REF!</v>
      </c>
      <c r="AN129" s="20" t="e">
        <f>AM129*'1. Standard_Cost'!C162</f>
        <v>#REF!</v>
      </c>
      <c r="AO129" s="23"/>
      <c r="AQ129" s="20">
        <f t="shared" si="214"/>
        <v>0</v>
      </c>
      <c r="AR129" s="20">
        <f t="shared" si="215"/>
        <v>0</v>
      </c>
      <c r="AS129" s="20" t="e">
        <f t="shared" si="216"/>
        <v>#REF!</v>
      </c>
      <c r="AT129" s="20" t="e">
        <f t="shared" si="219"/>
        <v>#REF!</v>
      </c>
      <c r="AU129" s="24"/>
      <c r="AV129" s="24"/>
      <c r="AW129" s="24"/>
      <c r="AX129" s="24"/>
      <c r="AY129" s="24"/>
      <c r="AZ129" s="24"/>
      <c r="BA129" s="25" t="e">
        <f t="shared" si="217"/>
        <v>#REF!</v>
      </c>
    </row>
    <row r="130" spans="1:53" outlineLevel="2">
      <c r="B130" s="41"/>
      <c r="C130" s="38"/>
      <c r="D130" s="84"/>
      <c r="E130" s="84"/>
      <c r="F130" s="84"/>
      <c r="G130" s="83"/>
      <c r="H130" s="26" t="s">
        <v>180</v>
      </c>
      <c r="I130" s="16"/>
      <c r="J130" s="17"/>
      <c r="K130" s="17"/>
      <c r="L130" s="18" t="str">
        <f>IF(I130&lt;&gt;0,((VLOOKUP(I130,'1. Standard_Cost'!$B$4:$D$9,2)+VLOOKUP(I130,'1. Standard_Cost'!$B$4:$D$9,3))*J130*K130),"0")</f>
        <v>0</v>
      </c>
      <c r="M130" s="18">
        <f t="shared" si="213"/>
        <v>0</v>
      </c>
      <c r="N130" s="19"/>
      <c r="O130" s="19"/>
      <c r="P130" s="19"/>
      <c r="Q130" s="19"/>
      <c r="R130" s="20">
        <f>+N130*P130*'1. Standard_Cost'!$B$13</f>
        <v>0</v>
      </c>
      <c r="S130" s="20">
        <f>+N130*O130*P130*'1. Standard_Cost'!$C$13</f>
        <v>0</v>
      </c>
      <c r="T130" s="20">
        <f>+N130*P130*Q130*'1. Standard_Cost'!$D$13</f>
        <v>0</v>
      </c>
      <c r="U130" s="20">
        <f>+N130*O130*'1. Standard_Cost'!$E$13</f>
        <v>0</v>
      </c>
      <c r="V130" s="19"/>
      <c r="W130" s="19"/>
      <c r="X130" s="19"/>
      <c r="Y130" s="20">
        <f>+V130*((X130*'1. Standard_Cost'!$B$17)+(W130*X130*'1. Standard_Cost'!$C$17))</f>
        <v>0</v>
      </c>
      <c r="Z130" s="19"/>
      <c r="AA130" s="19"/>
      <c r="AB130" s="20">
        <f>+Z130*'1. Standard_Cost'!$B$21+AA130*'1. Standard_Cost'!$C$21</f>
        <v>0</v>
      </c>
      <c r="AC130" s="21"/>
      <c r="AD130" s="22"/>
      <c r="AE130" s="20">
        <f>SUM(AD130,AC130,AB130,Y130,U130,T130,S130,R130)*'1. Standard_Cost'!B162</f>
        <v>0</v>
      </c>
      <c r="AF130" s="20">
        <f t="shared" si="218"/>
        <v>0</v>
      </c>
      <c r="AG130" s="19"/>
      <c r="AH130" s="19"/>
      <c r="AI130" s="19"/>
      <c r="AJ130" s="23"/>
      <c r="AK130" s="23"/>
      <c r="AL130" s="23"/>
      <c r="AM130" s="20" t="e">
        <f>AG130*'1. Standard_Cost'!B158+'Incremental_Cost Year 1'!#REF!*'1. Standard_Cost'!C158+'Incremental_Cost Year 1'!#REF!*'1. Standard_Cost'!D158+'Incremental_Cost Year 1'!#REF!+'Incremental_Cost Year 1'!#REF!+AK130</f>
        <v>#REF!</v>
      </c>
      <c r="AN130" s="20" t="e">
        <f>AM130*'1. Standard_Cost'!C162</f>
        <v>#REF!</v>
      </c>
      <c r="AO130" s="23"/>
      <c r="AQ130" s="20">
        <f t="shared" si="214"/>
        <v>0</v>
      </c>
      <c r="AR130" s="20">
        <f t="shared" si="215"/>
        <v>0</v>
      </c>
      <c r="AS130" s="20" t="e">
        <f t="shared" si="216"/>
        <v>#REF!</v>
      </c>
      <c r="AT130" s="20" t="e">
        <f t="shared" si="219"/>
        <v>#REF!</v>
      </c>
      <c r="AU130" s="24"/>
      <c r="AV130" s="24"/>
      <c r="AW130" s="24"/>
      <c r="AX130" s="24"/>
      <c r="AY130" s="24"/>
      <c r="AZ130" s="24"/>
      <c r="BA130" s="25" t="e">
        <f t="shared" si="217"/>
        <v>#REF!</v>
      </c>
    </row>
    <row r="131" spans="1:53" ht="55.2" outlineLevel="1">
      <c r="B131" s="41"/>
      <c r="C131" s="38"/>
      <c r="D131" s="86" t="s">
        <v>48</v>
      </c>
      <c r="E131" s="86" t="s">
        <v>221</v>
      </c>
      <c r="F131" s="88" t="s">
        <v>153</v>
      </c>
      <c r="G131" s="89" t="s">
        <v>154</v>
      </c>
      <c r="H131" s="27" t="s">
        <v>242</v>
      </c>
      <c r="I131" s="28"/>
      <c r="J131" s="28"/>
      <c r="K131" s="28"/>
      <c r="L131" s="29">
        <f>SUM(L127:L130)</f>
        <v>0</v>
      </c>
      <c r="M131" s="29">
        <f>SUM(M127:M130)</f>
        <v>0</v>
      </c>
      <c r="N131" s="28"/>
      <c r="O131" s="28"/>
      <c r="P131" s="28"/>
      <c r="Q131" s="28"/>
      <c r="R131" s="30">
        <f>SUM(R127:R130)</f>
        <v>0</v>
      </c>
      <c r="S131" s="30">
        <f>SUM(S127:S130)</f>
        <v>0</v>
      </c>
      <c r="T131" s="30">
        <f>SUM(T127:T130)</f>
        <v>0</v>
      </c>
      <c r="U131" s="30">
        <f>SUM(U127:U130)</f>
        <v>0</v>
      </c>
      <c r="V131" s="28"/>
      <c r="W131" s="28"/>
      <c r="X131" s="28"/>
      <c r="Y131" s="29">
        <f>SUM(Y127:Y130)</f>
        <v>0</v>
      </c>
      <c r="Z131" s="28"/>
      <c r="AA131" s="28"/>
      <c r="AB131" s="29">
        <f t="shared" ref="AB131:AF131" si="220">SUM(AB127:AB130)</f>
        <v>0</v>
      </c>
      <c r="AC131" s="29">
        <f t="shared" si="220"/>
        <v>0</v>
      </c>
      <c r="AD131" s="29">
        <f t="shared" si="220"/>
        <v>0</v>
      </c>
      <c r="AE131" s="29">
        <f t="shared" si="220"/>
        <v>0</v>
      </c>
      <c r="AF131" s="29">
        <f t="shared" si="220"/>
        <v>0</v>
      </c>
      <c r="AG131" s="28"/>
      <c r="AH131" s="28"/>
      <c r="AI131" s="28"/>
      <c r="AJ131" s="30">
        <f>SUM(AJ127:AJ130)</f>
        <v>0</v>
      </c>
      <c r="AK131" s="30">
        <f>SUM(AK127:AK130)</f>
        <v>0</v>
      </c>
      <c r="AL131" s="30">
        <f>SUM(AL127:AL130)</f>
        <v>0</v>
      </c>
      <c r="AM131" s="29" t="e">
        <f>SUM(AM127:AM130)</f>
        <v>#REF!</v>
      </c>
      <c r="AN131" s="29" t="e">
        <f>SUM(AN127:AN130)</f>
        <v>#REF!</v>
      </c>
      <c r="AO131" s="31"/>
      <c r="AP131" s="32"/>
      <c r="AQ131" s="78">
        <f t="shared" ref="AQ131:BA131" si="221">SUM(AQ127:AQ130)</f>
        <v>0</v>
      </c>
      <c r="AR131" s="78">
        <f t="shared" si="221"/>
        <v>0</v>
      </c>
      <c r="AS131" s="78" t="e">
        <f t="shared" si="221"/>
        <v>#REF!</v>
      </c>
      <c r="AT131" s="78" t="e">
        <f t="shared" si="221"/>
        <v>#REF!</v>
      </c>
      <c r="AU131" s="78">
        <f t="shared" si="221"/>
        <v>0</v>
      </c>
      <c r="AV131" s="78">
        <f t="shared" si="221"/>
        <v>0</v>
      </c>
      <c r="AW131" s="78">
        <f t="shared" si="221"/>
        <v>0</v>
      </c>
      <c r="AX131" s="78">
        <f t="shared" si="221"/>
        <v>0</v>
      </c>
      <c r="AY131" s="78">
        <f t="shared" si="221"/>
        <v>0</v>
      </c>
      <c r="AZ131" s="78">
        <f t="shared" si="221"/>
        <v>0</v>
      </c>
      <c r="BA131" s="78" t="e">
        <f t="shared" si="221"/>
        <v>#REF!</v>
      </c>
    </row>
    <row r="132" spans="1:53" outlineLevel="2">
      <c r="B132" s="41"/>
      <c r="C132" s="38"/>
      <c r="D132" s="85"/>
      <c r="E132" s="85"/>
      <c r="F132" s="87"/>
      <c r="G132" s="82"/>
      <c r="H132" s="15" t="s">
        <v>49</v>
      </c>
      <c r="I132" s="16"/>
      <c r="J132" s="17"/>
      <c r="K132" s="17"/>
      <c r="L132" s="18" t="str">
        <f>IF(I132&lt;&gt;0,((VLOOKUP(I132,'1. Standard_Cost'!$B$4:$D$9,2)+VLOOKUP(I132,'1. Standard_Cost'!$B$4:$D$9,3))*J132*K132),"0")</f>
        <v>0</v>
      </c>
      <c r="M132" s="18">
        <f t="shared" ref="M132:M135" si="222">L132*0.167</f>
        <v>0</v>
      </c>
      <c r="N132" s="19"/>
      <c r="O132" s="19"/>
      <c r="P132" s="19"/>
      <c r="Q132" s="19"/>
      <c r="R132" s="20">
        <f>+N132*P132*'1. Standard_Cost'!$B$13</f>
        <v>0</v>
      </c>
      <c r="S132" s="20">
        <f>+N132*O132*P132*'1. Standard_Cost'!$C$13</f>
        <v>0</v>
      </c>
      <c r="T132" s="20">
        <f>+N132*P132*Q132*'1. Standard_Cost'!$D$13</f>
        <v>0</v>
      </c>
      <c r="U132" s="20">
        <f>+N132*O132*'1. Standard_Cost'!$E$13</f>
        <v>0</v>
      </c>
      <c r="V132" s="19"/>
      <c r="W132" s="19"/>
      <c r="X132" s="19"/>
      <c r="Y132" s="20">
        <f>+V132*((X132*'1. Standard_Cost'!$B$17)+(W132*X132*'1. Standard_Cost'!$C$17))</f>
        <v>0</v>
      </c>
      <c r="Z132" s="19"/>
      <c r="AA132" s="19"/>
      <c r="AB132" s="20">
        <f>+Z132*'1. Standard_Cost'!$B$21+AA132*'1. Standard_Cost'!$C$21</f>
        <v>0</v>
      </c>
      <c r="AC132" s="21"/>
      <c r="AD132" s="22"/>
      <c r="AE132" s="20">
        <f>SUM(AD132,AC132,AB132,Y132,U132,T132,S132,R132)*'1. Standard_Cost'!B162</f>
        <v>0</v>
      </c>
      <c r="AF132" s="20">
        <f>SUM(AD132,AE132)</f>
        <v>0</v>
      </c>
      <c r="AG132" s="19"/>
      <c r="AH132" s="19"/>
      <c r="AI132" s="19"/>
      <c r="AJ132" s="23"/>
      <c r="AK132" s="23"/>
      <c r="AL132" s="23"/>
      <c r="AM132" s="20" t="e">
        <f>AG132*'1. Standard_Cost'!B158+'Incremental_Cost Year 1'!#REF!*'1. Standard_Cost'!C158+'Incremental_Cost Year 1'!#REF!*'1. Standard_Cost'!D158+'Incremental_Cost Year 1'!#REF!+'Incremental_Cost Year 1'!#REF!+AK132</f>
        <v>#REF!</v>
      </c>
      <c r="AN132" s="20" t="e">
        <f>AM132*'1. Standard_Cost'!C162</f>
        <v>#REF!</v>
      </c>
      <c r="AO132" s="23"/>
      <c r="AQ132" s="20">
        <f t="shared" ref="AQ132:AQ135" si="223">L132+M132</f>
        <v>0</v>
      </c>
      <c r="AR132" s="20">
        <f t="shared" ref="AR132:AR135" si="224">AF132</f>
        <v>0</v>
      </c>
      <c r="AS132" s="20" t="e">
        <f t="shared" ref="AS132:AS135" si="225">AM132+AN132</f>
        <v>#REF!</v>
      </c>
      <c r="AT132" s="20" t="e">
        <f>SUM(AQ132,AR132,AS132)</f>
        <v>#REF!</v>
      </c>
      <c r="AU132" s="24"/>
      <c r="AV132" s="24"/>
      <c r="AW132" s="24"/>
      <c r="AX132" s="24"/>
      <c r="AY132" s="24"/>
      <c r="AZ132" s="24"/>
      <c r="BA132" s="25" t="e">
        <f t="shared" ref="BA132:BA135" si="226">SUM(AU132:AZ132)-AT132</f>
        <v>#REF!</v>
      </c>
    </row>
    <row r="133" spans="1:53" outlineLevel="2">
      <c r="B133" s="41"/>
      <c r="C133" s="38"/>
      <c r="D133" s="84"/>
      <c r="E133" s="84"/>
      <c r="F133" s="84"/>
      <c r="G133" s="83"/>
      <c r="H133" s="15" t="s">
        <v>50</v>
      </c>
      <c r="I133" s="16"/>
      <c r="J133" s="17"/>
      <c r="K133" s="17"/>
      <c r="L133" s="18" t="str">
        <f>IF(I133&lt;&gt;0,((VLOOKUP(I133,'1. Standard_Cost'!$B$4:$D$9,2)+VLOOKUP(I133,'1. Standard_Cost'!$B$4:$D$9,3))*J133*K133),"0")</f>
        <v>0</v>
      </c>
      <c r="M133" s="18">
        <f t="shared" si="222"/>
        <v>0</v>
      </c>
      <c r="N133" s="19"/>
      <c r="O133" s="19"/>
      <c r="P133" s="19"/>
      <c r="Q133" s="19"/>
      <c r="R133" s="20">
        <f>+N133*P133*'1. Standard_Cost'!$B$13</f>
        <v>0</v>
      </c>
      <c r="S133" s="20">
        <f>+N133*O133*P133*'1. Standard_Cost'!$C$13</f>
        <v>0</v>
      </c>
      <c r="T133" s="20">
        <f>+N133*P133*Q133*'1. Standard_Cost'!$D$13</f>
        <v>0</v>
      </c>
      <c r="U133" s="20">
        <f>+N133*O133*'1. Standard_Cost'!$E$13</f>
        <v>0</v>
      </c>
      <c r="V133" s="19"/>
      <c r="W133" s="19"/>
      <c r="X133" s="19"/>
      <c r="Y133" s="20">
        <f>+V133*((X133*'1. Standard_Cost'!$B$17)+(W133*X133*'1. Standard_Cost'!$C$17))</f>
        <v>0</v>
      </c>
      <c r="Z133" s="19"/>
      <c r="AA133" s="19"/>
      <c r="AB133" s="20">
        <f>+Z133*'1. Standard_Cost'!$B$21+AA133*'1. Standard_Cost'!$C$21</f>
        <v>0</v>
      </c>
      <c r="AC133" s="21"/>
      <c r="AD133" s="22"/>
      <c r="AE133" s="20">
        <f>SUM(AD133,AC133,AB133,Y133,U133,T133,S133,R133)*'1. Standard_Cost'!B162</f>
        <v>0</v>
      </c>
      <c r="AF133" s="20">
        <f t="shared" ref="AF133:AF135" si="227">SUM(AD133,AE133)</f>
        <v>0</v>
      </c>
      <c r="AG133" s="19"/>
      <c r="AH133" s="19"/>
      <c r="AI133" s="19"/>
      <c r="AJ133" s="23"/>
      <c r="AK133" s="23"/>
      <c r="AL133" s="23"/>
      <c r="AM133" s="20" t="e">
        <f>AG133*'1. Standard_Cost'!B158+'Incremental_Cost Year 1'!#REF!*'1. Standard_Cost'!C158+'Incremental_Cost Year 1'!#REF!*'1. Standard_Cost'!D158+'Incremental_Cost Year 1'!#REF!+'Incremental_Cost Year 1'!#REF!+AK133</f>
        <v>#REF!</v>
      </c>
      <c r="AN133" s="20" t="e">
        <f>AM133*'1. Standard_Cost'!C162</f>
        <v>#REF!</v>
      </c>
      <c r="AO133" s="23"/>
      <c r="AQ133" s="20">
        <f t="shared" si="223"/>
        <v>0</v>
      </c>
      <c r="AR133" s="20">
        <f t="shared" si="224"/>
        <v>0</v>
      </c>
      <c r="AS133" s="20" t="e">
        <f t="shared" si="225"/>
        <v>#REF!</v>
      </c>
      <c r="AT133" s="20" t="e">
        <f t="shared" ref="AT133:AT135" si="228">SUM(AQ133,AR133,AS133)</f>
        <v>#REF!</v>
      </c>
      <c r="AU133" s="24"/>
      <c r="AV133" s="24">
        <v>0</v>
      </c>
      <c r="AW133" s="24"/>
      <c r="AX133" s="24"/>
      <c r="AY133" s="24"/>
      <c r="AZ133" s="24"/>
      <c r="BA133" s="25" t="e">
        <f t="shared" si="226"/>
        <v>#REF!</v>
      </c>
    </row>
    <row r="134" spans="1:53" outlineLevel="2">
      <c r="B134" s="41"/>
      <c r="C134" s="240"/>
      <c r="D134" s="84"/>
      <c r="E134" s="84"/>
      <c r="F134" s="84"/>
      <c r="G134" s="83"/>
      <c r="H134" s="15" t="s">
        <v>51</v>
      </c>
      <c r="I134" s="16"/>
      <c r="J134" s="17"/>
      <c r="K134" s="17"/>
      <c r="L134" s="18" t="str">
        <f>IF(I134&lt;&gt;0,((VLOOKUP(I134,'1. Standard_Cost'!$B$4:$D$9,2)+VLOOKUP(I134,'1. Standard_Cost'!$B$4:$D$9,3))*J134*K134),"0")</f>
        <v>0</v>
      </c>
      <c r="M134" s="18">
        <f t="shared" si="222"/>
        <v>0</v>
      </c>
      <c r="N134" s="19"/>
      <c r="O134" s="19"/>
      <c r="P134" s="19"/>
      <c r="Q134" s="19"/>
      <c r="R134" s="20">
        <f>+N134*P134*'1. Standard_Cost'!$B$13</f>
        <v>0</v>
      </c>
      <c r="S134" s="20">
        <f>+N134*O134*P134*'1. Standard_Cost'!$C$13</f>
        <v>0</v>
      </c>
      <c r="T134" s="20">
        <f>+N134*P134*Q134*'1. Standard_Cost'!$D$13</f>
        <v>0</v>
      </c>
      <c r="U134" s="20">
        <f>+N134*O134*'1. Standard_Cost'!$E$13</f>
        <v>0</v>
      </c>
      <c r="V134" s="19"/>
      <c r="W134" s="19"/>
      <c r="X134" s="19"/>
      <c r="Y134" s="20">
        <f>+V134*((X134*'1. Standard_Cost'!$B$17)+(W134*X134*'1. Standard_Cost'!$C$17))</f>
        <v>0</v>
      </c>
      <c r="Z134" s="19"/>
      <c r="AA134" s="19"/>
      <c r="AB134" s="20">
        <f>+Z134*'1. Standard_Cost'!$B$21+AA134*'1. Standard_Cost'!$C$21</f>
        <v>0</v>
      </c>
      <c r="AC134" s="21"/>
      <c r="AD134" s="22"/>
      <c r="AE134" s="20">
        <f>SUM(AD134,AC134,AB134,Y134,U134,T134,S134,R134)*'1. Standard_Cost'!B162</f>
        <v>0</v>
      </c>
      <c r="AF134" s="20">
        <f t="shared" si="227"/>
        <v>0</v>
      </c>
      <c r="AG134" s="19"/>
      <c r="AH134" s="19"/>
      <c r="AI134" s="19"/>
      <c r="AJ134" s="23"/>
      <c r="AK134" s="23"/>
      <c r="AL134" s="23"/>
      <c r="AM134" s="20" t="e">
        <f>AG134*'1. Standard_Cost'!B158+'Incremental_Cost Year 1'!#REF!*'1. Standard_Cost'!C158+'Incremental_Cost Year 1'!#REF!*'1. Standard_Cost'!D158+'Incremental_Cost Year 1'!#REF!+'Incremental_Cost Year 1'!#REF!+AK134</f>
        <v>#REF!</v>
      </c>
      <c r="AN134" s="20" t="e">
        <f>AM134*'1. Standard_Cost'!C162</f>
        <v>#REF!</v>
      </c>
      <c r="AO134" s="23"/>
      <c r="AQ134" s="20">
        <f t="shared" si="223"/>
        <v>0</v>
      </c>
      <c r="AR134" s="20">
        <f t="shared" si="224"/>
        <v>0</v>
      </c>
      <c r="AS134" s="20" t="e">
        <f t="shared" si="225"/>
        <v>#REF!</v>
      </c>
      <c r="AT134" s="20" t="e">
        <f t="shared" si="228"/>
        <v>#REF!</v>
      </c>
      <c r="AU134" s="24"/>
      <c r="AV134" s="24"/>
      <c r="AW134" s="24"/>
      <c r="AX134" s="24"/>
      <c r="AY134" s="24"/>
      <c r="AZ134" s="24"/>
      <c r="BA134" s="25" t="e">
        <f t="shared" si="226"/>
        <v>#REF!</v>
      </c>
    </row>
    <row r="135" spans="1:53" outlineLevel="2">
      <c r="B135" s="41"/>
      <c r="C135" s="240"/>
      <c r="D135" s="84"/>
      <c r="E135" s="84"/>
      <c r="F135" s="84"/>
      <c r="G135" s="83"/>
      <c r="H135" s="26" t="s">
        <v>180</v>
      </c>
      <c r="I135" s="16"/>
      <c r="J135" s="17"/>
      <c r="K135" s="17"/>
      <c r="L135" s="18" t="str">
        <f>IF(I135&lt;&gt;0,((VLOOKUP(I135,'1. Standard_Cost'!$B$4:$D$9,2)+VLOOKUP(I135,'1. Standard_Cost'!$B$4:$D$9,3))*J135*K135),"0")</f>
        <v>0</v>
      </c>
      <c r="M135" s="18">
        <f t="shared" si="222"/>
        <v>0</v>
      </c>
      <c r="N135" s="19"/>
      <c r="O135" s="19"/>
      <c r="P135" s="19"/>
      <c r="Q135" s="19"/>
      <c r="R135" s="20">
        <f>+N135*P135*'1. Standard_Cost'!$B$13</f>
        <v>0</v>
      </c>
      <c r="S135" s="20">
        <f>+N135*O135*P135*'1. Standard_Cost'!$C$13</f>
        <v>0</v>
      </c>
      <c r="T135" s="20">
        <f>+N135*P135*Q135*'1. Standard_Cost'!$D$13</f>
        <v>0</v>
      </c>
      <c r="U135" s="20">
        <f>+N135*O135*'1. Standard_Cost'!$E$13</f>
        <v>0</v>
      </c>
      <c r="V135" s="19"/>
      <c r="W135" s="19"/>
      <c r="X135" s="19"/>
      <c r="Y135" s="20">
        <f>+V135*((X135*'1. Standard_Cost'!$B$17)+(W135*X135*'1. Standard_Cost'!$C$17))</f>
        <v>0</v>
      </c>
      <c r="Z135" s="19"/>
      <c r="AA135" s="19"/>
      <c r="AB135" s="20">
        <f>+Z135*'1. Standard_Cost'!$B$21+AA135*'1. Standard_Cost'!$C$21</f>
        <v>0</v>
      </c>
      <c r="AC135" s="21"/>
      <c r="AD135" s="22"/>
      <c r="AE135" s="20">
        <f>SUM(AD135,AC135,AB135,Y135,U135,T135,S135,R135)*'1. Standard_Cost'!B162</f>
        <v>0</v>
      </c>
      <c r="AF135" s="20">
        <f t="shared" si="227"/>
        <v>0</v>
      </c>
      <c r="AG135" s="19"/>
      <c r="AH135" s="19"/>
      <c r="AI135" s="19"/>
      <c r="AJ135" s="23"/>
      <c r="AK135" s="23"/>
      <c r="AL135" s="23"/>
      <c r="AM135" s="20" t="e">
        <f>AG135*'1. Standard_Cost'!B158+'Incremental_Cost Year 1'!#REF!*'1. Standard_Cost'!C158+'Incremental_Cost Year 1'!#REF!*'1. Standard_Cost'!D158+'Incremental_Cost Year 1'!#REF!+'Incremental_Cost Year 1'!#REF!+AK135</f>
        <v>#REF!</v>
      </c>
      <c r="AN135" s="20" t="e">
        <f>AM135*'1. Standard_Cost'!C162</f>
        <v>#REF!</v>
      </c>
      <c r="AO135" s="23"/>
      <c r="AQ135" s="20">
        <f t="shared" si="223"/>
        <v>0</v>
      </c>
      <c r="AR135" s="20">
        <f t="shared" si="224"/>
        <v>0</v>
      </c>
      <c r="AS135" s="20" t="e">
        <f t="shared" si="225"/>
        <v>#REF!</v>
      </c>
      <c r="AT135" s="20" t="e">
        <f t="shared" si="228"/>
        <v>#REF!</v>
      </c>
      <c r="AU135" s="24"/>
      <c r="AV135" s="24"/>
      <c r="AW135" s="24"/>
      <c r="AX135" s="24"/>
      <c r="AY135" s="24"/>
      <c r="AZ135" s="24"/>
      <c r="BA135" s="25" t="e">
        <f t="shared" si="226"/>
        <v>#REF!</v>
      </c>
    </row>
    <row r="136" spans="1:53" ht="41.4" outlineLevel="1">
      <c r="B136" s="41"/>
      <c r="C136" s="241"/>
      <c r="D136" s="86" t="s">
        <v>48</v>
      </c>
      <c r="E136" s="86" t="s">
        <v>222</v>
      </c>
      <c r="F136" s="88" t="s">
        <v>153</v>
      </c>
      <c r="G136" s="89" t="s">
        <v>154</v>
      </c>
      <c r="H136" s="27" t="s">
        <v>241</v>
      </c>
      <c r="I136" s="28"/>
      <c r="J136" s="28"/>
      <c r="K136" s="28"/>
      <c r="L136" s="29">
        <f>SUM(L132:L135)</f>
        <v>0</v>
      </c>
      <c r="M136" s="29">
        <f>SUM(M132:M135)</f>
        <v>0</v>
      </c>
      <c r="N136" s="28"/>
      <c r="O136" s="28"/>
      <c r="P136" s="28"/>
      <c r="Q136" s="28"/>
      <c r="R136" s="30">
        <f>SUM(R132:R135)</f>
        <v>0</v>
      </c>
      <c r="S136" s="30">
        <f>SUM(S132:S135)</f>
        <v>0</v>
      </c>
      <c r="T136" s="30">
        <f>SUM(T132:T135)</f>
        <v>0</v>
      </c>
      <c r="U136" s="30">
        <f>SUM(U132:U135)</f>
        <v>0</v>
      </c>
      <c r="V136" s="28"/>
      <c r="W136" s="28"/>
      <c r="X136" s="28"/>
      <c r="Y136" s="29">
        <f>SUM(Y132:Y135)</f>
        <v>0</v>
      </c>
      <c r="Z136" s="28"/>
      <c r="AA136" s="28"/>
      <c r="AB136" s="29">
        <f t="shared" ref="AB136:AF136" si="229">SUM(AB132:AB135)</f>
        <v>0</v>
      </c>
      <c r="AC136" s="29">
        <f t="shared" si="229"/>
        <v>0</v>
      </c>
      <c r="AD136" s="29">
        <f t="shared" si="229"/>
        <v>0</v>
      </c>
      <c r="AE136" s="29">
        <f t="shared" si="229"/>
        <v>0</v>
      </c>
      <c r="AF136" s="29">
        <f t="shared" si="229"/>
        <v>0</v>
      </c>
      <c r="AG136" s="28"/>
      <c r="AH136" s="28"/>
      <c r="AI136" s="28"/>
      <c r="AJ136" s="30">
        <f>SUM(AJ132:AJ135)</f>
        <v>0</v>
      </c>
      <c r="AK136" s="30">
        <f>SUM(AK132:AK135)</f>
        <v>0</v>
      </c>
      <c r="AL136" s="30">
        <f>SUM(AL132:AL135)</f>
        <v>0</v>
      </c>
      <c r="AM136" s="29" t="e">
        <f>SUM(AM132:AM135)</f>
        <v>#REF!</v>
      </c>
      <c r="AN136" s="29" t="e">
        <f>SUM(AN132:AN135)</f>
        <v>#REF!</v>
      </c>
      <c r="AO136" s="31"/>
      <c r="AP136" s="32"/>
      <c r="AQ136" s="78">
        <f t="shared" ref="AQ136:BA136" si="230">SUM(AQ132:AQ135)</f>
        <v>0</v>
      </c>
      <c r="AR136" s="78">
        <f t="shared" si="230"/>
        <v>0</v>
      </c>
      <c r="AS136" s="78" t="e">
        <f t="shared" si="230"/>
        <v>#REF!</v>
      </c>
      <c r="AT136" s="78" t="e">
        <f t="shared" si="230"/>
        <v>#REF!</v>
      </c>
      <c r="AU136" s="78">
        <f t="shared" si="230"/>
        <v>0</v>
      </c>
      <c r="AV136" s="78">
        <f t="shared" si="230"/>
        <v>0</v>
      </c>
      <c r="AW136" s="78">
        <f t="shared" si="230"/>
        <v>0</v>
      </c>
      <c r="AX136" s="78">
        <f t="shared" si="230"/>
        <v>0</v>
      </c>
      <c r="AY136" s="78">
        <f t="shared" si="230"/>
        <v>0</v>
      </c>
      <c r="AZ136" s="78">
        <f t="shared" si="230"/>
        <v>0</v>
      </c>
      <c r="BA136" s="78" t="e">
        <f t="shared" si="230"/>
        <v>#REF!</v>
      </c>
    </row>
    <row r="137" spans="1:53" s="14" customFormat="1" ht="12.75" customHeight="1">
      <c r="A137" s="3"/>
      <c r="B137" s="239" t="s">
        <v>68</v>
      </c>
      <c r="C137" s="227"/>
      <c r="D137" s="227"/>
      <c r="E137" s="228"/>
      <c r="F137" s="56"/>
      <c r="G137" s="56"/>
      <c r="H137" s="56" t="s">
        <v>69</v>
      </c>
      <c r="I137" s="62"/>
      <c r="J137" s="62"/>
      <c r="K137" s="62"/>
      <c r="L137" s="63">
        <f>SUM(L138,L149,L165,L181,L187,L238)</f>
        <v>0</v>
      </c>
      <c r="M137" s="63">
        <f>SUM(M138,M149,M165,M181,M187,M238)</f>
        <v>0</v>
      </c>
      <c r="N137" s="62"/>
      <c r="O137" s="62"/>
      <c r="P137" s="62"/>
      <c r="Q137" s="62"/>
      <c r="R137" s="63">
        <f>SUM(R138,R149,R165,R181,R187,R238)</f>
        <v>0</v>
      </c>
      <c r="S137" s="63">
        <f t="shared" ref="S137:U137" si="231">SUM(S138,S149,S165,S181,S187,S238)</f>
        <v>0</v>
      </c>
      <c r="T137" s="63">
        <f t="shared" si="231"/>
        <v>0</v>
      </c>
      <c r="U137" s="63">
        <f t="shared" si="231"/>
        <v>0</v>
      </c>
      <c r="V137" s="62"/>
      <c r="W137" s="62"/>
      <c r="X137" s="62"/>
      <c r="Y137" s="63">
        <f>SUM(Y138,Y149,Y165,Y181,Y187,Y238)</f>
        <v>0</v>
      </c>
      <c r="Z137" s="62"/>
      <c r="AA137" s="62"/>
      <c r="AB137" s="63">
        <f>SUM(AB138,AB149,AB165,AB181,AB187,AB238)</f>
        <v>0</v>
      </c>
      <c r="AC137" s="62"/>
      <c r="AD137" s="62"/>
      <c r="AE137" s="63">
        <f t="shared" ref="AE137:AN137" si="232">SUM(AE138,AE149,AE165,AE181,AE187,AE238)</f>
        <v>0</v>
      </c>
      <c r="AF137" s="63">
        <f t="shared" si="232"/>
        <v>0</v>
      </c>
      <c r="AG137" s="63">
        <f t="shared" si="232"/>
        <v>0</v>
      </c>
      <c r="AH137" s="63">
        <f t="shared" si="232"/>
        <v>0</v>
      </c>
      <c r="AI137" s="63">
        <f t="shared" si="232"/>
        <v>0</v>
      </c>
      <c r="AJ137" s="63">
        <f t="shared" si="232"/>
        <v>0</v>
      </c>
      <c r="AK137" s="63">
        <f t="shared" si="232"/>
        <v>0</v>
      </c>
      <c r="AL137" s="63">
        <f t="shared" si="232"/>
        <v>0</v>
      </c>
      <c r="AM137" s="63" t="e">
        <f t="shared" si="232"/>
        <v>#REF!</v>
      </c>
      <c r="AN137" s="63" t="e">
        <f t="shared" si="232"/>
        <v>#REF!</v>
      </c>
      <c r="AO137" s="62"/>
      <c r="AQ137" s="63">
        <f t="shared" ref="AQ137:BA137" si="233">SUM(AQ138,AQ149,AQ165,AQ181,AQ187,AQ238)</f>
        <v>0</v>
      </c>
      <c r="AR137" s="63">
        <f t="shared" si="233"/>
        <v>0</v>
      </c>
      <c r="AS137" s="63" t="e">
        <f t="shared" si="233"/>
        <v>#REF!</v>
      </c>
      <c r="AT137" s="63" t="e">
        <f t="shared" si="233"/>
        <v>#REF!</v>
      </c>
      <c r="AU137" s="63">
        <f t="shared" si="233"/>
        <v>0</v>
      </c>
      <c r="AV137" s="63">
        <f t="shared" si="233"/>
        <v>0</v>
      </c>
      <c r="AW137" s="63">
        <f t="shared" si="233"/>
        <v>0</v>
      </c>
      <c r="AX137" s="63">
        <f t="shared" si="233"/>
        <v>0</v>
      </c>
      <c r="AY137" s="63">
        <f t="shared" si="233"/>
        <v>0</v>
      </c>
      <c r="AZ137" s="63">
        <f t="shared" si="233"/>
        <v>0</v>
      </c>
      <c r="BA137" s="63" t="e">
        <f t="shared" si="233"/>
        <v>#REF!</v>
      </c>
    </row>
    <row r="138" spans="1:53" s="14" customFormat="1" ht="12.75" customHeight="1">
      <c r="A138" s="3"/>
      <c r="B138" s="42"/>
      <c r="C138" s="229" t="s">
        <v>263</v>
      </c>
      <c r="D138" s="229"/>
      <c r="E138" s="230"/>
      <c r="F138" s="173"/>
      <c r="G138" s="173"/>
      <c r="H138" s="54" t="s">
        <v>223</v>
      </c>
      <c r="I138" s="55"/>
      <c r="J138" s="55"/>
      <c r="K138" s="55"/>
      <c r="L138" s="64">
        <f>SUM(L143+L148)</f>
        <v>0</v>
      </c>
      <c r="M138" s="64">
        <f>SUM(M143+M148)</f>
        <v>0</v>
      </c>
      <c r="N138" s="64">
        <f t="shared" ref="N138:AO138" si="234">SUM(N143+N148)</f>
        <v>0</v>
      </c>
      <c r="O138" s="64">
        <f t="shared" si="234"/>
        <v>0</v>
      </c>
      <c r="P138" s="64">
        <f t="shared" si="234"/>
        <v>0</v>
      </c>
      <c r="Q138" s="64">
        <f t="shared" si="234"/>
        <v>0</v>
      </c>
      <c r="R138" s="64">
        <f>SUM(R143+R148)</f>
        <v>0</v>
      </c>
      <c r="S138" s="64">
        <f t="shared" si="234"/>
        <v>0</v>
      </c>
      <c r="T138" s="64">
        <f>SUM(T143+T148)</f>
        <v>0</v>
      </c>
      <c r="U138" s="64">
        <f t="shared" si="234"/>
        <v>0</v>
      </c>
      <c r="V138" s="64">
        <f t="shared" si="234"/>
        <v>0</v>
      </c>
      <c r="W138" s="64">
        <f t="shared" si="234"/>
        <v>0</v>
      </c>
      <c r="X138" s="64">
        <f t="shared" si="234"/>
        <v>0</v>
      </c>
      <c r="Y138" s="64">
        <f t="shared" si="234"/>
        <v>0</v>
      </c>
      <c r="Z138" s="64">
        <f t="shared" si="234"/>
        <v>0</v>
      </c>
      <c r="AA138" s="64">
        <f t="shared" si="234"/>
        <v>0</v>
      </c>
      <c r="AB138" s="64">
        <f t="shared" si="234"/>
        <v>0</v>
      </c>
      <c r="AC138" s="64">
        <f t="shared" si="234"/>
        <v>0</v>
      </c>
      <c r="AD138" s="64">
        <f t="shared" si="234"/>
        <v>0</v>
      </c>
      <c r="AE138" s="64">
        <f t="shared" si="234"/>
        <v>0</v>
      </c>
      <c r="AF138" s="64">
        <f t="shared" si="234"/>
        <v>0</v>
      </c>
      <c r="AG138" s="64">
        <f t="shared" si="234"/>
        <v>0</v>
      </c>
      <c r="AH138" s="64">
        <f t="shared" si="234"/>
        <v>0</v>
      </c>
      <c r="AI138" s="64">
        <f t="shared" si="234"/>
        <v>0</v>
      </c>
      <c r="AJ138" s="64">
        <f t="shared" si="234"/>
        <v>0</v>
      </c>
      <c r="AK138" s="64">
        <f t="shared" si="234"/>
        <v>0</v>
      </c>
      <c r="AL138" s="64">
        <f t="shared" si="234"/>
        <v>0</v>
      </c>
      <c r="AM138" s="64">
        <f t="shared" si="234"/>
        <v>0</v>
      </c>
      <c r="AN138" s="64">
        <f t="shared" si="234"/>
        <v>0</v>
      </c>
      <c r="AO138" s="64">
        <f t="shared" si="234"/>
        <v>0</v>
      </c>
      <c r="AP138" s="113"/>
      <c r="AQ138" s="64">
        <f t="shared" ref="AQ138:BA138" si="235">SUM(AQ143+AQ148)</f>
        <v>0</v>
      </c>
      <c r="AR138" s="64">
        <f t="shared" si="235"/>
        <v>0</v>
      </c>
      <c r="AS138" s="64">
        <f t="shared" si="235"/>
        <v>0</v>
      </c>
      <c r="AT138" s="64">
        <f t="shared" si="235"/>
        <v>0</v>
      </c>
      <c r="AU138" s="64">
        <f t="shared" si="235"/>
        <v>0</v>
      </c>
      <c r="AV138" s="64">
        <f t="shared" si="235"/>
        <v>0</v>
      </c>
      <c r="AW138" s="64">
        <f t="shared" si="235"/>
        <v>0</v>
      </c>
      <c r="AX138" s="64">
        <f t="shared" si="235"/>
        <v>0</v>
      </c>
      <c r="AY138" s="64">
        <f t="shared" si="235"/>
        <v>0</v>
      </c>
      <c r="AZ138" s="64">
        <f t="shared" si="235"/>
        <v>0</v>
      </c>
      <c r="BA138" s="64">
        <f t="shared" si="235"/>
        <v>0</v>
      </c>
    </row>
    <row r="139" spans="1:53" outlineLevel="2">
      <c r="B139" s="41"/>
      <c r="C139" s="38"/>
      <c r="D139" s="85"/>
      <c r="E139" s="85"/>
      <c r="F139" s="87"/>
      <c r="G139" s="82"/>
      <c r="H139" s="15" t="s">
        <v>49</v>
      </c>
      <c r="I139" s="16"/>
      <c r="J139" s="17"/>
      <c r="K139" s="17"/>
      <c r="L139" s="18" t="str">
        <f>IF(I139&lt;&gt;0,((VLOOKUP(I139,'1. Standard_Cost'!$B$4:$D$9,2)+VLOOKUP(I139,'1. Standard_Cost'!$B$4:$D$9,3))*J139*K139),"0")</f>
        <v>0</v>
      </c>
      <c r="M139" s="18">
        <f t="shared" ref="M139:M142" si="236">L139*0.167</f>
        <v>0</v>
      </c>
      <c r="N139" s="19"/>
      <c r="O139" s="19"/>
      <c r="P139" s="19"/>
      <c r="Q139" s="19"/>
      <c r="R139" s="20">
        <f>+N139*P139*'1. Standard_Cost'!$B$13</f>
        <v>0</v>
      </c>
      <c r="S139" s="20">
        <f>+N139*O139*P139*'1. Standard_Cost'!$C$13</f>
        <v>0</v>
      </c>
      <c r="T139" s="20">
        <f>+N139*P139*Q139*'1. Standard_Cost'!$D$13</f>
        <v>0</v>
      </c>
      <c r="U139" s="20">
        <f>+N139*O139*'1. Standard_Cost'!$E$13</f>
        <v>0</v>
      </c>
      <c r="V139" s="19"/>
      <c r="W139" s="19"/>
      <c r="X139" s="19"/>
      <c r="Y139" s="20">
        <f>+V139*((X139*'1. Standard_Cost'!$B$17)+(W139*X139*'1. Standard_Cost'!$C$17))</f>
        <v>0</v>
      </c>
      <c r="Z139" s="19"/>
      <c r="AA139" s="19"/>
      <c r="AB139" s="20">
        <f>+Z139*'1. Standard_Cost'!$B$21+AA139*'1. Standard_Cost'!$C$21</f>
        <v>0</v>
      </c>
      <c r="AC139" s="21"/>
      <c r="AD139" s="22"/>
      <c r="AE139" s="20">
        <f>SUM(AD139,AC139,AB139,Y139,U139,T139,S139,R139)*'1. Standard_Cost'!B185</f>
        <v>0</v>
      </c>
      <c r="AF139" s="20">
        <f>SUM(AD139,AE139)</f>
        <v>0</v>
      </c>
      <c r="AG139" s="19"/>
      <c r="AH139" s="19"/>
      <c r="AI139" s="19"/>
      <c r="AJ139" s="23"/>
      <c r="AK139" s="23"/>
      <c r="AL139" s="23"/>
      <c r="AM139" s="20">
        <f>AG139*'1. Standard_Cost'!B181+'Incremental_Cost Year 1'!AH84*'1. Standard_Cost'!C181+'Incremental_Cost Year 1'!AI84*'1. Standard_Cost'!D181+'Incremental_Cost Year 1'!AJ84+'Incremental_Cost Year 1'!AL84+AK139</f>
        <v>0</v>
      </c>
      <c r="AN139" s="20">
        <f>AM139*'1. Standard_Cost'!C185</f>
        <v>0</v>
      </c>
      <c r="AO139" s="23"/>
      <c r="AQ139" s="20">
        <f t="shared" ref="AQ139:AQ142" si="237">L139+M139</f>
        <v>0</v>
      </c>
      <c r="AR139" s="20">
        <f t="shared" ref="AR139:AR142" si="238">AF139</f>
        <v>0</v>
      </c>
      <c r="AS139" s="20">
        <f t="shared" ref="AS139:AS142" si="239">AM139+AN139</f>
        <v>0</v>
      </c>
      <c r="AT139" s="20">
        <f>SUM(AQ139,AR139,AS139)</f>
        <v>0</v>
      </c>
      <c r="AU139" s="24"/>
      <c r="AV139" s="24"/>
      <c r="AW139" s="24"/>
      <c r="AX139" s="24"/>
      <c r="AY139" s="24"/>
      <c r="AZ139" s="24"/>
      <c r="BA139" s="25">
        <f t="shared" ref="BA139:BA142" si="240">SUM(AU139:AZ139)-AT139</f>
        <v>0</v>
      </c>
    </row>
    <row r="140" spans="1:53" outlineLevel="2">
      <c r="B140" s="41"/>
      <c r="C140" s="38"/>
      <c r="D140" s="84"/>
      <c r="E140" s="84"/>
      <c r="F140" s="84"/>
      <c r="G140" s="83"/>
      <c r="H140" s="15" t="s">
        <v>50</v>
      </c>
      <c r="I140" s="16"/>
      <c r="J140" s="17"/>
      <c r="K140" s="17"/>
      <c r="L140" s="18" t="str">
        <f>IF(I140&lt;&gt;0,((VLOOKUP(I140,'1. Standard_Cost'!$B$4:$D$9,2)+VLOOKUP(I140,'1. Standard_Cost'!$B$4:$D$9,3))*J140*K140),"0")</f>
        <v>0</v>
      </c>
      <c r="M140" s="18">
        <f t="shared" si="236"/>
        <v>0</v>
      </c>
      <c r="N140" s="19"/>
      <c r="O140" s="19"/>
      <c r="P140" s="19"/>
      <c r="Q140" s="19"/>
      <c r="R140" s="20">
        <f>+N140*P140*'1. Standard_Cost'!$B$13</f>
        <v>0</v>
      </c>
      <c r="S140" s="20">
        <f>+N140*O140*P140*'1. Standard_Cost'!$C$13</f>
        <v>0</v>
      </c>
      <c r="T140" s="20">
        <f>+N140*P140*Q140*'1. Standard_Cost'!$D$13</f>
        <v>0</v>
      </c>
      <c r="U140" s="20">
        <f>+N140*O140*'1. Standard_Cost'!$E$13</f>
        <v>0</v>
      </c>
      <c r="V140" s="19"/>
      <c r="W140" s="19"/>
      <c r="X140" s="19"/>
      <c r="Y140" s="20">
        <f>+V140*((X140*'1. Standard_Cost'!$B$17)+(W140*X140*'1. Standard_Cost'!$C$17))</f>
        <v>0</v>
      </c>
      <c r="Z140" s="19"/>
      <c r="AA140" s="19"/>
      <c r="AB140" s="20">
        <f>+Z140*'1. Standard_Cost'!$B$21+AA140*'1. Standard_Cost'!$C$21</f>
        <v>0</v>
      </c>
      <c r="AC140" s="21"/>
      <c r="AD140" s="22"/>
      <c r="AE140" s="20">
        <f>SUM(AD140,AC140,AB140,Y140,U140,T140,S140,R140)*'1. Standard_Cost'!B185</f>
        <v>0</v>
      </c>
      <c r="AF140" s="20">
        <f t="shared" ref="AF140:AF142" si="241">SUM(AD140,AE140)</f>
        <v>0</v>
      </c>
      <c r="AG140" s="19"/>
      <c r="AH140" s="19"/>
      <c r="AI140" s="19"/>
      <c r="AJ140" s="23"/>
      <c r="AK140" s="23"/>
      <c r="AL140" s="23"/>
      <c r="AM140" s="20">
        <f>AG140*'1. Standard_Cost'!B181+'Incremental_Cost Year 1'!AH85*'1. Standard_Cost'!C181+'Incremental_Cost Year 1'!AI85*'1. Standard_Cost'!D181+'Incremental_Cost Year 1'!AJ85+'Incremental_Cost Year 1'!AL85+AK140</f>
        <v>0</v>
      </c>
      <c r="AN140" s="20">
        <f>AM140*'1. Standard_Cost'!C185</f>
        <v>0</v>
      </c>
      <c r="AO140" s="23"/>
      <c r="AQ140" s="20">
        <f t="shared" si="237"/>
        <v>0</v>
      </c>
      <c r="AR140" s="20">
        <f t="shared" si="238"/>
        <v>0</v>
      </c>
      <c r="AS140" s="20">
        <f t="shared" si="239"/>
        <v>0</v>
      </c>
      <c r="AT140" s="20">
        <f t="shared" ref="AT140:AT142" si="242">SUM(AQ140,AR140,AS140)</f>
        <v>0</v>
      </c>
      <c r="AU140" s="24"/>
      <c r="AV140" s="24"/>
      <c r="AW140" s="24"/>
      <c r="AX140" s="24"/>
      <c r="AY140" s="24"/>
      <c r="AZ140" s="24"/>
      <c r="BA140" s="25">
        <f t="shared" si="240"/>
        <v>0</v>
      </c>
    </row>
    <row r="141" spans="1:53" outlineLevel="2">
      <c r="B141" s="41"/>
      <c r="C141" s="38"/>
      <c r="D141" s="84"/>
      <c r="E141" s="84"/>
      <c r="F141" s="84"/>
      <c r="G141" s="83"/>
      <c r="H141" s="15" t="s">
        <v>51</v>
      </c>
      <c r="I141" s="16"/>
      <c r="J141" s="17"/>
      <c r="K141" s="17"/>
      <c r="L141" s="18" t="str">
        <f>IF(I141&lt;&gt;0,((VLOOKUP(I141,'1. Standard_Cost'!$B$4:$D$9,2)+VLOOKUP(I141,'1. Standard_Cost'!$B$4:$D$9,3))*J141*K141),"0")</f>
        <v>0</v>
      </c>
      <c r="M141" s="18">
        <f t="shared" si="236"/>
        <v>0</v>
      </c>
      <c r="N141" s="19"/>
      <c r="O141" s="19"/>
      <c r="P141" s="19"/>
      <c r="Q141" s="19"/>
      <c r="R141" s="20">
        <f>+N141*P141*'1. Standard_Cost'!$B$13</f>
        <v>0</v>
      </c>
      <c r="S141" s="20">
        <f>+N141*O141*P141*'1. Standard_Cost'!$C$13</f>
        <v>0</v>
      </c>
      <c r="T141" s="20">
        <f>+N141*P141*Q141*'1. Standard_Cost'!$D$13</f>
        <v>0</v>
      </c>
      <c r="U141" s="20">
        <f>+N141*O141*'1. Standard_Cost'!$E$13</f>
        <v>0</v>
      </c>
      <c r="V141" s="19"/>
      <c r="W141" s="19"/>
      <c r="X141" s="19"/>
      <c r="Y141" s="20">
        <f>+V141*((X141*'1. Standard_Cost'!$B$17)+(W141*X141*'1. Standard_Cost'!$C$17))</f>
        <v>0</v>
      </c>
      <c r="Z141" s="19"/>
      <c r="AA141" s="19"/>
      <c r="AB141" s="20">
        <f>+Z141*'1. Standard_Cost'!$B$21+AA141*'1. Standard_Cost'!$C$21</f>
        <v>0</v>
      </c>
      <c r="AC141" s="21"/>
      <c r="AD141" s="22"/>
      <c r="AE141" s="20">
        <f>SUM(AD141,AC141,AB141,Y141,U141,T141,S141,R141)*'1. Standard_Cost'!B185</f>
        <v>0</v>
      </c>
      <c r="AF141" s="20">
        <f t="shared" si="241"/>
        <v>0</v>
      </c>
      <c r="AG141" s="19"/>
      <c r="AH141" s="19"/>
      <c r="AI141" s="19"/>
      <c r="AJ141" s="23"/>
      <c r="AK141" s="23"/>
      <c r="AL141" s="23"/>
      <c r="AM141" s="20">
        <f>AG141*'1. Standard_Cost'!B181+'Incremental_Cost Year 1'!AH86*'1. Standard_Cost'!C181+'Incremental_Cost Year 1'!AI86*'1. Standard_Cost'!D181+'Incremental_Cost Year 1'!AJ86+'Incremental_Cost Year 1'!AL86+AK141</f>
        <v>0</v>
      </c>
      <c r="AN141" s="20">
        <f>AM141*'1. Standard_Cost'!C185</f>
        <v>0</v>
      </c>
      <c r="AO141" s="23"/>
      <c r="AQ141" s="20">
        <f t="shared" si="237"/>
        <v>0</v>
      </c>
      <c r="AR141" s="20">
        <f t="shared" si="238"/>
        <v>0</v>
      </c>
      <c r="AS141" s="20">
        <f t="shared" si="239"/>
        <v>0</v>
      </c>
      <c r="AT141" s="20">
        <f t="shared" si="242"/>
        <v>0</v>
      </c>
      <c r="AU141" s="24"/>
      <c r="AV141" s="24"/>
      <c r="AW141" s="24"/>
      <c r="AX141" s="24"/>
      <c r="AY141" s="24"/>
      <c r="AZ141" s="24"/>
      <c r="BA141" s="25">
        <f t="shared" si="240"/>
        <v>0</v>
      </c>
    </row>
    <row r="142" spans="1:53" outlineLevel="2">
      <c r="B142" s="41"/>
      <c r="C142" s="38"/>
      <c r="D142" s="84"/>
      <c r="E142" s="84"/>
      <c r="F142" s="84"/>
      <c r="G142" s="83"/>
      <c r="H142" s="26" t="s">
        <v>180</v>
      </c>
      <c r="I142" s="16"/>
      <c r="J142" s="17"/>
      <c r="K142" s="17"/>
      <c r="L142" s="18" t="str">
        <f>IF(I142&lt;&gt;0,((VLOOKUP(I142,'1. Standard_Cost'!$B$4:$D$9,2)+VLOOKUP(I142,'1. Standard_Cost'!$B$4:$D$9,3))*J142*K142),"0")</f>
        <v>0</v>
      </c>
      <c r="M142" s="18">
        <f t="shared" si="236"/>
        <v>0</v>
      </c>
      <c r="N142" s="19"/>
      <c r="O142" s="19"/>
      <c r="P142" s="19"/>
      <c r="Q142" s="19"/>
      <c r="R142" s="20">
        <f>+N142*P142*'1. Standard_Cost'!$B$13</f>
        <v>0</v>
      </c>
      <c r="S142" s="20">
        <f>+N142*O142*P142*'1. Standard_Cost'!$C$13</f>
        <v>0</v>
      </c>
      <c r="T142" s="20">
        <f>+N142*P142*Q142*'1. Standard_Cost'!$D$13</f>
        <v>0</v>
      </c>
      <c r="U142" s="20">
        <f>+N142*O142*'1. Standard_Cost'!$E$13</f>
        <v>0</v>
      </c>
      <c r="V142" s="19"/>
      <c r="W142" s="19"/>
      <c r="X142" s="19"/>
      <c r="Y142" s="20">
        <f>+V142*((X142*'1. Standard_Cost'!$B$17)+(W142*X142*'1. Standard_Cost'!$C$17))</f>
        <v>0</v>
      </c>
      <c r="Z142" s="19"/>
      <c r="AA142" s="19"/>
      <c r="AB142" s="20">
        <f>+Z142*'1. Standard_Cost'!$B$21+AA142*'1. Standard_Cost'!$C$21</f>
        <v>0</v>
      </c>
      <c r="AC142" s="21"/>
      <c r="AD142" s="22"/>
      <c r="AE142" s="20">
        <f>SUM(AD142,AC142,AB142,Y142,U142,T142,S142,R142)*'1. Standard_Cost'!B185</f>
        <v>0</v>
      </c>
      <c r="AF142" s="20">
        <f t="shared" si="241"/>
        <v>0</v>
      </c>
      <c r="AG142" s="19"/>
      <c r="AH142" s="19"/>
      <c r="AI142" s="19"/>
      <c r="AJ142" s="23"/>
      <c r="AK142" s="23"/>
      <c r="AL142" s="23"/>
      <c r="AM142" s="20">
        <f>AG142*'1. Standard_Cost'!B181+'Incremental_Cost Year 1'!AH87*'1. Standard_Cost'!C181+'Incremental_Cost Year 1'!AI87*'1. Standard_Cost'!D181+'Incremental_Cost Year 1'!AJ87+'Incremental_Cost Year 1'!AL87+AK142</f>
        <v>0</v>
      </c>
      <c r="AN142" s="20">
        <f>AM142*'1. Standard_Cost'!C185</f>
        <v>0</v>
      </c>
      <c r="AO142" s="23"/>
      <c r="AQ142" s="20">
        <f t="shared" si="237"/>
        <v>0</v>
      </c>
      <c r="AR142" s="20">
        <f t="shared" si="238"/>
        <v>0</v>
      </c>
      <c r="AS142" s="20">
        <f t="shared" si="239"/>
        <v>0</v>
      </c>
      <c r="AT142" s="20">
        <f t="shared" si="242"/>
        <v>0</v>
      </c>
      <c r="AU142" s="24"/>
      <c r="AV142" s="24"/>
      <c r="AW142" s="24"/>
      <c r="AX142" s="24"/>
      <c r="AY142" s="24"/>
      <c r="AZ142" s="24"/>
      <c r="BA142" s="25">
        <f t="shared" si="240"/>
        <v>0</v>
      </c>
    </row>
    <row r="143" spans="1:53" ht="41.4" outlineLevel="1">
      <c r="B143" s="41"/>
      <c r="C143" s="38"/>
      <c r="D143" s="86" t="s">
        <v>48</v>
      </c>
      <c r="E143" s="86" t="s">
        <v>224</v>
      </c>
      <c r="F143" s="88" t="s">
        <v>153</v>
      </c>
      <c r="G143" s="89" t="s">
        <v>154</v>
      </c>
      <c r="H143" s="27" t="s">
        <v>116</v>
      </c>
      <c r="I143" s="28"/>
      <c r="J143" s="28"/>
      <c r="K143" s="28"/>
      <c r="L143" s="29">
        <f>SUM(L139:L142)</f>
        <v>0</v>
      </c>
      <c r="M143" s="29">
        <f>SUM(M139:M142)</f>
        <v>0</v>
      </c>
      <c r="N143" s="28"/>
      <c r="O143" s="28"/>
      <c r="P143" s="28"/>
      <c r="Q143" s="28"/>
      <c r="R143" s="30">
        <f>SUM(R139:R142)</f>
        <v>0</v>
      </c>
      <c r="S143" s="30">
        <f>SUM(S139:S142)</f>
        <v>0</v>
      </c>
      <c r="T143" s="30">
        <f>SUM(T139:T142)</f>
        <v>0</v>
      </c>
      <c r="U143" s="30">
        <f>SUM(U139:U142)</f>
        <v>0</v>
      </c>
      <c r="V143" s="28"/>
      <c r="W143" s="28"/>
      <c r="X143" s="28"/>
      <c r="Y143" s="29">
        <f>SUM(Y139:Y142)</f>
        <v>0</v>
      </c>
      <c r="Z143" s="28"/>
      <c r="AA143" s="28"/>
      <c r="AB143" s="29">
        <f t="shared" ref="AB143:AF143" si="243">SUM(AB139:AB142)</f>
        <v>0</v>
      </c>
      <c r="AC143" s="29">
        <f t="shared" si="243"/>
        <v>0</v>
      </c>
      <c r="AD143" s="29">
        <f t="shared" si="243"/>
        <v>0</v>
      </c>
      <c r="AE143" s="29">
        <f t="shared" si="243"/>
        <v>0</v>
      </c>
      <c r="AF143" s="29">
        <f t="shared" si="243"/>
        <v>0</v>
      </c>
      <c r="AG143" s="28"/>
      <c r="AH143" s="28"/>
      <c r="AI143" s="28"/>
      <c r="AJ143" s="30">
        <f>SUM(AJ139:AJ142)</f>
        <v>0</v>
      </c>
      <c r="AK143" s="30">
        <f>SUM(AK139:AK142)</f>
        <v>0</v>
      </c>
      <c r="AL143" s="30">
        <f>SUM(AL139:AL142)</f>
        <v>0</v>
      </c>
      <c r="AM143" s="29">
        <f>SUM(AM139:AM142)</f>
        <v>0</v>
      </c>
      <c r="AN143" s="29">
        <f>SUM(AN139:AN142)</f>
        <v>0</v>
      </c>
      <c r="AO143" s="31"/>
      <c r="AP143" s="32"/>
      <c r="AQ143" s="78">
        <f t="shared" ref="AQ143:BA143" si="244">SUM(AQ139:AQ142)</f>
        <v>0</v>
      </c>
      <c r="AR143" s="78">
        <f t="shared" si="244"/>
        <v>0</v>
      </c>
      <c r="AS143" s="78">
        <f t="shared" si="244"/>
        <v>0</v>
      </c>
      <c r="AT143" s="78">
        <f t="shared" si="244"/>
        <v>0</v>
      </c>
      <c r="AU143" s="78">
        <f t="shared" si="244"/>
        <v>0</v>
      </c>
      <c r="AV143" s="78">
        <f t="shared" si="244"/>
        <v>0</v>
      </c>
      <c r="AW143" s="78">
        <f t="shared" si="244"/>
        <v>0</v>
      </c>
      <c r="AX143" s="78">
        <f t="shared" si="244"/>
        <v>0</v>
      </c>
      <c r="AY143" s="78">
        <f t="shared" si="244"/>
        <v>0</v>
      </c>
      <c r="AZ143" s="78">
        <f t="shared" si="244"/>
        <v>0</v>
      </c>
      <c r="BA143" s="78">
        <f t="shared" si="244"/>
        <v>0</v>
      </c>
    </row>
    <row r="144" spans="1:53" outlineLevel="2">
      <c r="B144" s="41"/>
      <c r="C144" s="38"/>
      <c r="D144" s="85"/>
      <c r="E144" s="85"/>
      <c r="F144" s="87"/>
      <c r="G144" s="82"/>
      <c r="H144" s="15" t="s">
        <v>49</v>
      </c>
      <c r="I144" s="16"/>
      <c r="J144" s="17"/>
      <c r="K144" s="17"/>
      <c r="L144" s="18" t="str">
        <f>IF(I144&lt;&gt;0,((VLOOKUP(I144,'1. Standard_Cost'!$B$4:$D$9,2)+VLOOKUP(I144,'1. Standard_Cost'!$B$4:$D$9,3))*J144*K144),"0")</f>
        <v>0</v>
      </c>
      <c r="M144" s="18">
        <f t="shared" ref="M144:M147" si="245">L144*0.167</f>
        <v>0</v>
      </c>
      <c r="N144" s="19"/>
      <c r="O144" s="19"/>
      <c r="P144" s="19"/>
      <c r="Q144" s="19"/>
      <c r="R144" s="20">
        <f>+N144*P144*'1. Standard_Cost'!$B$13</f>
        <v>0</v>
      </c>
      <c r="S144" s="20">
        <f>+N144*O144*P144*'1. Standard_Cost'!$C$13</f>
        <v>0</v>
      </c>
      <c r="T144" s="20">
        <f>+N144*P144*Q144*'1. Standard_Cost'!$D$13</f>
        <v>0</v>
      </c>
      <c r="U144" s="20">
        <f>+N144*O144*'1. Standard_Cost'!$E$13</f>
        <v>0</v>
      </c>
      <c r="V144" s="19"/>
      <c r="W144" s="19"/>
      <c r="X144" s="19"/>
      <c r="Y144" s="20">
        <f>+V144*((X144*'1. Standard_Cost'!$B$17)+(W144*X144*'1. Standard_Cost'!$C$17))</f>
        <v>0</v>
      </c>
      <c r="Z144" s="19"/>
      <c r="AA144" s="19"/>
      <c r="AB144" s="20">
        <f>+Z144*'1. Standard_Cost'!$B$21+AA144*'1. Standard_Cost'!$C$21</f>
        <v>0</v>
      </c>
      <c r="AC144" s="21"/>
      <c r="AD144" s="22"/>
      <c r="AE144" s="20">
        <f>SUM(AD144,AC144,AB144,Y144,U144,T144,S144,R144)*'1. Standard_Cost'!B185</f>
        <v>0</v>
      </c>
      <c r="AF144" s="20">
        <f>SUM(AD144,AE144)</f>
        <v>0</v>
      </c>
      <c r="AG144" s="19"/>
      <c r="AH144" s="19"/>
      <c r="AI144" s="19"/>
      <c r="AJ144" s="23"/>
      <c r="AK144" s="23"/>
      <c r="AL144" s="23"/>
      <c r="AM144" s="20">
        <f>AG144*'1. Standard_Cost'!B181+'Incremental_Cost Year 1'!AH89*'1. Standard_Cost'!C181+'Incremental_Cost Year 1'!AI89*'1. Standard_Cost'!D181+'Incremental_Cost Year 1'!AJ89+'Incremental_Cost Year 1'!AL89+AK144</f>
        <v>0</v>
      </c>
      <c r="AN144" s="20">
        <f>AM144*'1. Standard_Cost'!C185</f>
        <v>0</v>
      </c>
      <c r="AO144" s="23"/>
      <c r="AQ144" s="20">
        <f t="shared" ref="AQ144:AQ147" si="246">L144+M144</f>
        <v>0</v>
      </c>
      <c r="AR144" s="20">
        <f t="shared" ref="AR144:AR147" si="247">AF144</f>
        <v>0</v>
      </c>
      <c r="AS144" s="20">
        <f t="shared" ref="AS144:AS147" si="248">AM144+AN144</f>
        <v>0</v>
      </c>
      <c r="AT144" s="20">
        <f>SUM(AQ144,AR144,AS144)</f>
        <v>0</v>
      </c>
      <c r="AU144" s="24"/>
      <c r="AV144" s="24"/>
      <c r="AW144" s="24"/>
      <c r="AX144" s="24"/>
      <c r="AY144" s="24"/>
      <c r="AZ144" s="24"/>
      <c r="BA144" s="25">
        <f t="shared" ref="BA144:BA147" si="249">SUM(AU144:AZ144)-AT144</f>
        <v>0</v>
      </c>
    </row>
    <row r="145" spans="2:53" outlineLevel="2">
      <c r="B145" s="41"/>
      <c r="C145" s="38"/>
      <c r="D145" s="84"/>
      <c r="E145" s="84"/>
      <c r="F145" s="84"/>
      <c r="G145" s="83"/>
      <c r="H145" s="15" t="s">
        <v>50</v>
      </c>
      <c r="I145" s="16"/>
      <c r="J145" s="17"/>
      <c r="K145" s="17"/>
      <c r="L145" s="18" t="str">
        <f>IF(I145&lt;&gt;0,((VLOOKUP(I145,'1. Standard_Cost'!$B$4:$D$9,2)+VLOOKUP(I145,'1. Standard_Cost'!$B$4:$D$9,3))*J145*K145),"0")</f>
        <v>0</v>
      </c>
      <c r="M145" s="18">
        <f t="shared" si="245"/>
        <v>0</v>
      </c>
      <c r="N145" s="19"/>
      <c r="O145" s="19"/>
      <c r="P145" s="19"/>
      <c r="Q145" s="19"/>
      <c r="R145" s="20">
        <f>+N145*P145*'1. Standard_Cost'!$B$13</f>
        <v>0</v>
      </c>
      <c r="S145" s="20">
        <f>+N145*O145*P145*'1. Standard_Cost'!$C$13</f>
        <v>0</v>
      </c>
      <c r="T145" s="20">
        <f>+N145*P145*Q145*'1. Standard_Cost'!$D$13</f>
        <v>0</v>
      </c>
      <c r="U145" s="20">
        <f>+N145*O145*'1. Standard_Cost'!$E$13</f>
        <v>0</v>
      </c>
      <c r="V145" s="19"/>
      <c r="W145" s="19"/>
      <c r="X145" s="19"/>
      <c r="Y145" s="20">
        <f>+V145*((X145*'1. Standard_Cost'!$B$17)+(W145*X145*'1. Standard_Cost'!$C$17))</f>
        <v>0</v>
      </c>
      <c r="Z145" s="19"/>
      <c r="AA145" s="19"/>
      <c r="AB145" s="20">
        <f>+Z145*'1. Standard_Cost'!$B$21+AA145*'1. Standard_Cost'!$C$21</f>
        <v>0</v>
      </c>
      <c r="AC145" s="21"/>
      <c r="AD145" s="22"/>
      <c r="AE145" s="20">
        <f>SUM(AD145,AC145,AB145,Y145,U145,T145,S145,R145)*'1. Standard_Cost'!B185</f>
        <v>0</v>
      </c>
      <c r="AF145" s="20">
        <f t="shared" ref="AF145:AF147" si="250">SUM(AD145,AE145)</f>
        <v>0</v>
      </c>
      <c r="AG145" s="19"/>
      <c r="AH145" s="19"/>
      <c r="AI145" s="19"/>
      <c r="AJ145" s="23"/>
      <c r="AK145" s="23"/>
      <c r="AL145" s="23"/>
      <c r="AM145" s="20">
        <f>AG145*'1. Standard_Cost'!B181+'Incremental_Cost Year 1'!AH90*'1. Standard_Cost'!C181+'Incremental_Cost Year 1'!AI90*'1. Standard_Cost'!D181+'Incremental_Cost Year 1'!AJ90+'Incremental_Cost Year 1'!AL90+AK145</f>
        <v>0</v>
      </c>
      <c r="AN145" s="20">
        <f>AM145*'1. Standard_Cost'!C185</f>
        <v>0</v>
      </c>
      <c r="AO145" s="23"/>
      <c r="AQ145" s="20">
        <f t="shared" si="246"/>
        <v>0</v>
      </c>
      <c r="AR145" s="20">
        <f t="shared" si="247"/>
        <v>0</v>
      </c>
      <c r="AS145" s="20">
        <f t="shared" si="248"/>
        <v>0</v>
      </c>
      <c r="AT145" s="20">
        <f t="shared" ref="AT145:AT147" si="251">SUM(AQ145,AR145,AS145)</f>
        <v>0</v>
      </c>
      <c r="AU145" s="24"/>
      <c r="AV145" s="24">
        <v>0</v>
      </c>
      <c r="AW145" s="24"/>
      <c r="AX145" s="24"/>
      <c r="AY145" s="24"/>
      <c r="AZ145" s="24"/>
      <c r="BA145" s="25">
        <f t="shared" si="249"/>
        <v>0</v>
      </c>
    </row>
    <row r="146" spans="2:53" outlineLevel="2">
      <c r="B146" s="41"/>
      <c r="C146" s="240"/>
      <c r="D146" s="84"/>
      <c r="E146" s="84"/>
      <c r="F146" s="84"/>
      <c r="G146" s="83"/>
      <c r="H146" s="15" t="s">
        <v>51</v>
      </c>
      <c r="I146" s="16"/>
      <c r="J146" s="17"/>
      <c r="K146" s="17"/>
      <c r="L146" s="18" t="str">
        <f>IF(I146&lt;&gt;0,((VLOOKUP(I146,'1. Standard_Cost'!$B$4:$D$9,2)+VLOOKUP(I146,'1. Standard_Cost'!$B$4:$D$9,3))*J146*K146),"0")</f>
        <v>0</v>
      </c>
      <c r="M146" s="18">
        <f t="shared" si="245"/>
        <v>0</v>
      </c>
      <c r="N146" s="19"/>
      <c r="O146" s="19"/>
      <c r="P146" s="19"/>
      <c r="Q146" s="19"/>
      <c r="R146" s="20">
        <f>+N146*P146*'1. Standard_Cost'!$B$13</f>
        <v>0</v>
      </c>
      <c r="S146" s="20">
        <f>+N146*O146*P146*'1. Standard_Cost'!$C$13</f>
        <v>0</v>
      </c>
      <c r="T146" s="20">
        <f>+N146*P146*Q146*'1. Standard_Cost'!$D$13</f>
        <v>0</v>
      </c>
      <c r="U146" s="20">
        <f>+N146*O146*'1. Standard_Cost'!$E$13</f>
        <v>0</v>
      </c>
      <c r="V146" s="19"/>
      <c r="W146" s="19"/>
      <c r="X146" s="19"/>
      <c r="Y146" s="20">
        <f>+V146*((X146*'1. Standard_Cost'!$B$17)+(W146*X146*'1. Standard_Cost'!$C$17))</f>
        <v>0</v>
      </c>
      <c r="Z146" s="19"/>
      <c r="AA146" s="19"/>
      <c r="AB146" s="20">
        <f>+Z146*'1. Standard_Cost'!$B$21+AA146*'1. Standard_Cost'!$C$21</f>
        <v>0</v>
      </c>
      <c r="AC146" s="21"/>
      <c r="AD146" s="22"/>
      <c r="AE146" s="20">
        <f>SUM(AD146,AC146,AB146,Y146,U146,T146,S146,R146)*'1. Standard_Cost'!B185</f>
        <v>0</v>
      </c>
      <c r="AF146" s="20">
        <f t="shared" si="250"/>
        <v>0</v>
      </c>
      <c r="AG146" s="19"/>
      <c r="AH146" s="19"/>
      <c r="AI146" s="19"/>
      <c r="AJ146" s="23"/>
      <c r="AK146" s="23"/>
      <c r="AL146" s="23"/>
      <c r="AM146" s="20">
        <f>AG146*'1. Standard_Cost'!B181+'Incremental_Cost Year 1'!AH91*'1. Standard_Cost'!C181+'Incremental_Cost Year 1'!AI91*'1. Standard_Cost'!D181+'Incremental_Cost Year 1'!AJ91+'Incremental_Cost Year 1'!AL91+AK146</f>
        <v>0</v>
      </c>
      <c r="AN146" s="20">
        <f>AM146*'1. Standard_Cost'!C185</f>
        <v>0</v>
      </c>
      <c r="AO146" s="23"/>
      <c r="AQ146" s="20">
        <f t="shared" si="246"/>
        <v>0</v>
      </c>
      <c r="AR146" s="20">
        <f t="shared" si="247"/>
        <v>0</v>
      </c>
      <c r="AS146" s="20">
        <f t="shared" si="248"/>
        <v>0</v>
      </c>
      <c r="AT146" s="20">
        <f t="shared" si="251"/>
        <v>0</v>
      </c>
      <c r="AU146" s="24"/>
      <c r="AV146" s="24"/>
      <c r="AW146" s="24"/>
      <c r="AX146" s="24"/>
      <c r="AY146" s="24"/>
      <c r="AZ146" s="24"/>
      <c r="BA146" s="25">
        <f t="shared" si="249"/>
        <v>0</v>
      </c>
    </row>
    <row r="147" spans="2:53" outlineLevel="2">
      <c r="B147" s="41"/>
      <c r="C147" s="240"/>
      <c r="D147" s="84"/>
      <c r="E147" s="84"/>
      <c r="F147" s="84"/>
      <c r="G147" s="83"/>
      <c r="H147" s="26" t="s">
        <v>180</v>
      </c>
      <c r="I147" s="16"/>
      <c r="J147" s="17"/>
      <c r="K147" s="17"/>
      <c r="L147" s="18" t="str">
        <f>IF(I147&lt;&gt;0,((VLOOKUP(I147,'1. Standard_Cost'!$B$4:$D$9,2)+VLOOKUP(I147,'1. Standard_Cost'!$B$4:$D$9,3))*J147*K147),"0")</f>
        <v>0</v>
      </c>
      <c r="M147" s="18">
        <f t="shared" si="245"/>
        <v>0</v>
      </c>
      <c r="N147" s="19"/>
      <c r="O147" s="19"/>
      <c r="P147" s="19"/>
      <c r="Q147" s="19"/>
      <c r="R147" s="20">
        <f>+N147*P147*'1. Standard_Cost'!$B$13</f>
        <v>0</v>
      </c>
      <c r="S147" s="20">
        <f>+N147*O147*P147*'1. Standard_Cost'!$C$13</f>
        <v>0</v>
      </c>
      <c r="T147" s="20">
        <f>+N147*P147*Q147*'1. Standard_Cost'!$D$13</f>
        <v>0</v>
      </c>
      <c r="U147" s="20">
        <f>+N147*O147*'1. Standard_Cost'!$E$13</f>
        <v>0</v>
      </c>
      <c r="V147" s="19"/>
      <c r="W147" s="19"/>
      <c r="X147" s="19"/>
      <c r="Y147" s="20">
        <f>+V147*((X147*'1. Standard_Cost'!$B$17)+(W147*X147*'1. Standard_Cost'!$C$17))</f>
        <v>0</v>
      </c>
      <c r="Z147" s="19"/>
      <c r="AA147" s="19"/>
      <c r="AB147" s="20">
        <f>+Z147*'1. Standard_Cost'!$B$21+AA147*'1. Standard_Cost'!$C$21</f>
        <v>0</v>
      </c>
      <c r="AC147" s="21"/>
      <c r="AD147" s="22"/>
      <c r="AE147" s="20">
        <f>SUM(AD147,AC147,AB147,Y147,U147,T147,S147,R147)*'1. Standard_Cost'!B185</f>
        <v>0</v>
      </c>
      <c r="AF147" s="20">
        <f t="shared" si="250"/>
        <v>0</v>
      </c>
      <c r="AG147" s="19"/>
      <c r="AH147" s="19"/>
      <c r="AI147" s="19"/>
      <c r="AJ147" s="23"/>
      <c r="AK147" s="23"/>
      <c r="AL147" s="23"/>
      <c r="AM147" s="20">
        <f>AG147*'1. Standard_Cost'!B181+'Incremental_Cost Year 1'!AH92*'1. Standard_Cost'!C181+'Incremental_Cost Year 1'!AI92*'1. Standard_Cost'!D181+'Incremental_Cost Year 1'!AJ92+'Incremental_Cost Year 1'!AL92+AK147</f>
        <v>0</v>
      </c>
      <c r="AN147" s="20">
        <f>AM147*'1. Standard_Cost'!C185</f>
        <v>0</v>
      </c>
      <c r="AO147" s="23"/>
      <c r="AQ147" s="20">
        <f t="shared" si="246"/>
        <v>0</v>
      </c>
      <c r="AR147" s="20">
        <f t="shared" si="247"/>
        <v>0</v>
      </c>
      <c r="AS147" s="20">
        <f t="shared" si="248"/>
        <v>0</v>
      </c>
      <c r="AT147" s="20">
        <f t="shared" si="251"/>
        <v>0</v>
      </c>
      <c r="AU147" s="24"/>
      <c r="AV147" s="24"/>
      <c r="AW147" s="24"/>
      <c r="AX147" s="24"/>
      <c r="AY147" s="24"/>
      <c r="AZ147" s="24"/>
      <c r="BA147" s="25">
        <f t="shared" si="249"/>
        <v>0</v>
      </c>
    </row>
    <row r="148" spans="2:53" ht="41.4" outlineLevel="1">
      <c r="B148" s="41"/>
      <c r="C148" s="241"/>
      <c r="D148" s="86" t="s">
        <v>48</v>
      </c>
      <c r="E148" s="86" t="s">
        <v>225</v>
      </c>
      <c r="F148" s="88" t="s">
        <v>153</v>
      </c>
      <c r="G148" s="89" t="s">
        <v>154</v>
      </c>
      <c r="H148" s="27" t="s">
        <v>115</v>
      </c>
      <c r="I148" s="28"/>
      <c r="J148" s="28"/>
      <c r="K148" s="28"/>
      <c r="L148" s="29">
        <f>SUM(L144:L147)</f>
        <v>0</v>
      </c>
      <c r="M148" s="29">
        <f>SUM(M144:M147)</f>
        <v>0</v>
      </c>
      <c r="N148" s="28"/>
      <c r="O148" s="28"/>
      <c r="P148" s="28"/>
      <c r="Q148" s="28"/>
      <c r="R148" s="30">
        <f>SUM(R144:R147)</f>
        <v>0</v>
      </c>
      <c r="S148" s="30">
        <f>SUM(S144:S147)</f>
        <v>0</v>
      </c>
      <c r="T148" s="30">
        <f>SUM(T144:T147)</f>
        <v>0</v>
      </c>
      <c r="U148" s="30">
        <f>SUM(U144:U147)</f>
        <v>0</v>
      </c>
      <c r="V148" s="28"/>
      <c r="W148" s="28"/>
      <c r="X148" s="28"/>
      <c r="Y148" s="29">
        <f>SUM(Y144:Y147)</f>
        <v>0</v>
      </c>
      <c r="Z148" s="28"/>
      <c r="AA148" s="28"/>
      <c r="AB148" s="29">
        <f t="shared" ref="AB148:AF148" si="252">SUM(AB144:AB147)</f>
        <v>0</v>
      </c>
      <c r="AC148" s="29">
        <f t="shared" si="252"/>
        <v>0</v>
      </c>
      <c r="AD148" s="29">
        <f t="shared" si="252"/>
        <v>0</v>
      </c>
      <c r="AE148" s="29">
        <f t="shared" si="252"/>
        <v>0</v>
      </c>
      <c r="AF148" s="29">
        <f t="shared" si="252"/>
        <v>0</v>
      </c>
      <c r="AG148" s="28"/>
      <c r="AH148" s="28"/>
      <c r="AI148" s="28"/>
      <c r="AJ148" s="30">
        <f>SUM(AJ144:AJ147)</f>
        <v>0</v>
      </c>
      <c r="AK148" s="30">
        <f>SUM(AK144:AK147)</f>
        <v>0</v>
      </c>
      <c r="AL148" s="30">
        <f>SUM(AL144:AL147)</f>
        <v>0</v>
      </c>
      <c r="AM148" s="29">
        <f>SUM(AM144:AM147)</f>
        <v>0</v>
      </c>
      <c r="AN148" s="29">
        <f>SUM(AN144:AN147)</f>
        <v>0</v>
      </c>
      <c r="AO148" s="31"/>
      <c r="AP148" s="32"/>
      <c r="AQ148" s="78">
        <f t="shared" ref="AQ148:BA148" si="253">SUM(AQ144:AQ147)</f>
        <v>0</v>
      </c>
      <c r="AR148" s="78">
        <f t="shared" si="253"/>
        <v>0</v>
      </c>
      <c r="AS148" s="78">
        <f t="shared" si="253"/>
        <v>0</v>
      </c>
      <c r="AT148" s="78">
        <f t="shared" si="253"/>
        <v>0</v>
      </c>
      <c r="AU148" s="78">
        <f t="shared" si="253"/>
        <v>0</v>
      </c>
      <c r="AV148" s="78">
        <f t="shared" si="253"/>
        <v>0</v>
      </c>
      <c r="AW148" s="78">
        <f t="shared" si="253"/>
        <v>0</v>
      </c>
      <c r="AX148" s="78">
        <f t="shared" si="253"/>
        <v>0</v>
      </c>
      <c r="AY148" s="78">
        <f t="shared" si="253"/>
        <v>0</v>
      </c>
      <c r="AZ148" s="78">
        <f t="shared" si="253"/>
        <v>0</v>
      </c>
      <c r="BA148" s="78">
        <f t="shared" si="253"/>
        <v>0</v>
      </c>
    </row>
    <row r="149" spans="2:53" s="39" customFormat="1" ht="12.75" customHeight="1">
      <c r="B149" s="49"/>
      <c r="C149" s="224" t="s">
        <v>226</v>
      </c>
      <c r="D149" s="224"/>
      <c r="E149" s="225"/>
      <c r="F149" s="69"/>
      <c r="G149" s="69"/>
      <c r="H149" s="57" t="s">
        <v>240</v>
      </c>
      <c r="I149" s="58"/>
      <c r="J149" s="58"/>
      <c r="K149" s="58"/>
      <c r="L149" s="59">
        <f>SUM(L154,L159,L164)</f>
        <v>0</v>
      </c>
      <c r="M149" s="59">
        <f>SUM(M154,M159,M164)</f>
        <v>0</v>
      </c>
      <c r="N149" s="58"/>
      <c r="O149" s="58"/>
      <c r="P149" s="58"/>
      <c r="Q149" s="58"/>
      <c r="R149" s="59">
        <f>SUM(R154,R159,R164)</f>
        <v>0</v>
      </c>
      <c r="S149" s="59">
        <f t="shared" ref="S149:U149" si="254">SUM(S154,S159,S164)</f>
        <v>0</v>
      </c>
      <c r="T149" s="59">
        <f>SUM(T154,T159,T164)</f>
        <v>0</v>
      </c>
      <c r="U149" s="59">
        <f t="shared" si="254"/>
        <v>0</v>
      </c>
      <c r="V149" s="58"/>
      <c r="W149" s="58"/>
      <c r="X149" s="58"/>
      <c r="Y149" s="59">
        <f t="shared" ref="Y149" si="255">SUM(Y154,Y159,Y164)</f>
        <v>0</v>
      </c>
      <c r="Z149" s="58"/>
      <c r="AA149" s="58"/>
      <c r="AB149" s="59">
        <f t="shared" ref="AB149:AF149" si="256">SUM(AB154,AB159,AB164)</f>
        <v>0</v>
      </c>
      <c r="AC149" s="59">
        <f t="shared" si="256"/>
        <v>0</v>
      </c>
      <c r="AD149" s="59">
        <f t="shared" si="256"/>
        <v>0</v>
      </c>
      <c r="AE149" s="59">
        <f t="shared" si="256"/>
        <v>0</v>
      </c>
      <c r="AF149" s="59">
        <f t="shared" si="256"/>
        <v>0</v>
      </c>
      <c r="AG149" s="58"/>
      <c r="AH149" s="58"/>
      <c r="AI149" s="58"/>
      <c r="AJ149" s="59">
        <f t="shared" ref="AJ149:AN149" si="257">SUM(AJ154,AJ159,AJ164)</f>
        <v>0</v>
      </c>
      <c r="AK149" s="59">
        <f t="shared" si="257"/>
        <v>0</v>
      </c>
      <c r="AL149" s="59">
        <f t="shared" si="257"/>
        <v>0</v>
      </c>
      <c r="AM149" s="59" t="e">
        <f t="shared" si="257"/>
        <v>#REF!</v>
      </c>
      <c r="AN149" s="59" t="e">
        <f t="shared" si="257"/>
        <v>#REF!</v>
      </c>
      <c r="AO149" s="60"/>
      <c r="AP149" s="40"/>
      <c r="AQ149" s="59">
        <f t="shared" ref="AQ149:BA149" si="258">SUM(AQ154,AQ159,AQ164)</f>
        <v>0</v>
      </c>
      <c r="AR149" s="59">
        <f t="shared" si="258"/>
        <v>0</v>
      </c>
      <c r="AS149" s="59" t="e">
        <f t="shared" si="258"/>
        <v>#REF!</v>
      </c>
      <c r="AT149" s="59" t="e">
        <f t="shared" si="258"/>
        <v>#REF!</v>
      </c>
      <c r="AU149" s="59">
        <f t="shared" si="258"/>
        <v>0</v>
      </c>
      <c r="AV149" s="59">
        <f t="shared" si="258"/>
        <v>0</v>
      </c>
      <c r="AW149" s="59">
        <f t="shared" si="258"/>
        <v>0</v>
      </c>
      <c r="AX149" s="59">
        <f t="shared" si="258"/>
        <v>0</v>
      </c>
      <c r="AY149" s="59">
        <f t="shared" si="258"/>
        <v>0</v>
      </c>
      <c r="AZ149" s="59">
        <f t="shared" si="258"/>
        <v>0</v>
      </c>
      <c r="BA149" s="68" t="e">
        <f t="shared" si="258"/>
        <v>#REF!</v>
      </c>
    </row>
    <row r="150" spans="2:53" outlineLevel="2">
      <c r="B150" s="41"/>
      <c r="C150" s="38"/>
      <c r="D150" s="85"/>
      <c r="E150" s="85"/>
      <c r="F150" s="87"/>
      <c r="G150" s="82"/>
      <c r="H150" s="15" t="s">
        <v>49</v>
      </c>
      <c r="I150" s="16"/>
      <c r="J150" s="17"/>
      <c r="K150" s="17"/>
      <c r="L150" s="18" t="str">
        <f>IF(I150&lt;&gt;0,((VLOOKUP(I150,'1. Standard_Cost'!$B$4:$D$9,2)+VLOOKUP(I150,'1. Standard_Cost'!$B$4:$D$9,3))*J150*K150),"0")</f>
        <v>0</v>
      </c>
      <c r="M150" s="18">
        <f t="shared" ref="M150:M153" si="259">L150*0.167</f>
        <v>0</v>
      </c>
      <c r="N150" s="19"/>
      <c r="O150" s="19"/>
      <c r="P150" s="19"/>
      <c r="Q150" s="19"/>
      <c r="R150" s="20">
        <f>+N150*P150*'1. Standard_Cost'!$B$13</f>
        <v>0</v>
      </c>
      <c r="S150" s="20">
        <f>+N150*O150*P150*'1. Standard_Cost'!$C$13</f>
        <v>0</v>
      </c>
      <c r="T150" s="20">
        <f>+N150*P150*Q150*'1. Standard_Cost'!$D$13</f>
        <v>0</v>
      </c>
      <c r="U150" s="20">
        <f>+N150*O150*'1. Standard_Cost'!$E$13</f>
        <v>0</v>
      </c>
      <c r="V150" s="19"/>
      <c r="W150" s="19"/>
      <c r="X150" s="19"/>
      <c r="Y150" s="20">
        <f>+V150*((X150*'1. Standard_Cost'!$B$17)+(W150*X150*'1. Standard_Cost'!$C$17))</f>
        <v>0</v>
      </c>
      <c r="Z150" s="19"/>
      <c r="AA150" s="19"/>
      <c r="AB150" s="20">
        <f>+Z150*'1. Standard_Cost'!$B$21+AA150*'1. Standard_Cost'!$C$21</f>
        <v>0</v>
      </c>
      <c r="AC150" s="21"/>
      <c r="AD150" s="22"/>
      <c r="AE150" s="20">
        <f>SUM(AD150,AC150,AB150,Y150,U150,T150,S150,R150)*'1. Standard_Cost'!B201</f>
        <v>0</v>
      </c>
      <c r="AF150" s="20">
        <f>SUM(AD150,AE150)</f>
        <v>0</v>
      </c>
      <c r="AG150" s="19"/>
      <c r="AH150" s="19"/>
      <c r="AI150" s="19"/>
      <c r="AJ150" s="23"/>
      <c r="AK150" s="23"/>
      <c r="AL150" s="23"/>
      <c r="AM150" s="20">
        <f>AG150*'1. Standard_Cost'!B197+'Incremental_Cost Year 1'!AH110*'1. Standard_Cost'!C197+'Incremental_Cost Year 1'!AI110*'1. Standard_Cost'!D197+'Incremental_Cost Year 1'!AJ110+'Incremental_Cost Year 1'!AL110+AK150</f>
        <v>0</v>
      </c>
      <c r="AN150" s="20">
        <f>AM150*'1. Standard_Cost'!C201</f>
        <v>0</v>
      </c>
      <c r="AO150" s="23"/>
      <c r="AQ150" s="20">
        <f t="shared" ref="AQ150:AQ153" si="260">L150+M150</f>
        <v>0</v>
      </c>
      <c r="AR150" s="20">
        <f t="shared" ref="AR150:AR153" si="261">AF150</f>
        <v>0</v>
      </c>
      <c r="AS150" s="20">
        <f t="shared" ref="AS150:AS153" si="262">AM150+AN150</f>
        <v>0</v>
      </c>
      <c r="AT150" s="20">
        <f>SUM(AQ150,AR150,AS150)</f>
        <v>0</v>
      </c>
      <c r="AU150" s="24"/>
      <c r="AV150" s="24"/>
      <c r="AW150" s="24"/>
      <c r="AX150" s="24"/>
      <c r="AY150" s="24"/>
      <c r="AZ150" s="24"/>
      <c r="BA150" s="25">
        <f t="shared" ref="BA150:BA153" si="263">SUM(AU150:AZ150)-AT150</f>
        <v>0</v>
      </c>
    </row>
    <row r="151" spans="2:53" outlineLevel="2">
      <c r="B151" s="41"/>
      <c r="C151" s="38"/>
      <c r="D151" s="84"/>
      <c r="E151" s="84"/>
      <c r="F151" s="84"/>
      <c r="G151" s="83"/>
      <c r="H151" s="15" t="s">
        <v>50</v>
      </c>
      <c r="I151" s="16"/>
      <c r="J151" s="17"/>
      <c r="K151" s="17"/>
      <c r="L151" s="18" t="str">
        <f>IF(I151&lt;&gt;0,((VLOOKUP(I151,'1. Standard_Cost'!$B$4:$D$9,2)+VLOOKUP(I151,'1. Standard_Cost'!$B$4:$D$9,3))*J151*K151),"0")</f>
        <v>0</v>
      </c>
      <c r="M151" s="18">
        <f t="shared" si="259"/>
        <v>0</v>
      </c>
      <c r="N151" s="19"/>
      <c r="O151" s="19"/>
      <c r="P151" s="19"/>
      <c r="Q151" s="19"/>
      <c r="R151" s="20">
        <f>+N151*P151*'1. Standard_Cost'!$B$13</f>
        <v>0</v>
      </c>
      <c r="S151" s="20">
        <f>+N151*O151*P151*'1. Standard_Cost'!$C$13</f>
        <v>0</v>
      </c>
      <c r="T151" s="20">
        <f>+N151*P151*Q151*'1. Standard_Cost'!$D$13</f>
        <v>0</v>
      </c>
      <c r="U151" s="20">
        <f>+N151*O151*'1. Standard_Cost'!$E$13</f>
        <v>0</v>
      </c>
      <c r="V151" s="19"/>
      <c r="W151" s="19"/>
      <c r="X151" s="19"/>
      <c r="Y151" s="20">
        <f>+V151*((X151*'1. Standard_Cost'!$B$17)+(W151*X151*'1. Standard_Cost'!$C$17))</f>
        <v>0</v>
      </c>
      <c r="Z151" s="19"/>
      <c r="AA151" s="19"/>
      <c r="AB151" s="20">
        <f>+Z151*'1. Standard_Cost'!$B$21+AA151*'1. Standard_Cost'!$C$21</f>
        <v>0</v>
      </c>
      <c r="AC151" s="21"/>
      <c r="AD151" s="22"/>
      <c r="AE151" s="20">
        <f>SUM(AD151,AC151,AB151,Y151,U151,T151,S151,R151)*'1. Standard_Cost'!B201</f>
        <v>0</v>
      </c>
      <c r="AF151" s="20">
        <f t="shared" ref="AF151:AF153" si="264">SUM(AD151,AE151)</f>
        <v>0</v>
      </c>
      <c r="AG151" s="19"/>
      <c r="AH151" s="19"/>
      <c r="AI151" s="19"/>
      <c r="AJ151" s="23"/>
      <c r="AK151" s="23"/>
      <c r="AL151" s="23"/>
      <c r="AM151" s="20">
        <f>AG151*'1. Standard_Cost'!B197+'Incremental_Cost Year 1'!AH112*'1. Standard_Cost'!C197+'Incremental_Cost Year 1'!AI112*'1. Standard_Cost'!D197+'Incremental_Cost Year 1'!AJ112+'Incremental_Cost Year 1'!AL112+AK151</f>
        <v>0</v>
      </c>
      <c r="AN151" s="20">
        <f>AM151*'1. Standard_Cost'!C201</f>
        <v>0</v>
      </c>
      <c r="AO151" s="23"/>
      <c r="AQ151" s="20">
        <f t="shared" si="260"/>
        <v>0</v>
      </c>
      <c r="AR151" s="20">
        <f t="shared" si="261"/>
        <v>0</v>
      </c>
      <c r="AS151" s="20">
        <f t="shared" si="262"/>
        <v>0</v>
      </c>
      <c r="AT151" s="20">
        <f t="shared" ref="AT151:AT153" si="265">SUM(AQ151,AR151,AS151)</f>
        <v>0</v>
      </c>
      <c r="AU151" s="24"/>
      <c r="AV151" s="24"/>
      <c r="AW151" s="24"/>
      <c r="AX151" s="24"/>
      <c r="AY151" s="24"/>
      <c r="AZ151" s="24"/>
      <c r="BA151" s="25">
        <f t="shared" si="263"/>
        <v>0</v>
      </c>
    </row>
    <row r="152" spans="2:53" outlineLevel="2">
      <c r="B152" s="41"/>
      <c r="C152" s="38"/>
      <c r="D152" s="84"/>
      <c r="E152" s="84"/>
      <c r="F152" s="84"/>
      <c r="G152" s="83"/>
      <c r="H152" s="15" t="s">
        <v>51</v>
      </c>
      <c r="I152" s="16"/>
      <c r="J152" s="17"/>
      <c r="K152" s="17"/>
      <c r="L152" s="18" t="str">
        <f>IF(I152&lt;&gt;0,((VLOOKUP(I152,'1. Standard_Cost'!$B$4:$D$9,2)+VLOOKUP(I152,'1. Standard_Cost'!$B$4:$D$9,3))*J152*K152),"0")</f>
        <v>0</v>
      </c>
      <c r="M152" s="18">
        <f t="shared" si="259"/>
        <v>0</v>
      </c>
      <c r="N152" s="19"/>
      <c r="O152" s="19"/>
      <c r="P152" s="19"/>
      <c r="Q152" s="19"/>
      <c r="R152" s="20">
        <f>+N152*P152*'1. Standard_Cost'!$B$13</f>
        <v>0</v>
      </c>
      <c r="S152" s="20">
        <f>+N152*O152*P152*'1. Standard_Cost'!$C$13</f>
        <v>0</v>
      </c>
      <c r="T152" s="20">
        <f>+N152*P152*Q152*'1. Standard_Cost'!$D$13</f>
        <v>0</v>
      </c>
      <c r="U152" s="20">
        <f>+N152*O152*'1. Standard_Cost'!$E$13</f>
        <v>0</v>
      </c>
      <c r="V152" s="19"/>
      <c r="W152" s="19"/>
      <c r="X152" s="19"/>
      <c r="Y152" s="20">
        <f>+V152*((X152*'1. Standard_Cost'!$B$17)+(W152*X152*'1. Standard_Cost'!$C$17))</f>
        <v>0</v>
      </c>
      <c r="Z152" s="19"/>
      <c r="AA152" s="19"/>
      <c r="AB152" s="20">
        <f>+Z152*'1. Standard_Cost'!$B$21+AA152*'1. Standard_Cost'!$C$21</f>
        <v>0</v>
      </c>
      <c r="AC152" s="21"/>
      <c r="AD152" s="22"/>
      <c r="AE152" s="20">
        <f>SUM(AD152,AC152,AB152,Y152,U152,T152,S152,R152)*'1. Standard_Cost'!B201</f>
        <v>0</v>
      </c>
      <c r="AF152" s="20">
        <f t="shared" si="264"/>
        <v>0</v>
      </c>
      <c r="AG152" s="19"/>
      <c r="AH152" s="19"/>
      <c r="AI152" s="19"/>
      <c r="AJ152" s="23"/>
      <c r="AK152" s="23"/>
      <c r="AL152" s="23"/>
      <c r="AM152" s="20">
        <f>AG152*'1. Standard_Cost'!B197+'Incremental_Cost Year 1'!AH113*'1. Standard_Cost'!C197+'Incremental_Cost Year 1'!AI113*'1. Standard_Cost'!D197+'Incremental_Cost Year 1'!AJ113+'Incremental_Cost Year 1'!AL113+AK152</f>
        <v>0</v>
      </c>
      <c r="AN152" s="20">
        <f>AM152*'1. Standard_Cost'!C201</f>
        <v>0</v>
      </c>
      <c r="AO152" s="23"/>
      <c r="AQ152" s="20">
        <f t="shared" si="260"/>
        <v>0</v>
      </c>
      <c r="AR152" s="20">
        <f t="shared" si="261"/>
        <v>0</v>
      </c>
      <c r="AS152" s="20">
        <f t="shared" si="262"/>
        <v>0</v>
      </c>
      <c r="AT152" s="20">
        <f t="shared" si="265"/>
        <v>0</v>
      </c>
      <c r="AU152" s="24"/>
      <c r="AV152" s="24"/>
      <c r="AW152" s="24"/>
      <c r="AX152" s="24"/>
      <c r="AY152" s="24"/>
      <c r="AZ152" s="24"/>
      <c r="BA152" s="25">
        <f t="shared" si="263"/>
        <v>0</v>
      </c>
    </row>
    <row r="153" spans="2:53" outlineLevel="2">
      <c r="B153" s="41"/>
      <c r="C153" s="38"/>
      <c r="D153" s="84"/>
      <c r="E153" s="84"/>
      <c r="F153" s="84"/>
      <c r="G153" s="83"/>
      <c r="H153" s="26" t="s">
        <v>180</v>
      </c>
      <c r="I153" s="16"/>
      <c r="J153" s="17"/>
      <c r="K153" s="17"/>
      <c r="L153" s="18" t="str">
        <f>IF(I153&lt;&gt;0,((VLOOKUP(I153,'1. Standard_Cost'!$B$4:$D$9,2)+VLOOKUP(I153,'1. Standard_Cost'!$B$4:$D$9,3))*J153*K153),"0")</f>
        <v>0</v>
      </c>
      <c r="M153" s="18">
        <f t="shared" si="259"/>
        <v>0</v>
      </c>
      <c r="N153" s="19"/>
      <c r="O153" s="19"/>
      <c r="P153" s="19"/>
      <c r="Q153" s="19"/>
      <c r="R153" s="20">
        <f>+N153*P153*'1. Standard_Cost'!$B$13</f>
        <v>0</v>
      </c>
      <c r="S153" s="20">
        <f>+N153*O153*P153*'1. Standard_Cost'!$C$13</f>
        <v>0</v>
      </c>
      <c r="T153" s="20">
        <f>+N153*P153*Q153*'1. Standard_Cost'!$D$13</f>
        <v>0</v>
      </c>
      <c r="U153" s="20">
        <f>+N153*O153*'1. Standard_Cost'!$E$13</f>
        <v>0</v>
      </c>
      <c r="V153" s="19"/>
      <c r="W153" s="19"/>
      <c r="X153" s="19"/>
      <c r="Y153" s="20">
        <f>+V153*((X153*'1. Standard_Cost'!$B$17)+(W153*X153*'1. Standard_Cost'!$C$17))</f>
        <v>0</v>
      </c>
      <c r="Z153" s="19"/>
      <c r="AA153" s="19"/>
      <c r="AB153" s="20">
        <f>+Z153*'1. Standard_Cost'!$B$21+AA153*'1. Standard_Cost'!$C$21</f>
        <v>0</v>
      </c>
      <c r="AC153" s="21"/>
      <c r="AD153" s="22"/>
      <c r="AE153" s="20">
        <f>SUM(AD153,AC153,AB153,Y153,U153,T153,S153,R153)*'1. Standard_Cost'!B201</f>
        <v>0</v>
      </c>
      <c r="AF153" s="20">
        <f t="shared" si="264"/>
        <v>0</v>
      </c>
      <c r="AG153" s="19"/>
      <c r="AH153" s="19"/>
      <c r="AI153" s="19"/>
      <c r="AJ153" s="23"/>
      <c r="AK153" s="23"/>
      <c r="AL153" s="23"/>
      <c r="AM153" s="20">
        <f>AG153*'1. Standard_Cost'!B197+'Incremental_Cost Year 1'!AH114*'1. Standard_Cost'!C197+'Incremental_Cost Year 1'!AI114*'1. Standard_Cost'!D197+'Incremental_Cost Year 1'!AJ114+'Incremental_Cost Year 1'!AL114+AK153</f>
        <v>0</v>
      </c>
      <c r="AN153" s="20">
        <f>AM153*'1. Standard_Cost'!C201</f>
        <v>0</v>
      </c>
      <c r="AO153" s="23"/>
      <c r="AQ153" s="20">
        <f t="shared" si="260"/>
        <v>0</v>
      </c>
      <c r="AR153" s="20">
        <f t="shared" si="261"/>
        <v>0</v>
      </c>
      <c r="AS153" s="20">
        <f t="shared" si="262"/>
        <v>0</v>
      </c>
      <c r="AT153" s="20">
        <f t="shared" si="265"/>
        <v>0</v>
      </c>
      <c r="AU153" s="24"/>
      <c r="AV153" s="24"/>
      <c r="AW153" s="24"/>
      <c r="AX153" s="24"/>
      <c r="AY153" s="24"/>
      <c r="AZ153" s="24"/>
      <c r="BA153" s="25">
        <f t="shared" si="263"/>
        <v>0</v>
      </c>
    </row>
    <row r="154" spans="2:53" ht="82.8" outlineLevel="1">
      <c r="B154" s="41"/>
      <c r="C154" s="38"/>
      <c r="D154" s="86" t="s">
        <v>48</v>
      </c>
      <c r="E154" s="86" t="s">
        <v>227</v>
      </c>
      <c r="F154" s="88" t="s">
        <v>153</v>
      </c>
      <c r="G154" s="89" t="s">
        <v>154</v>
      </c>
      <c r="H154" s="27" t="s">
        <v>239</v>
      </c>
      <c r="I154" s="28"/>
      <c r="J154" s="28"/>
      <c r="K154" s="28"/>
      <c r="L154" s="29">
        <f>SUM(L150:L153)</f>
        <v>0</v>
      </c>
      <c r="M154" s="29">
        <f>SUM(M150:M153)</f>
        <v>0</v>
      </c>
      <c r="N154" s="28"/>
      <c r="O154" s="28"/>
      <c r="P154" s="28"/>
      <c r="Q154" s="28"/>
      <c r="R154" s="30">
        <f>SUM(R150:R153)</f>
        <v>0</v>
      </c>
      <c r="S154" s="30">
        <f>SUM(S150:S153)</f>
        <v>0</v>
      </c>
      <c r="T154" s="30">
        <f>SUM(T150:T153)</f>
        <v>0</v>
      </c>
      <c r="U154" s="30">
        <f>SUM(U150:U153)</f>
        <v>0</v>
      </c>
      <c r="V154" s="28"/>
      <c r="W154" s="28"/>
      <c r="X154" s="28"/>
      <c r="Y154" s="29">
        <f>SUM(Y150:Y153)</f>
        <v>0</v>
      </c>
      <c r="Z154" s="28"/>
      <c r="AA154" s="28"/>
      <c r="AB154" s="29">
        <f t="shared" ref="AB154:AF154" si="266">SUM(AB150:AB153)</f>
        <v>0</v>
      </c>
      <c r="AC154" s="29">
        <f t="shared" si="266"/>
        <v>0</v>
      </c>
      <c r="AD154" s="29">
        <f t="shared" si="266"/>
        <v>0</v>
      </c>
      <c r="AE154" s="29">
        <f t="shared" si="266"/>
        <v>0</v>
      </c>
      <c r="AF154" s="29">
        <f t="shared" si="266"/>
        <v>0</v>
      </c>
      <c r="AG154" s="28"/>
      <c r="AH154" s="28"/>
      <c r="AI154" s="28"/>
      <c r="AJ154" s="30">
        <f>SUM(AJ150:AJ153)</f>
        <v>0</v>
      </c>
      <c r="AK154" s="30">
        <f>SUM(AK150:AK153)</f>
        <v>0</v>
      </c>
      <c r="AL154" s="30">
        <f>SUM(AL150:AL153)</f>
        <v>0</v>
      </c>
      <c r="AM154" s="29">
        <f>SUM(AM150:AM153)</f>
        <v>0</v>
      </c>
      <c r="AN154" s="29">
        <f>SUM(AN150:AN153)</f>
        <v>0</v>
      </c>
      <c r="AO154" s="31"/>
      <c r="AP154" s="32"/>
      <c r="AQ154" s="78">
        <f t="shared" ref="AQ154:BA154" si="267">SUM(AQ150:AQ153)</f>
        <v>0</v>
      </c>
      <c r="AR154" s="78">
        <f t="shared" si="267"/>
        <v>0</v>
      </c>
      <c r="AS154" s="78">
        <f t="shared" si="267"/>
        <v>0</v>
      </c>
      <c r="AT154" s="78">
        <f t="shared" si="267"/>
        <v>0</v>
      </c>
      <c r="AU154" s="78">
        <f t="shared" si="267"/>
        <v>0</v>
      </c>
      <c r="AV154" s="78">
        <f t="shared" si="267"/>
        <v>0</v>
      </c>
      <c r="AW154" s="78">
        <f t="shared" si="267"/>
        <v>0</v>
      </c>
      <c r="AX154" s="78">
        <f t="shared" si="267"/>
        <v>0</v>
      </c>
      <c r="AY154" s="78">
        <f t="shared" si="267"/>
        <v>0</v>
      </c>
      <c r="AZ154" s="78">
        <f t="shared" si="267"/>
        <v>0</v>
      </c>
      <c r="BA154" s="78">
        <f t="shared" si="267"/>
        <v>0</v>
      </c>
    </row>
    <row r="155" spans="2:53" outlineLevel="2">
      <c r="B155" s="41"/>
      <c r="C155" s="38"/>
      <c r="D155" s="85"/>
      <c r="E155" s="85"/>
      <c r="F155" s="87"/>
      <c r="G155" s="82"/>
      <c r="H155" s="15" t="s">
        <v>49</v>
      </c>
      <c r="I155" s="16"/>
      <c r="J155" s="17"/>
      <c r="K155" s="17"/>
      <c r="L155" s="18" t="str">
        <f>IF(I155&lt;&gt;0,((VLOOKUP(I155,'1. Standard_Cost'!$B$4:$D$9,2)+VLOOKUP(I155,'1. Standard_Cost'!$B$4:$D$9,3))*J155*K155),"0")</f>
        <v>0</v>
      </c>
      <c r="M155" s="18">
        <f t="shared" ref="M155:M158" si="268">L155*0.167</f>
        <v>0</v>
      </c>
      <c r="N155" s="19"/>
      <c r="O155" s="19"/>
      <c r="P155" s="19"/>
      <c r="Q155" s="19"/>
      <c r="R155" s="20">
        <f>+N155*P155*'1. Standard_Cost'!$B$13</f>
        <v>0</v>
      </c>
      <c r="S155" s="20">
        <f>+N155*O155*P155*'1. Standard_Cost'!$C$13</f>
        <v>0</v>
      </c>
      <c r="T155" s="20">
        <f>+N155*P155*Q155*'1. Standard_Cost'!$D$13</f>
        <v>0</v>
      </c>
      <c r="U155" s="20">
        <f>+N155*O155*'1. Standard_Cost'!$E$13</f>
        <v>0</v>
      </c>
      <c r="V155" s="19"/>
      <c r="W155" s="19"/>
      <c r="X155" s="19"/>
      <c r="Y155" s="20">
        <f>+V155*((X155*'1. Standard_Cost'!$B$17)+(W155*X155*'1. Standard_Cost'!$C$17))</f>
        <v>0</v>
      </c>
      <c r="Z155" s="19"/>
      <c r="AA155" s="19"/>
      <c r="AB155" s="20">
        <f>+Z155*'1. Standard_Cost'!$B$21+AA155*'1. Standard_Cost'!$C$21</f>
        <v>0</v>
      </c>
      <c r="AC155" s="21"/>
      <c r="AD155" s="22"/>
      <c r="AE155" s="20">
        <f>SUM(AD155,AC155,AB155,Y155,U155,T155,S155,R155)*'1. Standard_Cost'!B201</f>
        <v>0</v>
      </c>
      <c r="AF155" s="20">
        <f>SUM(AD155,AE155)</f>
        <v>0</v>
      </c>
      <c r="AG155" s="19"/>
      <c r="AH155" s="19"/>
      <c r="AI155" s="19"/>
      <c r="AJ155" s="23"/>
      <c r="AK155" s="23"/>
      <c r="AL155" s="23"/>
      <c r="AM155" s="20">
        <f>AG155*'1. Standard_Cost'!B197+'Incremental_Cost Year 1'!AH116*'1. Standard_Cost'!C197+'Incremental_Cost Year 1'!AI116*'1. Standard_Cost'!D197+'Incremental_Cost Year 1'!AJ116+'Incremental_Cost Year 1'!AL116+AK155</f>
        <v>0</v>
      </c>
      <c r="AN155" s="20">
        <f>AM155*'1. Standard_Cost'!C201</f>
        <v>0</v>
      </c>
      <c r="AO155" s="23"/>
      <c r="AQ155" s="20">
        <f t="shared" ref="AQ155:AQ158" si="269">L155+M155</f>
        <v>0</v>
      </c>
      <c r="AR155" s="20">
        <f t="shared" ref="AR155:AR158" si="270">AF155</f>
        <v>0</v>
      </c>
      <c r="AS155" s="20">
        <f t="shared" ref="AS155:AS158" si="271">AM155+AN155</f>
        <v>0</v>
      </c>
      <c r="AT155" s="20">
        <f>SUM(AQ155,AR155,AS155)</f>
        <v>0</v>
      </c>
      <c r="AU155" s="24"/>
      <c r="AV155" s="24"/>
      <c r="AW155" s="24"/>
      <c r="AX155" s="24"/>
      <c r="AY155" s="24"/>
      <c r="AZ155" s="24"/>
      <c r="BA155" s="25">
        <f t="shared" ref="BA155:BA158" si="272">SUM(AU155:AZ155)-AT155</f>
        <v>0</v>
      </c>
    </row>
    <row r="156" spans="2:53" outlineLevel="2">
      <c r="B156" s="41"/>
      <c r="C156" s="38"/>
      <c r="D156" s="84"/>
      <c r="E156" s="84"/>
      <c r="F156" s="84"/>
      <c r="G156" s="83"/>
      <c r="H156" s="15" t="s">
        <v>50</v>
      </c>
      <c r="I156" s="16"/>
      <c r="J156" s="17"/>
      <c r="K156" s="17"/>
      <c r="L156" s="18" t="str">
        <f>IF(I156&lt;&gt;0,((VLOOKUP(I156,'1. Standard_Cost'!$B$4:$D$9,2)+VLOOKUP(I156,'1. Standard_Cost'!$B$4:$D$9,3))*J156*K156),"0")</f>
        <v>0</v>
      </c>
      <c r="M156" s="18">
        <f t="shared" si="268"/>
        <v>0</v>
      </c>
      <c r="N156" s="19"/>
      <c r="O156" s="19"/>
      <c r="P156" s="19"/>
      <c r="Q156" s="19"/>
      <c r="R156" s="20">
        <f>+N156*P156*'1. Standard_Cost'!$B$13</f>
        <v>0</v>
      </c>
      <c r="S156" s="20">
        <f>+N156*O156*P156*'1. Standard_Cost'!$C$13</f>
        <v>0</v>
      </c>
      <c r="T156" s="20">
        <f>+N156*P156*Q156*'1. Standard_Cost'!$D$13</f>
        <v>0</v>
      </c>
      <c r="U156" s="20">
        <f>+N156*O156*'1. Standard_Cost'!$E$13</f>
        <v>0</v>
      </c>
      <c r="V156" s="19"/>
      <c r="W156" s="19"/>
      <c r="X156" s="19"/>
      <c r="Y156" s="20">
        <f>+V156*((X156*'1. Standard_Cost'!$B$17)+(W156*X156*'1. Standard_Cost'!$C$17))</f>
        <v>0</v>
      </c>
      <c r="Z156" s="19"/>
      <c r="AA156" s="19"/>
      <c r="AB156" s="20">
        <f>+Z156*'1. Standard_Cost'!$B$21+AA156*'1. Standard_Cost'!$C$21</f>
        <v>0</v>
      </c>
      <c r="AC156" s="21"/>
      <c r="AD156" s="22"/>
      <c r="AE156" s="20">
        <f>SUM(AD156,AC156,AB156,Y156,U156,T156,S156,R156)*'1. Standard_Cost'!B201</f>
        <v>0</v>
      </c>
      <c r="AF156" s="20">
        <f t="shared" ref="AF156:AF158" si="273">SUM(AD156,AE156)</f>
        <v>0</v>
      </c>
      <c r="AG156" s="19"/>
      <c r="AH156" s="19"/>
      <c r="AI156" s="19"/>
      <c r="AJ156" s="23"/>
      <c r="AK156" s="23"/>
      <c r="AL156" s="23"/>
      <c r="AM156" s="20">
        <f>AG156*'1. Standard_Cost'!B197+'Incremental_Cost Year 1'!AH117*'1. Standard_Cost'!C197+'Incremental_Cost Year 1'!AI117*'1. Standard_Cost'!D197+'Incremental_Cost Year 1'!AJ117+'Incremental_Cost Year 1'!AL117+AK156</f>
        <v>0</v>
      </c>
      <c r="AN156" s="20">
        <f>AM156*'1. Standard_Cost'!C201</f>
        <v>0</v>
      </c>
      <c r="AO156" s="23"/>
      <c r="AQ156" s="20">
        <f t="shared" si="269"/>
        <v>0</v>
      </c>
      <c r="AR156" s="20">
        <f t="shared" si="270"/>
        <v>0</v>
      </c>
      <c r="AS156" s="20">
        <f t="shared" si="271"/>
        <v>0</v>
      </c>
      <c r="AT156" s="20">
        <f t="shared" ref="AT156:AT158" si="274">SUM(AQ156,AR156,AS156)</f>
        <v>0</v>
      </c>
      <c r="AU156" s="24"/>
      <c r="AV156" s="24">
        <v>0</v>
      </c>
      <c r="AW156" s="24"/>
      <c r="AX156" s="24"/>
      <c r="AY156" s="24"/>
      <c r="AZ156" s="24"/>
      <c r="BA156" s="25">
        <f t="shared" si="272"/>
        <v>0</v>
      </c>
    </row>
    <row r="157" spans="2:53" outlineLevel="2">
      <c r="B157" s="41"/>
      <c r="C157" s="240"/>
      <c r="D157" s="84"/>
      <c r="E157" s="84"/>
      <c r="F157" s="84"/>
      <c r="G157" s="83"/>
      <c r="H157" s="15" t="s">
        <v>51</v>
      </c>
      <c r="I157" s="16"/>
      <c r="J157" s="17"/>
      <c r="K157" s="17"/>
      <c r="L157" s="18" t="str">
        <f>IF(I157&lt;&gt;0,((VLOOKUP(I157,'1. Standard_Cost'!$B$4:$D$9,2)+VLOOKUP(I157,'1. Standard_Cost'!$B$4:$D$9,3))*J157*K157),"0")</f>
        <v>0</v>
      </c>
      <c r="M157" s="18">
        <f t="shared" si="268"/>
        <v>0</v>
      </c>
      <c r="N157" s="19"/>
      <c r="O157" s="19"/>
      <c r="P157" s="19"/>
      <c r="Q157" s="19"/>
      <c r="R157" s="20">
        <f>+N157*P157*'1. Standard_Cost'!$B$13</f>
        <v>0</v>
      </c>
      <c r="S157" s="20">
        <f>+N157*O157*P157*'1. Standard_Cost'!$C$13</f>
        <v>0</v>
      </c>
      <c r="T157" s="20">
        <f>+N157*P157*Q157*'1. Standard_Cost'!$D$13</f>
        <v>0</v>
      </c>
      <c r="U157" s="20">
        <f>+N157*O157*'1. Standard_Cost'!$E$13</f>
        <v>0</v>
      </c>
      <c r="V157" s="19"/>
      <c r="W157" s="19"/>
      <c r="X157" s="19"/>
      <c r="Y157" s="20">
        <f>+V157*((X157*'1. Standard_Cost'!$B$17)+(W157*X157*'1. Standard_Cost'!$C$17))</f>
        <v>0</v>
      </c>
      <c r="Z157" s="19"/>
      <c r="AA157" s="19"/>
      <c r="AB157" s="20">
        <f>+Z157*'1. Standard_Cost'!$B$21+AA157*'1. Standard_Cost'!$C$21</f>
        <v>0</v>
      </c>
      <c r="AC157" s="21"/>
      <c r="AD157" s="22"/>
      <c r="AE157" s="20">
        <f>SUM(AD157,AC157,AB157,Y157,U157,T157,S157,R157)*'1. Standard_Cost'!B201</f>
        <v>0</v>
      </c>
      <c r="AF157" s="20">
        <f t="shared" si="273"/>
        <v>0</v>
      </c>
      <c r="AG157" s="19"/>
      <c r="AH157" s="19"/>
      <c r="AI157" s="19"/>
      <c r="AJ157" s="23"/>
      <c r="AK157" s="23"/>
      <c r="AL157" s="23"/>
      <c r="AM157" s="20">
        <f>AG157*'1. Standard_Cost'!B197+'Incremental_Cost Year 1'!AH118*'1. Standard_Cost'!C197+'Incremental_Cost Year 1'!AI118*'1. Standard_Cost'!D197+'Incremental_Cost Year 1'!AJ118+'Incremental_Cost Year 1'!AL118+AK157</f>
        <v>0</v>
      </c>
      <c r="AN157" s="20">
        <f>AM157*'1. Standard_Cost'!C201</f>
        <v>0</v>
      </c>
      <c r="AO157" s="23"/>
      <c r="AQ157" s="20">
        <f t="shared" si="269"/>
        <v>0</v>
      </c>
      <c r="AR157" s="20">
        <f t="shared" si="270"/>
        <v>0</v>
      </c>
      <c r="AS157" s="20">
        <f t="shared" si="271"/>
        <v>0</v>
      </c>
      <c r="AT157" s="20">
        <f t="shared" si="274"/>
        <v>0</v>
      </c>
      <c r="AU157" s="24"/>
      <c r="AV157" s="24"/>
      <c r="AW157" s="24"/>
      <c r="AX157" s="24"/>
      <c r="AY157" s="24"/>
      <c r="AZ157" s="24"/>
      <c r="BA157" s="25">
        <f t="shared" si="272"/>
        <v>0</v>
      </c>
    </row>
    <row r="158" spans="2:53" outlineLevel="2">
      <c r="B158" s="41"/>
      <c r="C158" s="240"/>
      <c r="D158" s="84"/>
      <c r="E158" s="84"/>
      <c r="F158" s="84"/>
      <c r="G158" s="83"/>
      <c r="H158" s="26" t="s">
        <v>180</v>
      </c>
      <c r="I158" s="16"/>
      <c r="J158" s="17"/>
      <c r="K158" s="17"/>
      <c r="L158" s="18" t="str">
        <f>IF(I158&lt;&gt;0,((VLOOKUP(I158,'1. Standard_Cost'!$B$4:$D$9,2)+VLOOKUP(I158,'1. Standard_Cost'!$B$4:$D$9,3))*J158*K158),"0")</f>
        <v>0</v>
      </c>
      <c r="M158" s="18">
        <f t="shared" si="268"/>
        <v>0</v>
      </c>
      <c r="N158" s="19"/>
      <c r="O158" s="19"/>
      <c r="P158" s="19"/>
      <c r="Q158" s="19"/>
      <c r="R158" s="20">
        <f>+N158*P158*'1. Standard_Cost'!$B$13</f>
        <v>0</v>
      </c>
      <c r="S158" s="20">
        <f>+N158*O158*P158*'1. Standard_Cost'!$C$13</f>
        <v>0</v>
      </c>
      <c r="T158" s="20">
        <f>+N158*P158*Q158*'1. Standard_Cost'!$D$13</f>
        <v>0</v>
      </c>
      <c r="U158" s="20">
        <f>+N158*O158*'1. Standard_Cost'!$E$13</f>
        <v>0</v>
      </c>
      <c r="V158" s="19"/>
      <c r="W158" s="19"/>
      <c r="X158" s="19"/>
      <c r="Y158" s="20">
        <f>+V158*((X158*'1. Standard_Cost'!$B$17)+(W158*X158*'1. Standard_Cost'!$C$17))</f>
        <v>0</v>
      </c>
      <c r="Z158" s="19"/>
      <c r="AA158" s="19"/>
      <c r="AB158" s="20">
        <f>+Z158*'1. Standard_Cost'!$B$21+AA158*'1. Standard_Cost'!$C$21</f>
        <v>0</v>
      </c>
      <c r="AC158" s="21"/>
      <c r="AD158" s="22"/>
      <c r="AE158" s="20">
        <f>SUM(AD158,AC158,AB158,Y158,U158,T158,S158,R158)*'1. Standard_Cost'!B201</f>
        <v>0</v>
      </c>
      <c r="AF158" s="20">
        <f t="shared" si="273"/>
        <v>0</v>
      </c>
      <c r="AG158" s="19"/>
      <c r="AH158" s="19"/>
      <c r="AI158" s="19"/>
      <c r="AJ158" s="23"/>
      <c r="AK158" s="23"/>
      <c r="AL158" s="23"/>
      <c r="AM158" s="20">
        <f>AG158*'1. Standard_Cost'!B197+'Incremental_Cost Year 1'!AH119*'1. Standard_Cost'!C197+'Incremental_Cost Year 1'!AI119*'1. Standard_Cost'!D197+'Incremental_Cost Year 1'!AJ119+'Incremental_Cost Year 1'!AL119+AK158</f>
        <v>0</v>
      </c>
      <c r="AN158" s="20">
        <f>AM158*'1. Standard_Cost'!C201</f>
        <v>0</v>
      </c>
      <c r="AO158" s="23"/>
      <c r="AQ158" s="20">
        <f t="shared" si="269"/>
        <v>0</v>
      </c>
      <c r="AR158" s="20">
        <f t="shared" si="270"/>
        <v>0</v>
      </c>
      <c r="AS158" s="20">
        <f t="shared" si="271"/>
        <v>0</v>
      </c>
      <c r="AT158" s="20">
        <f t="shared" si="274"/>
        <v>0</v>
      </c>
      <c r="AU158" s="24"/>
      <c r="AV158" s="24"/>
      <c r="AW158" s="24"/>
      <c r="AX158" s="24"/>
      <c r="AY158" s="24"/>
      <c r="AZ158" s="24"/>
      <c r="BA158" s="25">
        <f t="shared" si="272"/>
        <v>0</v>
      </c>
    </row>
    <row r="159" spans="2:53" ht="55.2" outlineLevel="1">
      <c r="B159" s="41"/>
      <c r="C159" s="240"/>
      <c r="D159" s="86" t="s">
        <v>48</v>
      </c>
      <c r="E159" s="86" t="s">
        <v>228</v>
      </c>
      <c r="F159" s="88" t="s">
        <v>153</v>
      </c>
      <c r="G159" s="89" t="s">
        <v>154</v>
      </c>
      <c r="H159" s="27" t="s">
        <v>238</v>
      </c>
      <c r="I159" s="28"/>
      <c r="J159" s="28"/>
      <c r="K159" s="28"/>
      <c r="L159" s="29">
        <f>SUM(L155:L158)</f>
        <v>0</v>
      </c>
      <c r="M159" s="29">
        <f>SUM(M155:M158)</f>
        <v>0</v>
      </c>
      <c r="N159" s="28"/>
      <c r="O159" s="28"/>
      <c r="P159" s="28"/>
      <c r="Q159" s="28"/>
      <c r="R159" s="30">
        <f>SUM(R155:R158)</f>
        <v>0</v>
      </c>
      <c r="S159" s="30">
        <f>SUM(S155:S158)</f>
        <v>0</v>
      </c>
      <c r="T159" s="30">
        <f>SUM(T155:T158)</f>
        <v>0</v>
      </c>
      <c r="U159" s="30">
        <f>SUM(U155:U158)</f>
        <v>0</v>
      </c>
      <c r="V159" s="28"/>
      <c r="W159" s="28"/>
      <c r="X159" s="28"/>
      <c r="Y159" s="29">
        <f>SUM(Y155:Y158)</f>
        <v>0</v>
      </c>
      <c r="Z159" s="28"/>
      <c r="AA159" s="28"/>
      <c r="AB159" s="29">
        <f t="shared" ref="AB159:AF159" si="275">SUM(AB155:AB158)</f>
        <v>0</v>
      </c>
      <c r="AC159" s="29">
        <f t="shared" si="275"/>
        <v>0</v>
      </c>
      <c r="AD159" s="29">
        <f t="shared" si="275"/>
        <v>0</v>
      </c>
      <c r="AE159" s="29">
        <f t="shared" si="275"/>
        <v>0</v>
      </c>
      <c r="AF159" s="29">
        <f t="shared" si="275"/>
        <v>0</v>
      </c>
      <c r="AG159" s="28"/>
      <c r="AH159" s="28"/>
      <c r="AI159" s="28"/>
      <c r="AJ159" s="30">
        <f>SUM(AJ155:AJ158)</f>
        <v>0</v>
      </c>
      <c r="AK159" s="30">
        <f>SUM(AK155:AK158)</f>
        <v>0</v>
      </c>
      <c r="AL159" s="30">
        <f>SUM(AL155:AL158)</f>
        <v>0</v>
      </c>
      <c r="AM159" s="29">
        <f>SUM(AM155:AM158)</f>
        <v>0</v>
      </c>
      <c r="AN159" s="29">
        <f>SUM(AN155:AN158)</f>
        <v>0</v>
      </c>
      <c r="AO159" s="31"/>
      <c r="AP159" s="32"/>
      <c r="AQ159" s="78">
        <f t="shared" ref="AQ159:BA159" si="276">SUM(AQ155:AQ158)</f>
        <v>0</v>
      </c>
      <c r="AR159" s="78">
        <f t="shared" si="276"/>
        <v>0</v>
      </c>
      <c r="AS159" s="78">
        <f t="shared" si="276"/>
        <v>0</v>
      </c>
      <c r="AT159" s="78">
        <f t="shared" si="276"/>
        <v>0</v>
      </c>
      <c r="AU159" s="78">
        <f t="shared" si="276"/>
        <v>0</v>
      </c>
      <c r="AV159" s="78">
        <f t="shared" si="276"/>
        <v>0</v>
      </c>
      <c r="AW159" s="78">
        <f t="shared" si="276"/>
        <v>0</v>
      </c>
      <c r="AX159" s="78">
        <f t="shared" si="276"/>
        <v>0</v>
      </c>
      <c r="AY159" s="78">
        <f t="shared" si="276"/>
        <v>0</v>
      </c>
      <c r="AZ159" s="78">
        <f t="shared" si="276"/>
        <v>0</v>
      </c>
      <c r="BA159" s="78">
        <f t="shared" si="276"/>
        <v>0</v>
      </c>
    </row>
    <row r="160" spans="2:53" outlineLevel="2">
      <c r="B160" s="41"/>
      <c r="C160" s="240"/>
      <c r="D160" s="85"/>
      <c r="E160" s="85"/>
      <c r="F160" s="87"/>
      <c r="G160" s="82"/>
      <c r="H160" s="15" t="s">
        <v>49</v>
      </c>
      <c r="I160" s="16"/>
      <c r="J160" s="17"/>
      <c r="K160" s="17"/>
      <c r="L160" s="18" t="str">
        <f>IF(I160&lt;&gt;0,((VLOOKUP(I160,'1. Standard_Cost'!$B$4:$D$9,2)+VLOOKUP(I160,'1. Standard_Cost'!$B$4:$D$9,3))*J160*K160),"0")</f>
        <v>0</v>
      </c>
      <c r="M160" s="18">
        <f t="shared" ref="M160:M163" si="277">L160*0.167</f>
        <v>0</v>
      </c>
      <c r="N160" s="19"/>
      <c r="O160" s="19"/>
      <c r="P160" s="19"/>
      <c r="Q160" s="19"/>
      <c r="R160" s="20">
        <f>+N160*P160*'1. Standard_Cost'!$B$13</f>
        <v>0</v>
      </c>
      <c r="S160" s="20">
        <f>+N160*O160*P160*'1. Standard_Cost'!$C$13</f>
        <v>0</v>
      </c>
      <c r="T160" s="20">
        <f>+N160*P160*Q160*'1. Standard_Cost'!$D$13</f>
        <v>0</v>
      </c>
      <c r="U160" s="20">
        <f>+N160*O160*'1. Standard_Cost'!$E$13</f>
        <v>0</v>
      </c>
      <c r="V160" s="19"/>
      <c r="W160" s="19"/>
      <c r="X160" s="19"/>
      <c r="Y160" s="20">
        <f>+V160*((X160*'1. Standard_Cost'!$B$17)+(W160*X160*'1. Standard_Cost'!$C$17))</f>
        <v>0</v>
      </c>
      <c r="Z160" s="19"/>
      <c r="AA160" s="19"/>
      <c r="AB160" s="20">
        <f>+Z160*'1. Standard_Cost'!$B$21+AA160*'1. Standard_Cost'!$C$21</f>
        <v>0</v>
      </c>
      <c r="AC160" s="21"/>
      <c r="AD160" s="22"/>
      <c r="AE160" s="20">
        <f>SUM(AD160,AC160,AB160,Y160,U160,T160,S160,R160)*'1. Standard_Cost'!B201</f>
        <v>0</v>
      </c>
      <c r="AF160" s="20">
        <f>SUM(AD160,AE160)</f>
        <v>0</v>
      </c>
      <c r="AG160" s="19"/>
      <c r="AH160" s="19"/>
      <c r="AI160" s="19"/>
      <c r="AJ160" s="23"/>
      <c r="AK160" s="23"/>
      <c r="AL160" s="23"/>
      <c r="AM160" s="20" t="e">
        <f>AG160*'1. Standard_Cost'!B197+'Incremental_Cost Year 1'!#REF!*'1. Standard_Cost'!C197+'Incremental_Cost Year 1'!#REF!*'1. Standard_Cost'!D197+'Incremental_Cost Year 1'!#REF!+'Incremental_Cost Year 1'!#REF!+AK160</f>
        <v>#REF!</v>
      </c>
      <c r="AN160" s="20" t="e">
        <f>AM160*'1. Standard_Cost'!C201</f>
        <v>#REF!</v>
      </c>
      <c r="AO160" s="23"/>
      <c r="AQ160" s="20">
        <f t="shared" ref="AQ160:AQ163" si="278">L160+M160</f>
        <v>0</v>
      </c>
      <c r="AR160" s="20">
        <f t="shared" ref="AR160:AR163" si="279">AF160</f>
        <v>0</v>
      </c>
      <c r="AS160" s="20" t="e">
        <f t="shared" ref="AS160:AS163" si="280">AM160+AN160</f>
        <v>#REF!</v>
      </c>
      <c r="AT160" s="20" t="e">
        <f>SUM(AQ160,AR160,AS160)</f>
        <v>#REF!</v>
      </c>
      <c r="AU160" s="24"/>
      <c r="AV160" s="24"/>
      <c r="AW160" s="24"/>
      <c r="AX160" s="24"/>
      <c r="AY160" s="24"/>
      <c r="AZ160" s="24"/>
      <c r="BA160" s="25" t="e">
        <f t="shared" ref="BA160:BA163" si="281">SUM(AU160:AZ160)-AT160</f>
        <v>#REF!</v>
      </c>
    </row>
    <row r="161" spans="2:53" outlineLevel="2">
      <c r="B161" s="41"/>
      <c r="C161" s="240"/>
      <c r="D161" s="84"/>
      <c r="E161" s="84"/>
      <c r="F161" s="84"/>
      <c r="G161" s="83"/>
      <c r="H161" s="15" t="s">
        <v>50</v>
      </c>
      <c r="I161" s="16"/>
      <c r="J161" s="17"/>
      <c r="K161" s="17"/>
      <c r="L161" s="18" t="str">
        <f>IF(I161&lt;&gt;0,((VLOOKUP(I161,'1. Standard_Cost'!$B$4:$D$9,2)+VLOOKUP(I161,'1. Standard_Cost'!$B$4:$D$9,3))*J161*K161),"0")</f>
        <v>0</v>
      </c>
      <c r="M161" s="18">
        <f t="shared" si="277"/>
        <v>0</v>
      </c>
      <c r="N161" s="19"/>
      <c r="O161" s="19"/>
      <c r="P161" s="19"/>
      <c r="Q161" s="19"/>
      <c r="R161" s="20">
        <f>+N161*P161*'1. Standard_Cost'!$B$13</f>
        <v>0</v>
      </c>
      <c r="S161" s="20">
        <f>+N161*O161*P161*'1. Standard_Cost'!$C$13</f>
        <v>0</v>
      </c>
      <c r="T161" s="20">
        <f>+N161*P161*Q161*'1. Standard_Cost'!$D$13</f>
        <v>0</v>
      </c>
      <c r="U161" s="20">
        <f>+N161*O161*'1. Standard_Cost'!$E$13</f>
        <v>0</v>
      </c>
      <c r="V161" s="19"/>
      <c r="W161" s="19"/>
      <c r="X161" s="19"/>
      <c r="Y161" s="20">
        <f>+V161*((X161*'1. Standard_Cost'!$B$17)+(W161*X161*'1. Standard_Cost'!$C$17))</f>
        <v>0</v>
      </c>
      <c r="Z161" s="19"/>
      <c r="AA161" s="19"/>
      <c r="AB161" s="20">
        <f>+Z161*'1. Standard_Cost'!$B$21+AA161*'1. Standard_Cost'!$C$21</f>
        <v>0</v>
      </c>
      <c r="AC161" s="21"/>
      <c r="AD161" s="22"/>
      <c r="AE161" s="20">
        <f>SUM(AD161,AC161,AB161,Y161,U161,T161,S161,R161)*'1. Standard_Cost'!B201</f>
        <v>0</v>
      </c>
      <c r="AF161" s="20">
        <f t="shared" ref="AF161:AF163" si="282">SUM(AD161,AE161)</f>
        <v>0</v>
      </c>
      <c r="AG161" s="19"/>
      <c r="AH161" s="19"/>
      <c r="AI161" s="19"/>
      <c r="AJ161" s="23"/>
      <c r="AK161" s="23"/>
      <c r="AL161" s="23"/>
      <c r="AM161" s="20" t="e">
        <f>AG161*'1. Standard_Cost'!B197+'Incremental_Cost Year 1'!#REF!*'1. Standard_Cost'!C197+'Incremental_Cost Year 1'!#REF!*'1. Standard_Cost'!D197+'Incremental_Cost Year 1'!#REF!+'Incremental_Cost Year 1'!#REF!+AK161</f>
        <v>#REF!</v>
      </c>
      <c r="AN161" s="20" t="e">
        <f>AM161*'1. Standard_Cost'!C201</f>
        <v>#REF!</v>
      </c>
      <c r="AO161" s="23"/>
      <c r="AQ161" s="20">
        <f t="shared" si="278"/>
        <v>0</v>
      </c>
      <c r="AR161" s="20">
        <f t="shared" si="279"/>
        <v>0</v>
      </c>
      <c r="AS161" s="20" t="e">
        <f t="shared" si="280"/>
        <v>#REF!</v>
      </c>
      <c r="AT161" s="20" t="e">
        <f t="shared" ref="AT161:AT163" si="283">SUM(AQ161,AR161,AS161)</f>
        <v>#REF!</v>
      </c>
      <c r="AU161" s="24"/>
      <c r="AV161" s="24">
        <v>0</v>
      </c>
      <c r="AW161" s="24"/>
      <c r="AX161" s="24"/>
      <c r="AY161" s="24"/>
      <c r="AZ161" s="24"/>
      <c r="BA161" s="25" t="e">
        <f t="shared" si="281"/>
        <v>#REF!</v>
      </c>
    </row>
    <row r="162" spans="2:53" outlineLevel="2">
      <c r="B162" s="41"/>
      <c r="C162" s="240"/>
      <c r="D162" s="84"/>
      <c r="E162" s="84"/>
      <c r="F162" s="84"/>
      <c r="G162" s="83"/>
      <c r="H162" s="15" t="s">
        <v>51</v>
      </c>
      <c r="I162" s="16"/>
      <c r="J162" s="17"/>
      <c r="K162" s="17"/>
      <c r="L162" s="18" t="str">
        <f>IF(I162&lt;&gt;0,((VLOOKUP(I162,'1. Standard_Cost'!$B$4:$D$9,2)+VLOOKUP(I162,'1. Standard_Cost'!$B$4:$D$9,3))*J162*K162),"0")</f>
        <v>0</v>
      </c>
      <c r="M162" s="18">
        <f t="shared" si="277"/>
        <v>0</v>
      </c>
      <c r="N162" s="19"/>
      <c r="O162" s="19"/>
      <c r="P162" s="19"/>
      <c r="Q162" s="19"/>
      <c r="R162" s="20">
        <f>+N162*P162*'1. Standard_Cost'!$B$13</f>
        <v>0</v>
      </c>
      <c r="S162" s="20">
        <f>+N162*O162*P162*'1. Standard_Cost'!$C$13</f>
        <v>0</v>
      </c>
      <c r="T162" s="20">
        <f>+N162*P162*Q162*'1. Standard_Cost'!$D$13</f>
        <v>0</v>
      </c>
      <c r="U162" s="20">
        <f>+N162*O162*'1. Standard_Cost'!$E$13</f>
        <v>0</v>
      </c>
      <c r="V162" s="19"/>
      <c r="W162" s="19"/>
      <c r="X162" s="19"/>
      <c r="Y162" s="20">
        <f>+V162*((X162*'1. Standard_Cost'!$B$17)+(W162*X162*'1. Standard_Cost'!$C$17))</f>
        <v>0</v>
      </c>
      <c r="Z162" s="19"/>
      <c r="AA162" s="19"/>
      <c r="AB162" s="20">
        <f>+Z162*'1. Standard_Cost'!$B$21+AA162*'1. Standard_Cost'!$C$21</f>
        <v>0</v>
      </c>
      <c r="AC162" s="21"/>
      <c r="AD162" s="22"/>
      <c r="AE162" s="20">
        <f>SUM(AD162,AC162,AB162,Y162,U162,T162,S162,R162)*'1. Standard_Cost'!B201</f>
        <v>0</v>
      </c>
      <c r="AF162" s="20">
        <f t="shared" si="282"/>
        <v>0</v>
      </c>
      <c r="AG162" s="19"/>
      <c r="AH162" s="19"/>
      <c r="AI162" s="19"/>
      <c r="AJ162" s="23"/>
      <c r="AK162" s="23"/>
      <c r="AL162" s="23"/>
      <c r="AM162" s="20" t="e">
        <f>AG162*'1. Standard_Cost'!B197+'Incremental_Cost Year 1'!#REF!*'1. Standard_Cost'!C197+'Incremental_Cost Year 1'!#REF!*'1. Standard_Cost'!D197+'Incremental_Cost Year 1'!#REF!+'Incremental_Cost Year 1'!#REF!+AK162</f>
        <v>#REF!</v>
      </c>
      <c r="AN162" s="20" t="e">
        <f>AM162*'1. Standard_Cost'!C201</f>
        <v>#REF!</v>
      </c>
      <c r="AO162" s="23"/>
      <c r="AQ162" s="20">
        <f t="shared" si="278"/>
        <v>0</v>
      </c>
      <c r="AR162" s="20">
        <f t="shared" si="279"/>
        <v>0</v>
      </c>
      <c r="AS162" s="20" t="e">
        <f t="shared" si="280"/>
        <v>#REF!</v>
      </c>
      <c r="AT162" s="20" t="e">
        <f t="shared" si="283"/>
        <v>#REF!</v>
      </c>
      <c r="AU162" s="24"/>
      <c r="AV162" s="24"/>
      <c r="AW162" s="24"/>
      <c r="AX162" s="24"/>
      <c r="AY162" s="24"/>
      <c r="AZ162" s="24"/>
      <c r="BA162" s="25" t="e">
        <f t="shared" si="281"/>
        <v>#REF!</v>
      </c>
    </row>
    <row r="163" spans="2:53" outlineLevel="2">
      <c r="B163" s="41"/>
      <c r="C163" s="240"/>
      <c r="D163" s="84"/>
      <c r="E163" s="84"/>
      <c r="F163" s="84"/>
      <c r="G163" s="83"/>
      <c r="H163" s="26" t="s">
        <v>180</v>
      </c>
      <c r="I163" s="16"/>
      <c r="J163" s="17"/>
      <c r="K163" s="17"/>
      <c r="L163" s="18" t="str">
        <f>IF(I163&lt;&gt;0,((VLOOKUP(I163,'1. Standard_Cost'!$B$4:$D$9,2)+VLOOKUP(I163,'1. Standard_Cost'!$B$4:$D$9,3))*J163*K163),"0")</f>
        <v>0</v>
      </c>
      <c r="M163" s="18">
        <f t="shared" si="277"/>
        <v>0</v>
      </c>
      <c r="N163" s="19"/>
      <c r="O163" s="19"/>
      <c r="P163" s="19"/>
      <c r="Q163" s="19"/>
      <c r="R163" s="20">
        <f>+N163*P163*'1. Standard_Cost'!$B$13</f>
        <v>0</v>
      </c>
      <c r="S163" s="20">
        <f>+N163*O163*P163*'1. Standard_Cost'!$C$13</f>
        <v>0</v>
      </c>
      <c r="T163" s="20">
        <f>+N163*P163*Q163*'1. Standard_Cost'!$D$13</f>
        <v>0</v>
      </c>
      <c r="U163" s="20">
        <f>+N163*O163*'1. Standard_Cost'!$E$13</f>
        <v>0</v>
      </c>
      <c r="V163" s="19"/>
      <c r="W163" s="19"/>
      <c r="X163" s="19"/>
      <c r="Y163" s="20">
        <f>+V163*((X163*'1. Standard_Cost'!$B$17)+(W163*X163*'1. Standard_Cost'!$C$17))</f>
        <v>0</v>
      </c>
      <c r="Z163" s="19"/>
      <c r="AA163" s="19"/>
      <c r="AB163" s="20">
        <f>+Z163*'1. Standard_Cost'!$B$21+AA163*'1. Standard_Cost'!$C$21</f>
        <v>0</v>
      </c>
      <c r="AC163" s="21"/>
      <c r="AD163" s="22"/>
      <c r="AE163" s="20">
        <f>SUM(AD163,AC163,AB163,Y163,U163,T163,S163,R163)*'1. Standard_Cost'!B201</f>
        <v>0</v>
      </c>
      <c r="AF163" s="20">
        <f t="shared" si="282"/>
        <v>0</v>
      </c>
      <c r="AG163" s="19"/>
      <c r="AH163" s="19"/>
      <c r="AI163" s="19"/>
      <c r="AJ163" s="23"/>
      <c r="AK163" s="23"/>
      <c r="AL163" s="23"/>
      <c r="AM163" s="20" t="e">
        <f>AG163*'1. Standard_Cost'!B197+'Incremental_Cost Year 1'!#REF!*'1. Standard_Cost'!C197+'Incremental_Cost Year 1'!#REF!*'1. Standard_Cost'!D197+'Incremental_Cost Year 1'!#REF!+'Incremental_Cost Year 1'!#REF!+AK163</f>
        <v>#REF!</v>
      </c>
      <c r="AN163" s="20" t="e">
        <f>AM163*'1. Standard_Cost'!C201</f>
        <v>#REF!</v>
      </c>
      <c r="AO163" s="23"/>
      <c r="AQ163" s="20">
        <f t="shared" si="278"/>
        <v>0</v>
      </c>
      <c r="AR163" s="20">
        <f t="shared" si="279"/>
        <v>0</v>
      </c>
      <c r="AS163" s="20" t="e">
        <f t="shared" si="280"/>
        <v>#REF!</v>
      </c>
      <c r="AT163" s="20" t="e">
        <f t="shared" si="283"/>
        <v>#REF!</v>
      </c>
      <c r="AU163" s="24"/>
      <c r="AV163" s="24"/>
      <c r="AW163" s="24"/>
      <c r="AX163" s="24"/>
      <c r="AY163" s="24"/>
      <c r="AZ163" s="24"/>
      <c r="BA163" s="25" t="e">
        <f t="shared" si="281"/>
        <v>#REF!</v>
      </c>
    </row>
    <row r="164" spans="2:53" ht="55.2" outlineLevel="1">
      <c r="B164" s="41"/>
      <c r="C164" s="241"/>
      <c r="D164" s="86" t="s">
        <v>48</v>
      </c>
      <c r="E164" s="86" t="s">
        <v>229</v>
      </c>
      <c r="F164" s="88" t="s">
        <v>153</v>
      </c>
      <c r="G164" s="89" t="s">
        <v>154</v>
      </c>
      <c r="H164" s="27" t="s">
        <v>237</v>
      </c>
      <c r="I164" s="28"/>
      <c r="J164" s="28"/>
      <c r="K164" s="28"/>
      <c r="L164" s="29">
        <f>SUM(L160:L163)</f>
        <v>0</v>
      </c>
      <c r="M164" s="29">
        <f t="shared" ref="M164" si="284">SUM(M160:M163)</f>
        <v>0</v>
      </c>
      <c r="N164" s="28"/>
      <c r="O164" s="28"/>
      <c r="P164" s="28"/>
      <c r="Q164" s="28"/>
      <c r="R164" s="30">
        <f>SUM(R160:R163)</f>
        <v>0</v>
      </c>
      <c r="S164" s="30">
        <f>SUM(S160:S163)</f>
        <v>0</v>
      </c>
      <c r="T164" s="30">
        <f>SUM(T160:T163)</f>
        <v>0</v>
      </c>
      <c r="U164" s="30">
        <f>SUM(U160:U163)</f>
        <v>0</v>
      </c>
      <c r="V164" s="28"/>
      <c r="W164" s="28"/>
      <c r="X164" s="28"/>
      <c r="Y164" s="29">
        <f>SUM(Y160:Y163)</f>
        <v>0</v>
      </c>
      <c r="Z164" s="28"/>
      <c r="AA164" s="28"/>
      <c r="AB164" s="29">
        <f t="shared" ref="AB164:AF164" si="285">SUM(AB160:AB163)</f>
        <v>0</v>
      </c>
      <c r="AC164" s="29">
        <f t="shared" si="285"/>
        <v>0</v>
      </c>
      <c r="AD164" s="29">
        <f t="shared" si="285"/>
        <v>0</v>
      </c>
      <c r="AE164" s="29">
        <f t="shared" si="285"/>
        <v>0</v>
      </c>
      <c r="AF164" s="29">
        <f t="shared" si="285"/>
        <v>0</v>
      </c>
      <c r="AG164" s="28"/>
      <c r="AH164" s="28"/>
      <c r="AI164" s="28"/>
      <c r="AJ164" s="30">
        <f>SUM(AJ160:AJ163)</f>
        <v>0</v>
      </c>
      <c r="AK164" s="30">
        <f>SUM(AK160:AK163)</f>
        <v>0</v>
      </c>
      <c r="AL164" s="30">
        <f>SUM(AL160:AL163)</f>
        <v>0</v>
      </c>
      <c r="AM164" s="29" t="e">
        <f>SUM(AM160:AM163)</f>
        <v>#REF!</v>
      </c>
      <c r="AN164" s="29" t="e">
        <f>SUM(AN160:AN163)</f>
        <v>#REF!</v>
      </c>
      <c r="AO164" s="31"/>
      <c r="AP164" s="32"/>
      <c r="AQ164" s="78">
        <f t="shared" ref="AQ164:BA164" si="286">SUM(AQ160:AQ163)</f>
        <v>0</v>
      </c>
      <c r="AR164" s="78">
        <f t="shared" si="286"/>
        <v>0</v>
      </c>
      <c r="AS164" s="78" t="e">
        <f t="shared" si="286"/>
        <v>#REF!</v>
      </c>
      <c r="AT164" s="78" t="e">
        <f t="shared" si="286"/>
        <v>#REF!</v>
      </c>
      <c r="AU164" s="78">
        <f t="shared" si="286"/>
        <v>0</v>
      </c>
      <c r="AV164" s="78">
        <f t="shared" si="286"/>
        <v>0</v>
      </c>
      <c r="AW164" s="78">
        <f t="shared" si="286"/>
        <v>0</v>
      </c>
      <c r="AX164" s="78">
        <f t="shared" si="286"/>
        <v>0</v>
      </c>
      <c r="AY164" s="78">
        <f t="shared" si="286"/>
        <v>0</v>
      </c>
      <c r="AZ164" s="78">
        <f t="shared" si="286"/>
        <v>0</v>
      </c>
      <c r="BA164" s="78" t="e">
        <f t="shared" si="286"/>
        <v>#REF!</v>
      </c>
    </row>
    <row r="165" spans="2:53" s="39" customFormat="1" ht="12.75" customHeight="1">
      <c r="B165" s="49"/>
      <c r="C165" s="224" t="s">
        <v>264</v>
      </c>
      <c r="D165" s="224"/>
      <c r="E165" s="225"/>
      <c r="F165" s="69"/>
      <c r="G165" s="69"/>
      <c r="H165" s="57" t="s">
        <v>233</v>
      </c>
      <c r="I165" s="58"/>
      <c r="J165" s="58"/>
      <c r="K165" s="58"/>
      <c r="L165" s="59">
        <f>SUM(L170,L175,L180)</f>
        <v>0</v>
      </c>
      <c r="M165" s="59">
        <f t="shared" ref="M165" si="287">SUM(M170,M175,M180)</f>
        <v>0</v>
      </c>
      <c r="N165" s="58"/>
      <c r="O165" s="58"/>
      <c r="P165" s="58"/>
      <c r="Q165" s="58"/>
      <c r="R165" s="59">
        <f>SUM(R170,R175,R180)</f>
        <v>0</v>
      </c>
      <c r="S165" s="59">
        <f t="shared" ref="S165:U165" si="288">SUM(S170,S175,S180)</f>
        <v>0</v>
      </c>
      <c r="T165" s="59">
        <f>SUM(T170,T175,T180)</f>
        <v>0</v>
      </c>
      <c r="U165" s="59">
        <f t="shared" si="288"/>
        <v>0</v>
      </c>
      <c r="V165" s="58"/>
      <c r="W165" s="58"/>
      <c r="X165" s="58"/>
      <c r="Y165" s="59">
        <f t="shared" ref="Y165" si="289">SUM(Y170,Y175,Y180)</f>
        <v>0</v>
      </c>
      <c r="Z165" s="58"/>
      <c r="AA165" s="58"/>
      <c r="AB165" s="59">
        <f t="shared" ref="AB165:AF165" si="290">SUM(AB170,AB175,AB180)</f>
        <v>0</v>
      </c>
      <c r="AC165" s="59">
        <f t="shared" si="290"/>
        <v>0</v>
      </c>
      <c r="AD165" s="59">
        <f t="shared" si="290"/>
        <v>0</v>
      </c>
      <c r="AE165" s="59">
        <f t="shared" si="290"/>
        <v>0</v>
      </c>
      <c r="AF165" s="59">
        <f t="shared" si="290"/>
        <v>0</v>
      </c>
      <c r="AG165" s="58"/>
      <c r="AH165" s="58"/>
      <c r="AI165" s="58"/>
      <c r="AJ165" s="59">
        <f t="shared" ref="AJ165:AN165" si="291">SUM(AJ170,AJ175,AJ180)</f>
        <v>0</v>
      </c>
      <c r="AK165" s="59">
        <f t="shared" si="291"/>
        <v>0</v>
      </c>
      <c r="AL165" s="59">
        <f t="shared" si="291"/>
        <v>0</v>
      </c>
      <c r="AM165" s="59" t="e">
        <f t="shared" si="291"/>
        <v>#REF!</v>
      </c>
      <c r="AN165" s="59" t="e">
        <f t="shared" si="291"/>
        <v>#REF!</v>
      </c>
      <c r="AO165" s="60"/>
      <c r="AP165" s="40"/>
      <c r="AQ165" s="59">
        <f t="shared" ref="AQ165:BA165" si="292">SUM(AQ170,AQ175,AQ180)</f>
        <v>0</v>
      </c>
      <c r="AR165" s="59">
        <f t="shared" si="292"/>
        <v>0</v>
      </c>
      <c r="AS165" s="59" t="e">
        <f t="shared" si="292"/>
        <v>#REF!</v>
      </c>
      <c r="AT165" s="59" t="e">
        <f t="shared" si="292"/>
        <v>#REF!</v>
      </c>
      <c r="AU165" s="59">
        <f t="shared" si="292"/>
        <v>0</v>
      </c>
      <c r="AV165" s="59">
        <f t="shared" si="292"/>
        <v>0</v>
      </c>
      <c r="AW165" s="59">
        <f t="shared" si="292"/>
        <v>0</v>
      </c>
      <c r="AX165" s="59">
        <f t="shared" si="292"/>
        <v>0</v>
      </c>
      <c r="AY165" s="59">
        <f t="shared" si="292"/>
        <v>0</v>
      </c>
      <c r="AZ165" s="59">
        <f t="shared" si="292"/>
        <v>0</v>
      </c>
      <c r="BA165" s="68" t="e">
        <f t="shared" si="292"/>
        <v>#REF!</v>
      </c>
    </row>
    <row r="166" spans="2:53" outlineLevel="2">
      <c r="B166" s="41"/>
      <c r="C166" s="38"/>
      <c r="D166" s="85"/>
      <c r="E166" s="85"/>
      <c r="F166" s="87"/>
      <c r="G166" s="82"/>
      <c r="H166" s="15" t="s">
        <v>49</v>
      </c>
      <c r="I166" s="16"/>
      <c r="J166" s="17"/>
      <c r="K166" s="17"/>
      <c r="L166" s="18" t="str">
        <f>IF(I166&lt;&gt;0,((VLOOKUP(I166,'1. Standard_Cost'!$B$4:$D$9,2)+VLOOKUP(I166,'1. Standard_Cost'!$B$4:$D$9,3))*J166*K166),"0")</f>
        <v>0</v>
      </c>
      <c r="M166" s="18">
        <f t="shared" ref="M166:M169" si="293">L166*0.167</f>
        <v>0</v>
      </c>
      <c r="N166" s="19"/>
      <c r="O166" s="19"/>
      <c r="P166" s="19"/>
      <c r="Q166" s="19"/>
      <c r="R166" s="20">
        <f>+N166*P166*'1. Standard_Cost'!$B$13</f>
        <v>0</v>
      </c>
      <c r="S166" s="20">
        <f>+N166*O166*P166*'1. Standard_Cost'!$C$13</f>
        <v>0</v>
      </c>
      <c r="T166" s="20">
        <f>+N166*P166*Q166*'1. Standard_Cost'!$D$13</f>
        <v>0</v>
      </c>
      <c r="U166" s="20">
        <f>+N166*O166*'1. Standard_Cost'!$E$13</f>
        <v>0</v>
      </c>
      <c r="V166" s="19"/>
      <c r="W166" s="19"/>
      <c r="X166" s="19"/>
      <c r="Y166" s="20">
        <f>+V166*((X166*'1. Standard_Cost'!$B$17)+(W166*X166*'1. Standard_Cost'!$C$17))</f>
        <v>0</v>
      </c>
      <c r="Z166" s="19"/>
      <c r="AA166" s="19"/>
      <c r="AB166" s="20">
        <f>+Z166*'1. Standard_Cost'!$B$21+AA166*'1. Standard_Cost'!$C$21</f>
        <v>0</v>
      </c>
      <c r="AC166" s="21"/>
      <c r="AD166" s="22"/>
      <c r="AE166" s="20">
        <f>SUM(AD166,AC166,AB166,Y166,U166,T166,S166,R166)*'1. Standard_Cost'!B217</f>
        <v>0</v>
      </c>
      <c r="AF166" s="20">
        <f>SUM(AD166,AE166)</f>
        <v>0</v>
      </c>
      <c r="AG166" s="19"/>
      <c r="AH166" s="19"/>
      <c r="AI166" s="19"/>
      <c r="AJ166" s="23"/>
      <c r="AK166" s="23"/>
      <c r="AL166" s="23"/>
      <c r="AM166" s="20" t="e">
        <f>AG166*'1. Standard_Cost'!B213+'Incremental_Cost Year 1'!#REF!*'1. Standard_Cost'!C213+'Incremental_Cost Year 1'!#REF!*'1. Standard_Cost'!D213+'Incremental_Cost Year 1'!#REF!+'Incremental_Cost Year 1'!#REF!+AK166</f>
        <v>#REF!</v>
      </c>
      <c r="AN166" s="20" t="e">
        <f>AM166*'1. Standard_Cost'!C217</f>
        <v>#REF!</v>
      </c>
      <c r="AO166" s="23"/>
      <c r="AQ166" s="20">
        <f t="shared" ref="AQ166:AQ169" si="294">L166+M166</f>
        <v>0</v>
      </c>
      <c r="AR166" s="20">
        <f t="shared" ref="AR166:AR169" si="295">AF166</f>
        <v>0</v>
      </c>
      <c r="AS166" s="20" t="e">
        <f t="shared" ref="AS166:AS169" si="296">AM166+AN166</f>
        <v>#REF!</v>
      </c>
      <c r="AT166" s="20" t="e">
        <f>SUM(AQ166,AR166,AS166)</f>
        <v>#REF!</v>
      </c>
      <c r="AU166" s="24"/>
      <c r="AV166" s="24"/>
      <c r="AW166" s="24"/>
      <c r="AX166" s="24"/>
      <c r="AY166" s="24"/>
      <c r="AZ166" s="24"/>
      <c r="BA166" s="25" t="e">
        <f t="shared" ref="BA166:BA169" si="297">SUM(AU166:AZ166)-AT166</f>
        <v>#REF!</v>
      </c>
    </row>
    <row r="167" spans="2:53" outlineLevel="2">
      <c r="B167" s="41"/>
      <c r="C167" s="38"/>
      <c r="D167" s="84"/>
      <c r="E167" s="84"/>
      <c r="F167" s="84"/>
      <c r="G167" s="83"/>
      <c r="H167" s="15" t="s">
        <v>50</v>
      </c>
      <c r="I167" s="16"/>
      <c r="J167" s="17"/>
      <c r="K167" s="17"/>
      <c r="L167" s="18" t="str">
        <f>IF(I167&lt;&gt;0,((VLOOKUP(I167,'1. Standard_Cost'!$B$4:$D$9,2)+VLOOKUP(I167,'1. Standard_Cost'!$B$4:$D$9,3))*J167*K167),"0")</f>
        <v>0</v>
      </c>
      <c r="M167" s="18">
        <f t="shared" si="293"/>
        <v>0</v>
      </c>
      <c r="N167" s="19"/>
      <c r="O167" s="19"/>
      <c r="P167" s="19"/>
      <c r="Q167" s="19"/>
      <c r="R167" s="20">
        <f>+N167*P167*'1. Standard_Cost'!$B$13</f>
        <v>0</v>
      </c>
      <c r="S167" s="20">
        <f>+N167*O167*P167*'1. Standard_Cost'!$C$13</f>
        <v>0</v>
      </c>
      <c r="T167" s="20">
        <f>+N167*P167*Q167*'1. Standard_Cost'!$D$13</f>
        <v>0</v>
      </c>
      <c r="U167" s="20">
        <f>+N167*O167*'1. Standard_Cost'!$E$13</f>
        <v>0</v>
      </c>
      <c r="V167" s="19"/>
      <c r="W167" s="19"/>
      <c r="X167" s="19"/>
      <c r="Y167" s="20">
        <f>+V167*((X167*'1. Standard_Cost'!$B$17)+(W167*X167*'1. Standard_Cost'!$C$17))</f>
        <v>0</v>
      </c>
      <c r="Z167" s="19"/>
      <c r="AA167" s="19"/>
      <c r="AB167" s="20">
        <f>+Z167*'1. Standard_Cost'!$B$21+AA167*'1. Standard_Cost'!$C$21</f>
        <v>0</v>
      </c>
      <c r="AC167" s="21"/>
      <c r="AD167" s="22"/>
      <c r="AE167" s="20">
        <f>SUM(AD167,AC167,AB167,Y167,U167,T167,S167,R167)*'1. Standard_Cost'!B217</f>
        <v>0</v>
      </c>
      <c r="AF167" s="20">
        <f t="shared" ref="AF167:AF169" si="298">SUM(AD167,AE167)</f>
        <v>0</v>
      </c>
      <c r="AG167" s="19"/>
      <c r="AH167" s="19"/>
      <c r="AI167" s="19"/>
      <c r="AJ167" s="23"/>
      <c r="AK167" s="23"/>
      <c r="AL167" s="23"/>
      <c r="AM167" s="20" t="e">
        <f>AG167*'1. Standard_Cost'!B213+'Incremental_Cost Year 1'!#REF!*'1. Standard_Cost'!C213+'Incremental_Cost Year 1'!#REF!*'1. Standard_Cost'!D213+'Incremental_Cost Year 1'!#REF!+'Incremental_Cost Year 1'!#REF!+AK167</f>
        <v>#REF!</v>
      </c>
      <c r="AN167" s="20" t="e">
        <f>AM167*'1. Standard_Cost'!C217</f>
        <v>#REF!</v>
      </c>
      <c r="AO167" s="23"/>
      <c r="AQ167" s="20">
        <f t="shared" si="294"/>
        <v>0</v>
      </c>
      <c r="AR167" s="20">
        <f t="shared" si="295"/>
        <v>0</v>
      </c>
      <c r="AS167" s="20" t="e">
        <f t="shared" si="296"/>
        <v>#REF!</v>
      </c>
      <c r="AT167" s="20" t="e">
        <f t="shared" ref="AT167:AT169" si="299">SUM(AQ167,AR167,AS167)</f>
        <v>#REF!</v>
      </c>
      <c r="AU167" s="24"/>
      <c r="AV167" s="24"/>
      <c r="AW167" s="24"/>
      <c r="AX167" s="24"/>
      <c r="AY167" s="24"/>
      <c r="AZ167" s="24"/>
      <c r="BA167" s="25" t="e">
        <f t="shared" si="297"/>
        <v>#REF!</v>
      </c>
    </row>
    <row r="168" spans="2:53" outlineLevel="2">
      <c r="B168" s="41"/>
      <c r="C168" s="38"/>
      <c r="D168" s="84"/>
      <c r="E168" s="84"/>
      <c r="F168" s="84"/>
      <c r="G168" s="83"/>
      <c r="H168" s="15" t="s">
        <v>51</v>
      </c>
      <c r="I168" s="16"/>
      <c r="J168" s="17"/>
      <c r="K168" s="17"/>
      <c r="L168" s="18" t="str">
        <f>IF(I168&lt;&gt;0,((VLOOKUP(I168,'1. Standard_Cost'!$B$4:$D$9,2)+VLOOKUP(I168,'1. Standard_Cost'!$B$4:$D$9,3))*J168*K168),"0")</f>
        <v>0</v>
      </c>
      <c r="M168" s="18">
        <f t="shared" si="293"/>
        <v>0</v>
      </c>
      <c r="N168" s="19"/>
      <c r="O168" s="19"/>
      <c r="P168" s="19"/>
      <c r="Q168" s="19"/>
      <c r="R168" s="20">
        <f>+N168*P168*'1. Standard_Cost'!$B$13</f>
        <v>0</v>
      </c>
      <c r="S168" s="20">
        <f>+N168*O168*P168*'1. Standard_Cost'!$C$13</f>
        <v>0</v>
      </c>
      <c r="T168" s="20">
        <f>+N168*P168*Q168*'1. Standard_Cost'!$D$13</f>
        <v>0</v>
      </c>
      <c r="U168" s="20">
        <f>+N168*O168*'1. Standard_Cost'!$E$13</f>
        <v>0</v>
      </c>
      <c r="V168" s="19"/>
      <c r="W168" s="19"/>
      <c r="X168" s="19"/>
      <c r="Y168" s="20">
        <f>+V168*((X168*'1. Standard_Cost'!$B$17)+(W168*X168*'1. Standard_Cost'!$C$17))</f>
        <v>0</v>
      </c>
      <c r="Z168" s="19"/>
      <c r="AA168" s="19"/>
      <c r="AB168" s="20">
        <f>+Z168*'1. Standard_Cost'!$B$21+AA168*'1. Standard_Cost'!$C$21</f>
        <v>0</v>
      </c>
      <c r="AC168" s="21"/>
      <c r="AD168" s="22"/>
      <c r="AE168" s="20">
        <f>SUM(AD168,AC168,AB168,Y168,U168,T168,S168,R168)*'1. Standard_Cost'!B217</f>
        <v>0</v>
      </c>
      <c r="AF168" s="20">
        <f t="shared" si="298"/>
        <v>0</v>
      </c>
      <c r="AG168" s="19"/>
      <c r="AH168" s="19"/>
      <c r="AI168" s="19"/>
      <c r="AJ168" s="23"/>
      <c r="AK168" s="23"/>
      <c r="AL168" s="23"/>
      <c r="AM168" s="20" t="e">
        <f>AG168*'1. Standard_Cost'!B213+'Incremental_Cost Year 1'!#REF!*'1. Standard_Cost'!C213+'Incremental_Cost Year 1'!#REF!*'1. Standard_Cost'!D213+'Incremental_Cost Year 1'!#REF!+'Incremental_Cost Year 1'!#REF!+AK168</f>
        <v>#REF!</v>
      </c>
      <c r="AN168" s="20" t="e">
        <f>AM168*'1. Standard_Cost'!C217</f>
        <v>#REF!</v>
      </c>
      <c r="AO168" s="23"/>
      <c r="AQ168" s="20">
        <f t="shared" si="294"/>
        <v>0</v>
      </c>
      <c r="AR168" s="20">
        <f t="shared" si="295"/>
        <v>0</v>
      </c>
      <c r="AS168" s="20" t="e">
        <f t="shared" si="296"/>
        <v>#REF!</v>
      </c>
      <c r="AT168" s="20" t="e">
        <f t="shared" si="299"/>
        <v>#REF!</v>
      </c>
      <c r="AU168" s="24"/>
      <c r="AV168" s="24"/>
      <c r="AW168" s="24"/>
      <c r="AX168" s="24"/>
      <c r="AY168" s="24"/>
      <c r="AZ168" s="24"/>
      <c r="BA168" s="25" t="e">
        <f t="shared" si="297"/>
        <v>#REF!</v>
      </c>
    </row>
    <row r="169" spans="2:53" outlineLevel="2">
      <c r="B169" s="41"/>
      <c r="C169" s="38"/>
      <c r="D169" s="84"/>
      <c r="E169" s="84"/>
      <c r="F169" s="84"/>
      <c r="G169" s="83"/>
      <c r="H169" s="26" t="s">
        <v>180</v>
      </c>
      <c r="I169" s="16"/>
      <c r="J169" s="17"/>
      <c r="K169" s="17"/>
      <c r="L169" s="18" t="str">
        <f>IF(I169&lt;&gt;0,((VLOOKUP(I169,'1. Standard_Cost'!$B$4:$D$9,2)+VLOOKUP(I169,'1. Standard_Cost'!$B$4:$D$9,3))*J169*K169),"0")</f>
        <v>0</v>
      </c>
      <c r="M169" s="18">
        <f t="shared" si="293"/>
        <v>0</v>
      </c>
      <c r="N169" s="19"/>
      <c r="O169" s="19"/>
      <c r="P169" s="19"/>
      <c r="Q169" s="19"/>
      <c r="R169" s="20">
        <f>+N169*P169*'1. Standard_Cost'!$B$13</f>
        <v>0</v>
      </c>
      <c r="S169" s="20">
        <f>+N169*O169*P169*'1. Standard_Cost'!$C$13</f>
        <v>0</v>
      </c>
      <c r="T169" s="20">
        <f>+N169*P169*Q169*'1. Standard_Cost'!$D$13</f>
        <v>0</v>
      </c>
      <c r="U169" s="20">
        <f>+N169*O169*'1. Standard_Cost'!$E$13</f>
        <v>0</v>
      </c>
      <c r="V169" s="19"/>
      <c r="W169" s="19"/>
      <c r="X169" s="19"/>
      <c r="Y169" s="20">
        <f>+V169*((X169*'1. Standard_Cost'!$B$17)+(W169*X169*'1. Standard_Cost'!$C$17))</f>
        <v>0</v>
      </c>
      <c r="Z169" s="19"/>
      <c r="AA169" s="19"/>
      <c r="AB169" s="20">
        <f>+Z169*'1. Standard_Cost'!$B$21+AA169*'1. Standard_Cost'!$C$21</f>
        <v>0</v>
      </c>
      <c r="AC169" s="21"/>
      <c r="AD169" s="22"/>
      <c r="AE169" s="20">
        <f>SUM(AD169,AC169,AB169,Y169,U169,T169,S169,R169)*'1. Standard_Cost'!B217</f>
        <v>0</v>
      </c>
      <c r="AF169" s="20">
        <f t="shared" si="298"/>
        <v>0</v>
      </c>
      <c r="AG169" s="19"/>
      <c r="AH169" s="19"/>
      <c r="AI169" s="19"/>
      <c r="AJ169" s="23"/>
      <c r="AK169" s="23"/>
      <c r="AL169" s="23"/>
      <c r="AM169" s="20" t="e">
        <f>AG169*'1. Standard_Cost'!B213+'Incremental_Cost Year 1'!#REF!*'1. Standard_Cost'!C213+'Incremental_Cost Year 1'!#REF!*'1. Standard_Cost'!D213+'Incremental_Cost Year 1'!#REF!+'Incremental_Cost Year 1'!#REF!+AK169</f>
        <v>#REF!</v>
      </c>
      <c r="AN169" s="20" t="e">
        <f>AM169*'1. Standard_Cost'!C217</f>
        <v>#REF!</v>
      </c>
      <c r="AO169" s="23"/>
      <c r="AQ169" s="20">
        <f t="shared" si="294"/>
        <v>0</v>
      </c>
      <c r="AR169" s="20">
        <f t="shared" si="295"/>
        <v>0</v>
      </c>
      <c r="AS169" s="20" t="e">
        <f t="shared" si="296"/>
        <v>#REF!</v>
      </c>
      <c r="AT169" s="20" t="e">
        <f t="shared" si="299"/>
        <v>#REF!</v>
      </c>
      <c r="AU169" s="24"/>
      <c r="AV169" s="24"/>
      <c r="AW169" s="24"/>
      <c r="AX169" s="24"/>
      <c r="AY169" s="24"/>
      <c r="AZ169" s="24"/>
      <c r="BA169" s="25" t="e">
        <f t="shared" si="297"/>
        <v>#REF!</v>
      </c>
    </row>
    <row r="170" spans="2:53" ht="41.4" outlineLevel="1">
      <c r="B170" s="41"/>
      <c r="C170" s="38"/>
      <c r="D170" s="86" t="s">
        <v>48</v>
      </c>
      <c r="E170" s="86" t="s">
        <v>231</v>
      </c>
      <c r="F170" s="88" t="s">
        <v>153</v>
      </c>
      <c r="G170" s="89" t="s">
        <v>154</v>
      </c>
      <c r="H170" s="27" t="s">
        <v>234</v>
      </c>
      <c r="I170" s="28"/>
      <c r="J170" s="28"/>
      <c r="K170" s="28"/>
      <c r="L170" s="29">
        <f>SUM(L166:L169)</f>
        <v>0</v>
      </c>
      <c r="M170" s="29">
        <f>SUM(M166:M169)</f>
        <v>0</v>
      </c>
      <c r="N170" s="28"/>
      <c r="O170" s="28"/>
      <c r="P170" s="28"/>
      <c r="Q170" s="28"/>
      <c r="R170" s="30">
        <f>SUM(R166:R169)</f>
        <v>0</v>
      </c>
      <c r="S170" s="30">
        <f>SUM(S166:S169)</f>
        <v>0</v>
      </c>
      <c r="T170" s="30">
        <f>SUM(T166:T169)</f>
        <v>0</v>
      </c>
      <c r="U170" s="30">
        <f>SUM(U166:U169)</f>
        <v>0</v>
      </c>
      <c r="V170" s="28"/>
      <c r="W170" s="28"/>
      <c r="X170" s="28"/>
      <c r="Y170" s="29">
        <f>SUM(Y166:Y169)</f>
        <v>0</v>
      </c>
      <c r="Z170" s="28"/>
      <c r="AA170" s="28"/>
      <c r="AB170" s="29">
        <f t="shared" ref="AB170:AF170" si="300">SUM(AB166:AB169)</f>
        <v>0</v>
      </c>
      <c r="AC170" s="29">
        <f t="shared" si="300"/>
        <v>0</v>
      </c>
      <c r="AD170" s="29">
        <f t="shared" si="300"/>
        <v>0</v>
      </c>
      <c r="AE170" s="29">
        <f t="shared" si="300"/>
        <v>0</v>
      </c>
      <c r="AF170" s="29">
        <f t="shared" si="300"/>
        <v>0</v>
      </c>
      <c r="AG170" s="28"/>
      <c r="AH170" s="28"/>
      <c r="AI170" s="28"/>
      <c r="AJ170" s="30">
        <f>SUM(AJ166:AJ169)</f>
        <v>0</v>
      </c>
      <c r="AK170" s="30">
        <f>SUM(AK166:AK169)</f>
        <v>0</v>
      </c>
      <c r="AL170" s="30">
        <f>SUM(AL166:AL169)</f>
        <v>0</v>
      </c>
      <c r="AM170" s="29" t="e">
        <f>SUM(AM166:AM169)</f>
        <v>#REF!</v>
      </c>
      <c r="AN170" s="29" t="e">
        <f>SUM(AN166:AN169)</f>
        <v>#REF!</v>
      </c>
      <c r="AO170" s="31"/>
      <c r="AP170" s="32"/>
      <c r="AQ170" s="78">
        <f t="shared" ref="AQ170:BA170" si="301">SUM(AQ166:AQ169)</f>
        <v>0</v>
      </c>
      <c r="AR170" s="78">
        <f t="shared" si="301"/>
        <v>0</v>
      </c>
      <c r="AS170" s="78" t="e">
        <f t="shared" si="301"/>
        <v>#REF!</v>
      </c>
      <c r="AT170" s="78" t="e">
        <f t="shared" si="301"/>
        <v>#REF!</v>
      </c>
      <c r="AU170" s="78">
        <f t="shared" si="301"/>
        <v>0</v>
      </c>
      <c r="AV170" s="78">
        <f t="shared" si="301"/>
        <v>0</v>
      </c>
      <c r="AW170" s="78">
        <f t="shared" si="301"/>
        <v>0</v>
      </c>
      <c r="AX170" s="78">
        <f t="shared" si="301"/>
        <v>0</v>
      </c>
      <c r="AY170" s="78">
        <f t="shared" si="301"/>
        <v>0</v>
      </c>
      <c r="AZ170" s="78">
        <f t="shared" si="301"/>
        <v>0</v>
      </c>
      <c r="BA170" s="78" t="e">
        <f t="shared" si="301"/>
        <v>#REF!</v>
      </c>
    </row>
    <row r="171" spans="2:53" outlineLevel="2">
      <c r="B171" s="41"/>
      <c r="C171" s="38"/>
      <c r="D171" s="85"/>
      <c r="E171" s="85"/>
      <c r="F171" s="87"/>
      <c r="G171" s="82"/>
      <c r="H171" s="15" t="s">
        <v>49</v>
      </c>
      <c r="I171" s="16"/>
      <c r="J171" s="17"/>
      <c r="K171" s="17"/>
      <c r="L171" s="18" t="str">
        <f>IF(I171&lt;&gt;0,((VLOOKUP(I171,'1. Standard_Cost'!$B$4:$D$9,2)+VLOOKUP(I171,'1. Standard_Cost'!$B$4:$D$9,3))*J171*K171),"0")</f>
        <v>0</v>
      </c>
      <c r="M171" s="18">
        <f t="shared" ref="M171:M174" si="302">L171*0.167</f>
        <v>0</v>
      </c>
      <c r="N171" s="19"/>
      <c r="O171" s="19"/>
      <c r="P171" s="19"/>
      <c r="Q171" s="19"/>
      <c r="R171" s="20">
        <f>+N171*P171*'1. Standard_Cost'!$B$13</f>
        <v>0</v>
      </c>
      <c r="S171" s="20">
        <f>+N171*O171*P171*'1. Standard_Cost'!$C$13</f>
        <v>0</v>
      </c>
      <c r="T171" s="20">
        <f>+N171*P171*Q171*'1. Standard_Cost'!$D$13</f>
        <v>0</v>
      </c>
      <c r="U171" s="20">
        <f>+N171*O171*'1. Standard_Cost'!$E$13</f>
        <v>0</v>
      </c>
      <c r="V171" s="19"/>
      <c r="W171" s="19"/>
      <c r="X171" s="19"/>
      <c r="Y171" s="20">
        <f>+V171*((X171*'1. Standard_Cost'!$B$17)+(W171*X171*'1. Standard_Cost'!$C$17))</f>
        <v>0</v>
      </c>
      <c r="Z171" s="19"/>
      <c r="AA171" s="19"/>
      <c r="AB171" s="20">
        <f>+Z171*'1. Standard_Cost'!$B$21+AA171*'1. Standard_Cost'!$C$21</f>
        <v>0</v>
      </c>
      <c r="AC171" s="21"/>
      <c r="AD171" s="22"/>
      <c r="AE171" s="20">
        <f>SUM(AD171,AC171,AB171,Y171,U171,T171,S171,R171)*'1. Standard_Cost'!B217</f>
        <v>0</v>
      </c>
      <c r="AF171" s="20">
        <f>SUM(AD171,AE171)</f>
        <v>0</v>
      </c>
      <c r="AG171" s="19"/>
      <c r="AH171" s="19"/>
      <c r="AI171" s="19"/>
      <c r="AJ171" s="23"/>
      <c r="AK171" s="23"/>
      <c r="AL171" s="23"/>
      <c r="AM171" s="20" t="e">
        <f>AG171*'1. Standard_Cost'!B213+'Incremental_Cost Year 1'!#REF!*'1. Standard_Cost'!C213+'Incremental_Cost Year 1'!#REF!*'1. Standard_Cost'!D213+'Incremental_Cost Year 1'!#REF!+'Incremental_Cost Year 1'!#REF!+AK171</f>
        <v>#REF!</v>
      </c>
      <c r="AN171" s="20" t="e">
        <f>AM171*'1. Standard_Cost'!C217</f>
        <v>#REF!</v>
      </c>
      <c r="AO171" s="23"/>
      <c r="AQ171" s="20">
        <f t="shared" ref="AQ171:AQ174" si="303">L171+M171</f>
        <v>0</v>
      </c>
      <c r="AR171" s="20">
        <f t="shared" ref="AR171:AR174" si="304">AF171</f>
        <v>0</v>
      </c>
      <c r="AS171" s="20" t="e">
        <f t="shared" ref="AS171:AS174" si="305">AM171+AN171</f>
        <v>#REF!</v>
      </c>
      <c r="AT171" s="20" t="e">
        <f>SUM(AQ171,AR171,AS171)</f>
        <v>#REF!</v>
      </c>
      <c r="AU171" s="24"/>
      <c r="AV171" s="24"/>
      <c r="AW171" s="24"/>
      <c r="AX171" s="24"/>
      <c r="AY171" s="24"/>
      <c r="AZ171" s="24"/>
      <c r="BA171" s="25" t="e">
        <f t="shared" ref="BA171:BA174" si="306">SUM(AU171:AZ171)-AT171</f>
        <v>#REF!</v>
      </c>
    </row>
    <row r="172" spans="2:53" outlineLevel="2">
      <c r="B172" s="41"/>
      <c r="C172" s="38"/>
      <c r="D172" s="84"/>
      <c r="E172" s="84"/>
      <c r="F172" s="84"/>
      <c r="G172" s="83"/>
      <c r="H172" s="15" t="s">
        <v>50</v>
      </c>
      <c r="I172" s="16"/>
      <c r="J172" s="17"/>
      <c r="K172" s="17"/>
      <c r="L172" s="18" t="str">
        <f>IF(I172&lt;&gt;0,((VLOOKUP(I172,'1. Standard_Cost'!$B$4:$D$9,2)+VLOOKUP(I172,'1. Standard_Cost'!$B$4:$D$9,3))*J172*K172),"0")</f>
        <v>0</v>
      </c>
      <c r="M172" s="18">
        <f t="shared" si="302"/>
        <v>0</v>
      </c>
      <c r="N172" s="19"/>
      <c r="O172" s="19"/>
      <c r="P172" s="19"/>
      <c r="Q172" s="19"/>
      <c r="R172" s="20">
        <f>+N172*P172*'1. Standard_Cost'!$B$13</f>
        <v>0</v>
      </c>
      <c r="S172" s="20">
        <f>+N172*O172*P172*'1. Standard_Cost'!$C$13</f>
        <v>0</v>
      </c>
      <c r="T172" s="20">
        <f>+N172*P172*Q172*'1. Standard_Cost'!$D$13</f>
        <v>0</v>
      </c>
      <c r="U172" s="20">
        <f>+N172*O172*'1. Standard_Cost'!$E$13</f>
        <v>0</v>
      </c>
      <c r="V172" s="19"/>
      <c r="W172" s="19"/>
      <c r="X172" s="19"/>
      <c r="Y172" s="20">
        <f>+V172*((X172*'1. Standard_Cost'!$B$17)+(W172*X172*'1. Standard_Cost'!$C$17))</f>
        <v>0</v>
      </c>
      <c r="Z172" s="19"/>
      <c r="AA172" s="19"/>
      <c r="AB172" s="20">
        <f>+Z172*'1. Standard_Cost'!$B$21+AA172*'1. Standard_Cost'!$C$21</f>
        <v>0</v>
      </c>
      <c r="AC172" s="21"/>
      <c r="AD172" s="22"/>
      <c r="AE172" s="20">
        <f>SUM(AD172,AC172,AB172,Y172,U172,T172,S172,R172)*'1. Standard_Cost'!B217</f>
        <v>0</v>
      </c>
      <c r="AF172" s="20">
        <f t="shared" ref="AF172:AF174" si="307">SUM(AD172,AE172)</f>
        <v>0</v>
      </c>
      <c r="AG172" s="19"/>
      <c r="AH172" s="19"/>
      <c r="AI172" s="19"/>
      <c r="AJ172" s="23"/>
      <c r="AK172" s="23"/>
      <c r="AL172" s="23"/>
      <c r="AM172" s="20" t="e">
        <f>AG172*'1. Standard_Cost'!B213+'Incremental_Cost Year 1'!#REF!*'1. Standard_Cost'!C213+'Incremental_Cost Year 1'!#REF!*'1. Standard_Cost'!D213+'Incremental_Cost Year 1'!#REF!+'Incremental_Cost Year 1'!#REF!+AK172</f>
        <v>#REF!</v>
      </c>
      <c r="AN172" s="20" t="e">
        <f>AM172*'1. Standard_Cost'!C217</f>
        <v>#REF!</v>
      </c>
      <c r="AO172" s="23"/>
      <c r="AQ172" s="20">
        <f t="shared" si="303"/>
        <v>0</v>
      </c>
      <c r="AR172" s="20">
        <f t="shared" si="304"/>
        <v>0</v>
      </c>
      <c r="AS172" s="20" t="e">
        <f t="shared" si="305"/>
        <v>#REF!</v>
      </c>
      <c r="AT172" s="20" t="e">
        <f t="shared" ref="AT172:AT174" si="308">SUM(AQ172,AR172,AS172)</f>
        <v>#REF!</v>
      </c>
      <c r="AU172" s="24"/>
      <c r="AV172" s="24">
        <v>0</v>
      </c>
      <c r="AW172" s="24"/>
      <c r="AX172" s="24"/>
      <c r="AY172" s="24"/>
      <c r="AZ172" s="24"/>
      <c r="BA172" s="25" t="e">
        <f t="shared" si="306"/>
        <v>#REF!</v>
      </c>
    </row>
    <row r="173" spans="2:53" outlineLevel="2">
      <c r="B173" s="41"/>
      <c r="C173" s="240"/>
      <c r="D173" s="84"/>
      <c r="E173" s="84"/>
      <c r="F173" s="84"/>
      <c r="G173" s="83"/>
      <c r="H173" s="15" t="s">
        <v>51</v>
      </c>
      <c r="I173" s="16"/>
      <c r="J173" s="17"/>
      <c r="K173" s="17"/>
      <c r="L173" s="18" t="str">
        <f>IF(I173&lt;&gt;0,((VLOOKUP(I173,'1. Standard_Cost'!$B$4:$D$9,2)+VLOOKUP(I173,'1. Standard_Cost'!$B$4:$D$9,3))*J173*K173),"0")</f>
        <v>0</v>
      </c>
      <c r="M173" s="18">
        <f t="shared" si="302"/>
        <v>0</v>
      </c>
      <c r="N173" s="19"/>
      <c r="O173" s="19"/>
      <c r="P173" s="19"/>
      <c r="Q173" s="19"/>
      <c r="R173" s="20">
        <f>+N173*P173*'1. Standard_Cost'!$B$13</f>
        <v>0</v>
      </c>
      <c r="S173" s="20">
        <f>+N173*O173*P173*'1. Standard_Cost'!$C$13</f>
        <v>0</v>
      </c>
      <c r="T173" s="20">
        <f>+N173*P173*Q173*'1. Standard_Cost'!$D$13</f>
        <v>0</v>
      </c>
      <c r="U173" s="20">
        <f>+N173*O173*'1. Standard_Cost'!$E$13</f>
        <v>0</v>
      </c>
      <c r="V173" s="19"/>
      <c r="W173" s="19"/>
      <c r="X173" s="19"/>
      <c r="Y173" s="20">
        <f>+V173*((X173*'1. Standard_Cost'!$B$17)+(W173*X173*'1. Standard_Cost'!$C$17))</f>
        <v>0</v>
      </c>
      <c r="Z173" s="19"/>
      <c r="AA173" s="19"/>
      <c r="AB173" s="20">
        <f>+Z173*'1. Standard_Cost'!$B$21+AA173*'1. Standard_Cost'!$C$21</f>
        <v>0</v>
      </c>
      <c r="AC173" s="21"/>
      <c r="AD173" s="22"/>
      <c r="AE173" s="20">
        <f>SUM(AD173,AC173,AB173,Y173,U173,T173,S173,R173)*'1. Standard_Cost'!B217</f>
        <v>0</v>
      </c>
      <c r="AF173" s="20">
        <f t="shared" si="307"/>
        <v>0</v>
      </c>
      <c r="AG173" s="19"/>
      <c r="AH173" s="19"/>
      <c r="AI173" s="19"/>
      <c r="AJ173" s="23"/>
      <c r="AK173" s="23"/>
      <c r="AL173" s="23"/>
      <c r="AM173" s="20" t="e">
        <f>AG173*'1. Standard_Cost'!B213+'Incremental_Cost Year 1'!#REF!*'1. Standard_Cost'!C213+'Incremental_Cost Year 1'!#REF!*'1. Standard_Cost'!D213+'Incremental_Cost Year 1'!#REF!+'Incremental_Cost Year 1'!#REF!+AK173</f>
        <v>#REF!</v>
      </c>
      <c r="AN173" s="20" t="e">
        <f>AM173*'1. Standard_Cost'!C217</f>
        <v>#REF!</v>
      </c>
      <c r="AO173" s="23"/>
      <c r="AQ173" s="20">
        <f t="shared" si="303"/>
        <v>0</v>
      </c>
      <c r="AR173" s="20">
        <f t="shared" si="304"/>
        <v>0</v>
      </c>
      <c r="AS173" s="20" t="e">
        <f t="shared" si="305"/>
        <v>#REF!</v>
      </c>
      <c r="AT173" s="20" t="e">
        <f t="shared" si="308"/>
        <v>#REF!</v>
      </c>
      <c r="AU173" s="24"/>
      <c r="AV173" s="24"/>
      <c r="AW173" s="24"/>
      <c r="AX173" s="24"/>
      <c r="AY173" s="24"/>
      <c r="AZ173" s="24"/>
      <c r="BA173" s="25" t="e">
        <f t="shared" si="306"/>
        <v>#REF!</v>
      </c>
    </row>
    <row r="174" spans="2:53" outlineLevel="2">
      <c r="B174" s="41"/>
      <c r="C174" s="240"/>
      <c r="D174" s="84"/>
      <c r="E174" s="84"/>
      <c r="F174" s="84"/>
      <c r="G174" s="83"/>
      <c r="H174" s="26" t="s">
        <v>180</v>
      </c>
      <c r="I174" s="16"/>
      <c r="J174" s="17"/>
      <c r="K174" s="17"/>
      <c r="L174" s="18" t="str">
        <f>IF(I174&lt;&gt;0,((VLOOKUP(I174,'1. Standard_Cost'!$B$4:$D$9,2)+VLOOKUP(I174,'1. Standard_Cost'!$B$4:$D$9,3))*J174*K174),"0")</f>
        <v>0</v>
      </c>
      <c r="M174" s="18">
        <f t="shared" si="302"/>
        <v>0</v>
      </c>
      <c r="N174" s="19"/>
      <c r="O174" s="19"/>
      <c r="P174" s="19"/>
      <c r="Q174" s="19"/>
      <c r="R174" s="20">
        <f>+N174*P174*'1. Standard_Cost'!$B$13</f>
        <v>0</v>
      </c>
      <c r="S174" s="20">
        <f>+N174*O174*P174*'1. Standard_Cost'!$C$13</f>
        <v>0</v>
      </c>
      <c r="T174" s="20">
        <f>+N174*P174*Q174*'1. Standard_Cost'!$D$13</f>
        <v>0</v>
      </c>
      <c r="U174" s="20">
        <f>+N174*O174*'1. Standard_Cost'!$E$13</f>
        <v>0</v>
      </c>
      <c r="V174" s="19"/>
      <c r="W174" s="19"/>
      <c r="X174" s="19"/>
      <c r="Y174" s="20">
        <f>+V174*((X174*'1. Standard_Cost'!$B$17)+(W174*X174*'1. Standard_Cost'!$C$17))</f>
        <v>0</v>
      </c>
      <c r="Z174" s="19"/>
      <c r="AA174" s="19"/>
      <c r="AB174" s="20">
        <f>+Z174*'1. Standard_Cost'!$B$21+AA174*'1. Standard_Cost'!$C$21</f>
        <v>0</v>
      </c>
      <c r="AC174" s="21"/>
      <c r="AD174" s="22"/>
      <c r="AE174" s="20">
        <f>SUM(AD174,AC174,AB174,Y174,U174,T174,S174,R174)*'1. Standard_Cost'!B217</f>
        <v>0</v>
      </c>
      <c r="AF174" s="20">
        <f t="shared" si="307"/>
        <v>0</v>
      </c>
      <c r="AG174" s="19"/>
      <c r="AH174" s="19"/>
      <c r="AI174" s="19"/>
      <c r="AJ174" s="23"/>
      <c r="AK174" s="23"/>
      <c r="AL174" s="23"/>
      <c r="AM174" s="20" t="e">
        <f>AG174*'1. Standard_Cost'!B213+'Incremental_Cost Year 1'!#REF!*'1. Standard_Cost'!C213+'Incremental_Cost Year 1'!#REF!*'1. Standard_Cost'!D213+'Incremental_Cost Year 1'!#REF!+'Incremental_Cost Year 1'!#REF!+AK174</f>
        <v>#REF!</v>
      </c>
      <c r="AN174" s="20" t="e">
        <f>AM174*'1. Standard_Cost'!C217</f>
        <v>#REF!</v>
      </c>
      <c r="AO174" s="23"/>
      <c r="AQ174" s="20">
        <f t="shared" si="303"/>
        <v>0</v>
      </c>
      <c r="AR174" s="20">
        <f t="shared" si="304"/>
        <v>0</v>
      </c>
      <c r="AS174" s="20" t="e">
        <f t="shared" si="305"/>
        <v>#REF!</v>
      </c>
      <c r="AT174" s="20" t="e">
        <f t="shared" si="308"/>
        <v>#REF!</v>
      </c>
      <c r="AU174" s="24"/>
      <c r="AV174" s="24"/>
      <c r="AW174" s="24"/>
      <c r="AX174" s="24"/>
      <c r="AY174" s="24"/>
      <c r="AZ174" s="24"/>
      <c r="BA174" s="25" t="e">
        <f t="shared" si="306"/>
        <v>#REF!</v>
      </c>
    </row>
    <row r="175" spans="2:53" ht="41.4" outlineLevel="1">
      <c r="B175" s="41"/>
      <c r="C175" s="240"/>
      <c r="D175" s="86" t="s">
        <v>48</v>
      </c>
      <c r="E175" s="86" t="s">
        <v>232</v>
      </c>
      <c r="F175" s="88" t="s">
        <v>153</v>
      </c>
      <c r="G175" s="89" t="s">
        <v>154</v>
      </c>
      <c r="H175" s="27" t="s">
        <v>235</v>
      </c>
      <c r="I175" s="28"/>
      <c r="J175" s="28"/>
      <c r="K175" s="28"/>
      <c r="L175" s="29">
        <f>SUM(L171:L174)</f>
        <v>0</v>
      </c>
      <c r="M175" s="29">
        <f>SUM(M171:M174)</f>
        <v>0</v>
      </c>
      <c r="N175" s="28"/>
      <c r="O175" s="28"/>
      <c r="P175" s="28"/>
      <c r="Q175" s="28"/>
      <c r="R175" s="30">
        <f>SUM(R171:R174)</f>
        <v>0</v>
      </c>
      <c r="S175" s="30">
        <f>SUM(S171:S174)</f>
        <v>0</v>
      </c>
      <c r="T175" s="30">
        <f>SUM(T171:T174)</f>
        <v>0</v>
      </c>
      <c r="U175" s="30">
        <f>SUM(U171:U174)</f>
        <v>0</v>
      </c>
      <c r="V175" s="28"/>
      <c r="W175" s="28"/>
      <c r="X175" s="28"/>
      <c r="Y175" s="29">
        <f>SUM(Y171:Y174)</f>
        <v>0</v>
      </c>
      <c r="Z175" s="28"/>
      <c r="AA175" s="28"/>
      <c r="AB175" s="29">
        <f t="shared" ref="AB175:AF175" si="309">SUM(AB171:AB174)</f>
        <v>0</v>
      </c>
      <c r="AC175" s="29">
        <f t="shared" si="309"/>
        <v>0</v>
      </c>
      <c r="AD175" s="29">
        <f t="shared" si="309"/>
        <v>0</v>
      </c>
      <c r="AE175" s="29">
        <f t="shared" si="309"/>
        <v>0</v>
      </c>
      <c r="AF175" s="29">
        <f t="shared" si="309"/>
        <v>0</v>
      </c>
      <c r="AG175" s="28"/>
      <c r="AH175" s="28"/>
      <c r="AI175" s="28"/>
      <c r="AJ175" s="30">
        <f>SUM(AJ171:AJ174)</f>
        <v>0</v>
      </c>
      <c r="AK175" s="30">
        <f>SUM(AK171:AK174)</f>
        <v>0</v>
      </c>
      <c r="AL175" s="30">
        <f>SUM(AL171:AL174)</f>
        <v>0</v>
      </c>
      <c r="AM175" s="29" t="e">
        <f>SUM(AM171:AM174)</f>
        <v>#REF!</v>
      </c>
      <c r="AN175" s="29" t="e">
        <f>SUM(AN171:AN174)</f>
        <v>#REF!</v>
      </c>
      <c r="AO175" s="31"/>
      <c r="AP175" s="32"/>
      <c r="AQ175" s="78">
        <f t="shared" ref="AQ175:BA175" si="310">SUM(AQ171:AQ174)</f>
        <v>0</v>
      </c>
      <c r="AR175" s="78">
        <f t="shared" si="310"/>
        <v>0</v>
      </c>
      <c r="AS175" s="78" t="e">
        <f t="shared" si="310"/>
        <v>#REF!</v>
      </c>
      <c r="AT175" s="78" t="e">
        <f t="shared" si="310"/>
        <v>#REF!</v>
      </c>
      <c r="AU175" s="78">
        <f t="shared" si="310"/>
        <v>0</v>
      </c>
      <c r="AV175" s="78">
        <f t="shared" si="310"/>
        <v>0</v>
      </c>
      <c r="AW175" s="78">
        <f t="shared" si="310"/>
        <v>0</v>
      </c>
      <c r="AX175" s="78">
        <f t="shared" si="310"/>
        <v>0</v>
      </c>
      <c r="AY175" s="78">
        <f t="shared" si="310"/>
        <v>0</v>
      </c>
      <c r="AZ175" s="78">
        <f t="shared" si="310"/>
        <v>0</v>
      </c>
      <c r="BA175" s="78" t="e">
        <f t="shared" si="310"/>
        <v>#REF!</v>
      </c>
    </row>
    <row r="176" spans="2:53" outlineLevel="2">
      <c r="B176" s="41"/>
      <c r="C176" s="240"/>
      <c r="D176" s="85"/>
      <c r="E176" s="85"/>
      <c r="F176" s="87"/>
      <c r="G176" s="82"/>
      <c r="H176" s="15" t="s">
        <v>49</v>
      </c>
      <c r="I176" s="16"/>
      <c r="J176" s="17"/>
      <c r="K176" s="17"/>
      <c r="L176" s="18" t="str">
        <f>IF(I176&lt;&gt;0,((VLOOKUP(I176,'1. Standard_Cost'!$B$4:$D$9,2)+VLOOKUP(I176,'1. Standard_Cost'!$B$4:$D$9,3))*J176*K176),"0")</f>
        <v>0</v>
      </c>
      <c r="M176" s="18">
        <f t="shared" ref="M176:M179" si="311">L176*0.167</f>
        <v>0</v>
      </c>
      <c r="N176" s="19"/>
      <c r="O176" s="19"/>
      <c r="P176" s="19"/>
      <c r="Q176" s="19"/>
      <c r="R176" s="20">
        <f>+N176*P176*'1. Standard_Cost'!$B$13</f>
        <v>0</v>
      </c>
      <c r="S176" s="20">
        <f>+N176*O176*P176*'1. Standard_Cost'!$C$13</f>
        <v>0</v>
      </c>
      <c r="T176" s="20">
        <f>+N176*P176*Q176*'1. Standard_Cost'!$D$13</f>
        <v>0</v>
      </c>
      <c r="U176" s="20">
        <f>+N176*O176*'1. Standard_Cost'!$E$13</f>
        <v>0</v>
      </c>
      <c r="V176" s="19"/>
      <c r="W176" s="19"/>
      <c r="X176" s="19"/>
      <c r="Y176" s="20">
        <f>+V176*((X176*'1. Standard_Cost'!$B$17)+(W176*X176*'1. Standard_Cost'!$C$17))</f>
        <v>0</v>
      </c>
      <c r="Z176" s="19"/>
      <c r="AA176" s="19"/>
      <c r="AB176" s="20">
        <f>+Z176*'1. Standard_Cost'!$B$21+AA176*'1. Standard_Cost'!$C$21</f>
        <v>0</v>
      </c>
      <c r="AC176" s="21"/>
      <c r="AD176" s="22"/>
      <c r="AE176" s="20">
        <f>SUM(AD176,AC176,AB176,Y176,U176,T176,S176,R176)*'1. Standard_Cost'!B217</f>
        <v>0</v>
      </c>
      <c r="AF176" s="20">
        <f>SUM(AD176,AE176)</f>
        <v>0</v>
      </c>
      <c r="AG176" s="19"/>
      <c r="AH176" s="19"/>
      <c r="AI176" s="19"/>
      <c r="AJ176" s="23"/>
      <c r="AK176" s="23"/>
      <c r="AL176" s="23"/>
      <c r="AM176" s="20" t="e">
        <f>AG176*'1. Standard_Cost'!B213+'Incremental_Cost Year 1'!#REF!*'1. Standard_Cost'!C213+'Incremental_Cost Year 1'!#REF!*'1. Standard_Cost'!D213+'Incremental_Cost Year 1'!#REF!+'Incremental_Cost Year 1'!#REF!+AK176</f>
        <v>#REF!</v>
      </c>
      <c r="AN176" s="20" t="e">
        <f>AM176*'1. Standard_Cost'!C217</f>
        <v>#REF!</v>
      </c>
      <c r="AO176" s="23"/>
      <c r="AQ176" s="20">
        <f t="shared" ref="AQ176:AQ179" si="312">L176+M176</f>
        <v>0</v>
      </c>
      <c r="AR176" s="20">
        <f t="shared" ref="AR176:AR179" si="313">AF176</f>
        <v>0</v>
      </c>
      <c r="AS176" s="20" t="e">
        <f t="shared" ref="AS176:AS179" si="314">AM176+AN176</f>
        <v>#REF!</v>
      </c>
      <c r="AT176" s="20" t="e">
        <f>SUM(AQ176,AR176,AS176)</f>
        <v>#REF!</v>
      </c>
      <c r="AU176" s="24"/>
      <c r="AV176" s="24"/>
      <c r="AW176" s="24"/>
      <c r="AX176" s="24"/>
      <c r="AY176" s="24"/>
      <c r="AZ176" s="24"/>
      <c r="BA176" s="25" t="e">
        <f t="shared" ref="BA176:BA179" si="315">SUM(AU176:AZ176)-AT176</f>
        <v>#REF!</v>
      </c>
    </row>
    <row r="177" spans="2:53" outlineLevel="2">
      <c r="B177" s="41"/>
      <c r="C177" s="240"/>
      <c r="D177" s="84"/>
      <c r="E177" s="84"/>
      <c r="F177" s="84"/>
      <c r="G177" s="83"/>
      <c r="H177" s="15" t="s">
        <v>50</v>
      </c>
      <c r="I177" s="16"/>
      <c r="J177" s="17"/>
      <c r="K177" s="17"/>
      <c r="L177" s="18" t="str">
        <f>IF(I177&lt;&gt;0,((VLOOKUP(I177,'1. Standard_Cost'!$B$4:$D$9,2)+VLOOKUP(I177,'1. Standard_Cost'!$B$4:$D$9,3))*J177*K177),"0")</f>
        <v>0</v>
      </c>
      <c r="M177" s="18">
        <f t="shared" si="311"/>
        <v>0</v>
      </c>
      <c r="N177" s="19"/>
      <c r="O177" s="19"/>
      <c r="P177" s="19"/>
      <c r="Q177" s="19"/>
      <c r="R177" s="20">
        <f>+N177*P177*'1. Standard_Cost'!$B$13</f>
        <v>0</v>
      </c>
      <c r="S177" s="20">
        <f>+N177*O177*P177*'1. Standard_Cost'!$C$13</f>
        <v>0</v>
      </c>
      <c r="T177" s="20">
        <f>+N177*P177*Q177*'1. Standard_Cost'!$D$13</f>
        <v>0</v>
      </c>
      <c r="U177" s="20">
        <f>+N177*O177*'1. Standard_Cost'!$E$13</f>
        <v>0</v>
      </c>
      <c r="V177" s="19"/>
      <c r="W177" s="19"/>
      <c r="X177" s="19"/>
      <c r="Y177" s="20">
        <f>+V177*((X177*'1. Standard_Cost'!$B$17)+(W177*X177*'1. Standard_Cost'!$C$17))</f>
        <v>0</v>
      </c>
      <c r="Z177" s="19"/>
      <c r="AA177" s="19"/>
      <c r="AB177" s="20">
        <f>+Z177*'1. Standard_Cost'!$B$21+AA177*'1. Standard_Cost'!$C$21</f>
        <v>0</v>
      </c>
      <c r="AC177" s="21"/>
      <c r="AD177" s="22"/>
      <c r="AE177" s="20">
        <f>SUM(AD177,AC177,AB177,Y177,U177,T177,S177,R177)*'1. Standard_Cost'!B217</f>
        <v>0</v>
      </c>
      <c r="AF177" s="20">
        <f t="shared" ref="AF177:AF179" si="316">SUM(AD177,AE177)</f>
        <v>0</v>
      </c>
      <c r="AG177" s="19"/>
      <c r="AH177" s="19"/>
      <c r="AI177" s="19"/>
      <c r="AJ177" s="23"/>
      <c r="AK177" s="23"/>
      <c r="AL177" s="23"/>
      <c r="AM177" s="20" t="e">
        <f>AG177*'1. Standard_Cost'!B213+'Incremental_Cost Year 1'!#REF!*'1. Standard_Cost'!C213+'Incremental_Cost Year 1'!#REF!*'1. Standard_Cost'!D213+'Incremental_Cost Year 1'!#REF!+'Incremental_Cost Year 1'!#REF!+AK177</f>
        <v>#REF!</v>
      </c>
      <c r="AN177" s="20" t="e">
        <f>AM177*'1. Standard_Cost'!C217</f>
        <v>#REF!</v>
      </c>
      <c r="AO177" s="23"/>
      <c r="AQ177" s="20">
        <f t="shared" si="312"/>
        <v>0</v>
      </c>
      <c r="AR177" s="20">
        <f t="shared" si="313"/>
        <v>0</v>
      </c>
      <c r="AS177" s="20" t="e">
        <f t="shared" si="314"/>
        <v>#REF!</v>
      </c>
      <c r="AT177" s="20" t="e">
        <f t="shared" ref="AT177:AT179" si="317">SUM(AQ177,AR177,AS177)</f>
        <v>#REF!</v>
      </c>
      <c r="AU177" s="24"/>
      <c r="AV177" s="24">
        <v>0</v>
      </c>
      <c r="AW177" s="24"/>
      <c r="AX177" s="24"/>
      <c r="AY177" s="24"/>
      <c r="AZ177" s="24"/>
      <c r="BA177" s="25" t="e">
        <f t="shared" si="315"/>
        <v>#REF!</v>
      </c>
    </row>
    <row r="178" spans="2:53" outlineLevel="2">
      <c r="B178" s="41"/>
      <c r="C178" s="240"/>
      <c r="D178" s="84"/>
      <c r="E178" s="84"/>
      <c r="F178" s="84"/>
      <c r="G178" s="83"/>
      <c r="H178" s="15" t="s">
        <v>51</v>
      </c>
      <c r="I178" s="16"/>
      <c r="J178" s="17"/>
      <c r="K178" s="17"/>
      <c r="L178" s="18" t="str">
        <f>IF(I178&lt;&gt;0,((VLOOKUP(I178,'1. Standard_Cost'!$B$4:$D$9,2)+VLOOKUP(I178,'1. Standard_Cost'!$B$4:$D$9,3))*J178*K178),"0")</f>
        <v>0</v>
      </c>
      <c r="M178" s="18">
        <f t="shared" si="311"/>
        <v>0</v>
      </c>
      <c r="N178" s="19"/>
      <c r="O178" s="19"/>
      <c r="P178" s="19"/>
      <c r="Q178" s="19"/>
      <c r="R178" s="20">
        <f>+N178*P178*'1. Standard_Cost'!$B$13</f>
        <v>0</v>
      </c>
      <c r="S178" s="20">
        <f>+N178*O178*P178*'1. Standard_Cost'!$C$13</f>
        <v>0</v>
      </c>
      <c r="T178" s="20">
        <f>+N178*P178*Q178*'1. Standard_Cost'!$D$13</f>
        <v>0</v>
      </c>
      <c r="U178" s="20">
        <f>+N178*O178*'1. Standard_Cost'!$E$13</f>
        <v>0</v>
      </c>
      <c r="V178" s="19"/>
      <c r="W178" s="19"/>
      <c r="X178" s="19"/>
      <c r="Y178" s="20">
        <f>+V178*((X178*'1. Standard_Cost'!$B$17)+(W178*X178*'1. Standard_Cost'!$C$17))</f>
        <v>0</v>
      </c>
      <c r="Z178" s="19"/>
      <c r="AA178" s="19"/>
      <c r="AB178" s="20">
        <f>+Z178*'1. Standard_Cost'!$B$21+AA178*'1. Standard_Cost'!$C$21</f>
        <v>0</v>
      </c>
      <c r="AC178" s="21"/>
      <c r="AD178" s="22"/>
      <c r="AE178" s="20">
        <f>SUM(AD178,AC178,AB178,Y178,U178,T178,S178,R178)*'1. Standard_Cost'!B217</f>
        <v>0</v>
      </c>
      <c r="AF178" s="20">
        <f t="shared" si="316"/>
        <v>0</v>
      </c>
      <c r="AG178" s="19"/>
      <c r="AH178" s="19"/>
      <c r="AI178" s="19"/>
      <c r="AJ178" s="23"/>
      <c r="AK178" s="23"/>
      <c r="AL178" s="23"/>
      <c r="AM178" s="20" t="e">
        <f>AG178*'1. Standard_Cost'!B213+'Incremental_Cost Year 1'!#REF!*'1. Standard_Cost'!C213+'Incremental_Cost Year 1'!#REF!*'1. Standard_Cost'!D213+'Incremental_Cost Year 1'!#REF!+'Incremental_Cost Year 1'!#REF!+AK178</f>
        <v>#REF!</v>
      </c>
      <c r="AN178" s="20" t="e">
        <f>AM178*'1. Standard_Cost'!C217</f>
        <v>#REF!</v>
      </c>
      <c r="AO178" s="23"/>
      <c r="AQ178" s="20">
        <f t="shared" si="312"/>
        <v>0</v>
      </c>
      <c r="AR178" s="20">
        <f t="shared" si="313"/>
        <v>0</v>
      </c>
      <c r="AS178" s="20" t="e">
        <f t="shared" si="314"/>
        <v>#REF!</v>
      </c>
      <c r="AT178" s="20" t="e">
        <f t="shared" si="317"/>
        <v>#REF!</v>
      </c>
      <c r="AU178" s="24"/>
      <c r="AV178" s="24"/>
      <c r="AW178" s="24"/>
      <c r="AX178" s="24"/>
      <c r="AY178" s="24"/>
      <c r="AZ178" s="24"/>
      <c r="BA178" s="25" t="e">
        <f t="shared" si="315"/>
        <v>#REF!</v>
      </c>
    </row>
    <row r="179" spans="2:53" outlineLevel="2">
      <c r="B179" s="41"/>
      <c r="C179" s="240"/>
      <c r="D179" s="84"/>
      <c r="E179" s="84"/>
      <c r="F179" s="84"/>
      <c r="G179" s="83"/>
      <c r="H179" s="26" t="s">
        <v>180</v>
      </c>
      <c r="I179" s="16"/>
      <c r="J179" s="17"/>
      <c r="K179" s="17"/>
      <c r="L179" s="18" t="str">
        <f>IF(I179&lt;&gt;0,((VLOOKUP(I179,'1. Standard_Cost'!$B$4:$D$9,2)+VLOOKUP(I179,'1. Standard_Cost'!$B$4:$D$9,3))*J179*K179),"0")</f>
        <v>0</v>
      </c>
      <c r="M179" s="18">
        <f t="shared" si="311"/>
        <v>0</v>
      </c>
      <c r="N179" s="19"/>
      <c r="O179" s="19"/>
      <c r="P179" s="19"/>
      <c r="Q179" s="19"/>
      <c r="R179" s="20">
        <f>+N179*P179*'1. Standard_Cost'!$B$13</f>
        <v>0</v>
      </c>
      <c r="S179" s="20">
        <f>+N179*O179*P179*'1. Standard_Cost'!$C$13</f>
        <v>0</v>
      </c>
      <c r="T179" s="20">
        <f>+N179*P179*Q179*'1. Standard_Cost'!$D$13</f>
        <v>0</v>
      </c>
      <c r="U179" s="20">
        <f>+N179*O179*'1. Standard_Cost'!$E$13</f>
        <v>0</v>
      </c>
      <c r="V179" s="19"/>
      <c r="W179" s="19"/>
      <c r="X179" s="19"/>
      <c r="Y179" s="20">
        <f>+V179*((X179*'1. Standard_Cost'!$B$17)+(W179*X179*'1. Standard_Cost'!$C$17))</f>
        <v>0</v>
      </c>
      <c r="Z179" s="19"/>
      <c r="AA179" s="19"/>
      <c r="AB179" s="20">
        <f>+Z179*'1. Standard_Cost'!$B$21+AA179*'1. Standard_Cost'!$C$21</f>
        <v>0</v>
      </c>
      <c r="AC179" s="21"/>
      <c r="AD179" s="22"/>
      <c r="AE179" s="20">
        <f>SUM(AD179,AC179,AB179,Y179,U179,T179,S179,R179)*'1. Standard_Cost'!B217</f>
        <v>0</v>
      </c>
      <c r="AF179" s="20">
        <f t="shared" si="316"/>
        <v>0</v>
      </c>
      <c r="AG179" s="19"/>
      <c r="AH179" s="19"/>
      <c r="AI179" s="19"/>
      <c r="AJ179" s="23"/>
      <c r="AK179" s="23"/>
      <c r="AL179" s="23"/>
      <c r="AM179" s="20" t="e">
        <f>AG179*'1. Standard_Cost'!B213+'Incremental_Cost Year 1'!#REF!*'1. Standard_Cost'!C213+'Incremental_Cost Year 1'!#REF!*'1. Standard_Cost'!D213+'Incremental_Cost Year 1'!#REF!+'Incremental_Cost Year 1'!#REF!+AK179</f>
        <v>#REF!</v>
      </c>
      <c r="AN179" s="20" t="e">
        <f>AM179*'1. Standard_Cost'!C217</f>
        <v>#REF!</v>
      </c>
      <c r="AO179" s="23"/>
      <c r="AQ179" s="20">
        <f t="shared" si="312"/>
        <v>0</v>
      </c>
      <c r="AR179" s="20">
        <f t="shared" si="313"/>
        <v>0</v>
      </c>
      <c r="AS179" s="20" t="e">
        <f t="shared" si="314"/>
        <v>#REF!</v>
      </c>
      <c r="AT179" s="20" t="e">
        <f t="shared" si="317"/>
        <v>#REF!</v>
      </c>
      <c r="AU179" s="24"/>
      <c r="AV179" s="24"/>
      <c r="AW179" s="24"/>
      <c r="AX179" s="24"/>
      <c r="AY179" s="24"/>
      <c r="AZ179" s="24"/>
      <c r="BA179" s="25" t="e">
        <f t="shared" si="315"/>
        <v>#REF!</v>
      </c>
    </row>
    <row r="180" spans="2:53" ht="55.2" outlineLevel="1">
      <c r="B180" s="41"/>
      <c r="C180" s="241"/>
      <c r="D180" s="86" t="s">
        <v>48</v>
      </c>
      <c r="E180" s="86" t="s">
        <v>230</v>
      </c>
      <c r="F180" s="88" t="s">
        <v>153</v>
      </c>
      <c r="G180" s="89" t="s">
        <v>154</v>
      </c>
      <c r="H180" s="27" t="s">
        <v>236</v>
      </c>
      <c r="I180" s="28"/>
      <c r="J180" s="28"/>
      <c r="K180" s="28"/>
      <c r="L180" s="29">
        <f>SUM(L176:L179)</f>
        <v>0</v>
      </c>
      <c r="M180" s="29">
        <f>SUM(M176:M179)</f>
        <v>0</v>
      </c>
      <c r="N180" s="28"/>
      <c r="O180" s="28"/>
      <c r="P180" s="28"/>
      <c r="Q180" s="28"/>
      <c r="R180" s="30">
        <f>SUM(R176:R179)</f>
        <v>0</v>
      </c>
      <c r="S180" s="30">
        <f>SUM(S176:S179)</f>
        <v>0</v>
      </c>
      <c r="T180" s="30">
        <f>SUM(T176:T179)</f>
        <v>0</v>
      </c>
      <c r="U180" s="30">
        <f>SUM(U176:U179)</f>
        <v>0</v>
      </c>
      <c r="V180" s="28"/>
      <c r="W180" s="28"/>
      <c r="X180" s="28"/>
      <c r="Y180" s="29">
        <f>SUM(Y176:Y179)</f>
        <v>0</v>
      </c>
      <c r="Z180" s="28"/>
      <c r="AA180" s="28"/>
      <c r="AB180" s="29">
        <f t="shared" ref="AB180:AF180" si="318">SUM(AB176:AB179)</f>
        <v>0</v>
      </c>
      <c r="AC180" s="29">
        <f t="shared" si="318"/>
        <v>0</v>
      </c>
      <c r="AD180" s="29">
        <f t="shared" si="318"/>
        <v>0</v>
      </c>
      <c r="AE180" s="29">
        <f t="shared" si="318"/>
        <v>0</v>
      </c>
      <c r="AF180" s="29">
        <f t="shared" si="318"/>
        <v>0</v>
      </c>
      <c r="AG180" s="28"/>
      <c r="AH180" s="28"/>
      <c r="AI180" s="28"/>
      <c r="AJ180" s="30">
        <f>SUM(AJ176:AJ179)</f>
        <v>0</v>
      </c>
      <c r="AK180" s="30">
        <f>SUM(AK176:AK179)</f>
        <v>0</v>
      </c>
      <c r="AL180" s="30">
        <f>SUM(AL176:AL179)</f>
        <v>0</v>
      </c>
      <c r="AM180" s="29" t="e">
        <f>SUM(AM176:AM179)</f>
        <v>#REF!</v>
      </c>
      <c r="AN180" s="29" t="e">
        <f>SUM(AN176:AN179)</f>
        <v>#REF!</v>
      </c>
      <c r="AO180" s="31"/>
      <c r="AP180" s="32"/>
      <c r="AQ180" s="78">
        <f t="shared" ref="AQ180:BA180" si="319">SUM(AQ176:AQ179)</f>
        <v>0</v>
      </c>
      <c r="AR180" s="78">
        <f t="shared" si="319"/>
        <v>0</v>
      </c>
      <c r="AS180" s="78" t="e">
        <f t="shared" si="319"/>
        <v>#REF!</v>
      </c>
      <c r="AT180" s="78" t="e">
        <f t="shared" si="319"/>
        <v>#REF!</v>
      </c>
      <c r="AU180" s="78">
        <f t="shared" si="319"/>
        <v>0</v>
      </c>
      <c r="AV180" s="78">
        <f t="shared" si="319"/>
        <v>0</v>
      </c>
      <c r="AW180" s="78">
        <f t="shared" si="319"/>
        <v>0</v>
      </c>
      <c r="AX180" s="78">
        <f t="shared" si="319"/>
        <v>0</v>
      </c>
      <c r="AY180" s="78">
        <f t="shared" si="319"/>
        <v>0</v>
      </c>
      <c r="AZ180" s="78">
        <f t="shared" si="319"/>
        <v>0</v>
      </c>
      <c r="BA180" s="78" t="e">
        <f t="shared" si="319"/>
        <v>#REF!</v>
      </c>
    </row>
    <row r="181" spans="2:53" s="39" customFormat="1" ht="12.75" customHeight="1">
      <c r="B181" s="49"/>
      <c r="C181" s="224" t="s">
        <v>265</v>
      </c>
      <c r="D181" s="224"/>
      <c r="E181" s="225"/>
      <c r="F181" s="69"/>
      <c r="G181" s="69"/>
      <c r="H181" s="57" t="s">
        <v>267</v>
      </c>
      <c r="I181" s="58"/>
      <c r="J181" s="58"/>
      <c r="K181" s="58"/>
      <c r="L181" s="59">
        <f>SUM(L186)</f>
        <v>0</v>
      </c>
      <c r="M181" s="59">
        <f>SUM(M186)</f>
        <v>0</v>
      </c>
      <c r="N181" s="59">
        <f t="shared" ref="N181:AO181" si="320">SUM(N186)</f>
        <v>0</v>
      </c>
      <c r="O181" s="59">
        <f t="shared" si="320"/>
        <v>0</v>
      </c>
      <c r="P181" s="59">
        <f t="shared" si="320"/>
        <v>0</v>
      </c>
      <c r="Q181" s="59">
        <f t="shared" si="320"/>
        <v>0</v>
      </c>
      <c r="R181" s="59">
        <f t="shared" si="320"/>
        <v>0</v>
      </c>
      <c r="S181" s="59">
        <f t="shared" si="320"/>
        <v>0</v>
      </c>
      <c r="T181" s="59">
        <f>SUM(T186)</f>
        <v>0</v>
      </c>
      <c r="U181" s="59">
        <f t="shared" si="320"/>
        <v>0</v>
      </c>
      <c r="V181" s="59">
        <f t="shared" si="320"/>
        <v>0</v>
      </c>
      <c r="W181" s="59">
        <f t="shared" si="320"/>
        <v>0</v>
      </c>
      <c r="X181" s="59">
        <f t="shared" si="320"/>
        <v>0</v>
      </c>
      <c r="Y181" s="59">
        <f t="shared" si="320"/>
        <v>0</v>
      </c>
      <c r="Z181" s="59">
        <f t="shared" si="320"/>
        <v>0</v>
      </c>
      <c r="AA181" s="59">
        <f t="shared" si="320"/>
        <v>0</v>
      </c>
      <c r="AB181" s="59">
        <f t="shared" si="320"/>
        <v>0</v>
      </c>
      <c r="AC181" s="59">
        <f t="shared" si="320"/>
        <v>0</v>
      </c>
      <c r="AD181" s="59">
        <f t="shared" si="320"/>
        <v>0</v>
      </c>
      <c r="AE181" s="59">
        <f t="shared" si="320"/>
        <v>0</v>
      </c>
      <c r="AF181" s="59">
        <f t="shared" si="320"/>
        <v>0</v>
      </c>
      <c r="AG181" s="59">
        <f t="shared" si="320"/>
        <v>0</v>
      </c>
      <c r="AH181" s="59">
        <f t="shared" si="320"/>
        <v>0</v>
      </c>
      <c r="AI181" s="59">
        <f t="shared" si="320"/>
        <v>0</v>
      </c>
      <c r="AJ181" s="59">
        <f t="shared" si="320"/>
        <v>0</v>
      </c>
      <c r="AK181" s="59">
        <f t="shared" si="320"/>
        <v>0</v>
      </c>
      <c r="AL181" s="59">
        <f t="shared" si="320"/>
        <v>0</v>
      </c>
      <c r="AM181" s="59" t="e">
        <f t="shared" si="320"/>
        <v>#REF!</v>
      </c>
      <c r="AN181" s="59" t="e">
        <f t="shared" si="320"/>
        <v>#REF!</v>
      </c>
      <c r="AO181" s="59">
        <f t="shared" si="320"/>
        <v>0</v>
      </c>
      <c r="AP181" s="113"/>
      <c r="AQ181" s="59">
        <f t="shared" ref="AQ181:BA181" si="321">SUM(AQ186)</f>
        <v>0</v>
      </c>
      <c r="AR181" s="59">
        <f t="shared" si="321"/>
        <v>0</v>
      </c>
      <c r="AS181" s="59" t="e">
        <f t="shared" si="321"/>
        <v>#REF!</v>
      </c>
      <c r="AT181" s="59" t="e">
        <f t="shared" si="321"/>
        <v>#REF!</v>
      </c>
      <c r="AU181" s="59">
        <f t="shared" si="321"/>
        <v>0</v>
      </c>
      <c r="AV181" s="59">
        <f t="shared" si="321"/>
        <v>0</v>
      </c>
      <c r="AW181" s="59">
        <f t="shared" si="321"/>
        <v>0</v>
      </c>
      <c r="AX181" s="59">
        <f t="shared" si="321"/>
        <v>0</v>
      </c>
      <c r="AY181" s="59">
        <f t="shared" si="321"/>
        <v>0</v>
      </c>
      <c r="AZ181" s="59">
        <f t="shared" si="321"/>
        <v>0</v>
      </c>
      <c r="BA181" s="59" t="e">
        <f t="shared" si="321"/>
        <v>#REF!</v>
      </c>
    </row>
    <row r="182" spans="2:53" outlineLevel="2">
      <c r="B182" s="41"/>
      <c r="C182" s="38"/>
      <c r="D182" s="85"/>
      <c r="E182" s="85"/>
      <c r="F182" s="87"/>
      <c r="G182" s="82"/>
      <c r="H182" s="15" t="s">
        <v>49</v>
      </c>
      <c r="I182" s="16"/>
      <c r="J182" s="17"/>
      <c r="K182" s="17"/>
      <c r="L182" s="18" t="str">
        <f>IF(I182&lt;&gt;0,((VLOOKUP(I182,'1. Standard_Cost'!$B$4:$D$9,2)+VLOOKUP(I182,'1. Standard_Cost'!$B$4:$D$9,3))*J182*K182),"0")</f>
        <v>0</v>
      </c>
      <c r="M182" s="18">
        <f t="shared" ref="M182:M185" si="322">L182*0.167</f>
        <v>0</v>
      </c>
      <c r="N182" s="19"/>
      <c r="O182" s="19"/>
      <c r="P182" s="19"/>
      <c r="Q182" s="19"/>
      <c r="R182" s="20">
        <f>+N182*P182*'1. Standard_Cost'!$B$13</f>
        <v>0</v>
      </c>
      <c r="S182" s="20">
        <f>+N182*O182*P182*'1. Standard_Cost'!$C$13</f>
        <v>0</v>
      </c>
      <c r="T182" s="20">
        <f>+N182*P182*Q182*'1. Standard_Cost'!$D$13</f>
        <v>0</v>
      </c>
      <c r="U182" s="20">
        <f>+N182*O182*'1. Standard_Cost'!$E$13</f>
        <v>0</v>
      </c>
      <c r="V182" s="19"/>
      <c r="W182" s="19"/>
      <c r="X182" s="19"/>
      <c r="Y182" s="20">
        <f>+V182*((X182*'1. Standard_Cost'!$B$17)+(W182*X182*'1. Standard_Cost'!$C$17))</f>
        <v>0</v>
      </c>
      <c r="Z182" s="19"/>
      <c r="AA182" s="19"/>
      <c r="AB182" s="20">
        <f>+Z182*'1. Standard_Cost'!$B$21+AA182*'1. Standard_Cost'!$C$21</f>
        <v>0</v>
      </c>
      <c r="AC182" s="21"/>
      <c r="AD182" s="22"/>
      <c r="AE182" s="20">
        <f>SUM(AD182,AC182,AB182,Y182,U182,T182,S182,R182)*'1. Standard_Cost'!B233</f>
        <v>0</v>
      </c>
      <c r="AF182" s="20">
        <f>SUM(AD182,AE182)</f>
        <v>0</v>
      </c>
      <c r="AG182" s="19"/>
      <c r="AH182" s="19"/>
      <c r="AI182" s="19"/>
      <c r="AJ182" s="23"/>
      <c r="AK182" s="23"/>
      <c r="AL182" s="23"/>
      <c r="AM182" s="20" t="e">
        <f>AG182*'1. Standard_Cost'!B229+'Incremental_Cost Year 1'!#REF!*'1. Standard_Cost'!C229+'Incremental_Cost Year 1'!#REF!*'1. Standard_Cost'!D229+'Incremental_Cost Year 1'!#REF!+'Incremental_Cost Year 1'!#REF!+AK182</f>
        <v>#REF!</v>
      </c>
      <c r="AN182" s="20" t="e">
        <f>AM182*'1. Standard_Cost'!C233</f>
        <v>#REF!</v>
      </c>
      <c r="AO182" s="23"/>
      <c r="AQ182" s="20">
        <f t="shared" ref="AQ182:AQ185" si="323">L182+M182</f>
        <v>0</v>
      </c>
      <c r="AR182" s="20">
        <f t="shared" ref="AR182:AR185" si="324">AF182</f>
        <v>0</v>
      </c>
      <c r="AS182" s="20" t="e">
        <f t="shared" ref="AS182:AS185" si="325">AM182+AN182</f>
        <v>#REF!</v>
      </c>
      <c r="AT182" s="20" t="e">
        <f>SUM(AQ182,AR182,AS182)</f>
        <v>#REF!</v>
      </c>
      <c r="AU182" s="24"/>
      <c r="AV182" s="24"/>
      <c r="AW182" s="24"/>
      <c r="AX182" s="24"/>
      <c r="AY182" s="24"/>
      <c r="AZ182" s="24"/>
      <c r="BA182" s="25" t="e">
        <f t="shared" ref="BA182:BA185" si="326">SUM(AU182:AZ182)-AT182</f>
        <v>#REF!</v>
      </c>
    </row>
    <row r="183" spans="2:53" outlineLevel="2">
      <c r="B183" s="41"/>
      <c r="C183" s="38"/>
      <c r="D183" s="84"/>
      <c r="E183" s="84"/>
      <c r="F183" s="84"/>
      <c r="G183" s="83"/>
      <c r="H183" s="15" t="s">
        <v>50</v>
      </c>
      <c r="I183" s="16"/>
      <c r="J183" s="17"/>
      <c r="K183" s="17"/>
      <c r="L183" s="18" t="str">
        <f>IF(I183&lt;&gt;0,((VLOOKUP(I183,'1. Standard_Cost'!$B$4:$D$9,2)+VLOOKUP(I183,'1. Standard_Cost'!$B$4:$D$9,3))*J183*K183),"0")</f>
        <v>0</v>
      </c>
      <c r="M183" s="18">
        <f t="shared" si="322"/>
        <v>0</v>
      </c>
      <c r="N183" s="19"/>
      <c r="O183" s="19"/>
      <c r="P183" s="19"/>
      <c r="Q183" s="19"/>
      <c r="R183" s="20">
        <f>+N183*P183*'1. Standard_Cost'!$B$13</f>
        <v>0</v>
      </c>
      <c r="S183" s="20">
        <f>+N183*O183*P183*'1. Standard_Cost'!$C$13</f>
        <v>0</v>
      </c>
      <c r="T183" s="20">
        <f>+N183*P183*Q183*'1. Standard_Cost'!$D$13</f>
        <v>0</v>
      </c>
      <c r="U183" s="20">
        <f>+N183*O183*'1. Standard_Cost'!$E$13</f>
        <v>0</v>
      </c>
      <c r="V183" s="19"/>
      <c r="W183" s="19"/>
      <c r="X183" s="19"/>
      <c r="Y183" s="20">
        <f>+V183*((X183*'1. Standard_Cost'!$B$17)+(W183*X183*'1. Standard_Cost'!$C$17))</f>
        <v>0</v>
      </c>
      <c r="Z183" s="19"/>
      <c r="AA183" s="19"/>
      <c r="AB183" s="20">
        <f>+Z183*'1. Standard_Cost'!$B$21+AA183*'1. Standard_Cost'!$C$21</f>
        <v>0</v>
      </c>
      <c r="AC183" s="21"/>
      <c r="AD183" s="22"/>
      <c r="AE183" s="20">
        <f>SUM(AD183,AC183,AB183,Y183,U183,T183,S183,R183)*'1. Standard_Cost'!B233</f>
        <v>0</v>
      </c>
      <c r="AF183" s="20">
        <f t="shared" ref="AF183:AF185" si="327">SUM(AD183,AE183)</f>
        <v>0</v>
      </c>
      <c r="AG183" s="19"/>
      <c r="AH183" s="19"/>
      <c r="AI183" s="19"/>
      <c r="AJ183" s="23"/>
      <c r="AK183" s="23"/>
      <c r="AL183" s="23"/>
      <c r="AM183" s="20" t="e">
        <f>AG183*'1. Standard_Cost'!B229+'Incremental_Cost Year 1'!#REF!*'1. Standard_Cost'!C229+'Incremental_Cost Year 1'!#REF!*'1. Standard_Cost'!D229+'Incremental_Cost Year 1'!#REF!+'Incremental_Cost Year 1'!#REF!+AK183</f>
        <v>#REF!</v>
      </c>
      <c r="AN183" s="20" t="e">
        <f>AM183*'1. Standard_Cost'!C233</f>
        <v>#REF!</v>
      </c>
      <c r="AO183" s="23"/>
      <c r="AQ183" s="20">
        <f t="shared" si="323"/>
        <v>0</v>
      </c>
      <c r="AR183" s="20">
        <f t="shared" si="324"/>
        <v>0</v>
      </c>
      <c r="AS183" s="20" t="e">
        <f t="shared" si="325"/>
        <v>#REF!</v>
      </c>
      <c r="AT183" s="20" t="e">
        <f t="shared" ref="AT183:AT185" si="328">SUM(AQ183,AR183,AS183)</f>
        <v>#REF!</v>
      </c>
      <c r="AU183" s="24"/>
      <c r="AV183" s="24"/>
      <c r="AW183" s="24"/>
      <c r="AX183" s="24"/>
      <c r="AY183" s="24"/>
      <c r="AZ183" s="24"/>
      <c r="BA183" s="25" t="e">
        <f t="shared" si="326"/>
        <v>#REF!</v>
      </c>
    </row>
    <row r="184" spans="2:53" outlineLevel="2">
      <c r="B184" s="41"/>
      <c r="C184" s="38"/>
      <c r="D184" s="84"/>
      <c r="E184" s="84"/>
      <c r="F184" s="84"/>
      <c r="G184" s="83"/>
      <c r="H184" s="15" t="s">
        <v>51</v>
      </c>
      <c r="I184" s="16"/>
      <c r="J184" s="17"/>
      <c r="K184" s="17"/>
      <c r="L184" s="18" t="str">
        <f>IF(I184&lt;&gt;0,((VLOOKUP(I184,'1. Standard_Cost'!$B$4:$D$9,2)+VLOOKUP(I184,'1. Standard_Cost'!$B$4:$D$9,3))*J184*K184),"0")</f>
        <v>0</v>
      </c>
      <c r="M184" s="18">
        <f t="shared" si="322"/>
        <v>0</v>
      </c>
      <c r="N184" s="19"/>
      <c r="O184" s="19"/>
      <c r="P184" s="19"/>
      <c r="Q184" s="19"/>
      <c r="R184" s="20">
        <f>+N184*P184*'1. Standard_Cost'!$B$13</f>
        <v>0</v>
      </c>
      <c r="S184" s="20">
        <f>+N184*O184*P184*'1. Standard_Cost'!$C$13</f>
        <v>0</v>
      </c>
      <c r="T184" s="20">
        <f>+N184*P184*Q184*'1. Standard_Cost'!$D$13</f>
        <v>0</v>
      </c>
      <c r="U184" s="20">
        <f>+N184*O184*'1. Standard_Cost'!$E$13</f>
        <v>0</v>
      </c>
      <c r="V184" s="19"/>
      <c r="W184" s="19"/>
      <c r="X184" s="19"/>
      <c r="Y184" s="20">
        <f>+V184*((X184*'1. Standard_Cost'!$B$17)+(W184*X184*'1. Standard_Cost'!$C$17))</f>
        <v>0</v>
      </c>
      <c r="Z184" s="19"/>
      <c r="AA184" s="19"/>
      <c r="AB184" s="20">
        <f>+Z184*'1. Standard_Cost'!$B$21+AA184*'1. Standard_Cost'!$C$21</f>
        <v>0</v>
      </c>
      <c r="AC184" s="21"/>
      <c r="AD184" s="22"/>
      <c r="AE184" s="20">
        <f>SUM(AD184,AC184,AB184,Y184,U184,T184,S184,R184)*'1. Standard_Cost'!B233</f>
        <v>0</v>
      </c>
      <c r="AF184" s="20">
        <f t="shared" si="327"/>
        <v>0</v>
      </c>
      <c r="AG184" s="19"/>
      <c r="AH184" s="19"/>
      <c r="AI184" s="19"/>
      <c r="AJ184" s="23"/>
      <c r="AK184" s="23"/>
      <c r="AL184" s="23"/>
      <c r="AM184" s="20" t="e">
        <f>AG184*'1. Standard_Cost'!B229+'Incremental_Cost Year 1'!#REF!*'1. Standard_Cost'!C229+'Incremental_Cost Year 1'!#REF!*'1. Standard_Cost'!D229+'Incremental_Cost Year 1'!#REF!+'Incremental_Cost Year 1'!#REF!+AK184</f>
        <v>#REF!</v>
      </c>
      <c r="AN184" s="20" t="e">
        <f>AM184*'1. Standard_Cost'!C233</f>
        <v>#REF!</v>
      </c>
      <c r="AO184" s="23"/>
      <c r="AQ184" s="20">
        <f t="shared" si="323"/>
        <v>0</v>
      </c>
      <c r="AR184" s="20">
        <f t="shared" si="324"/>
        <v>0</v>
      </c>
      <c r="AS184" s="20" t="e">
        <f t="shared" si="325"/>
        <v>#REF!</v>
      </c>
      <c r="AT184" s="20" t="e">
        <f t="shared" si="328"/>
        <v>#REF!</v>
      </c>
      <c r="AU184" s="24"/>
      <c r="AV184" s="24"/>
      <c r="AW184" s="24"/>
      <c r="AX184" s="24"/>
      <c r="AY184" s="24"/>
      <c r="AZ184" s="24"/>
      <c r="BA184" s="25" t="e">
        <f t="shared" si="326"/>
        <v>#REF!</v>
      </c>
    </row>
    <row r="185" spans="2:53" outlineLevel="2">
      <c r="B185" s="41"/>
      <c r="C185" s="38"/>
      <c r="D185" s="84"/>
      <c r="E185" s="84"/>
      <c r="F185" s="84"/>
      <c r="G185" s="83"/>
      <c r="H185" s="26" t="s">
        <v>180</v>
      </c>
      <c r="I185" s="16"/>
      <c r="J185" s="17"/>
      <c r="K185" s="17"/>
      <c r="L185" s="18" t="str">
        <f>IF(I185&lt;&gt;0,((VLOOKUP(I185,'1. Standard_Cost'!$B$4:$D$9,2)+VLOOKUP(I185,'1. Standard_Cost'!$B$4:$D$9,3))*J185*K185),"0")</f>
        <v>0</v>
      </c>
      <c r="M185" s="18">
        <f t="shared" si="322"/>
        <v>0</v>
      </c>
      <c r="N185" s="19"/>
      <c r="O185" s="19"/>
      <c r="P185" s="19"/>
      <c r="Q185" s="19"/>
      <c r="R185" s="20">
        <f>+N185*P185*'1. Standard_Cost'!$B$13</f>
        <v>0</v>
      </c>
      <c r="S185" s="20">
        <f>+N185*O185*P185*'1. Standard_Cost'!$C$13</f>
        <v>0</v>
      </c>
      <c r="T185" s="20">
        <f>+N185*P185*Q185*'1. Standard_Cost'!$D$13</f>
        <v>0</v>
      </c>
      <c r="U185" s="20">
        <f>+N185*O185*'1. Standard_Cost'!$E$13</f>
        <v>0</v>
      </c>
      <c r="V185" s="19"/>
      <c r="W185" s="19"/>
      <c r="X185" s="19"/>
      <c r="Y185" s="20">
        <f>+V185*((X185*'1. Standard_Cost'!$B$17)+(W185*X185*'1. Standard_Cost'!$C$17))</f>
        <v>0</v>
      </c>
      <c r="Z185" s="19"/>
      <c r="AA185" s="19"/>
      <c r="AB185" s="20">
        <f>+Z185*'1. Standard_Cost'!$B$21+AA185*'1. Standard_Cost'!$C$21</f>
        <v>0</v>
      </c>
      <c r="AC185" s="21"/>
      <c r="AD185" s="22"/>
      <c r="AE185" s="20">
        <f>SUM(AD185,AC185,AB185,Y185,U185,T185,S185,R185)*'1. Standard_Cost'!B233</f>
        <v>0</v>
      </c>
      <c r="AF185" s="20">
        <f t="shared" si="327"/>
        <v>0</v>
      </c>
      <c r="AG185" s="19"/>
      <c r="AH185" s="19"/>
      <c r="AI185" s="19"/>
      <c r="AJ185" s="23"/>
      <c r="AK185" s="23"/>
      <c r="AL185" s="23"/>
      <c r="AM185" s="20" t="e">
        <f>AG185*'1. Standard_Cost'!B229+'Incremental_Cost Year 1'!#REF!*'1. Standard_Cost'!C229+'Incremental_Cost Year 1'!#REF!*'1. Standard_Cost'!D229+'Incremental_Cost Year 1'!#REF!+'Incremental_Cost Year 1'!#REF!+AK185</f>
        <v>#REF!</v>
      </c>
      <c r="AN185" s="20" t="e">
        <f>AM185*'1. Standard_Cost'!C233</f>
        <v>#REF!</v>
      </c>
      <c r="AO185" s="23"/>
      <c r="AQ185" s="20">
        <f t="shared" si="323"/>
        <v>0</v>
      </c>
      <c r="AR185" s="20">
        <f t="shared" si="324"/>
        <v>0</v>
      </c>
      <c r="AS185" s="20" t="e">
        <f t="shared" si="325"/>
        <v>#REF!</v>
      </c>
      <c r="AT185" s="20" t="e">
        <f t="shared" si="328"/>
        <v>#REF!</v>
      </c>
      <c r="AU185" s="24"/>
      <c r="AV185" s="24"/>
      <c r="AW185" s="24"/>
      <c r="AX185" s="24"/>
      <c r="AY185" s="24"/>
      <c r="AZ185" s="24"/>
      <c r="BA185" s="25" t="e">
        <f t="shared" si="326"/>
        <v>#REF!</v>
      </c>
    </row>
    <row r="186" spans="2:53" ht="55.2" outlineLevel="1">
      <c r="B186" s="41"/>
      <c r="C186" s="38"/>
      <c r="D186" s="86" t="s">
        <v>48</v>
      </c>
      <c r="E186" s="86" t="s">
        <v>266</v>
      </c>
      <c r="F186" s="88" t="s">
        <v>153</v>
      </c>
      <c r="G186" s="89" t="s">
        <v>154</v>
      </c>
      <c r="H186" s="27" t="s">
        <v>268</v>
      </c>
      <c r="I186" s="28"/>
      <c r="J186" s="28"/>
      <c r="K186" s="28"/>
      <c r="L186" s="29">
        <f>SUM(L182:L185)</f>
        <v>0</v>
      </c>
      <c r="M186" s="29">
        <f>SUM(M182:M185)</f>
        <v>0</v>
      </c>
      <c r="N186" s="28"/>
      <c r="O186" s="28"/>
      <c r="P186" s="28"/>
      <c r="Q186" s="28"/>
      <c r="R186" s="30">
        <f>SUM(R182:R185)</f>
        <v>0</v>
      </c>
      <c r="S186" s="30">
        <f>SUM(S182:S185)</f>
        <v>0</v>
      </c>
      <c r="T186" s="30">
        <f>SUM(T182:T185)</f>
        <v>0</v>
      </c>
      <c r="U186" s="30">
        <f>SUM(U182:U185)</f>
        <v>0</v>
      </c>
      <c r="V186" s="28"/>
      <c r="W186" s="28"/>
      <c r="X186" s="28"/>
      <c r="Y186" s="29">
        <f>SUM(Y182:Y185)</f>
        <v>0</v>
      </c>
      <c r="Z186" s="28"/>
      <c r="AA186" s="28"/>
      <c r="AB186" s="29">
        <f t="shared" ref="AB186:AF186" si="329">SUM(AB182:AB185)</f>
        <v>0</v>
      </c>
      <c r="AC186" s="29">
        <f t="shared" si="329"/>
        <v>0</v>
      </c>
      <c r="AD186" s="29">
        <f t="shared" si="329"/>
        <v>0</v>
      </c>
      <c r="AE186" s="29">
        <f t="shared" si="329"/>
        <v>0</v>
      </c>
      <c r="AF186" s="29">
        <f t="shared" si="329"/>
        <v>0</v>
      </c>
      <c r="AG186" s="28"/>
      <c r="AH186" s="28"/>
      <c r="AI186" s="28"/>
      <c r="AJ186" s="30">
        <f>SUM(AJ182:AJ185)</f>
        <v>0</v>
      </c>
      <c r="AK186" s="30">
        <f>SUM(AK182:AK185)</f>
        <v>0</v>
      </c>
      <c r="AL186" s="30">
        <f>SUM(AL182:AL185)</f>
        <v>0</v>
      </c>
      <c r="AM186" s="29" t="e">
        <f>SUM(AM182:AM185)</f>
        <v>#REF!</v>
      </c>
      <c r="AN186" s="29" t="e">
        <f>SUM(AN182:AN185)</f>
        <v>#REF!</v>
      </c>
      <c r="AO186" s="31"/>
      <c r="AP186" s="32"/>
      <c r="AQ186" s="78">
        <f t="shared" ref="AQ186:BA186" si="330">SUM(AQ182:AQ185)</f>
        <v>0</v>
      </c>
      <c r="AR186" s="78">
        <f t="shared" si="330"/>
        <v>0</v>
      </c>
      <c r="AS186" s="78" t="e">
        <f t="shared" si="330"/>
        <v>#REF!</v>
      </c>
      <c r="AT186" s="78" t="e">
        <f t="shared" si="330"/>
        <v>#REF!</v>
      </c>
      <c r="AU186" s="78">
        <f t="shared" si="330"/>
        <v>0</v>
      </c>
      <c r="AV186" s="78">
        <f t="shared" si="330"/>
        <v>0</v>
      </c>
      <c r="AW186" s="78">
        <f t="shared" si="330"/>
        <v>0</v>
      </c>
      <c r="AX186" s="78">
        <f t="shared" si="330"/>
        <v>0</v>
      </c>
      <c r="AY186" s="78">
        <f t="shared" si="330"/>
        <v>0</v>
      </c>
      <c r="AZ186" s="78">
        <f t="shared" si="330"/>
        <v>0</v>
      </c>
      <c r="BA186" s="78" t="e">
        <f t="shared" si="330"/>
        <v>#REF!</v>
      </c>
    </row>
    <row r="187" spans="2:53" s="39" customFormat="1" ht="12.75" customHeight="1">
      <c r="B187" s="49"/>
      <c r="C187" s="224" t="s">
        <v>269</v>
      </c>
      <c r="D187" s="224"/>
      <c r="E187" s="225"/>
      <c r="F187" s="69"/>
      <c r="G187" s="69"/>
      <c r="H187" s="57" t="s">
        <v>280</v>
      </c>
      <c r="I187" s="58"/>
      <c r="J187" s="58"/>
      <c r="K187" s="58"/>
      <c r="L187" s="59">
        <f>SUM(L192,L197,L202,L207,L212,L217,L222,L227,L232,L237)</f>
        <v>0</v>
      </c>
      <c r="M187" s="59">
        <f>SUM(M192,M197,M202,M207,M212,M217,M222,M227,M232,M237)</f>
        <v>0</v>
      </c>
      <c r="N187" s="58"/>
      <c r="O187" s="58"/>
      <c r="P187" s="58"/>
      <c r="Q187" s="58"/>
      <c r="R187" s="59">
        <f>SUM(R192,R197,R202,R207,R212,R217,R222,R227,R232,R237)</f>
        <v>0</v>
      </c>
      <c r="S187" s="59">
        <f t="shared" ref="S187:U187" si="331">SUM(S192,S197,S202,S207,S212,S217,S222,S227,S232,S237)</f>
        <v>0</v>
      </c>
      <c r="T187" s="59">
        <f t="shared" si="331"/>
        <v>0</v>
      </c>
      <c r="U187" s="59">
        <f t="shared" si="331"/>
        <v>0</v>
      </c>
      <c r="V187" s="58"/>
      <c r="W187" s="58"/>
      <c r="X187" s="58"/>
      <c r="Y187" s="59">
        <f t="shared" ref="Y187" si="332">SUM(Y192,Y197,Y202)</f>
        <v>0</v>
      </c>
      <c r="Z187" s="58"/>
      <c r="AA187" s="58"/>
      <c r="AB187" s="59">
        <f t="shared" ref="AB187:AF187" si="333">SUM(AB192,AB197,AB202,AB207,AB212,AB217,AB222,AB227,AB232,AB237)</f>
        <v>0</v>
      </c>
      <c r="AC187" s="59">
        <f t="shared" si="333"/>
        <v>0</v>
      </c>
      <c r="AD187" s="59">
        <f t="shared" si="333"/>
        <v>0</v>
      </c>
      <c r="AE187" s="59">
        <f t="shared" si="333"/>
        <v>0</v>
      </c>
      <c r="AF187" s="59">
        <f t="shared" si="333"/>
        <v>0</v>
      </c>
      <c r="AG187" s="58"/>
      <c r="AH187" s="58"/>
      <c r="AI187" s="58"/>
      <c r="AJ187" s="59">
        <f t="shared" ref="AJ187:AN187" si="334">SUM(AJ192,AJ197,AJ202,AJ207,AJ212,AJ217,AJ222,AJ227,AJ232,AJ237)</f>
        <v>0</v>
      </c>
      <c r="AK187" s="59">
        <f t="shared" si="334"/>
        <v>0</v>
      </c>
      <c r="AL187" s="59">
        <f t="shared" si="334"/>
        <v>0</v>
      </c>
      <c r="AM187" s="59" t="e">
        <f t="shared" si="334"/>
        <v>#REF!</v>
      </c>
      <c r="AN187" s="59" t="e">
        <f t="shared" si="334"/>
        <v>#REF!</v>
      </c>
      <c r="AO187" s="60"/>
      <c r="AP187" s="40"/>
      <c r="AQ187" s="59">
        <f t="shared" ref="AQ187:BA187" si="335">SUM(AQ192,AQ197,AQ202)</f>
        <v>0</v>
      </c>
      <c r="AR187" s="59">
        <f t="shared" si="335"/>
        <v>0</v>
      </c>
      <c r="AS187" s="59" t="e">
        <f t="shared" si="335"/>
        <v>#REF!</v>
      </c>
      <c r="AT187" s="59" t="e">
        <f t="shared" si="335"/>
        <v>#REF!</v>
      </c>
      <c r="AU187" s="59">
        <f t="shared" si="335"/>
        <v>0</v>
      </c>
      <c r="AV187" s="59">
        <f t="shared" si="335"/>
        <v>0</v>
      </c>
      <c r="AW187" s="59">
        <f t="shared" si="335"/>
        <v>0</v>
      </c>
      <c r="AX187" s="59">
        <f t="shared" si="335"/>
        <v>0</v>
      </c>
      <c r="AY187" s="59">
        <f t="shared" si="335"/>
        <v>0</v>
      </c>
      <c r="AZ187" s="59">
        <f t="shared" si="335"/>
        <v>0</v>
      </c>
      <c r="BA187" s="68" t="e">
        <f t="shared" si="335"/>
        <v>#REF!</v>
      </c>
    </row>
    <row r="188" spans="2:53" outlineLevel="2">
      <c r="B188" s="41"/>
      <c r="C188" s="38"/>
      <c r="D188" s="85"/>
      <c r="E188" s="85"/>
      <c r="F188" s="87"/>
      <c r="G188" s="82"/>
      <c r="H188" s="15" t="s">
        <v>49</v>
      </c>
      <c r="I188" s="16"/>
      <c r="J188" s="17"/>
      <c r="K188" s="17"/>
      <c r="L188" s="18" t="str">
        <f>IF(I188&lt;&gt;0,((VLOOKUP(I188,'1. Standard_Cost'!$B$4:$D$9,2)+VLOOKUP(I188,'1. Standard_Cost'!$B$4:$D$9,3))*J188*K188),"0")</f>
        <v>0</v>
      </c>
      <c r="M188" s="18">
        <f t="shared" ref="M188:M191" si="336">L188*0.167</f>
        <v>0</v>
      </c>
      <c r="N188" s="19"/>
      <c r="O188" s="19"/>
      <c r="P188" s="19"/>
      <c r="Q188" s="19"/>
      <c r="R188" s="20">
        <f>+N188*P188*'1. Standard_Cost'!$B$13</f>
        <v>0</v>
      </c>
      <c r="S188" s="20">
        <f>+N188*O188*P188*'1. Standard_Cost'!$C$13</f>
        <v>0</v>
      </c>
      <c r="T188" s="20">
        <f>+N188*P188*Q188*'1. Standard_Cost'!$D$13</f>
        <v>0</v>
      </c>
      <c r="U188" s="20">
        <f>+N188*O188*'1. Standard_Cost'!$E$13</f>
        <v>0</v>
      </c>
      <c r="V188" s="19"/>
      <c r="W188" s="19"/>
      <c r="X188" s="19"/>
      <c r="Y188" s="20">
        <f>+V188*((X188*'1. Standard_Cost'!$B$17)+(W188*X188*'1. Standard_Cost'!$C$17))</f>
        <v>0</v>
      </c>
      <c r="Z188" s="19"/>
      <c r="AA188" s="19"/>
      <c r="AB188" s="20">
        <f>+Z188*'1. Standard_Cost'!$B$21+AA188*'1. Standard_Cost'!$C$21</f>
        <v>0</v>
      </c>
      <c r="AC188" s="21"/>
      <c r="AD188" s="22"/>
      <c r="AE188" s="20">
        <f>SUM(AD188,AC188,AB188,Y188,U188,T188,S188,R188)*'1. Standard_Cost'!B239</f>
        <v>0</v>
      </c>
      <c r="AF188" s="20">
        <f>SUM(AD188,AE188)</f>
        <v>0</v>
      </c>
      <c r="AG188" s="19"/>
      <c r="AH188" s="19"/>
      <c r="AI188" s="19"/>
      <c r="AJ188" s="23"/>
      <c r="AK188" s="23"/>
      <c r="AL188" s="23"/>
      <c r="AM188" s="20" t="e">
        <f>AG188*'1. Standard_Cost'!B235+'Incremental_Cost Year 1'!#REF!*'1. Standard_Cost'!C235+'Incremental_Cost Year 1'!#REF!*'1. Standard_Cost'!D235+'Incremental_Cost Year 1'!#REF!+'Incremental_Cost Year 1'!#REF!+AK188</f>
        <v>#REF!</v>
      </c>
      <c r="AN188" s="20" t="e">
        <f>AM188*'1. Standard_Cost'!C239</f>
        <v>#REF!</v>
      </c>
      <c r="AO188" s="23"/>
      <c r="AQ188" s="20">
        <f t="shared" ref="AQ188:AQ191" si="337">L188+M188</f>
        <v>0</v>
      </c>
      <c r="AR188" s="20">
        <f t="shared" ref="AR188:AR191" si="338">AF188</f>
        <v>0</v>
      </c>
      <c r="AS188" s="20" t="e">
        <f t="shared" ref="AS188:AS191" si="339">AM188+AN188</f>
        <v>#REF!</v>
      </c>
      <c r="AT188" s="20" t="e">
        <f>SUM(AQ188,AR188,AS188)</f>
        <v>#REF!</v>
      </c>
      <c r="AU188" s="24"/>
      <c r="AV188" s="24"/>
      <c r="AW188" s="24"/>
      <c r="AX188" s="24"/>
      <c r="AY188" s="24"/>
      <c r="AZ188" s="24"/>
      <c r="BA188" s="25" t="e">
        <f t="shared" ref="BA188:BA191" si="340">SUM(AU188:AZ188)-AT188</f>
        <v>#REF!</v>
      </c>
    </row>
    <row r="189" spans="2:53" outlineLevel="2">
      <c r="B189" s="41"/>
      <c r="C189" s="38"/>
      <c r="D189" s="84"/>
      <c r="E189" s="84"/>
      <c r="F189" s="84"/>
      <c r="G189" s="83"/>
      <c r="H189" s="15" t="s">
        <v>50</v>
      </c>
      <c r="I189" s="16"/>
      <c r="J189" s="17"/>
      <c r="K189" s="17"/>
      <c r="L189" s="18" t="str">
        <f>IF(I189&lt;&gt;0,((VLOOKUP(I189,'1. Standard_Cost'!$B$4:$D$9,2)+VLOOKUP(I189,'1. Standard_Cost'!$B$4:$D$9,3))*J189*K189),"0")</f>
        <v>0</v>
      </c>
      <c r="M189" s="18">
        <f t="shared" si="336"/>
        <v>0</v>
      </c>
      <c r="N189" s="19"/>
      <c r="O189" s="19"/>
      <c r="P189" s="19"/>
      <c r="Q189" s="19"/>
      <c r="R189" s="20">
        <f>+N189*P189*'1. Standard_Cost'!$B$13</f>
        <v>0</v>
      </c>
      <c r="S189" s="20">
        <f>+N189*O189*P189*'1. Standard_Cost'!$C$13</f>
        <v>0</v>
      </c>
      <c r="T189" s="20">
        <f>+N189*P189*Q189*'1. Standard_Cost'!$D$13</f>
        <v>0</v>
      </c>
      <c r="U189" s="20">
        <f>+N189*O189*'1. Standard_Cost'!$E$13</f>
        <v>0</v>
      </c>
      <c r="V189" s="19"/>
      <c r="W189" s="19"/>
      <c r="X189" s="19"/>
      <c r="Y189" s="20">
        <f>+V189*((X189*'1. Standard_Cost'!$B$17)+(W189*X189*'1. Standard_Cost'!$C$17))</f>
        <v>0</v>
      </c>
      <c r="Z189" s="19"/>
      <c r="AA189" s="19"/>
      <c r="AB189" s="20">
        <f>+Z189*'1. Standard_Cost'!$B$21+AA189*'1. Standard_Cost'!$C$21</f>
        <v>0</v>
      </c>
      <c r="AC189" s="21"/>
      <c r="AD189" s="22"/>
      <c r="AE189" s="20">
        <f>SUM(AD189,AC189,AB189,Y189,U189,T189,S189,R189)*'1. Standard_Cost'!B239</f>
        <v>0</v>
      </c>
      <c r="AF189" s="20">
        <f t="shared" ref="AF189:AF191" si="341">SUM(AD189,AE189)</f>
        <v>0</v>
      </c>
      <c r="AG189" s="19"/>
      <c r="AH189" s="19"/>
      <c r="AI189" s="19"/>
      <c r="AJ189" s="23"/>
      <c r="AK189" s="23"/>
      <c r="AL189" s="23"/>
      <c r="AM189" s="20" t="e">
        <f>AG189*'1. Standard_Cost'!B235+'Incremental_Cost Year 1'!#REF!*'1. Standard_Cost'!C235+'Incremental_Cost Year 1'!#REF!*'1. Standard_Cost'!D235+'Incremental_Cost Year 1'!#REF!+'Incremental_Cost Year 1'!#REF!+AK189</f>
        <v>#REF!</v>
      </c>
      <c r="AN189" s="20" t="e">
        <f>AM189*'1. Standard_Cost'!C239</f>
        <v>#REF!</v>
      </c>
      <c r="AO189" s="23"/>
      <c r="AQ189" s="20">
        <f t="shared" si="337"/>
        <v>0</v>
      </c>
      <c r="AR189" s="20">
        <f t="shared" si="338"/>
        <v>0</v>
      </c>
      <c r="AS189" s="20" t="e">
        <f t="shared" si="339"/>
        <v>#REF!</v>
      </c>
      <c r="AT189" s="20" t="e">
        <f t="shared" ref="AT189:AT191" si="342">SUM(AQ189,AR189,AS189)</f>
        <v>#REF!</v>
      </c>
      <c r="AU189" s="24"/>
      <c r="AV189" s="24"/>
      <c r="AW189" s="24"/>
      <c r="AX189" s="24"/>
      <c r="AY189" s="24"/>
      <c r="AZ189" s="24"/>
      <c r="BA189" s="25" t="e">
        <f t="shared" si="340"/>
        <v>#REF!</v>
      </c>
    </row>
    <row r="190" spans="2:53" outlineLevel="2">
      <c r="B190" s="41"/>
      <c r="C190" s="38"/>
      <c r="D190" s="84"/>
      <c r="E190" s="84"/>
      <c r="F190" s="84"/>
      <c r="G190" s="83"/>
      <c r="H190" s="15" t="s">
        <v>51</v>
      </c>
      <c r="I190" s="16"/>
      <c r="J190" s="17"/>
      <c r="K190" s="17"/>
      <c r="L190" s="18" t="str">
        <f>IF(I190&lt;&gt;0,((VLOOKUP(I190,'1. Standard_Cost'!$B$4:$D$9,2)+VLOOKUP(I190,'1. Standard_Cost'!$B$4:$D$9,3))*J190*K190),"0")</f>
        <v>0</v>
      </c>
      <c r="M190" s="18">
        <f t="shared" si="336"/>
        <v>0</v>
      </c>
      <c r="N190" s="19"/>
      <c r="O190" s="19"/>
      <c r="P190" s="19"/>
      <c r="Q190" s="19"/>
      <c r="R190" s="20">
        <f>+N190*P190*'1. Standard_Cost'!$B$13</f>
        <v>0</v>
      </c>
      <c r="S190" s="20">
        <f>+N190*O190*P190*'1. Standard_Cost'!$C$13</f>
        <v>0</v>
      </c>
      <c r="T190" s="20">
        <f>+N190*P190*Q190*'1. Standard_Cost'!$D$13</f>
        <v>0</v>
      </c>
      <c r="U190" s="20">
        <f>+N190*O190*'1. Standard_Cost'!$E$13</f>
        <v>0</v>
      </c>
      <c r="V190" s="19"/>
      <c r="W190" s="19"/>
      <c r="X190" s="19"/>
      <c r="Y190" s="20">
        <f>+V190*((X190*'1. Standard_Cost'!$B$17)+(W190*X190*'1. Standard_Cost'!$C$17))</f>
        <v>0</v>
      </c>
      <c r="Z190" s="19"/>
      <c r="AA190" s="19"/>
      <c r="AB190" s="20">
        <f>+Z190*'1. Standard_Cost'!$B$21+AA190*'1. Standard_Cost'!$C$21</f>
        <v>0</v>
      </c>
      <c r="AC190" s="21"/>
      <c r="AD190" s="22"/>
      <c r="AE190" s="20">
        <f>SUM(AD190,AC190,AB190,Y190,U190,T190,S190,R190)*'1. Standard_Cost'!B239</f>
        <v>0</v>
      </c>
      <c r="AF190" s="20">
        <f t="shared" si="341"/>
        <v>0</v>
      </c>
      <c r="AG190" s="19"/>
      <c r="AH190" s="19"/>
      <c r="AI190" s="19"/>
      <c r="AJ190" s="23"/>
      <c r="AK190" s="23"/>
      <c r="AL190" s="23"/>
      <c r="AM190" s="20" t="e">
        <f>AG190*'1. Standard_Cost'!B235+'Incremental_Cost Year 1'!#REF!*'1. Standard_Cost'!C235+'Incremental_Cost Year 1'!#REF!*'1. Standard_Cost'!D235+'Incremental_Cost Year 1'!#REF!+'Incremental_Cost Year 1'!#REF!+AK190</f>
        <v>#REF!</v>
      </c>
      <c r="AN190" s="20" t="e">
        <f>AM190*'1. Standard_Cost'!C239</f>
        <v>#REF!</v>
      </c>
      <c r="AO190" s="23"/>
      <c r="AQ190" s="20">
        <f t="shared" si="337"/>
        <v>0</v>
      </c>
      <c r="AR190" s="20">
        <f t="shared" si="338"/>
        <v>0</v>
      </c>
      <c r="AS190" s="20" t="e">
        <f t="shared" si="339"/>
        <v>#REF!</v>
      </c>
      <c r="AT190" s="20" t="e">
        <f t="shared" si="342"/>
        <v>#REF!</v>
      </c>
      <c r="AU190" s="24"/>
      <c r="AV190" s="24"/>
      <c r="AW190" s="24"/>
      <c r="AX190" s="24"/>
      <c r="AY190" s="24"/>
      <c r="AZ190" s="24"/>
      <c r="BA190" s="25" t="e">
        <f t="shared" si="340"/>
        <v>#REF!</v>
      </c>
    </row>
    <row r="191" spans="2:53" outlineLevel="2">
      <c r="B191" s="41"/>
      <c r="C191" s="38"/>
      <c r="D191" s="84"/>
      <c r="E191" s="84"/>
      <c r="F191" s="84"/>
      <c r="G191" s="83"/>
      <c r="H191" s="26" t="s">
        <v>180</v>
      </c>
      <c r="I191" s="16"/>
      <c r="J191" s="17"/>
      <c r="K191" s="17"/>
      <c r="L191" s="18" t="str">
        <f>IF(I191&lt;&gt;0,((VLOOKUP(I191,'1. Standard_Cost'!$B$4:$D$9,2)+VLOOKUP(I191,'1. Standard_Cost'!$B$4:$D$9,3))*J191*K191),"0")</f>
        <v>0</v>
      </c>
      <c r="M191" s="18">
        <f t="shared" si="336"/>
        <v>0</v>
      </c>
      <c r="N191" s="19"/>
      <c r="O191" s="19"/>
      <c r="P191" s="19"/>
      <c r="Q191" s="19"/>
      <c r="R191" s="20">
        <f>+N191*P191*'1. Standard_Cost'!$B$13</f>
        <v>0</v>
      </c>
      <c r="S191" s="20">
        <f>+N191*O191*P191*'1. Standard_Cost'!$C$13</f>
        <v>0</v>
      </c>
      <c r="T191" s="20">
        <f>+N191*P191*Q191*'1. Standard_Cost'!$D$13</f>
        <v>0</v>
      </c>
      <c r="U191" s="20">
        <f>+N191*O191*'1. Standard_Cost'!$E$13</f>
        <v>0</v>
      </c>
      <c r="V191" s="19"/>
      <c r="W191" s="19"/>
      <c r="X191" s="19"/>
      <c r="Y191" s="20">
        <f>+V191*((X191*'1. Standard_Cost'!$B$17)+(W191*X191*'1. Standard_Cost'!$C$17))</f>
        <v>0</v>
      </c>
      <c r="Z191" s="19"/>
      <c r="AA191" s="19"/>
      <c r="AB191" s="20">
        <f>+Z191*'1. Standard_Cost'!$B$21+AA191*'1. Standard_Cost'!$C$21</f>
        <v>0</v>
      </c>
      <c r="AC191" s="21"/>
      <c r="AD191" s="22"/>
      <c r="AE191" s="20">
        <f>SUM(AD191,AC191,AB191,Y191,U191,T191,S191,R191)*'1. Standard_Cost'!B239</f>
        <v>0</v>
      </c>
      <c r="AF191" s="20">
        <f t="shared" si="341"/>
        <v>0</v>
      </c>
      <c r="AG191" s="19"/>
      <c r="AH191" s="19"/>
      <c r="AI191" s="19"/>
      <c r="AJ191" s="23"/>
      <c r="AK191" s="23"/>
      <c r="AL191" s="23"/>
      <c r="AM191" s="20" t="e">
        <f>AG191*'1. Standard_Cost'!B235+'Incremental_Cost Year 1'!#REF!*'1. Standard_Cost'!C235+'Incremental_Cost Year 1'!#REF!*'1. Standard_Cost'!D235+'Incremental_Cost Year 1'!#REF!+'Incremental_Cost Year 1'!#REF!+AK191</f>
        <v>#REF!</v>
      </c>
      <c r="AN191" s="20" t="e">
        <f>AM191*'1. Standard_Cost'!C239</f>
        <v>#REF!</v>
      </c>
      <c r="AO191" s="23"/>
      <c r="AQ191" s="20">
        <f t="shared" si="337"/>
        <v>0</v>
      </c>
      <c r="AR191" s="20">
        <f t="shared" si="338"/>
        <v>0</v>
      </c>
      <c r="AS191" s="20" t="e">
        <f t="shared" si="339"/>
        <v>#REF!</v>
      </c>
      <c r="AT191" s="20" t="e">
        <f t="shared" si="342"/>
        <v>#REF!</v>
      </c>
      <c r="AU191" s="24"/>
      <c r="AV191" s="24"/>
      <c r="AW191" s="24"/>
      <c r="AX191" s="24"/>
      <c r="AY191" s="24"/>
      <c r="AZ191" s="24"/>
      <c r="BA191" s="25" t="e">
        <f t="shared" si="340"/>
        <v>#REF!</v>
      </c>
    </row>
    <row r="192" spans="2:53" ht="69" outlineLevel="1">
      <c r="B192" s="41"/>
      <c r="C192" s="38"/>
      <c r="D192" s="86" t="s">
        <v>48</v>
      </c>
      <c r="E192" s="86" t="s">
        <v>270</v>
      </c>
      <c r="F192" s="88" t="s">
        <v>153</v>
      </c>
      <c r="G192" s="89" t="s">
        <v>154</v>
      </c>
      <c r="H192" s="27" t="s">
        <v>281</v>
      </c>
      <c r="I192" s="28"/>
      <c r="J192" s="28"/>
      <c r="K192" s="28"/>
      <c r="L192" s="29">
        <f>SUM(L188:L191)</f>
        <v>0</v>
      </c>
      <c r="M192" s="29">
        <f>SUM(M188:M191)</f>
        <v>0</v>
      </c>
      <c r="N192" s="28"/>
      <c r="O192" s="28"/>
      <c r="P192" s="28"/>
      <c r="Q192" s="28"/>
      <c r="R192" s="30">
        <f>SUM(R188:R191)</f>
        <v>0</v>
      </c>
      <c r="S192" s="30">
        <f>SUM(S188:S191)</f>
        <v>0</v>
      </c>
      <c r="T192" s="30">
        <f>SUM(T188:T191)</f>
        <v>0</v>
      </c>
      <c r="U192" s="30">
        <f>SUM(U188:U191)</f>
        <v>0</v>
      </c>
      <c r="V192" s="28"/>
      <c r="W192" s="28"/>
      <c r="X192" s="28"/>
      <c r="Y192" s="29">
        <f>SUM(Y188:Y191)</f>
        <v>0</v>
      </c>
      <c r="Z192" s="28"/>
      <c r="AA192" s="28"/>
      <c r="AB192" s="29">
        <f t="shared" ref="AB192:AF192" si="343">SUM(AB188:AB191)</f>
        <v>0</v>
      </c>
      <c r="AC192" s="29">
        <f t="shared" si="343"/>
        <v>0</v>
      </c>
      <c r="AD192" s="29">
        <f t="shared" si="343"/>
        <v>0</v>
      </c>
      <c r="AE192" s="29">
        <f t="shared" si="343"/>
        <v>0</v>
      </c>
      <c r="AF192" s="29">
        <f t="shared" si="343"/>
        <v>0</v>
      </c>
      <c r="AG192" s="28"/>
      <c r="AH192" s="28"/>
      <c r="AI192" s="28"/>
      <c r="AJ192" s="30">
        <f>SUM(AJ188:AJ191)</f>
        <v>0</v>
      </c>
      <c r="AK192" s="30">
        <f>SUM(AK188:AK191)</f>
        <v>0</v>
      </c>
      <c r="AL192" s="30">
        <f>SUM(AL188:AL191)</f>
        <v>0</v>
      </c>
      <c r="AM192" s="29" t="e">
        <f>SUM(AM188:AM191)</f>
        <v>#REF!</v>
      </c>
      <c r="AN192" s="29" t="e">
        <f>SUM(AN188:AN191)</f>
        <v>#REF!</v>
      </c>
      <c r="AO192" s="31"/>
      <c r="AP192" s="32"/>
      <c r="AQ192" s="78">
        <f t="shared" ref="AQ192:BA192" si="344">SUM(AQ188:AQ191)</f>
        <v>0</v>
      </c>
      <c r="AR192" s="78">
        <f t="shared" si="344"/>
        <v>0</v>
      </c>
      <c r="AS192" s="78" t="e">
        <f t="shared" si="344"/>
        <v>#REF!</v>
      </c>
      <c r="AT192" s="78" t="e">
        <f t="shared" si="344"/>
        <v>#REF!</v>
      </c>
      <c r="AU192" s="78">
        <f t="shared" si="344"/>
        <v>0</v>
      </c>
      <c r="AV192" s="78">
        <f t="shared" si="344"/>
        <v>0</v>
      </c>
      <c r="AW192" s="78">
        <f t="shared" si="344"/>
        <v>0</v>
      </c>
      <c r="AX192" s="78">
        <f t="shared" si="344"/>
        <v>0</v>
      </c>
      <c r="AY192" s="78">
        <f t="shared" si="344"/>
        <v>0</v>
      </c>
      <c r="AZ192" s="78">
        <f t="shared" si="344"/>
        <v>0</v>
      </c>
      <c r="BA192" s="78" t="e">
        <f t="shared" si="344"/>
        <v>#REF!</v>
      </c>
    </row>
    <row r="193" spans="2:53" outlineLevel="2">
      <c r="B193" s="41"/>
      <c r="C193" s="38"/>
      <c r="D193" s="85"/>
      <c r="E193" s="85"/>
      <c r="F193" s="87"/>
      <c r="G193" s="82"/>
      <c r="H193" s="15" t="s">
        <v>49</v>
      </c>
      <c r="I193" s="16"/>
      <c r="J193" s="17"/>
      <c r="K193" s="17"/>
      <c r="L193" s="18" t="str">
        <f>IF(I193&lt;&gt;0,((VLOOKUP(I193,'1. Standard_Cost'!$B$4:$D$9,2)+VLOOKUP(I193,'1. Standard_Cost'!$B$4:$D$9,3))*J193*K193),"0")</f>
        <v>0</v>
      </c>
      <c r="M193" s="18">
        <f t="shared" ref="M193:M196" si="345">L193*0.167</f>
        <v>0</v>
      </c>
      <c r="N193" s="19"/>
      <c r="O193" s="19"/>
      <c r="P193" s="19"/>
      <c r="Q193" s="19"/>
      <c r="R193" s="20">
        <f>+N193*P193*'1. Standard_Cost'!$B$13</f>
        <v>0</v>
      </c>
      <c r="S193" s="20">
        <f>+N193*O193*P193*'1. Standard_Cost'!$C$13</f>
        <v>0</v>
      </c>
      <c r="T193" s="20">
        <f>+N193*P193*Q193*'1. Standard_Cost'!$D$13</f>
        <v>0</v>
      </c>
      <c r="U193" s="20">
        <f>+N193*O193*'1. Standard_Cost'!$E$13</f>
        <v>0</v>
      </c>
      <c r="V193" s="19"/>
      <c r="W193" s="19"/>
      <c r="X193" s="19"/>
      <c r="Y193" s="20">
        <f>+V193*((X193*'1. Standard_Cost'!$B$17)+(W193*X193*'1. Standard_Cost'!$C$17))</f>
        <v>0</v>
      </c>
      <c r="Z193" s="19"/>
      <c r="AA193" s="19"/>
      <c r="AB193" s="20">
        <f>+Z193*'1. Standard_Cost'!$B$21+AA193*'1. Standard_Cost'!$C$21</f>
        <v>0</v>
      </c>
      <c r="AC193" s="21"/>
      <c r="AD193" s="22"/>
      <c r="AE193" s="20">
        <f>SUM(AD193,AC193,AB193,Y193,U193,T193,S193,R193)*'1. Standard_Cost'!B239</f>
        <v>0</v>
      </c>
      <c r="AF193" s="20">
        <f>SUM(AD193,AE193)</f>
        <v>0</v>
      </c>
      <c r="AG193" s="19"/>
      <c r="AH193" s="19"/>
      <c r="AI193" s="19"/>
      <c r="AJ193" s="23"/>
      <c r="AK193" s="23"/>
      <c r="AL193" s="23"/>
      <c r="AM193" s="20" t="e">
        <f>AG193*'1. Standard_Cost'!B235+'Incremental_Cost Year 1'!#REF!*'1. Standard_Cost'!C235+'Incremental_Cost Year 1'!#REF!*'1. Standard_Cost'!D235+'Incremental_Cost Year 1'!#REF!+'Incremental_Cost Year 1'!#REF!+AK193</f>
        <v>#REF!</v>
      </c>
      <c r="AN193" s="20" t="e">
        <f>AM193*'1. Standard_Cost'!C239</f>
        <v>#REF!</v>
      </c>
      <c r="AO193" s="23"/>
      <c r="AQ193" s="20">
        <f t="shared" ref="AQ193:AQ196" si="346">L193+M193</f>
        <v>0</v>
      </c>
      <c r="AR193" s="20">
        <f t="shared" ref="AR193:AR196" si="347">AF193</f>
        <v>0</v>
      </c>
      <c r="AS193" s="20" t="e">
        <f t="shared" ref="AS193:AS196" si="348">AM193+AN193</f>
        <v>#REF!</v>
      </c>
      <c r="AT193" s="20" t="e">
        <f>SUM(AQ193,AR193,AS193)</f>
        <v>#REF!</v>
      </c>
      <c r="AU193" s="24"/>
      <c r="AV193" s="24"/>
      <c r="AW193" s="24"/>
      <c r="AX193" s="24"/>
      <c r="AY193" s="24"/>
      <c r="AZ193" s="24"/>
      <c r="BA193" s="25" t="e">
        <f t="shared" ref="BA193:BA196" si="349">SUM(AU193:AZ193)-AT193</f>
        <v>#REF!</v>
      </c>
    </row>
    <row r="194" spans="2:53" outlineLevel="2">
      <c r="B194" s="41"/>
      <c r="C194" s="38"/>
      <c r="D194" s="84"/>
      <c r="E194" s="84"/>
      <c r="F194" s="84"/>
      <c r="G194" s="83"/>
      <c r="H194" s="15" t="s">
        <v>50</v>
      </c>
      <c r="I194" s="16"/>
      <c r="J194" s="17"/>
      <c r="K194" s="17"/>
      <c r="L194" s="18" t="str">
        <f>IF(I194&lt;&gt;0,((VLOOKUP(I194,'1. Standard_Cost'!$B$4:$D$9,2)+VLOOKUP(I194,'1. Standard_Cost'!$B$4:$D$9,3))*J194*K194),"0")</f>
        <v>0</v>
      </c>
      <c r="M194" s="18">
        <f t="shared" si="345"/>
        <v>0</v>
      </c>
      <c r="N194" s="19"/>
      <c r="O194" s="19"/>
      <c r="P194" s="19"/>
      <c r="Q194" s="19"/>
      <c r="R194" s="20">
        <f>+N194*P194*'1. Standard_Cost'!$B$13</f>
        <v>0</v>
      </c>
      <c r="S194" s="20">
        <f>+N194*O194*P194*'1. Standard_Cost'!$C$13</f>
        <v>0</v>
      </c>
      <c r="T194" s="20">
        <f>+N194*P194*Q194*'1. Standard_Cost'!$D$13</f>
        <v>0</v>
      </c>
      <c r="U194" s="20">
        <f>+N194*O194*'1. Standard_Cost'!$E$13</f>
        <v>0</v>
      </c>
      <c r="V194" s="19"/>
      <c r="W194" s="19"/>
      <c r="X194" s="19"/>
      <c r="Y194" s="20">
        <f>+V194*((X194*'1. Standard_Cost'!$B$17)+(W194*X194*'1. Standard_Cost'!$C$17))</f>
        <v>0</v>
      </c>
      <c r="Z194" s="19"/>
      <c r="AA194" s="19"/>
      <c r="AB194" s="20">
        <f>+Z194*'1. Standard_Cost'!$B$21+AA194*'1. Standard_Cost'!$C$21</f>
        <v>0</v>
      </c>
      <c r="AC194" s="21"/>
      <c r="AD194" s="22"/>
      <c r="AE194" s="20">
        <f>SUM(AD194,AC194,AB194,Y194,U194,T194,S194,R194)*'1. Standard_Cost'!B239</f>
        <v>0</v>
      </c>
      <c r="AF194" s="20">
        <f t="shared" ref="AF194:AF196" si="350">SUM(AD194,AE194)</f>
        <v>0</v>
      </c>
      <c r="AG194" s="19"/>
      <c r="AH194" s="19"/>
      <c r="AI194" s="19"/>
      <c r="AJ194" s="23"/>
      <c r="AK194" s="23"/>
      <c r="AL194" s="23"/>
      <c r="AM194" s="20" t="e">
        <f>AG194*'1. Standard_Cost'!B235+'Incremental_Cost Year 1'!#REF!*'1. Standard_Cost'!C235+'Incremental_Cost Year 1'!#REF!*'1. Standard_Cost'!D235+'Incremental_Cost Year 1'!#REF!+'Incremental_Cost Year 1'!#REF!+AK194</f>
        <v>#REF!</v>
      </c>
      <c r="AN194" s="20" t="e">
        <f>AM194*'1. Standard_Cost'!C239</f>
        <v>#REF!</v>
      </c>
      <c r="AO194" s="23"/>
      <c r="AQ194" s="20">
        <f t="shared" si="346"/>
        <v>0</v>
      </c>
      <c r="AR194" s="20">
        <f t="shared" si="347"/>
        <v>0</v>
      </c>
      <c r="AS194" s="20" t="e">
        <f t="shared" si="348"/>
        <v>#REF!</v>
      </c>
      <c r="AT194" s="20" t="e">
        <f t="shared" ref="AT194:AT196" si="351">SUM(AQ194,AR194,AS194)</f>
        <v>#REF!</v>
      </c>
      <c r="AU194" s="24"/>
      <c r="AV194" s="24">
        <v>0</v>
      </c>
      <c r="AW194" s="24"/>
      <c r="AX194" s="24"/>
      <c r="AY194" s="24"/>
      <c r="AZ194" s="24"/>
      <c r="BA194" s="25" t="e">
        <f t="shared" si="349"/>
        <v>#REF!</v>
      </c>
    </row>
    <row r="195" spans="2:53" outlineLevel="2">
      <c r="B195" s="41"/>
      <c r="C195" s="240"/>
      <c r="D195" s="84"/>
      <c r="E195" s="84"/>
      <c r="F195" s="84"/>
      <c r="G195" s="83"/>
      <c r="H195" s="15" t="s">
        <v>51</v>
      </c>
      <c r="I195" s="16"/>
      <c r="J195" s="17"/>
      <c r="K195" s="17"/>
      <c r="L195" s="18" t="str">
        <f>IF(I195&lt;&gt;0,((VLOOKUP(I195,'1. Standard_Cost'!$B$4:$D$9,2)+VLOOKUP(I195,'1. Standard_Cost'!$B$4:$D$9,3))*J195*K195),"0")</f>
        <v>0</v>
      </c>
      <c r="M195" s="18">
        <f t="shared" si="345"/>
        <v>0</v>
      </c>
      <c r="N195" s="19"/>
      <c r="O195" s="19"/>
      <c r="P195" s="19"/>
      <c r="Q195" s="19"/>
      <c r="R195" s="20">
        <f>+N195*P195*'1. Standard_Cost'!$B$13</f>
        <v>0</v>
      </c>
      <c r="S195" s="20">
        <f>+N195*O195*P195*'1. Standard_Cost'!$C$13</f>
        <v>0</v>
      </c>
      <c r="T195" s="20">
        <f>+N195*P195*Q195*'1. Standard_Cost'!$D$13</f>
        <v>0</v>
      </c>
      <c r="U195" s="20">
        <f>+N195*O195*'1. Standard_Cost'!$E$13</f>
        <v>0</v>
      </c>
      <c r="V195" s="19"/>
      <c r="W195" s="19"/>
      <c r="X195" s="19"/>
      <c r="Y195" s="20">
        <f>+V195*((X195*'1. Standard_Cost'!$B$17)+(W195*X195*'1. Standard_Cost'!$C$17))</f>
        <v>0</v>
      </c>
      <c r="Z195" s="19"/>
      <c r="AA195" s="19"/>
      <c r="AB195" s="20">
        <f>+Z195*'1. Standard_Cost'!$B$21+AA195*'1. Standard_Cost'!$C$21</f>
        <v>0</v>
      </c>
      <c r="AC195" s="21"/>
      <c r="AD195" s="22"/>
      <c r="AE195" s="20">
        <f>SUM(AD195,AC195,AB195,Y195,U195,T195,S195,R195)*'1. Standard_Cost'!B239</f>
        <v>0</v>
      </c>
      <c r="AF195" s="20">
        <f t="shared" si="350"/>
        <v>0</v>
      </c>
      <c r="AG195" s="19"/>
      <c r="AH195" s="19"/>
      <c r="AI195" s="19"/>
      <c r="AJ195" s="23"/>
      <c r="AK195" s="23"/>
      <c r="AL195" s="23"/>
      <c r="AM195" s="20" t="e">
        <f>AG195*'1. Standard_Cost'!B235+'Incremental_Cost Year 1'!#REF!*'1. Standard_Cost'!C235+'Incremental_Cost Year 1'!#REF!*'1. Standard_Cost'!D235+'Incremental_Cost Year 1'!#REF!+'Incremental_Cost Year 1'!#REF!+AK195</f>
        <v>#REF!</v>
      </c>
      <c r="AN195" s="20" t="e">
        <f>AM195*'1. Standard_Cost'!C239</f>
        <v>#REF!</v>
      </c>
      <c r="AO195" s="23"/>
      <c r="AQ195" s="20">
        <f t="shared" si="346"/>
        <v>0</v>
      </c>
      <c r="AR195" s="20">
        <f t="shared" si="347"/>
        <v>0</v>
      </c>
      <c r="AS195" s="20" t="e">
        <f t="shared" si="348"/>
        <v>#REF!</v>
      </c>
      <c r="AT195" s="20" t="e">
        <f t="shared" si="351"/>
        <v>#REF!</v>
      </c>
      <c r="AU195" s="24"/>
      <c r="AV195" s="24"/>
      <c r="AW195" s="24"/>
      <c r="AX195" s="24"/>
      <c r="AY195" s="24"/>
      <c r="AZ195" s="24"/>
      <c r="BA195" s="25" t="e">
        <f t="shared" si="349"/>
        <v>#REF!</v>
      </c>
    </row>
    <row r="196" spans="2:53" outlineLevel="2">
      <c r="B196" s="41"/>
      <c r="C196" s="240"/>
      <c r="D196" s="84"/>
      <c r="E196" s="84"/>
      <c r="F196" s="84"/>
      <c r="G196" s="83"/>
      <c r="H196" s="26" t="s">
        <v>180</v>
      </c>
      <c r="I196" s="16"/>
      <c r="J196" s="17"/>
      <c r="K196" s="17"/>
      <c r="L196" s="18" t="str">
        <f>IF(I196&lt;&gt;0,((VLOOKUP(I196,'1. Standard_Cost'!$B$4:$D$9,2)+VLOOKUP(I196,'1. Standard_Cost'!$B$4:$D$9,3))*J196*K196),"0")</f>
        <v>0</v>
      </c>
      <c r="M196" s="18">
        <f t="shared" si="345"/>
        <v>0</v>
      </c>
      <c r="N196" s="19"/>
      <c r="O196" s="19"/>
      <c r="P196" s="19"/>
      <c r="Q196" s="19"/>
      <c r="R196" s="20">
        <f>+N196*P196*'1. Standard_Cost'!$B$13</f>
        <v>0</v>
      </c>
      <c r="S196" s="20">
        <f>+N196*O196*P196*'1. Standard_Cost'!$C$13</f>
        <v>0</v>
      </c>
      <c r="T196" s="20">
        <f>+N196*P196*Q196*'1. Standard_Cost'!$D$13</f>
        <v>0</v>
      </c>
      <c r="U196" s="20">
        <f>+N196*O196*'1. Standard_Cost'!$E$13</f>
        <v>0</v>
      </c>
      <c r="V196" s="19"/>
      <c r="W196" s="19"/>
      <c r="X196" s="19"/>
      <c r="Y196" s="20">
        <f>+V196*((X196*'1. Standard_Cost'!$B$17)+(W196*X196*'1. Standard_Cost'!$C$17))</f>
        <v>0</v>
      </c>
      <c r="Z196" s="19"/>
      <c r="AA196" s="19"/>
      <c r="AB196" s="20">
        <f>+Z196*'1. Standard_Cost'!$B$21+AA196*'1. Standard_Cost'!$C$21</f>
        <v>0</v>
      </c>
      <c r="AC196" s="21"/>
      <c r="AD196" s="22"/>
      <c r="AE196" s="20">
        <f>SUM(AD196,AC196,AB196,Y196,U196,T196,S196,R196)*'1. Standard_Cost'!B239</f>
        <v>0</v>
      </c>
      <c r="AF196" s="20">
        <f t="shared" si="350"/>
        <v>0</v>
      </c>
      <c r="AG196" s="19"/>
      <c r="AH196" s="19"/>
      <c r="AI196" s="19"/>
      <c r="AJ196" s="23"/>
      <c r="AK196" s="23"/>
      <c r="AL196" s="23"/>
      <c r="AM196" s="20" t="e">
        <f>AG196*'1. Standard_Cost'!B235+'Incremental_Cost Year 1'!#REF!*'1. Standard_Cost'!C235+'Incremental_Cost Year 1'!#REF!*'1. Standard_Cost'!D235+'Incremental_Cost Year 1'!#REF!+'Incremental_Cost Year 1'!#REF!+AK196</f>
        <v>#REF!</v>
      </c>
      <c r="AN196" s="20" t="e">
        <f>AM196*'1. Standard_Cost'!C239</f>
        <v>#REF!</v>
      </c>
      <c r="AO196" s="23"/>
      <c r="AQ196" s="20">
        <f t="shared" si="346"/>
        <v>0</v>
      </c>
      <c r="AR196" s="20">
        <f t="shared" si="347"/>
        <v>0</v>
      </c>
      <c r="AS196" s="20" t="e">
        <f t="shared" si="348"/>
        <v>#REF!</v>
      </c>
      <c r="AT196" s="20" t="e">
        <f t="shared" si="351"/>
        <v>#REF!</v>
      </c>
      <c r="AU196" s="24"/>
      <c r="AV196" s="24"/>
      <c r="AW196" s="24"/>
      <c r="AX196" s="24"/>
      <c r="AY196" s="24"/>
      <c r="AZ196" s="24"/>
      <c r="BA196" s="25" t="e">
        <f t="shared" si="349"/>
        <v>#REF!</v>
      </c>
    </row>
    <row r="197" spans="2:53" ht="69" outlineLevel="1">
      <c r="B197" s="41"/>
      <c r="C197" s="240"/>
      <c r="D197" s="86" t="s">
        <v>48</v>
      </c>
      <c r="E197" s="86" t="s">
        <v>271</v>
      </c>
      <c r="F197" s="88" t="s">
        <v>153</v>
      </c>
      <c r="G197" s="89" t="s">
        <v>154</v>
      </c>
      <c r="H197" s="27" t="s">
        <v>282</v>
      </c>
      <c r="I197" s="28"/>
      <c r="J197" s="28"/>
      <c r="K197" s="28"/>
      <c r="L197" s="29">
        <f>SUM(L193:L196)</f>
        <v>0</v>
      </c>
      <c r="M197" s="29">
        <f>SUM(M193:M196)</f>
        <v>0</v>
      </c>
      <c r="N197" s="28"/>
      <c r="O197" s="28"/>
      <c r="P197" s="28"/>
      <c r="Q197" s="28"/>
      <c r="R197" s="30">
        <f>SUM(R193:R196)</f>
        <v>0</v>
      </c>
      <c r="S197" s="30">
        <f>SUM(S193:S196)</f>
        <v>0</v>
      </c>
      <c r="T197" s="30">
        <f>SUM(T193:T196)</f>
        <v>0</v>
      </c>
      <c r="U197" s="30">
        <f>SUM(U193:U196)</f>
        <v>0</v>
      </c>
      <c r="V197" s="28"/>
      <c r="W197" s="28"/>
      <c r="X197" s="28"/>
      <c r="Y197" s="29">
        <f>SUM(Y193:Y196)</f>
        <v>0</v>
      </c>
      <c r="Z197" s="28"/>
      <c r="AA197" s="28"/>
      <c r="AB197" s="29">
        <f t="shared" ref="AB197:AF197" si="352">SUM(AB193:AB196)</f>
        <v>0</v>
      </c>
      <c r="AC197" s="29">
        <f t="shared" si="352"/>
        <v>0</v>
      </c>
      <c r="AD197" s="29">
        <f t="shared" si="352"/>
        <v>0</v>
      </c>
      <c r="AE197" s="29">
        <f t="shared" si="352"/>
        <v>0</v>
      </c>
      <c r="AF197" s="29">
        <f t="shared" si="352"/>
        <v>0</v>
      </c>
      <c r="AG197" s="28"/>
      <c r="AH197" s="28"/>
      <c r="AI197" s="28"/>
      <c r="AJ197" s="30">
        <f>SUM(AJ193:AJ196)</f>
        <v>0</v>
      </c>
      <c r="AK197" s="30">
        <f>SUM(AK193:AK196)</f>
        <v>0</v>
      </c>
      <c r="AL197" s="30">
        <f>SUM(AL193:AL196)</f>
        <v>0</v>
      </c>
      <c r="AM197" s="29" t="e">
        <f>SUM(AM193:AM196)</f>
        <v>#REF!</v>
      </c>
      <c r="AN197" s="29" t="e">
        <f>SUM(AN193:AN196)</f>
        <v>#REF!</v>
      </c>
      <c r="AO197" s="31"/>
      <c r="AP197" s="32"/>
      <c r="AQ197" s="78">
        <f t="shared" ref="AQ197:BA197" si="353">SUM(AQ193:AQ196)</f>
        <v>0</v>
      </c>
      <c r="AR197" s="78">
        <f t="shared" si="353"/>
        <v>0</v>
      </c>
      <c r="AS197" s="78" t="e">
        <f t="shared" si="353"/>
        <v>#REF!</v>
      </c>
      <c r="AT197" s="78" t="e">
        <f t="shared" si="353"/>
        <v>#REF!</v>
      </c>
      <c r="AU197" s="78">
        <f t="shared" si="353"/>
        <v>0</v>
      </c>
      <c r="AV197" s="78">
        <f t="shared" si="353"/>
        <v>0</v>
      </c>
      <c r="AW197" s="78">
        <f t="shared" si="353"/>
        <v>0</v>
      </c>
      <c r="AX197" s="78">
        <f t="shared" si="353"/>
        <v>0</v>
      </c>
      <c r="AY197" s="78">
        <f t="shared" si="353"/>
        <v>0</v>
      </c>
      <c r="AZ197" s="78">
        <f t="shared" si="353"/>
        <v>0</v>
      </c>
      <c r="BA197" s="78" t="e">
        <f t="shared" si="353"/>
        <v>#REF!</v>
      </c>
    </row>
    <row r="198" spans="2:53" outlineLevel="2">
      <c r="B198" s="41"/>
      <c r="C198" s="240"/>
      <c r="D198" s="85"/>
      <c r="E198" s="85"/>
      <c r="F198" s="87"/>
      <c r="G198" s="82"/>
      <c r="H198" s="15" t="s">
        <v>49</v>
      </c>
      <c r="I198" s="16"/>
      <c r="J198" s="17"/>
      <c r="K198" s="17"/>
      <c r="L198" s="18" t="str">
        <f>IF(I198&lt;&gt;0,((VLOOKUP(I198,'1. Standard_Cost'!$B$4:$D$9,2)+VLOOKUP(I198,'1. Standard_Cost'!$B$4:$D$9,3))*J198*K198),"0")</f>
        <v>0</v>
      </c>
      <c r="M198" s="18">
        <f t="shared" ref="M198:M201" si="354">L198*0.167</f>
        <v>0</v>
      </c>
      <c r="N198" s="19"/>
      <c r="O198" s="19"/>
      <c r="P198" s="19"/>
      <c r="Q198" s="19"/>
      <c r="R198" s="20">
        <f>+N198*P198*'1. Standard_Cost'!$B$13</f>
        <v>0</v>
      </c>
      <c r="S198" s="20">
        <f>+N198*O198*P198*'1. Standard_Cost'!$C$13</f>
        <v>0</v>
      </c>
      <c r="T198" s="20">
        <f>+N198*P198*Q198*'1. Standard_Cost'!$D$13</f>
        <v>0</v>
      </c>
      <c r="U198" s="20">
        <f>+N198*O198*'1. Standard_Cost'!$E$13</f>
        <v>0</v>
      </c>
      <c r="V198" s="19"/>
      <c r="W198" s="19"/>
      <c r="X198" s="19"/>
      <c r="Y198" s="20">
        <f>+V198*((X198*'1. Standard_Cost'!$B$17)+(W198*X198*'1. Standard_Cost'!$C$17))</f>
        <v>0</v>
      </c>
      <c r="Z198" s="19"/>
      <c r="AA198" s="19"/>
      <c r="AB198" s="20">
        <f>+Z198*'1. Standard_Cost'!$B$21+AA198*'1. Standard_Cost'!$C$21</f>
        <v>0</v>
      </c>
      <c r="AC198" s="21"/>
      <c r="AD198" s="22"/>
      <c r="AE198" s="20">
        <f>SUM(AD198,AC198,AB198,Y198,U198,T198,S198,R198)*'1. Standard_Cost'!B239</f>
        <v>0</v>
      </c>
      <c r="AF198" s="20">
        <f>SUM(AD198,AE198)</f>
        <v>0</v>
      </c>
      <c r="AG198" s="19"/>
      <c r="AH198" s="19"/>
      <c r="AI198" s="19"/>
      <c r="AJ198" s="23"/>
      <c r="AK198" s="23"/>
      <c r="AL198" s="23"/>
      <c r="AM198" s="20" t="e">
        <f>AG198*'1. Standard_Cost'!B235+'Incremental_Cost Year 1'!#REF!*'1. Standard_Cost'!C235+'Incremental_Cost Year 1'!#REF!*'1. Standard_Cost'!D235+'Incremental_Cost Year 1'!#REF!+'Incremental_Cost Year 1'!#REF!+AK198</f>
        <v>#REF!</v>
      </c>
      <c r="AN198" s="20" t="e">
        <f>AM198*'1. Standard_Cost'!C239</f>
        <v>#REF!</v>
      </c>
      <c r="AO198" s="23"/>
      <c r="AQ198" s="20">
        <f t="shared" ref="AQ198:AQ201" si="355">L198+M198</f>
        <v>0</v>
      </c>
      <c r="AR198" s="20">
        <f t="shared" ref="AR198:AR201" si="356">AF198</f>
        <v>0</v>
      </c>
      <c r="AS198" s="20" t="e">
        <f t="shared" ref="AS198:AS201" si="357">AM198+AN198</f>
        <v>#REF!</v>
      </c>
      <c r="AT198" s="20" t="e">
        <f>SUM(AQ198,AR198,AS198)</f>
        <v>#REF!</v>
      </c>
      <c r="AU198" s="24"/>
      <c r="AV198" s="24"/>
      <c r="AW198" s="24"/>
      <c r="AX198" s="24"/>
      <c r="AY198" s="24"/>
      <c r="AZ198" s="24"/>
      <c r="BA198" s="25" t="e">
        <f t="shared" ref="BA198:BA201" si="358">SUM(AU198:AZ198)-AT198</f>
        <v>#REF!</v>
      </c>
    </row>
    <row r="199" spans="2:53" outlineLevel="2">
      <c r="B199" s="41"/>
      <c r="C199" s="240"/>
      <c r="D199" s="84"/>
      <c r="E199" s="84"/>
      <c r="F199" s="84"/>
      <c r="G199" s="83"/>
      <c r="H199" s="15" t="s">
        <v>50</v>
      </c>
      <c r="I199" s="16"/>
      <c r="J199" s="17"/>
      <c r="K199" s="17"/>
      <c r="L199" s="18" t="str">
        <f>IF(I199&lt;&gt;0,((VLOOKUP(I199,'1. Standard_Cost'!$B$4:$D$9,2)+VLOOKUP(I199,'1. Standard_Cost'!$B$4:$D$9,3))*J199*K199),"0")</f>
        <v>0</v>
      </c>
      <c r="M199" s="18">
        <f t="shared" si="354"/>
        <v>0</v>
      </c>
      <c r="N199" s="19"/>
      <c r="O199" s="19"/>
      <c r="P199" s="19"/>
      <c r="Q199" s="19"/>
      <c r="R199" s="20">
        <f>+N199*P199*'1. Standard_Cost'!$B$13</f>
        <v>0</v>
      </c>
      <c r="S199" s="20">
        <f>+N199*O199*P199*'1. Standard_Cost'!$C$13</f>
        <v>0</v>
      </c>
      <c r="T199" s="20">
        <f>+N199*P199*Q199*'1. Standard_Cost'!$D$13</f>
        <v>0</v>
      </c>
      <c r="U199" s="20">
        <f>+N199*O199*'1. Standard_Cost'!$E$13</f>
        <v>0</v>
      </c>
      <c r="V199" s="19"/>
      <c r="W199" s="19"/>
      <c r="X199" s="19"/>
      <c r="Y199" s="20">
        <f>+V199*((X199*'1. Standard_Cost'!$B$17)+(W199*X199*'1. Standard_Cost'!$C$17))</f>
        <v>0</v>
      </c>
      <c r="Z199" s="19"/>
      <c r="AA199" s="19"/>
      <c r="AB199" s="20">
        <f>+Z199*'1. Standard_Cost'!$B$21+AA199*'1. Standard_Cost'!$C$21</f>
        <v>0</v>
      </c>
      <c r="AC199" s="21"/>
      <c r="AD199" s="22"/>
      <c r="AE199" s="20">
        <f>SUM(AD199,AC199,AB199,Y199,U199,T199,S199,R199)*'1. Standard_Cost'!B239</f>
        <v>0</v>
      </c>
      <c r="AF199" s="20">
        <f t="shared" ref="AF199:AF201" si="359">SUM(AD199,AE199)</f>
        <v>0</v>
      </c>
      <c r="AG199" s="19"/>
      <c r="AH199" s="19"/>
      <c r="AI199" s="19"/>
      <c r="AJ199" s="23"/>
      <c r="AK199" s="23"/>
      <c r="AL199" s="23"/>
      <c r="AM199" s="20" t="e">
        <f>AG199*'1. Standard_Cost'!B235+'Incremental_Cost Year 1'!#REF!*'1. Standard_Cost'!C235+'Incremental_Cost Year 1'!#REF!*'1. Standard_Cost'!D235+'Incremental_Cost Year 1'!#REF!+'Incremental_Cost Year 1'!#REF!+AK199</f>
        <v>#REF!</v>
      </c>
      <c r="AN199" s="20" t="e">
        <f>AM199*'1. Standard_Cost'!C239</f>
        <v>#REF!</v>
      </c>
      <c r="AO199" s="23"/>
      <c r="AQ199" s="20">
        <f t="shared" si="355"/>
        <v>0</v>
      </c>
      <c r="AR199" s="20">
        <f t="shared" si="356"/>
        <v>0</v>
      </c>
      <c r="AS199" s="20" t="e">
        <f t="shared" si="357"/>
        <v>#REF!</v>
      </c>
      <c r="AT199" s="20" t="e">
        <f t="shared" ref="AT199:AT201" si="360">SUM(AQ199,AR199,AS199)</f>
        <v>#REF!</v>
      </c>
      <c r="AU199" s="24"/>
      <c r="AV199" s="24">
        <v>0</v>
      </c>
      <c r="AW199" s="24"/>
      <c r="AX199" s="24"/>
      <c r="AY199" s="24"/>
      <c r="AZ199" s="24"/>
      <c r="BA199" s="25" t="e">
        <f t="shared" si="358"/>
        <v>#REF!</v>
      </c>
    </row>
    <row r="200" spans="2:53" outlineLevel="2">
      <c r="B200" s="41"/>
      <c r="C200" s="240"/>
      <c r="D200" s="84"/>
      <c r="E200" s="84"/>
      <c r="F200" s="84"/>
      <c r="G200" s="83"/>
      <c r="H200" s="15" t="s">
        <v>51</v>
      </c>
      <c r="I200" s="16"/>
      <c r="J200" s="17"/>
      <c r="K200" s="17"/>
      <c r="L200" s="18" t="str">
        <f>IF(I200&lt;&gt;0,((VLOOKUP(I200,'1. Standard_Cost'!$B$4:$D$9,2)+VLOOKUP(I200,'1. Standard_Cost'!$B$4:$D$9,3))*J200*K200),"0")</f>
        <v>0</v>
      </c>
      <c r="M200" s="18">
        <f t="shared" si="354"/>
        <v>0</v>
      </c>
      <c r="N200" s="19"/>
      <c r="O200" s="19"/>
      <c r="P200" s="19"/>
      <c r="Q200" s="19"/>
      <c r="R200" s="20">
        <f>+N200*P200*'1. Standard_Cost'!$B$13</f>
        <v>0</v>
      </c>
      <c r="S200" s="20">
        <f>+N200*O200*P200*'1. Standard_Cost'!$C$13</f>
        <v>0</v>
      </c>
      <c r="T200" s="20">
        <f>+N200*P200*Q200*'1. Standard_Cost'!$D$13</f>
        <v>0</v>
      </c>
      <c r="U200" s="20">
        <f>+N200*O200*'1. Standard_Cost'!$E$13</f>
        <v>0</v>
      </c>
      <c r="V200" s="19"/>
      <c r="W200" s="19"/>
      <c r="X200" s="19"/>
      <c r="Y200" s="20">
        <f>+V200*((X200*'1. Standard_Cost'!$B$17)+(W200*X200*'1. Standard_Cost'!$C$17))</f>
        <v>0</v>
      </c>
      <c r="Z200" s="19"/>
      <c r="AA200" s="19"/>
      <c r="AB200" s="20">
        <f>+Z200*'1. Standard_Cost'!$B$21+AA200*'1. Standard_Cost'!$C$21</f>
        <v>0</v>
      </c>
      <c r="AC200" s="21"/>
      <c r="AD200" s="22"/>
      <c r="AE200" s="20">
        <f>SUM(AD200,AC200,AB200,Y200,U200,T200,S200,R200)*'1. Standard_Cost'!B239</f>
        <v>0</v>
      </c>
      <c r="AF200" s="20">
        <f t="shared" si="359"/>
        <v>0</v>
      </c>
      <c r="AG200" s="19"/>
      <c r="AH200" s="19"/>
      <c r="AI200" s="19"/>
      <c r="AJ200" s="23"/>
      <c r="AK200" s="23"/>
      <c r="AL200" s="23"/>
      <c r="AM200" s="20" t="e">
        <f>AG200*'1. Standard_Cost'!B235+'Incremental_Cost Year 1'!#REF!*'1. Standard_Cost'!C235+'Incremental_Cost Year 1'!#REF!*'1. Standard_Cost'!D235+'Incremental_Cost Year 1'!#REF!+'Incremental_Cost Year 1'!#REF!+AK200</f>
        <v>#REF!</v>
      </c>
      <c r="AN200" s="20" t="e">
        <f>AM200*'1. Standard_Cost'!C239</f>
        <v>#REF!</v>
      </c>
      <c r="AO200" s="23"/>
      <c r="AQ200" s="20">
        <f t="shared" si="355"/>
        <v>0</v>
      </c>
      <c r="AR200" s="20">
        <f t="shared" si="356"/>
        <v>0</v>
      </c>
      <c r="AS200" s="20" t="e">
        <f t="shared" si="357"/>
        <v>#REF!</v>
      </c>
      <c r="AT200" s="20" t="e">
        <f t="shared" si="360"/>
        <v>#REF!</v>
      </c>
      <c r="AU200" s="24"/>
      <c r="AV200" s="24"/>
      <c r="AW200" s="24"/>
      <c r="AX200" s="24"/>
      <c r="AY200" s="24"/>
      <c r="AZ200" s="24"/>
      <c r="BA200" s="25" t="e">
        <f t="shared" si="358"/>
        <v>#REF!</v>
      </c>
    </row>
    <row r="201" spans="2:53" outlineLevel="2">
      <c r="B201" s="41"/>
      <c r="C201" s="240"/>
      <c r="D201" s="84"/>
      <c r="E201" s="84"/>
      <c r="F201" s="84"/>
      <c r="G201" s="83"/>
      <c r="H201" s="26" t="s">
        <v>180</v>
      </c>
      <c r="I201" s="16"/>
      <c r="J201" s="17"/>
      <c r="K201" s="17"/>
      <c r="L201" s="18" t="str">
        <f>IF(I201&lt;&gt;0,((VLOOKUP(I201,'1. Standard_Cost'!$B$4:$D$9,2)+VLOOKUP(I201,'1. Standard_Cost'!$B$4:$D$9,3))*J201*K201),"0")</f>
        <v>0</v>
      </c>
      <c r="M201" s="18">
        <f t="shared" si="354"/>
        <v>0</v>
      </c>
      <c r="N201" s="19"/>
      <c r="O201" s="19"/>
      <c r="P201" s="19"/>
      <c r="Q201" s="19"/>
      <c r="R201" s="20">
        <f>+N201*P201*'1. Standard_Cost'!$B$13</f>
        <v>0</v>
      </c>
      <c r="S201" s="20">
        <f>+N201*O201*P201*'1. Standard_Cost'!$C$13</f>
        <v>0</v>
      </c>
      <c r="T201" s="20">
        <f>+N201*P201*Q201*'1. Standard_Cost'!$D$13</f>
        <v>0</v>
      </c>
      <c r="U201" s="20">
        <f>+N201*O201*'1. Standard_Cost'!$E$13</f>
        <v>0</v>
      </c>
      <c r="V201" s="19"/>
      <c r="W201" s="19"/>
      <c r="X201" s="19"/>
      <c r="Y201" s="20">
        <f>+V201*((X201*'1. Standard_Cost'!$B$17)+(W201*X201*'1. Standard_Cost'!$C$17))</f>
        <v>0</v>
      </c>
      <c r="Z201" s="19"/>
      <c r="AA201" s="19"/>
      <c r="AB201" s="20">
        <f>+Z201*'1. Standard_Cost'!$B$21+AA201*'1. Standard_Cost'!$C$21</f>
        <v>0</v>
      </c>
      <c r="AC201" s="21"/>
      <c r="AD201" s="22"/>
      <c r="AE201" s="20">
        <f>SUM(AD201,AC201,AB201,Y201,U201,T201,S201,R201)*'1. Standard_Cost'!B239</f>
        <v>0</v>
      </c>
      <c r="AF201" s="20">
        <f t="shared" si="359"/>
        <v>0</v>
      </c>
      <c r="AG201" s="19"/>
      <c r="AH201" s="19"/>
      <c r="AI201" s="19"/>
      <c r="AJ201" s="23"/>
      <c r="AK201" s="23"/>
      <c r="AL201" s="23"/>
      <c r="AM201" s="20" t="e">
        <f>AG201*'1. Standard_Cost'!B235+'Incremental_Cost Year 1'!#REF!*'1. Standard_Cost'!C235+'Incremental_Cost Year 1'!#REF!*'1. Standard_Cost'!D235+'Incremental_Cost Year 1'!#REF!+'Incremental_Cost Year 1'!#REF!+AK201</f>
        <v>#REF!</v>
      </c>
      <c r="AN201" s="20" t="e">
        <f>AM201*'1. Standard_Cost'!C239</f>
        <v>#REF!</v>
      </c>
      <c r="AO201" s="23"/>
      <c r="AQ201" s="20">
        <f t="shared" si="355"/>
        <v>0</v>
      </c>
      <c r="AR201" s="20">
        <f t="shared" si="356"/>
        <v>0</v>
      </c>
      <c r="AS201" s="20" t="e">
        <f t="shared" si="357"/>
        <v>#REF!</v>
      </c>
      <c r="AT201" s="20" t="e">
        <f t="shared" si="360"/>
        <v>#REF!</v>
      </c>
      <c r="AU201" s="24"/>
      <c r="AV201" s="24"/>
      <c r="AW201" s="24"/>
      <c r="AX201" s="24"/>
      <c r="AY201" s="24"/>
      <c r="AZ201" s="24"/>
      <c r="BA201" s="25" t="e">
        <f t="shared" si="358"/>
        <v>#REF!</v>
      </c>
    </row>
    <row r="202" spans="2:53" ht="41.4" outlineLevel="1">
      <c r="B202" s="41"/>
      <c r="C202" s="241"/>
      <c r="D202" s="86" t="s">
        <v>48</v>
      </c>
      <c r="E202" s="86" t="s">
        <v>272</v>
      </c>
      <c r="F202" s="88" t="s">
        <v>153</v>
      </c>
      <c r="G202" s="89" t="s">
        <v>154</v>
      </c>
      <c r="H202" s="27" t="s">
        <v>283</v>
      </c>
      <c r="I202" s="28"/>
      <c r="J202" s="28"/>
      <c r="K202" s="28"/>
      <c r="L202" s="29">
        <f>SUM(L198:L201)</f>
        <v>0</v>
      </c>
      <c r="M202" s="29">
        <f>SUM(M198:M201)</f>
        <v>0</v>
      </c>
      <c r="N202" s="28"/>
      <c r="O202" s="28"/>
      <c r="P202" s="28"/>
      <c r="Q202" s="28"/>
      <c r="R202" s="30">
        <f>SUM(R198:R201)</f>
        <v>0</v>
      </c>
      <c r="S202" s="30">
        <f>SUM(S198:S201)</f>
        <v>0</v>
      </c>
      <c r="T202" s="30">
        <f>SUM(T198:T201)</f>
        <v>0</v>
      </c>
      <c r="U202" s="30">
        <f>SUM(U198:U201)</f>
        <v>0</v>
      </c>
      <c r="V202" s="28"/>
      <c r="W202" s="28"/>
      <c r="X202" s="28"/>
      <c r="Y202" s="29">
        <f>SUM(Y198:Y201)</f>
        <v>0</v>
      </c>
      <c r="Z202" s="28"/>
      <c r="AA202" s="28"/>
      <c r="AB202" s="29">
        <f t="shared" ref="AB202:AF202" si="361">SUM(AB198:AB201)</f>
        <v>0</v>
      </c>
      <c r="AC202" s="29">
        <f t="shared" si="361"/>
        <v>0</v>
      </c>
      <c r="AD202" s="29">
        <f t="shared" si="361"/>
        <v>0</v>
      </c>
      <c r="AE202" s="29">
        <f t="shared" si="361"/>
        <v>0</v>
      </c>
      <c r="AF202" s="29">
        <f t="shared" si="361"/>
        <v>0</v>
      </c>
      <c r="AG202" s="28"/>
      <c r="AH202" s="28"/>
      <c r="AI202" s="28"/>
      <c r="AJ202" s="30">
        <f>SUM(AJ198:AJ201)</f>
        <v>0</v>
      </c>
      <c r="AK202" s="30">
        <f>SUM(AK198:AK201)</f>
        <v>0</v>
      </c>
      <c r="AL202" s="30">
        <f>SUM(AL198:AL201)</f>
        <v>0</v>
      </c>
      <c r="AM202" s="29" t="e">
        <f>SUM(AM198:AM201)</f>
        <v>#REF!</v>
      </c>
      <c r="AN202" s="29" t="e">
        <f>SUM(AN198:AN201)</f>
        <v>#REF!</v>
      </c>
      <c r="AO202" s="31"/>
      <c r="AP202" s="32"/>
      <c r="AQ202" s="78">
        <f t="shared" ref="AQ202:BA202" si="362">SUM(AQ198:AQ201)</f>
        <v>0</v>
      </c>
      <c r="AR202" s="78">
        <f t="shared" si="362"/>
        <v>0</v>
      </c>
      <c r="AS202" s="78" t="e">
        <f t="shared" si="362"/>
        <v>#REF!</v>
      </c>
      <c r="AT202" s="78" t="e">
        <f t="shared" si="362"/>
        <v>#REF!</v>
      </c>
      <c r="AU202" s="78">
        <f t="shared" si="362"/>
        <v>0</v>
      </c>
      <c r="AV202" s="78">
        <f t="shared" si="362"/>
        <v>0</v>
      </c>
      <c r="AW202" s="78">
        <f t="shared" si="362"/>
        <v>0</v>
      </c>
      <c r="AX202" s="78">
        <f t="shared" si="362"/>
        <v>0</v>
      </c>
      <c r="AY202" s="78">
        <f t="shared" si="362"/>
        <v>0</v>
      </c>
      <c r="AZ202" s="78">
        <f t="shared" si="362"/>
        <v>0</v>
      </c>
      <c r="BA202" s="78" t="e">
        <f t="shared" si="362"/>
        <v>#REF!</v>
      </c>
    </row>
    <row r="203" spans="2:53" outlineLevel="2">
      <c r="B203" s="41"/>
      <c r="C203" s="41"/>
      <c r="D203" s="85"/>
      <c r="E203" s="85"/>
      <c r="F203" s="87"/>
      <c r="G203" s="82"/>
      <c r="H203" s="15" t="s">
        <v>49</v>
      </c>
      <c r="I203" s="16"/>
      <c r="J203" s="17"/>
      <c r="K203" s="17"/>
      <c r="L203" s="18" t="str">
        <f>IF(I203&lt;&gt;0,((VLOOKUP(I203,'1. Standard_Cost'!$B$4:$D$9,2)+VLOOKUP(I203,'1. Standard_Cost'!$B$4:$D$9,3))*J203*K203),"0")</f>
        <v>0</v>
      </c>
      <c r="M203" s="18">
        <f t="shared" ref="M203:M206" si="363">L203*0.167</f>
        <v>0</v>
      </c>
      <c r="N203" s="19"/>
      <c r="O203" s="19"/>
      <c r="P203" s="19"/>
      <c r="Q203" s="19"/>
      <c r="R203" s="20">
        <f>+N203*P203*'1. Standard_Cost'!$B$13</f>
        <v>0</v>
      </c>
      <c r="S203" s="20">
        <f>+N203*O203*P203*'1. Standard_Cost'!$C$13</f>
        <v>0</v>
      </c>
      <c r="T203" s="20">
        <f>+N203*P203*Q203*'1. Standard_Cost'!$D$13</f>
        <v>0</v>
      </c>
      <c r="U203" s="20">
        <f>+N203*O203*'1. Standard_Cost'!$E$13</f>
        <v>0</v>
      </c>
      <c r="V203" s="19"/>
      <c r="W203" s="19"/>
      <c r="X203" s="19"/>
      <c r="Y203" s="20">
        <f>+V203*((X203*'1. Standard_Cost'!$B$17)+(W203*X203*'1. Standard_Cost'!$C$17))</f>
        <v>0</v>
      </c>
      <c r="Z203" s="19"/>
      <c r="AA203" s="19"/>
      <c r="AB203" s="20">
        <f>+Z203*'1. Standard_Cost'!$B$21+AA203*'1. Standard_Cost'!$C$21</f>
        <v>0</v>
      </c>
      <c r="AC203" s="21"/>
      <c r="AD203" s="22"/>
      <c r="AE203" s="20">
        <f>SUM(AD203,AC203,AB203,Y203,U203,T203,S203,R203)*'1. Standard_Cost'!B244</f>
        <v>0</v>
      </c>
      <c r="AF203" s="20">
        <f>SUM(AD203,AE203)</f>
        <v>0</v>
      </c>
      <c r="AG203" s="19"/>
      <c r="AH203" s="19"/>
      <c r="AI203" s="19"/>
      <c r="AJ203" s="23"/>
      <c r="AK203" s="23"/>
      <c r="AL203" s="23"/>
      <c r="AM203" s="20" t="e">
        <f>AG203*'1. Standard_Cost'!B240+'Incremental_Cost Year 1'!#REF!*'1. Standard_Cost'!C240+'Incremental_Cost Year 1'!#REF!*'1. Standard_Cost'!D240+'Incremental_Cost Year 1'!#REF!+'Incremental_Cost Year 1'!#REF!+AK203</f>
        <v>#REF!</v>
      </c>
      <c r="AN203" s="20" t="e">
        <f>AM203*'1. Standard_Cost'!C244</f>
        <v>#REF!</v>
      </c>
      <c r="AO203" s="23"/>
      <c r="AQ203" s="20">
        <f t="shared" ref="AQ203:AQ206" si="364">L203+M203</f>
        <v>0</v>
      </c>
      <c r="AR203" s="20">
        <f t="shared" ref="AR203:AR206" si="365">AF203</f>
        <v>0</v>
      </c>
      <c r="AS203" s="20" t="e">
        <f t="shared" ref="AS203:AS206" si="366">AM203+AN203</f>
        <v>#REF!</v>
      </c>
      <c r="AT203" s="20" t="e">
        <f>SUM(AQ203,AR203,AS203)</f>
        <v>#REF!</v>
      </c>
      <c r="AU203" s="24"/>
      <c r="AV203" s="24"/>
      <c r="AW203" s="24"/>
      <c r="AX203" s="24"/>
      <c r="AY203" s="24"/>
      <c r="AZ203" s="24"/>
      <c r="BA203" s="25" t="e">
        <f t="shared" ref="BA203:BA206" si="367">SUM(AU203:AZ203)-AT203</f>
        <v>#REF!</v>
      </c>
    </row>
    <row r="204" spans="2:53" outlineLevel="2">
      <c r="B204" s="41"/>
      <c r="C204" s="41"/>
      <c r="D204" s="84"/>
      <c r="E204" s="84"/>
      <c r="F204" s="84"/>
      <c r="G204" s="83"/>
      <c r="H204" s="15" t="s">
        <v>50</v>
      </c>
      <c r="I204" s="16"/>
      <c r="J204" s="17"/>
      <c r="K204" s="17"/>
      <c r="L204" s="18" t="str">
        <f>IF(I204&lt;&gt;0,((VLOOKUP(I204,'1. Standard_Cost'!$B$4:$D$9,2)+VLOOKUP(I204,'1. Standard_Cost'!$B$4:$D$9,3))*J204*K204),"0")</f>
        <v>0</v>
      </c>
      <c r="M204" s="18">
        <f t="shared" si="363"/>
        <v>0</v>
      </c>
      <c r="N204" s="19"/>
      <c r="O204" s="19"/>
      <c r="P204" s="19"/>
      <c r="Q204" s="19"/>
      <c r="R204" s="20">
        <f>+N204*P204*'1. Standard_Cost'!$B$13</f>
        <v>0</v>
      </c>
      <c r="S204" s="20">
        <f>+N204*O204*P204*'1. Standard_Cost'!$C$13</f>
        <v>0</v>
      </c>
      <c r="T204" s="20">
        <f>+N204*P204*Q204*'1. Standard_Cost'!$D$13</f>
        <v>0</v>
      </c>
      <c r="U204" s="20">
        <f>+N204*O204*'1. Standard_Cost'!$E$13</f>
        <v>0</v>
      </c>
      <c r="V204" s="19"/>
      <c r="W204" s="19"/>
      <c r="X204" s="19"/>
      <c r="Y204" s="20">
        <f>+V204*((X204*'1. Standard_Cost'!$B$17)+(W204*X204*'1. Standard_Cost'!$C$17))</f>
        <v>0</v>
      </c>
      <c r="Z204" s="19"/>
      <c r="AA204" s="19"/>
      <c r="AB204" s="20">
        <f>+Z204*'1. Standard_Cost'!$B$21+AA204*'1. Standard_Cost'!$C$21</f>
        <v>0</v>
      </c>
      <c r="AC204" s="21"/>
      <c r="AD204" s="22"/>
      <c r="AE204" s="20">
        <f>SUM(AD204,AC204,AB204,Y204,U204,T204,S204,R204)*'1. Standard_Cost'!B244</f>
        <v>0</v>
      </c>
      <c r="AF204" s="20">
        <f t="shared" ref="AF204:AF206" si="368">SUM(AD204,AE204)</f>
        <v>0</v>
      </c>
      <c r="AG204" s="19"/>
      <c r="AH204" s="19"/>
      <c r="AI204" s="19"/>
      <c r="AJ204" s="23"/>
      <c r="AK204" s="23"/>
      <c r="AL204" s="23"/>
      <c r="AM204" s="20" t="e">
        <f>AG204*'1. Standard_Cost'!B240+'Incremental_Cost Year 1'!#REF!*'1. Standard_Cost'!C240+'Incremental_Cost Year 1'!#REF!*'1. Standard_Cost'!D240+'Incremental_Cost Year 1'!#REF!+'Incremental_Cost Year 1'!#REF!+AK204</f>
        <v>#REF!</v>
      </c>
      <c r="AN204" s="20" t="e">
        <f>AM204*'1. Standard_Cost'!C244</f>
        <v>#REF!</v>
      </c>
      <c r="AO204" s="23"/>
      <c r="AQ204" s="20">
        <f t="shared" si="364"/>
        <v>0</v>
      </c>
      <c r="AR204" s="20">
        <f t="shared" si="365"/>
        <v>0</v>
      </c>
      <c r="AS204" s="20" t="e">
        <f t="shared" si="366"/>
        <v>#REF!</v>
      </c>
      <c r="AT204" s="20" t="e">
        <f t="shared" ref="AT204:AT206" si="369">SUM(AQ204,AR204,AS204)</f>
        <v>#REF!</v>
      </c>
      <c r="AU204" s="24"/>
      <c r="AV204" s="24">
        <v>0</v>
      </c>
      <c r="AW204" s="24"/>
      <c r="AX204" s="24"/>
      <c r="AY204" s="24"/>
      <c r="AZ204" s="24"/>
      <c r="BA204" s="25" t="e">
        <f t="shared" si="367"/>
        <v>#REF!</v>
      </c>
    </row>
    <row r="205" spans="2:53" outlineLevel="2">
      <c r="B205" s="41"/>
      <c r="C205" s="41"/>
      <c r="D205" s="84"/>
      <c r="E205" s="84"/>
      <c r="F205" s="84"/>
      <c r="G205" s="83"/>
      <c r="H205" s="15" t="s">
        <v>51</v>
      </c>
      <c r="I205" s="16"/>
      <c r="J205" s="17"/>
      <c r="K205" s="17"/>
      <c r="L205" s="18" t="str">
        <f>IF(I205&lt;&gt;0,((VLOOKUP(I205,'1. Standard_Cost'!$B$4:$D$9,2)+VLOOKUP(I205,'1. Standard_Cost'!$B$4:$D$9,3))*J205*K205),"0")</f>
        <v>0</v>
      </c>
      <c r="M205" s="18">
        <f t="shared" si="363"/>
        <v>0</v>
      </c>
      <c r="N205" s="19"/>
      <c r="O205" s="19"/>
      <c r="P205" s="19"/>
      <c r="Q205" s="19"/>
      <c r="R205" s="20">
        <f>+N205*P205*'1. Standard_Cost'!$B$13</f>
        <v>0</v>
      </c>
      <c r="S205" s="20">
        <f>+N205*O205*P205*'1. Standard_Cost'!$C$13</f>
        <v>0</v>
      </c>
      <c r="T205" s="20">
        <f>+N205*P205*Q205*'1. Standard_Cost'!$D$13</f>
        <v>0</v>
      </c>
      <c r="U205" s="20">
        <f>+N205*O205*'1. Standard_Cost'!$E$13</f>
        <v>0</v>
      </c>
      <c r="V205" s="19"/>
      <c r="W205" s="19"/>
      <c r="X205" s="19"/>
      <c r="Y205" s="20">
        <f>+V205*((X205*'1. Standard_Cost'!$B$17)+(W205*X205*'1. Standard_Cost'!$C$17))</f>
        <v>0</v>
      </c>
      <c r="Z205" s="19"/>
      <c r="AA205" s="19"/>
      <c r="AB205" s="20">
        <f>+Z205*'1. Standard_Cost'!$B$21+AA205*'1. Standard_Cost'!$C$21</f>
        <v>0</v>
      </c>
      <c r="AC205" s="21"/>
      <c r="AD205" s="22"/>
      <c r="AE205" s="20">
        <f>SUM(AD205,AC205,AB205,Y205,U205,T205,S205,R205)*'1. Standard_Cost'!B244</f>
        <v>0</v>
      </c>
      <c r="AF205" s="20">
        <f t="shared" si="368"/>
        <v>0</v>
      </c>
      <c r="AG205" s="19"/>
      <c r="AH205" s="19"/>
      <c r="AI205" s="19"/>
      <c r="AJ205" s="23"/>
      <c r="AK205" s="23"/>
      <c r="AL205" s="23"/>
      <c r="AM205" s="20" t="e">
        <f>AG205*'1. Standard_Cost'!B240+'Incremental_Cost Year 1'!#REF!*'1. Standard_Cost'!C240+'Incremental_Cost Year 1'!#REF!*'1. Standard_Cost'!D240+'Incremental_Cost Year 1'!#REF!+'Incremental_Cost Year 1'!#REF!+AK205</f>
        <v>#REF!</v>
      </c>
      <c r="AN205" s="20" t="e">
        <f>AM205*'1. Standard_Cost'!C244</f>
        <v>#REF!</v>
      </c>
      <c r="AO205" s="23"/>
      <c r="AQ205" s="20">
        <f t="shared" si="364"/>
        <v>0</v>
      </c>
      <c r="AR205" s="20">
        <f t="shared" si="365"/>
        <v>0</v>
      </c>
      <c r="AS205" s="20" t="e">
        <f t="shared" si="366"/>
        <v>#REF!</v>
      </c>
      <c r="AT205" s="20" t="e">
        <f t="shared" si="369"/>
        <v>#REF!</v>
      </c>
      <c r="AU205" s="24"/>
      <c r="AV205" s="24"/>
      <c r="AW205" s="24"/>
      <c r="AX205" s="24"/>
      <c r="AY205" s="24"/>
      <c r="AZ205" s="24"/>
      <c r="BA205" s="25" t="e">
        <f t="shared" si="367"/>
        <v>#REF!</v>
      </c>
    </row>
    <row r="206" spans="2:53" outlineLevel="2">
      <c r="B206" s="41"/>
      <c r="C206" s="41"/>
      <c r="D206" s="84"/>
      <c r="E206" s="84"/>
      <c r="F206" s="84"/>
      <c r="G206" s="83"/>
      <c r="H206" s="26" t="s">
        <v>180</v>
      </c>
      <c r="I206" s="16"/>
      <c r="J206" s="17"/>
      <c r="K206" s="17"/>
      <c r="L206" s="18" t="str">
        <f>IF(I206&lt;&gt;0,((VLOOKUP(I206,'1. Standard_Cost'!$B$4:$D$9,2)+VLOOKUP(I206,'1. Standard_Cost'!$B$4:$D$9,3))*J206*K206),"0")</f>
        <v>0</v>
      </c>
      <c r="M206" s="18">
        <f t="shared" si="363"/>
        <v>0</v>
      </c>
      <c r="N206" s="19"/>
      <c r="O206" s="19"/>
      <c r="P206" s="19"/>
      <c r="Q206" s="19"/>
      <c r="R206" s="20">
        <f>+N206*P206*'1. Standard_Cost'!$B$13</f>
        <v>0</v>
      </c>
      <c r="S206" s="20">
        <f>+N206*O206*P206*'1. Standard_Cost'!$C$13</f>
        <v>0</v>
      </c>
      <c r="T206" s="20">
        <f>+N206*P206*Q206*'1. Standard_Cost'!$D$13</f>
        <v>0</v>
      </c>
      <c r="U206" s="20">
        <f>+N206*O206*'1. Standard_Cost'!$E$13</f>
        <v>0</v>
      </c>
      <c r="V206" s="19"/>
      <c r="W206" s="19"/>
      <c r="X206" s="19"/>
      <c r="Y206" s="20">
        <f>+V206*((X206*'1. Standard_Cost'!$B$17)+(W206*X206*'1. Standard_Cost'!$C$17))</f>
        <v>0</v>
      </c>
      <c r="Z206" s="19"/>
      <c r="AA206" s="19"/>
      <c r="AB206" s="20">
        <f>+Z206*'1. Standard_Cost'!$B$21+AA206*'1. Standard_Cost'!$C$21</f>
        <v>0</v>
      </c>
      <c r="AC206" s="21"/>
      <c r="AD206" s="22"/>
      <c r="AE206" s="20">
        <f>SUM(AD206,AC206,AB206,Y206,U206,T206,S206,R206)*'1. Standard_Cost'!B244</f>
        <v>0</v>
      </c>
      <c r="AF206" s="20">
        <f t="shared" si="368"/>
        <v>0</v>
      </c>
      <c r="AG206" s="19"/>
      <c r="AH206" s="19"/>
      <c r="AI206" s="19"/>
      <c r="AJ206" s="23"/>
      <c r="AK206" s="23"/>
      <c r="AL206" s="23"/>
      <c r="AM206" s="20" t="e">
        <f>AG206*'1. Standard_Cost'!B240+'Incremental_Cost Year 1'!#REF!*'1. Standard_Cost'!C240+'Incremental_Cost Year 1'!#REF!*'1. Standard_Cost'!D240+'Incremental_Cost Year 1'!#REF!+'Incremental_Cost Year 1'!#REF!+AK206</f>
        <v>#REF!</v>
      </c>
      <c r="AN206" s="20" t="e">
        <f>AM206*'1. Standard_Cost'!C244</f>
        <v>#REF!</v>
      </c>
      <c r="AO206" s="23"/>
      <c r="AQ206" s="20">
        <f t="shared" si="364"/>
        <v>0</v>
      </c>
      <c r="AR206" s="20">
        <f t="shared" si="365"/>
        <v>0</v>
      </c>
      <c r="AS206" s="20" t="e">
        <f t="shared" si="366"/>
        <v>#REF!</v>
      </c>
      <c r="AT206" s="20" t="e">
        <f t="shared" si="369"/>
        <v>#REF!</v>
      </c>
      <c r="AU206" s="24"/>
      <c r="AV206" s="24"/>
      <c r="AW206" s="24"/>
      <c r="AX206" s="24"/>
      <c r="AY206" s="24"/>
      <c r="AZ206" s="24"/>
      <c r="BA206" s="25" t="e">
        <f t="shared" si="367"/>
        <v>#REF!</v>
      </c>
    </row>
    <row r="207" spans="2:53" ht="41.4" outlineLevel="1">
      <c r="B207" s="41"/>
      <c r="C207" s="41"/>
      <c r="D207" s="86" t="s">
        <v>48</v>
      </c>
      <c r="E207" s="86" t="s">
        <v>273</v>
      </c>
      <c r="F207" s="88" t="s">
        <v>153</v>
      </c>
      <c r="G207" s="89" t="s">
        <v>154</v>
      </c>
      <c r="H207" s="27" t="s">
        <v>284</v>
      </c>
      <c r="I207" s="28"/>
      <c r="J207" s="28"/>
      <c r="K207" s="28"/>
      <c r="L207" s="29">
        <f>SUM(L203:L206)</f>
        <v>0</v>
      </c>
      <c r="M207" s="29">
        <f>SUM(M203:M206)</f>
        <v>0</v>
      </c>
      <c r="N207" s="28"/>
      <c r="O207" s="28"/>
      <c r="P207" s="28"/>
      <c r="Q207" s="28"/>
      <c r="R207" s="30">
        <f>SUM(R203:R206)</f>
        <v>0</v>
      </c>
      <c r="S207" s="30">
        <f>SUM(S203:S206)</f>
        <v>0</v>
      </c>
      <c r="T207" s="30">
        <f>SUM(T203:T206)</f>
        <v>0</v>
      </c>
      <c r="U207" s="30">
        <f>SUM(U203:U206)</f>
        <v>0</v>
      </c>
      <c r="V207" s="28"/>
      <c r="W207" s="28"/>
      <c r="X207" s="28"/>
      <c r="Y207" s="29">
        <f>SUM(Y203:Y206)</f>
        <v>0</v>
      </c>
      <c r="Z207" s="28"/>
      <c r="AA207" s="28"/>
      <c r="AB207" s="29">
        <f t="shared" ref="AB207:AF207" si="370">SUM(AB203:AB206)</f>
        <v>0</v>
      </c>
      <c r="AC207" s="29">
        <f t="shared" si="370"/>
        <v>0</v>
      </c>
      <c r="AD207" s="29">
        <f t="shared" si="370"/>
        <v>0</v>
      </c>
      <c r="AE207" s="29">
        <f t="shared" si="370"/>
        <v>0</v>
      </c>
      <c r="AF207" s="29">
        <f t="shared" si="370"/>
        <v>0</v>
      </c>
      <c r="AG207" s="28"/>
      <c r="AH207" s="28"/>
      <c r="AI207" s="28"/>
      <c r="AJ207" s="30">
        <f>SUM(AJ203:AJ206)</f>
        <v>0</v>
      </c>
      <c r="AK207" s="30">
        <f>SUM(AK203:AK206)</f>
        <v>0</v>
      </c>
      <c r="AL207" s="30">
        <f>SUM(AL203:AL206)</f>
        <v>0</v>
      </c>
      <c r="AM207" s="29" t="e">
        <f>SUM(AM203:AM206)</f>
        <v>#REF!</v>
      </c>
      <c r="AN207" s="29" t="e">
        <f>SUM(AN203:AN206)</f>
        <v>#REF!</v>
      </c>
      <c r="AO207" s="31"/>
      <c r="AP207" s="32"/>
      <c r="AQ207" s="78">
        <f t="shared" ref="AQ207:BA207" si="371">SUM(AQ203:AQ206)</f>
        <v>0</v>
      </c>
      <c r="AR207" s="78">
        <f t="shared" si="371"/>
        <v>0</v>
      </c>
      <c r="AS207" s="78" t="e">
        <f t="shared" si="371"/>
        <v>#REF!</v>
      </c>
      <c r="AT207" s="78" t="e">
        <f t="shared" si="371"/>
        <v>#REF!</v>
      </c>
      <c r="AU207" s="78">
        <f t="shared" si="371"/>
        <v>0</v>
      </c>
      <c r="AV207" s="78">
        <f t="shared" si="371"/>
        <v>0</v>
      </c>
      <c r="AW207" s="78">
        <f t="shared" si="371"/>
        <v>0</v>
      </c>
      <c r="AX207" s="78">
        <f t="shared" si="371"/>
        <v>0</v>
      </c>
      <c r="AY207" s="78">
        <f t="shared" si="371"/>
        <v>0</v>
      </c>
      <c r="AZ207" s="78">
        <f t="shared" si="371"/>
        <v>0</v>
      </c>
      <c r="BA207" s="78" t="e">
        <f t="shared" si="371"/>
        <v>#REF!</v>
      </c>
    </row>
    <row r="208" spans="2:53" outlineLevel="2">
      <c r="B208" s="41"/>
      <c r="C208" s="41"/>
      <c r="D208" s="85"/>
      <c r="E208" s="85"/>
      <c r="F208" s="87"/>
      <c r="G208" s="82"/>
      <c r="H208" s="15" t="s">
        <v>49</v>
      </c>
      <c r="I208" s="16"/>
      <c r="J208" s="17"/>
      <c r="K208" s="17"/>
      <c r="L208" s="18" t="str">
        <f>IF(I208&lt;&gt;0,((VLOOKUP(I208,'1. Standard_Cost'!$B$4:$D$9,2)+VLOOKUP(I208,'1. Standard_Cost'!$B$4:$D$9,3))*J208*K208),"0")</f>
        <v>0</v>
      </c>
      <c r="M208" s="18">
        <f t="shared" ref="M208:M211" si="372">L208*0.167</f>
        <v>0</v>
      </c>
      <c r="N208" s="19"/>
      <c r="O208" s="19"/>
      <c r="P208" s="19"/>
      <c r="Q208" s="19"/>
      <c r="R208" s="20">
        <f>+N208*P208*'1. Standard_Cost'!$B$13</f>
        <v>0</v>
      </c>
      <c r="S208" s="20">
        <f>+N208*O208*P208*'1. Standard_Cost'!$C$13</f>
        <v>0</v>
      </c>
      <c r="T208" s="20">
        <f>+N208*P208*Q208*'1. Standard_Cost'!$D$13</f>
        <v>0</v>
      </c>
      <c r="U208" s="20">
        <f>+N208*O208*'1. Standard_Cost'!$E$13</f>
        <v>0</v>
      </c>
      <c r="V208" s="19"/>
      <c r="W208" s="19"/>
      <c r="X208" s="19"/>
      <c r="Y208" s="20">
        <f>+V208*((X208*'1. Standard_Cost'!$B$17)+(W208*X208*'1. Standard_Cost'!$C$17))</f>
        <v>0</v>
      </c>
      <c r="Z208" s="19"/>
      <c r="AA208" s="19"/>
      <c r="AB208" s="20">
        <f>+Z208*'1. Standard_Cost'!$B$21+AA208*'1. Standard_Cost'!$C$21</f>
        <v>0</v>
      </c>
      <c r="AC208" s="21"/>
      <c r="AD208" s="22"/>
      <c r="AE208" s="20">
        <f>SUM(AD208,AC208,AB208,Y208,U208,T208,S208,R208)*'1. Standard_Cost'!B249</f>
        <v>0</v>
      </c>
      <c r="AF208" s="20">
        <f>SUM(AD208,AE208)</f>
        <v>0</v>
      </c>
      <c r="AG208" s="19"/>
      <c r="AH208" s="19"/>
      <c r="AI208" s="19"/>
      <c r="AJ208" s="23"/>
      <c r="AK208" s="23"/>
      <c r="AL208" s="23"/>
      <c r="AM208" s="20" t="e">
        <f>AG208*'1. Standard_Cost'!B245+'Incremental_Cost Year 1'!#REF!*'1. Standard_Cost'!C245+'Incremental_Cost Year 1'!#REF!*'1. Standard_Cost'!D245+'Incremental_Cost Year 1'!#REF!+'Incremental_Cost Year 1'!#REF!+AK208</f>
        <v>#REF!</v>
      </c>
      <c r="AN208" s="20" t="e">
        <f>AM208*'1. Standard_Cost'!C249</f>
        <v>#REF!</v>
      </c>
      <c r="AO208" s="23"/>
      <c r="AQ208" s="20">
        <f t="shared" ref="AQ208:AQ211" si="373">L208+M208</f>
        <v>0</v>
      </c>
      <c r="AR208" s="20">
        <f t="shared" ref="AR208:AR211" si="374">AF208</f>
        <v>0</v>
      </c>
      <c r="AS208" s="20" t="e">
        <f t="shared" ref="AS208:AS211" si="375">AM208+AN208</f>
        <v>#REF!</v>
      </c>
      <c r="AT208" s="20" t="e">
        <f>SUM(AQ208,AR208,AS208)</f>
        <v>#REF!</v>
      </c>
      <c r="AU208" s="24"/>
      <c r="AV208" s="24"/>
      <c r="AW208" s="24"/>
      <c r="AX208" s="24"/>
      <c r="AY208" s="24"/>
      <c r="AZ208" s="24"/>
      <c r="BA208" s="25" t="e">
        <f t="shared" ref="BA208:BA211" si="376">SUM(AU208:AZ208)-AT208</f>
        <v>#REF!</v>
      </c>
    </row>
    <row r="209" spans="2:53" outlineLevel="2">
      <c r="B209" s="41"/>
      <c r="C209" s="41"/>
      <c r="D209" s="84"/>
      <c r="E209" s="84"/>
      <c r="F209" s="84"/>
      <c r="G209" s="83"/>
      <c r="H209" s="15" t="s">
        <v>50</v>
      </c>
      <c r="I209" s="16"/>
      <c r="J209" s="17"/>
      <c r="K209" s="17"/>
      <c r="L209" s="18" t="str">
        <f>IF(I209&lt;&gt;0,((VLOOKUP(I209,'1. Standard_Cost'!$B$4:$D$9,2)+VLOOKUP(I209,'1. Standard_Cost'!$B$4:$D$9,3))*J209*K209),"0")</f>
        <v>0</v>
      </c>
      <c r="M209" s="18">
        <f t="shared" si="372"/>
        <v>0</v>
      </c>
      <c r="N209" s="19"/>
      <c r="O209" s="19"/>
      <c r="P209" s="19"/>
      <c r="Q209" s="19"/>
      <c r="R209" s="20">
        <f>+N209*P209*'1. Standard_Cost'!$B$13</f>
        <v>0</v>
      </c>
      <c r="S209" s="20">
        <f>+N209*O209*P209*'1. Standard_Cost'!$C$13</f>
        <v>0</v>
      </c>
      <c r="T209" s="20">
        <f>+N209*P209*Q209*'1. Standard_Cost'!$D$13</f>
        <v>0</v>
      </c>
      <c r="U209" s="20">
        <f>+N209*O209*'1. Standard_Cost'!$E$13</f>
        <v>0</v>
      </c>
      <c r="V209" s="19"/>
      <c r="W209" s="19"/>
      <c r="X209" s="19"/>
      <c r="Y209" s="20">
        <f>+V209*((X209*'1. Standard_Cost'!$B$17)+(W209*X209*'1. Standard_Cost'!$C$17))</f>
        <v>0</v>
      </c>
      <c r="Z209" s="19"/>
      <c r="AA209" s="19"/>
      <c r="AB209" s="20">
        <f>+Z209*'1. Standard_Cost'!$B$21+AA209*'1. Standard_Cost'!$C$21</f>
        <v>0</v>
      </c>
      <c r="AC209" s="21"/>
      <c r="AD209" s="22"/>
      <c r="AE209" s="20">
        <f>SUM(AD209,AC209,AB209,Y209,U209,T209,S209,R209)*'1. Standard_Cost'!B249</f>
        <v>0</v>
      </c>
      <c r="AF209" s="20">
        <f t="shared" ref="AF209:AF211" si="377">SUM(AD209,AE209)</f>
        <v>0</v>
      </c>
      <c r="AG209" s="19"/>
      <c r="AH209" s="19"/>
      <c r="AI209" s="19"/>
      <c r="AJ209" s="23"/>
      <c r="AK209" s="23"/>
      <c r="AL209" s="23"/>
      <c r="AM209" s="20" t="e">
        <f>AG209*'1. Standard_Cost'!B245+'Incremental_Cost Year 1'!#REF!*'1. Standard_Cost'!C245+'Incremental_Cost Year 1'!#REF!*'1. Standard_Cost'!D245+'Incremental_Cost Year 1'!#REF!+'Incremental_Cost Year 1'!#REF!+AK209</f>
        <v>#REF!</v>
      </c>
      <c r="AN209" s="20" t="e">
        <f>AM209*'1. Standard_Cost'!C249</f>
        <v>#REF!</v>
      </c>
      <c r="AO209" s="23"/>
      <c r="AQ209" s="20">
        <f t="shared" si="373"/>
        <v>0</v>
      </c>
      <c r="AR209" s="20">
        <f t="shared" si="374"/>
        <v>0</v>
      </c>
      <c r="AS209" s="20" t="e">
        <f t="shared" si="375"/>
        <v>#REF!</v>
      </c>
      <c r="AT209" s="20" t="e">
        <f t="shared" ref="AT209:AT211" si="378">SUM(AQ209,AR209,AS209)</f>
        <v>#REF!</v>
      </c>
      <c r="AU209" s="24"/>
      <c r="AV209" s="24">
        <v>0</v>
      </c>
      <c r="AW209" s="24"/>
      <c r="AX209" s="24"/>
      <c r="AY209" s="24"/>
      <c r="AZ209" s="24"/>
      <c r="BA209" s="25" t="e">
        <f t="shared" si="376"/>
        <v>#REF!</v>
      </c>
    </row>
    <row r="210" spans="2:53" outlineLevel="2">
      <c r="B210" s="41"/>
      <c r="C210" s="41"/>
      <c r="D210" s="84"/>
      <c r="E210" s="84"/>
      <c r="F210" s="84"/>
      <c r="G210" s="83"/>
      <c r="H210" s="15" t="s">
        <v>51</v>
      </c>
      <c r="I210" s="16"/>
      <c r="J210" s="17"/>
      <c r="K210" s="17"/>
      <c r="L210" s="18" t="str">
        <f>IF(I210&lt;&gt;0,((VLOOKUP(I210,'1. Standard_Cost'!$B$4:$D$9,2)+VLOOKUP(I210,'1. Standard_Cost'!$B$4:$D$9,3))*J210*K210),"0")</f>
        <v>0</v>
      </c>
      <c r="M210" s="18">
        <f t="shared" si="372"/>
        <v>0</v>
      </c>
      <c r="N210" s="19"/>
      <c r="O210" s="19"/>
      <c r="P210" s="19"/>
      <c r="Q210" s="19"/>
      <c r="R210" s="20">
        <f>+N210*P210*'1. Standard_Cost'!$B$13</f>
        <v>0</v>
      </c>
      <c r="S210" s="20">
        <f>+N210*O210*P210*'1. Standard_Cost'!$C$13</f>
        <v>0</v>
      </c>
      <c r="T210" s="20">
        <f>+N210*P210*Q210*'1. Standard_Cost'!$D$13</f>
        <v>0</v>
      </c>
      <c r="U210" s="20">
        <f>+N210*O210*'1. Standard_Cost'!$E$13</f>
        <v>0</v>
      </c>
      <c r="V210" s="19"/>
      <c r="W210" s="19"/>
      <c r="X210" s="19"/>
      <c r="Y210" s="20">
        <f>+V210*((X210*'1. Standard_Cost'!$B$17)+(W210*X210*'1. Standard_Cost'!$C$17))</f>
        <v>0</v>
      </c>
      <c r="Z210" s="19"/>
      <c r="AA210" s="19"/>
      <c r="AB210" s="20">
        <f>+Z210*'1. Standard_Cost'!$B$21+AA210*'1. Standard_Cost'!$C$21</f>
        <v>0</v>
      </c>
      <c r="AC210" s="21"/>
      <c r="AD210" s="22"/>
      <c r="AE210" s="20">
        <f>SUM(AD210,AC210,AB210,Y210,U210,T210,S210,R210)*'1. Standard_Cost'!B249</f>
        <v>0</v>
      </c>
      <c r="AF210" s="20">
        <f t="shared" si="377"/>
        <v>0</v>
      </c>
      <c r="AG210" s="19"/>
      <c r="AH210" s="19"/>
      <c r="AI210" s="19"/>
      <c r="AJ210" s="23"/>
      <c r="AK210" s="23"/>
      <c r="AL210" s="23"/>
      <c r="AM210" s="20" t="e">
        <f>AG210*'1. Standard_Cost'!B245+'Incremental_Cost Year 1'!#REF!*'1. Standard_Cost'!C245+'Incremental_Cost Year 1'!#REF!*'1. Standard_Cost'!D245+'Incremental_Cost Year 1'!#REF!+'Incremental_Cost Year 1'!#REF!+AK210</f>
        <v>#REF!</v>
      </c>
      <c r="AN210" s="20" t="e">
        <f>AM210*'1. Standard_Cost'!C249</f>
        <v>#REF!</v>
      </c>
      <c r="AO210" s="23"/>
      <c r="AQ210" s="20">
        <f t="shared" si="373"/>
        <v>0</v>
      </c>
      <c r="AR210" s="20">
        <f t="shared" si="374"/>
        <v>0</v>
      </c>
      <c r="AS210" s="20" t="e">
        <f t="shared" si="375"/>
        <v>#REF!</v>
      </c>
      <c r="AT210" s="20" t="e">
        <f t="shared" si="378"/>
        <v>#REF!</v>
      </c>
      <c r="AU210" s="24"/>
      <c r="AV210" s="24"/>
      <c r="AW210" s="24"/>
      <c r="AX210" s="24"/>
      <c r="AY210" s="24"/>
      <c r="AZ210" s="24"/>
      <c r="BA210" s="25" t="e">
        <f t="shared" si="376"/>
        <v>#REF!</v>
      </c>
    </row>
    <row r="211" spans="2:53" outlineLevel="2">
      <c r="B211" s="41"/>
      <c r="C211" s="41"/>
      <c r="D211" s="84"/>
      <c r="E211" s="84"/>
      <c r="F211" s="84"/>
      <c r="G211" s="83"/>
      <c r="H211" s="26" t="s">
        <v>180</v>
      </c>
      <c r="I211" s="16"/>
      <c r="J211" s="17"/>
      <c r="K211" s="17"/>
      <c r="L211" s="18" t="str">
        <f>IF(I211&lt;&gt;0,((VLOOKUP(I211,'1. Standard_Cost'!$B$4:$D$9,2)+VLOOKUP(I211,'1. Standard_Cost'!$B$4:$D$9,3))*J211*K211),"0")</f>
        <v>0</v>
      </c>
      <c r="M211" s="18">
        <f t="shared" si="372"/>
        <v>0</v>
      </c>
      <c r="N211" s="19"/>
      <c r="O211" s="19"/>
      <c r="P211" s="19"/>
      <c r="Q211" s="19"/>
      <c r="R211" s="20">
        <f>+N211*P211*'1. Standard_Cost'!$B$13</f>
        <v>0</v>
      </c>
      <c r="S211" s="20">
        <f>+N211*O211*P211*'1. Standard_Cost'!$C$13</f>
        <v>0</v>
      </c>
      <c r="T211" s="20">
        <f>+N211*P211*Q211*'1. Standard_Cost'!$D$13</f>
        <v>0</v>
      </c>
      <c r="U211" s="20">
        <f>+N211*O211*'1. Standard_Cost'!$E$13</f>
        <v>0</v>
      </c>
      <c r="V211" s="19"/>
      <c r="W211" s="19"/>
      <c r="X211" s="19"/>
      <c r="Y211" s="20">
        <f>+V211*((X211*'1. Standard_Cost'!$B$17)+(W211*X211*'1. Standard_Cost'!$C$17))</f>
        <v>0</v>
      </c>
      <c r="Z211" s="19"/>
      <c r="AA211" s="19"/>
      <c r="AB211" s="20">
        <f>+Z211*'1. Standard_Cost'!$B$21+AA211*'1. Standard_Cost'!$C$21</f>
        <v>0</v>
      </c>
      <c r="AC211" s="21"/>
      <c r="AD211" s="22"/>
      <c r="AE211" s="20">
        <f>SUM(AD211,AC211,AB211,Y211,U211,T211,S211,R211)*'1. Standard_Cost'!B249</f>
        <v>0</v>
      </c>
      <c r="AF211" s="20">
        <f t="shared" si="377"/>
        <v>0</v>
      </c>
      <c r="AG211" s="19"/>
      <c r="AH211" s="19"/>
      <c r="AI211" s="19"/>
      <c r="AJ211" s="23"/>
      <c r="AK211" s="23"/>
      <c r="AL211" s="23"/>
      <c r="AM211" s="20" t="e">
        <f>AG211*'1. Standard_Cost'!B245+'Incremental_Cost Year 1'!#REF!*'1. Standard_Cost'!C245+'Incremental_Cost Year 1'!#REF!*'1. Standard_Cost'!D245+'Incremental_Cost Year 1'!#REF!+'Incremental_Cost Year 1'!#REF!+AK211</f>
        <v>#REF!</v>
      </c>
      <c r="AN211" s="20" t="e">
        <f>AM211*'1. Standard_Cost'!C249</f>
        <v>#REF!</v>
      </c>
      <c r="AO211" s="23"/>
      <c r="AQ211" s="20">
        <f t="shared" si="373"/>
        <v>0</v>
      </c>
      <c r="AR211" s="20">
        <f t="shared" si="374"/>
        <v>0</v>
      </c>
      <c r="AS211" s="20" t="e">
        <f t="shared" si="375"/>
        <v>#REF!</v>
      </c>
      <c r="AT211" s="20" t="e">
        <f t="shared" si="378"/>
        <v>#REF!</v>
      </c>
      <c r="AU211" s="24"/>
      <c r="AV211" s="24"/>
      <c r="AW211" s="24"/>
      <c r="AX211" s="24"/>
      <c r="AY211" s="24"/>
      <c r="AZ211" s="24"/>
      <c r="BA211" s="25" t="e">
        <f t="shared" si="376"/>
        <v>#REF!</v>
      </c>
    </row>
    <row r="212" spans="2:53" ht="41.4" outlineLevel="1">
      <c r="B212" s="41"/>
      <c r="C212" s="41"/>
      <c r="D212" s="86" t="s">
        <v>48</v>
      </c>
      <c r="E212" s="86" t="s">
        <v>274</v>
      </c>
      <c r="F212" s="88" t="s">
        <v>153</v>
      </c>
      <c r="G212" s="89" t="s">
        <v>154</v>
      </c>
      <c r="H212" s="27" t="s">
        <v>285</v>
      </c>
      <c r="I212" s="28"/>
      <c r="J212" s="28"/>
      <c r="K212" s="28"/>
      <c r="L212" s="29">
        <f>SUM(L208:L211)</f>
        <v>0</v>
      </c>
      <c r="M212" s="29">
        <f>SUM(M208:M211)</f>
        <v>0</v>
      </c>
      <c r="N212" s="28"/>
      <c r="O212" s="28"/>
      <c r="P212" s="28"/>
      <c r="Q212" s="28"/>
      <c r="R212" s="30">
        <f>SUM(R208:R211)</f>
        <v>0</v>
      </c>
      <c r="S212" s="30">
        <f>SUM(S208:S211)</f>
        <v>0</v>
      </c>
      <c r="T212" s="30">
        <f>SUM(T208:T211)</f>
        <v>0</v>
      </c>
      <c r="U212" s="30">
        <f>SUM(U208:U211)</f>
        <v>0</v>
      </c>
      <c r="V212" s="28"/>
      <c r="W212" s="28"/>
      <c r="X212" s="28"/>
      <c r="Y212" s="29">
        <f>SUM(Y208:Y211)</f>
        <v>0</v>
      </c>
      <c r="Z212" s="28"/>
      <c r="AA212" s="28"/>
      <c r="AB212" s="29">
        <f t="shared" ref="AB212:AF212" si="379">SUM(AB208:AB211)</f>
        <v>0</v>
      </c>
      <c r="AC212" s="29">
        <f t="shared" si="379"/>
        <v>0</v>
      </c>
      <c r="AD212" s="29">
        <f t="shared" si="379"/>
        <v>0</v>
      </c>
      <c r="AE212" s="29">
        <f t="shared" si="379"/>
        <v>0</v>
      </c>
      <c r="AF212" s="29">
        <f t="shared" si="379"/>
        <v>0</v>
      </c>
      <c r="AG212" s="28"/>
      <c r="AH212" s="28"/>
      <c r="AI212" s="28"/>
      <c r="AJ212" s="30">
        <f>SUM(AJ208:AJ211)</f>
        <v>0</v>
      </c>
      <c r="AK212" s="30">
        <f>SUM(AK208:AK211)</f>
        <v>0</v>
      </c>
      <c r="AL212" s="30">
        <f>SUM(AL208:AL211)</f>
        <v>0</v>
      </c>
      <c r="AM212" s="29" t="e">
        <f>SUM(AM208:AM211)</f>
        <v>#REF!</v>
      </c>
      <c r="AN212" s="29" t="e">
        <f>SUM(AN208:AN211)</f>
        <v>#REF!</v>
      </c>
      <c r="AO212" s="31"/>
      <c r="AP212" s="32"/>
      <c r="AQ212" s="78">
        <f t="shared" ref="AQ212:BA212" si="380">SUM(AQ208:AQ211)</f>
        <v>0</v>
      </c>
      <c r="AR212" s="78">
        <f t="shared" si="380"/>
        <v>0</v>
      </c>
      <c r="AS212" s="78" t="e">
        <f t="shared" si="380"/>
        <v>#REF!</v>
      </c>
      <c r="AT212" s="78" t="e">
        <f t="shared" si="380"/>
        <v>#REF!</v>
      </c>
      <c r="AU212" s="78">
        <f t="shared" si="380"/>
        <v>0</v>
      </c>
      <c r="AV212" s="78">
        <f t="shared" si="380"/>
        <v>0</v>
      </c>
      <c r="AW212" s="78">
        <f t="shared" si="380"/>
        <v>0</v>
      </c>
      <c r="AX212" s="78">
        <f t="shared" si="380"/>
        <v>0</v>
      </c>
      <c r="AY212" s="78">
        <f t="shared" si="380"/>
        <v>0</v>
      </c>
      <c r="AZ212" s="78">
        <f t="shared" si="380"/>
        <v>0</v>
      </c>
      <c r="BA212" s="78" t="e">
        <f t="shared" si="380"/>
        <v>#REF!</v>
      </c>
    </row>
    <row r="213" spans="2:53" outlineLevel="2">
      <c r="B213" s="41"/>
      <c r="C213" s="41"/>
      <c r="D213" s="85"/>
      <c r="E213" s="85"/>
      <c r="F213" s="87"/>
      <c r="G213" s="82"/>
      <c r="H213" s="15" t="s">
        <v>49</v>
      </c>
      <c r="I213" s="16"/>
      <c r="J213" s="17"/>
      <c r="K213" s="17"/>
      <c r="L213" s="18" t="str">
        <f>IF(I213&lt;&gt;0,((VLOOKUP(I213,'1. Standard_Cost'!$B$4:$D$9,2)+VLOOKUP(I213,'1. Standard_Cost'!$B$4:$D$9,3))*J213*K213),"0")</f>
        <v>0</v>
      </c>
      <c r="M213" s="18">
        <f t="shared" ref="M213:M216" si="381">L213*0.167</f>
        <v>0</v>
      </c>
      <c r="N213" s="19"/>
      <c r="O213" s="19"/>
      <c r="P213" s="19"/>
      <c r="Q213" s="19"/>
      <c r="R213" s="20">
        <f>+N213*P213*'1. Standard_Cost'!$B$13</f>
        <v>0</v>
      </c>
      <c r="S213" s="20">
        <f>+N213*O213*P213*'1. Standard_Cost'!$C$13</f>
        <v>0</v>
      </c>
      <c r="T213" s="20">
        <f>+N213*P213*Q213*'1. Standard_Cost'!$D$13</f>
        <v>0</v>
      </c>
      <c r="U213" s="20">
        <f>+N213*O213*'1. Standard_Cost'!$E$13</f>
        <v>0</v>
      </c>
      <c r="V213" s="19"/>
      <c r="W213" s="19"/>
      <c r="X213" s="19"/>
      <c r="Y213" s="20">
        <f>+V213*((X213*'1. Standard_Cost'!$B$17)+(W213*X213*'1. Standard_Cost'!$C$17))</f>
        <v>0</v>
      </c>
      <c r="Z213" s="19"/>
      <c r="AA213" s="19"/>
      <c r="AB213" s="20">
        <f>+Z213*'1. Standard_Cost'!$B$21+AA213*'1. Standard_Cost'!$C$21</f>
        <v>0</v>
      </c>
      <c r="AC213" s="21"/>
      <c r="AD213" s="22"/>
      <c r="AE213" s="20">
        <f>SUM(AD213,AC213,AB213,Y213,U213,T213,S213,R213)*'1. Standard_Cost'!B254</f>
        <v>0</v>
      </c>
      <c r="AF213" s="20">
        <f>SUM(AD213,AE213)</f>
        <v>0</v>
      </c>
      <c r="AG213" s="19"/>
      <c r="AH213" s="19"/>
      <c r="AI213" s="19"/>
      <c r="AJ213" s="23"/>
      <c r="AK213" s="23"/>
      <c r="AL213" s="23"/>
      <c r="AM213" s="20" t="e">
        <f>AG213*'1. Standard_Cost'!B250+'Incremental_Cost Year 1'!#REF!*'1. Standard_Cost'!C250+'Incremental_Cost Year 1'!#REF!*'1. Standard_Cost'!D250+'Incremental_Cost Year 1'!#REF!+'Incremental_Cost Year 1'!#REF!+AK213</f>
        <v>#REF!</v>
      </c>
      <c r="AN213" s="20" t="e">
        <f>AM213*'1. Standard_Cost'!C254</f>
        <v>#REF!</v>
      </c>
      <c r="AO213" s="23"/>
      <c r="AQ213" s="20">
        <f t="shared" ref="AQ213:AQ216" si="382">L213+M213</f>
        <v>0</v>
      </c>
      <c r="AR213" s="20">
        <f t="shared" ref="AR213:AR216" si="383">AF213</f>
        <v>0</v>
      </c>
      <c r="AS213" s="20" t="e">
        <f t="shared" ref="AS213:AS216" si="384">AM213+AN213</f>
        <v>#REF!</v>
      </c>
      <c r="AT213" s="20" t="e">
        <f>SUM(AQ213,AR213,AS213)</f>
        <v>#REF!</v>
      </c>
      <c r="AU213" s="24"/>
      <c r="AV213" s="24"/>
      <c r="AW213" s="24"/>
      <c r="AX213" s="24"/>
      <c r="AY213" s="24"/>
      <c r="AZ213" s="24"/>
      <c r="BA213" s="25" t="e">
        <f t="shared" ref="BA213:BA216" si="385">SUM(AU213:AZ213)-AT213</f>
        <v>#REF!</v>
      </c>
    </row>
    <row r="214" spans="2:53" outlineLevel="2">
      <c r="B214" s="41"/>
      <c r="C214" s="41"/>
      <c r="D214" s="84"/>
      <c r="E214" s="84"/>
      <c r="F214" s="84"/>
      <c r="G214" s="83"/>
      <c r="H214" s="15" t="s">
        <v>50</v>
      </c>
      <c r="I214" s="16"/>
      <c r="J214" s="17"/>
      <c r="K214" s="17"/>
      <c r="L214" s="18" t="str">
        <f>IF(I214&lt;&gt;0,((VLOOKUP(I214,'1. Standard_Cost'!$B$4:$D$9,2)+VLOOKUP(I214,'1. Standard_Cost'!$B$4:$D$9,3))*J214*K214),"0")</f>
        <v>0</v>
      </c>
      <c r="M214" s="18">
        <f t="shared" si="381"/>
        <v>0</v>
      </c>
      <c r="N214" s="19"/>
      <c r="O214" s="19"/>
      <c r="P214" s="19"/>
      <c r="Q214" s="19"/>
      <c r="R214" s="20">
        <f>+N214*P214*'1. Standard_Cost'!$B$13</f>
        <v>0</v>
      </c>
      <c r="S214" s="20">
        <f>+N214*O214*P214*'1. Standard_Cost'!$C$13</f>
        <v>0</v>
      </c>
      <c r="T214" s="20">
        <f>+N214*P214*Q214*'1. Standard_Cost'!$D$13</f>
        <v>0</v>
      </c>
      <c r="U214" s="20">
        <f>+N214*O214*'1. Standard_Cost'!$E$13</f>
        <v>0</v>
      </c>
      <c r="V214" s="19"/>
      <c r="W214" s="19"/>
      <c r="X214" s="19"/>
      <c r="Y214" s="20">
        <f>+V214*((X214*'1. Standard_Cost'!$B$17)+(W214*X214*'1. Standard_Cost'!$C$17))</f>
        <v>0</v>
      </c>
      <c r="Z214" s="19"/>
      <c r="AA214" s="19"/>
      <c r="AB214" s="20">
        <f>+Z214*'1. Standard_Cost'!$B$21+AA214*'1. Standard_Cost'!$C$21</f>
        <v>0</v>
      </c>
      <c r="AC214" s="21"/>
      <c r="AD214" s="22"/>
      <c r="AE214" s="20">
        <f>SUM(AD214,AC214,AB214,Y214,U214,T214,S214,R214)*'1. Standard_Cost'!B254</f>
        <v>0</v>
      </c>
      <c r="AF214" s="20">
        <f t="shared" ref="AF214:AF216" si="386">SUM(AD214,AE214)</f>
        <v>0</v>
      </c>
      <c r="AG214" s="19"/>
      <c r="AH214" s="19"/>
      <c r="AI214" s="19"/>
      <c r="AJ214" s="23"/>
      <c r="AK214" s="23"/>
      <c r="AL214" s="23"/>
      <c r="AM214" s="20" t="e">
        <f>AG214*'1. Standard_Cost'!B250+'Incremental_Cost Year 1'!#REF!*'1. Standard_Cost'!C250+'Incremental_Cost Year 1'!#REF!*'1. Standard_Cost'!D250+'Incremental_Cost Year 1'!#REF!+'Incremental_Cost Year 1'!#REF!+AK214</f>
        <v>#REF!</v>
      </c>
      <c r="AN214" s="20" t="e">
        <f>AM214*'1. Standard_Cost'!C254</f>
        <v>#REF!</v>
      </c>
      <c r="AO214" s="23"/>
      <c r="AQ214" s="20">
        <f t="shared" si="382"/>
        <v>0</v>
      </c>
      <c r="AR214" s="20">
        <f t="shared" si="383"/>
        <v>0</v>
      </c>
      <c r="AS214" s="20" t="e">
        <f t="shared" si="384"/>
        <v>#REF!</v>
      </c>
      <c r="AT214" s="20" t="e">
        <f t="shared" ref="AT214:AT216" si="387">SUM(AQ214,AR214,AS214)</f>
        <v>#REF!</v>
      </c>
      <c r="AU214" s="24"/>
      <c r="AV214" s="24">
        <v>0</v>
      </c>
      <c r="AW214" s="24"/>
      <c r="AX214" s="24"/>
      <c r="AY214" s="24"/>
      <c r="AZ214" s="24"/>
      <c r="BA214" s="25" t="e">
        <f t="shared" si="385"/>
        <v>#REF!</v>
      </c>
    </row>
    <row r="215" spans="2:53" outlineLevel="2">
      <c r="B215" s="41"/>
      <c r="C215" s="41"/>
      <c r="D215" s="84"/>
      <c r="E215" s="84"/>
      <c r="F215" s="84"/>
      <c r="G215" s="83"/>
      <c r="H215" s="15" t="s">
        <v>51</v>
      </c>
      <c r="I215" s="16"/>
      <c r="J215" s="17"/>
      <c r="K215" s="17"/>
      <c r="L215" s="18" t="str">
        <f>IF(I215&lt;&gt;0,((VLOOKUP(I215,'1. Standard_Cost'!$B$4:$D$9,2)+VLOOKUP(I215,'1. Standard_Cost'!$B$4:$D$9,3))*J215*K215),"0")</f>
        <v>0</v>
      </c>
      <c r="M215" s="18">
        <f t="shared" si="381"/>
        <v>0</v>
      </c>
      <c r="N215" s="19"/>
      <c r="O215" s="19"/>
      <c r="P215" s="19"/>
      <c r="Q215" s="19"/>
      <c r="R215" s="20">
        <f>+N215*P215*'1. Standard_Cost'!$B$13</f>
        <v>0</v>
      </c>
      <c r="S215" s="20">
        <f>+N215*O215*P215*'1. Standard_Cost'!$C$13</f>
        <v>0</v>
      </c>
      <c r="T215" s="20">
        <f>+N215*P215*Q215*'1. Standard_Cost'!$D$13</f>
        <v>0</v>
      </c>
      <c r="U215" s="20">
        <f>+N215*O215*'1. Standard_Cost'!$E$13</f>
        <v>0</v>
      </c>
      <c r="V215" s="19"/>
      <c r="W215" s="19"/>
      <c r="X215" s="19"/>
      <c r="Y215" s="20">
        <f>+V215*((X215*'1. Standard_Cost'!$B$17)+(W215*X215*'1. Standard_Cost'!$C$17))</f>
        <v>0</v>
      </c>
      <c r="Z215" s="19"/>
      <c r="AA215" s="19"/>
      <c r="AB215" s="20">
        <f>+Z215*'1. Standard_Cost'!$B$21+AA215*'1. Standard_Cost'!$C$21</f>
        <v>0</v>
      </c>
      <c r="AC215" s="21"/>
      <c r="AD215" s="22"/>
      <c r="AE215" s="20">
        <f>SUM(AD215,AC215,AB215,Y215,U215,T215,S215,R215)*'1. Standard_Cost'!B254</f>
        <v>0</v>
      </c>
      <c r="AF215" s="20">
        <f t="shared" si="386"/>
        <v>0</v>
      </c>
      <c r="AG215" s="19"/>
      <c r="AH215" s="19"/>
      <c r="AI215" s="19"/>
      <c r="AJ215" s="23"/>
      <c r="AK215" s="23"/>
      <c r="AL215" s="23"/>
      <c r="AM215" s="20" t="e">
        <f>AG215*'1. Standard_Cost'!B250+'Incremental_Cost Year 1'!#REF!*'1. Standard_Cost'!C250+'Incremental_Cost Year 1'!#REF!*'1. Standard_Cost'!D250+'Incremental_Cost Year 1'!#REF!+'Incremental_Cost Year 1'!#REF!+AK215</f>
        <v>#REF!</v>
      </c>
      <c r="AN215" s="20" t="e">
        <f>AM215*'1. Standard_Cost'!C254</f>
        <v>#REF!</v>
      </c>
      <c r="AO215" s="23"/>
      <c r="AQ215" s="20">
        <f t="shared" si="382"/>
        <v>0</v>
      </c>
      <c r="AR215" s="20">
        <f t="shared" si="383"/>
        <v>0</v>
      </c>
      <c r="AS215" s="20" t="e">
        <f t="shared" si="384"/>
        <v>#REF!</v>
      </c>
      <c r="AT215" s="20" t="e">
        <f t="shared" si="387"/>
        <v>#REF!</v>
      </c>
      <c r="AU215" s="24"/>
      <c r="AV215" s="24"/>
      <c r="AW215" s="24"/>
      <c r="AX215" s="24"/>
      <c r="AY215" s="24"/>
      <c r="AZ215" s="24"/>
      <c r="BA215" s="25" t="e">
        <f t="shared" si="385"/>
        <v>#REF!</v>
      </c>
    </row>
    <row r="216" spans="2:53" outlineLevel="2">
      <c r="B216" s="41"/>
      <c r="C216" s="41"/>
      <c r="D216" s="84"/>
      <c r="E216" s="84"/>
      <c r="F216" s="84"/>
      <c r="G216" s="83"/>
      <c r="H216" s="26" t="s">
        <v>180</v>
      </c>
      <c r="I216" s="16"/>
      <c r="J216" s="17"/>
      <c r="K216" s="17"/>
      <c r="L216" s="18" t="str">
        <f>IF(I216&lt;&gt;0,((VLOOKUP(I216,'1. Standard_Cost'!$B$4:$D$9,2)+VLOOKUP(I216,'1. Standard_Cost'!$B$4:$D$9,3))*J216*K216),"0")</f>
        <v>0</v>
      </c>
      <c r="M216" s="18">
        <f t="shared" si="381"/>
        <v>0</v>
      </c>
      <c r="N216" s="19"/>
      <c r="O216" s="19"/>
      <c r="P216" s="19"/>
      <c r="Q216" s="19"/>
      <c r="R216" s="20">
        <f>+N216*P216*'1. Standard_Cost'!$B$13</f>
        <v>0</v>
      </c>
      <c r="S216" s="20">
        <f>+N216*O216*P216*'1. Standard_Cost'!$C$13</f>
        <v>0</v>
      </c>
      <c r="T216" s="20">
        <f>+N216*P216*Q216*'1. Standard_Cost'!$D$13</f>
        <v>0</v>
      </c>
      <c r="U216" s="20">
        <f>+N216*O216*'1. Standard_Cost'!$E$13</f>
        <v>0</v>
      </c>
      <c r="V216" s="19"/>
      <c r="W216" s="19"/>
      <c r="X216" s="19"/>
      <c r="Y216" s="20">
        <f>+V216*((X216*'1. Standard_Cost'!$B$17)+(W216*X216*'1. Standard_Cost'!$C$17))</f>
        <v>0</v>
      </c>
      <c r="Z216" s="19"/>
      <c r="AA216" s="19"/>
      <c r="AB216" s="20">
        <f>+Z216*'1. Standard_Cost'!$B$21+AA216*'1. Standard_Cost'!$C$21</f>
        <v>0</v>
      </c>
      <c r="AC216" s="21"/>
      <c r="AD216" s="22"/>
      <c r="AE216" s="20">
        <f>SUM(AD216,AC216,AB216,Y216,U216,T216,S216,R216)*'1. Standard_Cost'!B254</f>
        <v>0</v>
      </c>
      <c r="AF216" s="20">
        <f t="shared" si="386"/>
        <v>0</v>
      </c>
      <c r="AG216" s="19"/>
      <c r="AH216" s="19"/>
      <c r="AI216" s="19"/>
      <c r="AJ216" s="23"/>
      <c r="AK216" s="23"/>
      <c r="AL216" s="23"/>
      <c r="AM216" s="20" t="e">
        <f>AG216*'1. Standard_Cost'!B250+'Incremental_Cost Year 1'!#REF!*'1. Standard_Cost'!C250+'Incremental_Cost Year 1'!#REF!*'1. Standard_Cost'!D250+'Incremental_Cost Year 1'!#REF!+'Incremental_Cost Year 1'!#REF!+AK216</f>
        <v>#REF!</v>
      </c>
      <c r="AN216" s="20" t="e">
        <f>AM216*'1. Standard_Cost'!C254</f>
        <v>#REF!</v>
      </c>
      <c r="AO216" s="23"/>
      <c r="AQ216" s="20">
        <f t="shared" si="382"/>
        <v>0</v>
      </c>
      <c r="AR216" s="20">
        <f t="shared" si="383"/>
        <v>0</v>
      </c>
      <c r="AS216" s="20" t="e">
        <f t="shared" si="384"/>
        <v>#REF!</v>
      </c>
      <c r="AT216" s="20" t="e">
        <f t="shared" si="387"/>
        <v>#REF!</v>
      </c>
      <c r="AU216" s="24"/>
      <c r="AV216" s="24"/>
      <c r="AW216" s="24"/>
      <c r="AX216" s="24"/>
      <c r="AY216" s="24"/>
      <c r="AZ216" s="24"/>
      <c r="BA216" s="25" t="e">
        <f t="shared" si="385"/>
        <v>#REF!</v>
      </c>
    </row>
    <row r="217" spans="2:53" ht="55.2" outlineLevel="1">
      <c r="B217" s="41"/>
      <c r="C217" s="41"/>
      <c r="D217" s="86" t="s">
        <v>48</v>
      </c>
      <c r="E217" s="86" t="s">
        <v>275</v>
      </c>
      <c r="F217" s="88" t="s">
        <v>153</v>
      </c>
      <c r="G217" s="89" t="s">
        <v>154</v>
      </c>
      <c r="H217" s="27" t="s">
        <v>287</v>
      </c>
      <c r="I217" s="28"/>
      <c r="J217" s="28"/>
      <c r="K217" s="28"/>
      <c r="L217" s="29">
        <f>SUM(L213:L216)</f>
        <v>0</v>
      </c>
      <c r="M217" s="29">
        <f>SUM(M213:M216)</f>
        <v>0</v>
      </c>
      <c r="N217" s="28"/>
      <c r="O217" s="28"/>
      <c r="P217" s="28"/>
      <c r="Q217" s="28"/>
      <c r="R217" s="30">
        <f>SUM(R213:R216)</f>
        <v>0</v>
      </c>
      <c r="S217" s="30">
        <f>SUM(S213:S216)</f>
        <v>0</v>
      </c>
      <c r="T217" s="30">
        <f>SUM(T213:T216)</f>
        <v>0</v>
      </c>
      <c r="U217" s="30">
        <f>SUM(U213:U216)</f>
        <v>0</v>
      </c>
      <c r="V217" s="28"/>
      <c r="W217" s="28"/>
      <c r="X217" s="28"/>
      <c r="Y217" s="29">
        <f>SUM(Y213:Y216)</f>
        <v>0</v>
      </c>
      <c r="Z217" s="28"/>
      <c r="AA217" s="28"/>
      <c r="AB217" s="29">
        <f t="shared" ref="AB217:AF217" si="388">SUM(AB213:AB216)</f>
        <v>0</v>
      </c>
      <c r="AC217" s="29">
        <f t="shared" si="388"/>
        <v>0</v>
      </c>
      <c r="AD217" s="29">
        <f t="shared" si="388"/>
        <v>0</v>
      </c>
      <c r="AE217" s="29">
        <f t="shared" si="388"/>
        <v>0</v>
      </c>
      <c r="AF217" s="29">
        <f t="shared" si="388"/>
        <v>0</v>
      </c>
      <c r="AG217" s="28"/>
      <c r="AH217" s="28"/>
      <c r="AI217" s="28"/>
      <c r="AJ217" s="30">
        <f>SUM(AJ213:AJ216)</f>
        <v>0</v>
      </c>
      <c r="AK217" s="30">
        <f>SUM(AK213:AK216)</f>
        <v>0</v>
      </c>
      <c r="AL217" s="30">
        <f>SUM(AL213:AL216)</f>
        <v>0</v>
      </c>
      <c r="AM217" s="29" t="e">
        <f>SUM(AM213:AM216)</f>
        <v>#REF!</v>
      </c>
      <c r="AN217" s="29" t="e">
        <f>SUM(AN213:AN216)</f>
        <v>#REF!</v>
      </c>
      <c r="AO217" s="31"/>
      <c r="AP217" s="32"/>
      <c r="AQ217" s="78">
        <f t="shared" ref="AQ217:BA217" si="389">SUM(AQ213:AQ216)</f>
        <v>0</v>
      </c>
      <c r="AR217" s="78">
        <f t="shared" si="389"/>
        <v>0</v>
      </c>
      <c r="AS217" s="78" t="e">
        <f t="shared" si="389"/>
        <v>#REF!</v>
      </c>
      <c r="AT217" s="78" t="e">
        <f t="shared" si="389"/>
        <v>#REF!</v>
      </c>
      <c r="AU217" s="78">
        <f t="shared" si="389"/>
        <v>0</v>
      </c>
      <c r="AV217" s="78">
        <f t="shared" si="389"/>
        <v>0</v>
      </c>
      <c r="AW217" s="78">
        <f t="shared" si="389"/>
        <v>0</v>
      </c>
      <c r="AX217" s="78">
        <f t="shared" si="389"/>
        <v>0</v>
      </c>
      <c r="AY217" s="78">
        <f t="shared" si="389"/>
        <v>0</v>
      </c>
      <c r="AZ217" s="78">
        <f t="shared" si="389"/>
        <v>0</v>
      </c>
      <c r="BA217" s="78" t="e">
        <f t="shared" si="389"/>
        <v>#REF!</v>
      </c>
    </row>
    <row r="218" spans="2:53" outlineLevel="2">
      <c r="B218" s="41"/>
      <c r="C218" s="41"/>
      <c r="D218" s="85"/>
      <c r="E218" s="85"/>
      <c r="F218" s="87"/>
      <c r="G218" s="82"/>
      <c r="H218" s="15" t="s">
        <v>49</v>
      </c>
      <c r="I218" s="16"/>
      <c r="J218" s="17"/>
      <c r="K218" s="17"/>
      <c r="L218" s="18" t="str">
        <f>IF(I218&lt;&gt;0,((VLOOKUP(I218,'1. Standard_Cost'!$B$4:$D$9,2)+VLOOKUP(I218,'1. Standard_Cost'!$B$4:$D$9,3))*J218*K218),"0")</f>
        <v>0</v>
      </c>
      <c r="M218" s="18">
        <f t="shared" ref="M218:M221" si="390">L218*0.167</f>
        <v>0</v>
      </c>
      <c r="N218" s="19"/>
      <c r="O218" s="19"/>
      <c r="P218" s="19"/>
      <c r="Q218" s="19"/>
      <c r="R218" s="20">
        <f>+N218*P218*'1. Standard_Cost'!$B$13</f>
        <v>0</v>
      </c>
      <c r="S218" s="20">
        <f>+N218*O218*P218*'1. Standard_Cost'!$C$13</f>
        <v>0</v>
      </c>
      <c r="T218" s="20">
        <f>+N218*P218*Q218*'1. Standard_Cost'!$D$13</f>
        <v>0</v>
      </c>
      <c r="U218" s="20">
        <f>+N218*O218*'1. Standard_Cost'!$E$13</f>
        <v>0</v>
      </c>
      <c r="V218" s="19"/>
      <c r="W218" s="19"/>
      <c r="X218" s="19"/>
      <c r="Y218" s="20">
        <f>+V218*((X218*'1. Standard_Cost'!$B$17)+(W218*X218*'1. Standard_Cost'!$C$17))</f>
        <v>0</v>
      </c>
      <c r="Z218" s="19"/>
      <c r="AA218" s="19"/>
      <c r="AB218" s="20">
        <f>+Z218*'1. Standard_Cost'!$B$21+AA218*'1. Standard_Cost'!$C$21</f>
        <v>0</v>
      </c>
      <c r="AC218" s="21"/>
      <c r="AD218" s="22"/>
      <c r="AE218" s="20">
        <f>SUM(AD218,AC218,AB218,Y218,U218,T218,S218,R218)*'1. Standard_Cost'!B259</f>
        <v>0</v>
      </c>
      <c r="AF218" s="20">
        <f>SUM(AD218,AE218)</f>
        <v>0</v>
      </c>
      <c r="AG218" s="19"/>
      <c r="AH218" s="19"/>
      <c r="AI218" s="19"/>
      <c r="AJ218" s="23"/>
      <c r="AK218" s="23"/>
      <c r="AL218" s="23"/>
      <c r="AM218" s="20" t="e">
        <f>AG218*'1. Standard_Cost'!B255+'Incremental_Cost Year 1'!#REF!*'1. Standard_Cost'!C255+'Incremental_Cost Year 1'!#REF!*'1. Standard_Cost'!D255+'Incremental_Cost Year 1'!#REF!+'Incremental_Cost Year 1'!#REF!+AK218</f>
        <v>#REF!</v>
      </c>
      <c r="AN218" s="20" t="e">
        <f>AM218*'1. Standard_Cost'!C259</f>
        <v>#REF!</v>
      </c>
      <c r="AO218" s="23"/>
      <c r="AQ218" s="20">
        <f t="shared" ref="AQ218:AQ221" si="391">L218+M218</f>
        <v>0</v>
      </c>
      <c r="AR218" s="20">
        <f t="shared" ref="AR218:AR221" si="392">AF218</f>
        <v>0</v>
      </c>
      <c r="AS218" s="20" t="e">
        <f t="shared" ref="AS218:AS221" si="393">AM218+AN218</f>
        <v>#REF!</v>
      </c>
      <c r="AT218" s="20" t="e">
        <f>SUM(AQ218,AR218,AS218)</f>
        <v>#REF!</v>
      </c>
      <c r="AU218" s="24"/>
      <c r="AV218" s="24"/>
      <c r="AW218" s="24"/>
      <c r="AX218" s="24"/>
      <c r="AY218" s="24"/>
      <c r="AZ218" s="24"/>
      <c r="BA218" s="25" t="e">
        <f t="shared" ref="BA218:BA221" si="394">SUM(AU218:AZ218)-AT218</f>
        <v>#REF!</v>
      </c>
    </row>
    <row r="219" spans="2:53" outlineLevel="2">
      <c r="B219" s="41"/>
      <c r="C219" s="41"/>
      <c r="D219" s="84"/>
      <c r="E219" s="84"/>
      <c r="F219" s="84"/>
      <c r="G219" s="83"/>
      <c r="H219" s="15" t="s">
        <v>50</v>
      </c>
      <c r="I219" s="16"/>
      <c r="J219" s="17"/>
      <c r="K219" s="17"/>
      <c r="L219" s="18" t="str">
        <f>IF(I219&lt;&gt;0,((VLOOKUP(I219,'1. Standard_Cost'!$B$4:$D$9,2)+VLOOKUP(I219,'1. Standard_Cost'!$B$4:$D$9,3))*J219*K219),"0")</f>
        <v>0</v>
      </c>
      <c r="M219" s="18">
        <f t="shared" si="390"/>
        <v>0</v>
      </c>
      <c r="N219" s="19"/>
      <c r="O219" s="19"/>
      <c r="P219" s="19"/>
      <c r="Q219" s="19"/>
      <c r="R219" s="20">
        <f>+N219*P219*'1. Standard_Cost'!$B$13</f>
        <v>0</v>
      </c>
      <c r="S219" s="20">
        <f>+N219*O219*P219*'1. Standard_Cost'!$C$13</f>
        <v>0</v>
      </c>
      <c r="T219" s="20">
        <f>+N219*P219*Q219*'1. Standard_Cost'!$D$13</f>
        <v>0</v>
      </c>
      <c r="U219" s="20">
        <f>+N219*O219*'1. Standard_Cost'!$E$13</f>
        <v>0</v>
      </c>
      <c r="V219" s="19"/>
      <c r="W219" s="19"/>
      <c r="X219" s="19"/>
      <c r="Y219" s="20">
        <f>+V219*((X219*'1. Standard_Cost'!$B$17)+(W219*X219*'1. Standard_Cost'!$C$17))</f>
        <v>0</v>
      </c>
      <c r="Z219" s="19"/>
      <c r="AA219" s="19"/>
      <c r="AB219" s="20">
        <f>+Z219*'1. Standard_Cost'!$B$21+AA219*'1. Standard_Cost'!$C$21</f>
        <v>0</v>
      </c>
      <c r="AC219" s="21"/>
      <c r="AD219" s="22"/>
      <c r="AE219" s="20">
        <f>SUM(AD219,AC219,AB219,Y219,U219,T219,S219,R219)*'1. Standard_Cost'!B259</f>
        <v>0</v>
      </c>
      <c r="AF219" s="20">
        <f t="shared" ref="AF219:AF221" si="395">SUM(AD219,AE219)</f>
        <v>0</v>
      </c>
      <c r="AG219" s="19"/>
      <c r="AH219" s="19"/>
      <c r="AI219" s="19"/>
      <c r="AJ219" s="23"/>
      <c r="AK219" s="23"/>
      <c r="AL219" s="23"/>
      <c r="AM219" s="20" t="e">
        <f>AG219*'1. Standard_Cost'!B255+'Incremental_Cost Year 1'!#REF!*'1. Standard_Cost'!C255+'Incremental_Cost Year 1'!#REF!*'1. Standard_Cost'!D255+'Incremental_Cost Year 1'!#REF!+'Incremental_Cost Year 1'!#REF!+AK219</f>
        <v>#REF!</v>
      </c>
      <c r="AN219" s="20" t="e">
        <f>AM219*'1. Standard_Cost'!C259</f>
        <v>#REF!</v>
      </c>
      <c r="AO219" s="23"/>
      <c r="AQ219" s="20">
        <f t="shared" si="391"/>
        <v>0</v>
      </c>
      <c r="AR219" s="20">
        <f t="shared" si="392"/>
        <v>0</v>
      </c>
      <c r="AS219" s="20" t="e">
        <f t="shared" si="393"/>
        <v>#REF!</v>
      </c>
      <c r="AT219" s="20" t="e">
        <f t="shared" ref="AT219:AT221" si="396">SUM(AQ219,AR219,AS219)</f>
        <v>#REF!</v>
      </c>
      <c r="AU219" s="24"/>
      <c r="AV219" s="24">
        <v>0</v>
      </c>
      <c r="AW219" s="24"/>
      <c r="AX219" s="24"/>
      <c r="AY219" s="24"/>
      <c r="AZ219" s="24"/>
      <c r="BA219" s="25" t="e">
        <f t="shared" si="394"/>
        <v>#REF!</v>
      </c>
    </row>
    <row r="220" spans="2:53" outlineLevel="2">
      <c r="B220" s="41"/>
      <c r="C220" s="41"/>
      <c r="D220" s="84"/>
      <c r="E220" s="84"/>
      <c r="F220" s="84"/>
      <c r="G220" s="83"/>
      <c r="H220" s="15" t="s">
        <v>51</v>
      </c>
      <c r="I220" s="16"/>
      <c r="J220" s="17"/>
      <c r="K220" s="17"/>
      <c r="L220" s="18" t="str">
        <f>IF(I220&lt;&gt;0,((VLOOKUP(I220,'1. Standard_Cost'!$B$4:$D$9,2)+VLOOKUP(I220,'1. Standard_Cost'!$B$4:$D$9,3))*J220*K220),"0")</f>
        <v>0</v>
      </c>
      <c r="M220" s="18">
        <f t="shared" si="390"/>
        <v>0</v>
      </c>
      <c r="N220" s="19"/>
      <c r="O220" s="19"/>
      <c r="P220" s="19"/>
      <c r="Q220" s="19"/>
      <c r="R220" s="20">
        <f>+N220*P220*'1. Standard_Cost'!$B$13</f>
        <v>0</v>
      </c>
      <c r="S220" s="20">
        <f>+N220*O220*P220*'1. Standard_Cost'!$C$13</f>
        <v>0</v>
      </c>
      <c r="T220" s="20">
        <f>+N220*P220*Q220*'1. Standard_Cost'!$D$13</f>
        <v>0</v>
      </c>
      <c r="U220" s="20">
        <f>+N220*O220*'1. Standard_Cost'!$E$13</f>
        <v>0</v>
      </c>
      <c r="V220" s="19"/>
      <c r="W220" s="19"/>
      <c r="X220" s="19"/>
      <c r="Y220" s="20">
        <f>+V220*((X220*'1. Standard_Cost'!$B$17)+(W220*X220*'1. Standard_Cost'!$C$17))</f>
        <v>0</v>
      </c>
      <c r="Z220" s="19"/>
      <c r="AA220" s="19"/>
      <c r="AB220" s="20">
        <f>+Z220*'1. Standard_Cost'!$B$21+AA220*'1. Standard_Cost'!$C$21</f>
        <v>0</v>
      </c>
      <c r="AC220" s="21"/>
      <c r="AD220" s="22"/>
      <c r="AE220" s="20">
        <f>SUM(AD220,AC220,AB220,Y220,U220,T220,S220,R220)*'1. Standard_Cost'!B259</f>
        <v>0</v>
      </c>
      <c r="AF220" s="20">
        <f t="shared" si="395"/>
        <v>0</v>
      </c>
      <c r="AG220" s="19"/>
      <c r="AH220" s="19"/>
      <c r="AI220" s="19"/>
      <c r="AJ220" s="23"/>
      <c r="AK220" s="23"/>
      <c r="AL220" s="23"/>
      <c r="AM220" s="20" t="e">
        <f>AG220*'1. Standard_Cost'!B255+'Incremental_Cost Year 1'!#REF!*'1. Standard_Cost'!C255+'Incremental_Cost Year 1'!#REF!*'1. Standard_Cost'!D255+'Incremental_Cost Year 1'!#REF!+'Incremental_Cost Year 1'!#REF!+AK220</f>
        <v>#REF!</v>
      </c>
      <c r="AN220" s="20" t="e">
        <f>AM220*'1. Standard_Cost'!C259</f>
        <v>#REF!</v>
      </c>
      <c r="AO220" s="23"/>
      <c r="AQ220" s="20">
        <f t="shared" si="391"/>
        <v>0</v>
      </c>
      <c r="AR220" s="20">
        <f t="shared" si="392"/>
        <v>0</v>
      </c>
      <c r="AS220" s="20" t="e">
        <f t="shared" si="393"/>
        <v>#REF!</v>
      </c>
      <c r="AT220" s="20" t="e">
        <f t="shared" si="396"/>
        <v>#REF!</v>
      </c>
      <c r="AU220" s="24"/>
      <c r="AV220" s="24"/>
      <c r="AW220" s="24"/>
      <c r="AX220" s="24"/>
      <c r="AY220" s="24"/>
      <c r="AZ220" s="24"/>
      <c r="BA220" s="25" t="e">
        <f t="shared" si="394"/>
        <v>#REF!</v>
      </c>
    </row>
    <row r="221" spans="2:53" outlineLevel="2">
      <c r="B221" s="41"/>
      <c r="C221" s="41"/>
      <c r="D221" s="84"/>
      <c r="E221" s="84"/>
      <c r="F221" s="84"/>
      <c r="G221" s="83"/>
      <c r="H221" s="26" t="s">
        <v>180</v>
      </c>
      <c r="I221" s="16"/>
      <c r="J221" s="17"/>
      <c r="K221" s="17"/>
      <c r="L221" s="18" t="str">
        <f>IF(I221&lt;&gt;0,((VLOOKUP(I221,'1. Standard_Cost'!$B$4:$D$9,2)+VLOOKUP(I221,'1. Standard_Cost'!$B$4:$D$9,3))*J221*K221),"0")</f>
        <v>0</v>
      </c>
      <c r="M221" s="18">
        <f t="shared" si="390"/>
        <v>0</v>
      </c>
      <c r="N221" s="19"/>
      <c r="O221" s="19"/>
      <c r="P221" s="19"/>
      <c r="Q221" s="19"/>
      <c r="R221" s="20">
        <f>+N221*P221*'1. Standard_Cost'!$B$13</f>
        <v>0</v>
      </c>
      <c r="S221" s="20">
        <f>+N221*O221*P221*'1. Standard_Cost'!$C$13</f>
        <v>0</v>
      </c>
      <c r="T221" s="20">
        <f>+N221*P221*Q221*'1. Standard_Cost'!$D$13</f>
        <v>0</v>
      </c>
      <c r="U221" s="20">
        <f>+N221*O221*'1. Standard_Cost'!$E$13</f>
        <v>0</v>
      </c>
      <c r="V221" s="19"/>
      <c r="W221" s="19"/>
      <c r="X221" s="19"/>
      <c r="Y221" s="20">
        <f>+V221*((X221*'1. Standard_Cost'!$B$17)+(W221*X221*'1. Standard_Cost'!$C$17))</f>
        <v>0</v>
      </c>
      <c r="Z221" s="19"/>
      <c r="AA221" s="19"/>
      <c r="AB221" s="20">
        <f>+Z221*'1. Standard_Cost'!$B$21+AA221*'1. Standard_Cost'!$C$21</f>
        <v>0</v>
      </c>
      <c r="AC221" s="21"/>
      <c r="AD221" s="22"/>
      <c r="AE221" s="20">
        <f>SUM(AD221,AC221,AB221,Y221,U221,T221,S221,R221)*'1. Standard_Cost'!B259</f>
        <v>0</v>
      </c>
      <c r="AF221" s="20">
        <f t="shared" si="395"/>
        <v>0</v>
      </c>
      <c r="AG221" s="19"/>
      <c r="AH221" s="19"/>
      <c r="AI221" s="19"/>
      <c r="AJ221" s="23"/>
      <c r="AK221" s="23"/>
      <c r="AL221" s="23"/>
      <c r="AM221" s="20" t="e">
        <f>AG221*'1. Standard_Cost'!B255+'Incremental_Cost Year 1'!#REF!*'1. Standard_Cost'!C255+'Incremental_Cost Year 1'!#REF!*'1. Standard_Cost'!D255+'Incremental_Cost Year 1'!#REF!+'Incremental_Cost Year 1'!#REF!+AK221</f>
        <v>#REF!</v>
      </c>
      <c r="AN221" s="20" t="e">
        <f>AM221*'1. Standard_Cost'!C259</f>
        <v>#REF!</v>
      </c>
      <c r="AO221" s="23"/>
      <c r="AQ221" s="20">
        <f t="shared" si="391"/>
        <v>0</v>
      </c>
      <c r="AR221" s="20">
        <f t="shared" si="392"/>
        <v>0</v>
      </c>
      <c r="AS221" s="20" t="e">
        <f t="shared" si="393"/>
        <v>#REF!</v>
      </c>
      <c r="AT221" s="20" t="e">
        <f t="shared" si="396"/>
        <v>#REF!</v>
      </c>
      <c r="AU221" s="24"/>
      <c r="AV221" s="24"/>
      <c r="AW221" s="24"/>
      <c r="AX221" s="24"/>
      <c r="AY221" s="24"/>
      <c r="AZ221" s="24"/>
      <c r="BA221" s="25" t="e">
        <f t="shared" si="394"/>
        <v>#REF!</v>
      </c>
    </row>
    <row r="222" spans="2:53" ht="27.6" outlineLevel="1">
      <c r="B222" s="41"/>
      <c r="C222" s="41"/>
      <c r="D222" s="86" t="s">
        <v>48</v>
      </c>
      <c r="E222" s="86" t="s">
        <v>276</v>
      </c>
      <c r="F222" s="88" t="s">
        <v>153</v>
      </c>
      <c r="G222" s="89" t="s">
        <v>154</v>
      </c>
      <c r="H222" s="27" t="s">
        <v>286</v>
      </c>
      <c r="I222" s="28"/>
      <c r="J222" s="28"/>
      <c r="K222" s="28"/>
      <c r="L222" s="29">
        <f>SUM(L218:L221)</f>
        <v>0</v>
      </c>
      <c r="M222" s="29">
        <f>SUM(M218:M221)</f>
        <v>0</v>
      </c>
      <c r="N222" s="28"/>
      <c r="O222" s="28"/>
      <c r="P222" s="28"/>
      <c r="Q222" s="28"/>
      <c r="R222" s="30">
        <f>SUM(R218:R221)</f>
        <v>0</v>
      </c>
      <c r="S222" s="30">
        <f>SUM(S218:S221)</f>
        <v>0</v>
      </c>
      <c r="T222" s="30">
        <f>SUM(T218:T221)</f>
        <v>0</v>
      </c>
      <c r="U222" s="30">
        <f>SUM(U218:U221)</f>
        <v>0</v>
      </c>
      <c r="V222" s="28"/>
      <c r="W222" s="28"/>
      <c r="X222" s="28"/>
      <c r="Y222" s="29">
        <f>SUM(Y218:Y221)</f>
        <v>0</v>
      </c>
      <c r="Z222" s="28"/>
      <c r="AA222" s="28"/>
      <c r="AB222" s="29">
        <f t="shared" ref="AB222:AF222" si="397">SUM(AB218:AB221)</f>
        <v>0</v>
      </c>
      <c r="AC222" s="29">
        <f t="shared" si="397"/>
        <v>0</v>
      </c>
      <c r="AD222" s="29">
        <f t="shared" si="397"/>
        <v>0</v>
      </c>
      <c r="AE222" s="29">
        <f t="shared" si="397"/>
        <v>0</v>
      </c>
      <c r="AF222" s="29">
        <f t="shared" si="397"/>
        <v>0</v>
      </c>
      <c r="AG222" s="28"/>
      <c r="AH222" s="28"/>
      <c r="AI222" s="28"/>
      <c r="AJ222" s="30">
        <f>SUM(AJ218:AJ221)</f>
        <v>0</v>
      </c>
      <c r="AK222" s="30">
        <f>SUM(AK218:AK221)</f>
        <v>0</v>
      </c>
      <c r="AL222" s="30">
        <f>SUM(AL218:AL221)</f>
        <v>0</v>
      </c>
      <c r="AM222" s="29" t="e">
        <f>SUM(AM218:AM221)</f>
        <v>#REF!</v>
      </c>
      <c r="AN222" s="29" t="e">
        <f>SUM(AN218:AN221)</f>
        <v>#REF!</v>
      </c>
      <c r="AO222" s="31"/>
      <c r="AP222" s="32"/>
      <c r="AQ222" s="78">
        <f t="shared" ref="AQ222:BA222" si="398">SUM(AQ218:AQ221)</f>
        <v>0</v>
      </c>
      <c r="AR222" s="78">
        <f t="shared" si="398"/>
        <v>0</v>
      </c>
      <c r="AS222" s="78" t="e">
        <f t="shared" si="398"/>
        <v>#REF!</v>
      </c>
      <c r="AT222" s="78" t="e">
        <f t="shared" si="398"/>
        <v>#REF!</v>
      </c>
      <c r="AU222" s="78">
        <f t="shared" si="398"/>
        <v>0</v>
      </c>
      <c r="AV222" s="78">
        <f t="shared" si="398"/>
        <v>0</v>
      </c>
      <c r="AW222" s="78">
        <f t="shared" si="398"/>
        <v>0</v>
      </c>
      <c r="AX222" s="78">
        <f t="shared" si="398"/>
        <v>0</v>
      </c>
      <c r="AY222" s="78">
        <f t="shared" si="398"/>
        <v>0</v>
      </c>
      <c r="AZ222" s="78">
        <f t="shared" si="398"/>
        <v>0</v>
      </c>
      <c r="BA222" s="78" t="e">
        <f t="shared" si="398"/>
        <v>#REF!</v>
      </c>
    </row>
    <row r="223" spans="2:53" outlineLevel="2">
      <c r="B223" s="41"/>
      <c r="C223" s="41"/>
      <c r="D223" s="85"/>
      <c r="E223" s="85"/>
      <c r="F223" s="87"/>
      <c r="G223" s="82"/>
      <c r="H223" s="15" t="s">
        <v>49</v>
      </c>
      <c r="I223" s="16"/>
      <c r="J223" s="17"/>
      <c r="K223" s="17"/>
      <c r="L223" s="18" t="str">
        <f>IF(I223&lt;&gt;0,((VLOOKUP(I223,'1. Standard_Cost'!$B$4:$D$9,2)+VLOOKUP(I223,'1. Standard_Cost'!$B$4:$D$9,3))*J223*K223),"0")</f>
        <v>0</v>
      </c>
      <c r="M223" s="18">
        <f t="shared" ref="M223:M226" si="399">L223*0.167</f>
        <v>0</v>
      </c>
      <c r="N223" s="19"/>
      <c r="O223" s="19"/>
      <c r="P223" s="19"/>
      <c r="Q223" s="19"/>
      <c r="R223" s="20">
        <f>+N223*P223*'1. Standard_Cost'!$B$13</f>
        <v>0</v>
      </c>
      <c r="S223" s="20">
        <f>+N223*O223*P223*'1. Standard_Cost'!$C$13</f>
        <v>0</v>
      </c>
      <c r="T223" s="20">
        <f>+N223*P223*Q223*'1. Standard_Cost'!$D$13</f>
        <v>0</v>
      </c>
      <c r="U223" s="20">
        <f>+N223*O223*'1. Standard_Cost'!$E$13</f>
        <v>0</v>
      </c>
      <c r="V223" s="19"/>
      <c r="W223" s="19"/>
      <c r="X223" s="19"/>
      <c r="Y223" s="20">
        <f>+V223*((X223*'1. Standard_Cost'!$B$17)+(W223*X223*'1. Standard_Cost'!$C$17))</f>
        <v>0</v>
      </c>
      <c r="Z223" s="19"/>
      <c r="AA223" s="19"/>
      <c r="AB223" s="20">
        <f>+Z223*'1. Standard_Cost'!$B$21+AA223*'1. Standard_Cost'!$C$21</f>
        <v>0</v>
      </c>
      <c r="AC223" s="21"/>
      <c r="AD223" s="22"/>
      <c r="AE223" s="20">
        <f>SUM(AD223,AC223,AB223,Y223,U223,T223,S223,R223)*'1. Standard_Cost'!B264</f>
        <v>0</v>
      </c>
      <c r="AF223" s="20">
        <f>SUM(AD223,AE223)</f>
        <v>0</v>
      </c>
      <c r="AG223" s="19"/>
      <c r="AH223" s="19"/>
      <c r="AI223" s="19"/>
      <c r="AJ223" s="23"/>
      <c r="AK223" s="23"/>
      <c r="AL223" s="23"/>
      <c r="AM223" s="20" t="e">
        <f>AG223*'1. Standard_Cost'!B260+'Incremental_Cost Year 1'!#REF!*'1. Standard_Cost'!C260+'Incremental_Cost Year 1'!#REF!*'1. Standard_Cost'!D260+'Incremental_Cost Year 1'!#REF!+'Incremental_Cost Year 1'!#REF!+AK223</f>
        <v>#REF!</v>
      </c>
      <c r="AN223" s="20" t="e">
        <f>AM223*'1. Standard_Cost'!C264</f>
        <v>#REF!</v>
      </c>
      <c r="AO223" s="23"/>
      <c r="AQ223" s="20">
        <f t="shared" ref="AQ223:AQ226" si="400">L223+M223</f>
        <v>0</v>
      </c>
      <c r="AR223" s="20">
        <f t="shared" ref="AR223:AR226" si="401">AF223</f>
        <v>0</v>
      </c>
      <c r="AS223" s="20" t="e">
        <f t="shared" ref="AS223:AS226" si="402">AM223+AN223</f>
        <v>#REF!</v>
      </c>
      <c r="AT223" s="20" t="e">
        <f>SUM(AQ223,AR223,AS223)</f>
        <v>#REF!</v>
      </c>
      <c r="AU223" s="24"/>
      <c r="AV223" s="24"/>
      <c r="AW223" s="24"/>
      <c r="AX223" s="24"/>
      <c r="AY223" s="24"/>
      <c r="AZ223" s="24"/>
      <c r="BA223" s="25" t="e">
        <f t="shared" ref="BA223:BA226" si="403">SUM(AU223:AZ223)-AT223</f>
        <v>#REF!</v>
      </c>
    </row>
    <row r="224" spans="2:53" outlineLevel="2">
      <c r="B224" s="41"/>
      <c r="C224" s="41"/>
      <c r="D224" s="84"/>
      <c r="E224" s="84"/>
      <c r="F224" s="84"/>
      <c r="G224" s="83"/>
      <c r="H224" s="15" t="s">
        <v>50</v>
      </c>
      <c r="I224" s="16"/>
      <c r="J224" s="17"/>
      <c r="K224" s="17"/>
      <c r="L224" s="18" t="str">
        <f>IF(I224&lt;&gt;0,((VLOOKUP(I224,'1. Standard_Cost'!$B$4:$D$9,2)+VLOOKUP(I224,'1. Standard_Cost'!$B$4:$D$9,3))*J224*K224),"0")</f>
        <v>0</v>
      </c>
      <c r="M224" s="18">
        <f t="shared" si="399"/>
        <v>0</v>
      </c>
      <c r="N224" s="19"/>
      <c r="O224" s="19"/>
      <c r="P224" s="19"/>
      <c r="Q224" s="19"/>
      <c r="R224" s="20">
        <f>+N224*P224*'1. Standard_Cost'!$B$13</f>
        <v>0</v>
      </c>
      <c r="S224" s="20">
        <f>+N224*O224*P224*'1. Standard_Cost'!$C$13</f>
        <v>0</v>
      </c>
      <c r="T224" s="20">
        <f>+N224*P224*Q224*'1. Standard_Cost'!$D$13</f>
        <v>0</v>
      </c>
      <c r="U224" s="20">
        <f>+N224*O224*'1. Standard_Cost'!$E$13</f>
        <v>0</v>
      </c>
      <c r="V224" s="19"/>
      <c r="W224" s="19"/>
      <c r="X224" s="19"/>
      <c r="Y224" s="20">
        <f>+V224*((X224*'1. Standard_Cost'!$B$17)+(W224*X224*'1. Standard_Cost'!$C$17))</f>
        <v>0</v>
      </c>
      <c r="Z224" s="19"/>
      <c r="AA224" s="19"/>
      <c r="AB224" s="20">
        <f>+Z224*'1. Standard_Cost'!$B$21+AA224*'1. Standard_Cost'!$C$21</f>
        <v>0</v>
      </c>
      <c r="AC224" s="21"/>
      <c r="AD224" s="22"/>
      <c r="AE224" s="20">
        <f>SUM(AD224,AC224,AB224,Y224,U224,T224,S224,R224)*'1. Standard_Cost'!B264</f>
        <v>0</v>
      </c>
      <c r="AF224" s="20">
        <f t="shared" ref="AF224:AF226" si="404">SUM(AD224,AE224)</f>
        <v>0</v>
      </c>
      <c r="AG224" s="19"/>
      <c r="AH224" s="19"/>
      <c r="AI224" s="19"/>
      <c r="AJ224" s="23"/>
      <c r="AK224" s="23"/>
      <c r="AL224" s="23"/>
      <c r="AM224" s="20" t="e">
        <f>AG224*'1. Standard_Cost'!B260+'Incremental_Cost Year 1'!#REF!*'1. Standard_Cost'!C260+'Incremental_Cost Year 1'!#REF!*'1. Standard_Cost'!D260+'Incremental_Cost Year 1'!#REF!+'Incremental_Cost Year 1'!#REF!+AK224</f>
        <v>#REF!</v>
      </c>
      <c r="AN224" s="20" t="e">
        <f>AM224*'1. Standard_Cost'!C264</f>
        <v>#REF!</v>
      </c>
      <c r="AO224" s="23"/>
      <c r="AQ224" s="20">
        <f t="shared" si="400"/>
        <v>0</v>
      </c>
      <c r="AR224" s="20">
        <f t="shared" si="401"/>
        <v>0</v>
      </c>
      <c r="AS224" s="20" t="e">
        <f t="shared" si="402"/>
        <v>#REF!</v>
      </c>
      <c r="AT224" s="20" t="e">
        <f t="shared" ref="AT224:AT226" si="405">SUM(AQ224,AR224,AS224)</f>
        <v>#REF!</v>
      </c>
      <c r="AU224" s="24"/>
      <c r="AV224" s="24">
        <v>0</v>
      </c>
      <c r="AW224" s="24"/>
      <c r="AX224" s="24"/>
      <c r="AY224" s="24"/>
      <c r="AZ224" s="24"/>
      <c r="BA224" s="25" t="e">
        <f t="shared" si="403"/>
        <v>#REF!</v>
      </c>
    </row>
    <row r="225" spans="2:53" outlineLevel="2">
      <c r="B225" s="41"/>
      <c r="C225" s="41"/>
      <c r="D225" s="84"/>
      <c r="E225" s="84"/>
      <c r="F225" s="84"/>
      <c r="G225" s="83"/>
      <c r="H225" s="15" t="s">
        <v>51</v>
      </c>
      <c r="I225" s="16"/>
      <c r="J225" s="17"/>
      <c r="K225" s="17"/>
      <c r="L225" s="18" t="str">
        <f>IF(I225&lt;&gt;0,((VLOOKUP(I225,'1. Standard_Cost'!$B$4:$D$9,2)+VLOOKUP(I225,'1. Standard_Cost'!$B$4:$D$9,3))*J225*K225),"0")</f>
        <v>0</v>
      </c>
      <c r="M225" s="18">
        <f t="shared" si="399"/>
        <v>0</v>
      </c>
      <c r="N225" s="19"/>
      <c r="O225" s="19"/>
      <c r="P225" s="19"/>
      <c r="Q225" s="19"/>
      <c r="R225" s="20">
        <f>+N225*P225*'1. Standard_Cost'!$B$13</f>
        <v>0</v>
      </c>
      <c r="S225" s="20">
        <f>+N225*O225*P225*'1. Standard_Cost'!$C$13</f>
        <v>0</v>
      </c>
      <c r="T225" s="20">
        <f>+N225*P225*Q225*'1. Standard_Cost'!$D$13</f>
        <v>0</v>
      </c>
      <c r="U225" s="20">
        <f>+N225*O225*'1. Standard_Cost'!$E$13</f>
        <v>0</v>
      </c>
      <c r="V225" s="19"/>
      <c r="W225" s="19"/>
      <c r="X225" s="19"/>
      <c r="Y225" s="20">
        <f>+V225*((X225*'1. Standard_Cost'!$B$17)+(W225*X225*'1. Standard_Cost'!$C$17))</f>
        <v>0</v>
      </c>
      <c r="Z225" s="19"/>
      <c r="AA225" s="19"/>
      <c r="AB225" s="20">
        <f>+Z225*'1. Standard_Cost'!$B$21+AA225*'1. Standard_Cost'!$C$21</f>
        <v>0</v>
      </c>
      <c r="AC225" s="21"/>
      <c r="AD225" s="22"/>
      <c r="AE225" s="20">
        <f>SUM(AD225,AC225,AB225,Y225,U225,T225,S225,R225)*'1. Standard_Cost'!B264</f>
        <v>0</v>
      </c>
      <c r="AF225" s="20">
        <f t="shared" si="404"/>
        <v>0</v>
      </c>
      <c r="AG225" s="19"/>
      <c r="AH225" s="19"/>
      <c r="AI225" s="19"/>
      <c r="AJ225" s="23"/>
      <c r="AK225" s="23"/>
      <c r="AL225" s="23"/>
      <c r="AM225" s="20" t="e">
        <f>AG225*'1. Standard_Cost'!B260+'Incremental_Cost Year 1'!#REF!*'1. Standard_Cost'!C260+'Incremental_Cost Year 1'!#REF!*'1. Standard_Cost'!D260+'Incremental_Cost Year 1'!#REF!+'Incremental_Cost Year 1'!#REF!+AK225</f>
        <v>#REF!</v>
      </c>
      <c r="AN225" s="20" t="e">
        <f>AM225*'1. Standard_Cost'!C264</f>
        <v>#REF!</v>
      </c>
      <c r="AO225" s="23"/>
      <c r="AQ225" s="20">
        <f t="shared" si="400"/>
        <v>0</v>
      </c>
      <c r="AR225" s="20">
        <f t="shared" si="401"/>
        <v>0</v>
      </c>
      <c r="AS225" s="20" t="e">
        <f t="shared" si="402"/>
        <v>#REF!</v>
      </c>
      <c r="AT225" s="20" t="e">
        <f t="shared" si="405"/>
        <v>#REF!</v>
      </c>
      <c r="AU225" s="24"/>
      <c r="AV225" s="24"/>
      <c r="AW225" s="24"/>
      <c r="AX225" s="24"/>
      <c r="AY225" s="24"/>
      <c r="AZ225" s="24"/>
      <c r="BA225" s="25" t="e">
        <f t="shared" si="403"/>
        <v>#REF!</v>
      </c>
    </row>
    <row r="226" spans="2:53" outlineLevel="2">
      <c r="B226" s="41"/>
      <c r="C226" s="41"/>
      <c r="D226" s="84"/>
      <c r="E226" s="84"/>
      <c r="F226" s="84"/>
      <c r="G226" s="83"/>
      <c r="H226" s="26" t="s">
        <v>180</v>
      </c>
      <c r="I226" s="16"/>
      <c r="J226" s="17"/>
      <c r="K226" s="17"/>
      <c r="L226" s="18" t="str">
        <f>IF(I226&lt;&gt;0,((VLOOKUP(I226,'1. Standard_Cost'!$B$4:$D$9,2)+VLOOKUP(I226,'1. Standard_Cost'!$B$4:$D$9,3))*J226*K226),"0")</f>
        <v>0</v>
      </c>
      <c r="M226" s="18">
        <f t="shared" si="399"/>
        <v>0</v>
      </c>
      <c r="N226" s="19"/>
      <c r="O226" s="19"/>
      <c r="P226" s="19"/>
      <c r="Q226" s="19"/>
      <c r="R226" s="20">
        <f>+N226*P226*'1. Standard_Cost'!$B$13</f>
        <v>0</v>
      </c>
      <c r="S226" s="20">
        <f>+N226*O226*P226*'1. Standard_Cost'!$C$13</f>
        <v>0</v>
      </c>
      <c r="T226" s="20">
        <f>+N226*P226*Q226*'1. Standard_Cost'!$D$13</f>
        <v>0</v>
      </c>
      <c r="U226" s="20">
        <f>+N226*O226*'1. Standard_Cost'!$E$13</f>
        <v>0</v>
      </c>
      <c r="V226" s="19"/>
      <c r="W226" s="19"/>
      <c r="X226" s="19"/>
      <c r="Y226" s="20">
        <f>+V226*((X226*'1. Standard_Cost'!$B$17)+(W226*X226*'1. Standard_Cost'!$C$17))</f>
        <v>0</v>
      </c>
      <c r="Z226" s="19"/>
      <c r="AA226" s="19"/>
      <c r="AB226" s="20">
        <f>+Z226*'1. Standard_Cost'!$B$21+AA226*'1. Standard_Cost'!$C$21</f>
        <v>0</v>
      </c>
      <c r="AC226" s="21"/>
      <c r="AD226" s="22"/>
      <c r="AE226" s="20">
        <f>SUM(AD226,AC226,AB226,Y226,U226,T226,S226,R226)*'1. Standard_Cost'!B264</f>
        <v>0</v>
      </c>
      <c r="AF226" s="20">
        <f t="shared" si="404"/>
        <v>0</v>
      </c>
      <c r="AG226" s="19"/>
      <c r="AH226" s="19"/>
      <c r="AI226" s="19"/>
      <c r="AJ226" s="23"/>
      <c r="AK226" s="23"/>
      <c r="AL226" s="23"/>
      <c r="AM226" s="20" t="e">
        <f>AG226*'1. Standard_Cost'!B260+'Incremental_Cost Year 1'!#REF!*'1. Standard_Cost'!C260+'Incremental_Cost Year 1'!#REF!*'1. Standard_Cost'!D260+'Incremental_Cost Year 1'!#REF!+'Incremental_Cost Year 1'!#REF!+AK226</f>
        <v>#REF!</v>
      </c>
      <c r="AN226" s="20" t="e">
        <f>AM226*'1. Standard_Cost'!C264</f>
        <v>#REF!</v>
      </c>
      <c r="AO226" s="23"/>
      <c r="AQ226" s="20">
        <f t="shared" si="400"/>
        <v>0</v>
      </c>
      <c r="AR226" s="20">
        <f t="shared" si="401"/>
        <v>0</v>
      </c>
      <c r="AS226" s="20" t="e">
        <f t="shared" si="402"/>
        <v>#REF!</v>
      </c>
      <c r="AT226" s="20" t="e">
        <f t="shared" si="405"/>
        <v>#REF!</v>
      </c>
      <c r="AU226" s="24"/>
      <c r="AV226" s="24"/>
      <c r="AW226" s="24"/>
      <c r="AX226" s="24"/>
      <c r="AY226" s="24"/>
      <c r="AZ226" s="24"/>
      <c r="BA226" s="25" t="e">
        <f t="shared" si="403"/>
        <v>#REF!</v>
      </c>
    </row>
    <row r="227" spans="2:53" ht="27.6" outlineLevel="1">
      <c r="B227" s="41"/>
      <c r="C227" s="41"/>
      <c r="D227" s="86" t="s">
        <v>48</v>
      </c>
      <c r="E227" s="86" t="s">
        <v>277</v>
      </c>
      <c r="F227" s="88" t="s">
        <v>153</v>
      </c>
      <c r="G227" s="89" t="s">
        <v>154</v>
      </c>
      <c r="H227" s="27" t="s">
        <v>288</v>
      </c>
      <c r="I227" s="28"/>
      <c r="J227" s="28"/>
      <c r="K227" s="28"/>
      <c r="L227" s="29">
        <f>SUM(L223:L226)</f>
        <v>0</v>
      </c>
      <c r="M227" s="29">
        <f>SUM(M223:M226)</f>
        <v>0</v>
      </c>
      <c r="N227" s="28"/>
      <c r="O227" s="28"/>
      <c r="P227" s="28"/>
      <c r="Q227" s="28"/>
      <c r="R227" s="30">
        <f>SUM(R223:R226)</f>
        <v>0</v>
      </c>
      <c r="S227" s="30">
        <f>SUM(S223:S226)</f>
        <v>0</v>
      </c>
      <c r="T227" s="30">
        <f>SUM(T223:T226)</f>
        <v>0</v>
      </c>
      <c r="U227" s="30">
        <f>SUM(U223:U226)</f>
        <v>0</v>
      </c>
      <c r="V227" s="28"/>
      <c r="W227" s="28"/>
      <c r="X227" s="28"/>
      <c r="Y227" s="29">
        <f>SUM(Y223:Y226)</f>
        <v>0</v>
      </c>
      <c r="Z227" s="28"/>
      <c r="AA227" s="28"/>
      <c r="AB227" s="29">
        <f t="shared" ref="AB227:AF227" si="406">SUM(AB223:AB226)</f>
        <v>0</v>
      </c>
      <c r="AC227" s="29">
        <f t="shared" si="406"/>
        <v>0</v>
      </c>
      <c r="AD227" s="29">
        <f t="shared" si="406"/>
        <v>0</v>
      </c>
      <c r="AE227" s="29">
        <f t="shared" si="406"/>
        <v>0</v>
      </c>
      <c r="AF227" s="29">
        <f t="shared" si="406"/>
        <v>0</v>
      </c>
      <c r="AG227" s="28"/>
      <c r="AH227" s="28"/>
      <c r="AI227" s="28"/>
      <c r="AJ227" s="30">
        <f>SUM(AJ223:AJ226)</f>
        <v>0</v>
      </c>
      <c r="AK227" s="30">
        <f>SUM(AK223:AK226)</f>
        <v>0</v>
      </c>
      <c r="AL227" s="30">
        <f>SUM(AL223:AL226)</f>
        <v>0</v>
      </c>
      <c r="AM227" s="29" t="e">
        <f>SUM(AM223:AM226)</f>
        <v>#REF!</v>
      </c>
      <c r="AN227" s="29" t="e">
        <f>SUM(AN223:AN226)</f>
        <v>#REF!</v>
      </c>
      <c r="AO227" s="31"/>
      <c r="AP227" s="32"/>
      <c r="AQ227" s="78">
        <f t="shared" ref="AQ227:BA227" si="407">SUM(AQ223:AQ226)</f>
        <v>0</v>
      </c>
      <c r="AR227" s="78">
        <f t="shared" si="407"/>
        <v>0</v>
      </c>
      <c r="AS227" s="78" t="e">
        <f t="shared" si="407"/>
        <v>#REF!</v>
      </c>
      <c r="AT227" s="78" t="e">
        <f t="shared" si="407"/>
        <v>#REF!</v>
      </c>
      <c r="AU227" s="78">
        <f t="shared" si="407"/>
        <v>0</v>
      </c>
      <c r="AV227" s="78">
        <f t="shared" si="407"/>
        <v>0</v>
      </c>
      <c r="AW227" s="78">
        <f t="shared" si="407"/>
        <v>0</v>
      </c>
      <c r="AX227" s="78">
        <f t="shared" si="407"/>
        <v>0</v>
      </c>
      <c r="AY227" s="78">
        <f t="shared" si="407"/>
        <v>0</v>
      </c>
      <c r="AZ227" s="78">
        <f t="shared" si="407"/>
        <v>0</v>
      </c>
      <c r="BA227" s="78" t="e">
        <f t="shared" si="407"/>
        <v>#REF!</v>
      </c>
    </row>
    <row r="228" spans="2:53" outlineLevel="2">
      <c r="B228" s="41"/>
      <c r="C228" s="41"/>
      <c r="D228" s="85"/>
      <c r="E228" s="85"/>
      <c r="F228" s="87"/>
      <c r="G228" s="82"/>
      <c r="H228" s="15" t="s">
        <v>49</v>
      </c>
      <c r="I228" s="16"/>
      <c r="J228" s="17"/>
      <c r="K228" s="17"/>
      <c r="L228" s="18" t="str">
        <f>IF(I228&lt;&gt;0,((VLOOKUP(I228,'1. Standard_Cost'!$B$4:$D$9,2)+VLOOKUP(I228,'1. Standard_Cost'!$B$4:$D$9,3))*J228*K228),"0")</f>
        <v>0</v>
      </c>
      <c r="M228" s="18">
        <f t="shared" ref="M228:M231" si="408">L228*0.167</f>
        <v>0</v>
      </c>
      <c r="N228" s="19"/>
      <c r="O228" s="19"/>
      <c r="P228" s="19"/>
      <c r="Q228" s="19"/>
      <c r="R228" s="20">
        <f>+N228*P228*'1. Standard_Cost'!$B$13</f>
        <v>0</v>
      </c>
      <c r="S228" s="20">
        <f>+N228*O228*P228*'1. Standard_Cost'!$C$13</f>
        <v>0</v>
      </c>
      <c r="T228" s="20">
        <f>+N228*P228*Q228*'1. Standard_Cost'!$D$13</f>
        <v>0</v>
      </c>
      <c r="U228" s="20">
        <f>+N228*O228*'1. Standard_Cost'!$E$13</f>
        <v>0</v>
      </c>
      <c r="V228" s="19"/>
      <c r="W228" s="19"/>
      <c r="X228" s="19"/>
      <c r="Y228" s="20">
        <f>+V228*((X228*'1. Standard_Cost'!$B$17)+(W228*X228*'1. Standard_Cost'!$C$17))</f>
        <v>0</v>
      </c>
      <c r="Z228" s="19"/>
      <c r="AA228" s="19"/>
      <c r="AB228" s="20">
        <f>+Z228*'1. Standard_Cost'!$B$21+AA228*'1. Standard_Cost'!$C$21</f>
        <v>0</v>
      </c>
      <c r="AC228" s="21"/>
      <c r="AD228" s="22"/>
      <c r="AE228" s="20">
        <f>SUM(AD228,AC228,AB228,Y228,U228,T228,S228,R228)*'1. Standard_Cost'!B269</f>
        <v>0</v>
      </c>
      <c r="AF228" s="20">
        <f>SUM(AD228,AE228)</f>
        <v>0</v>
      </c>
      <c r="AG228" s="19"/>
      <c r="AH228" s="19"/>
      <c r="AI228" s="19"/>
      <c r="AJ228" s="23"/>
      <c r="AK228" s="23"/>
      <c r="AL228" s="23"/>
      <c r="AM228" s="20" t="e">
        <f>AG228*'1. Standard_Cost'!B265+'Incremental_Cost Year 1'!#REF!*'1. Standard_Cost'!C265+'Incremental_Cost Year 1'!#REF!*'1. Standard_Cost'!D265+'Incremental_Cost Year 1'!#REF!+'Incremental_Cost Year 1'!#REF!+AK228</f>
        <v>#REF!</v>
      </c>
      <c r="AN228" s="20" t="e">
        <f>AM228*'1. Standard_Cost'!C269</f>
        <v>#REF!</v>
      </c>
      <c r="AO228" s="23"/>
      <c r="AQ228" s="20">
        <f t="shared" ref="AQ228:AQ231" si="409">L228+M228</f>
        <v>0</v>
      </c>
      <c r="AR228" s="20">
        <f t="shared" ref="AR228:AR231" si="410">AF228</f>
        <v>0</v>
      </c>
      <c r="AS228" s="20" t="e">
        <f t="shared" ref="AS228:AS231" si="411">AM228+AN228</f>
        <v>#REF!</v>
      </c>
      <c r="AT228" s="20" t="e">
        <f>SUM(AQ228,AR228,AS228)</f>
        <v>#REF!</v>
      </c>
      <c r="AU228" s="24"/>
      <c r="AV228" s="24"/>
      <c r="AW228" s="24"/>
      <c r="AX228" s="24"/>
      <c r="AY228" s="24"/>
      <c r="AZ228" s="24"/>
      <c r="BA228" s="25" t="e">
        <f t="shared" ref="BA228:BA231" si="412">SUM(AU228:AZ228)-AT228</f>
        <v>#REF!</v>
      </c>
    </row>
    <row r="229" spans="2:53" outlineLevel="2">
      <c r="B229" s="41"/>
      <c r="C229" s="41"/>
      <c r="D229" s="84"/>
      <c r="E229" s="84"/>
      <c r="F229" s="84"/>
      <c r="G229" s="83"/>
      <c r="H229" s="15" t="s">
        <v>50</v>
      </c>
      <c r="I229" s="16"/>
      <c r="J229" s="17"/>
      <c r="K229" s="17"/>
      <c r="L229" s="18" t="str">
        <f>IF(I229&lt;&gt;0,((VLOOKUP(I229,'1. Standard_Cost'!$B$4:$D$9,2)+VLOOKUP(I229,'1. Standard_Cost'!$B$4:$D$9,3))*J229*K229),"0")</f>
        <v>0</v>
      </c>
      <c r="M229" s="18">
        <f t="shared" si="408"/>
        <v>0</v>
      </c>
      <c r="N229" s="19"/>
      <c r="O229" s="19"/>
      <c r="P229" s="19"/>
      <c r="Q229" s="19"/>
      <c r="R229" s="20">
        <f>+N229*P229*'1. Standard_Cost'!$B$13</f>
        <v>0</v>
      </c>
      <c r="S229" s="20">
        <f>+N229*O229*P229*'1. Standard_Cost'!$C$13</f>
        <v>0</v>
      </c>
      <c r="T229" s="20">
        <f>+N229*P229*Q229*'1. Standard_Cost'!$D$13</f>
        <v>0</v>
      </c>
      <c r="U229" s="20">
        <f>+N229*O229*'1. Standard_Cost'!$E$13</f>
        <v>0</v>
      </c>
      <c r="V229" s="19"/>
      <c r="W229" s="19"/>
      <c r="X229" s="19"/>
      <c r="Y229" s="20">
        <f>+V229*((X229*'1. Standard_Cost'!$B$17)+(W229*X229*'1. Standard_Cost'!$C$17))</f>
        <v>0</v>
      </c>
      <c r="Z229" s="19"/>
      <c r="AA229" s="19"/>
      <c r="AB229" s="20">
        <f>+Z229*'1. Standard_Cost'!$B$21+AA229*'1. Standard_Cost'!$C$21</f>
        <v>0</v>
      </c>
      <c r="AC229" s="21"/>
      <c r="AD229" s="22"/>
      <c r="AE229" s="20">
        <f>SUM(AD229,AC229,AB229,Y229,U229,T229,S229,R229)*'1. Standard_Cost'!B269</f>
        <v>0</v>
      </c>
      <c r="AF229" s="20">
        <f t="shared" ref="AF229:AF231" si="413">SUM(AD229,AE229)</f>
        <v>0</v>
      </c>
      <c r="AG229" s="19"/>
      <c r="AH229" s="19"/>
      <c r="AI229" s="19"/>
      <c r="AJ229" s="23"/>
      <c r="AK229" s="23"/>
      <c r="AL229" s="23"/>
      <c r="AM229" s="20" t="e">
        <f>AG229*'1. Standard_Cost'!B265+'Incremental_Cost Year 1'!#REF!*'1. Standard_Cost'!C265+'Incremental_Cost Year 1'!#REF!*'1. Standard_Cost'!D265+'Incremental_Cost Year 1'!#REF!+'Incremental_Cost Year 1'!#REF!+AK229</f>
        <v>#REF!</v>
      </c>
      <c r="AN229" s="20" t="e">
        <f>AM229*'1. Standard_Cost'!C269</f>
        <v>#REF!</v>
      </c>
      <c r="AO229" s="23"/>
      <c r="AQ229" s="20">
        <f t="shared" si="409"/>
        <v>0</v>
      </c>
      <c r="AR229" s="20">
        <f t="shared" si="410"/>
        <v>0</v>
      </c>
      <c r="AS229" s="20" t="e">
        <f t="shared" si="411"/>
        <v>#REF!</v>
      </c>
      <c r="AT229" s="20" t="e">
        <f t="shared" ref="AT229:AT231" si="414">SUM(AQ229,AR229,AS229)</f>
        <v>#REF!</v>
      </c>
      <c r="AU229" s="24"/>
      <c r="AV229" s="24">
        <v>0</v>
      </c>
      <c r="AW229" s="24"/>
      <c r="AX229" s="24"/>
      <c r="AY229" s="24"/>
      <c r="AZ229" s="24"/>
      <c r="BA229" s="25" t="e">
        <f t="shared" si="412"/>
        <v>#REF!</v>
      </c>
    </row>
    <row r="230" spans="2:53" outlineLevel="2">
      <c r="B230" s="41"/>
      <c r="C230" s="41"/>
      <c r="D230" s="84"/>
      <c r="E230" s="84"/>
      <c r="F230" s="84"/>
      <c r="G230" s="83"/>
      <c r="H230" s="15" t="s">
        <v>51</v>
      </c>
      <c r="I230" s="16"/>
      <c r="J230" s="17"/>
      <c r="K230" s="17"/>
      <c r="L230" s="18" t="str">
        <f>IF(I230&lt;&gt;0,((VLOOKUP(I230,'1. Standard_Cost'!$B$4:$D$9,2)+VLOOKUP(I230,'1. Standard_Cost'!$B$4:$D$9,3))*J230*K230),"0")</f>
        <v>0</v>
      </c>
      <c r="M230" s="18">
        <f t="shared" si="408"/>
        <v>0</v>
      </c>
      <c r="N230" s="19"/>
      <c r="O230" s="19"/>
      <c r="P230" s="19"/>
      <c r="Q230" s="19"/>
      <c r="R230" s="20">
        <f>+N230*P230*'1. Standard_Cost'!$B$13</f>
        <v>0</v>
      </c>
      <c r="S230" s="20">
        <f>+N230*O230*P230*'1. Standard_Cost'!$C$13</f>
        <v>0</v>
      </c>
      <c r="T230" s="20">
        <f>+N230*P230*Q230*'1. Standard_Cost'!$D$13</f>
        <v>0</v>
      </c>
      <c r="U230" s="20">
        <f>+N230*O230*'1. Standard_Cost'!$E$13</f>
        <v>0</v>
      </c>
      <c r="V230" s="19"/>
      <c r="W230" s="19"/>
      <c r="X230" s="19"/>
      <c r="Y230" s="20">
        <f>+V230*((X230*'1. Standard_Cost'!$B$17)+(W230*X230*'1. Standard_Cost'!$C$17))</f>
        <v>0</v>
      </c>
      <c r="Z230" s="19"/>
      <c r="AA230" s="19"/>
      <c r="AB230" s="20">
        <f>+Z230*'1. Standard_Cost'!$B$21+AA230*'1. Standard_Cost'!$C$21</f>
        <v>0</v>
      </c>
      <c r="AC230" s="21"/>
      <c r="AD230" s="22"/>
      <c r="AE230" s="20">
        <f>SUM(AD230,AC230,AB230,Y230,U230,T230,S230,R230)*'1. Standard_Cost'!B269</f>
        <v>0</v>
      </c>
      <c r="AF230" s="20">
        <f t="shared" si="413"/>
        <v>0</v>
      </c>
      <c r="AG230" s="19"/>
      <c r="AH230" s="19"/>
      <c r="AI230" s="19"/>
      <c r="AJ230" s="23"/>
      <c r="AK230" s="23"/>
      <c r="AL230" s="23"/>
      <c r="AM230" s="20" t="e">
        <f>AG230*'1. Standard_Cost'!B265+'Incremental_Cost Year 1'!#REF!*'1. Standard_Cost'!C265+'Incremental_Cost Year 1'!#REF!*'1. Standard_Cost'!D265+'Incremental_Cost Year 1'!#REF!+'Incremental_Cost Year 1'!#REF!+AK230</f>
        <v>#REF!</v>
      </c>
      <c r="AN230" s="20" t="e">
        <f>AM230*'1. Standard_Cost'!C269</f>
        <v>#REF!</v>
      </c>
      <c r="AO230" s="23"/>
      <c r="AQ230" s="20">
        <f t="shared" si="409"/>
        <v>0</v>
      </c>
      <c r="AR230" s="20">
        <f t="shared" si="410"/>
        <v>0</v>
      </c>
      <c r="AS230" s="20" t="e">
        <f t="shared" si="411"/>
        <v>#REF!</v>
      </c>
      <c r="AT230" s="20" t="e">
        <f t="shared" si="414"/>
        <v>#REF!</v>
      </c>
      <c r="AU230" s="24"/>
      <c r="AV230" s="24"/>
      <c r="AW230" s="24"/>
      <c r="AX230" s="24"/>
      <c r="AY230" s="24"/>
      <c r="AZ230" s="24"/>
      <c r="BA230" s="25" t="e">
        <f t="shared" si="412"/>
        <v>#REF!</v>
      </c>
    </row>
    <row r="231" spans="2:53" outlineLevel="2">
      <c r="B231" s="41"/>
      <c r="C231" s="41"/>
      <c r="D231" s="84"/>
      <c r="E231" s="84"/>
      <c r="F231" s="84"/>
      <c r="G231" s="83"/>
      <c r="H231" s="26" t="s">
        <v>180</v>
      </c>
      <c r="I231" s="16"/>
      <c r="J231" s="17"/>
      <c r="K231" s="17"/>
      <c r="L231" s="18" t="str">
        <f>IF(I231&lt;&gt;0,((VLOOKUP(I231,'1. Standard_Cost'!$B$4:$D$9,2)+VLOOKUP(I231,'1. Standard_Cost'!$B$4:$D$9,3))*J231*K231),"0")</f>
        <v>0</v>
      </c>
      <c r="M231" s="18">
        <f t="shared" si="408"/>
        <v>0</v>
      </c>
      <c r="N231" s="19"/>
      <c r="O231" s="19"/>
      <c r="P231" s="19"/>
      <c r="Q231" s="19"/>
      <c r="R231" s="20">
        <f>+N231*P231*'1. Standard_Cost'!$B$13</f>
        <v>0</v>
      </c>
      <c r="S231" s="20">
        <f>+N231*O231*P231*'1. Standard_Cost'!$C$13</f>
        <v>0</v>
      </c>
      <c r="T231" s="20">
        <f>+N231*P231*Q231*'1. Standard_Cost'!$D$13</f>
        <v>0</v>
      </c>
      <c r="U231" s="20">
        <f>+N231*O231*'1. Standard_Cost'!$E$13</f>
        <v>0</v>
      </c>
      <c r="V231" s="19"/>
      <c r="W231" s="19"/>
      <c r="X231" s="19"/>
      <c r="Y231" s="20">
        <f>+V231*((X231*'1. Standard_Cost'!$B$17)+(W231*X231*'1. Standard_Cost'!$C$17))</f>
        <v>0</v>
      </c>
      <c r="Z231" s="19"/>
      <c r="AA231" s="19"/>
      <c r="AB231" s="20">
        <f>+Z231*'1. Standard_Cost'!$B$21+AA231*'1. Standard_Cost'!$C$21</f>
        <v>0</v>
      </c>
      <c r="AC231" s="21"/>
      <c r="AD231" s="22"/>
      <c r="AE231" s="20">
        <f>SUM(AD231,AC231,AB231,Y231,U231,T231,S231,R231)*'1. Standard_Cost'!B269</f>
        <v>0</v>
      </c>
      <c r="AF231" s="20">
        <f t="shared" si="413"/>
        <v>0</v>
      </c>
      <c r="AG231" s="19"/>
      <c r="AH231" s="19"/>
      <c r="AI231" s="19"/>
      <c r="AJ231" s="23"/>
      <c r="AK231" s="23"/>
      <c r="AL231" s="23"/>
      <c r="AM231" s="20" t="e">
        <f>AG231*'1. Standard_Cost'!B265+'Incremental_Cost Year 1'!#REF!*'1. Standard_Cost'!C265+'Incremental_Cost Year 1'!#REF!*'1. Standard_Cost'!D265+'Incremental_Cost Year 1'!#REF!+'Incremental_Cost Year 1'!#REF!+AK231</f>
        <v>#REF!</v>
      </c>
      <c r="AN231" s="20" t="e">
        <f>AM231*'1. Standard_Cost'!C269</f>
        <v>#REF!</v>
      </c>
      <c r="AO231" s="23"/>
      <c r="AQ231" s="20">
        <f t="shared" si="409"/>
        <v>0</v>
      </c>
      <c r="AR231" s="20">
        <f t="shared" si="410"/>
        <v>0</v>
      </c>
      <c r="AS231" s="20" t="e">
        <f t="shared" si="411"/>
        <v>#REF!</v>
      </c>
      <c r="AT231" s="20" t="e">
        <f t="shared" si="414"/>
        <v>#REF!</v>
      </c>
      <c r="AU231" s="24"/>
      <c r="AV231" s="24"/>
      <c r="AW231" s="24"/>
      <c r="AX231" s="24"/>
      <c r="AY231" s="24"/>
      <c r="AZ231" s="24"/>
      <c r="BA231" s="25" t="e">
        <f t="shared" si="412"/>
        <v>#REF!</v>
      </c>
    </row>
    <row r="232" spans="2:53" ht="55.2" outlineLevel="1">
      <c r="B232" s="41"/>
      <c r="C232" s="41"/>
      <c r="D232" s="86" t="s">
        <v>48</v>
      </c>
      <c r="E232" s="86" t="s">
        <v>278</v>
      </c>
      <c r="F232" s="88" t="s">
        <v>153</v>
      </c>
      <c r="G232" s="89" t="s">
        <v>154</v>
      </c>
      <c r="H232" s="27" t="s">
        <v>289</v>
      </c>
      <c r="I232" s="28"/>
      <c r="J232" s="28"/>
      <c r="K232" s="28"/>
      <c r="L232" s="29">
        <f>SUM(L228:L231)</f>
        <v>0</v>
      </c>
      <c r="M232" s="29">
        <f>SUM(M228:M231)</f>
        <v>0</v>
      </c>
      <c r="N232" s="28"/>
      <c r="O232" s="28"/>
      <c r="P232" s="28"/>
      <c r="Q232" s="28"/>
      <c r="R232" s="30">
        <f>SUM(R228:R231)</f>
        <v>0</v>
      </c>
      <c r="S232" s="30">
        <f>SUM(S228:S231)</f>
        <v>0</v>
      </c>
      <c r="T232" s="30">
        <f>SUM(T228:T231)</f>
        <v>0</v>
      </c>
      <c r="U232" s="30">
        <f>SUM(U228:U231)</f>
        <v>0</v>
      </c>
      <c r="V232" s="28"/>
      <c r="W232" s="28"/>
      <c r="X232" s="28"/>
      <c r="Y232" s="29">
        <f>SUM(Y228:Y231)</f>
        <v>0</v>
      </c>
      <c r="Z232" s="28"/>
      <c r="AA232" s="28"/>
      <c r="AB232" s="29">
        <f t="shared" ref="AB232:AF232" si="415">SUM(AB228:AB231)</f>
        <v>0</v>
      </c>
      <c r="AC232" s="29">
        <f t="shared" si="415"/>
        <v>0</v>
      </c>
      <c r="AD232" s="29">
        <f t="shared" si="415"/>
        <v>0</v>
      </c>
      <c r="AE232" s="29">
        <f t="shared" si="415"/>
        <v>0</v>
      </c>
      <c r="AF232" s="29">
        <f t="shared" si="415"/>
        <v>0</v>
      </c>
      <c r="AG232" s="28"/>
      <c r="AH232" s="28"/>
      <c r="AI232" s="28"/>
      <c r="AJ232" s="30">
        <f>SUM(AJ228:AJ231)</f>
        <v>0</v>
      </c>
      <c r="AK232" s="30">
        <f>SUM(AK228:AK231)</f>
        <v>0</v>
      </c>
      <c r="AL232" s="30">
        <f>SUM(AL228:AL231)</f>
        <v>0</v>
      </c>
      <c r="AM232" s="29" t="e">
        <f>SUM(AM228:AM231)</f>
        <v>#REF!</v>
      </c>
      <c r="AN232" s="29" t="e">
        <f>SUM(AN228:AN231)</f>
        <v>#REF!</v>
      </c>
      <c r="AO232" s="31"/>
      <c r="AP232" s="32"/>
      <c r="AQ232" s="78">
        <f t="shared" ref="AQ232:BA232" si="416">SUM(AQ228:AQ231)</f>
        <v>0</v>
      </c>
      <c r="AR232" s="78">
        <f t="shared" si="416"/>
        <v>0</v>
      </c>
      <c r="AS232" s="78" t="e">
        <f t="shared" si="416"/>
        <v>#REF!</v>
      </c>
      <c r="AT232" s="78" t="e">
        <f t="shared" si="416"/>
        <v>#REF!</v>
      </c>
      <c r="AU232" s="78">
        <f t="shared" si="416"/>
        <v>0</v>
      </c>
      <c r="AV232" s="78">
        <f t="shared" si="416"/>
        <v>0</v>
      </c>
      <c r="AW232" s="78">
        <f t="shared" si="416"/>
        <v>0</v>
      </c>
      <c r="AX232" s="78">
        <f t="shared" si="416"/>
        <v>0</v>
      </c>
      <c r="AY232" s="78">
        <f t="shared" si="416"/>
        <v>0</v>
      </c>
      <c r="AZ232" s="78">
        <f t="shared" si="416"/>
        <v>0</v>
      </c>
      <c r="BA232" s="78" t="e">
        <f t="shared" si="416"/>
        <v>#REF!</v>
      </c>
    </row>
    <row r="233" spans="2:53" outlineLevel="2">
      <c r="B233" s="41"/>
      <c r="C233" s="41"/>
      <c r="D233" s="85"/>
      <c r="E233" s="85"/>
      <c r="F233" s="87"/>
      <c r="G233" s="82"/>
      <c r="H233" s="15" t="s">
        <v>49</v>
      </c>
      <c r="I233" s="16"/>
      <c r="J233" s="17"/>
      <c r="K233" s="17"/>
      <c r="L233" s="18" t="str">
        <f>IF(I233&lt;&gt;0,((VLOOKUP(I233,'1. Standard_Cost'!$B$4:$D$9,2)+VLOOKUP(I233,'1. Standard_Cost'!$B$4:$D$9,3))*J233*K233),"0")</f>
        <v>0</v>
      </c>
      <c r="M233" s="18">
        <f t="shared" ref="M233:M236" si="417">L233*0.167</f>
        <v>0</v>
      </c>
      <c r="N233" s="19"/>
      <c r="O233" s="19"/>
      <c r="P233" s="19"/>
      <c r="Q233" s="19"/>
      <c r="R233" s="20">
        <f>+N233*P233*'1. Standard_Cost'!$B$13</f>
        <v>0</v>
      </c>
      <c r="S233" s="20">
        <f>+N233*O233*P233*'1. Standard_Cost'!$C$13</f>
        <v>0</v>
      </c>
      <c r="T233" s="20">
        <f>+N233*P233*Q233*'1. Standard_Cost'!$D$13</f>
        <v>0</v>
      </c>
      <c r="U233" s="20">
        <f>+N233*O233*'1. Standard_Cost'!$E$13</f>
        <v>0</v>
      </c>
      <c r="V233" s="19"/>
      <c r="W233" s="19"/>
      <c r="X233" s="19"/>
      <c r="Y233" s="20">
        <f>+V233*((X233*'1. Standard_Cost'!$B$17)+(W233*X233*'1. Standard_Cost'!$C$17))</f>
        <v>0</v>
      </c>
      <c r="Z233" s="19"/>
      <c r="AA233" s="19"/>
      <c r="AB233" s="20">
        <f>+Z233*'1. Standard_Cost'!$B$21+AA233*'1. Standard_Cost'!$C$21</f>
        <v>0</v>
      </c>
      <c r="AC233" s="21"/>
      <c r="AD233" s="22"/>
      <c r="AE233" s="20">
        <f>SUM(AD233,AC233,AB233,Y233,U233,T233,S233,R233)*'1. Standard_Cost'!B274</f>
        <v>0</v>
      </c>
      <c r="AF233" s="20">
        <f>SUM(AD233,AE233)</f>
        <v>0</v>
      </c>
      <c r="AG233" s="19"/>
      <c r="AH233" s="19"/>
      <c r="AI233" s="19"/>
      <c r="AJ233" s="23"/>
      <c r="AK233" s="23"/>
      <c r="AL233" s="23"/>
      <c r="AM233" s="20" t="e">
        <f>AG233*'1. Standard_Cost'!B270+'Incremental_Cost Year 1'!#REF!*'1. Standard_Cost'!C270+'Incremental_Cost Year 1'!#REF!*'1. Standard_Cost'!D270+'Incremental_Cost Year 1'!#REF!+'Incremental_Cost Year 1'!#REF!+AK233</f>
        <v>#REF!</v>
      </c>
      <c r="AN233" s="20" t="e">
        <f>AM233*'1. Standard_Cost'!C274</f>
        <v>#REF!</v>
      </c>
      <c r="AO233" s="23"/>
      <c r="AQ233" s="20">
        <f t="shared" ref="AQ233:AQ236" si="418">L233+M233</f>
        <v>0</v>
      </c>
      <c r="AR233" s="20">
        <f t="shared" ref="AR233:AR236" si="419">AF233</f>
        <v>0</v>
      </c>
      <c r="AS233" s="20" t="e">
        <f t="shared" ref="AS233:AS236" si="420">AM233+AN233</f>
        <v>#REF!</v>
      </c>
      <c r="AT233" s="20" t="e">
        <f>SUM(AQ233,AR233,AS233)</f>
        <v>#REF!</v>
      </c>
      <c r="AU233" s="24"/>
      <c r="AV233" s="24"/>
      <c r="AW233" s="24"/>
      <c r="AX233" s="24"/>
      <c r="AY233" s="24"/>
      <c r="AZ233" s="24"/>
      <c r="BA233" s="25" t="e">
        <f t="shared" ref="BA233:BA236" si="421">SUM(AU233:AZ233)-AT233</f>
        <v>#REF!</v>
      </c>
    </row>
    <row r="234" spans="2:53" outlineLevel="2">
      <c r="B234" s="41"/>
      <c r="C234" s="41"/>
      <c r="D234" s="84"/>
      <c r="E234" s="84"/>
      <c r="F234" s="84"/>
      <c r="G234" s="83"/>
      <c r="H234" s="15" t="s">
        <v>50</v>
      </c>
      <c r="I234" s="16"/>
      <c r="J234" s="17"/>
      <c r="K234" s="17"/>
      <c r="L234" s="18" t="str">
        <f>IF(I234&lt;&gt;0,((VLOOKUP(I234,'1. Standard_Cost'!$B$4:$D$9,2)+VLOOKUP(I234,'1. Standard_Cost'!$B$4:$D$9,3))*J234*K234),"0")</f>
        <v>0</v>
      </c>
      <c r="M234" s="18">
        <f t="shared" si="417"/>
        <v>0</v>
      </c>
      <c r="N234" s="19"/>
      <c r="O234" s="19"/>
      <c r="P234" s="19"/>
      <c r="Q234" s="19"/>
      <c r="R234" s="20">
        <f>+N234*P234*'1. Standard_Cost'!$B$13</f>
        <v>0</v>
      </c>
      <c r="S234" s="20">
        <f>+N234*O234*P234*'1. Standard_Cost'!$C$13</f>
        <v>0</v>
      </c>
      <c r="T234" s="20">
        <f>+N234*P234*Q234*'1. Standard_Cost'!$D$13</f>
        <v>0</v>
      </c>
      <c r="U234" s="20">
        <f>+N234*O234*'1. Standard_Cost'!$E$13</f>
        <v>0</v>
      </c>
      <c r="V234" s="19"/>
      <c r="W234" s="19"/>
      <c r="X234" s="19"/>
      <c r="Y234" s="20">
        <f>+V234*((X234*'1. Standard_Cost'!$B$17)+(W234*X234*'1. Standard_Cost'!$C$17))</f>
        <v>0</v>
      </c>
      <c r="Z234" s="19"/>
      <c r="AA234" s="19"/>
      <c r="AB234" s="20">
        <f>+Z234*'1. Standard_Cost'!$B$21+AA234*'1. Standard_Cost'!$C$21</f>
        <v>0</v>
      </c>
      <c r="AC234" s="21"/>
      <c r="AD234" s="22"/>
      <c r="AE234" s="20">
        <f>SUM(AD234,AC234,AB234,Y234,U234,T234,S234,R234)*'1. Standard_Cost'!B274</f>
        <v>0</v>
      </c>
      <c r="AF234" s="20">
        <f t="shared" ref="AF234:AF236" si="422">SUM(AD234,AE234)</f>
        <v>0</v>
      </c>
      <c r="AG234" s="19"/>
      <c r="AH234" s="19"/>
      <c r="AI234" s="19"/>
      <c r="AJ234" s="23"/>
      <c r="AK234" s="23"/>
      <c r="AL234" s="23"/>
      <c r="AM234" s="20" t="e">
        <f>AG234*'1. Standard_Cost'!B270+'Incremental_Cost Year 1'!#REF!*'1. Standard_Cost'!C270+'Incremental_Cost Year 1'!#REF!*'1. Standard_Cost'!D270+'Incremental_Cost Year 1'!#REF!+'Incremental_Cost Year 1'!#REF!+AK234</f>
        <v>#REF!</v>
      </c>
      <c r="AN234" s="20" t="e">
        <f>AM234*'1. Standard_Cost'!C274</f>
        <v>#REF!</v>
      </c>
      <c r="AO234" s="23"/>
      <c r="AQ234" s="20">
        <f t="shared" si="418"/>
        <v>0</v>
      </c>
      <c r="AR234" s="20">
        <f t="shared" si="419"/>
        <v>0</v>
      </c>
      <c r="AS234" s="20" t="e">
        <f t="shared" si="420"/>
        <v>#REF!</v>
      </c>
      <c r="AT234" s="20" t="e">
        <f t="shared" ref="AT234:AT236" si="423">SUM(AQ234,AR234,AS234)</f>
        <v>#REF!</v>
      </c>
      <c r="AU234" s="24"/>
      <c r="AV234" s="24">
        <v>0</v>
      </c>
      <c r="AW234" s="24"/>
      <c r="AX234" s="24"/>
      <c r="AY234" s="24"/>
      <c r="AZ234" s="24"/>
      <c r="BA234" s="25" t="e">
        <f t="shared" si="421"/>
        <v>#REF!</v>
      </c>
    </row>
    <row r="235" spans="2:53" outlineLevel="2">
      <c r="B235" s="41"/>
      <c r="C235" s="41"/>
      <c r="D235" s="84"/>
      <c r="E235" s="84"/>
      <c r="F235" s="84"/>
      <c r="G235" s="83"/>
      <c r="H235" s="15" t="s">
        <v>51</v>
      </c>
      <c r="I235" s="16"/>
      <c r="J235" s="17"/>
      <c r="K235" s="17"/>
      <c r="L235" s="18" t="str">
        <f>IF(I235&lt;&gt;0,((VLOOKUP(I235,'1. Standard_Cost'!$B$4:$D$9,2)+VLOOKUP(I235,'1. Standard_Cost'!$B$4:$D$9,3))*J235*K235),"0")</f>
        <v>0</v>
      </c>
      <c r="M235" s="18">
        <f t="shared" si="417"/>
        <v>0</v>
      </c>
      <c r="N235" s="19"/>
      <c r="O235" s="19"/>
      <c r="P235" s="19"/>
      <c r="Q235" s="19"/>
      <c r="R235" s="20">
        <f>+N235*P235*'1. Standard_Cost'!$B$13</f>
        <v>0</v>
      </c>
      <c r="S235" s="20">
        <f>+N235*O235*P235*'1. Standard_Cost'!$C$13</f>
        <v>0</v>
      </c>
      <c r="T235" s="20">
        <f>+N235*P235*Q235*'1. Standard_Cost'!$D$13</f>
        <v>0</v>
      </c>
      <c r="U235" s="20">
        <f>+N235*O235*'1. Standard_Cost'!$E$13</f>
        <v>0</v>
      </c>
      <c r="V235" s="19"/>
      <c r="W235" s="19"/>
      <c r="X235" s="19"/>
      <c r="Y235" s="20">
        <f>+V235*((X235*'1. Standard_Cost'!$B$17)+(W235*X235*'1. Standard_Cost'!$C$17))</f>
        <v>0</v>
      </c>
      <c r="Z235" s="19"/>
      <c r="AA235" s="19"/>
      <c r="AB235" s="20">
        <f>+Z235*'1. Standard_Cost'!$B$21+AA235*'1. Standard_Cost'!$C$21</f>
        <v>0</v>
      </c>
      <c r="AC235" s="21"/>
      <c r="AD235" s="22"/>
      <c r="AE235" s="20">
        <f>SUM(AD235,AC235,AB235,Y235,U235,T235,S235,R235)*'1. Standard_Cost'!B274</f>
        <v>0</v>
      </c>
      <c r="AF235" s="20">
        <f t="shared" si="422"/>
        <v>0</v>
      </c>
      <c r="AG235" s="19"/>
      <c r="AH235" s="19"/>
      <c r="AI235" s="19"/>
      <c r="AJ235" s="23"/>
      <c r="AK235" s="23"/>
      <c r="AL235" s="23"/>
      <c r="AM235" s="20" t="e">
        <f>AG235*'1. Standard_Cost'!B270+'Incremental_Cost Year 1'!#REF!*'1. Standard_Cost'!C270+'Incremental_Cost Year 1'!#REF!*'1. Standard_Cost'!D270+'Incremental_Cost Year 1'!#REF!+'Incremental_Cost Year 1'!#REF!+AK235</f>
        <v>#REF!</v>
      </c>
      <c r="AN235" s="20" t="e">
        <f>AM235*'1. Standard_Cost'!C274</f>
        <v>#REF!</v>
      </c>
      <c r="AO235" s="23"/>
      <c r="AQ235" s="20">
        <f t="shared" si="418"/>
        <v>0</v>
      </c>
      <c r="AR235" s="20">
        <f t="shared" si="419"/>
        <v>0</v>
      </c>
      <c r="AS235" s="20" t="e">
        <f t="shared" si="420"/>
        <v>#REF!</v>
      </c>
      <c r="AT235" s="20" t="e">
        <f t="shared" si="423"/>
        <v>#REF!</v>
      </c>
      <c r="AU235" s="24"/>
      <c r="AV235" s="24"/>
      <c r="AW235" s="24"/>
      <c r="AX235" s="24"/>
      <c r="AY235" s="24"/>
      <c r="AZ235" s="24"/>
      <c r="BA235" s="25" t="e">
        <f t="shared" si="421"/>
        <v>#REF!</v>
      </c>
    </row>
    <row r="236" spans="2:53" outlineLevel="2">
      <c r="B236" s="41"/>
      <c r="C236" s="41"/>
      <c r="D236" s="84"/>
      <c r="E236" s="84"/>
      <c r="F236" s="84"/>
      <c r="G236" s="83"/>
      <c r="H236" s="26" t="s">
        <v>180</v>
      </c>
      <c r="I236" s="16"/>
      <c r="J236" s="17"/>
      <c r="K236" s="17"/>
      <c r="L236" s="18" t="str">
        <f>IF(I236&lt;&gt;0,((VLOOKUP(I236,'1. Standard_Cost'!$B$4:$D$9,2)+VLOOKUP(I236,'1. Standard_Cost'!$B$4:$D$9,3))*J236*K236),"0")</f>
        <v>0</v>
      </c>
      <c r="M236" s="18">
        <f t="shared" si="417"/>
        <v>0</v>
      </c>
      <c r="N236" s="19"/>
      <c r="O236" s="19"/>
      <c r="P236" s="19"/>
      <c r="Q236" s="19"/>
      <c r="R236" s="20">
        <f>+N236*P236*'1. Standard_Cost'!$B$13</f>
        <v>0</v>
      </c>
      <c r="S236" s="20">
        <f>+N236*O236*P236*'1. Standard_Cost'!$C$13</f>
        <v>0</v>
      </c>
      <c r="T236" s="20">
        <f>+N236*P236*Q236*'1. Standard_Cost'!$D$13</f>
        <v>0</v>
      </c>
      <c r="U236" s="20">
        <f>+N236*O236*'1. Standard_Cost'!$E$13</f>
        <v>0</v>
      </c>
      <c r="V236" s="19"/>
      <c r="W236" s="19"/>
      <c r="X236" s="19"/>
      <c r="Y236" s="20">
        <f>+V236*((X236*'1. Standard_Cost'!$B$17)+(W236*X236*'1. Standard_Cost'!$C$17))</f>
        <v>0</v>
      </c>
      <c r="Z236" s="19"/>
      <c r="AA236" s="19"/>
      <c r="AB236" s="20">
        <f>+Z236*'1. Standard_Cost'!$B$21+AA236*'1. Standard_Cost'!$C$21</f>
        <v>0</v>
      </c>
      <c r="AC236" s="21"/>
      <c r="AD236" s="22"/>
      <c r="AE236" s="20">
        <f>SUM(AD236,AC236,AB236,Y236,U236,T236,S236,R236)*'1. Standard_Cost'!B274</f>
        <v>0</v>
      </c>
      <c r="AF236" s="20">
        <f t="shared" si="422"/>
        <v>0</v>
      </c>
      <c r="AG236" s="19"/>
      <c r="AH236" s="19"/>
      <c r="AI236" s="19"/>
      <c r="AJ236" s="23"/>
      <c r="AK236" s="23"/>
      <c r="AL236" s="23"/>
      <c r="AM236" s="20" t="e">
        <f>AG236*'1. Standard_Cost'!B270+'Incremental_Cost Year 1'!#REF!*'1. Standard_Cost'!C270+'Incremental_Cost Year 1'!#REF!*'1. Standard_Cost'!D270+'Incremental_Cost Year 1'!#REF!+'Incremental_Cost Year 1'!#REF!+AK236</f>
        <v>#REF!</v>
      </c>
      <c r="AN236" s="20" t="e">
        <f>AM236*'1. Standard_Cost'!C274</f>
        <v>#REF!</v>
      </c>
      <c r="AO236" s="23"/>
      <c r="AQ236" s="20">
        <f t="shared" si="418"/>
        <v>0</v>
      </c>
      <c r="AR236" s="20">
        <f t="shared" si="419"/>
        <v>0</v>
      </c>
      <c r="AS236" s="20" t="e">
        <f t="shared" si="420"/>
        <v>#REF!</v>
      </c>
      <c r="AT236" s="20" t="e">
        <f t="shared" si="423"/>
        <v>#REF!</v>
      </c>
      <c r="AU236" s="24"/>
      <c r="AV236" s="24"/>
      <c r="AW236" s="24"/>
      <c r="AX236" s="24"/>
      <c r="AY236" s="24"/>
      <c r="AZ236" s="24"/>
      <c r="BA236" s="25" t="e">
        <f t="shared" si="421"/>
        <v>#REF!</v>
      </c>
    </row>
    <row r="237" spans="2:53" ht="55.2" outlineLevel="1">
      <c r="B237" s="41"/>
      <c r="C237" s="41"/>
      <c r="D237" s="86" t="s">
        <v>48</v>
      </c>
      <c r="E237" s="86" t="s">
        <v>279</v>
      </c>
      <c r="F237" s="88" t="s">
        <v>153</v>
      </c>
      <c r="G237" s="89" t="s">
        <v>154</v>
      </c>
      <c r="H237" s="27" t="s">
        <v>290</v>
      </c>
      <c r="I237" s="28"/>
      <c r="J237" s="28"/>
      <c r="K237" s="28"/>
      <c r="L237" s="29">
        <f>SUM(L233:L236)</f>
        <v>0</v>
      </c>
      <c r="M237" s="29">
        <f>SUM(M233:M236)</f>
        <v>0</v>
      </c>
      <c r="N237" s="28"/>
      <c r="O237" s="28"/>
      <c r="P237" s="28"/>
      <c r="Q237" s="28"/>
      <c r="R237" s="30">
        <f>SUM(R233:R236)</f>
        <v>0</v>
      </c>
      <c r="S237" s="30">
        <f>SUM(S233:S236)</f>
        <v>0</v>
      </c>
      <c r="T237" s="30">
        <f>SUM(T233:T236)</f>
        <v>0</v>
      </c>
      <c r="U237" s="30">
        <f>SUM(U233:U236)</f>
        <v>0</v>
      </c>
      <c r="V237" s="28"/>
      <c r="W237" s="28"/>
      <c r="X237" s="28"/>
      <c r="Y237" s="29">
        <f>SUM(Y233:Y236)</f>
        <v>0</v>
      </c>
      <c r="Z237" s="28"/>
      <c r="AA237" s="28"/>
      <c r="AB237" s="29">
        <f t="shared" ref="AB237:AF237" si="424">SUM(AB233:AB236)</f>
        <v>0</v>
      </c>
      <c r="AC237" s="29">
        <f t="shared" si="424"/>
        <v>0</v>
      </c>
      <c r="AD237" s="29">
        <f t="shared" si="424"/>
        <v>0</v>
      </c>
      <c r="AE237" s="29">
        <f t="shared" si="424"/>
        <v>0</v>
      </c>
      <c r="AF237" s="29">
        <f t="shared" si="424"/>
        <v>0</v>
      </c>
      <c r="AG237" s="28"/>
      <c r="AH237" s="28"/>
      <c r="AI237" s="28"/>
      <c r="AJ237" s="30">
        <f>SUM(AJ233:AJ236)</f>
        <v>0</v>
      </c>
      <c r="AK237" s="30">
        <f>SUM(AK233:AK236)</f>
        <v>0</v>
      </c>
      <c r="AL237" s="30">
        <f>SUM(AL233:AL236)</f>
        <v>0</v>
      </c>
      <c r="AM237" s="29" t="e">
        <f>SUM(AM233:AM236)</f>
        <v>#REF!</v>
      </c>
      <c r="AN237" s="29" t="e">
        <f>SUM(AN233:AN236)</f>
        <v>#REF!</v>
      </c>
      <c r="AO237" s="31"/>
      <c r="AP237" s="32"/>
      <c r="AQ237" s="78">
        <f t="shared" ref="AQ237:BA237" si="425">SUM(AQ233:AQ236)</f>
        <v>0</v>
      </c>
      <c r="AR237" s="78">
        <f t="shared" si="425"/>
        <v>0</v>
      </c>
      <c r="AS237" s="78" t="e">
        <f t="shared" si="425"/>
        <v>#REF!</v>
      </c>
      <c r="AT237" s="78" t="e">
        <f t="shared" si="425"/>
        <v>#REF!</v>
      </c>
      <c r="AU237" s="78">
        <f t="shared" si="425"/>
        <v>0</v>
      </c>
      <c r="AV237" s="78">
        <f t="shared" si="425"/>
        <v>0</v>
      </c>
      <c r="AW237" s="78">
        <f t="shared" si="425"/>
        <v>0</v>
      </c>
      <c r="AX237" s="78">
        <f t="shared" si="425"/>
        <v>0</v>
      </c>
      <c r="AY237" s="78">
        <f t="shared" si="425"/>
        <v>0</v>
      </c>
      <c r="AZ237" s="78">
        <f t="shared" si="425"/>
        <v>0</v>
      </c>
      <c r="BA237" s="78" t="e">
        <f t="shared" si="425"/>
        <v>#REF!</v>
      </c>
    </row>
    <row r="238" spans="2:53" s="39" customFormat="1" ht="12.75" customHeight="1">
      <c r="B238" s="49"/>
      <c r="C238" s="224" t="s">
        <v>291</v>
      </c>
      <c r="D238" s="224"/>
      <c r="E238" s="225"/>
      <c r="F238" s="69"/>
      <c r="G238" s="69"/>
      <c r="H238" s="57" t="s">
        <v>295</v>
      </c>
      <c r="I238" s="58"/>
      <c r="J238" s="58"/>
      <c r="K238" s="58"/>
      <c r="L238" s="59">
        <f>SUM(L243,L248,L253,L258)</f>
        <v>0</v>
      </c>
      <c r="M238" s="59">
        <f>SUM(M243,M248,M253,M258)</f>
        <v>0</v>
      </c>
      <c r="N238" s="58"/>
      <c r="O238" s="58"/>
      <c r="P238" s="58"/>
      <c r="Q238" s="58"/>
      <c r="R238" s="59">
        <f>SUM(R243,R248,R253,R258)</f>
        <v>0</v>
      </c>
      <c r="S238" s="59">
        <f t="shared" ref="S238:U238" si="426">SUM(S243,S248,S253,S258)</f>
        <v>0</v>
      </c>
      <c r="T238" s="59">
        <f t="shared" si="426"/>
        <v>0</v>
      </c>
      <c r="U238" s="59">
        <f t="shared" si="426"/>
        <v>0</v>
      </c>
      <c r="V238" s="58"/>
      <c r="W238" s="58"/>
      <c r="X238" s="58"/>
      <c r="Y238" s="59">
        <f>SUM(Y243,Y248,Y253,Y258)</f>
        <v>0</v>
      </c>
      <c r="Z238" s="58"/>
      <c r="AA238" s="58"/>
      <c r="AB238" s="59">
        <f t="shared" ref="AB238:AN238" si="427">SUM(AB243,AB248,AB253,AB258)</f>
        <v>0</v>
      </c>
      <c r="AC238" s="59">
        <f t="shared" si="427"/>
        <v>0</v>
      </c>
      <c r="AD238" s="59">
        <f t="shared" si="427"/>
        <v>0</v>
      </c>
      <c r="AE238" s="59">
        <f t="shared" si="427"/>
        <v>0</v>
      </c>
      <c r="AF238" s="59">
        <f t="shared" si="427"/>
        <v>0</v>
      </c>
      <c r="AG238" s="59">
        <f t="shared" si="427"/>
        <v>0</v>
      </c>
      <c r="AH238" s="59">
        <f t="shared" si="427"/>
        <v>0</v>
      </c>
      <c r="AI238" s="59">
        <f t="shared" si="427"/>
        <v>0</v>
      </c>
      <c r="AJ238" s="59">
        <f t="shared" si="427"/>
        <v>0</v>
      </c>
      <c r="AK238" s="59">
        <f t="shared" si="427"/>
        <v>0</v>
      </c>
      <c r="AL238" s="59">
        <f t="shared" si="427"/>
        <v>0</v>
      </c>
      <c r="AM238" s="59" t="e">
        <f t="shared" si="427"/>
        <v>#REF!</v>
      </c>
      <c r="AN238" s="59" t="e">
        <f t="shared" si="427"/>
        <v>#REF!</v>
      </c>
      <c r="AO238" s="60"/>
      <c r="AP238" s="40"/>
      <c r="AQ238" s="59">
        <f t="shared" ref="AQ238:BA238" si="428">SUM(AQ243,AQ248,AQ253,AQ258)</f>
        <v>0</v>
      </c>
      <c r="AR238" s="59">
        <f t="shared" si="428"/>
        <v>0</v>
      </c>
      <c r="AS238" s="59" t="e">
        <f t="shared" si="428"/>
        <v>#REF!</v>
      </c>
      <c r="AT238" s="59" t="e">
        <f t="shared" si="428"/>
        <v>#REF!</v>
      </c>
      <c r="AU238" s="59">
        <f t="shared" si="428"/>
        <v>0</v>
      </c>
      <c r="AV238" s="59">
        <f t="shared" si="428"/>
        <v>0</v>
      </c>
      <c r="AW238" s="59">
        <f t="shared" si="428"/>
        <v>0</v>
      </c>
      <c r="AX238" s="59">
        <f t="shared" si="428"/>
        <v>0</v>
      </c>
      <c r="AY238" s="59">
        <f t="shared" si="428"/>
        <v>0</v>
      </c>
      <c r="AZ238" s="59">
        <f t="shared" si="428"/>
        <v>0</v>
      </c>
      <c r="BA238" s="59" t="e">
        <f t="shared" si="428"/>
        <v>#REF!</v>
      </c>
    </row>
    <row r="239" spans="2:53" outlineLevel="2">
      <c r="B239" s="41"/>
      <c r="C239" s="38"/>
      <c r="D239" s="85"/>
      <c r="E239" s="85"/>
      <c r="F239" s="87"/>
      <c r="G239" s="82"/>
      <c r="H239" s="15" t="s">
        <v>49</v>
      </c>
      <c r="I239" s="16"/>
      <c r="J239" s="17"/>
      <c r="K239" s="17"/>
      <c r="L239" s="18" t="str">
        <f>IF(I239&lt;&gt;0,((VLOOKUP(I239,'1. Standard_Cost'!$B$4:$D$9,2)+VLOOKUP(I239,'1. Standard_Cost'!$B$4:$D$9,3))*J239*K239),"0")</f>
        <v>0</v>
      </c>
      <c r="M239" s="18">
        <f t="shared" ref="M239:M242" si="429">L239*0.167</f>
        <v>0</v>
      </c>
      <c r="N239" s="19"/>
      <c r="O239" s="19"/>
      <c r="P239" s="19"/>
      <c r="Q239" s="19"/>
      <c r="R239" s="20">
        <f>+N239*P239*'1. Standard_Cost'!$B$13</f>
        <v>0</v>
      </c>
      <c r="S239" s="20">
        <f>+N239*O239*P239*'1. Standard_Cost'!$C$13</f>
        <v>0</v>
      </c>
      <c r="T239" s="20">
        <f>+N239*P239*Q239*'1. Standard_Cost'!$D$13</f>
        <v>0</v>
      </c>
      <c r="U239" s="20">
        <f>+N239*O239*'1. Standard_Cost'!$E$13</f>
        <v>0</v>
      </c>
      <c r="V239" s="19"/>
      <c r="W239" s="19"/>
      <c r="X239" s="19"/>
      <c r="Y239" s="20">
        <f>+V239*((X239*'1. Standard_Cost'!$B$17)+(W239*X239*'1. Standard_Cost'!$C$17))</f>
        <v>0</v>
      </c>
      <c r="Z239" s="19"/>
      <c r="AA239" s="19"/>
      <c r="AB239" s="20">
        <f>+Z239*'1. Standard_Cost'!$B$21+AA239*'1. Standard_Cost'!$C$21</f>
        <v>0</v>
      </c>
      <c r="AC239" s="21"/>
      <c r="AD239" s="22"/>
      <c r="AE239" s="20">
        <f>SUM(AD239,AC239,AB239,Y239,U239,T239,S239,R239)*'1. Standard_Cost'!B290</f>
        <v>0</v>
      </c>
      <c r="AF239" s="20">
        <f>SUM(AD239,AE239)</f>
        <v>0</v>
      </c>
      <c r="AG239" s="19"/>
      <c r="AH239" s="19"/>
      <c r="AI239" s="19"/>
      <c r="AJ239" s="23"/>
      <c r="AK239" s="23"/>
      <c r="AL239" s="23"/>
      <c r="AM239" s="20" t="e">
        <f>AG239*'1. Standard_Cost'!B286+'Incremental_Cost Year 1'!#REF!*'1. Standard_Cost'!C286+'Incremental_Cost Year 1'!#REF!*'1. Standard_Cost'!D286+'Incremental_Cost Year 1'!#REF!+'Incremental_Cost Year 1'!#REF!+AK239</f>
        <v>#REF!</v>
      </c>
      <c r="AN239" s="20" t="e">
        <f>AM239*'1. Standard_Cost'!C290</f>
        <v>#REF!</v>
      </c>
      <c r="AO239" s="23"/>
      <c r="AQ239" s="20">
        <f t="shared" ref="AQ239:AQ242" si="430">L239+M239</f>
        <v>0</v>
      </c>
      <c r="AR239" s="20">
        <f t="shared" ref="AR239:AR242" si="431">AF239</f>
        <v>0</v>
      </c>
      <c r="AS239" s="20" t="e">
        <f t="shared" ref="AS239:AS242" si="432">AM239+AN239</f>
        <v>#REF!</v>
      </c>
      <c r="AT239" s="20" t="e">
        <f>SUM(AQ239,AR239,AS239)</f>
        <v>#REF!</v>
      </c>
      <c r="AU239" s="24"/>
      <c r="AV239" s="24"/>
      <c r="AW239" s="24"/>
      <c r="AX239" s="24"/>
      <c r="AY239" s="24"/>
      <c r="AZ239" s="24"/>
      <c r="BA239" s="25" t="e">
        <f t="shared" ref="BA239:BA242" si="433">SUM(AU239:AZ239)-AT239</f>
        <v>#REF!</v>
      </c>
    </row>
    <row r="240" spans="2:53" outlineLevel="2">
      <c r="B240" s="41"/>
      <c r="C240" s="38"/>
      <c r="D240" s="84"/>
      <c r="E240" s="84"/>
      <c r="F240" s="84"/>
      <c r="G240" s="83"/>
      <c r="H240" s="15" t="s">
        <v>50</v>
      </c>
      <c r="I240" s="16"/>
      <c r="J240" s="17"/>
      <c r="K240" s="17"/>
      <c r="L240" s="18" t="str">
        <f>IF(I240&lt;&gt;0,((VLOOKUP(I240,'1. Standard_Cost'!$B$4:$D$9,2)+VLOOKUP(I240,'1. Standard_Cost'!$B$4:$D$9,3))*J240*K240),"0")</f>
        <v>0</v>
      </c>
      <c r="M240" s="18">
        <f t="shared" si="429"/>
        <v>0</v>
      </c>
      <c r="N240" s="19"/>
      <c r="O240" s="19"/>
      <c r="P240" s="19"/>
      <c r="Q240" s="19"/>
      <c r="R240" s="20">
        <f>+N240*P240*'1. Standard_Cost'!$B$13</f>
        <v>0</v>
      </c>
      <c r="S240" s="20">
        <f>+N240*O240*P240*'1. Standard_Cost'!$C$13</f>
        <v>0</v>
      </c>
      <c r="T240" s="20">
        <f>+N240*P240*Q240*'1. Standard_Cost'!$D$13</f>
        <v>0</v>
      </c>
      <c r="U240" s="20">
        <f>+N240*O240*'1. Standard_Cost'!$E$13</f>
        <v>0</v>
      </c>
      <c r="V240" s="19"/>
      <c r="W240" s="19"/>
      <c r="X240" s="19"/>
      <c r="Y240" s="20">
        <f>+V240*((X240*'1. Standard_Cost'!$B$17)+(W240*X240*'1. Standard_Cost'!$C$17))</f>
        <v>0</v>
      </c>
      <c r="Z240" s="19"/>
      <c r="AA240" s="19"/>
      <c r="AB240" s="20">
        <f>+Z240*'1. Standard_Cost'!$B$21+AA240*'1. Standard_Cost'!$C$21</f>
        <v>0</v>
      </c>
      <c r="AC240" s="21"/>
      <c r="AD240" s="22"/>
      <c r="AE240" s="20">
        <f>SUM(AD240,AC240,AB240,Y240,U240,T240,S240,R240)*'1. Standard_Cost'!B290</f>
        <v>0</v>
      </c>
      <c r="AF240" s="20">
        <f t="shared" ref="AF240:AF242" si="434">SUM(AD240,AE240)</f>
        <v>0</v>
      </c>
      <c r="AG240" s="19"/>
      <c r="AH240" s="19"/>
      <c r="AI240" s="19"/>
      <c r="AJ240" s="23"/>
      <c r="AK240" s="23"/>
      <c r="AL240" s="23"/>
      <c r="AM240" s="20" t="e">
        <f>AG240*'1. Standard_Cost'!B286+'Incremental_Cost Year 1'!#REF!*'1. Standard_Cost'!C286+'Incremental_Cost Year 1'!#REF!*'1. Standard_Cost'!D286+'Incremental_Cost Year 1'!#REF!+'Incremental_Cost Year 1'!#REF!+AK240</f>
        <v>#REF!</v>
      </c>
      <c r="AN240" s="20" t="e">
        <f>AM240*'1. Standard_Cost'!C290</f>
        <v>#REF!</v>
      </c>
      <c r="AO240" s="23"/>
      <c r="AQ240" s="20">
        <f t="shared" si="430"/>
        <v>0</v>
      </c>
      <c r="AR240" s="20">
        <f t="shared" si="431"/>
        <v>0</v>
      </c>
      <c r="AS240" s="20" t="e">
        <f t="shared" si="432"/>
        <v>#REF!</v>
      </c>
      <c r="AT240" s="20" t="e">
        <f t="shared" ref="AT240:AT242" si="435">SUM(AQ240,AR240,AS240)</f>
        <v>#REF!</v>
      </c>
      <c r="AU240" s="24"/>
      <c r="AV240" s="24"/>
      <c r="AW240" s="24"/>
      <c r="AX240" s="24"/>
      <c r="AY240" s="24"/>
      <c r="AZ240" s="24"/>
      <c r="BA240" s="25" t="e">
        <f t="shared" si="433"/>
        <v>#REF!</v>
      </c>
    </row>
    <row r="241" spans="1:53" outlineLevel="2">
      <c r="B241" s="41"/>
      <c r="C241" s="38"/>
      <c r="D241" s="84"/>
      <c r="E241" s="84"/>
      <c r="F241" s="84"/>
      <c r="G241" s="83"/>
      <c r="H241" s="15" t="s">
        <v>51</v>
      </c>
      <c r="I241" s="16"/>
      <c r="J241" s="17"/>
      <c r="K241" s="17"/>
      <c r="L241" s="18" t="str">
        <f>IF(I241&lt;&gt;0,((VLOOKUP(I241,'1. Standard_Cost'!$B$4:$D$9,2)+VLOOKUP(I241,'1. Standard_Cost'!$B$4:$D$9,3))*J241*K241),"0")</f>
        <v>0</v>
      </c>
      <c r="M241" s="18">
        <f t="shared" si="429"/>
        <v>0</v>
      </c>
      <c r="N241" s="19"/>
      <c r="O241" s="19"/>
      <c r="P241" s="19"/>
      <c r="Q241" s="19"/>
      <c r="R241" s="20">
        <f>+N241*P241*'1. Standard_Cost'!$B$13</f>
        <v>0</v>
      </c>
      <c r="S241" s="20">
        <f>+N241*O241*P241*'1. Standard_Cost'!$C$13</f>
        <v>0</v>
      </c>
      <c r="T241" s="20">
        <f>+N241*P241*Q241*'1. Standard_Cost'!$D$13</f>
        <v>0</v>
      </c>
      <c r="U241" s="20">
        <f>+N241*O241*'1. Standard_Cost'!$E$13</f>
        <v>0</v>
      </c>
      <c r="V241" s="19"/>
      <c r="W241" s="19"/>
      <c r="X241" s="19"/>
      <c r="Y241" s="20">
        <f>+V241*((X241*'1. Standard_Cost'!$B$17)+(W241*X241*'1. Standard_Cost'!$C$17))</f>
        <v>0</v>
      </c>
      <c r="Z241" s="19"/>
      <c r="AA241" s="19"/>
      <c r="AB241" s="20">
        <f>+Z241*'1. Standard_Cost'!$B$21+AA241*'1. Standard_Cost'!$C$21</f>
        <v>0</v>
      </c>
      <c r="AC241" s="21"/>
      <c r="AD241" s="22"/>
      <c r="AE241" s="20">
        <f>SUM(AD241,AC241,AB241,Y241,U241,T241,S241,R241)*'1. Standard_Cost'!B290</f>
        <v>0</v>
      </c>
      <c r="AF241" s="20">
        <f t="shared" si="434"/>
        <v>0</v>
      </c>
      <c r="AG241" s="19"/>
      <c r="AH241" s="19"/>
      <c r="AI241" s="19"/>
      <c r="AJ241" s="23"/>
      <c r="AK241" s="23"/>
      <c r="AL241" s="23"/>
      <c r="AM241" s="20" t="e">
        <f>AG241*'1. Standard_Cost'!B286+'Incremental_Cost Year 1'!#REF!*'1. Standard_Cost'!C286+'Incremental_Cost Year 1'!#REF!*'1. Standard_Cost'!D286+'Incremental_Cost Year 1'!#REF!+'Incremental_Cost Year 1'!#REF!+AK241</f>
        <v>#REF!</v>
      </c>
      <c r="AN241" s="20" t="e">
        <f>AM241*'1. Standard_Cost'!C290</f>
        <v>#REF!</v>
      </c>
      <c r="AO241" s="23"/>
      <c r="AQ241" s="20">
        <f t="shared" si="430"/>
        <v>0</v>
      </c>
      <c r="AR241" s="20">
        <f t="shared" si="431"/>
        <v>0</v>
      </c>
      <c r="AS241" s="20" t="e">
        <f t="shared" si="432"/>
        <v>#REF!</v>
      </c>
      <c r="AT241" s="20" t="e">
        <f t="shared" si="435"/>
        <v>#REF!</v>
      </c>
      <c r="AU241" s="24"/>
      <c r="AV241" s="24"/>
      <c r="AW241" s="24"/>
      <c r="AX241" s="24"/>
      <c r="AY241" s="24"/>
      <c r="AZ241" s="24"/>
      <c r="BA241" s="25" t="e">
        <f t="shared" si="433"/>
        <v>#REF!</v>
      </c>
    </row>
    <row r="242" spans="1:53" outlineLevel="2">
      <c r="B242" s="41"/>
      <c r="C242" s="38"/>
      <c r="D242" s="84"/>
      <c r="E242" s="84"/>
      <c r="F242" s="84"/>
      <c r="G242" s="83"/>
      <c r="H242" s="26" t="s">
        <v>180</v>
      </c>
      <c r="I242" s="16"/>
      <c r="J242" s="17"/>
      <c r="K242" s="17"/>
      <c r="L242" s="18" t="str">
        <f>IF(I242&lt;&gt;0,((VLOOKUP(I242,'1. Standard_Cost'!$B$4:$D$9,2)+VLOOKUP(I242,'1. Standard_Cost'!$B$4:$D$9,3))*J242*K242),"0")</f>
        <v>0</v>
      </c>
      <c r="M242" s="18">
        <f t="shared" si="429"/>
        <v>0</v>
      </c>
      <c r="N242" s="19"/>
      <c r="O242" s="19"/>
      <c r="P242" s="19"/>
      <c r="Q242" s="19"/>
      <c r="R242" s="20">
        <f>+N242*P242*'1. Standard_Cost'!$B$13</f>
        <v>0</v>
      </c>
      <c r="S242" s="20">
        <f>+N242*O242*P242*'1. Standard_Cost'!$C$13</f>
        <v>0</v>
      </c>
      <c r="T242" s="20">
        <f>+N242*P242*Q242*'1. Standard_Cost'!$D$13</f>
        <v>0</v>
      </c>
      <c r="U242" s="20">
        <f>+N242*O242*'1. Standard_Cost'!$E$13</f>
        <v>0</v>
      </c>
      <c r="V242" s="19"/>
      <c r="W242" s="19"/>
      <c r="X242" s="19"/>
      <c r="Y242" s="20">
        <f>+V242*((X242*'1. Standard_Cost'!$B$17)+(W242*X242*'1. Standard_Cost'!$C$17))</f>
        <v>0</v>
      </c>
      <c r="Z242" s="19"/>
      <c r="AA242" s="19"/>
      <c r="AB242" s="20">
        <f>+Z242*'1. Standard_Cost'!$B$21+AA242*'1. Standard_Cost'!$C$21</f>
        <v>0</v>
      </c>
      <c r="AC242" s="21"/>
      <c r="AD242" s="22"/>
      <c r="AE242" s="20">
        <f>SUM(AD242,AC242,AB242,Y242,U242,T242,S242,R242)*'1. Standard_Cost'!B290</f>
        <v>0</v>
      </c>
      <c r="AF242" s="20">
        <f t="shared" si="434"/>
        <v>0</v>
      </c>
      <c r="AG242" s="19"/>
      <c r="AH242" s="19"/>
      <c r="AI242" s="19"/>
      <c r="AJ242" s="23"/>
      <c r="AK242" s="23"/>
      <c r="AL242" s="23"/>
      <c r="AM242" s="20" t="e">
        <f>AG242*'1. Standard_Cost'!B286+'Incremental_Cost Year 1'!#REF!*'1. Standard_Cost'!C286+'Incremental_Cost Year 1'!#REF!*'1. Standard_Cost'!D286+'Incremental_Cost Year 1'!#REF!+'Incremental_Cost Year 1'!#REF!+AK242</f>
        <v>#REF!</v>
      </c>
      <c r="AN242" s="20" t="e">
        <f>AM242*'1. Standard_Cost'!C290</f>
        <v>#REF!</v>
      </c>
      <c r="AO242" s="23"/>
      <c r="AQ242" s="20">
        <f t="shared" si="430"/>
        <v>0</v>
      </c>
      <c r="AR242" s="20">
        <f t="shared" si="431"/>
        <v>0</v>
      </c>
      <c r="AS242" s="20" t="e">
        <f t="shared" si="432"/>
        <v>#REF!</v>
      </c>
      <c r="AT242" s="20" t="e">
        <f t="shared" si="435"/>
        <v>#REF!</v>
      </c>
      <c r="AU242" s="24"/>
      <c r="AV242" s="24"/>
      <c r="AW242" s="24"/>
      <c r="AX242" s="24"/>
      <c r="AY242" s="24"/>
      <c r="AZ242" s="24"/>
      <c r="BA242" s="25" t="e">
        <f t="shared" si="433"/>
        <v>#REF!</v>
      </c>
    </row>
    <row r="243" spans="1:53" ht="41.4" outlineLevel="1">
      <c r="B243" s="41"/>
      <c r="C243" s="38"/>
      <c r="D243" s="86" t="s">
        <v>48</v>
      </c>
      <c r="E243" s="86" t="s">
        <v>292</v>
      </c>
      <c r="F243" s="88" t="s">
        <v>153</v>
      </c>
      <c r="G243" s="89" t="s">
        <v>154</v>
      </c>
      <c r="H243" s="27" t="s">
        <v>296</v>
      </c>
      <c r="I243" s="28"/>
      <c r="J243" s="28"/>
      <c r="K243" s="28"/>
      <c r="L243" s="29">
        <f>SUM(L239:L242)</f>
        <v>0</v>
      </c>
      <c r="M243" s="29">
        <f>SUM(M239:M242)</f>
        <v>0</v>
      </c>
      <c r="N243" s="28"/>
      <c r="O243" s="28"/>
      <c r="P243" s="28"/>
      <c r="Q243" s="28"/>
      <c r="R243" s="30">
        <f>SUM(R239:R242)</f>
        <v>0</v>
      </c>
      <c r="S243" s="30">
        <f>SUM(S239:S242)</f>
        <v>0</v>
      </c>
      <c r="T243" s="30">
        <f>SUM(T239:T242)</f>
        <v>0</v>
      </c>
      <c r="U243" s="30">
        <f>SUM(U239:U242)</f>
        <v>0</v>
      </c>
      <c r="V243" s="28"/>
      <c r="W243" s="28"/>
      <c r="X243" s="28"/>
      <c r="Y243" s="29">
        <f>SUM(Y239:Y242)</f>
        <v>0</v>
      </c>
      <c r="Z243" s="28"/>
      <c r="AA243" s="28"/>
      <c r="AB243" s="29">
        <f t="shared" ref="AB243:AF243" si="436">SUM(AB239:AB242)</f>
        <v>0</v>
      </c>
      <c r="AC243" s="29">
        <f t="shared" si="436"/>
        <v>0</v>
      </c>
      <c r="AD243" s="29">
        <f t="shared" si="436"/>
        <v>0</v>
      </c>
      <c r="AE243" s="29">
        <f t="shared" si="436"/>
        <v>0</v>
      </c>
      <c r="AF243" s="29">
        <f t="shared" si="436"/>
        <v>0</v>
      </c>
      <c r="AG243" s="28"/>
      <c r="AH243" s="28"/>
      <c r="AI243" s="28"/>
      <c r="AJ243" s="30">
        <f>SUM(AJ239:AJ242)</f>
        <v>0</v>
      </c>
      <c r="AK243" s="30">
        <f>SUM(AK239:AK242)</f>
        <v>0</v>
      </c>
      <c r="AL243" s="30">
        <f>SUM(AL239:AL242)</f>
        <v>0</v>
      </c>
      <c r="AM243" s="29" t="e">
        <f>SUM(AM239:AM242)</f>
        <v>#REF!</v>
      </c>
      <c r="AN243" s="29" t="e">
        <f>SUM(AN239:AN242)</f>
        <v>#REF!</v>
      </c>
      <c r="AO243" s="31"/>
      <c r="AP243" s="32"/>
      <c r="AQ243" s="78">
        <f t="shared" ref="AQ243:BA243" si="437">SUM(AQ239:AQ242)</f>
        <v>0</v>
      </c>
      <c r="AR243" s="78">
        <f t="shared" si="437"/>
        <v>0</v>
      </c>
      <c r="AS243" s="78" t="e">
        <f t="shared" si="437"/>
        <v>#REF!</v>
      </c>
      <c r="AT243" s="78" t="e">
        <f t="shared" si="437"/>
        <v>#REF!</v>
      </c>
      <c r="AU243" s="78">
        <f t="shared" si="437"/>
        <v>0</v>
      </c>
      <c r="AV243" s="78">
        <f t="shared" si="437"/>
        <v>0</v>
      </c>
      <c r="AW243" s="78">
        <f t="shared" si="437"/>
        <v>0</v>
      </c>
      <c r="AX243" s="78">
        <f t="shared" si="437"/>
        <v>0</v>
      </c>
      <c r="AY243" s="78">
        <f t="shared" si="437"/>
        <v>0</v>
      </c>
      <c r="AZ243" s="78">
        <f t="shared" si="437"/>
        <v>0</v>
      </c>
      <c r="BA243" s="78" t="e">
        <f t="shared" si="437"/>
        <v>#REF!</v>
      </c>
    </row>
    <row r="244" spans="1:53" outlineLevel="2">
      <c r="B244" s="41"/>
      <c r="C244" s="38"/>
      <c r="D244" s="85"/>
      <c r="E244" s="85"/>
      <c r="F244" s="87"/>
      <c r="G244" s="82"/>
      <c r="H244" s="15" t="s">
        <v>49</v>
      </c>
      <c r="I244" s="16"/>
      <c r="J244" s="17"/>
      <c r="K244" s="17"/>
      <c r="L244" s="18" t="str">
        <f>IF(I244&lt;&gt;0,((VLOOKUP(I244,'1. Standard_Cost'!$B$4:$D$9,2)+VLOOKUP(I244,'1. Standard_Cost'!$B$4:$D$9,3))*J244*K244),"0")</f>
        <v>0</v>
      </c>
      <c r="M244" s="18">
        <f t="shared" ref="M244:M247" si="438">L244*0.167</f>
        <v>0</v>
      </c>
      <c r="N244" s="19"/>
      <c r="O244" s="19"/>
      <c r="P244" s="19"/>
      <c r="Q244" s="19"/>
      <c r="R244" s="20">
        <f>+N244*P244*'1. Standard_Cost'!$B$13</f>
        <v>0</v>
      </c>
      <c r="S244" s="20">
        <f>+N244*O244*P244*'1. Standard_Cost'!$C$13</f>
        <v>0</v>
      </c>
      <c r="T244" s="20">
        <f>+N244*P244*Q244*'1. Standard_Cost'!$D$13</f>
        <v>0</v>
      </c>
      <c r="U244" s="20">
        <f>+N244*O244*'1. Standard_Cost'!$E$13</f>
        <v>0</v>
      </c>
      <c r="V244" s="19"/>
      <c r="W244" s="19"/>
      <c r="X244" s="19"/>
      <c r="Y244" s="20">
        <f>+V244*((X244*'1. Standard_Cost'!$B$17)+(W244*X244*'1. Standard_Cost'!$C$17))</f>
        <v>0</v>
      </c>
      <c r="Z244" s="19"/>
      <c r="AA244" s="19"/>
      <c r="AB244" s="20">
        <f>+Z244*'1. Standard_Cost'!$B$21+AA244*'1. Standard_Cost'!$C$21</f>
        <v>0</v>
      </c>
      <c r="AC244" s="21"/>
      <c r="AD244" s="22"/>
      <c r="AE244" s="20">
        <f>SUM(AD244,AC244,AB244,Y244,U244,T244,S244,R244)*'1. Standard_Cost'!B290</f>
        <v>0</v>
      </c>
      <c r="AF244" s="20">
        <f>SUM(AD244,AE244)</f>
        <v>0</v>
      </c>
      <c r="AG244" s="19"/>
      <c r="AH244" s="19"/>
      <c r="AI244" s="19"/>
      <c r="AJ244" s="23"/>
      <c r="AK244" s="23"/>
      <c r="AL244" s="23"/>
      <c r="AM244" s="20" t="e">
        <f>AG244*'1. Standard_Cost'!B286+'Incremental_Cost Year 1'!#REF!*'1. Standard_Cost'!C286+'Incremental_Cost Year 1'!#REF!*'1. Standard_Cost'!D286+'Incremental_Cost Year 1'!#REF!+'Incremental_Cost Year 1'!#REF!+AK244</f>
        <v>#REF!</v>
      </c>
      <c r="AN244" s="20" t="e">
        <f>AM244*'1. Standard_Cost'!C290</f>
        <v>#REF!</v>
      </c>
      <c r="AO244" s="23"/>
      <c r="AQ244" s="20">
        <f t="shared" ref="AQ244:AQ247" si="439">L244+M244</f>
        <v>0</v>
      </c>
      <c r="AR244" s="20">
        <f t="shared" ref="AR244:AR247" si="440">AF244</f>
        <v>0</v>
      </c>
      <c r="AS244" s="20" t="e">
        <f t="shared" ref="AS244:AS247" si="441">AM244+AN244</f>
        <v>#REF!</v>
      </c>
      <c r="AT244" s="20" t="e">
        <f>SUM(AQ244,AR244,AS244)</f>
        <v>#REF!</v>
      </c>
      <c r="AU244" s="24"/>
      <c r="AV244" s="24"/>
      <c r="AW244" s="24"/>
      <c r="AX244" s="24"/>
      <c r="AY244" s="24"/>
      <c r="AZ244" s="24"/>
      <c r="BA244" s="25" t="e">
        <f t="shared" ref="BA244:BA247" si="442">SUM(AU244:AZ244)-AT244</f>
        <v>#REF!</v>
      </c>
    </row>
    <row r="245" spans="1:53" outlineLevel="2">
      <c r="B245" s="41"/>
      <c r="C245" s="38"/>
      <c r="D245" s="84"/>
      <c r="E245" s="84"/>
      <c r="F245" s="84"/>
      <c r="G245" s="83"/>
      <c r="H245" s="15" t="s">
        <v>50</v>
      </c>
      <c r="I245" s="16"/>
      <c r="J245" s="17"/>
      <c r="K245" s="17"/>
      <c r="L245" s="18" t="str">
        <f>IF(I245&lt;&gt;0,((VLOOKUP(I245,'1. Standard_Cost'!$B$4:$D$9,2)+VLOOKUP(I245,'1. Standard_Cost'!$B$4:$D$9,3))*J245*K245),"0")</f>
        <v>0</v>
      </c>
      <c r="M245" s="18">
        <f t="shared" si="438"/>
        <v>0</v>
      </c>
      <c r="N245" s="19"/>
      <c r="O245" s="19"/>
      <c r="P245" s="19"/>
      <c r="Q245" s="19"/>
      <c r="R245" s="20">
        <f>+N245*P245*'1. Standard_Cost'!$B$13</f>
        <v>0</v>
      </c>
      <c r="S245" s="20">
        <f>+N245*O245*P245*'1. Standard_Cost'!$C$13</f>
        <v>0</v>
      </c>
      <c r="T245" s="20">
        <f>+N245*P245*Q245*'1. Standard_Cost'!$D$13</f>
        <v>0</v>
      </c>
      <c r="U245" s="20">
        <f>+N245*O245*'1. Standard_Cost'!$E$13</f>
        <v>0</v>
      </c>
      <c r="V245" s="19"/>
      <c r="W245" s="19"/>
      <c r="X245" s="19"/>
      <c r="Y245" s="20">
        <f>+V245*((X245*'1. Standard_Cost'!$B$17)+(W245*X245*'1. Standard_Cost'!$C$17))</f>
        <v>0</v>
      </c>
      <c r="Z245" s="19"/>
      <c r="AA245" s="19"/>
      <c r="AB245" s="20">
        <f>+Z245*'1. Standard_Cost'!$B$21+AA245*'1. Standard_Cost'!$C$21</f>
        <v>0</v>
      </c>
      <c r="AC245" s="21"/>
      <c r="AD245" s="22"/>
      <c r="AE245" s="20">
        <f>SUM(AD245,AC245,AB245,Y245,U245,T245,S245,R245)*'1. Standard_Cost'!B290</f>
        <v>0</v>
      </c>
      <c r="AF245" s="20">
        <f t="shared" ref="AF245:AF247" si="443">SUM(AD245,AE245)</f>
        <v>0</v>
      </c>
      <c r="AG245" s="19"/>
      <c r="AH245" s="19"/>
      <c r="AI245" s="19"/>
      <c r="AJ245" s="23"/>
      <c r="AK245" s="23"/>
      <c r="AL245" s="23"/>
      <c r="AM245" s="20" t="e">
        <f>AG245*'1. Standard_Cost'!B286+'Incremental_Cost Year 1'!#REF!*'1. Standard_Cost'!C286+'Incremental_Cost Year 1'!#REF!*'1. Standard_Cost'!D286+'Incremental_Cost Year 1'!#REF!+'Incremental_Cost Year 1'!#REF!+AK245</f>
        <v>#REF!</v>
      </c>
      <c r="AN245" s="20" t="e">
        <f>AM245*'1. Standard_Cost'!C290</f>
        <v>#REF!</v>
      </c>
      <c r="AO245" s="23"/>
      <c r="AQ245" s="20">
        <f t="shared" si="439"/>
        <v>0</v>
      </c>
      <c r="AR245" s="20">
        <f t="shared" si="440"/>
        <v>0</v>
      </c>
      <c r="AS245" s="20" t="e">
        <f t="shared" si="441"/>
        <v>#REF!</v>
      </c>
      <c r="AT245" s="20" t="e">
        <f t="shared" ref="AT245:AT247" si="444">SUM(AQ245,AR245,AS245)</f>
        <v>#REF!</v>
      </c>
      <c r="AU245" s="24"/>
      <c r="AV245" s="24">
        <v>0</v>
      </c>
      <c r="AW245" s="24"/>
      <c r="AX245" s="24"/>
      <c r="AY245" s="24"/>
      <c r="AZ245" s="24"/>
      <c r="BA245" s="25" t="e">
        <f t="shared" si="442"/>
        <v>#REF!</v>
      </c>
    </row>
    <row r="246" spans="1:53" outlineLevel="2">
      <c r="B246" s="41"/>
      <c r="C246" s="41"/>
      <c r="D246" s="84"/>
      <c r="E246" s="84"/>
      <c r="F246" s="84"/>
      <c r="G246" s="83"/>
      <c r="H246" s="15" t="s">
        <v>51</v>
      </c>
      <c r="I246" s="16"/>
      <c r="J246" s="17"/>
      <c r="K246" s="17"/>
      <c r="L246" s="18" t="str">
        <f>IF(I246&lt;&gt;0,((VLOOKUP(I246,'1. Standard_Cost'!$B$4:$D$9,2)+VLOOKUP(I246,'1. Standard_Cost'!$B$4:$D$9,3))*J246*K246),"0")</f>
        <v>0</v>
      </c>
      <c r="M246" s="18">
        <f t="shared" si="438"/>
        <v>0</v>
      </c>
      <c r="N246" s="19"/>
      <c r="O246" s="19"/>
      <c r="P246" s="19"/>
      <c r="Q246" s="19"/>
      <c r="R246" s="20">
        <f>+N246*P246*'1. Standard_Cost'!$B$13</f>
        <v>0</v>
      </c>
      <c r="S246" s="20">
        <f>+N246*O246*P246*'1. Standard_Cost'!$C$13</f>
        <v>0</v>
      </c>
      <c r="T246" s="20">
        <f>+N246*P246*Q246*'1. Standard_Cost'!$D$13</f>
        <v>0</v>
      </c>
      <c r="U246" s="20">
        <f>+N246*O246*'1. Standard_Cost'!$E$13</f>
        <v>0</v>
      </c>
      <c r="V246" s="19"/>
      <c r="W246" s="19"/>
      <c r="X246" s="19"/>
      <c r="Y246" s="20">
        <f>+V246*((X246*'1. Standard_Cost'!$B$17)+(W246*X246*'1. Standard_Cost'!$C$17))</f>
        <v>0</v>
      </c>
      <c r="Z246" s="19"/>
      <c r="AA246" s="19"/>
      <c r="AB246" s="20">
        <f>+Z246*'1. Standard_Cost'!$B$21+AA246*'1. Standard_Cost'!$C$21</f>
        <v>0</v>
      </c>
      <c r="AC246" s="21"/>
      <c r="AD246" s="22"/>
      <c r="AE246" s="20">
        <f>SUM(AD246,AC246,AB246,Y246,U246,T246,S246,R246)*'1. Standard_Cost'!B290</f>
        <v>0</v>
      </c>
      <c r="AF246" s="20">
        <f t="shared" si="443"/>
        <v>0</v>
      </c>
      <c r="AG246" s="19"/>
      <c r="AH246" s="19"/>
      <c r="AI246" s="19"/>
      <c r="AJ246" s="23"/>
      <c r="AK246" s="23"/>
      <c r="AL246" s="23"/>
      <c r="AM246" s="20" t="e">
        <f>AG246*'1. Standard_Cost'!B286+'Incremental_Cost Year 1'!#REF!*'1. Standard_Cost'!C286+'Incremental_Cost Year 1'!#REF!*'1. Standard_Cost'!D286+'Incremental_Cost Year 1'!#REF!+'Incremental_Cost Year 1'!#REF!+AK246</f>
        <v>#REF!</v>
      </c>
      <c r="AN246" s="20" t="e">
        <f>AM246*'1. Standard_Cost'!C290</f>
        <v>#REF!</v>
      </c>
      <c r="AO246" s="23"/>
      <c r="AQ246" s="20">
        <f t="shared" si="439"/>
        <v>0</v>
      </c>
      <c r="AR246" s="20">
        <f t="shared" si="440"/>
        <v>0</v>
      </c>
      <c r="AS246" s="20" t="e">
        <f t="shared" si="441"/>
        <v>#REF!</v>
      </c>
      <c r="AT246" s="20" t="e">
        <f t="shared" si="444"/>
        <v>#REF!</v>
      </c>
      <c r="AU246" s="24"/>
      <c r="AV246" s="24"/>
      <c r="AW246" s="24"/>
      <c r="AX246" s="24"/>
      <c r="AY246" s="24"/>
      <c r="AZ246" s="24"/>
      <c r="BA246" s="25" t="e">
        <f t="shared" si="442"/>
        <v>#REF!</v>
      </c>
    </row>
    <row r="247" spans="1:53" outlineLevel="2">
      <c r="B247" s="41"/>
      <c r="C247" s="41"/>
      <c r="D247" s="84"/>
      <c r="E247" s="84"/>
      <c r="F247" s="84"/>
      <c r="G247" s="83"/>
      <c r="H247" s="26" t="s">
        <v>180</v>
      </c>
      <c r="I247" s="16"/>
      <c r="J247" s="17"/>
      <c r="K247" s="17"/>
      <c r="L247" s="18" t="str">
        <f>IF(I247&lt;&gt;0,((VLOOKUP(I247,'1. Standard_Cost'!$B$4:$D$9,2)+VLOOKUP(I247,'1. Standard_Cost'!$B$4:$D$9,3))*J247*K247),"0")</f>
        <v>0</v>
      </c>
      <c r="M247" s="18">
        <f t="shared" si="438"/>
        <v>0</v>
      </c>
      <c r="N247" s="19"/>
      <c r="O247" s="19"/>
      <c r="P247" s="19"/>
      <c r="Q247" s="19"/>
      <c r="R247" s="20">
        <f>+N247*P247*'1. Standard_Cost'!$B$13</f>
        <v>0</v>
      </c>
      <c r="S247" s="20">
        <f>+N247*O247*P247*'1. Standard_Cost'!$C$13</f>
        <v>0</v>
      </c>
      <c r="T247" s="20">
        <f>+N247*P247*Q247*'1. Standard_Cost'!$D$13</f>
        <v>0</v>
      </c>
      <c r="U247" s="20">
        <f>+N247*O247*'1. Standard_Cost'!$E$13</f>
        <v>0</v>
      </c>
      <c r="V247" s="19"/>
      <c r="W247" s="19"/>
      <c r="X247" s="19"/>
      <c r="Y247" s="20">
        <f>+V247*((X247*'1. Standard_Cost'!$B$17)+(W247*X247*'1. Standard_Cost'!$C$17))</f>
        <v>0</v>
      </c>
      <c r="Z247" s="19"/>
      <c r="AA247" s="19"/>
      <c r="AB247" s="20">
        <f>+Z247*'1. Standard_Cost'!$B$21+AA247*'1. Standard_Cost'!$C$21</f>
        <v>0</v>
      </c>
      <c r="AC247" s="21"/>
      <c r="AD247" s="22"/>
      <c r="AE247" s="20">
        <f>SUM(AD247,AC247,AB247,Y247,U247,T247,S247,R247)*'1. Standard_Cost'!B290</f>
        <v>0</v>
      </c>
      <c r="AF247" s="20">
        <f t="shared" si="443"/>
        <v>0</v>
      </c>
      <c r="AG247" s="19"/>
      <c r="AH247" s="19"/>
      <c r="AI247" s="19"/>
      <c r="AJ247" s="23"/>
      <c r="AK247" s="23"/>
      <c r="AL247" s="23"/>
      <c r="AM247" s="20" t="e">
        <f>AG247*'1. Standard_Cost'!B286+'Incremental_Cost Year 1'!#REF!*'1. Standard_Cost'!C286+'Incremental_Cost Year 1'!#REF!*'1. Standard_Cost'!D286+'Incremental_Cost Year 1'!#REF!+'Incremental_Cost Year 1'!#REF!+AK247</f>
        <v>#REF!</v>
      </c>
      <c r="AN247" s="20" t="e">
        <f>AM247*'1. Standard_Cost'!C290</f>
        <v>#REF!</v>
      </c>
      <c r="AO247" s="23"/>
      <c r="AQ247" s="20">
        <f t="shared" si="439"/>
        <v>0</v>
      </c>
      <c r="AR247" s="20">
        <f t="shared" si="440"/>
        <v>0</v>
      </c>
      <c r="AS247" s="20" t="e">
        <f t="shared" si="441"/>
        <v>#REF!</v>
      </c>
      <c r="AT247" s="20" t="e">
        <f t="shared" si="444"/>
        <v>#REF!</v>
      </c>
      <c r="AU247" s="24"/>
      <c r="AV247" s="24"/>
      <c r="AW247" s="24"/>
      <c r="AX247" s="24"/>
      <c r="AY247" s="24"/>
      <c r="AZ247" s="24"/>
      <c r="BA247" s="25" t="e">
        <f t="shared" si="442"/>
        <v>#REF!</v>
      </c>
    </row>
    <row r="248" spans="1:53" ht="27.6" outlineLevel="1">
      <c r="B248" s="41"/>
      <c r="C248" s="41"/>
      <c r="D248" s="86" t="s">
        <v>48</v>
      </c>
      <c r="E248" s="86" t="s">
        <v>293</v>
      </c>
      <c r="F248" s="88" t="s">
        <v>153</v>
      </c>
      <c r="G248" s="89" t="s">
        <v>154</v>
      </c>
      <c r="H248" s="27" t="s">
        <v>297</v>
      </c>
      <c r="I248" s="28"/>
      <c r="J248" s="28"/>
      <c r="K248" s="28"/>
      <c r="L248" s="29">
        <f>SUM(L244:L247)</f>
        <v>0</v>
      </c>
      <c r="M248" s="29">
        <f>SUM(M244:M247)</f>
        <v>0</v>
      </c>
      <c r="N248" s="28"/>
      <c r="O248" s="28"/>
      <c r="P248" s="28"/>
      <c r="Q248" s="28"/>
      <c r="R248" s="30">
        <f>SUM(R244:R247)</f>
        <v>0</v>
      </c>
      <c r="S248" s="30">
        <f>SUM(S244:S247)</f>
        <v>0</v>
      </c>
      <c r="T248" s="30">
        <f>SUM(T244:T247)</f>
        <v>0</v>
      </c>
      <c r="U248" s="30">
        <f>SUM(U244:U247)</f>
        <v>0</v>
      </c>
      <c r="V248" s="28"/>
      <c r="W248" s="28"/>
      <c r="X248" s="28"/>
      <c r="Y248" s="29">
        <f>SUM(Y244:Y247)</f>
        <v>0</v>
      </c>
      <c r="Z248" s="28"/>
      <c r="AA248" s="28"/>
      <c r="AB248" s="29">
        <f t="shared" ref="AB248:AF248" si="445">SUM(AB244:AB247)</f>
        <v>0</v>
      </c>
      <c r="AC248" s="29">
        <f t="shared" si="445"/>
        <v>0</v>
      </c>
      <c r="AD248" s="29">
        <f t="shared" si="445"/>
        <v>0</v>
      </c>
      <c r="AE248" s="29">
        <f t="shared" si="445"/>
        <v>0</v>
      </c>
      <c r="AF248" s="29">
        <f t="shared" si="445"/>
        <v>0</v>
      </c>
      <c r="AG248" s="28"/>
      <c r="AH248" s="28"/>
      <c r="AI248" s="28"/>
      <c r="AJ248" s="30">
        <f>SUM(AJ244:AJ247)</f>
        <v>0</v>
      </c>
      <c r="AK248" s="30">
        <f>SUM(AK244:AK247)</f>
        <v>0</v>
      </c>
      <c r="AL248" s="30">
        <f>SUM(AL244:AL247)</f>
        <v>0</v>
      </c>
      <c r="AM248" s="29" t="e">
        <f>SUM(AM244:AM247)</f>
        <v>#REF!</v>
      </c>
      <c r="AN248" s="29" t="e">
        <f>SUM(AN244:AN247)</f>
        <v>#REF!</v>
      </c>
      <c r="AO248" s="31"/>
      <c r="AP248" s="32"/>
      <c r="AQ248" s="78">
        <f t="shared" ref="AQ248:BA248" si="446">SUM(AQ244:AQ247)</f>
        <v>0</v>
      </c>
      <c r="AR248" s="78">
        <f t="shared" si="446"/>
        <v>0</v>
      </c>
      <c r="AS248" s="78" t="e">
        <f t="shared" si="446"/>
        <v>#REF!</v>
      </c>
      <c r="AT248" s="78" t="e">
        <f t="shared" si="446"/>
        <v>#REF!</v>
      </c>
      <c r="AU248" s="78">
        <f t="shared" si="446"/>
        <v>0</v>
      </c>
      <c r="AV248" s="78">
        <f t="shared" si="446"/>
        <v>0</v>
      </c>
      <c r="AW248" s="78">
        <f t="shared" si="446"/>
        <v>0</v>
      </c>
      <c r="AX248" s="78">
        <f t="shared" si="446"/>
        <v>0</v>
      </c>
      <c r="AY248" s="78">
        <f t="shared" si="446"/>
        <v>0</v>
      </c>
      <c r="AZ248" s="78">
        <f t="shared" si="446"/>
        <v>0</v>
      </c>
      <c r="BA248" s="78" t="e">
        <f t="shared" si="446"/>
        <v>#REF!</v>
      </c>
    </row>
    <row r="249" spans="1:53" outlineLevel="2">
      <c r="B249" s="41"/>
      <c r="C249" s="41"/>
      <c r="D249" s="85"/>
      <c r="E249" s="85"/>
      <c r="F249" s="87"/>
      <c r="G249" s="82"/>
      <c r="H249" s="15" t="s">
        <v>49</v>
      </c>
      <c r="I249" s="16"/>
      <c r="J249" s="17"/>
      <c r="K249" s="17"/>
      <c r="L249" s="18" t="str">
        <f>IF(I249&lt;&gt;0,((VLOOKUP(I249,'1. Standard_Cost'!$B$4:$D$9,2)+VLOOKUP(I249,'1. Standard_Cost'!$B$4:$D$9,3))*J249*K249),"0")</f>
        <v>0</v>
      </c>
      <c r="M249" s="18">
        <f t="shared" ref="M249:M252" si="447">L249*0.167</f>
        <v>0</v>
      </c>
      <c r="N249" s="19"/>
      <c r="O249" s="19"/>
      <c r="P249" s="19"/>
      <c r="Q249" s="19"/>
      <c r="R249" s="20">
        <f>+N249*P249*'1. Standard_Cost'!$B$13</f>
        <v>0</v>
      </c>
      <c r="S249" s="20">
        <f>+N249*O249*P249*'1. Standard_Cost'!$C$13</f>
        <v>0</v>
      </c>
      <c r="T249" s="20">
        <f>+N249*P249*Q249*'1. Standard_Cost'!$D$13</f>
        <v>0</v>
      </c>
      <c r="U249" s="20">
        <f>+N249*O249*'1. Standard_Cost'!$E$13</f>
        <v>0</v>
      </c>
      <c r="V249" s="19"/>
      <c r="W249" s="19"/>
      <c r="X249" s="19"/>
      <c r="Y249" s="20">
        <f>+V249*((X249*'1. Standard_Cost'!$B$17)+(W249*X249*'1. Standard_Cost'!$C$17))</f>
        <v>0</v>
      </c>
      <c r="Z249" s="19"/>
      <c r="AA249" s="19"/>
      <c r="AB249" s="20">
        <f>+Z249*'1. Standard_Cost'!$B$21+AA249*'1. Standard_Cost'!$C$21</f>
        <v>0</v>
      </c>
      <c r="AC249" s="21"/>
      <c r="AD249" s="22"/>
      <c r="AE249" s="20">
        <f>SUM(AD249,AC249,AB249,Y249,U249,T249,S249,R249)*'1. Standard_Cost'!B295</f>
        <v>0</v>
      </c>
      <c r="AF249" s="20">
        <f>SUM(AD249,AE249)</f>
        <v>0</v>
      </c>
      <c r="AG249" s="19"/>
      <c r="AH249" s="19"/>
      <c r="AI249" s="19"/>
      <c r="AJ249" s="23"/>
      <c r="AK249" s="23"/>
      <c r="AL249" s="23"/>
      <c r="AM249" s="20" t="e">
        <f>AG249*'1. Standard_Cost'!B291+'Incremental_Cost Year 1'!#REF!*'1. Standard_Cost'!C291+'Incremental_Cost Year 1'!#REF!*'1. Standard_Cost'!D291+'Incremental_Cost Year 1'!#REF!+'Incremental_Cost Year 1'!#REF!+AK249</f>
        <v>#REF!</v>
      </c>
      <c r="AN249" s="20" t="e">
        <f>AM249*'1. Standard_Cost'!C295</f>
        <v>#REF!</v>
      </c>
      <c r="AO249" s="23"/>
      <c r="AQ249" s="20">
        <f t="shared" ref="AQ249:AQ252" si="448">L249+M249</f>
        <v>0</v>
      </c>
      <c r="AR249" s="20">
        <f t="shared" ref="AR249:AR252" si="449">AF249</f>
        <v>0</v>
      </c>
      <c r="AS249" s="20" t="e">
        <f t="shared" ref="AS249:AS252" si="450">AM249+AN249</f>
        <v>#REF!</v>
      </c>
      <c r="AT249" s="20" t="e">
        <f>SUM(AQ249,AR249,AS249)</f>
        <v>#REF!</v>
      </c>
      <c r="AU249" s="24"/>
      <c r="AV249" s="24"/>
      <c r="AW249" s="24"/>
      <c r="AX249" s="24"/>
      <c r="AY249" s="24"/>
      <c r="AZ249" s="24"/>
      <c r="BA249" s="25" t="e">
        <f t="shared" ref="BA249:BA252" si="451">SUM(AU249:AZ249)-AT249</f>
        <v>#REF!</v>
      </c>
    </row>
    <row r="250" spans="1:53" outlineLevel="2">
      <c r="B250" s="41"/>
      <c r="C250" s="41"/>
      <c r="D250" s="84"/>
      <c r="E250" s="84"/>
      <c r="F250" s="84"/>
      <c r="G250" s="83"/>
      <c r="H250" s="15" t="s">
        <v>50</v>
      </c>
      <c r="I250" s="16"/>
      <c r="J250" s="17"/>
      <c r="K250" s="17"/>
      <c r="L250" s="18" t="str">
        <f>IF(I250&lt;&gt;0,((VLOOKUP(I250,'1. Standard_Cost'!$B$4:$D$9,2)+VLOOKUP(I250,'1. Standard_Cost'!$B$4:$D$9,3))*J250*K250),"0")</f>
        <v>0</v>
      </c>
      <c r="M250" s="18">
        <f t="shared" si="447"/>
        <v>0</v>
      </c>
      <c r="N250" s="19"/>
      <c r="O250" s="19"/>
      <c r="P250" s="19"/>
      <c r="Q250" s="19"/>
      <c r="R250" s="20">
        <f>+N250*P250*'1. Standard_Cost'!$B$13</f>
        <v>0</v>
      </c>
      <c r="S250" s="20">
        <f>+N250*O250*P250*'1. Standard_Cost'!$C$13</f>
        <v>0</v>
      </c>
      <c r="T250" s="20">
        <f>+N250*P250*Q250*'1. Standard_Cost'!$D$13</f>
        <v>0</v>
      </c>
      <c r="U250" s="20">
        <f>+N250*O250*'1. Standard_Cost'!$E$13</f>
        <v>0</v>
      </c>
      <c r="V250" s="19"/>
      <c r="W250" s="19"/>
      <c r="X250" s="19"/>
      <c r="Y250" s="20">
        <f>+V250*((X250*'1. Standard_Cost'!$B$17)+(W250*X250*'1. Standard_Cost'!$C$17))</f>
        <v>0</v>
      </c>
      <c r="Z250" s="19"/>
      <c r="AA250" s="19"/>
      <c r="AB250" s="20">
        <f>+Z250*'1. Standard_Cost'!$B$21+AA250*'1. Standard_Cost'!$C$21</f>
        <v>0</v>
      </c>
      <c r="AC250" s="21"/>
      <c r="AD250" s="22"/>
      <c r="AE250" s="20">
        <f>SUM(AD250,AC250,AB250,Y250,U250,T250,S250,R250)*'1. Standard_Cost'!B295</f>
        <v>0</v>
      </c>
      <c r="AF250" s="20">
        <f t="shared" ref="AF250:AF252" si="452">SUM(AD250,AE250)</f>
        <v>0</v>
      </c>
      <c r="AG250" s="19"/>
      <c r="AH250" s="19"/>
      <c r="AI250" s="19"/>
      <c r="AJ250" s="23"/>
      <c r="AK250" s="23"/>
      <c r="AL250" s="23"/>
      <c r="AM250" s="20" t="e">
        <f>AG250*'1. Standard_Cost'!B291+'Incremental_Cost Year 1'!#REF!*'1. Standard_Cost'!C291+'Incremental_Cost Year 1'!#REF!*'1. Standard_Cost'!D291+'Incremental_Cost Year 1'!#REF!+'Incremental_Cost Year 1'!#REF!+AK250</f>
        <v>#REF!</v>
      </c>
      <c r="AN250" s="20" t="e">
        <f>AM250*'1. Standard_Cost'!C295</f>
        <v>#REF!</v>
      </c>
      <c r="AO250" s="23"/>
      <c r="AQ250" s="20">
        <f t="shared" si="448"/>
        <v>0</v>
      </c>
      <c r="AR250" s="20">
        <f t="shared" si="449"/>
        <v>0</v>
      </c>
      <c r="AS250" s="20" t="e">
        <f t="shared" si="450"/>
        <v>#REF!</v>
      </c>
      <c r="AT250" s="20" t="e">
        <f t="shared" ref="AT250:AT252" si="453">SUM(AQ250,AR250,AS250)</f>
        <v>#REF!</v>
      </c>
      <c r="AU250" s="24"/>
      <c r="AV250" s="24">
        <v>0</v>
      </c>
      <c r="AW250" s="24"/>
      <c r="AX250" s="24"/>
      <c r="AY250" s="24"/>
      <c r="AZ250" s="24"/>
      <c r="BA250" s="25" t="e">
        <f t="shared" si="451"/>
        <v>#REF!</v>
      </c>
    </row>
    <row r="251" spans="1:53" outlineLevel="2">
      <c r="B251" s="41"/>
      <c r="C251" s="41"/>
      <c r="D251" s="84"/>
      <c r="E251" s="84"/>
      <c r="F251" s="84"/>
      <c r="G251" s="83"/>
      <c r="H251" s="15" t="s">
        <v>51</v>
      </c>
      <c r="I251" s="16"/>
      <c r="J251" s="17"/>
      <c r="K251" s="17"/>
      <c r="L251" s="18" t="str">
        <f>IF(I251&lt;&gt;0,((VLOOKUP(I251,'1. Standard_Cost'!$B$4:$D$9,2)+VLOOKUP(I251,'1. Standard_Cost'!$B$4:$D$9,3))*J251*K251),"0")</f>
        <v>0</v>
      </c>
      <c r="M251" s="18">
        <f t="shared" si="447"/>
        <v>0</v>
      </c>
      <c r="N251" s="19"/>
      <c r="O251" s="19"/>
      <c r="P251" s="19"/>
      <c r="Q251" s="19"/>
      <c r="R251" s="20">
        <f>+N251*P251*'1. Standard_Cost'!$B$13</f>
        <v>0</v>
      </c>
      <c r="S251" s="20">
        <f>+N251*O251*P251*'1. Standard_Cost'!$C$13</f>
        <v>0</v>
      </c>
      <c r="T251" s="20">
        <f>+N251*P251*Q251*'1. Standard_Cost'!$D$13</f>
        <v>0</v>
      </c>
      <c r="U251" s="20">
        <f>+N251*O251*'1. Standard_Cost'!$E$13</f>
        <v>0</v>
      </c>
      <c r="V251" s="19"/>
      <c r="W251" s="19"/>
      <c r="X251" s="19"/>
      <c r="Y251" s="20">
        <f>+V251*((X251*'1. Standard_Cost'!$B$17)+(W251*X251*'1. Standard_Cost'!$C$17))</f>
        <v>0</v>
      </c>
      <c r="Z251" s="19"/>
      <c r="AA251" s="19"/>
      <c r="AB251" s="20">
        <f>+Z251*'1. Standard_Cost'!$B$21+AA251*'1. Standard_Cost'!$C$21</f>
        <v>0</v>
      </c>
      <c r="AC251" s="21"/>
      <c r="AD251" s="22"/>
      <c r="AE251" s="20">
        <f>SUM(AD251,AC251,AB251,Y251,U251,T251,S251,R251)*'1. Standard_Cost'!B295</f>
        <v>0</v>
      </c>
      <c r="AF251" s="20">
        <f t="shared" si="452"/>
        <v>0</v>
      </c>
      <c r="AG251" s="19"/>
      <c r="AH251" s="19"/>
      <c r="AI251" s="19"/>
      <c r="AJ251" s="23"/>
      <c r="AK251" s="23"/>
      <c r="AL251" s="23"/>
      <c r="AM251" s="20" t="e">
        <f>AG251*'1. Standard_Cost'!B291+'Incremental_Cost Year 1'!#REF!*'1. Standard_Cost'!C291+'Incremental_Cost Year 1'!#REF!*'1. Standard_Cost'!D291+'Incremental_Cost Year 1'!#REF!+'Incremental_Cost Year 1'!#REF!+AK251</f>
        <v>#REF!</v>
      </c>
      <c r="AN251" s="20" t="e">
        <f>AM251*'1. Standard_Cost'!C295</f>
        <v>#REF!</v>
      </c>
      <c r="AO251" s="23"/>
      <c r="AQ251" s="20">
        <f t="shared" si="448"/>
        <v>0</v>
      </c>
      <c r="AR251" s="20">
        <f t="shared" si="449"/>
        <v>0</v>
      </c>
      <c r="AS251" s="20" t="e">
        <f t="shared" si="450"/>
        <v>#REF!</v>
      </c>
      <c r="AT251" s="20" t="e">
        <f t="shared" si="453"/>
        <v>#REF!</v>
      </c>
      <c r="AU251" s="24"/>
      <c r="AV251" s="24"/>
      <c r="AW251" s="24"/>
      <c r="AX251" s="24"/>
      <c r="AY251" s="24"/>
      <c r="AZ251" s="24"/>
      <c r="BA251" s="25" t="e">
        <f t="shared" si="451"/>
        <v>#REF!</v>
      </c>
    </row>
    <row r="252" spans="1:53" outlineLevel="2">
      <c r="B252" s="41"/>
      <c r="C252" s="41"/>
      <c r="D252" s="84"/>
      <c r="E252" s="84"/>
      <c r="F252" s="84"/>
      <c r="G252" s="83"/>
      <c r="H252" s="26" t="s">
        <v>180</v>
      </c>
      <c r="I252" s="16"/>
      <c r="J252" s="17"/>
      <c r="K252" s="17"/>
      <c r="L252" s="18" t="str">
        <f>IF(I252&lt;&gt;0,((VLOOKUP(I252,'1. Standard_Cost'!$B$4:$D$9,2)+VLOOKUP(I252,'1. Standard_Cost'!$B$4:$D$9,3))*J252*K252),"0")</f>
        <v>0</v>
      </c>
      <c r="M252" s="18">
        <f t="shared" si="447"/>
        <v>0</v>
      </c>
      <c r="N252" s="19"/>
      <c r="O252" s="19"/>
      <c r="P252" s="19"/>
      <c r="Q252" s="19"/>
      <c r="R252" s="20">
        <f>+N252*P252*'1. Standard_Cost'!$B$13</f>
        <v>0</v>
      </c>
      <c r="S252" s="20">
        <f>+N252*O252*P252*'1. Standard_Cost'!$C$13</f>
        <v>0</v>
      </c>
      <c r="T252" s="20">
        <f>+N252*P252*Q252*'1. Standard_Cost'!$D$13</f>
        <v>0</v>
      </c>
      <c r="U252" s="20">
        <f>+N252*O252*'1. Standard_Cost'!$E$13</f>
        <v>0</v>
      </c>
      <c r="V252" s="19"/>
      <c r="W252" s="19"/>
      <c r="X252" s="19"/>
      <c r="Y252" s="20">
        <f>+V252*((X252*'1. Standard_Cost'!$B$17)+(W252*X252*'1. Standard_Cost'!$C$17))</f>
        <v>0</v>
      </c>
      <c r="Z252" s="19"/>
      <c r="AA252" s="19"/>
      <c r="AB252" s="20">
        <f>+Z252*'1. Standard_Cost'!$B$21+AA252*'1. Standard_Cost'!$C$21</f>
        <v>0</v>
      </c>
      <c r="AC252" s="21"/>
      <c r="AD252" s="22"/>
      <c r="AE252" s="20">
        <f>SUM(AD252,AC252,AB252,Y252,U252,T252,S252,R252)*'1. Standard_Cost'!B295</f>
        <v>0</v>
      </c>
      <c r="AF252" s="20">
        <f t="shared" si="452"/>
        <v>0</v>
      </c>
      <c r="AG252" s="19"/>
      <c r="AH252" s="19"/>
      <c r="AI252" s="19"/>
      <c r="AJ252" s="23"/>
      <c r="AK252" s="23"/>
      <c r="AL252" s="23"/>
      <c r="AM252" s="20" t="e">
        <f>AG252*'1. Standard_Cost'!B291+'Incremental_Cost Year 1'!#REF!*'1. Standard_Cost'!C291+'Incremental_Cost Year 1'!#REF!*'1. Standard_Cost'!D291+'Incremental_Cost Year 1'!#REF!+'Incremental_Cost Year 1'!#REF!+AK252</f>
        <v>#REF!</v>
      </c>
      <c r="AN252" s="20" t="e">
        <f>AM252*'1. Standard_Cost'!C295</f>
        <v>#REF!</v>
      </c>
      <c r="AO252" s="23"/>
      <c r="AQ252" s="20">
        <f t="shared" si="448"/>
        <v>0</v>
      </c>
      <c r="AR252" s="20">
        <f t="shared" si="449"/>
        <v>0</v>
      </c>
      <c r="AS252" s="20" t="e">
        <f t="shared" si="450"/>
        <v>#REF!</v>
      </c>
      <c r="AT252" s="20" t="e">
        <f t="shared" si="453"/>
        <v>#REF!</v>
      </c>
      <c r="AU252" s="24"/>
      <c r="AV252" s="24"/>
      <c r="AW252" s="24"/>
      <c r="AX252" s="24"/>
      <c r="AY252" s="24"/>
      <c r="AZ252" s="24"/>
      <c r="BA252" s="25" t="e">
        <f t="shared" si="451"/>
        <v>#REF!</v>
      </c>
    </row>
    <row r="253" spans="1:53" ht="27.6" outlineLevel="1">
      <c r="B253" s="41"/>
      <c r="C253" s="41"/>
      <c r="D253" s="86" t="s">
        <v>48</v>
      </c>
      <c r="E253" s="86" t="s">
        <v>294</v>
      </c>
      <c r="F253" s="88" t="s">
        <v>153</v>
      </c>
      <c r="G253" s="89" t="s">
        <v>154</v>
      </c>
      <c r="H253" s="27" t="s">
        <v>298</v>
      </c>
      <c r="I253" s="28"/>
      <c r="J253" s="28"/>
      <c r="K253" s="28"/>
      <c r="L253" s="29">
        <f>SUM(L249:L252)</f>
        <v>0</v>
      </c>
      <c r="M253" s="29">
        <f>SUM(M249:M252)</f>
        <v>0</v>
      </c>
      <c r="N253" s="28"/>
      <c r="O253" s="28"/>
      <c r="P253" s="28"/>
      <c r="Q253" s="28"/>
      <c r="R253" s="30">
        <f>SUM(R249:R252)</f>
        <v>0</v>
      </c>
      <c r="S253" s="30">
        <f>SUM(S249:S252)</f>
        <v>0</v>
      </c>
      <c r="T253" s="30">
        <f>SUM(T249:T252)</f>
        <v>0</v>
      </c>
      <c r="U253" s="30">
        <f>SUM(U249:U252)</f>
        <v>0</v>
      </c>
      <c r="V253" s="28"/>
      <c r="W253" s="28"/>
      <c r="X253" s="28"/>
      <c r="Y253" s="29">
        <f>SUM(Y249:Y252)</f>
        <v>0</v>
      </c>
      <c r="Z253" s="28"/>
      <c r="AA253" s="28"/>
      <c r="AB253" s="29">
        <f t="shared" ref="AB253:AF253" si="454">SUM(AB249:AB252)</f>
        <v>0</v>
      </c>
      <c r="AC253" s="29">
        <f t="shared" si="454"/>
        <v>0</v>
      </c>
      <c r="AD253" s="29">
        <f t="shared" si="454"/>
        <v>0</v>
      </c>
      <c r="AE253" s="29">
        <f t="shared" si="454"/>
        <v>0</v>
      </c>
      <c r="AF253" s="29">
        <f t="shared" si="454"/>
        <v>0</v>
      </c>
      <c r="AG253" s="28"/>
      <c r="AH253" s="28"/>
      <c r="AI253" s="28"/>
      <c r="AJ253" s="30">
        <f>SUM(AJ249:AJ252)</f>
        <v>0</v>
      </c>
      <c r="AK253" s="30">
        <f>SUM(AK249:AK252)</f>
        <v>0</v>
      </c>
      <c r="AL253" s="30">
        <f>SUM(AL249:AL252)</f>
        <v>0</v>
      </c>
      <c r="AM253" s="29" t="e">
        <f>SUM(AM249:AM252)</f>
        <v>#REF!</v>
      </c>
      <c r="AN253" s="29" t="e">
        <f>SUM(AN249:AN252)</f>
        <v>#REF!</v>
      </c>
      <c r="AO253" s="31"/>
      <c r="AP253" s="32"/>
      <c r="AQ253" s="78">
        <f t="shared" ref="AQ253:BA253" si="455">SUM(AQ249:AQ252)</f>
        <v>0</v>
      </c>
      <c r="AR253" s="78">
        <f t="shared" si="455"/>
        <v>0</v>
      </c>
      <c r="AS253" s="78" t="e">
        <f t="shared" si="455"/>
        <v>#REF!</v>
      </c>
      <c r="AT253" s="78" t="e">
        <f t="shared" si="455"/>
        <v>#REF!</v>
      </c>
      <c r="AU253" s="78">
        <f t="shared" si="455"/>
        <v>0</v>
      </c>
      <c r="AV253" s="78">
        <f t="shared" si="455"/>
        <v>0</v>
      </c>
      <c r="AW253" s="78">
        <f t="shared" si="455"/>
        <v>0</v>
      </c>
      <c r="AX253" s="78">
        <f t="shared" si="455"/>
        <v>0</v>
      </c>
      <c r="AY253" s="78">
        <f t="shared" si="455"/>
        <v>0</v>
      </c>
      <c r="AZ253" s="78">
        <f t="shared" si="455"/>
        <v>0</v>
      </c>
      <c r="BA253" s="78" t="e">
        <f t="shared" si="455"/>
        <v>#REF!</v>
      </c>
    </row>
    <row r="254" spans="1:53" s="14" customFormat="1" ht="12.75" customHeight="1">
      <c r="A254" s="3"/>
      <c r="B254" s="239" t="s">
        <v>299</v>
      </c>
      <c r="C254" s="227"/>
      <c r="D254" s="227"/>
      <c r="E254" s="228"/>
      <c r="F254" s="56"/>
      <c r="G254" s="56"/>
      <c r="H254" s="56" t="s">
        <v>300</v>
      </c>
      <c r="I254" s="62"/>
      <c r="J254" s="62"/>
      <c r="K254" s="62"/>
      <c r="L254" s="63">
        <f>SUM(L255,L261,L282,L303)</f>
        <v>0</v>
      </c>
      <c r="M254" s="63">
        <f>SUM(M255,M261,M282,M303)</f>
        <v>0</v>
      </c>
      <c r="N254" s="62"/>
      <c r="O254" s="62"/>
      <c r="P254" s="62"/>
      <c r="Q254" s="62"/>
      <c r="R254" s="63">
        <f t="shared" ref="R254:U254" si="456">SUM(R255,R261,R282,R303)</f>
        <v>0</v>
      </c>
      <c r="S254" s="63">
        <f t="shared" si="456"/>
        <v>0</v>
      </c>
      <c r="T254" s="63">
        <f t="shared" si="456"/>
        <v>0</v>
      </c>
      <c r="U254" s="63">
        <f t="shared" si="456"/>
        <v>0</v>
      </c>
      <c r="V254" s="62"/>
      <c r="W254" s="62"/>
      <c r="X254" s="62"/>
      <c r="Y254" s="63">
        <f>SUM(Y255,Y261,Y282,Y303)</f>
        <v>0</v>
      </c>
      <c r="Z254" s="62"/>
      <c r="AA254" s="62"/>
      <c r="AB254" s="63">
        <f>SUM(AB255,AB261,AB282,AB303)</f>
        <v>0</v>
      </c>
      <c r="AC254" s="62"/>
      <c r="AD254" s="62"/>
      <c r="AE254" s="63">
        <f t="shared" ref="AE254:AF254" si="457">SUM(AE255,AE261,AE282,AE303)</f>
        <v>0</v>
      </c>
      <c r="AF254" s="63">
        <f t="shared" si="457"/>
        <v>0</v>
      </c>
      <c r="AG254" s="62"/>
      <c r="AH254" s="62"/>
      <c r="AI254" s="62"/>
      <c r="AJ254" s="63">
        <f t="shared" ref="AJ254:AN254" si="458">SUM(AJ255,AJ261,AJ282,AJ303)</f>
        <v>0</v>
      </c>
      <c r="AK254" s="63">
        <f t="shared" si="458"/>
        <v>0</v>
      </c>
      <c r="AL254" s="63">
        <f t="shared" si="458"/>
        <v>0</v>
      </c>
      <c r="AM254" s="63" t="e">
        <f t="shared" si="458"/>
        <v>#REF!</v>
      </c>
      <c r="AN254" s="63" t="e">
        <f t="shared" si="458"/>
        <v>#REF!</v>
      </c>
      <c r="AO254" s="62"/>
      <c r="AQ254" s="63">
        <f t="shared" ref="AQ254:BA254" si="459">SUM(AQ255,AQ261,AQ282,AQ303)</f>
        <v>0</v>
      </c>
      <c r="AR254" s="63">
        <f t="shared" si="459"/>
        <v>0</v>
      </c>
      <c r="AS254" s="63" t="e">
        <f t="shared" si="459"/>
        <v>#REF!</v>
      </c>
      <c r="AT254" s="63" t="e">
        <f t="shared" si="459"/>
        <v>#REF!</v>
      </c>
      <c r="AU254" s="63">
        <f t="shared" si="459"/>
        <v>0</v>
      </c>
      <c r="AV254" s="63">
        <f t="shared" si="459"/>
        <v>0</v>
      </c>
      <c r="AW254" s="63">
        <f t="shared" si="459"/>
        <v>0</v>
      </c>
      <c r="AX254" s="63">
        <f t="shared" si="459"/>
        <v>0</v>
      </c>
      <c r="AY254" s="63">
        <f t="shared" si="459"/>
        <v>0</v>
      </c>
      <c r="AZ254" s="63">
        <f t="shared" si="459"/>
        <v>0</v>
      </c>
      <c r="BA254" s="63" t="e">
        <f t="shared" si="459"/>
        <v>#REF!</v>
      </c>
    </row>
    <row r="255" spans="1:53" s="39" customFormat="1" ht="12.75" customHeight="1">
      <c r="B255" s="49"/>
      <c r="C255" s="224" t="s">
        <v>303</v>
      </c>
      <c r="D255" s="224"/>
      <c r="E255" s="225"/>
      <c r="F255" s="69"/>
      <c r="G255" s="69"/>
      <c r="H255" s="57" t="s">
        <v>301</v>
      </c>
      <c r="I255" s="58"/>
      <c r="J255" s="58"/>
      <c r="K255" s="58"/>
      <c r="L255" s="59">
        <f>SUM(L260)</f>
        <v>0</v>
      </c>
      <c r="M255" s="59">
        <f>SUM(M260)</f>
        <v>0</v>
      </c>
      <c r="N255" s="58"/>
      <c r="O255" s="58"/>
      <c r="P255" s="58"/>
      <c r="Q255" s="58"/>
      <c r="R255" s="59">
        <f>SUM(R260)</f>
        <v>0</v>
      </c>
      <c r="S255" s="59">
        <f t="shared" ref="S255:U255" si="460">SUM(S260)</f>
        <v>0</v>
      </c>
      <c r="T255" s="59">
        <f t="shared" si="460"/>
        <v>0</v>
      </c>
      <c r="U255" s="59">
        <f t="shared" si="460"/>
        <v>0</v>
      </c>
      <c r="V255" s="58"/>
      <c r="W255" s="58"/>
      <c r="X255" s="58"/>
      <c r="Y255" s="59">
        <f>SUM(Y260)</f>
        <v>0</v>
      </c>
      <c r="Z255" s="58"/>
      <c r="AA255" s="58"/>
      <c r="AB255" s="59">
        <f t="shared" ref="AB255:AF255" si="461">SUM(AB260)</f>
        <v>0</v>
      </c>
      <c r="AC255" s="59">
        <f t="shared" si="461"/>
        <v>0</v>
      </c>
      <c r="AD255" s="59">
        <f t="shared" si="461"/>
        <v>0</v>
      </c>
      <c r="AE255" s="59">
        <f t="shared" si="461"/>
        <v>0</v>
      </c>
      <c r="AF255" s="59">
        <f t="shared" si="461"/>
        <v>0</v>
      </c>
      <c r="AG255" s="58"/>
      <c r="AH255" s="58"/>
      <c r="AI255" s="58"/>
      <c r="AJ255" s="59">
        <f t="shared" ref="AJ255:AN255" si="462">SUM(AJ260)</f>
        <v>0</v>
      </c>
      <c r="AK255" s="59">
        <f t="shared" si="462"/>
        <v>0</v>
      </c>
      <c r="AL255" s="59">
        <f t="shared" si="462"/>
        <v>0</v>
      </c>
      <c r="AM255" s="59" t="e">
        <f t="shared" si="462"/>
        <v>#REF!</v>
      </c>
      <c r="AN255" s="59" t="e">
        <f t="shared" si="462"/>
        <v>#REF!</v>
      </c>
      <c r="AO255" s="60"/>
      <c r="AP255" s="40"/>
      <c r="AQ255" s="59">
        <f t="shared" ref="AQ255:AZ255" si="463">SUM(AQ260)</f>
        <v>0</v>
      </c>
      <c r="AR255" s="59">
        <f t="shared" si="463"/>
        <v>0</v>
      </c>
      <c r="AS255" s="59" t="e">
        <f t="shared" si="463"/>
        <v>#REF!</v>
      </c>
      <c r="AT255" s="59" t="e">
        <f t="shared" si="463"/>
        <v>#REF!</v>
      </c>
      <c r="AU255" s="59">
        <f t="shared" si="463"/>
        <v>0</v>
      </c>
      <c r="AV255" s="59">
        <f t="shared" si="463"/>
        <v>0</v>
      </c>
      <c r="AW255" s="59">
        <f t="shared" si="463"/>
        <v>0</v>
      </c>
      <c r="AX255" s="59">
        <f t="shared" si="463"/>
        <v>0</v>
      </c>
      <c r="AY255" s="59">
        <f t="shared" si="463"/>
        <v>0</v>
      </c>
      <c r="AZ255" s="59">
        <f t="shared" si="463"/>
        <v>0</v>
      </c>
      <c r="BA255" s="59" t="e">
        <f>SUM(BA260)</f>
        <v>#REF!</v>
      </c>
    </row>
    <row r="256" spans="1:53" outlineLevel="2">
      <c r="B256" s="41"/>
      <c r="C256" s="38"/>
      <c r="D256" s="85"/>
      <c r="E256" s="85"/>
      <c r="F256" s="87"/>
      <c r="G256" s="82"/>
      <c r="H256" s="15" t="s">
        <v>49</v>
      </c>
      <c r="I256" s="16"/>
      <c r="J256" s="17"/>
      <c r="K256" s="17"/>
      <c r="L256" s="18" t="str">
        <f>IF(I256&lt;&gt;0,((VLOOKUP(I256,'1. Standard_Cost'!$B$4:$D$9,2)+VLOOKUP(I256,'1. Standard_Cost'!$B$4:$D$9,3))*J256*K256),"0")</f>
        <v>0</v>
      </c>
      <c r="M256" s="18">
        <f t="shared" ref="M256:M259" si="464">L256*0.167</f>
        <v>0</v>
      </c>
      <c r="N256" s="19"/>
      <c r="O256" s="19"/>
      <c r="P256" s="19"/>
      <c r="Q256" s="19"/>
      <c r="R256" s="20">
        <f>+N256*P256*'1. Standard_Cost'!$B$13</f>
        <v>0</v>
      </c>
      <c r="S256" s="20">
        <f>+N256*O256*P256*'1. Standard_Cost'!$C$13</f>
        <v>0</v>
      </c>
      <c r="T256" s="20">
        <f>+N256*P256*Q256*'1. Standard_Cost'!$D$13</f>
        <v>0</v>
      </c>
      <c r="U256" s="20">
        <f>+N256*O256*'1. Standard_Cost'!$E$13</f>
        <v>0</v>
      </c>
      <c r="V256" s="19"/>
      <c r="W256" s="19"/>
      <c r="X256" s="19"/>
      <c r="Y256" s="20">
        <f>+V256*((X256*'1. Standard_Cost'!$B$17)+(W256*X256*'1. Standard_Cost'!$C$17))</f>
        <v>0</v>
      </c>
      <c r="Z256" s="19"/>
      <c r="AA256" s="19"/>
      <c r="AB256" s="20">
        <f>+Z256*'1. Standard_Cost'!$B$21+AA256*'1. Standard_Cost'!$C$21</f>
        <v>0</v>
      </c>
      <c r="AC256" s="21"/>
      <c r="AD256" s="22"/>
      <c r="AE256" s="20">
        <f>SUM(AD256,AC256,AB256,Y256,U256,T256,S256,R256)*'1. Standard_Cost'!B307</f>
        <v>0</v>
      </c>
      <c r="AF256" s="20">
        <f>SUM(AD256,AE256)</f>
        <v>0</v>
      </c>
      <c r="AG256" s="19"/>
      <c r="AH256" s="19"/>
      <c r="AI256" s="19"/>
      <c r="AJ256" s="23"/>
      <c r="AK256" s="23"/>
      <c r="AL256" s="23"/>
      <c r="AM256" s="20" t="e">
        <f>AG256*'1. Standard_Cost'!B303+'Incremental_Cost Year 1'!#REF!*'1. Standard_Cost'!C303+'Incremental_Cost Year 1'!#REF!*'1. Standard_Cost'!D303+'Incremental_Cost Year 1'!#REF!+'Incremental_Cost Year 1'!#REF!+AK256</f>
        <v>#REF!</v>
      </c>
      <c r="AN256" s="20" t="e">
        <f>AM256*'1. Standard_Cost'!C307</f>
        <v>#REF!</v>
      </c>
      <c r="AO256" s="23"/>
      <c r="AQ256" s="20">
        <f t="shared" ref="AQ256:AQ259" si="465">L256+M256</f>
        <v>0</v>
      </c>
      <c r="AR256" s="20">
        <f t="shared" ref="AR256:AR259" si="466">AF256</f>
        <v>0</v>
      </c>
      <c r="AS256" s="20" t="e">
        <f t="shared" ref="AS256:AS259" si="467">AM256+AN256</f>
        <v>#REF!</v>
      </c>
      <c r="AT256" s="20" t="e">
        <f>SUM(AQ256,AR256,AS256)</f>
        <v>#REF!</v>
      </c>
      <c r="AU256" s="24"/>
      <c r="AV256" s="24"/>
      <c r="AW256" s="24"/>
      <c r="AX256" s="24"/>
      <c r="AY256" s="24"/>
      <c r="AZ256" s="24"/>
      <c r="BA256" s="25" t="e">
        <f t="shared" ref="BA256:BA259" si="468">SUM(AU256:AZ256)-AT256</f>
        <v>#REF!</v>
      </c>
    </row>
    <row r="257" spans="2:53" outlineLevel="2">
      <c r="B257" s="41"/>
      <c r="C257" s="38"/>
      <c r="D257" s="84"/>
      <c r="E257" s="84"/>
      <c r="F257" s="84"/>
      <c r="G257" s="83"/>
      <c r="H257" s="15" t="s">
        <v>50</v>
      </c>
      <c r="I257" s="16"/>
      <c r="J257" s="17"/>
      <c r="K257" s="17"/>
      <c r="L257" s="18" t="str">
        <f>IF(I257&lt;&gt;0,((VLOOKUP(I257,'1. Standard_Cost'!$B$4:$D$9,2)+VLOOKUP(I257,'1. Standard_Cost'!$B$4:$D$9,3))*J257*K257),"0")</f>
        <v>0</v>
      </c>
      <c r="M257" s="18">
        <f t="shared" si="464"/>
        <v>0</v>
      </c>
      <c r="N257" s="19"/>
      <c r="O257" s="19"/>
      <c r="P257" s="19"/>
      <c r="Q257" s="19"/>
      <c r="R257" s="20">
        <f>+N257*P257*'1. Standard_Cost'!$B$13</f>
        <v>0</v>
      </c>
      <c r="S257" s="20">
        <f>+N257*O257*P257*'1. Standard_Cost'!$C$13</f>
        <v>0</v>
      </c>
      <c r="T257" s="20">
        <f>+N257*P257*Q257*'1. Standard_Cost'!$D$13</f>
        <v>0</v>
      </c>
      <c r="U257" s="20">
        <f>+N257*O257*'1. Standard_Cost'!$E$13</f>
        <v>0</v>
      </c>
      <c r="V257" s="19"/>
      <c r="W257" s="19"/>
      <c r="X257" s="19"/>
      <c r="Y257" s="20">
        <f>+V257*((X257*'1. Standard_Cost'!$B$17)+(W257*X257*'1. Standard_Cost'!$C$17))</f>
        <v>0</v>
      </c>
      <c r="Z257" s="19"/>
      <c r="AA257" s="19"/>
      <c r="AB257" s="20">
        <f>+Z257*'1. Standard_Cost'!$B$21+AA257*'1. Standard_Cost'!$C$21</f>
        <v>0</v>
      </c>
      <c r="AC257" s="21"/>
      <c r="AD257" s="22"/>
      <c r="AE257" s="20">
        <f>SUM(AD257,AC257,AB257,Y257,U257,T257,S257,R257)*'1. Standard_Cost'!B307</f>
        <v>0</v>
      </c>
      <c r="AF257" s="20">
        <f t="shared" ref="AF257:AF259" si="469">SUM(AD257,AE257)</f>
        <v>0</v>
      </c>
      <c r="AG257" s="19"/>
      <c r="AH257" s="19"/>
      <c r="AI257" s="19"/>
      <c r="AJ257" s="23"/>
      <c r="AK257" s="23"/>
      <c r="AL257" s="23"/>
      <c r="AM257" s="20" t="e">
        <f>AG257*'1. Standard_Cost'!B303+'Incremental_Cost Year 1'!#REF!*'1. Standard_Cost'!C303+'Incremental_Cost Year 1'!#REF!*'1. Standard_Cost'!D303+'Incremental_Cost Year 1'!#REF!+'Incremental_Cost Year 1'!#REF!+AK257</f>
        <v>#REF!</v>
      </c>
      <c r="AN257" s="20" t="e">
        <f>AM257*'1. Standard_Cost'!C307</f>
        <v>#REF!</v>
      </c>
      <c r="AO257" s="23"/>
      <c r="AQ257" s="20">
        <f t="shared" si="465"/>
        <v>0</v>
      </c>
      <c r="AR257" s="20">
        <f t="shared" si="466"/>
        <v>0</v>
      </c>
      <c r="AS257" s="20" t="e">
        <f t="shared" si="467"/>
        <v>#REF!</v>
      </c>
      <c r="AT257" s="20" t="e">
        <f t="shared" ref="AT257:AT259" si="470">SUM(AQ257,AR257,AS257)</f>
        <v>#REF!</v>
      </c>
      <c r="AU257" s="24"/>
      <c r="AV257" s="24"/>
      <c r="AW257" s="24"/>
      <c r="AX257" s="24"/>
      <c r="AY257" s="24"/>
      <c r="AZ257" s="24"/>
      <c r="BA257" s="25" t="e">
        <f t="shared" si="468"/>
        <v>#REF!</v>
      </c>
    </row>
    <row r="258" spans="2:53" outlineLevel="2">
      <c r="B258" s="41"/>
      <c r="C258" s="38"/>
      <c r="D258" s="84"/>
      <c r="E258" s="84"/>
      <c r="F258" s="84"/>
      <c r="G258" s="83"/>
      <c r="H258" s="15" t="s">
        <v>51</v>
      </c>
      <c r="I258" s="16"/>
      <c r="J258" s="17"/>
      <c r="K258" s="17"/>
      <c r="L258" s="18" t="str">
        <f>IF(I258&lt;&gt;0,((VLOOKUP(I258,'1. Standard_Cost'!$B$4:$D$9,2)+VLOOKUP(I258,'1. Standard_Cost'!$B$4:$D$9,3))*J258*K258),"0")</f>
        <v>0</v>
      </c>
      <c r="M258" s="18">
        <f t="shared" si="464"/>
        <v>0</v>
      </c>
      <c r="N258" s="19"/>
      <c r="O258" s="19"/>
      <c r="P258" s="19"/>
      <c r="Q258" s="19"/>
      <c r="R258" s="20">
        <f>+N258*P258*'1. Standard_Cost'!$B$13</f>
        <v>0</v>
      </c>
      <c r="S258" s="20">
        <f>+N258*O258*P258*'1. Standard_Cost'!$C$13</f>
        <v>0</v>
      </c>
      <c r="T258" s="20">
        <f>+N258*P258*Q258*'1. Standard_Cost'!$D$13</f>
        <v>0</v>
      </c>
      <c r="U258" s="20">
        <f>+N258*O258*'1. Standard_Cost'!$E$13</f>
        <v>0</v>
      </c>
      <c r="V258" s="19"/>
      <c r="W258" s="19"/>
      <c r="X258" s="19"/>
      <c r="Y258" s="20">
        <f>+V258*((X258*'1. Standard_Cost'!$B$17)+(W258*X258*'1. Standard_Cost'!$C$17))</f>
        <v>0</v>
      </c>
      <c r="Z258" s="19"/>
      <c r="AA258" s="19"/>
      <c r="AB258" s="20">
        <f>+Z258*'1. Standard_Cost'!$B$21+AA258*'1. Standard_Cost'!$C$21</f>
        <v>0</v>
      </c>
      <c r="AC258" s="21"/>
      <c r="AD258" s="22"/>
      <c r="AE258" s="20">
        <f>SUM(AD258,AC258,AB258,Y258,U258,T258,S258,R258)*'1. Standard_Cost'!B307</f>
        <v>0</v>
      </c>
      <c r="AF258" s="20">
        <f t="shared" si="469"/>
        <v>0</v>
      </c>
      <c r="AG258" s="19"/>
      <c r="AH258" s="19"/>
      <c r="AI258" s="19"/>
      <c r="AJ258" s="23"/>
      <c r="AK258" s="23"/>
      <c r="AL258" s="23"/>
      <c r="AM258" s="20" t="e">
        <f>AG258*'1. Standard_Cost'!B303+'Incremental_Cost Year 1'!#REF!*'1. Standard_Cost'!C303+'Incremental_Cost Year 1'!#REF!*'1. Standard_Cost'!D303+'Incremental_Cost Year 1'!#REF!+'Incremental_Cost Year 1'!#REF!+AK258</f>
        <v>#REF!</v>
      </c>
      <c r="AN258" s="20" t="e">
        <f>AM258*'1. Standard_Cost'!C307</f>
        <v>#REF!</v>
      </c>
      <c r="AO258" s="23"/>
      <c r="AQ258" s="20">
        <f t="shared" si="465"/>
        <v>0</v>
      </c>
      <c r="AR258" s="20">
        <f t="shared" si="466"/>
        <v>0</v>
      </c>
      <c r="AS258" s="20" t="e">
        <f t="shared" si="467"/>
        <v>#REF!</v>
      </c>
      <c r="AT258" s="20" t="e">
        <f t="shared" si="470"/>
        <v>#REF!</v>
      </c>
      <c r="AU258" s="24"/>
      <c r="AV258" s="24"/>
      <c r="AW258" s="24"/>
      <c r="AX258" s="24"/>
      <c r="AY258" s="24"/>
      <c r="AZ258" s="24"/>
      <c r="BA258" s="25" t="e">
        <f t="shared" si="468"/>
        <v>#REF!</v>
      </c>
    </row>
    <row r="259" spans="2:53" outlineLevel="2">
      <c r="B259" s="41"/>
      <c r="C259" s="38"/>
      <c r="D259" s="84"/>
      <c r="E259" s="84"/>
      <c r="F259" s="84"/>
      <c r="G259" s="83"/>
      <c r="H259" s="26" t="s">
        <v>180</v>
      </c>
      <c r="I259" s="16"/>
      <c r="J259" s="17"/>
      <c r="K259" s="17"/>
      <c r="L259" s="18" t="str">
        <f>IF(I259&lt;&gt;0,((VLOOKUP(I259,'1. Standard_Cost'!$B$4:$D$9,2)+VLOOKUP(I259,'1. Standard_Cost'!$B$4:$D$9,3))*J259*K259),"0")</f>
        <v>0</v>
      </c>
      <c r="M259" s="18">
        <f t="shared" si="464"/>
        <v>0</v>
      </c>
      <c r="N259" s="19"/>
      <c r="O259" s="19"/>
      <c r="P259" s="19"/>
      <c r="Q259" s="19"/>
      <c r="R259" s="20">
        <f>+N259*P259*'1. Standard_Cost'!$B$13</f>
        <v>0</v>
      </c>
      <c r="S259" s="20">
        <f>+N259*O259*P259*'1. Standard_Cost'!$C$13</f>
        <v>0</v>
      </c>
      <c r="T259" s="20">
        <f>+N259*P259*Q259*'1. Standard_Cost'!$D$13</f>
        <v>0</v>
      </c>
      <c r="U259" s="20">
        <f>+N259*O259*'1. Standard_Cost'!$E$13</f>
        <v>0</v>
      </c>
      <c r="V259" s="19"/>
      <c r="W259" s="19"/>
      <c r="X259" s="19"/>
      <c r="Y259" s="20">
        <f>+V259*((X259*'1. Standard_Cost'!$B$17)+(W259*X259*'1. Standard_Cost'!$C$17))</f>
        <v>0</v>
      </c>
      <c r="Z259" s="19"/>
      <c r="AA259" s="19"/>
      <c r="AB259" s="20">
        <f>+Z259*'1. Standard_Cost'!$B$21+AA259*'1. Standard_Cost'!$C$21</f>
        <v>0</v>
      </c>
      <c r="AC259" s="21"/>
      <c r="AD259" s="22"/>
      <c r="AE259" s="20">
        <f>SUM(AD259,AC259,AB259,Y259,U259,T259,S259,R259)*'1. Standard_Cost'!B307</f>
        <v>0</v>
      </c>
      <c r="AF259" s="20">
        <f t="shared" si="469"/>
        <v>0</v>
      </c>
      <c r="AG259" s="19"/>
      <c r="AH259" s="19"/>
      <c r="AI259" s="19"/>
      <c r="AJ259" s="23"/>
      <c r="AK259" s="23"/>
      <c r="AL259" s="23"/>
      <c r="AM259" s="20" t="e">
        <f>AG259*'1. Standard_Cost'!B303+'Incremental_Cost Year 1'!#REF!*'1. Standard_Cost'!C303+'Incremental_Cost Year 1'!#REF!*'1. Standard_Cost'!D303+'Incremental_Cost Year 1'!#REF!+'Incremental_Cost Year 1'!#REF!+AK259</f>
        <v>#REF!</v>
      </c>
      <c r="AN259" s="20" t="e">
        <f>AM259*'1. Standard_Cost'!C307</f>
        <v>#REF!</v>
      </c>
      <c r="AO259" s="23"/>
      <c r="AQ259" s="20">
        <f t="shared" si="465"/>
        <v>0</v>
      </c>
      <c r="AR259" s="20">
        <f t="shared" si="466"/>
        <v>0</v>
      </c>
      <c r="AS259" s="20" t="e">
        <f t="shared" si="467"/>
        <v>#REF!</v>
      </c>
      <c r="AT259" s="20" t="e">
        <f t="shared" si="470"/>
        <v>#REF!</v>
      </c>
      <c r="AU259" s="24"/>
      <c r="AV259" s="24"/>
      <c r="AW259" s="24"/>
      <c r="AX259" s="24"/>
      <c r="AY259" s="24"/>
      <c r="AZ259" s="24"/>
      <c r="BA259" s="25" t="e">
        <f t="shared" si="468"/>
        <v>#REF!</v>
      </c>
    </row>
    <row r="260" spans="2:53" ht="27.6" outlineLevel="1">
      <c r="B260" s="41"/>
      <c r="C260" s="38"/>
      <c r="D260" s="86" t="s">
        <v>48</v>
      </c>
      <c r="E260" s="86" t="s">
        <v>392</v>
      </c>
      <c r="F260" s="88" t="s">
        <v>153</v>
      </c>
      <c r="G260" s="89" t="s">
        <v>154</v>
      </c>
      <c r="H260" s="27" t="s">
        <v>302</v>
      </c>
      <c r="I260" s="28"/>
      <c r="J260" s="28"/>
      <c r="K260" s="28"/>
      <c r="L260" s="29">
        <f>SUM(L256:L259)</f>
        <v>0</v>
      </c>
      <c r="M260" s="29">
        <f>SUM(M256:M259)</f>
        <v>0</v>
      </c>
      <c r="N260" s="28"/>
      <c r="O260" s="28"/>
      <c r="P260" s="28"/>
      <c r="Q260" s="28"/>
      <c r="R260" s="30">
        <f>SUM(R256:R259)</f>
        <v>0</v>
      </c>
      <c r="S260" s="30">
        <f>SUM(S256:S259)</f>
        <v>0</v>
      </c>
      <c r="T260" s="30">
        <f>SUM(T256:T259)</f>
        <v>0</v>
      </c>
      <c r="U260" s="30">
        <f>SUM(U256:U259)</f>
        <v>0</v>
      </c>
      <c r="V260" s="28"/>
      <c r="W260" s="28"/>
      <c r="X260" s="28"/>
      <c r="Y260" s="29">
        <f>SUM(Y256:Y259)</f>
        <v>0</v>
      </c>
      <c r="Z260" s="28"/>
      <c r="AA260" s="28"/>
      <c r="AB260" s="29">
        <f t="shared" ref="AB260:AF260" si="471">SUM(AB256:AB259)</f>
        <v>0</v>
      </c>
      <c r="AC260" s="29">
        <f t="shared" si="471"/>
        <v>0</v>
      </c>
      <c r="AD260" s="29">
        <f t="shared" si="471"/>
        <v>0</v>
      </c>
      <c r="AE260" s="29">
        <f t="shared" si="471"/>
        <v>0</v>
      </c>
      <c r="AF260" s="29">
        <f t="shared" si="471"/>
        <v>0</v>
      </c>
      <c r="AG260" s="28"/>
      <c r="AH260" s="28"/>
      <c r="AI260" s="28"/>
      <c r="AJ260" s="30">
        <f>SUM(AJ256:AJ259)</f>
        <v>0</v>
      </c>
      <c r="AK260" s="30">
        <f>SUM(AK256:AK259)</f>
        <v>0</v>
      </c>
      <c r="AL260" s="30">
        <f>SUM(AL256:AL259)</f>
        <v>0</v>
      </c>
      <c r="AM260" s="29" t="e">
        <f>SUM(AM256:AM259)</f>
        <v>#REF!</v>
      </c>
      <c r="AN260" s="29" t="e">
        <f>SUM(AN256:AN259)</f>
        <v>#REF!</v>
      </c>
      <c r="AO260" s="31"/>
      <c r="AP260" s="32"/>
      <c r="AQ260" s="78">
        <f t="shared" ref="AQ260:BA260" si="472">SUM(AQ256:AQ259)</f>
        <v>0</v>
      </c>
      <c r="AR260" s="78">
        <f t="shared" si="472"/>
        <v>0</v>
      </c>
      <c r="AS260" s="78" t="e">
        <f t="shared" si="472"/>
        <v>#REF!</v>
      </c>
      <c r="AT260" s="78" t="e">
        <f t="shared" si="472"/>
        <v>#REF!</v>
      </c>
      <c r="AU260" s="78">
        <f t="shared" si="472"/>
        <v>0</v>
      </c>
      <c r="AV260" s="78">
        <f t="shared" si="472"/>
        <v>0</v>
      </c>
      <c r="AW260" s="78">
        <f t="shared" si="472"/>
        <v>0</v>
      </c>
      <c r="AX260" s="78">
        <f t="shared" si="472"/>
        <v>0</v>
      </c>
      <c r="AY260" s="78">
        <f t="shared" si="472"/>
        <v>0</v>
      </c>
      <c r="AZ260" s="78">
        <f t="shared" si="472"/>
        <v>0</v>
      </c>
      <c r="BA260" s="78" t="e">
        <f t="shared" si="472"/>
        <v>#REF!</v>
      </c>
    </row>
    <row r="261" spans="2:53" s="39" customFormat="1" ht="12.75" customHeight="1">
      <c r="B261" s="49"/>
      <c r="C261" s="224" t="s">
        <v>306</v>
      </c>
      <c r="D261" s="224"/>
      <c r="E261" s="225"/>
      <c r="F261" s="69"/>
      <c r="G261" s="69"/>
      <c r="H261" s="57" t="s">
        <v>304</v>
      </c>
      <c r="I261" s="58"/>
      <c r="J261" s="58"/>
      <c r="K261" s="58"/>
      <c r="L261" s="59">
        <f>SUM(L266,L271,L276,L281)</f>
        <v>0</v>
      </c>
      <c r="M261" s="59">
        <f>SUM(M266,M271,M276,M281)</f>
        <v>0</v>
      </c>
      <c r="N261" s="58"/>
      <c r="O261" s="58"/>
      <c r="P261" s="58"/>
      <c r="Q261" s="58"/>
      <c r="R261" s="59">
        <f>SUM(R266,R271,R276,R281)</f>
        <v>0</v>
      </c>
      <c r="S261" s="59">
        <f t="shared" ref="S261:U261" si="473">SUM(S266,S271,S276,S281)</f>
        <v>0</v>
      </c>
      <c r="T261" s="59">
        <f t="shared" si="473"/>
        <v>0</v>
      </c>
      <c r="U261" s="59">
        <f t="shared" si="473"/>
        <v>0</v>
      </c>
      <c r="V261" s="58"/>
      <c r="W261" s="58"/>
      <c r="X261" s="58"/>
      <c r="Y261" s="59">
        <f>SUM(Y266,Y271,Y276,Y281)</f>
        <v>0</v>
      </c>
      <c r="Z261" s="58"/>
      <c r="AA261" s="58"/>
      <c r="AB261" s="59">
        <f t="shared" ref="AB261:AF261" si="474">SUM(AB266,AB271,AB276,AB281)</f>
        <v>0</v>
      </c>
      <c r="AC261" s="59">
        <f t="shared" si="474"/>
        <v>0</v>
      </c>
      <c r="AD261" s="59">
        <f t="shared" si="474"/>
        <v>0</v>
      </c>
      <c r="AE261" s="59">
        <f t="shared" si="474"/>
        <v>0</v>
      </c>
      <c r="AF261" s="59">
        <f t="shared" si="474"/>
        <v>0</v>
      </c>
      <c r="AG261" s="58"/>
      <c r="AH261" s="58"/>
      <c r="AI261" s="58"/>
      <c r="AJ261" s="59">
        <f t="shared" ref="AJ261:AN261" si="475">SUM(AJ266,AJ271,AJ276,AJ281)</f>
        <v>0</v>
      </c>
      <c r="AK261" s="59">
        <f t="shared" si="475"/>
        <v>0</v>
      </c>
      <c r="AL261" s="59">
        <f t="shared" si="475"/>
        <v>0</v>
      </c>
      <c r="AM261" s="59" t="e">
        <f t="shared" si="475"/>
        <v>#REF!</v>
      </c>
      <c r="AN261" s="59" t="e">
        <f t="shared" si="475"/>
        <v>#REF!</v>
      </c>
      <c r="AO261" s="60"/>
      <c r="AP261" s="40"/>
      <c r="AQ261" s="59">
        <f t="shared" ref="AQ261:BA261" si="476">SUM(AQ266,AQ271,AQ276,AQ281)</f>
        <v>0</v>
      </c>
      <c r="AR261" s="59">
        <f t="shared" si="476"/>
        <v>0</v>
      </c>
      <c r="AS261" s="59" t="e">
        <f t="shared" si="476"/>
        <v>#REF!</v>
      </c>
      <c r="AT261" s="59" t="e">
        <f t="shared" si="476"/>
        <v>#REF!</v>
      </c>
      <c r="AU261" s="59">
        <f t="shared" si="476"/>
        <v>0</v>
      </c>
      <c r="AV261" s="59">
        <f t="shared" si="476"/>
        <v>0</v>
      </c>
      <c r="AW261" s="59">
        <f t="shared" si="476"/>
        <v>0</v>
      </c>
      <c r="AX261" s="59">
        <f t="shared" si="476"/>
        <v>0</v>
      </c>
      <c r="AY261" s="59">
        <f t="shared" si="476"/>
        <v>0</v>
      </c>
      <c r="AZ261" s="59">
        <f t="shared" si="476"/>
        <v>0</v>
      </c>
      <c r="BA261" s="59" t="e">
        <f t="shared" si="476"/>
        <v>#REF!</v>
      </c>
    </row>
    <row r="262" spans="2:53" outlineLevel="2">
      <c r="B262" s="41"/>
      <c r="C262" s="38"/>
      <c r="D262" s="85"/>
      <c r="E262" s="85"/>
      <c r="F262" s="87"/>
      <c r="G262" s="82"/>
      <c r="H262" s="15" t="s">
        <v>49</v>
      </c>
      <c r="I262" s="16"/>
      <c r="J262" s="17"/>
      <c r="K262" s="17"/>
      <c r="L262" s="18" t="str">
        <f>IF(I262&lt;&gt;0,((VLOOKUP(I262,'1. Standard_Cost'!$B$4:$D$9,2)+VLOOKUP(I262,'1. Standard_Cost'!$B$4:$D$9,3))*J262*K262),"0")</f>
        <v>0</v>
      </c>
      <c r="M262" s="18">
        <f t="shared" ref="M262:M265" si="477">L262*0.167</f>
        <v>0</v>
      </c>
      <c r="N262" s="19"/>
      <c r="O262" s="19"/>
      <c r="P262" s="19"/>
      <c r="Q262" s="19"/>
      <c r="R262" s="20">
        <f>+N262*P262*'1. Standard_Cost'!$B$13</f>
        <v>0</v>
      </c>
      <c r="S262" s="20">
        <f>+N262*O262*P262*'1. Standard_Cost'!$C$13</f>
        <v>0</v>
      </c>
      <c r="T262" s="20">
        <f>+N262*P262*Q262*'1. Standard_Cost'!$D$13</f>
        <v>0</v>
      </c>
      <c r="U262" s="20">
        <f>+N262*O262*'1. Standard_Cost'!$E$13</f>
        <v>0</v>
      </c>
      <c r="V262" s="19"/>
      <c r="W262" s="19"/>
      <c r="X262" s="19"/>
      <c r="Y262" s="20">
        <f>+V262*((X262*'1. Standard_Cost'!$B$17)+(W262*X262*'1. Standard_Cost'!$C$17))</f>
        <v>0</v>
      </c>
      <c r="Z262" s="19"/>
      <c r="AA262" s="19"/>
      <c r="AB262" s="20">
        <f>+Z262*'1. Standard_Cost'!$B$21+AA262*'1. Standard_Cost'!$C$21</f>
        <v>0</v>
      </c>
      <c r="AC262" s="21"/>
      <c r="AD262" s="22"/>
      <c r="AE262" s="20">
        <f>SUM(AD262,AC262,AB262,Y262,U262,T262,S262,R262)*'1. Standard_Cost'!B323</f>
        <v>0</v>
      </c>
      <c r="AF262" s="20">
        <f>SUM(AD262,AE262)</f>
        <v>0</v>
      </c>
      <c r="AG262" s="19"/>
      <c r="AH262" s="19"/>
      <c r="AI262" s="19"/>
      <c r="AJ262" s="23"/>
      <c r="AK262" s="23"/>
      <c r="AL262" s="23"/>
      <c r="AM262" s="20" t="e">
        <f>AG262*'1. Standard_Cost'!B319+'Incremental_Cost Year 1'!#REF!*'1. Standard_Cost'!C319+'Incremental_Cost Year 1'!#REF!*'1. Standard_Cost'!D319+'Incremental_Cost Year 1'!#REF!+'Incremental_Cost Year 1'!#REF!+AK262</f>
        <v>#REF!</v>
      </c>
      <c r="AN262" s="20" t="e">
        <f>AM262*'1. Standard_Cost'!C323</f>
        <v>#REF!</v>
      </c>
      <c r="AO262" s="23"/>
      <c r="AQ262" s="20">
        <f t="shared" ref="AQ262:AQ265" si="478">L262+M262</f>
        <v>0</v>
      </c>
      <c r="AR262" s="20">
        <f t="shared" ref="AR262:AR265" si="479">AF262</f>
        <v>0</v>
      </c>
      <c r="AS262" s="20" t="e">
        <f t="shared" ref="AS262:AS265" si="480">AM262+AN262</f>
        <v>#REF!</v>
      </c>
      <c r="AT262" s="20" t="e">
        <f>SUM(AQ262,AR262,AS262)</f>
        <v>#REF!</v>
      </c>
      <c r="AU262" s="24"/>
      <c r="AV262" s="24"/>
      <c r="AW262" s="24"/>
      <c r="AX262" s="24"/>
      <c r="AY262" s="24"/>
      <c r="AZ262" s="24"/>
      <c r="BA262" s="25" t="e">
        <f t="shared" ref="BA262:BA265" si="481">SUM(AU262:AZ262)-AT262</f>
        <v>#REF!</v>
      </c>
    </row>
    <row r="263" spans="2:53" outlineLevel="2">
      <c r="B263" s="41"/>
      <c r="C263" s="38"/>
      <c r="D263" s="84"/>
      <c r="E263" s="84"/>
      <c r="F263" s="84"/>
      <c r="G263" s="83"/>
      <c r="H263" s="15" t="s">
        <v>50</v>
      </c>
      <c r="I263" s="16"/>
      <c r="J263" s="17"/>
      <c r="K263" s="17"/>
      <c r="L263" s="18" t="str">
        <f>IF(I263&lt;&gt;0,((VLOOKUP(I263,'1. Standard_Cost'!$B$4:$D$9,2)+VLOOKUP(I263,'1. Standard_Cost'!$B$4:$D$9,3))*J263*K263),"0")</f>
        <v>0</v>
      </c>
      <c r="M263" s="18">
        <f t="shared" si="477"/>
        <v>0</v>
      </c>
      <c r="N263" s="19"/>
      <c r="O263" s="19"/>
      <c r="P263" s="19"/>
      <c r="Q263" s="19"/>
      <c r="R263" s="20">
        <f>+N263*P263*'1. Standard_Cost'!$B$13</f>
        <v>0</v>
      </c>
      <c r="S263" s="20">
        <f>+N263*O263*P263*'1. Standard_Cost'!$C$13</f>
        <v>0</v>
      </c>
      <c r="T263" s="20">
        <f>+N263*P263*Q263*'1. Standard_Cost'!$D$13</f>
        <v>0</v>
      </c>
      <c r="U263" s="20">
        <f>+N263*O263*'1. Standard_Cost'!$E$13</f>
        <v>0</v>
      </c>
      <c r="V263" s="19"/>
      <c r="W263" s="19"/>
      <c r="X263" s="19"/>
      <c r="Y263" s="20">
        <f>+V263*((X263*'1. Standard_Cost'!$B$17)+(W263*X263*'1. Standard_Cost'!$C$17))</f>
        <v>0</v>
      </c>
      <c r="Z263" s="19"/>
      <c r="AA263" s="19"/>
      <c r="AB263" s="20">
        <f>+Z263*'1. Standard_Cost'!$B$21+AA263*'1. Standard_Cost'!$C$21</f>
        <v>0</v>
      </c>
      <c r="AC263" s="21"/>
      <c r="AD263" s="22"/>
      <c r="AE263" s="20">
        <f>SUM(AD263,AC263,AB263,Y263,U263,T263,S263,R263)*'1. Standard_Cost'!B323</f>
        <v>0</v>
      </c>
      <c r="AF263" s="20">
        <f t="shared" ref="AF263:AF265" si="482">SUM(AD263,AE263)</f>
        <v>0</v>
      </c>
      <c r="AG263" s="19"/>
      <c r="AH263" s="19"/>
      <c r="AI263" s="19"/>
      <c r="AJ263" s="23"/>
      <c r="AK263" s="23"/>
      <c r="AL263" s="23"/>
      <c r="AM263" s="20" t="e">
        <f>AG263*'1. Standard_Cost'!B319+'Incremental_Cost Year 1'!#REF!*'1. Standard_Cost'!C319+'Incremental_Cost Year 1'!#REF!*'1. Standard_Cost'!D319+'Incremental_Cost Year 1'!#REF!+'Incremental_Cost Year 1'!#REF!+AK263</f>
        <v>#REF!</v>
      </c>
      <c r="AN263" s="20" t="e">
        <f>AM263*'1. Standard_Cost'!C323</f>
        <v>#REF!</v>
      </c>
      <c r="AO263" s="23"/>
      <c r="AQ263" s="20">
        <f t="shared" si="478"/>
        <v>0</v>
      </c>
      <c r="AR263" s="20">
        <f t="shared" si="479"/>
        <v>0</v>
      </c>
      <c r="AS263" s="20" t="e">
        <f t="shared" si="480"/>
        <v>#REF!</v>
      </c>
      <c r="AT263" s="20" t="e">
        <f t="shared" ref="AT263:AT265" si="483">SUM(AQ263,AR263,AS263)</f>
        <v>#REF!</v>
      </c>
      <c r="AU263" s="24"/>
      <c r="AV263" s="24"/>
      <c r="AW263" s="24"/>
      <c r="AX263" s="24"/>
      <c r="AY263" s="24"/>
      <c r="AZ263" s="24"/>
      <c r="BA263" s="25" t="e">
        <f t="shared" si="481"/>
        <v>#REF!</v>
      </c>
    </row>
    <row r="264" spans="2:53" outlineLevel="2">
      <c r="B264" s="41"/>
      <c r="C264" s="38"/>
      <c r="D264" s="84"/>
      <c r="E264" s="84"/>
      <c r="F264" s="84"/>
      <c r="G264" s="83"/>
      <c r="H264" s="15" t="s">
        <v>51</v>
      </c>
      <c r="I264" s="16"/>
      <c r="J264" s="17"/>
      <c r="K264" s="17"/>
      <c r="L264" s="18" t="str">
        <f>IF(I264&lt;&gt;0,((VLOOKUP(I264,'1. Standard_Cost'!$B$4:$D$9,2)+VLOOKUP(I264,'1. Standard_Cost'!$B$4:$D$9,3))*J264*K264),"0")</f>
        <v>0</v>
      </c>
      <c r="M264" s="18">
        <f t="shared" si="477"/>
        <v>0</v>
      </c>
      <c r="N264" s="19"/>
      <c r="O264" s="19"/>
      <c r="P264" s="19"/>
      <c r="Q264" s="19"/>
      <c r="R264" s="20">
        <f>+N264*P264*'1. Standard_Cost'!$B$13</f>
        <v>0</v>
      </c>
      <c r="S264" s="20">
        <f>+N264*O264*P264*'1. Standard_Cost'!$C$13</f>
        <v>0</v>
      </c>
      <c r="T264" s="20">
        <f>+N264*P264*Q264*'1. Standard_Cost'!$D$13</f>
        <v>0</v>
      </c>
      <c r="U264" s="20">
        <f>+N264*O264*'1. Standard_Cost'!$E$13</f>
        <v>0</v>
      </c>
      <c r="V264" s="19"/>
      <c r="W264" s="19"/>
      <c r="X264" s="19"/>
      <c r="Y264" s="20">
        <f>+V264*((X264*'1. Standard_Cost'!$B$17)+(W264*X264*'1. Standard_Cost'!$C$17))</f>
        <v>0</v>
      </c>
      <c r="Z264" s="19"/>
      <c r="AA264" s="19"/>
      <c r="AB264" s="20">
        <f>+Z264*'1. Standard_Cost'!$B$21+AA264*'1. Standard_Cost'!$C$21</f>
        <v>0</v>
      </c>
      <c r="AC264" s="21"/>
      <c r="AD264" s="22"/>
      <c r="AE264" s="20">
        <f>SUM(AD264,AC264,AB264,Y264,U264,T264,S264,R264)*'1. Standard_Cost'!B323</f>
        <v>0</v>
      </c>
      <c r="AF264" s="20">
        <f t="shared" si="482"/>
        <v>0</v>
      </c>
      <c r="AG264" s="19"/>
      <c r="AH264" s="19"/>
      <c r="AI264" s="19"/>
      <c r="AJ264" s="23"/>
      <c r="AK264" s="23"/>
      <c r="AL264" s="23"/>
      <c r="AM264" s="20" t="e">
        <f>AG264*'1. Standard_Cost'!B319+'Incremental_Cost Year 1'!#REF!*'1. Standard_Cost'!C319+'Incremental_Cost Year 1'!#REF!*'1. Standard_Cost'!D319+'Incremental_Cost Year 1'!#REF!+'Incremental_Cost Year 1'!#REF!+AK264</f>
        <v>#REF!</v>
      </c>
      <c r="AN264" s="20" t="e">
        <f>AM264*'1. Standard_Cost'!C323</f>
        <v>#REF!</v>
      </c>
      <c r="AO264" s="23"/>
      <c r="AQ264" s="20">
        <f t="shared" si="478"/>
        <v>0</v>
      </c>
      <c r="AR264" s="20">
        <f t="shared" si="479"/>
        <v>0</v>
      </c>
      <c r="AS264" s="20" t="e">
        <f t="shared" si="480"/>
        <v>#REF!</v>
      </c>
      <c r="AT264" s="20" t="e">
        <f t="shared" si="483"/>
        <v>#REF!</v>
      </c>
      <c r="AU264" s="24"/>
      <c r="AV264" s="24"/>
      <c r="AW264" s="24"/>
      <c r="AX264" s="24"/>
      <c r="AY264" s="24"/>
      <c r="AZ264" s="24"/>
      <c r="BA264" s="25" t="e">
        <f t="shared" si="481"/>
        <v>#REF!</v>
      </c>
    </row>
    <row r="265" spans="2:53" outlineLevel="2">
      <c r="B265" s="41"/>
      <c r="C265" s="38"/>
      <c r="D265" s="84"/>
      <c r="E265" s="84"/>
      <c r="F265" s="84"/>
      <c r="G265" s="83"/>
      <c r="H265" s="26" t="s">
        <v>180</v>
      </c>
      <c r="I265" s="16"/>
      <c r="J265" s="17"/>
      <c r="K265" s="17"/>
      <c r="L265" s="18" t="str">
        <f>IF(I265&lt;&gt;0,((VLOOKUP(I265,'1. Standard_Cost'!$B$4:$D$9,2)+VLOOKUP(I265,'1. Standard_Cost'!$B$4:$D$9,3))*J265*K265),"0")</f>
        <v>0</v>
      </c>
      <c r="M265" s="18">
        <f t="shared" si="477"/>
        <v>0</v>
      </c>
      <c r="N265" s="19"/>
      <c r="O265" s="19"/>
      <c r="P265" s="19"/>
      <c r="Q265" s="19"/>
      <c r="R265" s="20">
        <f>+N265*P265*'1. Standard_Cost'!$B$13</f>
        <v>0</v>
      </c>
      <c r="S265" s="20">
        <f>+N265*O265*P265*'1. Standard_Cost'!$C$13</f>
        <v>0</v>
      </c>
      <c r="T265" s="20">
        <f>+N265*P265*Q265*'1. Standard_Cost'!$D$13</f>
        <v>0</v>
      </c>
      <c r="U265" s="20">
        <f>+N265*O265*'1. Standard_Cost'!$E$13</f>
        <v>0</v>
      </c>
      <c r="V265" s="19"/>
      <c r="W265" s="19"/>
      <c r="X265" s="19"/>
      <c r="Y265" s="20">
        <f>+V265*((X265*'1. Standard_Cost'!$B$17)+(W265*X265*'1. Standard_Cost'!$C$17))</f>
        <v>0</v>
      </c>
      <c r="Z265" s="19"/>
      <c r="AA265" s="19"/>
      <c r="AB265" s="20">
        <f>+Z265*'1. Standard_Cost'!$B$21+AA265*'1. Standard_Cost'!$C$21</f>
        <v>0</v>
      </c>
      <c r="AC265" s="21"/>
      <c r="AD265" s="22"/>
      <c r="AE265" s="20">
        <f>SUM(AD265,AC265,AB265,Y265,U265,T265,S265,R265)*'1. Standard_Cost'!B323</f>
        <v>0</v>
      </c>
      <c r="AF265" s="20">
        <f t="shared" si="482"/>
        <v>0</v>
      </c>
      <c r="AG265" s="19"/>
      <c r="AH265" s="19"/>
      <c r="AI265" s="19"/>
      <c r="AJ265" s="23"/>
      <c r="AK265" s="23"/>
      <c r="AL265" s="23"/>
      <c r="AM265" s="20" t="e">
        <f>AG265*'1. Standard_Cost'!B319+'Incremental_Cost Year 1'!#REF!*'1. Standard_Cost'!C319+'Incremental_Cost Year 1'!#REF!*'1. Standard_Cost'!D319+'Incremental_Cost Year 1'!#REF!+'Incremental_Cost Year 1'!#REF!+AK265</f>
        <v>#REF!</v>
      </c>
      <c r="AN265" s="20" t="e">
        <f>AM265*'1. Standard_Cost'!C323</f>
        <v>#REF!</v>
      </c>
      <c r="AO265" s="23"/>
      <c r="AQ265" s="20">
        <f t="shared" si="478"/>
        <v>0</v>
      </c>
      <c r="AR265" s="20">
        <f t="shared" si="479"/>
        <v>0</v>
      </c>
      <c r="AS265" s="20" t="e">
        <f t="shared" si="480"/>
        <v>#REF!</v>
      </c>
      <c r="AT265" s="20" t="e">
        <f t="shared" si="483"/>
        <v>#REF!</v>
      </c>
      <c r="AU265" s="24"/>
      <c r="AV265" s="24"/>
      <c r="AW265" s="24"/>
      <c r="AX265" s="24"/>
      <c r="AY265" s="24"/>
      <c r="AZ265" s="24"/>
      <c r="BA265" s="25" t="e">
        <f t="shared" si="481"/>
        <v>#REF!</v>
      </c>
    </row>
    <row r="266" spans="2:53" ht="41.4" outlineLevel="1">
      <c r="B266" s="41"/>
      <c r="C266" s="38"/>
      <c r="D266" s="86" t="s">
        <v>48</v>
      </c>
      <c r="E266" s="86" t="s">
        <v>307</v>
      </c>
      <c r="F266" s="88" t="s">
        <v>153</v>
      </c>
      <c r="G266" s="89" t="s">
        <v>154</v>
      </c>
      <c r="H266" s="27" t="s">
        <v>305</v>
      </c>
      <c r="I266" s="28"/>
      <c r="J266" s="28"/>
      <c r="K266" s="28"/>
      <c r="L266" s="29">
        <f>SUM(L262:L265)</f>
        <v>0</v>
      </c>
      <c r="M266" s="29">
        <f>SUM(M262:M265)</f>
        <v>0</v>
      </c>
      <c r="N266" s="28"/>
      <c r="O266" s="28"/>
      <c r="P266" s="28"/>
      <c r="Q266" s="28"/>
      <c r="R266" s="30">
        <f>SUM(R262:R265)</f>
        <v>0</v>
      </c>
      <c r="S266" s="30">
        <f>SUM(S262:S265)</f>
        <v>0</v>
      </c>
      <c r="T266" s="30">
        <f>SUM(T262:T265)</f>
        <v>0</v>
      </c>
      <c r="U266" s="30">
        <f>SUM(U262:U265)</f>
        <v>0</v>
      </c>
      <c r="V266" s="28"/>
      <c r="W266" s="28"/>
      <c r="X266" s="28"/>
      <c r="Y266" s="29">
        <f>SUM(Y262:Y265)</f>
        <v>0</v>
      </c>
      <c r="Z266" s="28"/>
      <c r="AA266" s="28"/>
      <c r="AB266" s="29">
        <f t="shared" ref="AB266:AF266" si="484">SUM(AB262:AB265)</f>
        <v>0</v>
      </c>
      <c r="AC266" s="29">
        <f t="shared" si="484"/>
        <v>0</v>
      </c>
      <c r="AD266" s="29">
        <f t="shared" si="484"/>
        <v>0</v>
      </c>
      <c r="AE266" s="29">
        <f t="shared" si="484"/>
        <v>0</v>
      </c>
      <c r="AF266" s="29">
        <f t="shared" si="484"/>
        <v>0</v>
      </c>
      <c r="AG266" s="28"/>
      <c r="AH266" s="28"/>
      <c r="AI266" s="28"/>
      <c r="AJ266" s="30">
        <f>SUM(AJ262:AJ265)</f>
        <v>0</v>
      </c>
      <c r="AK266" s="30">
        <f>SUM(AK262:AK265)</f>
        <v>0</v>
      </c>
      <c r="AL266" s="30">
        <f>SUM(AL262:AL265)</f>
        <v>0</v>
      </c>
      <c r="AM266" s="29" t="e">
        <f>SUM(AM262:AM265)</f>
        <v>#REF!</v>
      </c>
      <c r="AN266" s="29" t="e">
        <f>SUM(AN262:AN265)</f>
        <v>#REF!</v>
      </c>
      <c r="AO266" s="31"/>
      <c r="AP266" s="32"/>
      <c r="AQ266" s="78">
        <f t="shared" ref="AQ266:BA266" si="485">SUM(AQ262:AQ265)</f>
        <v>0</v>
      </c>
      <c r="AR266" s="78">
        <f t="shared" si="485"/>
        <v>0</v>
      </c>
      <c r="AS266" s="78" t="e">
        <f t="shared" si="485"/>
        <v>#REF!</v>
      </c>
      <c r="AT266" s="78" t="e">
        <f t="shared" si="485"/>
        <v>#REF!</v>
      </c>
      <c r="AU266" s="78">
        <f t="shared" si="485"/>
        <v>0</v>
      </c>
      <c r="AV266" s="78">
        <f t="shared" si="485"/>
        <v>0</v>
      </c>
      <c r="AW266" s="78">
        <f t="shared" si="485"/>
        <v>0</v>
      </c>
      <c r="AX266" s="78">
        <f t="shared" si="485"/>
        <v>0</v>
      </c>
      <c r="AY266" s="78">
        <f t="shared" si="485"/>
        <v>0</v>
      </c>
      <c r="AZ266" s="78">
        <f t="shared" si="485"/>
        <v>0</v>
      </c>
      <c r="BA266" s="78" t="e">
        <f t="shared" si="485"/>
        <v>#REF!</v>
      </c>
    </row>
    <row r="267" spans="2:53" outlineLevel="2">
      <c r="B267" s="41"/>
      <c r="C267" s="38"/>
      <c r="D267" s="85"/>
      <c r="E267" s="85"/>
      <c r="F267" s="87"/>
      <c r="G267" s="82"/>
      <c r="H267" s="15" t="s">
        <v>49</v>
      </c>
      <c r="I267" s="16"/>
      <c r="J267" s="17"/>
      <c r="K267" s="17"/>
      <c r="L267" s="18" t="str">
        <f>IF(I267&lt;&gt;0,((VLOOKUP(I267,'1. Standard_Cost'!$B$4:$D$9,2)+VLOOKUP(I267,'1. Standard_Cost'!$B$4:$D$9,3))*J267*K267),"0")</f>
        <v>0</v>
      </c>
      <c r="M267" s="18">
        <f t="shared" ref="M267:M270" si="486">L267*0.167</f>
        <v>0</v>
      </c>
      <c r="N267" s="19"/>
      <c r="O267" s="19"/>
      <c r="P267" s="19"/>
      <c r="Q267" s="19"/>
      <c r="R267" s="20">
        <f>+N267*P267*'1. Standard_Cost'!$B$13</f>
        <v>0</v>
      </c>
      <c r="S267" s="20">
        <f>+N267*O267*P267*'1. Standard_Cost'!$C$13</f>
        <v>0</v>
      </c>
      <c r="T267" s="20">
        <f>+N267*P267*Q267*'1. Standard_Cost'!$D$13</f>
        <v>0</v>
      </c>
      <c r="U267" s="20">
        <f>+N267*O267*'1. Standard_Cost'!$E$13</f>
        <v>0</v>
      </c>
      <c r="V267" s="19"/>
      <c r="W267" s="19"/>
      <c r="X267" s="19"/>
      <c r="Y267" s="20">
        <f>+V267*((X267*'1. Standard_Cost'!$B$17)+(W267*X267*'1. Standard_Cost'!$C$17))</f>
        <v>0</v>
      </c>
      <c r="Z267" s="19"/>
      <c r="AA267" s="19"/>
      <c r="AB267" s="20">
        <f>+Z267*'1. Standard_Cost'!$B$21+AA267*'1. Standard_Cost'!$C$21</f>
        <v>0</v>
      </c>
      <c r="AC267" s="21"/>
      <c r="AD267" s="22"/>
      <c r="AE267" s="20">
        <f>SUM(AD267,AC267,AB267,Y267,U267,T267,S267,R267)*'1. Standard_Cost'!B323</f>
        <v>0</v>
      </c>
      <c r="AF267" s="20">
        <f>SUM(AD267,AE267)</f>
        <v>0</v>
      </c>
      <c r="AG267" s="19"/>
      <c r="AH267" s="19"/>
      <c r="AI267" s="19"/>
      <c r="AJ267" s="23"/>
      <c r="AK267" s="23"/>
      <c r="AL267" s="23"/>
      <c r="AM267" s="20" t="e">
        <f>AG267*'1. Standard_Cost'!B319+'Incremental_Cost Year 1'!#REF!*'1. Standard_Cost'!C319+'Incremental_Cost Year 1'!#REF!*'1. Standard_Cost'!D319+'Incremental_Cost Year 1'!#REF!+'Incremental_Cost Year 1'!#REF!+AK267</f>
        <v>#REF!</v>
      </c>
      <c r="AN267" s="20" t="e">
        <f>AM267*'1. Standard_Cost'!C323</f>
        <v>#REF!</v>
      </c>
      <c r="AO267" s="23"/>
      <c r="AQ267" s="20">
        <f t="shared" ref="AQ267:AQ270" si="487">L267+M267</f>
        <v>0</v>
      </c>
      <c r="AR267" s="20">
        <f t="shared" ref="AR267:AR270" si="488">AF267</f>
        <v>0</v>
      </c>
      <c r="AS267" s="20" t="e">
        <f t="shared" ref="AS267:AS270" si="489">AM267+AN267</f>
        <v>#REF!</v>
      </c>
      <c r="AT267" s="20" t="e">
        <f>SUM(AQ267,AR267,AS267)</f>
        <v>#REF!</v>
      </c>
      <c r="AU267" s="24"/>
      <c r="AV267" s="24"/>
      <c r="AW267" s="24"/>
      <c r="AX267" s="24"/>
      <c r="AY267" s="24"/>
      <c r="AZ267" s="24"/>
      <c r="BA267" s="25" t="e">
        <f t="shared" ref="BA267:BA270" si="490">SUM(AU267:AZ267)-AT267</f>
        <v>#REF!</v>
      </c>
    </row>
    <row r="268" spans="2:53" outlineLevel="2">
      <c r="B268" s="41"/>
      <c r="C268" s="38"/>
      <c r="D268" s="84"/>
      <c r="E268" s="84"/>
      <c r="F268" s="84"/>
      <c r="G268" s="83"/>
      <c r="H268" s="15" t="s">
        <v>50</v>
      </c>
      <c r="I268" s="16"/>
      <c r="J268" s="17"/>
      <c r="K268" s="17"/>
      <c r="L268" s="18" t="str">
        <f>IF(I268&lt;&gt;0,((VLOOKUP(I268,'1. Standard_Cost'!$B$4:$D$9,2)+VLOOKUP(I268,'1. Standard_Cost'!$B$4:$D$9,3))*J268*K268),"0")</f>
        <v>0</v>
      </c>
      <c r="M268" s="18">
        <f t="shared" si="486"/>
        <v>0</v>
      </c>
      <c r="N268" s="19"/>
      <c r="O268" s="19"/>
      <c r="P268" s="19"/>
      <c r="Q268" s="19"/>
      <c r="R268" s="20">
        <f>+N268*P268*'1. Standard_Cost'!$B$13</f>
        <v>0</v>
      </c>
      <c r="S268" s="20">
        <f>+N268*O268*P268*'1. Standard_Cost'!$C$13</f>
        <v>0</v>
      </c>
      <c r="T268" s="20">
        <f>+N268*P268*Q268*'1. Standard_Cost'!$D$13</f>
        <v>0</v>
      </c>
      <c r="U268" s="20">
        <f>+N268*O268*'1. Standard_Cost'!$E$13</f>
        <v>0</v>
      </c>
      <c r="V268" s="19"/>
      <c r="W268" s="19"/>
      <c r="X268" s="19"/>
      <c r="Y268" s="20">
        <f>+V268*((X268*'1. Standard_Cost'!$B$17)+(W268*X268*'1. Standard_Cost'!$C$17))</f>
        <v>0</v>
      </c>
      <c r="Z268" s="19"/>
      <c r="AA268" s="19"/>
      <c r="AB268" s="20">
        <f>+Z268*'1. Standard_Cost'!$B$21+AA268*'1. Standard_Cost'!$C$21</f>
        <v>0</v>
      </c>
      <c r="AC268" s="21"/>
      <c r="AD268" s="22"/>
      <c r="AE268" s="20">
        <f>SUM(AD268,AC268,AB268,Y268,U268,T268,S268,R268)*'1. Standard_Cost'!B323</f>
        <v>0</v>
      </c>
      <c r="AF268" s="20">
        <f t="shared" ref="AF268:AF270" si="491">SUM(AD268,AE268)</f>
        <v>0</v>
      </c>
      <c r="AG268" s="19"/>
      <c r="AH268" s="19"/>
      <c r="AI268" s="19"/>
      <c r="AJ268" s="23"/>
      <c r="AK268" s="23"/>
      <c r="AL268" s="23"/>
      <c r="AM268" s="20" t="e">
        <f>AG268*'1. Standard_Cost'!B319+'Incremental_Cost Year 1'!#REF!*'1. Standard_Cost'!C319+'Incremental_Cost Year 1'!#REF!*'1. Standard_Cost'!D319+'Incremental_Cost Year 1'!#REF!+'Incremental_Cost Year 1'!#REF!+AK268</f>
        <v>#REF!</v>
      </c>
      <c r="AN268" s="20" t="e">
        <f>AM268*'1. Standard_Cost'!C323</f>
        <v>#REF!</v>
      </c>
      <c r="AO268" s="23"/>
      <c r="AQ268" s="20">
        <f t="shared" si="487"/>
        <v>0</v>
      </c>
      <c r="AR268" s="20">
        <f t="shared" si="488"/>
        <v>0</v>
      </c>
      <c r="AS268" s="20" t="e">
        <f t="shared" si="489"/>
        <v>#REF!</v>
      </c>
      <c r="AT268" s="20" t="e">
        <f t="shared" ref="AT268:AT270" si="492">SUM(AQ268,AR268,AS268)</f>
        <v>#REF!</v>
      </c>
      <c r="AU268" s="24"/>
      <c r="AV268" s="24">
        <v>0</v>
      </c>
      <c r="AW268" s="24"/>
      <c r="AX268" s="24"/>
      <c r="AY268" s="24"/>
      <c r="AZ268" s="24"/>
      <c r="BA268" s="25" t="e">
        <f t="shared" si="490"/>
        <v>#REF!</v>
      </c>
    </row>
    <row r="269" spans="2:53" outlineLevel="2">
      <c r="B269" s="41"/>
      <c r="C269" s="41"/>
      <c r="D269" s="84"/>
      <c r="E269" s="84"/>
      <c r="F269" s="84"/>
      <c r="G269" s="83"/>
      <c r="H269" s="15" t="s">
        <v>51</v>
      </c>
      <c r="I269" s="16"/>
      <c r="J269" s="17"/>
      <c r="K269" s="17"/>
      <c r="L269" s="18" t="str">
        <f>IF(I269&lt;&gt;0,((VLOOKUP(I269,'1. Standard_Cost'!$B$4:$D$9,2)+VLOOKUP(I269,'1. Standard_Cost'!$B$4:$D$9,3))*J269*K269),"0")</f>
        <v>0</v>
      </c>
      <c r="M269" s="18">
        <f t="shared" si="486"/>
        <v>0</v>
      </c>
      <c r="N269" s="19"/>
      <c r="O269" s="19"/>
      <c r="P269" s="19"/>
      <c r="Q269" s="19"/>
      <c r="R269" s="20">
        <f>+N269*P269*'1. Standard_Cost'!$B$13</f>
        <v>0</v>
      </c>
      <c r="S269" s="20">
        <f>+N269*O269*P269*'1. Standard_Cost'!$C$13</f>
        <v>0</v>
      </c>
      <c r="T269" s="20">
        <f>+N269*P269*Q269*'1. Standard_Cost'!$D$13</f>
        <v>0</v>
      </c>
      <c r="U269" s="20">
        <f>+N269*O269*'1. Standard_Cost'!$E$13</f>
        <v>0</v>
      </c>
      <c r="V269" s="19"/>
      <c r="W269" s="19"/>
      <c r="X269" s="19"/>
      <c r="Y269" s="20">
        <f>+V269*((X269*'1. Standard_Cost'!$B$17)+(W269*X269*'1. Standard_Cost'!$C$17))</f>
        <v>0</v>
      </c>
      <c r="Z269" s="19"/>
      <c r="AA269" s="19"/>
      <c r="AB269" s="20">
        <f>+Z269*'1. Standard_Cost'!$B$21+AA269*'1. Standard_Cost'!$C$21</f>
        <v>0</v>
      </c>
      <c r="AC269" s="21"/>
      <c r="AD269" s="22"/>
      <c r="AE269" s="20">
        <f>SUM(AD269,AC269,AB269,Y269,U269,T269,S269,R269)*'1. Standard_Cost'!B323</f>
        <v>0</v>
      </c>
      <c r="AF269" s="20">
        <f t="shared" si="491"/>
        <v>0</v>
      </c>
      <c r="AG269" s="19"/>
      <c r="AH269" s="19"/>
      <c r="AI269" s="19"/>
      <c r="AJ269" s="23"/>
      <c r="AK269" s="23"/>
      <c r="AL269" s="23"/>
      <c r="AM269" s="20" t="e">
        <f>AG269*'1. Standard_Cost'!B319+'Incremental_Cost Year 1'!#REF!*'1. Standard_Cost'!C319+'Incremental_Cost Year 1'!#REF!*'1. Standard_Cost'!D319+'Incremental_Cost Year 1'!#REF!+'Incremental_Cost Year 1'!#REF!+AK269</f>
        <v>#REF!</v>
      </c>
      <c r="AN269" s="20" t="e">
        <f>AM269*'1. Standard_Cost'!C323</f>
        <v>#REF!</v>
      </c>
      <c r="AO269" s="23"/>
      <c r="AQ269" s="20">
        <f t="shared" si="487"/>
        <v>0</v>
      </c>
      <c r="AR269" s="20">
        <f t="shared" si="488"/>
        <v>0</v>
      </c>
      <c r="AS269" s="20" t="e">
        <f t="shared" si="489"/>
        <v>#REF!</v>
      </c>
      <c r="AT269" s="20" t="e">
        <f t="shared" si="492"/>
        <v>#REF!</v>
      </c>
      <c r="AU269" s="24"/>
      <c r="AV269" s="24"/>
      <c r="AW269" s="24"/>
      <c r="AX269" s="24"/>
      <c r="AY269" s="24"/>
      <c r="AZ269" s="24"/>
      <c r="BA269" s="25" t="e">
        <f t="shared" si="490"/>
        <v>#REF!</v>
      </c>
    </row>
    <row r="270" spans="2:53" outlineLevel="2">
      <c r="B270" s="41"/>
      <c r="C270" s="41"/>
      <c r="D270" s="84"/>
      <c r="E270" s="84"/>
      <c r="F270" s="84"/>
      <c r="G270" s="83"/>
      <c r="H270" s="26" t="s">
        <v>180</v>
      </c>
      <c r="I270" s="16"/>
      <c r="J270" s="17"/>
      <c r="K270" s="17"/>
      <c r="L270" s="18" t="str">
        <f>IF(I270&lt;&gt;0,((VLOOKUP(I270,'1. Standard_Cost'!$B$4:$D$9,2)+VLOOKUP(I270,'1. Standard_Cost'!$B$4:$D$9,3))*J270*K270),"0")</f>
        <v>0</v>
      </c>
      <c r="M270" s="18">
        <f t="shared" si="486"/>
        <v>0</v>
      </c>
      <c r="N270" s="19"/>
      <c r="O270" s="19"/>
      <c r="P270" s="19"/>
      <c r="Q270" s="19"/>
      <c r="R270" s="20">
        <f>+N270*P270*'1. Standard_Cost'!$B$13</f>
        <v>0</v>
      </c>
      <c r="S270" s="20">
        <f>+N270*O270*P270*'1. Standard_Cost'!$C$13</f>
        <v>0</v>
      </c>
      <c r="T270" s="20">
        <f>+N270*P270*Q270*'1. Standard_Cost'!$D$13</f>
        <v>0</v>
      </c>
      <c r="U270" s="20">
        <f>+N270*O270*'1. Standard_Cost'!$E$13</f>
        <v>0</v>
      </c>
      <c r="V270" s="19"/>
      <c r="W270" s="19"/>
      <c r="X270" s="19"/>
      <c r="Y270" s="20">
        <f>+V270*((X270*'1. Standard_Cost'!$B$17)+(W270*X270*'1. Standard_Cost'!$C$17))</f>
        <v>0</v>
      </c>
      <c r="Z270" s="19"/>
      <c r="AA270" s="19"/>
      <c r="AB270" s="20">
        <f>+Z270*'1. Standard_Cost'!$B$21+AA270*'1. Standard_Cost'!$C$21</f>
        <v>0</v>
      </c>
      <c r="AC270" s="21"/>
      <c r="AD270" s="22"/>
      <c r="AE270" s="20">
        <f>SUM(AD270,AC270,AB270,Y270,U270,T270,S270,R270)*'1. Standard_Cost'!B323</f>
        <v>0</v>
      </c>
      <c r="AF270" s="20">
        <f t="shared" si="491"/>
        <v>0</v>
      </c>
      <c r="AG270" s="19"/>
      <c r="AH270" s="19"/>
      <c r="AI270" s="19"/>
      <c r="AJ270" s="23"/>
      <c r="AK270" s="23"/>
      <c r="AL270" s="23"/>
      <c r="AM270" s="20" t="e">
        <f>AG270*'1. Standard_Cost'!B319+'Incremental_Cost Year 1'!#REF!*'1. Standard_Cost'!C319+'Incremental_Cost Year 1'!#REF!*'1. Standard_Cost'!D319+'Incremental_Cost Year 1'!#REF!+'Incremental_Cost Year 1'!#REF!+AK270</f>
        <v>#REF!</v>
      </c>
      <c r="AN270" s="20" t="e">
        <f>AM270*'1. Standard_Cost'!C323</f>
        <v>#REF!</v>
      </c>
      <c r="AO270" s="23"/>
      <c r="AQ270" s="20">
        <f t="shared" si="487"/>
        <v>0</v>
      </c>
      <c r="AR270" s="20">
        <f t="shared" si="488"/>
        <v>0</v>
      </c>
      <c r="AS270" s="20" t="e">
        <f t="shared" si="489"/>
        <v>#REF!</v>
      </c>
      <c r="AT270" s="20" t="e">
        <f t="shared" si="492"/>
        <v>#REF!</v>
      </c>
      <c r="AU270" s="24"/>
      <c r="AV270" s="24"/>
      <c r="AW270" s="24"/>
      <c r="AX270" s="24"/>
      <c r="AY270" s="24"/>
      <c r="AZ270" s="24"/>
      <c r="BA270" s="25" t="e">
        <f t="shared" si="490"/>
        <v>#REF!</v>
      </c>
    </row>
    <row r="271" spans="2:53" ht="41.4" outlineLevel="1">
      <c r="B271" s="41"/>
      <c r="C271" s="41"/>
      <c r="D271" s="86" t="s">
        <v>48</v>
      </c>
      <c r="E271" s="86" t="s">
        <v>308</v>
      </c>
      <c r="F271" s="88" t="s">
        <v>153</v>
      </c>
      <c r="G271" s="89" t="s">
        <v>154</v>
      </c>
      <c r="H271" s="27" t="s">
        <v>309</v>
      </c>
      <c r="I271" s="28"/>
      <c r="J271" s="28"/>
      <c r="K271" s="28"/>
      <c r="L271" s="29">
        <f>SUM(L267:L270)</f>
        <v>0</v>
      </c>
      <c r="M271" s="29">
        <f>SUM(M267:M270)</f>
        <v>0</v>
      </c>
      <c r="N271" s="28"/>
      <c r="O271" s="28"/>
      <c r="P271" s="28"/>
      <c r="Q271" s="28"/>
      <c r="R271" s="30">
        <f>SUM(R267:R270)</f>
        <v>0</v>
      </c>
      <c r="S271" s="30">
        <f>SUM(S267:S270)</f>
        <v>0</v>
      </c>
      <c r="T271" s="30">
        <f>SUM(T267:T270)</f>
        <v>0</v>
      </c>
      <c r="U271" s="30">
        <f>SUM(U267:U270)</f>
        <v>0</v>
      </c>
      <c r="V271" s="28"/>
      <c r="W271" s="28"/>
      <c r="X271" s="28"/>
      <c r="Y271" s="29">
        <f>SUM(Y267:Y270)</f>
        <v>0</v>
      </c>
      <c r="Z271" s="28"/>
      <c r="AA271" s="28"/>
      <c r="AB271" s="29">
        <f t="shared" ref="AB271:AF271" si="493">SUM(AB267:AB270)</f>
        <v>0</v>
      </c>
      <c r="AC271" s="29">
        <f t="shared" si="493"/>
        <v>0</v>
      </c>
      <c r="AD271" s="29">
        <f t="shared" si="493"/>
        <v>0</v>
      </c>
      <c r="AE271" s="29">
        <f t="shared" si="493"/>
        <v>0</v>
      </c>
      <c r="AF271" s="29">
        <f t="shared" si="493"/>
        <v>0</v>
      </c>
      <c r="AG271" s="28"/>
      <c r="AH271" s="28"/>
      <c r="AI271" s="28"/>
      <c r="AJ271" s="30">
        <f>SUM(AJ267:AJ270)</f>
        <v>0</v>
      </c>
      <c r="AK271" s="30">
        <f>SUM(AK267:AK270)</f>
        <v>0</v>
      </c>
      <c r="AL271" s="30">
        <f>SUM(AL267:AL270)</f>
        <v>0</v>
      </c>
      <c r="AM271" s="29" t="e">
        <f>SUM(AM267:AM270)</f>
        <v>#REF!</v>
      </c>
      <c r="AN271" s="29" t="e">
        <f>SUM(AN267:AN270)</f>
        <v>#REF!</v>
      </c>
      <c r="AO271" s="31"/>
      <c r="AP271" s="32"/>
      <c r="AQ271" s="78">
        <f t="shared" ref="AQ271:BA271" si="494">SUM(AQ267:AQ270)</f>
        <v>0</v>
      </c>
      <c r="AR271" s="78">
        <f t="shared" si="494"/>
        <v>0</v>
      </c>
      <c r="AS271" s="78" t="e">
        <f t="shared" si="494"/>
        <v>#REF!</v>
      </c>
      <c r="AT271" s="78" t="e">
        <f t="shared" si="494"/>
        <v>#REF!</v>
      </c>
      <c r="AU271" s="78">
        <f t="shared" si="494"/>
        <v>0</v>
      </c>
      <c r="AV271" s="78">
        <f t="shared" si="494"/>
        <v>0</v>
      </c>
      <c r="AW271" s="78">
        <f t="shared" si="494"/>
        <v>0</v>
      </c>
      <c r="AX271" s="78">
        <f t="shared" si="494"/>
        <v>0</v>
      </c>
      <c r="AY271" s="78">
        <f t="shared" si="494"/>
        <v>0</v>
      </c>
      <c r="AZ271" s="78">
        <f t="shared" si="494"/>
        <v>0</v>
      </c>
      <c r="BA271" s="78" t="e">
        <f t="shared" si="494"/>
        <v>#REF!</v>
      </c>
    </row>
    <row r="272" spans="2:53" outlineLevel="2">
      <c r="B272" s="41"/>
      <c r="C272" s="41"/>
      <c r="D272" s="85"/>
      <c r="E272" s="85"/>
      <c r="F272" s="87"/>
      <c r="G272" s="82"/>
      <c r="H272" s="15" t="s">
        <v>49</v>
      </c>
      <c r="I272" s="16"/>
      <c r="J272" s="17"/>
      <c r="K272" s="17"/>
      <c r="L272" s="18" t="str">
        <f>IF(I272&lt;&gt;0,((VLOOKUP(I272,'1. Standard_Cost'!$B$4:$D$9,2)+VLOOKUP(I272,'1. Standard_Cost'!$B$4:$D$9,3))*J272*K272),"0")</f>
        <v>0</v>
      </c>
      <c r="M272" s="18">
        <f t="shared" ref="M272:M275" si="495">L272*0.167</f>
        <v>0</v>
      </c>
      <c r="N272" s="19"/>
      <c r="O272" s="19"/>
      <c r="P272" s="19"/>
      <c r="Q272" s="19"/>
      <c r="R272" s="20">
        <f>+N272*P272*'1. Standard_Cost'!$B$13</f>
        <v>0</v>
      </c>
      <c r="S272" s="20">
        <f>+N272*O272*P272*'1. Standard_Cost'!$C$13</f>
        <v>0</v>
      </c>
      <c r="T272" s="20">
        <f>+N272*P272*Q272*'1. Standard_Cost'!$D$13</f>
        <v>0</v>
      </c>
      <c r="U272" s="20">
        <f>+N272*O272*'1. Standard_Cost'!$E$13</f>
        <v>0</v>
      </c>
      <c r="V272" s="19"/>
      <c r="W272" s="19"/>
      <c r="X272" s="19"/>
      <c r="Y272" s="20">
        <f>+V272*((X272*'1. Standard_Cost'!$B$17)+(W272*X272*'1. Standard_Cost'!$C$17))</f>
        <v>0</v>
      </c>
      <c r="Z272" s="19"/>
      <c r="AA272" s="19"/>
      <c r="AB272" s="20">
        <f>+Z272*'1. Standard_Cost'!$B$21+AA272*'1. Standard_Cost'!$C$21</f>
        <v>0</v>
      </c>
      <c r="AC272" s="21"/>
      <c r="AD272" s="22"/>
      <c r="AE272" s="20">
        <f>SUM(AD272,AC272,AB272,Y272,U272,T272,S272,R272)*'1. Standard_Cost'!B328</f>
        <v>0</v>
      </c>
      <c r="AF272" s="20">
        <f>SUM(AD272,AE272)</f>
        <v>0</v>
      </c>
      <c r="AG272" s="19"/>
      <c r="AH272" s="19"/>
      <c r="AI272" s="19"/>
      <c r="AJ272" s="23"/>
      <c r="AK272" s="23"/>
      <c r="AL272" s="23"/>
      <c r="AM272" s="20" t="e">
        <f>AG272*'1. Standard_Cost'!B324+'Incremental_Cost Year 1'!#REF!*'1. Standard_Cost'!C324+'Incremental_Cost Year 1'!#REF!*'1. Standard_Cost'!D324+'Incremental_Cost Year 1'!#REF!+'Incremental_Cost Year 1'!#REF!+AK272</f>
        <v>#REF!</v>
      </c>
      <c r="AN272" s="20" t="e">
        <f>AM272*'1. Standard_Cost'!C328</f>
        <v>#REF!</v>
      </c>
      <c r="AO272" s="23"/>
      <c r="AQ272" s="20">
        <f t="shared" ref="AQ272:AQ275" si="496">L272+M272</f>
        <v>0</v>
      </c>
      <c r="AR272" s="20">
        <f t="shared" ref="AR272:AR275" si="497">AF272</f>
        <v>0</v>
      </c>
      <c r="AS272" s="20" t="e">
        <f t="shared" ref="AS272:AS275" si="498">AM272+AN272</f>
        <v>#REF!</v>
      </c>
      <c r="AT272" s="20" t="e">
        <f>SUM(AQ272,AR272,AS272)</f>
        <v>#REF!</v>
      </c>
      <c r="AU272" s="24"/>
      <c r="AV272" s="24"/>
      <c r="AW272" s="24"/>
      <c r="AX272" s="24"/>
      <c r="AY272" s="24"/>
      <c r="AZ272" s="24"/>
      <c r="BA272" s="25" t="e">
        <f t="shared" ref="BA272:BA275" si="499">SUM(AU272:AZ272)-AT272</f>
        <v>#REF!</v>
      </c>
    </row>
    <row r="273" spans="2:53" outlineLevel="2">
      <c r="B273" s="41"/>
      <c r="C273" s="41"/>
      <c r="D273" s="84"/>
      <c r="E273" s="84"/>
      <c r="F273" s="84"/>
      <c r="G273" s="83"/>
      <c r="H273" s="15" t="s">
        <v>50</v>
      </c>
      <c r="I273" s="16"/>
      <c r="J273" s="17"/>
      <c r="K273" s="17"/>
      <c r="L273" s="18" t="str">
        <f>IF(I273&lt;&gt;0,((VLOOKUP(I273,'1. Standard_Cost'!$B$4:$D$9,2)+VLOOKUP(I273,'1. Standard_Cost'!$B$4:$D$9,3))*J273*K273),"0")</f>
        <v>0</v>
      </c>
      <c r="M273" s="18">
        <f t="shared" si="495"/>
        <v>0</v>
      </c>
      <c r="N273" s="19"/>
      <c r="O273" s="19"/>
      <c r="P273" s="19"/>
      <c r="Q273" s="19"/>
      <c r="R273" s="20">
        <f>+N273*P273*'1. Standard_Cost'!$B$13</f>
        <v>0</v>
      </c>
      <c r="S273" s="20">
        <f>+N273*O273*P273*'1. Standard_Cost'!$C$13</f>
        <v>0</v>
      </c>
      <c r="T273" s="20">
        <f>+N273*P273*Q273*'1. Standard_Cost'!$D$13</f>
        <v>0</v>
      </c>
      <c r="U273" s="20">
        <f>+N273*O273*'1. Standard_Cost'!$E$13</f>
        <v>0</v>
      </c>
      <c r="V273" s="19"/>
      <c r="W273" s="19"/>
      <c r="X273" s="19"/>
      <c r="Y273" s="20">
        <f>+V273*((X273*'1. Standard_Cost'!$B$17)+(W273*X273*'1. Standard_Cost'!$C$17))</f>
        <v>0</v>
      </c>
      <c r="Z273" s="19"/>
      <c r="AA273" s="19"/>
      <c r="AB273" s="20">
        <f>+Z273*'1. Standard_Cost'!$B$21+AA273*'1. Standard_Cost'!$C$21</f>
        <v>0</v>
      </c>
      <c r="AC273" s="21"/>
      <c r="AD273" s="22"/>
      <c r="AE273" s="20">
        <f>SUM(AD273,AC273,AB273,Y273,U273,T273,S273,R273)*'1. Standard_Cost'!B328</f>
        <v>0</v>
      </c>
      <c r="AF273" s="20">
        <f t="shared" ref="AF273:AF275" si="500">SUM(AD273,AE273)</f>
        <v>0</v>
      </c>
      <c r="AG273" s="19"/>
      <c r="AH273" s="19"/>
      <c r="AI273" s="19"/>
      <c r="AJ273" s="23"/>
      <c r="AK273" s="23"/>
      <c r="AL273" s="23"/>
      <c r="AM273" s="20" t="e">
        <f>AG273*'1. Standard_Cost'!B324+'Incremental_Cost Year 1'!#REF!*'1. Standard_Cost'!C324+'Incremental_Cost Year 1'!#REF!*'1. Standard_Cost'!D324+'Incremental_Cost Year 1'!#REF!+'Incremental_Cost Year 1'!#REF!+AK273</f>
        <v>#REF!</v>
      </c>
      <c r="AN273" s="20" t="e">
        <f>AM273*'1. Standard_Cost'!C328</f>
        <v>#REF!</v>
      </c>
      <c r="AO273" s="23"/>
      <c r="AQ273" s="20">
        <f t="shared" si="496"/>
        <v>0</v>
      </c>
      <c r="AR273" s="20">
        <f t="shared" si="497"/>
        <v>0</v>
      </c>
      <c r="AS273" s="20" t="e">
        <f t="shared" si="498"/>
        <v>#REF!</v>
      </c>
      <c r="AT273" s="20" t="e">
        <f t="shared" ref="AT273:AT275" si="501">SUM(AQ273,AR273,AS273)</f>
        <v>#REF!</v>
      </c>
      <c r="AU273" s="24"/>
      <c r="AV273" s="24">
        <v>0</v>
      </c>
      <c r="AW273" s="24"/>
      <c r="AX273" s="24"/>
      <c r="AY273" s="24"/>
      <c r="AZ273" s="24"/>
      <c r="BA273" s="25" t="e">
        <f t="shared" si="499"/>
        <v>#REF!</v>
      </c>
    </row>
    <row r="274" spans="2:53" outlineLevel="2">
      <c r="B274" s="41"/>
      <c r="C274" s="41"/>
      <c r="D274" s="84"/>
      <c r="E274" s="84"/>
      <c r="F274" s="84"/>
      <c r="G274" s="83"/>
      <c r="H274" s="15" t="s">
        <v>51</v>
      </c>
      <c r="I274" s="16"/>
      <c r="J274" s="17"/>
      <c r="K274" s="17"/>
      <c r="L274" s="18" t="str">
        <f>IF(I274&lt;&gt;0,((VLOOKUP(I274,'1. Standard_Cost'!$B$4:$D$9,2)+VLOOKUP(I274,'1. Standard_Cost'!$B$4:$D$9,3))*J274*K274),"0")</f>
        <v>0</v>
      </c>
      <c r="M274" s="18">
        <f t="shared" si="495"/>
        <v>0</v>
      </c>
      <c r="N274" s="19"/>
      <c r="O274" s="19"/>
      <c r="P274" s="19"/>
      <c r="Q274" s="19"/>
      <c r="R274" s="20">
        <f>+N274*P274*'1. Standard_Cost'!$B$13</f>
        <v>0</v>
      </c>
      <c r="S274" s="20">
        <f>+N274*O274*P274*'1. Standard_Cost'!$C$13</f>
        <v>0</v>
      </c>
      <c r="T274" s="20">
        <f>+N274*P274*Q274*'1. Standard_Cost'!$D$13</f>
        <v>0</v>
      </c>
      <c r="U274" s="20">
        <f>+N274*O274*'1. Standard_Cost'!$E$13</f>
        <v>0</v>
      </c>
      <c r="V274" s="19"/>
      <c r="W274" s="19"/>
      <c r="X274" s="19"/>
      <c r="Y274" s="20">
        <f>+V274*((X274*'1. Standard_Cost'!$B$17)+(W274*X274*'1. Standard_Cost'!$C$17))</f>
        <v>0</v>
      </c>
      <c r="Z274" s="19"/>
      <c r="AA274" s="19"/>
      <c r="AB274" s="20">
        <f>+Z274*'1. Standard_Cost'!$B$21+AA274*'1. Standard_Cost'!$C$21</f>
        <v>0</v>
      </c>
      <c r="AC274" s="21"/>
      <c r="AD274" s="22"/>
      <c r="AE274" s="20">
        <f>SUM(AD274,AC274,AB274,Y274,U274,T274,S274,R274)*'1. Standard_Cost'!B328</f>
        <v>0</v>
      </c>
      <c r="AF274" s="20">
        <f t="shared" si="500"/>
        <v>0</v>
      </c>
      <c r="AG274" s="19"/>
      <c r="AH274" s="19"/>
      <c r="AI274" s="19"/>
      <c r="AJ274" s="23"/>
      <c r="AK274" s="23"/>
      <c r="AL274" s="23"/>
      <c r="AM274" s="20" t="e">
        <f>AG274*'1. Standard_Cost'!B324+'Incremental_Cost Year 1'!#REF!*'1. Standard_Cost'!C324+'Incremental_Cost Year 1'!#REF!*'1. Standard_Cost'!D324+'Incremental_Cost Year 1'!#REF!+'Incremental_Cost Year 1'!#REF!+AK274</f>
        <v>#REF!</v>
      </c>
      <c r="AN274" s="20" t="e">
        <f>AM274*'1. Standard_Cost'!C328</f>
        <v>#REF!</v>
      </c>
      <c r="AO274" s="23"/>
      <c r="AQ274" s="20">
        <f t="shared" si="496"/>
        <v>0</v>
      </c>
      <c r="AR274" s="20">
        <f t="shared" si="497"/>
        <v>0</v>
      </c>
      <c r="AS274" s="20" t="e">
        <f t="shared" si="498"/>
        <v>#REF!</v>
      </c>
      <c r="AT274" s="20" t="e">
        <f t="shared" si="501"/>
        <v>#REF!</v>
      </c>
      <c r="AU274" s="24"/>
      <c r="AV274" s="24"/>
      <c r="AW274" s="24"/>
      <c r="AX274" s="24"/>
      <c r="AY274" s="24"/>
      <c r="AZ274" s="24"/>
      <c r="BA274" s="25" t="e">
        <f t="shared" si="499"/>
        <v>#REF!</v>
      </c>
    </row>
    <row r="275" spans="2:53" outlineLevel="2">
      <c r="B275" s="41"/>
      <c r="C275" s="41"/>
      <c r="D275" s="84"/>
      <c r="E275" s="84"/>
      <c r="F275" s="84"/>
      <c r="G275" s="83"/>
      <c r="H275" s="26" t="s">
        <v>180</v>
      </c>
      <c r="I275" s="16"/>
      <c r="J275" s="17"/>
      <c r="K275" s="17"/>
      <c r="L275" s="18" t="str">
        <f>IF(I275&lt;&gt;0,((VLOOKUP(I275,'1. Standard_Cost'!$B$4:$D$9,2)+VLOOKUP(I275,'1. Standard_Cost'!$B$4:$D$9,3))*J275*K275),"0")</f>
        <v>0</v>
      </c>
      <c r="M275" s="18">
        <f t="shared" si="495"/>
        <v>0</v>
      </c>
      <c r="N275" s="19"/>
      <c r="O275" s="19"/>
      <c r="P275" s="19"/>
      <c r="Q275" s="19"/>
      <c r="R275" s="20">
        <f>+N275*P275*'1. Standard_Cost'!$B$13</f>
        <v>0</v>
      </c>
      <c r="S275" s="20">
        <f>+N275*O275*P275*'1. Standard_Cost'!$C$13</f>
        <v>0</v>
      </c>
      <c r="T275" s="20">
        <f>+N275*P275*Q275*'1. Standard_Cost'!$D$13</f>
        <v>0</v>
      </c>
      <c r="U275" s="20">
        <f>+N275*O275*'1. Standard_Cost'!$E$13</f>
        <v>0</v>
      </c>
      <c r="V275" s="19"/>
      <c r="W275" s="19"/>
      <c r="X275" s="19"/>
      <c r="Y275" s="20">
        <f>+V275*((X275*'1. Standard_Cost'!$B$17)+(W275*X275*'1. Standard_Cost'!$C$17))</f>
        <v>0</v>
      </c>
      <c r="Z275" s="19"/>
      <c r="AA275" s="19"/>
      <c r="AB275" s="20">
        <f>+Z275*'1. Standard_Cost'!$B$21+AA275*'1. Standard_Cost'!$C$21</f>
        <v>0</v>
      </c>
      <c r="AC275" s="21"/>
      <c r="AD275" s="22"/>
      <c r="AE275" s="20">
        <f>SUM(AD275,AC275,AB275,Y275,U275,T275,S275,R275)*'1. Standard_Cost'!B328</f>
        <v>0</v>
      </c>
      <c r="AF275" s="20">
        <f t="shared" si="500"/>
        <v>0</v>
      </c>
      <c r="AG275" s="19"/>
      <c r="AH275" s="19"/>
      <c r="AI275" s="19"/>
      <c r="AJ275" s="23"/>
      <c r="AK275" s="23"/>
      <c r="AL275" s="23"/>
      <c r="AM275" s="20" t="e">
        <f>AG275*'1. Standard_Cost'!B324+'Incremental_Cost Year 1'!#REF!*'1. Standard_Cost'!C324+'Incremental_Cost Year 1'!#REF!*'1. Standard_Cost'!D324+'Incremental_Cost Year 1'!#REF!+'Incremental_Cost Year 1'!#REF!+AK275</f>
        <v>#REF!</v>
      </c>
      <c r="AN275" s="20" t="e">
        <f>AM275*'1. Standard_Cost'!C328</f>
        <v>#REF!</v>
      </c>
      <c r="AO275" s="23"/>
      <c r="AQ275" s="20">
        <f t="shared" si="496"/>
        <v>0</v>
      </c>
      <c r="AR275" s="20">
        <f t="shared" si="497"/>
        <v>0</v>
      </c>
      <c r="AS275" s="20" t="e">
        <f t="shared" si="498"/>
        <v>#REF!</v>
      </c>
      <c r="AT275" s="20" t="e">
        <f t="shared" si="501"/>
        <v>#REF!</v>
      </c>
      <c r="AU275" s="24"/>
      <c r="AV275" s="24"/>
      <c r="AW275" s="24"/>
      <c r="AX275" s="24"/>
      <c r="AY275" s="24"/>
      <c r="AZ275" s="24"/>
      <c r="BA275" s="25" t="e">
        <f t="shared" si="499"/>
        <v>#REF!</v>
      </c>
    </row>
    <row r="276" spans="2:53" ht="41.4" outlineLevel="1">
      <c r="B276" s="41"/>
      <c r="C276" s="41"/>
      <c r="D276" s="86" t="s">
        <v>48</v>
      </c>
      <c r="E276" s="86" t="s">
        <v>311</v>
      </c>
      <c r="F276" s="88" t="s">
        <v>153</v>
      </c>
      <c r="G276" s="89" t="s">
        <v>154</v>
      </c>
      <c r="H276" s="27" t="s">
        <v>314</v>
      </c>
      <c r="I276" s="28"/>
      <c r="J276" s="28"/>
      <c r="K276" s="28"/>
      <c r="L276" s="29">
        <f>SUM(L272:L275)</f>
        <v>0</v>
      </c>
      <c r="M276" s="29">
        <f>SUM(M272:M275)</f>
        <v>0</v>
      </c>
      <c r="N276" s="28"/>
      <c r="O276" s="28"/>
      <c r="P276" s="28"/>
      <c r="Q276" s="28"/>
      <c r="R276" s="30">
        <f>SUM(R272:R275)</f>
        <v>0</v>
      </c>
      <c r="S276" s="30">
        <f>SUM(S272:S275)</f>
        <v>0</v>
      </c>
      <c r="T276" s="30">
        <f>SUM(T272:T275)</f>
        <v>0</v>
      </c>
      <c r="U276" s="30">
        <f>SUM(U272:U275)</f>
        <v>0</v>
      </c>
      <c r="V276" s="28"/>
      <c r="W276" s="28"/>
      <c r="X276" s="28"/>
      <c r="Y276" s="29">
        <f>SUM(Y272:Y275)</f>
        <v>0</v>
      </c>
      <c r="Z276" s="28"/>
      <c r="AA276" s="28"/>
      <c r="AB276" s="29">
        <f t="shared" ref="AB276:AF276" si="502">SUM(AB272:AB275)</f>
        <v>0</v>
      </c>
      <c r="AC276" s="29">
        <f t="shared" si="502"/>
        <v>0</v>
      </c>
      <c r="AD276" s="29">
        <f t="shared" si="502"/>
        <v>0</v>
      </c>
      <c r="AE276" s="29">
        <f t="shared" si="502"/>
        <v>0</v>
      </c>
      <c r="AF276" s="29">
        <f t="shared" si="502"/>
        <v>0</v>
      </c>
      <c r="AG276" s="28"/>
      <c r="AH276" s="28"/>
      <c r="AI276" s="28"/>
      <c r="AJ276" s="30">
        <f>SUM(AJ272:AJ275)</f>
        <v>0</v>
      </c>
      <c r="AK276" s="30">
        <f>SUM(AK272:AK275)</f>
        <v>0</v>
      </c>
      <c r="AL276" s="30">
        <f>SUM(AL272:AL275)</f>
        <v>0</v>
      </c>
      <c r="AM276" s="29" t="e">
        <f>SUM(AM272:AM275)</f>
        <v>#REF!</v>
      </c>
      <c r="AN276" s="29" t="e">
        <f>SUM(AN272:AN275)</f>
        <v>#REF!</v>
      </c>
      <c r="AO276" s="31"/>
      <c r="AP276" s="32"/>
      <c r="AQ276" s="78">
        <f t="shared" ref="AQ276:BA276" si="503">SUM(AQ272:AQ275)</f>
        <v>0</v>
      </c>
      <c r="AR276" s="78">
        <f t="shared" si="503"/>
        <v>0</v>
      </c>
      <c r="AS276" s="78" t="e">
        <f t="shared" si="503"/>
        <v>#REF!</v>
      </c>
      <c r="AT276" s="78" t="e">
        <f t="shared" si="503"/>
        <v>#REF!</v>
      </c>
      <c r="AU276" s="78">
        <f t="shared" si="503"/>
        <v>0</v>
      </c>
      <c r="AV276" s="78">
        <f t="shared" si="503"/>
        <v>0</v>
      </c>
      <c r="AW276" s="78">
        <f t="shared" si="503"/>
        <v>0</v>
      </c>
      <c r="AX276" s="78">
        <f t="shared" si="503"/>
        <v>0</v>
      </c>
      <c r="AY276" s="78">
        <f t="shared" si="503"/>
        <v>0</v>
      </c>
      <c r="AZ276" s="78">
        <f t="shared" si="503"/>
        <v>0</v>
      </c>
      <c r="BA276" s="78" t="e">
        <f t="shared" si="503"/>
        <v>#REF!</v>
      </c>
    </row>
    <row r="277" spans="2:53" outlineLevel="2">
      <c r="B277" s="41"/>
      <c r="C277" s="41"/>
      <c r="D277" s="85"/>
      <c r="E277" s="85"/>
      <c r="F277" s="87"/>
      <c r="G277" s="82"/>
      <c r="H277" s="15" t="s">
        <v>49</v>
      </c>
      <c r="I277" s="16"/>
      <c r="J277" s="17"/>
      <c r="K277" s="17"/>
      <c r="L277" s="18" t="str">
        <f>IF(I277&lt;&gt;0,((VLOOKUP(I277,'1. Standard_Cost'!$B$4:$D$9,2)+VLOOKUP(I277,'1. Standard_Cost'!$B$4:$D$9,3))*J277*K277),"0")</f>
        <v>0</v>
      </c>
      <c r="M277" s="18">
        <f t="shared" ref="M277:M280" si="504">L277*0.167</f>
        <v>0</v>
      </c>
      <c r="N277" s="19"/>
      <c r="O277" s="19"/>
      <c r="P277" s="19"/>
      <c r="Q277" s="19"/>
      <c r="R277" s="20">
        <f>+N277*P277*'1. Standard_Cost'!$B$13</f>
        <v>0</v>
      </c>
      <c r="S277" s="20">
        <f>+N277*O277*P277*'1. Standard_Cost'!$C$13</f>
        <v>0</v>
      </c>
      <c r="T277" s="20">
        <f>+N277*P277*Q277*'1. Standard_Cost'!$D$13</f>
        <v>0</v>
      </c>
      <c r="U277" s="20">
        <f>+N277*O277*'1. Standard_Cost'!$E$13</f>
        <v>0</v>
      </c>
      <c r="V277" s="19"/>
      <c r="W277" s="19"/>
      <c r="X277" s="19"/>
      <c r="Y277" s="20">
        <f>+V277*((X277*'1. Standard_Cost'!$B$17)+(W277*X277*'1. Standard_Cost'!$C$17))</f>
        <v>0</v>
      </c>
      <c r="Z277" s="19"/>
      <c r="AA277" s="19"/>
      <c r="AB277" s="20">
        <f>+Z277*'1. Standard_Cost'!$B$21+AA277*'1. Standard_Cost'!$C$21</f>
        <v>0</v>
      </c>
      <c r="AC277" s="21"/>
      <c r="AD277" s="22"/>
      <c r="AE277" s="20">
        <f>SUM(AD277,AC277,AB277,Y277,U277,T277,S277,R277)*'1. Standard_Cost'!B333</f>
        <v>0</v>
      </c>
      <c r="AF277" s="20">
        <f>SUM(AD277,AE277)</f>
        <v>0</v>
      </c>
      <c r="AG277" s="19"/>
      <c r="AH277" s="19"/>
      <c r="AI277" s="19"/>
      <c r="AJ277" s="23"/>
      <c r="AK277" s="23"/>
      <c r="AL277" s="23"/>
      <c r="AM277" s="20" t="e">
        <f>AG277*'1. Standard_Cost'!B329+'Incremental_Cost Year 1'!#REF!*'1. Standard_Cost'!C329+'Incremental_Cost Year 1'!#REF!*'1. Standard_Cost'!D329+'Incremental_Cost Year 1'!#REF!+'Incremental_Cost Year 1'!#REF!+AK277</f>
        <v>#REF!</v>
      </c>
      <c r="AN277" s="20" t="e">
        <f>AM277*'1. Standard_Cost'!C333</f>
        <v>#REF!</v>
      </c>
      <c r="AO277" s="23"/>
      <c r="AQ277" s="20">
        <f t="shared" ref="AQ277:AQ280" si="505">L277+M277</f>
        <v>0</v>
      </c>
      <c r="AR277" s="20">
        <f t="shared" ref="AR277:AR280" si="506">AF277</f>
        <v>0</v>
      </c>
      <c r="AS277" s="20" t="e">
        <f t="shared" ref="AS277:AS280" si="507">AM277+AN277</f>
        <v>#REF!</v>
      </c>
      <c r="AT277" s="20" t="e">
        <f>SUM(AQ277,AR277,AS277)</f>
        <v>#REF!</v>
      </c>
      <c r="AU277" s="24"/>
      <c r="AV277" s="24"/>
      <c r="AW277" s="24"/>
      <c r="AX277" s="24"/>
      <c r="AY277" s="24"/>
      <c r="AZ277" s="24"/>
      <c r="BA277" s="25" t="e">
        <f t="shared" ref="BA277:BA280" si="508">SUM(AU277:AZ277)-AT277</f>
        <v>#REF!</v>
      </c>
    </row>
    <row r="278" spans="2:53" outlineLevel="2">
      <c r="B278" s="41"/>
      <c r="C278" s="41"/>
      <c r="D278" s="84"/>
      <c r="E278" s="84"/>
      <c r="F278" s="84"/>
      <c r="G278" s="83"/>
      <c r="H278" s="15" t="s">
        <v>50</v>
      </c>
      <c r="I278" s="16"/>
      <c r="J278" s="17"/>
      <c r="K278" s="17"/>
      <c r="L278" s="18" t="str">
        <f>IF(I278&lt;&gt;0,((VLOOKUP(I278,'1. Standard_Cost'!$B$4:$D$9,2)+VLOOKUP(I278,'1. Standard_Cost'!$B$4:$D$9,3))*J278*K278),"0")</f>
        <v>0</v>
      </c>
      <c r="M278" s="18">
        <f t="shared" si="504"/>
        <v>0</v>
      </c>
      <c r="N278" s="19"/>
      <c r="O278" s="19"/>
      <c r="P278" s="19"/>
      <c r="Q278" s="19"/>
      <c r="R278" s="20">
        <f>+N278*P278*'1. Standard_Cost'!$B$13</f>
        <v>0</v>
      </c>
      <c r="S278" s="20">
        <f>+N278*O278*P278*'1. Standard_Cost'!$C$13</f>
        <v>0</v>
      </c>
      <c r="T278" s="20">
        <f>+N278*P278*Q278*'1. Standard_Cost'!$D$13</f>
        <v>0</v>
      </c>
      <c r="U278" s="20">
        <f>+N278*O278*'1. Standard_Cost'!$E$13</f>
        <v>0</v>
      </c>
      <c r="V278" s="19"/>
      <c r="W278" s="19"/>
      <c r="X278" s="19"/>
      <c r="Y278" s="20">
        <f>+V278*((X278*'1. Standard_Cost'!$B$17)+(W278*X278*'1. Standard_Cost'!$C$17))</f>
        <v>0</v>
      </c>
      <c r="Z278" s="19"/>
      <c r="AA278" s="19"/>
      <c r="AB278" s="20">
        <f>+Z278*'1. Standard_Cost'!$B$21+AA278*'1. Standard_Cost'!$C$21</f>
        <v>0</v>
      </c>
      <c r="AC278" s="21"/>
      <c r="AD278" s="22"/>
      <c r="AE278" s="20">
        <f>SUM(AD278,AC278,AB278,Y278,U278,T278,S278,R278)*'1. Standard_Cost'!B333</f>
        <v>0</v>
      </c>
      <c r="AF278" s="20">
        <f t="shared" ref="AF278:AF280" si="509">SUM(AD278,AE278)</f>
        <v>0</v>
      </c>
      <c r="AG278" s="19"/>
      <c r="AH278" s="19"/>
      <c r="AI278" s="19"/>
      <c r="AJ278" s="23"/>
      <c r="AK278" s="23"/>
      <c r="AL278" s="23"/>
      <c r="AM278" s="20" t="e">
        <f>AG278*'1. Standard_Cost'!B329+'Incremental_Cost Year 1'!#REF!*'1. Standard_Cost'!C329+'Incremental_Cost Year 1'!#REF!*'1. Standard_Cost'!D329+'Incremental_Cost Year 1'!#REF!+'Incremental_Cost Year 1'!#REF!+AK278</f>
        <v>#REF!</v>
      </c>
      <c r="AN278" s="20" t="e">
        <f>AM278*'1. Standard_Cost'!C333</f>
        <v>#REF!</v>
      </c>
      <c r="AO278" s="23"/>
      <c r="AQ278" s="20">
        <f t="shared" si="505"/>
        <v>0</v>
      </c>
      <c r="AR278" s="20">
        <f t="shared" si="506"/>
        <v>0</v>
      </c>
      <c r="AS278" s="20" t="e">
        <f t="shared" si="507"/>
        <v>#REF!</v>
      </c>
      <c r="AT278" s="20" t="e">
        <f t="shared" ref="AT278:AT280" si="510">SUM(AQ278,AR278,AS278)</f>
        <v>#REF!</v>
      </c>
      <c r="AU278" s="24"/>
      <c r="AV278" s="24">
        <v>0</v>
      </c>
      <c r="AW278" s="24"/>
      <c r="AX278" s="24"/>
      <c r="AY278" s="24"/>
      <c r="AZ278" s="24"/>
      <c r="BA278" s="25" t="e">
        <f t="shared" si="508"/>
        <v>#REF!</v>
      </c>
    </row>
    <row r="279" spans="2:53" outlineLevel="2">
      <c r="B279" s="41"/>
      <c r="C279" s="41"/>
      <c r="D279" s="84"/>
      <c r="E279" s="84"/>
      <c r="F279" s="84"/>
      <c r="G279" s="83"/>
      <c r="H279" s="15" t="s">
        <v>51</v>
      </c>
      <c r="I279" s="16"/>
      <c r="J279" s="17"/>
      <c r="K279" s="17"/>
      <c r="L279" s="18" t="str">
        <f>IF(I279&lt;&gt;0,((VLOOKUP(I279,'1. Standard_Cost'!$B$4:$D$9,2)+VLOOKUP(I279,'1. Standard_Cost'!$B$4:$D$9,3))*J279*K279),"0")</f>
        <v>0</v>
      </c>
      <c r="M279" s="18">
        <f t="shared" si="504"/>
        <v>0</v>
      </c>
      <c r="N279" s="19"/>
      <c r="O279" s="19"/>
      <c r="P279" s="19"/>
      <c r="Q279" s="19"/>
      <c r="R279" s="20">
        <f>+N279*P279*'1. Standard_Cost'!$B$13</f>
        <v>0</v>
      </c>
      <c r="S279" s="20">
        <f>+N279*O279*P279*'1. Standard_Cost'!$C$13</f>
        <v>0</v>
      </c>
      <c r="T279" s="20">
        <f>+N279*P279*Q279*'1. Standard_Cost'!$D$13</f>
        <v>0</v>
      </c>
      <c r="U279" s="20">
        <f>+N279*O279*'1. Standard_Cost'!$E$13</f>
        <v>0</v>
      </c>
      <c r="V279" s="19"/>
      <c r="W279" s="19"/>
      <c r="X279" s="19"/>
      <c r="Y279" s="20">
        <f>+V279*((X279*'1. Standard_Cost'!$B$17)+(W279*X279*'1. Standard_Cost'!$C$17))</f>
        <v>0</v>
      </c>
      <c r="Z279" s="19"/>
      <c r="AA279" s="19"/>
      <c r="AB279" s="20">
        <f>+Z279*'1. Standard_Cost'!$B$21+AA279*'1. Standard_Cost'!$C$21</f>
        <v>0</v>
      </c>
      <c r="AC279" s="21"/>
      <c r="AD279" s="22"/>
      <c r="AE279" s="20">
        <f>SUM(AD279,AC279,AB279,Y279,U279,T279,S279,R279)*'1. Standard_Cost'!B333</f>
        <v>0</v>
      </c>
      <c r="AF279" s="20">
        <f t="shared" si="509"/>
        <v>0</v>
      </c>
      <c r="AG279" s="19"/>
      <c r="AH279" s="19"/>
      <c r="AI279" s="19"/>
      <c r="AJ279" s="23"/>
      <c r="AK279" s="23"/>
      <c r="AL279" s="23"/>
      <c r="AM279" s="20" t="e">
        <f>AG279*'1. Standard_Cost'!B329+'Incremental_Cost Year 1'!#REF!*'1. Standard_Cost'!C329+'Incremental_Cost Year 1'!#REF!*'1. Standard_Cost'!D329+'Incremental_Cost Year 1'!#REF!+'Incremental_Cost Year 1'!#REF!+AK279</f>
        <v>#REF!</v>
      </c>
      <c r="AN279" s="20" t="e">
        <f>AM279*'1. Standard_Cost'!C333</f>
        <v>#REF!</v>
      </c>
      <c r="AO279" s="23"/>
      <c r="AQ279" s="20">
        <f t="shared" si="505"/>
        <v>0</v>
      </c>
      <c r="AR279" s="20">
        <f t="shared" si="506"/>
        <v>0</v>
      </c>
      <c r="AS279" s="20" t="e">
        <f t="shared" si="507"/>
        <v>#REF!</v>
      </c>
      <c r="AT279" s="20" t="e">
        <f t="shared" si="510"/>
        <v>#REF!</v>
      </c>
      <c r="AU279" s="24"/>
      <c r="AV279" s="24"/>
      <c r="AW279" s="24"/>
      <c r="AX279" s="24"/>
      <c r="AY279" s="24"/>
      <c r="AZ279" s="24"/>
      <c r="BA279" s="25" t="e">
        <f t="shared" si="508"/>
        <v>#REF!</v>
      </c>
    </row>
    <row r="280" spans="2:53" outlineLevel="2">
      <c r="B280" s="41"/>
      <c r="C280" s="41"/>
      <c r="D280" s="84"/>
      <c r="E280" s="84"/>
      <c r="F280" s="84"/>
      <c r="G280" s="83"/>
      <c r="H280" s="26" t="s">
        <v>180</v>
      </c>
      <c r="I280" s="16"/>
      <c r="J280" s="17"/>
      <c r="K280" s="17"/>
      <c r="L280" s="18" t="str">
        <f>IF(I280&lt;&gt;0,((VLOOKUP(I280,'1. Standard_Cost'!$B$4:$D$9,2)+VLOOKUP(I280,'1. Standard_Cost'!$B$4:$D$9,3))*J280*K280),"0")</f>
        <v>0</v>
      </c>
      <c r="M280" s="18">
        <f t="shared" si="504"/>
        <v>0</v>
      </c>
      <c r="N280" s="19"/>
      <c r="O280" s="19"/>
      <c r="P280" s="19"/>
      <c r="Q280" s="19"/>
      <c r="R280" s="20">
        <f>+N280*P280*'1. Standard_Cost'!$B$13</f>
        <v>0</v>
      </c>
      <c r="S280" s="20">
        <f>+N280*O280*P280*'1. Standard_Cost'!$C$13</f>
        <v>0</v>
      </c>
      <c r="T280" s="20">
        <f>+N280*P280*Q280*'1. Standard_Cost'!$D$13</f>
        <v>0</v>
      </c>
      <c r="U280" s="20">
        <f>+N280*O280*'1. Standard_Cost'!$E$13</f>
        <v>0</v>
      </c>
      <c r="V280" s="19"/>
      <c r="W280" s="19"/>
      <c r="X280" s="19"/>
      <c r="Y280" s="20">
        <f>+V280*((X280*'1. Standard_Cost'!$B$17)+(W280*X280*'1. Standard_Cost'!$C$17))</f>
        <v>0</v>
      </c>
      <c r="Z280" s="19"/>
      <c r="AA280" s="19"/>
      <c r="AB280" s="20">
        <f>+Z280*'1. Standard_Cost'!$B$21+AA280*'1. Standard_Cost'!$C$21</f>
        <v>0</v>
      </c>
      <c r="AC280" s="21"/>
      <c r="AD280" s="22"/>
      <c r="AE280" s="20">
        <f>SUM(AD280,AC280,AB280,Y280,U280,T280,S280,R280)*'1. Standard_Cost'!B333</f>
        <v>0</v>
      </c>
      <c r="AF280" s="20">
        <f t="shared" si="509"/>
        <v>0</v>
      </c>
      <c r="AG280" s="19"/>
      <c r="AH280" s="19"/>
      <c r="AI280" s="19"/>
      <c r="AJ280" s="23"/>
      <c r="AK280" s="23"/>
      <c r="AL280" s="23"/>
      <c r="AM280" s="20" t="e">
        <f>AG280*'1. Standard_Cost'!B329+'Incremental_Cost Year 1'!#REF!*'1. Standard_Cost'!C329+'Incremental_Cost Year 1'!#REF!*'1. Standard_Cost'!D329+'Incremental_Cost Year 1'!#REF!+'Incremental_Cost Year 1'!#REF!+AK280</f>
        <v>#REF!</v>
      </c>
      <c r="AN280" s="20" t="e">
        <f>AM280*'1. Standard_Cost'!C333</f>
        <v>#REF!</v>
      </c>
      <c r="AO280" s="23"/>
      <c r="AQ280" s="20">
        <f t="shared" si="505"/>
        <v>0</v>
      </c>
      <c r="AR280" s="20">
        <f t="shared" si="506"/>
        <v>0</v>
      </c>
      <c r="AS280" s="20" t="e">
        <f t="shared" si="507"/>
        <v>#REF!</v>
      </c>
      <c r="AT280" s="20" t="e">
        <f t="shared" si="510"/>
        <v>#REF!</v>
      </c>
      <c r="AU280" s="24"/>
      <c r="AV280" s="24"/>
      <c r="AW280" s="24"/>
      <c r="AX280" s="24"/>
      <c r="AY280" s="24"/>
      <c r="AZ280" s="24"/>
      <c r="BA280" s="25" t="e">
        <f t="shared" si="508"/>
        <v>#REF!</v>
      </c>
    </row>
    <row r="281" spans="2:53" ht="41.4" outlineLevel="1">
      <c r="B281" s="41"/>
      <c r="C281" s="41"/>
      <c r="D281" s="86" t="s">
        <v>48</v>
      </c>
      <c r="E281" s="86" t="s">
        <v>312</v>
      </c>
      <c r="F281" s="88" t="s">
        <v>153</v>
      </c>
      <c r="G281" s="89" t="s">
        <v>154</v>
      </c>
      <c r="H281" s="27" t="s">
        <v>313</v>
      </c>
      <c r="I281" s="28"/>
      <c r="J281" s="28"/>
      <c r="K281" s="28"/>
      <c r="L281" s="29">
        <f>SUM(L277:L280)</f>
        <v>0</v>
      </c>
      <c r="M281" s="29">
        <f>SUM(M277:M280)</f>
        <v>0</v>
      </c>
      <c r="N281" s="28"/>
      <c r="O281" s="28"/>
      <c r="P281" s="28"/>
      <c r="Q281" s="28"/>
      <c r="R281" s="30">
        <f>SUM(R277:R280)</f>
        <v>0</v>
      </c>
      <c r="S281" s="30">
        <f>SUM(S277:S280)</f>
        <v>0</v>
      </c>
      <c r="T281" s="30">
        <f>SUM(T277:T280)</f>
        <v>0</v>
      </c>
      <c r="U281" s="30">
        <f>SUM(U277:U280)</f>
        <v>0</v>
      </c>
      <c r="V281" s="28"/>
      <c r="W281" s="28"/>
      <c r="X281" s="28"/>
      <c r="Y281" s="29">
        <f>SUM(Y277:Y280)</f>
        <v>0</v>
      </c>
      <c r="Z281" s="28"/>
      <c r="AA281" s="28"/>
      <c r="AB281" s="29">
        <f t="shared" ref="AB281:AF281" si="511">SUM(AB277:AB280)</f>
        <v>0</v>
      </c>
      <c r="AC281" s="29">
        <f t="shared" si="511"/>
        <v>0</v>
      </c>
      <c r="AD281" s="29">
        <f t="shared" si="511"/>
        <v>0</v>
      </c>
      <c r="AE281" s="29">
        <f t="shared" si="511"/>
        <v>0</v>
      </c>
      <c r="AF281" s="29">
        <f t="shared" si="511"/>
        <v>0</v>
      </c>
      <c r="AG281" s="28"/>
      <c r="AH281" s="28"/>
      <c r="AI281" s="28"/>
      <c r="AJ281" s="30">
        <f>SUM(AJ277:AJ280)</f>
        <v>0</v>
      </c>
      <c r="AK281" s="30">
        <f>SUM(AK277:AK280)</f>
        <v>0</v>
      </c>
      <c r="AL281" s="30">
        <f>SUM(AL277:AL280)</f>
        <v>0</v>
      </c>
      <c r="AM281" s="29" t="e">
        <f>SUM(AM277:AM280)</f>
        <v>#REF!</v>
      </c>
      <c r="AN281" s="29" t="e">
        <f>SUM(AN277:AN280)</f>
        <v>#REF!</v>
      </c>
      <c r="AO281" s="31"/>
      <c r="AP281" s="32"/>
      <c r="AQ281" s="78">
        <f t="shared" ref="AQ281:BA281" si="512">SUM(AQ277:AQ280)</f>
        <v>0</v>
      </c>
      <c r="AR281" s="78">
        <f t="shared" si="512"/>
        <v>0</v>
      </c>
      <c r="AS281" s="78" t="e">
        <f t="shared" si="512"/>
        <v>#REF!</v>
      </c>
      <c r="AT281" s="78" t="e">
        <f t="shared" si="512"/>
        <v>#REF!</v>
      </c>
      <c r="AU281" s="78">
        <f t="shared" si="512"/>
        <v>0</v>
      </c>
      <c r="AV281" s="78">
        <f t="shared" si="512"/>
        <v>0</v>
      </c>
      <c r="AW281" s="78">
        <f t="shared" si="512"/>
        <v>0</v>
      </c>
      <c r="AX281" s="78">
        <f t="shared" si="512"/>
        <v>0</v>
      </c>
      <c r="AY281" s="78">
        <f t="shared" si="512"/>
        <v>0</v>
      </c>
      <c r="AZ281" s="78">
        <f t="shared" si="512"/>
        <v>0</v>
      </c>
      <c r="BA281" s="78" t="e">
        <f t="shared" si="512"/>
        <v>#REF!</v>
      </c>
    </row>
    <row r="282" spans="2:53" s="39" customFormat="1" ht="12.75" customHeight="1">
      <c r="B282" s="49"/>
      <c r="C282" s="224" t="s">
        <v>316</v>
      </c>
      <c r="D282" s="224"/>
      <c r="E282" s="225"/>
      <c r="F282" s="69"/>
      <c r="G282" s="69"/>
      <c r="H282" s="57" t="s">
        <v>315</v>
      </c>
      <c r="I282" s="58"/>
      <c r="J282" s="58"/>
      <c r="K282" s="58"/>
      <c r="L282" s="59">
        <f>SUM(L287,L292,L297,L302)</f>
        <v>0</v>
      </c>
      <c r="M282" s="59">
        <f>SUM(M287,M292,M297,M302)</f>
        <v>0</v>
      </c>
      <c r="N282" s="58"/>
      <c r="O282" s="58"/>
      <c r="P282" s="58"/>
      <c r="Q282" s="58"/>
      <c r="R282" s="59">
        <f>SUM(R287,R292,R297,R302)</f>
        <v>0</v>
      </c>
      <c r="S282" s="59">
        <f t="shared" ref="S282:U282" si="513">SUM(S287,S292,S297,S302)</f>
        <v>0</v>
      </c>
      <c r="T282" s="59">
        <f t="shared" si="513"/>
        <v>0</v>
      </c>
      <c r="U282" s="59">
        <f t="shared" si="513"/>
        <v>0</v>
      </c>
      <c r="V282" s="58"/>
      <c r="W282" s="58"/>
      <c r="X282" s="58"/>
      <c r="Y282" s="59">
        <f>SUM(Y287,Y292,Y297,Y302)</f>
        <v>0</v>
      </c>
      <c r="Z282" s="58"/>
      <c r="AA282" s="58"/>
      <c r="AB282" s="59">
        <f t="shared" ref="AB282:AF282" si="514">SUM(AB287,AB292,AB297,AB302)</f>
        <v>0</v>
      </c>
      <c r="AC282" s="59">
        <f t="shared" si="514"/>
        <v>0</v>
      </c>
      <c r="AD282" s="59">
        <f t="shared" si="514"/>
        <v>0</v>
      </c>
      <c r="AE282" s="59">
        <f t="shared" si="514"/>
        <v>0</v>
      </c>
      <c r="AF282" s="59">
        <f t="shared" si="514"/>
        <v>0</v>
      </c>
      <c r="AG282" s="58"/>
      <c r="AH282" s="58"/>
      <c r="AI282" s="58"/>
      <c r="AJ282" s="59">
        <f t="shared" ref="AJ282:AN282" si="515">SUM(AJ287,AJ292,AJ297,AJ302)</f>
        <v>0</v>
      </c>
      <c r="AK282" s="59">
        <f t="shared" si="515"/>
        <v>0</v>
      </c>
      <c r="AL282" s="59">
        <f t="shared" si="515"/>
        <v>0</v>
      </c>
      <c r="AM282" s="59" t="e">
        <f t="shared" si="515"/>
        <v>#REF!</v>
      </c>
      <c r="AN282" s="59" t="e">
        <f t="shared" si="515"/>
        <v>#REF!</v>
      </c>
      <c r="AO282" s="60"/>
      <c r="AP282" s="40"/>
      <c r="AQ282" s="59">
        <f t="shared" ref="AQ282:BA282" si="516">SUM(AQ287,AQ292,AQ297,AQ302)</f>
        <v>0</v>
      </c>
      <c r="AR282" s="59">
        <f t="shared" si="516"/>
        <v>0</v>
      </c>
      <c r="AS282" s="59" t="e">
        <f t="shared" si="516"/>
        <v>#REF!</v>
      </c>
      <c r="AT282" s="59" t="e">
        <f t="shared" si="516"/>
        <v>#REF!</v>
      </c>
      <c r="AU282" s="59">
        <f t="shared" si="516"/>
        <v>0</v>
      </c>
      <c r="AV282" s="59">
        <f t="shared" si="516"/>
        <v>0</v>
      </c>
      <c r="AW282" s="59">
        <f t="shared" si="516"/>
        <v>0</v>
      </c>
      <c r="AX282" s="59">
        <f t="shared" si="516"/>
        <v>0</v>
      </c>
      <c r="AY282" s="59">
        <f t="shared" si="516"/>
        <v>0</v>
      </c>
      <c r="AZ282" s="59">
        <f t="shared" si="516"/>
        <v>0</v>
      </c>
      <c r="BA282" s="59" t="e">
        <f t="shared" si="516"/>
        <v>#REF!</v>
      </c>
    </row>
    <row r="283" spans="2:53" outlineLevel="2">
      <c r="B283" s="41"/>
      <c r="C283" s="38"/>
      <c r="D283" s="85"/>
      <c r="E283" s="85"/>
      <c r="F283" s="87"/>
      <c r="G283" s="82"/>
      <c r="H283" s="15" t="s">
        <v>49</v>
      </c>
      <c r="I283" s="16"/>
      <c r="J283" s="17"/>
      <c r="K283" s="17"/>
      <c r="L283" s="18" t="str">
        <f>IF(I283&lt;&gt;0,((VLOOKUP(I283,'1. Standard_Cost'!$B$4:$D$9,2)+VLOOKUP(I283,'1. Standard_Cost'!$B$4:$D$9,3))*J283*K283),"0")</f>
        <v>0</v>
      </c>
      <c r="M283" s="18">
        <f t="shared" ref="M283:M286" si="517">L283*0.167</f>
        <v>0</v>
      </c>
      <c r="N283" s="19"/>
      <c r="O283" s="19"/>
      <c r="P283" s="19"/>
      <c r="Q283" s="19"/>
      <c r="R283" s="20">
        <f>+N283*P283*'1. Standard_Cost'!$B$13</f>
        <v>0</v>
      </c>
      <c r="S283" s="20">
        <f>+N283*O283*P283*'1. Standard_Cost'!$C$13</f>
        <v>0</v>
      </c>
      <c r="T283" s="20">
        <f>+N283*P283*Q283*'1. Standard_Cost'!$D$13</f>
        <v>0</v>
      </c>
      <c r="U283" s="20">
        <f>+N283*O283*'1. Standard_Cost'!$E$13</f>
        <v>0</v>
      </c>
      <c r="V283" s="19"/>
      <c r="W283" s="19"/>
      <c r="X283" s="19"/>
      <c r="Y283" s="20">
        <f>+V283*((X283*'1. Standard_Cost'!$B$17)+(W283*X283*'1. Standard_Cost'!$C$17))</f>
        <v>0</v>
      </c>
      <c r="Z283" s="19"/>
      <c r="AA283" s="19"/>
      <c r="AB283" s="20">
        <f>+Z283*'1. Standard_Cost'!$B$21+AA283*'1. Standard_Cost'!$C$21</f>
        <v>0</v>
      </c>
      <c r="AC283" s="21"/>
      <c r="AD283" s="22"/>
      <c r="AE283" s="20">
        <f>SUM(AD283,AC283,AB283,Y283,U283,T283,S283,R283)*'1. Standard_Cost'!B344</f>
        <v>0</v>
      </c>
      <c r="AF283" s="20">
        <f>SUM(AD283,AE283)</f>
        <v>0</v>
      </c>
      <c r="AG283" s="19"/>
      <c r="AH283" s="19"/>
      <c r="AI283" s="19"/>
      <c r="AJ283" s="23"/>
      <c r="AK283" s="23"/>
      <c r="AL283" s="23"/>
      <c r="AM283" s="20" t="e">
        <f>AG283*'1. Standard_Cost'!B340+'Incremental_Cost Year 1'!#REF!*'1. Standard_Cost'!C340+'Incremental_Cost Year 1'!#REF!*'1. Standard_Cost'!D340+'Incremental_Cost Year 1'!#REF!+'Incremental_Cost Year 1'!#REF!+AK283</f>
        <v>#REF!</v>
      </c>
      <c r="AN283" s="20" t="e">
        <f>AM283*'1. Standard_Cost'!C344</f>
        <v>#REF!</v>
      </c>
      <c r="AO283" s="23"/>
      <c r="AQ283" s="20">
        <f t="shared" ref="AQ283:AQ286" si="518">L283+M283</f>
        <v>0</v>
      </c>
      <c r="AR283" s="20">
        <f t="shared" ref="AR283:AR286" si="519">AF283</f>
        <v>0</v>
      </c>
      <c r="AS283" s="20" t="e">
        <f t="shared" ref="AS283:AS286" si="520">AM283+AN283</f>
        <v>#REF!</v>
      </c>
      <c r="AT283" s="20" t="e">
        <f>SUM(AQ283,AR283,AS283)</f>
        <v>#REF!</v>
      </c>
      <c r="AU283" s="24"/>
      <c r="AV283" s="24"/>
      <c r="AW283" s="24"/>
      <c r="AX283" s="24"/>
      <c r="AY283" s="24"/>
      <c r="AZ283" s="24"/>
      <c r="BA283" s="25" t="e">
        <f t="shared" ref="BA283:BA286" si="521">SUM(AU283:AZ283)-AT283</f>
        <v>#REF!</v>
      </c>
    </row>
    <row r="284" spans="2:53" outlineLevel="2">
      <c r="B284" s="41"/>
      <c r="C284" s="38"/>
      <c r="D284" s="84"/>
      <c r="E284" s="84"/>
      <c r="F284" s="84"/>
      <c r="G284" s="83"/>
      <c r="H284" s="15" t="s">
        <v>50</v>
      </c>
      <c r="I284" s="16"/>
      <c r="J284" s="17"/>
      <c r="K284" s="17"/>
      <c r="L284" s="18" t="str">
        <f>IF(I284&lt;&gt;0,((VLOOKUP(I284,'1. Standard_Cost'!$B$4:$D$9,2)+VLOOKUP(I284,'1. Standard_Cost'!$B$4:$D$9,3))*J284*K284),"0")</f>
        <v>0</v>
      </c>
      <c r="M284" s="18">
        <f t="shared" si="517"/>
        <v>0</v>
      </c>
      <c r="N284" s="19"/>
      <c r="O284" s="19"/>
      <c r="P284" s="19"/>
      <c r="Q284" s="19"/>
      <c r="R284" s="20">
        <f>+N284*P284*'1. Standard_Cost'!$B$13</f>
        <v>0</v>
      </c>
      <c r="S284" s="20">
        <f>+N284*O284*P284*'1. Standard_Cost'!$C$13</f>
        <v>0</v>
      </c>
      <c r="T284" s="20">
        <f>+N284*P284*Q284*'1. Standard_Cost'!$D$13</f>
        <v>0</v>
      </c>
      <c r="U284" s="20">
        <f>+N284*O284*'1. Standard_Cost'!$E$13</f>
        <v>0</v>
      </c>
      <c r="V284" s="19"/>
      <c r="W284" s="19"/>
      <c r="X284" s="19"/>
      <c r="Y284" s="20">
        <f>+V284*((X284*'1. Standard_Cost'!$B$17)+(W284*X284*'1. Standard_Cost'!$C$17))</f>
        <v>0</v>
      </c>
      <c r="Z284" s="19"/>
      <c r="AA284" s="19"/>
      <c r="AB284" s="20">
        <f>+Z284*'1. Standard_Cost'!$B$21+AA284*'1. Standard_Cost'!$C$21</f>
        <v>0</v>
      </c>
      <c r="AC284" s="21"/>
      <c r="AD284" s="22"/>
      <c r="AE284" s="20">
        <f>SUM(AD284,AC284,AB284,Y284,U284,T284,S284,R284)*'1. Standard_Cost'!B344</f>
        <v>0</v>
      </c>
      <c r="AF284" s="20">
        <f t="shared" ref="AF284:AF286" si="522">SUM(AD284,AE284)</f>
        <v>0</v>
      </c>
      <c r="AG284" s="19"/>
      <c r="AH284" s="19"/>
      <c r="AI284" s="19"/>
      <c r="AJ284" s="23"/>
      <c r="AK284" s="23"/>
      <c r="AL284" s="23"/>
      <c r="AM284" s="20" t="e">
        <f>AG284*'1. Standard_Cost'!B340+'Incremental_Cost Year 1'!#REF!*'1. Standard_Cost'!C340+'Incremental_Cost Year 1'!#REF!*'1. Standard_Cost'!D340+'Incremental_Cost Year 1'!#REF!+'Incremental_Cost Year 1'!#REF!+AK284</f>
        <v>#REF!</v>
      </c>
      <c r="AN284" s="20" t="e">
        <f>AM284*'1. Standard_Cost'!C344</f>
        <v>#REF!</v>
      </c>
      <c r="AO284" s="23"/>
      <c r="AQ284" s="20">
        <f t="shared" si="518"/>
        <v>0</v>
      </c>
      <c r="AR284" s="20">
        <f t="shared" si="519"/>
        <v>0</v>
      </c>
      <c r="AS284" s="20" t="e">
        <f t="shared" si="520"/>
        <v>#REF!</v>
      </c>
      <c r="AT284" s="20" t="e">
        <f t="shared" ref="AT284:AT286" si="523">SUM(AQ284,AR284,AS284)</f>
        <v>#REF!</v>
      </c>
      <c r="AU284" s="24"/>
      <c r="AV284" s="24"/>
      <c r="AW284" s="24"/>
      <c r="AX284" s="24"/>
      <c r="AY284" s="24"/>
      <c r="AZ284" s="24"/>
      <c r="BA284" s="25" t="e">
        <f t="shared" si="521"/>
        <v>#REF!</v>
      </c>
    </row>
    <row r="285" spans="2:53" outlineLevel="2">
      <c r="B285" s="41"/>
      <c r="C285" s="38"/>
      <c r="D285" s="84"/>
      <c r="E285" s="84"/>
      <c r="F285" s="84"/>
      <c r="G285" s="83"/>
      <c r="H285" s="15" t="s">
        <v>51</v>
      </c>
      <c r="I285" s="16"/>
      <c r="J285" s="17"/>
      <c r="K285" s="17"/>
      <c r="L285" s="18" t="str">
        <f>IF(I285&lt;&gt;0,((VLOOKUP(I285,'1. Standard_Cost'!$B$4:$D$9,2)+VLOOKUP(I285,'1. Standard_Cost'!$B$4:$D$9,3))*J285*K285),"0")</f>
        <v>0</v>
      </c>
      <c r="M285" s="18">
        <f t="shared" si="517"/>
        <v>0</v>
      </c>
      <c r="N285" s="19"/>
      <c r="O285" s="19"/>
      <c r="P285" s="19"/>
      <c r="Q285" s="19"/>
      <c r="R285" s="20">
        <f>+N285*P285*'1. Standard_Cost'!$B$13</f>
        <v>0</v>
      </c>
      <c r="S285" s="20">
        <f>+N285*O285*P285*'1. Standard_Cost'!$C$13</f>
        <v>0</v>
      </c>
      <c r="T285" s="20">
        <f>+N285*P285*Q285*'1. Standard_Cost'!$D$13</f>
        <v>0</v>
      </c>
      <c r="U285" s="20">
        <f>+N285*O285*'1. Standard_Cost'!$E$13</f>
        <v>0</v>
      </c>
      <c r="V285" s="19"/>
      <c r="W285" s="19"/>
      <c r="X285" s="19"/>
      <c r="Y285" s="20">
        <f>+V285*((X285*'1. Standard_Cost'!$B$17)+(W285*X285*'1. Standard_Cost'!$C$17))</f>
        <v>0</v>
      </c>
      <c r="Z285" s="19"/>
      <c r="AA285" s="19"/>
      <c r="AB285" s="20">
        <f>+Z285*'1. Standard_Cost'!$B$21+AA285*'1. Standard_Cost'!$C$21</f>
        <v>0</v>
      </c>
      <c r="AC285" s="21"/>
      <c r="AD285" s="22"/>
      <c r="AE285" s="20">
        <f>SUM(AD285,AC285,AB285,Y285,U285,T285,S285,R285)*'1. Standard_Cost'!B344</f>
        <v>0</v>
      </c>
      <c r="AF285" s="20">
        <f t="shared" si="522"/>
        <v>0</v>
      </c>
      <c r="AG285" s="19"/>
      <c r="AH285" s="19"/>
      <c r="AI285" s="19"/>
      <c r="AJ285" s="23"/>
      <c r="AK285" s="23"/>
      <c r="AL285" s="23"/>
      <c r="AM285" s="20" t="e">
        <f>AG285*'1. Standard_Cost'!B340+'Incremental_Cost Year 1'!#REF!*'1. Standard_Cost'!C340+'Incremental_Cost Year 1'!#REF!*'1. Standard_Cost'!D340+'Incremental_Cost Year 1'!#REF!+'Incremental_Cost Year 1'!#REF!+AK285</f>
        <v>#REF!</v>
      </c>
      <c r="AN285" s="20" t="e">
        <f>AM285*'1. Standard_Cost'!C344</f>
        <v>#REF!</v>
      </c>
      <c r="AO285" s="23"/>
      <c r="AQ285" s="20">
        <f t="shared" si="518"/>
        <v>0</v>
      </c>
      <c r="AR285" s="20">
        <f t="shared" si="519"/>
        <v>0</v>
      </c>
      <c r="AS285" s="20" t="e">
        <f t="shared" si="520"/>
        <v>#REF!</v>
      </c>
      <c r="AT285" s="20" t="e">
        <f t="shared" si="523"/>
        <v>#REF!</v>
      </c>
      <c r="AU285" s="24"/>
      <c r="AV285" s="24"/>
      <c r="AW285" s="24"/>
      <c r="AX285" s="24"/>
      <c r="AY285" s="24"/>
      <c r="AZ285" s="24"/>
      <c r="BA285" s="25" t="e">
        <f t="shared" si="521"/>
        <v>#REF!</v>
      </c>
    </row>
    <row r="286" spans="2:53" outlineLevel="2">
      <c r="B286" s="41"/>
      <c r="C286" s="38"/>
      <c r="D286" s="84"/>
      <c r="E286" s="84"/>
      <c r="F286" s="84"/>
      <c r="G286" s="83"/>
      <c r="H286" s="26" t="s">
        <v>180</v>
      </c>
      <c r="I286" s="16"/>
      <c r="J286" s="17"/>
      <c r="K286" s="17"/>
      <c r="L286" s="18" t="str">
        <f>IF(I286&lt;&gt;0,((VLOOKUP(I286,'1. Standard_Cost'!$B$4:$D$9,2)+VLOOKUP(I286,'1. Standard_Cost'!$B$4:$D$9,3))*J286*K286),"0")</f>
        <v>0</v>
      </c>
      <c r="M286" s="18">
        <f t="shared" si="517"/>
        <v>0</v>
      </c>
      <c r="N286" s="19"/>
      <c r="O286" s="19"/>
      <c r="P286" s="19"/>
      <c r="Q286" s="19"/>
      <c r="R286" s="20">
        <f>+N286*P286*'1. Standard_Cost'!$B$13</f>
        <v>0</v>
      </c>
      <c r="S286" s="20">
        <f>+N286*O286*P286*'1. Standard_Cost'!$C$13</f>
        <v>0</v>
      </c>
      <c r="T286" s="20">
        <f>+N286*P286*Q286*'1. Standard_Cost'!$D$13</f>
        <v>0</v>
      </c>
      <c r="U286" s="20">
        <f>+N286*O286*'1. Standard_Cost'!$E$13</f>
        <v>0</v>
      </c>
      <c r="V286" s="19"/>
      <c r="W286" s="19"/>
      <c r="X286" s="19"/>
      <c r="Y286" s="20">
        <f>+V286*((X286*'1. Standard_Cost'!$B$17)+(W286*X286*'1. Standard_Cost'!$C$17))</f>
        <v>0</v>
      </c>
      <c r="Z286" s="19"/>
      <c r="AA286" s="19"/>
      <c r="AB286" s="20">
        <f>+Z286*'1. Standard_Cost'!$B$21+AA286*'1. Standard_Cost'!$C$21</f>
        <v>0</v>
      </c>
      <c r="AC286" s="21"/>
      <c r="AD286" s="22"/>
      <c r="AE286" s="20">
        <f>SUM(AD286,AC286,AB286,Y286,U286,T286,S286,R286)*'1. Standard_Cost'!B344</f>
        <v>0</v>
      </c>
      <c r="AF286" s="20">
        <f t="shared" si="522"/>
        <v>0</v>
      </c>
      <c r="AG286" s="19"/>
      <c r="AH286" s="19"/>
      <c r="AI286" s="19"/>
      <c r="AJ286" s="23"/>
      <c r="AK286" s="23"/>
      <c r="AL286" s="23"/>
      <c r="AM286" s="20" t="e">
        <f>AG286*'1. Standard_Cost'!B340+'Incremental_Cost Year 1'!#REF!*'1. Standard_Cost'!C340+'Incremental_Cost Year 1'!#REF!*'1. Standard_Cost'!D340+'Incremental_Cost Year 1'!#REF!+'Incremental_Cost Year 1'!#REF!+AK286</f>
        <v>#REF!</v>
      </c>
      <c r="AN286" s="20" t="e">
        <f>AM286*'1. Standard_Cost'!C344</f>
        <v>#REF!</v>
      </c>
      <c r="AO286" s="23"/>
      <c r="AQ286" s="20">
        <f t="shared" si="518"/>
        <v>0</v>
      </c>
      <c r="AR286" s="20">
        <f t="shared" si="519"/>
        <v>0</v>
      </c>
      <c r="AS286" s="20" t="e">
        <f t="shared" si="520"/>
        <v>#REF!</v>
      </c>
      <c r="AT286" s="20" t="e">
        <f t="shared" si="523"/>
        <v>#REF!</v>
      </c>
      <c r="AU286" s="24"/>
      <c r="AV286" s="24"/>
      <c r="AW286" s="24"/>
      <c r="AX286" s="24"/>
      <c r="AY286" s="24"/>
      <c r="AZ286" s="24"/>
      <c r="BA286" s="25" t="e">
        <f t="shared" si="521"/>
        <v>#REF!</v>
      </c>
    </row>
    <row r="287" spans="2:53" ht="96.6" outlineLevel="1">
      <c r="B287" s="41"/>
      <c r="C287" s="38"/>
      <c r="D287" s="86" t="s">
        <v>48</v>
      </c>
      <c r="E287" s="86" t="s">
        <v>317</v>
      </c>
      <c r="F287" s="88" t="s">
        <v>153</v>
      </c>
      <c r="G287" s="89" t="s">
        <v>154</v>
      </c>
      <c r="H287" s="27" t="s">
        <v>320</v>
      </c>
      <c r="I287" s="28"/>
      <c r="J287" s="28"/>
      <c r="K287" s="28"/>
      <c r="L287" s="29">
        <f>SUM(L283:L286)</f>
        <v>0</v>
      </c>
      <c r="M287" s="29">
        <f>SUM(M283:M286)</f>
        <v>0</v>
      </c>
      <c r="N287" s="28"/>
      <c r="O287" s="28"/>
      <c r="P287" s="28"/>
      <c r="Q287" s="28"/>
      <c r="R287" s="30">
        <f>SUM(R283:R286)</f>
        <v>0</v>
      </c>
      <c r="S287" s="30">
        <f>SUM(S283:S286)</f>
        <v>0</v>
      </c>
      <c r="T287" s="30">
        <f>SUM(T283:T286)</f>
        <v>0</v>
      </c>
      <c r="U287" s="30">
        <f>SUM(U283:U286)</f>
        <v>0</v>
      </c>
      <c r="V287" s="28"/>
      <c r="W287" s="28"/>
      <c r="X287" s="28"/>
      <c r="Y287" s="29">
        <f>SUM(Y283:Y286)</f>
        <v>0</v>
      </c>
      <c r="Z287" s="28"/>
      <c r="AA287" s="28"/>
      <c r="AB287" s="29">
        <f t="shared" ref="AB287:AF287" si="524">SUM(AB283:AB286)</f>
        <v>0</v>
      </c>
      <c r="AC287" s="29">
        <f t="shared" si="524"/>
        <v>0</v>
      </c>
      <c r="AD287" s="29">
        <f t="shared" si="524"/>
        <v>0</v>
      </c>
      <c r="AE287" s="29">
        <f t="shared" si="524"/>
        <v>0</v>
      </c>
      <c r="AF287" s="29">
        <f t="shared" si="524"/>
        <v>0</v>
      </c>
      <c r="AG287" s="28"/>
      <c r="AH287" s="28"/>
      <c r="AI287" s="28"/>
      <c r="AJ287" s="30">
        <f>SUM(AJ283:AJ286)</f>
        <v>0</v>
      </c>
      <c r="AK287" s="30">
        <f>SUM(AK283:AK286)</f>
        <v>0</v>
      </c>
      <c r="AL287" s="30">
        <f>SUM(AL283:AL286)</f>
        <v>0</v>
      </c>
      <c r="AM287" s="29" t="e">
        <f>SUM(AM283:AM286)</f>
        <v>#REF!</v>
      </c>
      <c r="AN287" s="29" t="e">
        <f>SUM(AN283:AN286)</f>
        <v>#REF!</v>
      </c>
      <c r="AO287" s="31"/>
      <c r="AP287" s="32"/>
      <c r="AQ287" s="78">
        <f t="shared" ref="AQ287:BA287" si="525">SUM(AQ283:AQ286)</f>
        <v>0</v>
      </c>
      <c r="AR287" s="78">
        <f t="shared" si="525"/>
        <v>0</v>
      </c>
      <c r="AS287" s="78" t="e">
        <f t="shared" si="525"/>
        <v>#REF!</v>
      </c>
      <c r="AT287" s="78" t="e">
        <f t="shared" si="525"/>
        <v>#REF!</v>
      </c>
      <c r="AU287" s="78">
        <f t="shared" si="525"/>
        <v>0</v>
      </c>
      <c r="AV287" s="78">
        <f t="shared" si="525"/>
        <v>0</v>
      </c>
      <c r="AW287" s="78">
        <f t="shared" si="525"/>
        <v>0</v>
      </c>
      <c r="AX287" s="78">
        <f t="shared" si="525"/>
        <v>0</v>
      </c>
      <c r="AY287" s="78">
        <f t="shared" si="525"/>
        <v>0</v>
      </c>
      <c r="AZ287" s="78">
        <f t="shared" si="525"/>
        <v>0</v>
      </c>
      <c r="BA287" s="78" t="e">
        <f t="shared" si="525"/>
        <v>#REF!</v>
      </c>
    </row>
    <row r="288" spans="2:53" outlineLevel="2">
      <c r="B288" s="41"/>
      <c r="C288" s="38"/>
      <c r="D288" s="85"/>
      <c r="E288" s="85"/>
      <c r="F288" s="87"/>
      <c r="G288" s="82"/>
      <c r="H288" s="15" t="s">
        <v>49</v>
      </c>
      <c r="I288" s="16"/>
      <c r="J288" s="17"/>
      <c r="K288" s="17"/>
      <c r="L288" s="18" t="str">
        <f>IF(I288&lt;&gt;0,((VLOOKUP(I288,'1. Standard_Cost'!$B$4:$D$9,2)+VLOOKUP(I288,'1. Standard_Cost'!$B$4:$D$9,3))*J288*K288),"0")</f>
        <v>0</v>
      </c>
      <c r="M288" s="18">
        <f t="shared" ref="M288:M291" si="526">L288*0.167</f>
        <v>0</v>
      </c>
      <c r="N288" s="19"/>
      <c r="O288" s="19"/>
      <c r="P288" s="19"/>
      <c r="Q288" s="19"/>
      <c r="R288" s="20">
        <f>+N288*P288*'1. Standard_Cost'!$B$13</f>
        <v>0</v>
      </c>
      <c r="S288" s="20">
        <f>+N288*O288*P288*'1. Standard_Cost'!$C$13</f>
        <v>0</v>
      </c>
      <c r="T288" s="20">
        <f>+N288*P288*Q288*'1. Standard_Cost'!$D$13</f>
        <v>0</v>
      </c>
      <c r="U288" s="20">
        <f>+N288*O288*'1. Standard_Cost'!$E$13</f>
        <v>0</v>
      </c>
      <c r="V288" s="19"/>
      <c r="W288" s="19"/>
      <c r="X288" s="19"/>
      <c r="Y288" s="20">
        <f>+V288*((X288*'1. Standard_Cost'!$B$17)+(W288*X288*'1. Standard_Cost'!$C$17))</f>
        <v>0</v>
      </c>
      <c r="Z288" s="19"/>
      <c r="AA288" s="19"/>
      <c r="AB288" s="20">
        <f>+Z288*'1. Standard_Cost'!$B$21+AA288*'1. Standard_Cost'!$C$21</f>
        <v>0</v>
      </c>
      <c r="AC288" s="21"/>
      <c r="AD288" s="22"/>
      <c r="AE288" s="20">
        <f>SUM(AD288,AC288,AB288,Y288,U288,T288,S288,R288)*'1. Standard_Cost'!B344</f>
        <v>0</v>
      </c>
      <c r="AF288" s="20">
        <f>SUM(AD288,AE288)</f>
        <v>0</v>
      </c>
      <c r="AG288" s="19"/>
      <c r="AH288" s="19"/>
      <c r="AI288" s="19"/>
      <c r="AJ288" s="23"/>
      <c r="AK288" s="23"/>
      <c r="AL288" s="23"/>
      <c r="AM288" s="20" t="e">
        <f>AG288*'1. Standard_Cost'!B340+'Incremental_Cost Year 1'!#REF!*'1. Standard_Cost'!C340+'Incremental_Cost Year 1'!#REF!*'1. Standard_Cost'!D340+'Incremental_Cost Year 1'!#REF!+'Incremental_Cost Year 1'!#REF!+AK288</f>
        <v>#REF!</v>
      </c>
      <c r="AN288" s="20" t="e">
        <f>AM288*'1. Standard_Cost'!C344</f>
        <v>#REF!</v>
      </c>
      <c r="AO288" s="23"/>
      <c r="AQ288" s="20">
        <f t="shared" ref="AQ288:AQ291" si="527">L288+M288</f>
        <v>0</v>
      </c>
      <c r="AR288" s="20">
        <f t="shared" ref="AR288:AR291" si="528">AF288</f>
        <v>0</v>
      </c>
      <c r="AS288" s="20" t="e">
        <f t="shared" ref="AS288:AS291" si="529">AM288+AN288</f>
        <v>#REF!</v>
      </c>
      <c r="AT288" s="20" t="e">
        <f>SUM(AQ288,AR288,AS288)</f>
        <v>#REF!</v>
      </c>
      <c r="AU288" s="24"/>
      <c r="AV288" s="24"/>
      <c r="AW288" s="24"/>
      <c r="AX288" s="24"/>
      <c r="AY288" s="24"/>
      <c r="AZ288" s="24"/>
      <c r="BA288" s="25" t="e">
        <f t="shared" ref="BA288:BA291" si="530">SUM(AU288:AZ288)-AT288</f>
        <v>#REF!</v>
      </c>
    </row>
    <row r="289" spans="2:53" outlineLevel="2">
      <c r="B289" s="41"/>
      <c r="C289" s="38"/>
      <c r="D289" s="84"/>
      <c r="E289" s="84"/>
      <c r="F289" s="84"/>
      <c r="G289" s="83"/>
      <c r="H289" s="15" t="s">
        <v>50</v>
      </c>
      <c r="I289" s="16"/>
      <c r="J289" s="17"/>
      <c r="K289" s="17"/>
      <c r="L289" s="18" t="str">
        <f>IF(I289&lt;&gt;0,((VLOOKUP(I289,'1. Standard_Cost'!$B$4:$D$9,2)+VLOOKUP(I289,'1. Standard_Cost'!$B$4:$D$9,3))*J289*K289),"0")</f>
        <v>0</v>
      </c>
      <c r="M289" s="18">
        <f t="shared" si="526"/>
        <v>0</v>
      </c>
      <c r="N289" s="19"/>
      <c r="O289" s="19"/>
      <c r="P289" s="19"/>
      <c r="Q289" s="19"/>
      <c r="R289" s="20">
        <f>+N289*P289*'1. Standard_Cost'!$B$13</f>
        <v>0</v>
      </c>
      <c r="S289" s="20">
        <f>+N289*O289*P289*'1. Standard_Cost'!$C$13</f>
        <v>0</v>
      </c>
      <c r="T289" s="20">
        <f>+N289*P289*Q289*'1. Standard_Cost'!$D$13</f>
        <v>0</v>
      </c>
      <c r="U289" s="20">
        <f>+N289*O289*'1. Standard_Cost'!$E$13</f>
        <v>0</v>
      </c>
      <c r="V289" s="19"/>
      <c r="W289" s="19"/>
      <c r="X289" s="19"/>
      <c r="Y289" s="20">
        <f>+V289*((X289*'1. Standard_Cost'!$B$17)+(W289*X289*'1. Standard_Cost'!$C$17))</f>
        <v>0</v>
      </c>
      <c r="Z289" s="19"/>
      <c r="AA289" s="19"/>
      <c r="AB289" s="20">
        <f>+Z289*'1. Standard_Cost'!$B$21+AA289*'1. Standard_Cost'!$C$21</f>
        <v>0</v>
      </c>
      <c r="AC289" s="21"/>
      <c r="AD289" s="22"/>
      <c r="AE289" s="20">
        <f>SUM(AD289,AC289,AB289,Y289,U289,T289,S289,R289)*'1. Standard_Cost'!B344</f>
        <v>0</v>
      </c>
      <c r="AF289" s="20">
        <f t="shared" ref="AF289:AF291" si="531">SUM(AD289,AE289)</f>
        <v>0</v>
      </c>
      <c r="AG289" s="19"/>
      <c r="AH289" s="19"/>
      <c r="AI289" s="19"/>
      <c r="AJ289" s="23"/>
      <c r="AK289" s="23"/>
      <c r="AL289" s="23"/>
      <c r="AM289" s="20" t="e">
        <f>AG289*'1. Standard_Cost'!B340+'Incremental_Cost Year 1'!#REF!*'1. Standard_Cost'!C340+'Incremental_Cost Year 1'!#REF!*'1. Standard_Cost'!D340+'Incremental_Cost Year 1'!#REF!+'Incremental_Cost Year 1'!#REF!+AK289</f>
        <v>#REF!</v>
      </c>
      <c r="AN289" s="20" t="e">
        <f>AM289*'1. Standard_Cost'!C344</f>
        <v>#REF!</v>
      </c>
      <c r="AO289" s="23"/>
      <c r="AQ289" s="20">
        <f t="shared" si="527"/>
        <v>0</v>
      </c>
      <c r="AR289" s="20">
        <f t="shared" si="528"/>
        <v>0</v>
      </c>
      <c r="AS289" s="20" t="e">
        <f t="shared" si="529"/>
        <v>#REF!</v>
      </c>
      <c r="AT289" s="20" t="e">
        <f t="shared" ref="AT289:AT291" si="532">SUM(AQ289,AR289,AS289)</f>
        <v>#REF!</v>
      </c>
      <c r="AU289" s="24"/>
      <c r="AV289" s="24">
        <v>0</v>
      </c>
      <c r="AW289" s="24"/>
      <c r="AX289" s="24"/>
      <c r="AY289" s="24"/>
      <c r="AZ289" s="24"/>
      <c r="BA289" s="25" t="e">
        <f t="shared" si="530"/>
        <v>#REF!</v>
      </c>
    </row>
    <row r="290" spans="2:53" outlineLevel="2">
      <c r="B290" s="41"/>
      <c r="C290" s="41"/>
      <c r="D290" s="84"/>
      <c r="E290" s="84"/>
      <c r="F290" s="84"/>
      <c r="G290" s="83"/>
      <c r="H290" s="15" t="s">
        <v>51</v>
      </c>
      <c r="I290" s="16"/>
      <c r="J290" s="17"/>
      <c r="K290" s="17"/>
      <c r="L290" s="18" t="str">
        <f>IF(I290&lt;&gt;0,((VLOOKUP(I290,'1. Standard_Cost'!$B$4:$D$9,2)+VLOOKUP(I290,'1. Standard_Cost'!$B$4:$D$9,3))*J290*K290),"0")</f>
        <v>0</v>
      </c>
      <c r="M290" s="18">
        <f t="shared" si="526"/>
        <v>0</v>
      </c>
      <c r="N290" s="19"/>
      <c r="O290" s="19"/>
      <c r="P290" s="19"/>
      <c r="Q290" s="19"/>
      <c r="R290" s="20">
        <f>+N290*P290*'1. Standard_Cost'!$B$13</f>
        <v>0</v>
      </c>
      <c r="S290" s="20">
        <f>+N290*O290*P290*'1. Standard_Cost'!$C$13</f>
        <v>0</v>
      </c>
      <c r="T290" s="20">
        <f>+N290*P290*Q290*'1. Standard_Cost'!$D$13</f>
        <v>0</v>
      </c>
      <c r="U290" s="20">
        <f>+N290*O290*'1. Standard_Cost'!$E$13</f>
        <v>0</v>
      </c>
      <c r="V290" s="19"/>
      <c r="W290" s="19"/>
      <c r="X290" s="19"/>
      <c r="Y290" s="20">
        <f>+V290*((X290*'1. Standard_Cost'!$B$17)+(W290*X290*'1. Standard_Cost'!$C$17))</f>
        <v>0</v>
      </c>
      <c r="Z290" s="19"/>
      <c r="AA290" s="19"/>
      <c r="AB290" s="20">
        <f>+Z290*'1. Standard_Cost'!$B$21+AA290*'1. Standard_Cost'!$C$21</f>
        <v>0</v>
      </c>
      <c r="AC290" s="21"/>
      <c r="AD290" s="22"/>
      <c r="AE290" s="20">
        <f>SUM(AD290,AC290,AB290,Y290,U290,T290,S290,R290)*'1. Standard_Cost'!B344</f>
        <v>0</v>
      </c>
      <c r="AF290" s="20">
        <f t="shared" si="531"/>
        <v>0</v>
      </c>
      <c r="AG290" s="19"/>
      <c r="AH290" s="19"/>
      <c r="AI290" s="19"/>
      <c r="AJ290" s="23"/>
      <c r="AK290" s="23"/>
      <c r="AL290" s="23"/>
      <c r="AM290" s="20" t="e">
        <f>AG290*'1. Standard_Cost'!B340+'Incremental_Cost Year 1'!#REF!*'1. Standard_Cost'!C340+'Incremental_Cost Year 1'!#REF!*'1. Standard_Cost'!D340+'Incremental_Cost Year 1'!#REF!+'Incremental_Cost Year 1'!#REF!+AK290</f>
        <v>#REF!</v>
      </c>
      <c r="AN290" s="20" t="e">
        <f>AM290*'1. Standard_Cost'!C344</f>
        <v>#REF!</v>
      </c>
      <c r="AO290" s="23"/>
      <c r="AQ290" s="20">
        <f t="shared" si="527"/>
        <v>0</v>
      </c>
      <c r="AR290" s="20">
        <f t="shared" si="528"/>
        <v>0</v>
      </c>
      <c r="AS290" s="20" t="e">
        <f t="shared" si="529"/>
        <v>#REF!</v>
      </c>
      <c r="AT290" s="20" t="e">
        <f t="shared" si="532"/>
        <v>#REF!</v>
      </c>
      <c r="AU290" s="24"/>
      <c r="AV290" s="24"/>
      <c r="AW290" s="24"/>
      <c r="AX290" s="24"/>
      <c r="AY290" s="24"/>
      <c r="AZ290" s="24"/>
      <c r="BA290" s="25" t="e">
        <f t="shared" si="530"/>
        <v>#REF!</v>
      </c>
    </row>
    <row r="291" spans="2:53" outlineLevel="2">
      <c r="B291" s="41"/>
      <c r="C291" s="41"/>
      <c r="D291" s="84"/>
      <c r="E291" s="84"/>
      <c r="F291" s="84"/>
      <c r="G291" s="83"/>
      <c r="H291" s="26" t="s">
        <v>180</v>
      </c>
      <c r="I291" s="16"/>
      <c r="J291" s="17"/>
      <c r="K291" s="17"/>
      <c r="L291" s="18" t="str">
        <f>IF(I291&lt;&gt;0,((VLOOKUP(I291,'1. Standard_Cost'!$B$4:$D$9,2)+VLOOKUP(I291,'1. Standard_Cost'!$B$4:$D$9,3))*J291*K291),"0")</f>
        <v>0</v>
      </c>
      <c r="M291" s="18">
        <f t="shared" si="526"/>
        <v>0</v>
      </c>
      <c r="N291" s="19"/>
      <c r="O291" s="19"/>
      <c r="P291" s="19"/>
      <c r="Q291" s="19"/>
      <c r="R291" s="20">
        <f>+N291*P291*'1. Standard_Cost'!$B$13</f>
        <v>0</v>
      </c>
      <c r="S291" s="20">
        <f>+N291*O291*P291*'1. Standard_Cost'!$C$13</f>
        <v>0</v>
      </c>
      <c r="T291" s="20">
        <f>+N291*P291*Q291*'1. Standard_Cost'!$D$13</f>
        <v>0</v>
      </c>
      <c r="U291" s="20">
        <f>+N291*O291*'1. Standard_Cost'!$E$13</f>
        <v>0</v>
      </c>
      <c r="V291" s="19"/>
      <c r="W291" s="19"/>
      <c r="X291" s="19"/>
      <c r="Y291" s="20">
        <f>+V291*((X291*'1. Standard_Cost'!$B$17)+(W291*X291*'1. Standard_Cost'!$C$17))</f>
        <v>0</v>
      </c>
      <c r="Z291" s="19"/>
      <c r="AA291" s="19"/>
      <c r="AB291" s="20">
        <f>+Z291*'1. Standard_Cost'!$B$21+AA291*'1. Standard_Cost'!$C$21</f>
        <v>0</v>
      </c>
      <c r="AC291" s="21"/>
      <c r="AD291" s="22"/>
      <c r="AE291" s="20">
        <f>SUM(AD291,AC291,AB291,Y291,U291,T291,S291,R291)*'1. Standard_Cost'!B344</f>
        <v>0</v>
      </c>
      <c r="AF291" s="20">
        <f t="shared" si="531"/>
        <v>0</v>
      </c>
      <c r="AG291" s="19"/>
      <c r="AH291" s="19"/>
      <c r="AI291" s="19"/>
      <c r="AJ291" s="23"/>
      <c r="AK291" s="23"/>
      <c r="AL291" s="23"/>
      <c r="AM291" s="20" t="e">
        <f>AG291*'1. Standard_Cost'!B340+'Incremental_Cost Year 1'!#REF!*'1. Standard_Cost'!C340+'Incremental_Cost Year 1'!#REF!*'1. Standard_Cost'!D340+'Incremental_Cost Year 1'!#REF!+'Incremental_Cost Year 1'!#REF!+AK291</f>
        <v>#REF!</v>
      </c>
      <c r="AN291" s="20" t="e">
        <f>AM291*'1. Standard_Cost'!C344</f>
        <v>#REF!</v>
      </c>
      <c r="AO291" s="23"/>
      <c r="AQ291" s="20">
        <f t="shared" si="527"/>
        <v>0</v>
      </c>
      <c r="AR291" s="20">
        <f t="shared" si="528"/>
        <v>0</v>
      </c>
      <c r="AS291" s="20" t="e">
        <f t="shared" si="529"/>
        <v>#REF!</v>
      </c>
      <c r="AT291" s="20" t="e">
        <f t="shared" si="532"/>
        <v>#REF!</v>
      </c>
      <c r="AU291" s="24"/>
      <c r="AV291" s="24"/>
      <c r="AW291" s="24"/>
      <c r="AX291" s="24"/>
      <c r="AY291" s="24"/>
      <c r="AZ291" s="24"/>
      <c r="BA291" s="25" t="e">
        <f t="shared" si="530"/>
        <v>#REF!</v>
      </c>
    </row>
    <row r="292" spans="2:53" ht="55.2" outlineLevel="1">
      <c r="B292" s="41"/>
      <c r="C292" s="41"/>
      <c r="D292" s="86" t="s">
        <v>48</v>
      </c>
      <c r="E292" s="86" t="s">
        <v>318</v>
      </c>
      <c r="F292" s="88" t="s">
        <v>153</v>
      </c>
      <c r="G292" s="89" t="s">
        <v>154</v>
      </c>
      <c r="H292" s="27" t="s">
        <v>321</v>
      </c>
      <c r="I292" s="28"/>
      <c r="J292" s="28"/>
      <c r="K292" s="28"/>
      <c r="L292" s="29">
        <f>SUM(L288:L291)</f>
        <v>0</v>
      </c>
      <c r="M292" s="29">
        <f>SUM(M288:M291)</f>
        <v>0</v>
      </c>
      <c r="N292" s="28"/>
      <c r="O292" s="28"/>
      <c r="P292" s="28"/>
      <c r="Q292" s="28"/>
      <c r="R292" s="30">
        <f>SUM(R288:R291)</f>
        <v>0</v>
      </c>
      <c r="S292" s="30">
        <f>SUM(S288:S291)</f>
        <v>0</v>
      </c>
      <c r="T292" s="30">
        <f>SUM(T288:T291)</f>
        <v>0</v>
      </c>
      <c r="U292" s="30">
        <f>SUM(U288:U291)</f>
        <v>0</v>
      </c>
      <c r="V292" s="28"/>
      <c r="W292" s="28"/>
      <c r="X292" s="28"/>
      <c r="Y292" s="29">
        <f>SUM(Y288:Y291)</f>
        <v>0</v>
      </c>
      <c r="Z292" s="28"/>
      <c r="AA292" s="28"/>
      <c r="AB292" s="29">
        <f t="shared" ref="AB292:AF292" si="533">SUM(AB288:AB291)</f>
        <v>0</v>
      </c>
      <c r="AC292" s="29">
        <f t="shared" si="533"/>
        <v>0</v>
      </c>
      <c r="AD292" s="29">
        <f t="shared" si="533"/>
        <v>0</v>
      </c>
      <c r="AE292" s="29">
        <f t="shared" si="533"/>
        <v>0</v>
      </c>
      <c r="AF292" s="29">
        <f t="shared" si="533"/>
        <v>0</v>
      </c>
      <c r="AG292" s="28"/>
      <c r="AH292" s="28"/>
      <c r="AI292" s="28"/>
      <c r="AJ292" s="30">
        <f>SUM(AJ288:AJ291)</f>
        <v>0</v>
      </c>
      <c r="AK292" s="30">
        <f>SUM(AK288:AK291)</f>
        <v>0</v>
      </c>
      <c r="AL292" s="30">
        <f>SUM(AL288:AL291)</f>
        <v>0</v>
      </c>
      <c r="AM292" s="29" t="e">
        <f>SUM(AM288:AM291)</f>
        <v>#REF!</v>
      </c>
      <c r="AN292" s="29" t="e">
        <f>SUM(AN288:AN291)</f>
        <v>#REF!</v>
      </c>
      <c r="AO292" s="31"/>
      <c r="AP292" s="32"/>
      <c r="AQ292" s="78">
        <f t="shared" ref="AQ292:BA292" si="534">SUM(AQ288:AQ291)</f>
        <v>0</v>
      </c>
      <c r="AR292" s="78">
        <f t="shared" si="534"/>
        <v>0</v>
      </c>
      <c r="AS292" s="78" t="e">
        <f t="shared" si="534"/>
        <v>#REF!</v>
      </c>
      <c r="AT292" s="78" t="e">
        <f t="shared" si="534"/>
        <v>#REF!</v>
      </c>
      <c r="AU292" s="78">
        <f t="shared" si="534"/>
        <v>0</v>
      </c>
      <c r="AV292" s="78">
        <f t="shared" si="534"/>
        <v>0</v>
      </c>
      <c r="AW292" s="78">
        <f t="shared" si="534"/>
        <v>0</v>
      </c>
      <c r="AX292" s="78">
        <f t="shared" si="534"/>
        <v>0</v>
      </c>
      <c r="AY292" s="78">
        <f t="shared" si="534"/>
        <v>0</v>
      </c>
      <c r="AZ292" s="78">
        <f t="shared" si="534"/>
        <v>0</v>
      </c>
      <c r="BA292" s="78" t="e">
        <f t="shared" si="534"/>
        <v>#REF!</v>
      </c>
    </row>
    <row r="293" spans="2:53" outlineLevel="2">
      <c r="B293" s="41"/>
      <c r="C293" s="41"/>
      <c r="D293" s="85"/>
      <c r="E293" s="85"/>
      <c r="F293" s="87"/>
      <c r="G293" s="82"/>
      <c r="H293" s="15" t="s">
        <v>49</v>
      </c>
      <c r="I293" s="16"/>
      <c r="J293" s="17"/>
      <c r="K293" s="17"/>
      <c r="L293" s="18" t="str">
        <f>IF(I293&lt;&gt;0,((VLOOKUP(I293,'1. Standard_Cost'!$B$4:$D$9,2)+VLOOKUP(I293,'1. Standard_Cost'!$B$4:$D$9,3))*J293*K293),"0")</f>
        <v>0</v>
      </c>
      <c r="M293" s="18">
        <f t="shared" ref="M293:M296" si="535">L293*0.167</f>
        <v>0</v>
      </c>
      <c r="N293" s="19"/>
      <c r="O293" s="19"/>
      <c r="P293" s="19"/>
      <c r="Q293" s="19"/>
      <c r="R293" s="20">
        <f>+N293*P293*'1. Standard_Cost'!$B$13</f>
        <v>0</v>
      </c>
      <c r="S293" s="20">
        <f>+N293*O293*P293*'1. Standard_Cost'!$C$13</f>
        <v>0</v>
      </c>
      <c r="T293" s="20">
        <f>+N293*P293*Q293*'1. Standard_Cost'!$D$13</f>
        <v>0</v>
      </c>
      <c r="U293" s="20">
        <f>+N293*O293*'1. Standard_Cost'!$E$13</f>
        <v>0</v>
      </c>
      <c r="V293" s="19"/>
      <c r="W293" s="19"/>
      <c r="X293" s="19"/>
      <c r="Y293" s="20">
        <f>+V293*((X293*'1. Standard_Cost'!$B$17)+(W293*X293*'1. Standard_Cost'!$C$17))</f>
        <v>0</v>
      </c>
      <c r="Z293" s="19"/>
      <c r="AA293" s="19"/>
      <c r="AB293" s="20">
        <f>+Z293*'1. Standard_Cost'!$B$21+AA293*'1. Standard_Cost'!$C$21</f>
        <v>0</v>
      </c>
      <c r="AC293" s="21"/>
      <c r="AD293" s="22"/>
      <c r="AE293" s="20">
        <f>SUM(AD293,AC293,AB293,Y293,U293,T293,S293,R293)*'1. Standard_Cost'!B349</f>
        <v>0</v>
      </c>
      <c r="AF293" s="20">
        <f>SUM(AD293,AE293)</f>
        <v>0</v>
      </c>
      <c r="AG293" s="19"/>
      <c r="AH293" s="19"/>
      <c r="AI293" s="19"/>
      <c r="AJ293" s="23"/>
      <c r="AK293" s="23"/>
      <c r="AL293" s="23"/>
      <c r="AM293" s="20" t="e">
        <f>AG293*'1. Standard_Cost'!B345+'Incremental_Cost Year 1'!#REF!*'1. Standard_Cost'!C345+'Incremental_Cost Year 1'!#REF!*'1. Standard_Cost'!D345+'Incremental_Cost Year 1'!#REF!+'Incremental_Cost Year 1'!#REF!+AK293</f>
        <v>#REF!</v>
      </c>
      <c r="AN293" s="20" t="e">
        <f>AM293*'1. Standard_Cost'!C349</f>
        <v>#REF!</v>
      </c>
      <c r="AO293" s="23"/>
      <c r="AQ293" s="20">
        <f t="shared" ref="AQ293:AQ296" si="536">L293+M293</f>
        <v>0</v>
      </c>
      <c r="AR293" s="20">
        <f t="shared" ref="AR293:AR296" si="537">AF293</f>
        <v>0</v>
      </c>
      <c r="AS293" s="20" t="e">
        <f t="shared" ref="AS293:AS296" si="538">AM293+AN293</f>
        <v>#REF!</v>
      </c>
      <c r="AT293" s="20" t="e">
        <f>SUM(AQ293,AR293,AS293)</f>
        <v>#REF!</v>
      </c>
      <c r="AU293" s="24"/>
      <c r="AV293" s="24"/>
      <c r="AW293" s="24"/>
      <c r="AX293" s="24"/>
      <c r="AY293" s="24"/>
      <c r="AZ293" s="24"/>
      <c r="BA293" s="25" t="e">
        <f t="shared" ref="BA293:BA296" si="539">SUM(AU293:AZ293)-AT293</f>
        <v>#REF!</v>
      </c>
    </row>
    <row r="294" spans="2:53" outlineLevel="2">
      <c r="B294" s="41"/>
      <c r="C294" s="41"/>
      <c r="D294" s="84"/>
      <c r="E294" s="84"/>
      <c r="F294" s="84"/>
      <c r="G294" s="83"/>
      <c r="H294" s="15" t="s">
        <v>50</v>
      </c>
      <c r="I294" s="16"/>
      <c r="J294" s="17"/>
      <c r="K294" s="17"/>
      <c r="L294" s="18" t="str">
        <f>IF(I294&lt;&gt;0,((VLOOKUP(I294,'1. Standard_Cost'!$B$4:$D$9,2)+VLOOKUP(I294,'1. Standard_Cost'!$B$4:$D$9,3))*J294*K294),"0")</f>
        <v>0</v>
      </c>
      <c r="M294" s="18">
        <f t="shared" si="535"/>
        <v>0</v>
      </c>
      <c r="N294" s="19"/>
      <c r="O294" s="19"/>
      <c r="P294" s="19"/>
      <c r="Q294" s="19"/>
      <c r="R294" s="20">
        <f>+N294*P294*'1. Standard_Cost'!$B$13</f>
        <v>0</v>
      </c>
      <c r="S294" s="20">
        <f>+N294*O294*P294*'1. Standard_Cost'!$C$13</f>
        <v>0</v>
      </c>
      <c r="T294" s="20">
        <f>+N294*P294*Q294*'1. Standard_Cost'!$D$13</f>
        <v>0</v>
      </c>
      <c r="U294" s="20">
        <f>+N294*O294*'1. Standard_Cost'!$E$13</f>
        <v>0</v>
      </c>
      <c r="V294" s="19"/>
      <c r="W294" s="19"/>
      <c r="X294" s="19"/>
      <c r="Y294" s="20">
        <f>+V294*((X294*'1. Standard_Cost'!$B$17)+(W294*X294*'1. Standard_Cost'!$C$17))</f>
        <v>0</v>
      </c>
      <c r="Z294" s="19"/>
      <c r="AA294" s="19"/>
      <c r="AB294" s="20">
        <f>+Z294*'1. Standard_Cost'!$B$21+AA294*'1. Standard_Cost'!$C$21</f>
        <v>0</v>
      </c>
      <c r="AC294" s="21"/>
      <c r="AD294" s="22"/>
      <c r="AE294" s="20">
        <f>SUM(AD294,AC294,AB294,Y294,U294,T294,S294,R294)*'1. Standard_Cost'!B349</f>
        <v>0</v>
      </c>
      <c r="AF294" s="20">
        <f t="shared" ref="AF294:AF296" si="540">SUM(AD294,AE294)</f>
        <v>0</v>
      </c>
      <c r="AG294" s="19"/>
      <c r="AH294" s="19"/>
      <c r="AI294" s="19"/>
      <c r="AJ294" s="23"/>
      <c r="AK294" s="23"/>
      <c r="AL294" s="23"/>
      <c r="AM294" s="20" t="e">
        <f>AG294*'1. Standard_Cost'!B345+'Incremental_Cost Year 1'!#REF!*'1. Standard_Cost'!C345+'Incremental_Cost Year 1'!#REF!*'1. Standard_Cost'!D345+'Incremental_Cost Year 1'!#REF!+'Incremental_Cost Year 1'!#REF!+AK294</f>
        <v>#REF!</v>
      </c>
      <c r="AN294" s="20" t="e">
        <f>AM294*'1. Standard_Cost'!C349</f>
        <v>#REF!</v>
      </c>
      <c r="AO294" s="23"/>
      <c r="AQ294" s="20">
        <f t="shared" si="536"/>
        <v>0</v>
      </c>
      <c r="AR294" s="20">
        <f t="shared" si="537"/>
        <v>0</v>
      </c>
      <c r="AS294" s="20" t="e">
        <f t="shared" si="538"/>
        <v>#REF!</v>
      </c>
      <c r="AT294" s="20" t="e">
        <f t="shared" ref="AT294:AT296" si="541">SUM(AQ294,AR294,AS294)</f>
        <v>#REF!</v>
      </c>
      <c r="AU294" s="24"/>
      <c r="AV294" s="24">
        <v>0</v>
      </c>
      <c r="AW294" s="24"/>
      <c r="AX294" s="24"/>
      <c r="AY294" s="24"/>
      <c r="AZ294" s="24"/>
      <c r="BA294" s="25" t="e">
        <f t="shared" si="539"/>
        <v>#REF!</v>
      </c>
    </row>
    <row r="295" spans="2:53" outlineLevel="2">
      <c r="B295" s="41"/>
      <c r="C295" s="41"/>
      <c r="D295" s="84"/>
      <c r="E295" s="84"/>
      <c r="F295" s="84"/>
      <c r="G295" s="83"/>
      <c r="H295" s="15" t="s">
        <v>51</v>
      </c>
      <c r="I295" s="16"/>
      <c r="J295" s="17"/>
      <c r="K295" s="17"/>
      <c r="L295" s="18" t="str">
        <f>IF(I295&lt;&gt;0,((VLOOKUP(I295,'1. Standard_Cost'!$B$4:$D$9,2)+VLOOKUP(I295,'1. Standard_Cost'!$B$4:$D$9,3))*J295*K295),"0")</f>
        <v>0</v>
      </c>
      <c r="M295" s="18">
        <f t="shared" si="535"/>
        <v>0</v>
      </c>
      <c r="N295" s="19"/>
      <c r="O295" s="19"/>
      <c r="P295" s="19"/>
      <c r="Q295" s="19"/>
      <c r="R295" s="20">
        <f>+N295*P295*'1. Standard_Cost'!$B$13</f>
        <v>0</v>
      </c>
      <c r="S295" s="20">
        <f>+N295*O295*P295*'1. Standard_Cost'!$C$13</f>
        <v>0</v>
      </c>
      <c r="T295" s="20">
        <f>+N295*P295*Q295*'1. Standard_Cost'!$D$13</f>
        <v>0</v>
      </c>
      <c r="U295" s="20">
        <f>+N295*O295*'1. Standard_Cost'!$E$13</f>
        <v>0</v>
      </c>
      <c r="V295" s="19"/>
      <c r="W295" s="19"/>
      <c r="X295" s="19"/>
      <c r="Y295" s="20">
        <f>+V295*((X295*'1. Standard_Cost'!$B$17)+(W295*X295*'1. Standard_Cost'!$C$17))</f>
        <v>0</v>
      </c>
      <c r="Z295" s="19"/>
      <c r="AA295" s="19"/>
      <c r="AB295" s="20">
        <f>+Z295*'1. Standard_Cost'!$B$21+AA295*'1. Standard_Cost'!$C$21</f>
        <v>0</v>
      </c>
      <c r="AC295" s="21"/>
      <c r="AD295" s="22"/>
      <c r="AE295" s="20">
        <f>SUM(AD295,AC295,AB295,Y295,U295,T295,S295,R295)*'1. Standard_Cost'!B349</f>
        <v>0</v>
      </c>
      <c r="AF295" s="20">
        <f t="shared" si="540"/>
        <v>0</v>
      </c>
      <c r="AG295" s="19"/>
      <c r="AH295" s="19"/>
      <c r="AI295" s="19"/>
      <c r="AJ295" s="23"/>
      <c r="AK295" s="23"/>
      <c r="AL295" s="23"/>
      <c r="AM295" s="20" t="e">
        <f>AG295*'1. Standard_Cost'!B345+'Incremental_Cost Year 1'!#REF!*'1. Standard_Cost'!C345+'Incremental_Cost Year 1'!#REF!*'1. Standard_Cost'!D345+'Incremental_Cost Year 1'!#REF!+'Incremental_Cost Year 1'!#REF!+AK295</f>
        <v>#REF!</v>
      </c>
      <c r="AN295" s="20" t="e">
        <f>AM295*'1. Standard_Cost'!C349</f>
        <v>#REF!</v>
      </c>
      <c r="AO295" s="23"/>
      <c r="AQ295" s="20">
        <f t="shared" si="536"/>
        <v>0</v>
      </c>
      <c r="AR295" s="20">
        <f t="shared" si="537"/>
        <v>0</v>
      </c>
      <c r="AS295" s="20" t="e">
        <f t="shared" si="538"/>
        <v>#REF!</v>
      </c>
      <c r="AT295" s="20" t="e">
        <f t="shared" si="541"/>
        <v>#REF!</v>
      </c>
      <c r="AU295" s="24"/>
      <c r="AV295" s="24"/>
      <c r="AW295" s="24"/>
      <c r="AX295" s="24"/>
      <c r="AY295" s="24"/>
      <c r="AZ295" s="24"/>
      <c r="BA295" s="25" t="e">
        <f t="shared" si="539"/>
        <v>#REF!</v>
      </c>
    </row>
    <row r="296" spans="2:53" outlineLevel="2">
      <c r="B296" s="41"/>
      <c r="C296" s="41"/>
      <c r="D296" s="84"/>
      <c r="E296" s="84"/>
      <c r="F296" s="84"/>
      <c r="G296" s="83"/>
      <c r="H296" s="26" t="s">
        <v>180</v>
      </c>
      <c r="I296" s="16"/>
      <c r="J296" s="17"/>
      <c r="K296" s="17"/>
      <c r="L296" s="18" t="str">
        <f>IF(I296&lt;&gt;0,((VLOOKUP(I296,'1. Standard_Cost'!$B$4:$D$9,2)+VLOOKUP(I296,'1. Standard_Cost'!$B$4:$D$9,3))*J296*K296),"0")</f>
        <v>0</v>
      </c>
      <c r="M296" s="18">
        <f t="shared" si="535"/>
        <v>0</v>
      </c>
      <c r="N296" s="19"/>
      <c r="O296" s="19"/>
      <c r="P296" s="19"/>
      <c r="Q296" s="19"/>
      <c r="R296" s="20">
        <f>+N296*P296*'1. Standard_Cost'!$B$13</f>
        <v>0</v>
      </c>
      <c r="S296" s="20">
        <f>+N296*O296*P296*'1. Standard_Cost'!$C$13</f>
        <v>0</v>
      </c>
      <c r="T296" s="20">
        <f>+N296*P296*Q296*'1. Standard_Cost'!$D$13</f>
        <v>0</v>
      </c>
      <c r="U296" s="20">
        <f>+N296*O296*'1. Standard_Cost'!$E$13</f>
        <v>0</v>
      </c>
      <c r="V296" s="19"/>
      <c r="W296" s="19"/>
      <c r="X296" s="19"/>
      <c r="Y296" s="20">
        <f>+V296*((X296*'1. Standard_Cost'!$B$17)+(W296*X296*'1. Standard_Cost'!$C$17))</f>
        <v>0</v>
      </c>
      <c r="Z296" s="19"/>
      <c r="AA296" s="19"/>
      <c r="AB296" s="20">
        <f>+Z296*'1. Standard_Cost'!$B$21+AA296*'1. Standard_Cost'!$C$21</f>
        <v>0</v>
      </c>
      <c r="AC296" s="21"/>
      <c r="AD296" s="22"/>
      <c r="AE296" s="20">
        <f>SUM(AD296,AC296,AB296,Y296,U296,T296,S296,R296)*'1. Standard_Cost'!B349</f>
        <v>0</v>
      </c>
      <c r="AF296" s="20">
        <f t="shared" si="540"/>
        <v>0</v>
      </c>
      <c r="AG296" s="19"/>
      <c r="AH296" s="19"/>
      <c r="AI296" s="19"/>
      <c r="AJ296" s="23"/>
      <c r="AK296" s="23"/>
      <c r="AL296" s="23"/>
      <c r="AM296" s="20" t="e">
        <f>AG296*'1. Standard_Cost'!B345+'Incremental_Cost Year 1'!#REF!*'1. Standard_Cost'!C345+'Incremental_Cost Year 1'!#REF!*'1. Standard_Cost'!D345+'Incremental_Cost Year 1'!#REF!+'Incremental_Cost Year 1'!#REF!+AK296</f>
        <v>#REF!</v>
      </c>
      <c r="AN296" s="20" t="e">
        <f>AM296*'1. Standard_Cost'!C349</f>
        <v>#REF!</v>
      </c>
      <c r="AO296" s="23"/>
      <c r="AQ296" s="20">
        <f t="shared" si="536"/>
        <v>0</v>
      </c>
      <c r="AR296" s="20">
        <f t="shared" si="537"/>
        <v>0</v>
      </c>
      <c r="AS296" s="20" t="e">
        <f t="shared" si="538"/>
        <v>#REF!</v>
      </c>
      <c r="AT296" s="20" t="e">
        <f t="shared" si="541"/>
        <v>#REF!</v>
      </c>
      <c r="AU296" s="24"/>
      <c r="AV296" s="24"/>
      <c r="AW296" s="24"/>
      <c r="AX296" s="24"/>
      <c r="AY296" s="24"/>
      <c r="AZ296" s="24"/>
      <c r="BA296" s="25" t="e">
        <f t="shared" si="539"/>
        <v>#REF!</v>
      </c>
    </row>
    <row r="297" spans="2:53" ht="41.4" outlineLevel="1">
      <c r="B297" s="41"/>
      <c r="C297" s="41"/>
      <c r="D297" s="86" t="s">
        <v>48</v>
      </c>
      <c r="E297" s="86" t="s">
        <v>319</v>
      </c>
      <c r="F297" s="88" t="s">
        <v>153</v>
      </c>
      <c r="G297" s="89" t="s">
        <v>154</v>
      </c>
      <c r="H297" s="27" t="s">
        <v>310</v>
      </c>
      <c r="I297" s="28"/>
      <c r="J297" s="28"/>
      <c r="K297" s="28"/>
      <c r="L297" s="29">
        <f>SUM(L293:L296)</f>
        <v>0</v>
      </c>
      <c r="M297" s="29">
        <f>SUM(M293:M296)</f>
        <v>0</v>
      </c>
      <c r="N297" s="28"/>
      <c r="O297" s="28"/>
      <c r="P297" s="28"/>
      <c r="Q297" s="28"/>
      <c r="R297" s="30">
        <f>SUM(R293:R296)</f>
        <v>0</v>
      </c>
      <c r="S297" s="30">
        <f>SUM(S293:S296)</f>
        <v>0</v>
      </c>
      <c r="T297" s="30">
        <f>SUM(T293:T296)</f>
        <v>0</v>
      </c>
      <c r="U297" s="30">
        <f>SUM(U293:U296)</f>
        <v>0</v>
      </c>
      <c r="V297" s="28"/>
      <c r="W297" s="28"/>
      <c r="X297" s="28"/>
      <c r="Y297" s="29">
        <f>SUM(Y293:Y296)</f>
        <v>0</v>
      </c>
      <c r="Z297" s="28"/>
      <c r="AA297" s="28"/>
      <c r="AB297" s="29">
        <f t="shared" ref="AB297:AF297" si="542">SUM(AB293:AB296)</f>
        <v>0</v>
      </c>
      <c r="AC297" s="29">
        <f t="shared" si="542"/>
        <v>0</v>
      </c>
      <c r="AD297" s="29">
        <f t="shared" si="542"/>
        <v>0</v>
      </c>
      <c r="AE297" s="29">
        <f t="shared" si="542"/>
        <v>0</v>
      </c>
      <c r="AF297" s="29">
        <f t="shared" si="542"/>
        <v>0</v>
      </c>
      <c r="AG297" s="28"/>
      <c r="AH297" s="28"/>
      <c r="AI297" s="28"/>
      <c r="AJ297" s="30">
        <f>SUM(AJ293:AJ296)</f>
        <v>0</v>
      </c>
      <c r="AK297" s="30">
        <f>SUM(AK293:AK296)</f>
        <v>0</v>
      </c>
      <c r="AL297" s="30">
        <f>SUM(AL293:AL296)</f>
        <v>0</v>
      </c>
      <c r="AM297" s="29" t="e">
        <f>SUM(AM293:AM296)</f>
        <v>#REF!</v>
      </c>
      <c r="AN297" s="29" t="e">
        <f>SUM(AN293:AN296)</f>
        <v>#REF!</v>
      </c>
      <c r="AO297" s="31"/>
      <c r="AP297" s="32"/>
      <c r="AQ297" s="78">
        <f t="shared" ref="AQ297:BA297" si="543">SUM(AQ293:AQ296)</f>
        <v>0</v>
      </c>
      <c r="AR297" s="78">
        <f t="shared" si="543"/>
        <v>0</v>
      </c>
      <c r="AS297" s="78" t="e">
        <f t="shared" si="543"/>
        <v>#REF!</v>
      </c>
      <c r="AT297" s="78" t="e">
        <f t="shared" si="543"/>
        <v>#REF!</v>
      </c>
      <c r="AU297" s="78">
        <f t="shared" si="543"/>
        <v>0</v>
      </c>
      <c r="AV297" s="78">
        <f t="shared" si="543"/>
        <v>0</v>
      </c>
      <c r="AW297" s="78">
        <f t="shared" si="543"/>
        <v>0</v>
      </c>
      <c r="AX297" s="78">
        <f t="shared" si="543"/>
        <v>0</v>
      </c>
      <c r="AY297" s="78">
        <f t="shared" si="543"/>
        <v>0</v>
      </c>
      <c r="AZ297" s="78">
        <f t="shared" si="543"/>
        <v>0</v>
      </c>
      <c r="BA297" s="78" t="e">
        <f t="shared" si="543"/>
        <v>#REF!</v>
      </c>
    </row>
    <row r="298" spans="2:53" outlineLevel="2">
      <c r="B298" s="41"/>
      <c r="C298" s="41"/>
      <c r="D298" s="85"/>
      <c r="E298" s="85"/>
      <c r="F298" s="87"/>
      <c r="G298" s="82"/>
      <c r="H298" s="15" t="s">
        <v>49</v>
      </c>
      <c r="I298" s="16"/>
      <c r="J298" s="17"/>
      <c r="K298" s="17"/>
      <c r="L298" s="18" t="str">
        <f>IF(I298&lt;&gt;0,((VLOOKUP(I298,'1. Standard_Cost'!$B$4:$D$9,2)+VLOOKUP(I298,'1. Standard_Cost'!$B$4:$D$9,3))*J298*K298),"0")</f>
        <v>0</v>
      </c>
      <c r="M298" s="18">
        <f t="shared" ref="M298:M301" si="544">L298*0.167</f>
        <v>0</v>
      </c>
      <c r="N298" s="19"/>
      <c r="O298" s="19"/>
      <c r="P298" s="19"/>
      <c r="Q298" s="19"/>
      <c r="R298" s="20">
        <f>+N298*P298*'1. Standard_Cost'!$B$13</f>
        <v>0</v>
      </c>
      <c r="S298" s="20">
        <f>+N298*O298*P298*'1. Standard_Cost'!$C$13</f>
        <v>0</v>
      </c>
      <c r="T298" s="20">
        <f>+N298*P298*Q298*'1. Standard_Cost'!$D$13</f>
        <v>0</v>
      </c>
      <c r="U298" s="20">
        <f>+N298*O298*'1. Standard_Cost'!$E$13</f>
        <v>0</v>
      </c>
      <c r="V298" s="19"/>
      <c r="W298" s="19"/>
      <c r="X298" s="19"/>
      <c r="Y298" s="20">
        <f>+V298*((X298*'1. Standard_Cost'!$B$17)+(W298*X298*'1. Standard_Cost'!$C$17))</f>
        <v>0</v>
      </c>
      <c r="Z298" s="19"/>
      <c r="AA298" s="19"/>
      <c r="AB298" s="20">
        <f>+Z298*'1. Standard_Cost'!$B$21+AA298*'1. Standard_Cost'!$C$21</f>
        <v>0</v>
      </c>
      <c r="AC298" s="21"/>
      <c r="AD298" s="22"/>
      <c r="AE298" s="20">
        <f>SUM(AD298,AC298,AB298,Y298,U298,T298,S298,R298)*'1. Standard_Cost'!B354</f>
        <v>0</v>
      </c>
      <c r="AF298" s="20">
        <f>SUM(AD298,AE298)</f>
        <v>0</v>
      </c>
      <c r="AG298" s="19"/>
      <c r="AH298" s="19"/>
      <c r="AI298" s="19"/>
      <c r="AJ298" s="23"/>
      <c r="AK298" s="23"/>
      <c r="AL298" s="23"/>
      <c r="AM298" s="20" t="e">
        <f>AG298*'1. Standard_Cost'!B350+'Incremental_Cost Year 1'!#REF!*'1. Standard_Cost'!C350+'Incremental_Cost Year 1'!#REF!*'1. Standard_Cost'!D350+'Incremental_Cost Year 1'!#REF!+'Incremental_Cost Year 1'!#REF!+AK298</f>
        <v>#REF!</v>
      </c>
      <c r="AN298" s="20" t="e">
        <f>AM298*'1. Standard_Cost'!C354</f>
        <v>#REF!</v>
      </c>
      <c r="AO298" s="23"/>
      <c r="AQ298" s="20">
        <f t="shared" ref="AQ298:AQ301" si="545">L298+M298</f>
        <v>0</v>
      </c>
      <c r="AR298" s="20">
        <f t="shared" ref="AR298:AR301" si="546">AF298</f>
        <v>0</v>
      </c>
      <c r="AS298" s="20" t="e">
        <f t="shared" ref="AS298:AS301" si="547">AM298+AN298</f>
        <v>#REF!</v>
      </c>
      <c r="AT298" s="20" t="e">
        <f>SUM(AQ298,AR298,AS298)</f>
        <v>#REF!</v>
      </c>
      <c r="AU298" s="24"/>
      <c r="AV298" s="24"/>
      <c r="AW298" s="24"/>
      <c r="AX298" s="24"/>
      <c r="AY298" s="24"/>
      <c r="AZ298" s="24"/>
      <c r="BA298" s="25" t="e">
        <f t="shared" ref="BA298:BA301" si="548">SUM(AU298:AZ298)-AT298</f>
        <v>#REF!</v>
      </c>
    </row>
    <row r="299" spans="2:53" outlineLevel="2">
      <c r="B299" s="41"/>
      <c r="C299" s="41"/>
      <c r="D299" s="84"/>
      <c r="E299" s="84"/>
      <c r="F299" s="84"/>
      <c r="G299" s="83"/>
      <c r="H299" s="15" t="s">
        <v>50</v>
      </c>
      <c r="I299" s="16"/>
      <c r="J299" s="17"/>
      <c r="K299" s="17"/>
      <c r="L299" s="18" t="str">
        <f>IF(I299&lt;&gt;0,((VLOOKUP(I299,'1. Standard_Cost'!$B$4:$D$9,2)+VLOOKUP(I299,'1. Standard_Cost'!$B$4:$D$9,3))*J299*K299),"0")</f>
        <v>0</v>
      </c>
      <c r="M299" s="18">
        <f t="shared" si="544"/>
        <v>0</v>
      </c>
      <c r="N299" s="19"/>
      <c r="O299" s="19"/>
      <c r="P299" s="19"/>
      <c r="Q299" s="19"/>
      <c r="R299" s="20">
        <f>+N299*P299*'1. Standard_Cost'!$B$13</f>
        <v>0</v>
      </c>
      <c r="S299" s="20">
        <f>+N299*O299*P299*'1. Standard_Cost'!$C$13</f>
        <v>0</v>
      </c>
      <c r="T299" s="20">
        <f>+N299*P299*Q299*'1. Standard_Cost'!$D$13</f>
        <v>0</v>
      </c>
      <c r="U299" s="20">
        <f>+N299*O299*'1. Standard_Cost'!$E$13</f>
        <v>0</v>
      </c>
      <c r="V299" s="19"/>
      <c r="W299" s="19"/>
      <c r="X299" s="19"/>
      <c r="Y299" s="20">
        <f>+V299*((X299*'1. Standard_Cost'!$B$17)+(W299*X299*'1. Standard_Cost'!$C$17))</f>
        <v>0</v>
      </c>
      <c r="Z299" s="19"/>
      <c r="AA299" s="19"/>
      <c r="AB299" s="20">
        <f>+Z299*'1. Standard_Cost'!$B$21+AA299*'1. Standard_Cost'!$C$21</f>
        <v>0</v>
      </c>
      <c r="AC299" s="21"/>
      <c r="AD299" s="22"/>
      <c r="AE299" s="20">
        <f>SUM(AD299,AC299,AB299,Y299,U299,T299,S299,R299)*'1. Standard_Cost'!B354</f>
        <v>0</v>
      </c>
      <c r="AF299" s="20">
        <f t="shared" ref="AF299:AF301" si="549">SUM(AD299,AE299)</f>
        <v>0</v>
      </c>
      <c r="AG299" s="19"/>
      <c r="AH299" s="19"/>
      <c r="AI299" s="19"/>
      <c r="AJ299" s="23"/>
      <c r="AK299" s="23"/>
      <c r="AL299" s="23"/>
      <c r="AM299" s="20" t="e">
        <f>AG299*'1. Standard_Cost'!B350+'Incremental_Cost Year 1'!#REF!*'1. Standard_Cost'!C350+'Incremental_Cost Year 1'!#REF!*'1. Standard_Cost'!D350+'Incremental_Cost Year 1'!#REF!+'Incremental_Cost Year 1'!#REF!+AK299</f>
        <v>#REF!</v>
      </c>
      <c r="AN299" s="20" t="e">
        <f>AM299*'1. Standard_Cost'!C354</f>
        <v>#REF!</v>
      </c>
      <c r="AO299" s="23"/>
      <c r="AQ299" s="20">
        <f t="shared" si="545"/>
        <v>0</v>
      </c>
      <c r="AR299" s="20">
        <f t="shared" si="546"/>
        <v>0</v>
      </c>
      <c r="AS299" s="20" t="e">
        <f t="shared" si="547"/>
        <v>#REF!</v>
      </c>
      <c r="AT299" s="20" t="e">
        <f t="shared" ref="AT299:AT301" si="550">SUM(AQ299,AR299,AS299)</f>
        <v>#REF!</v>
      </c>
      <c r="AU299" s="24"/>
      <c r="AV299" s="24">
        <v>0</v>
      </c>
      <c r="AW299" s="24"/>
      <c r="AX299" s="24"/>
      <c r="AY299" s="24"/>
      <c r="AZ299" s="24"/>
      <c r="BA299" s="25" t="e">
        <f t="shared" si="548"/>
        <v>#REF!</v>
      </c>
    </row>
    <row r="300" spans="2:53" outlineLevel="2">
      <c r="B300" s="41"/>
      <c r="C300" s="41"/>
      <c r="D300" s="84"/>
      <c r="E300" s="84"/>
      <c r="F300" s="84"/>
      <c r="G300" s="83"/>
      <c r="H300" s="15" t="s">
        <v>51</v>
      </c>
      <c r="I300" s="16"/>
      <c r="J300" s="17"/>
      <c r="K300" s="17"/>
      <c r="L300" s="18" t="str">
        <f>IF(I300&lt;&gt;0,((VLOOKUP(I300,'1. Standard_Cost'!$B$4:$D$9,2)+VLOOKUP(I300,'1. Standard_Cost'!$B$4:$D$9,3))*J300*K300),"0")</f>
        <v>0</v>
      </c>
      <c r="M300" s="18">
        <f t="shared" si="544"/>
        <v>0</v>
      </c>
      <c r="N300" s="19"/>
      <c r="O300" s="19"/>
      <c r="P300" s="19"/>
      <c r="Q300" s="19"/>
      <c r="R300" s="20">
        <f>+N300*P300*'1. Standard_Cost'!$B$13</f>
        <v>0</v>
      </c>
      <c r="S300" s="20">
        <f>+N300*O300*P300*'1. Standard_Cost'!$C$13</f>
        <v>0</v>
      </c>
      <c r="T300" s="20">
        <f>+N300*P300*Q300*'1. Standard_Cost'!$D$13</f>
        <v>0</v>
      </c>
      <c r="U300" s="20">
        <f>+N300*O300*'1. Standard_Cost'!$E$13</f>
        <v>0</v>
      </c>
      <c r="V300" s="19"/>
      <c r="W300" s="19"/>
      <c r="X300" s="19"/>
      <c r="Y300" s="20">
        <f>+V300*((X300*'1. Standard_Cost'!$B$17)+(W300*X300*'1. Standard_Cost'!$C$17))</f>
        <v>0</v>
      </c>
      <c r="Z300" s="19"/>
      <c r="AA300" s="19"/>
      <c r="AB300" s="20">
        <f>+Z300*'1. Standard_Cost'!$B$21+AA300*'1. Standard_Cost'!$C$21</f>
        <v>0</v>
      </c>
      <c r="AC300" s="21"/>
      <c r="AD300" s="22"/>
      <c r="AE300" s="20">
        <f>SUM(AD300,AC300,AB300,Y300,U300,T300,S300,R300)*'1. Standard_Cost'!B354</f>
        <v>0</v>
      </c>
      <c r="AF300" s="20">
        <f t="shared" si="549"/>
        <v>0</v>
      </c>
      <c r="AG300" s="19"/>
      <c r="AH300" s="19"/>
      <c r="AI300" s="19"/>
      <c r="AJ300" s="23"/>
      <c r="AK300" s="23"/>
      <c r="AL300" s="23"/>
      <c r="AM300" s="20" t="e">
        <f>AG300*'1. Standard_Cost'!B350+'Incremental_Cost Year 1'!#REF!*'1. Standard_Cost'!C350+'Incremental_Cost Year 1'!#REF!*'1. Standard_Cost'!D350+'Incremental_Cost Year 1'!#REF!+'Incremental_Cost Year 1'!#REF!+AK300</f>
        <v>#REF!</v>
      </c>
      <c r="AN300" s="20" t="e">
        <f>AM300*'1. Standard_Cost'!C354</f>
        <v>#REF!</v>
      </c>
      <c r="AO300" s="23"/>
      <c r="AQ300" s="20">
        <f t="shared" si="545"/>
        <v>0</v>
      </c>
      <c r="AR300" s="20">
        <f t="shared" si="546"/>
        <v>0</v>
      </c>
      <c r="AS300" s="20" t="e">
        <f t="shared" si="547"/>
        <v>#REF!</v>
      </c>
      <c r="AT300" s="20" t="e">
        <f t="shared" si="550"/>
        <v>#REF!</v>
      </c>
      <c r="AU300" s="24"/>
      <c r="AV300" s="24"/>
      <c r="AW300" s="24"/>
      <c r="AX300" s="24"/>
      <c r="AY300" s="24"/>
      <c r="AZ300" s="24"/>
      <c r="BA300" s="25" t="e">
        <f t="shared" si="548"/>
        <v>#REF!</v>
      </c>
    </row>
    <row r="301" spans="2:53" outlineLevel="2">
      <c r="B301" s="41"/>
      <c r="C301" s="41"/>
      <c r="D301" s="84"/>
      <c r="E301" s="84"/>
      <c r="F301" s="84"/>
      <c r="G301" s="83"/>
      <c r="H301" s="26" t="s">
        <v>180</v>
      </c>
      <c r="I301" s="16"/>
      <c r="J301" s="17"/>
      <c r="K301" s="17"/>
      <c r="L301" s="18" t="str">
        <f>IF(I301&lt;&gt;0,((VLOOKUP(I301,'1. Standard_Cost'!$B$4:$D$9,2)+VLOOKUP(I301,'1. Standard_Cost'!$B$4:$D$9,3))*J301*K301),"0")</f>
        <v>0</v>
      </c>
      <c r="M301" s="18">
        <f t="shared" si="544"/>
        <v>0</v>
      </c>
      <c r="N301" s="19"/>
      <c r="O301" s="19"/>
      <c r="P301" s="19"/>
      <c r="Q301" s="19"/>
      <c r="R301" s="20">
        <f>+N301*P301*'1. Standard_Cost'!$B$13</f>
        <v>0</v>
      </c>
      <c r="S301" s="20">
        <f>+N301*O301*P301*'1. Standard_Cost'!$C$13</f>
        <v>0</v>
      </c>
      <c r="T301" s="20">
        <f>+N301*P301*Q301*'1. Standard_Cost'!$D$13</f>
        <v>0</v>
      </c>
      <c r="U301" s="20">
        <f>+N301*O301*'1. Standard_Cost'!$E$13</f>
        <v>0</v>
      </c>
      <c r="V301" s="19"/>
      <c r="W301" s="19"/>
      <c r="X301" s="19"/>
      <c r="Y301" s="20">
        <f>+V301*((X301*'1. Standard_Cost'!$B$17)+(W301*X301*'1. Standard_Cost'!$C$17))</f>
        <v>0</v>
      </c>
      <c r="Z301" s="19"/>
      <c r="AA301" s="19"/>
      <c r="AB301" s="20">
        <f>+Z301*'1. Standard_Cost'!$B$21+AA301*'1. Standard_Cost'!$C$21</f>
        <v>0</v>
      </c>
      <c r="AC301" s="21"/>
      <c r="AD301" s="22"/>
      <c r="AE301" s="20">
        <f>SUM(AD301,AC301,AB301,Y301,U301,T301,S301,R301)*'1. Standard_Cost'!B354</f>
        <v>0</v>
      </c>
      <c r="AF301" s="20">
        <f t="shared" si="549"/>
        <v>0</v>
      </c>
      <c r="AG301" s="19"/>
      <c r="AH301" s="19"/>
      <c r="AI301" s="19"/>
      <c r="AJ301" s="23"/>
      <c r="AK301" s="23"/>
      <c r="AL301" s="23"/>
      <c r="AM301" s="20" t="e">
        <f>AG301*'1. Standard_Cost'!B350+'Incremental_Cost Year 1'!#REF!*'1. Standard_Cost'!C350+'Incremental_Cost Year 1'!#REF!*'1. Standard_Cost'!D350+'Incremental_Cost Year 1'!#REF!+'Incremental_Cost Year 1'!#REF!+AK301</f>
        <v>#REF!</v>
      </c>
      <c r="AN301" s="20" t="e">
        <f>AM301*'1. Standard_Cost'!C354</f>
        <v>#REF!</v>
      </c>
      <c r="AO301" s="23"/>
      <c r="AQ301" s="20">
        <f t="shared" si="545"/>
        <v>0</v>
      </c>
      <c r="AR301" s="20">
        <f t="shared" si="546"/>
        <v>0</v>
      </c>
      <c r="AS301" s="20" t="e">
        <f t="shared" si="547"/>
        <v>#REF!</v>
      </c>
      <c r="AT301" s="20" t="e">
        <f t="shared" si="550"/>
        <v>#REF!</v>
      </c>
      <c r="AU301" s="24"/>
      <c r="AV301" s="24"/>
      <c r="AW301" s="24"/>
      <c r="AX301" s="24"/>
      <c r="AY301" s="24"/>
      <c r="AZ301" s="24"/>
      <c r="BA301" s="25" t="e">
        <f t="shared" si="548"/>
        <v>#REF!</v>
      </c>
    </row>
    <row r="302" spans="2:53" ht="41.4" outlineLevel="1">
      <c r="B302" s="41"/>
      <c r="C302" s="41"/>
      <c r="D302" s="86" t="s">
        <v>48</v>
      </c>
      <c r="E302" s="86" t="s">
        <v>322</v>
      </c>
      <c r="F302" s="88" t="s">
        <v>153</v>
      </c>
      <c r="G302" s="89" t="s">
        <v>154</v>
      </c>
      <c r="H302" s="27" t="s">
        <v>323</v>
      </c>
      <c r="I302" s="28"/>
      <c r="J302" s="28"/>
      <c r="K302" s="28"/>
      <c r="L302" s="29">
        <f>SUM(L298:L301)</f>
        <v>0</v>
      </c>
      <c r="M302" s="29">
        <f>SUM(M298:M301)</f>
        <v>0</v>
      </c>
      <c r="N302" s="28"/>
      <c r="O302" s="28"/>
      <c r="P302" s="28"/>
      <c r="Q302" s="28"/>
      <c r="R302" s="30">
        <f>SUM(R298:R301)</f>
        <v>0</v>
      </c>
      <c r="S302" s="30">
        <f>SUM(S298:S301)</f>
        <v>0</v>
      </c>
      <c r="T302" s="30">
        <f>SUM(T298:T301)</f>
        <v>0</v>
      </c>
      <c r="U302" s="30">
        <f>SUM(U298:U301)</f>
        <v>0</v>
      </c>
      <c r="V302" s="28"/>
      <c r="W302" s="28"/>
      <c r="X302" s="28"/>
      <c r="Y302" s="29">
        <f>SUM(Y298:Y301)</f>
        <v>0</v>
      </c>
      <c r="Z302" s="28"/>
      <c r="AA302" s="28"/>
      <c r="AB302" s="29">
        <f t="shared" ref="AB302:AF302" si="551">SUM(AB298:AB301)</f>
        <v>0</v>
      </c>
      <c r="AC302" s="29">
        <f t="shared" si="551"/>
        <v>0</v>
      </c>
      <c r="AD302" s="29">
        <f t="shared" si="551"/>
        <v>0</v>
      </c>
      <c r="AE302" s="29">
        <f t="shared" si="551"/>
        <v>0</v>
      </c>
      <c r="AF302" s="29">
        <f t="shared" si="551"/>
        <v>0</v>
      </c>
      <c r="AG302" s="28"/>
      <c r="AH302" s="28"/>
      <c r="AI302" s="28"/>
      <c r="AJ302" s="30">
        <f>SUM(AJ298:AJ301)</f>
        <v>0</v>
      </c>
      <c r="AK302" s="30">
        <f>SUM(AK298:AK301)</f>
        <v>0</v>
      </c>
      <c r="AL302" s="30">
        <f>SUM(AL298:AL301)</f>
        <v>0</v>
      </c>
      <c r="AM302" s="29" t="e">
        <f>SUM(AM298:AM301)</f>
        <v>#REF!</v>
      </c>
      <c r="AN302" s="29" t="e">
        <f>SUM(AN298:AN301)</f>
        <v>#REF!</v>
      </c>
      <c r="AO302" s="31"/>
      <c r="AP302" s="32"/>
      <c r="AQ302" s="78">
        <f t="shared" ref="AQ302:BA302" si="552">SUM(AQ298:AQ301)</f>
        <v>0</v>
      </c>
      <c r="AR302" s="78">
        <f t="shared" si="552"/>
        <v>0</v>
      </c>
      <c r="AS302" s="78" t="e">
        <f t="shared" si="552"/>
        <v>#REF!</v>
      </c>
      <c r="AT302" s="78" t="e">
        <f t="shared" si="552"/>
        <v>#REF!</v>
      </c>
      <c r="AU302" s="78">
        <f t="shared" si="552"/>
        <v>0</v>
      </c>
      <c r="AV302" s="78">
        <f t="shared" si="552"/>
        <v>0</v>
      </c>
      <c r="AW302" s="78">
        <f t="shared" si="552"/>
        <v>0</v>
      </c>
      <c r="AX302" s="78">
        <f t="shared" si="552"/>
        <v>0</v>
      </c>
      <c r="AY302" s="78">
        <f t="shared" si="552"/>
        <v>0</v>
      </c>
      <c r="AZ302" s="78">
        <f t="shared" si="552"/>
        <v>0</v>
      </c>
      <c r="BA302" s="78" t="e">
        <f t="shared" si="552"/>
        <v>#REF!</v>
      </c>
    </row>
    <row r="303" spans="2:53" s="39" customFormat="1" ht="12.75" customHeight="1">
      <c r="B303" s="49"/>
      <c r="C303" s="224" t="s">
        <v>324</v>
      </c>
      <c r="D303" s="224"/>
      <c r="E303" s="225"/>
      <c r="F303" s="69"/>
      <c r="G303" s="69"/>
      <c r="H303" s="57" t="s">
        <v>325</v>
      </c>
      <c r="I303" s="58"/>
      <c r="J303" s="58"/>
      <c r="K303" s="58"/>
      <c r="L303" s="59">
        <f>SUM(L308,L313,L318)</f>
        <v>0</v>
      </c>
      <c r="M303" s="59">
        <f>SUM(M308,M313,M318)</f>
        <v>0</v>
      </c>
      <c r="N303" s="58"/>
      <c r="O303" s="58"/>
      <c r="P303" s="58"/>
      <c r="Q303" s="58"/>
      <c r="R303" s="59">
        <f>SUM(R308,R313,R318)</f>
        <v>0</v>
      </c>
      <c r="S303" s="59">
        <f t="shared" ref="S303:U303" si="553">SUM(S308,S313,S318)</f>
        <v>0</v>
      </c>
      <c r="T303" s="59">
        <f t="shared" si="553"/>
        <v>0</v>
      </c>
      <c r="U303" s="59">
        <f t="shared" si="553"/>
        <v>0</v>
      </c>
      <c r="V303" s="58"/>
      <c r="W303" s="58"/>
      <c r="X303" s="58"/>
      <c r="Y303" s="59">
        <f t="shared" ref="Y303" si="554">SUM(Y308,Y313,Y318)</f>
        <v>0</v>
      </c>
      <c r="Z303" s="58"/>
      <c r="AA303" s="58"/>
      <c r="AB303" s="59">
        <f t="shared" ref="AB303:AF303" si="555">SUM(AB308,AB313,AB318)</f>
        <v>0</v>
      </c>
      <c r="AC303" s="59">
        <f t="shared" si="555"/>
        <v>0</v>
      </c>
      <c r="AD303" s="59">
        <f t="shared" si="555"/>
        <v>0</v>
      </c>
      <c r="AE303" s="59">
        <f t="shared" si="555"/>
        <v>0</v>
      </c>
      <c r="AF303" s="59">
        <f t="shared" si="555"/>
        <v>0</v>
      </c>
      <c r="AG303" s="58"/>
      <c r="AH303" s="58"/>
      <c r="AI303" s="58"/>
      <c r="AJ303" s="59">
        <f t="shared" ref="AJ303:AN303" si="556">SUM(AJ308,AJ313,AJ318)</f>
        <v>0</v>
      </c>
      <c r="AK303" s="59">
        <f t="shared" si="556"/>
        <v>0</v>
      </c>
      <c r="AL303" s="59">
        <f t="shared" si="556"/>
        <v>0</v>
      </c>
      <c r="AM303" s="59" t="e">
        <f t="shared" si="556"/>
        <v>#REF!</v>
      </c>
      <c r="AN303" s="59" t="e">
        <f t="shared" si="556"/>
        <v>#REF!</v>
      </c>
      <c r="AO303" s="60"/>
      <c r="AP303" s="40"/>
      <c r="AQ303" s="59">
        <f t="shared" ref="AQ303:BA303" si="557">SUM(AQ308,AQ313,AQ318)</f>
        <v>0</v>
      </c>
      <c r="AR303" s="59">
        <f t="shared" si="557"/>
        <v>0</v>
      </c>
      <c r="AS303" s="59" t="e">
        <f t="shared" si="557"/>
        <v>#REF!</v>
      </c>
      <c r="AT303" s="59" t="e">
        <f t="shared" si="557"/>
        <v>#REF!</v>
      </c>
      <c r="AU303" s="59">
        <f t="shared" si="557"/>
        <v>0</v>
      </c>
      <c r="AV303" s="59">
        <f t="shared" si="557"/>
        <v>0</v>
      </c>
      <c r="AW303" s="59">
        <f t="shared" si="557"/>
        <v>0</v>
      </c>
      <c r="AX303" s="59">
        <f t="shared" si="557"/>
        <v>0</v>
      </c>
      <c r="AY303" s="59">
        <f t="shared" si="557"/>
        <v>0</v>
      </c>
      <c r="AZ303" s="59">
        <f t="shared" si="557"/>
        <v>0</v>
      </c>
      <c r="BA303" s="59" t="e">
        <f t="shared" si="557"/>
        <v>#REF!</v>
      </c>
    </row>
    <row r="304" spans="2:53" outlineLevel="2">
      <c r="B304" s="41"/>
      <c r="C304" s="38"/>
      <c r="D304" s="85"/>
      <c r="E304" s="85"/>
      <c r="F304" s="87"/>
      <c r="G304" s="82"/>
      <c r="H304" s="15" t="s">
        <v>49</v>
      </c>
      <c r="I304" s="16"/>
      <c r="J304" s="17"/>
      <c r="K304" s="17"/>
      <c r="L304" s="18" t="str">
        <f>IF(I304&lt;&gt;0,((VLOOKUP(I304,'1. Standard_Cost'!$B$4:$D$9,2)+VLOOKUP(I304,'1. Standard_Cost'!$B$4:$D$9,3))*J304*K304),"0")</f>
        <v>0</v>
      </c>
      <c r="M304" s="18">
        <f t="shared" ref="M304:M307" si="558">L304*0.167</f>
        <v>0</v>
      </c>
      <c r="N304" s="19"/>
      <c r="O304" s="19"/>
      <c r="P304" s="19"/>
      <c r="Q304" s="19"/>
      <c r="R304" s="20">
        <f>+N304*P304*'1. Standard_Cost'!$B$13</f>
        <v>0</v>
      </c>
      <c r="S304" s="20">
        <f>+N304*O304*P304*'1. Standard_Cost'!$C$13</f>
        <v>0</v>
      </c>
      <c r="T304" s="20">
        <f>+N304*P304*Q304*'1. Standard_Cost'!$D$13</f>
        <v>0</v>
      </c>
      <c r="U304" s="20">
        <f>+N304*O304*'1. Standard_Cost'!$E$13</f>
        <v>0</v>
      </c>
      <c r="V304" s="19"/>
      <c r="W304" s="19"/>
      <c r="X304" s="19"/>
      <c r="Y304" s="20">
        <f>+V304*((X304*'1. Standard_Cost'!$B$17)+(W304*X304*'1. Standard_Cost'!$C$17))</f>
        <v>0</v>
      </c>
      <c r="Z304" s="19"/>
      <c r="AA304" s="19"/>
      <c r="AB304" s="20">
        <f>+Z304*'1. Standard_Cost'!$B$21+AA304*'1. Standard_Cost'!$C$21</f>
        <v>0</v>
      </c>
      <c r="AC304" s="21"/>
      <c r="AD304" s="22"/>
      <c r="AE304" s="20">
        <f>SUM(AD304,AC304,AB304,Y304,U304,T304,S304,R304)*'1. Standard_Cost'!B365</f>
        <v>0</v>
      </c>
      <c r="AF304" s="20">
        <f>SUM(AD304,AE304)</f>
        <v>0</v>
      </c>
      <c r="AG304" s="19"/>
      <c r="AH304" s="19"/>
      <c r="AI304" s="19"/>
      <c r="AJ304" s="23"/>
      <c r="AK304" s="23"/>
      <c r="AL304" s="23"/>
      <c r="AM304" s="20" t="e">
        <f>AG304*'1. Standard_Cost'!B361+'Incremental_Cost Year 1'!#REF!*'1. Standard_Cost'!C361+'Incremental_Cost Year 1'!#REF!*'1. Standard_Cost'!D361+'Incremental_Cost Year 1'!#REF!+'Incremental_Cost Year 1'!#REF!+AK304</f>
        <v>#REF!</v>
      </c>
      <c r="AN304" s="20" t="e">
        <f>AM304*'1. Standard_Cost'!C365</f>
        <v>#REF!</v>
      </c>
      <c r="AO304" s="23"/>
      <c r="AQ304" s="20">
        <f t="shared" ref="AQ304:AQ307" si="559">L304+M304</f>
        <v>0</v>
      </c>
      <c r="AR304" s="20">
        <f t="shared" ref="AR304:AR307" si="560">AF304</f>
        <v>0</v>
      </c>
      <c r="AS304" s="20" t="e">
        <f t="shared" ref="AS304:AS307" si="561">AM304+AN304</f>
        <v>#REF!</v>
      </c>
      <c r="AT304" s="20" t="e">
        <f>SUM(AQ304,AR304,AS304)</f>
        <v>#REF!</v>
      </c>
      <c r="AU304" s="24"/>
      <c r="AV304" s="24"/>
      <c r="AW304" s="24"/>
      <c r="AX304" s="24"/>
      <c r="AY304" s="24"/>
      <c r="AZ304" s="24"/>
      <c r="BA304" s="25" t="e">
        <f t="shared" ref="BA304:BA307" si="562">SUM(AU304:AZ304)-AT304</f>
        <v>#REF!</v>
      </c>
    </row>
    <row r="305" spans="1:53" outlineLevel="2">
      <c r="B305" s="41"/>
      <c r="C305" s="38"/>
      <c r="D305" s="84"/>
      <c r="E305" s="84"/>
      <c r="F305" s="84"/>
      <c r="G305" s="83"/>
      <c r="H305" s="15" t="s">
        <v>50</v>
      </c>
      <c r="I305" s="16"/>
      <c r="J305" s="17"/>
      <c r="K305" s="17"/>
      <c r="L305" s="18" t="str">
        <f>IF(I305&lt;&gt;0,((VLOOKUP(I305,'1. Standard_Cost'!$B$4:$D$9,2)+VLOOKUP(I305,'1. Standard_Cost'!$B$4:$D$9,3))*J305*K305),"0")</f>
        <v>0</v>
      </c>
      <c r="M305" s="18">
        <f t="shared" si="558"/>
        <v>0</v>
      </c>
      <c r="N305" s="19"/>
      <c r="O305" s="19"/>
      <c r="P305" s="19"/>
      <c r="Q305" s="19"/>
      <c r="R305" s="20">
        <f>+N305*P305*'1. Standard_Cost'!$B$13</f>
        <v>0</v>
      </c>
      <c r="S305" s="20">
        <f>+N305*O305*P305*'1. Standard_Cost'!$C$13</f>
        <v>0</v>
      </c>
      <c r="T305" s="20">
        <f>+N305*P305*Q305*'1. Standard_Cost'!$D$13</f>
        <v>0</v>
      </c>
      <c r="U305" s="20">
        <f>+N305*O305*'1. Standard_Cost'!$E$13</f>
        <v>0</v>
      </c>
      <c r="V305" s="19"/>
      <c r="W305" s="19"/>
      <c r="X305" s="19"/>
      <c r="Y305" s="20">
        <f>+V305*((X305*'1. Standard_Cost'!$B$17)+(W305*X305*'1. Standard_Cost'!$C$17))</f>
        <v>0</v>
      </c>
      <c r="Z305" s="19"/>
      <c r="AA305" s="19"/>
      <c r="AB305" s="20">
        <f>+Z305*'1. Standard_Cost'!$B$21+AA305*'1. Standard_Cost'!$C$21</f>
        <v>0</v>
      </c>
      <c r="AC305" s="21"/>
      <c r="AD305" s="22"/>
      <c r="AE305" s="20">
        <f>SUM(AD305,AC305,AB305,Y305,U305,T305,S305,R305)*'1. Standard_Cost'!B365</f>
        <v>0</v>
      </c>
      <c r="AF305" s="20">
        <f t="shared" ref="AF305:AF307" si="563">SUM(AD305,AE305)</f>
        <v>0</v>
      </c>
      <c r="AG305" s="19"/>
      <c r="AH305" s="19"/>
      <c r="AI305" s="19"/>
      <c r="AJ305" s="23"/>
      <c r="AK305" s="23"/>
      <c r="AL305" s="23"/>
      <c r="AM305" s="20" t="e">
        <f>AG305*'1. Standard_Cost'!B361+'Incremental_Cost Year 1'!#REF!*'1. Standard_Cost'!C361+'Incremental_Cost Year 1'!#REF!*'1. Standard_Cost'!D361+'Incremental_Cost Year 1'!#REF!+'Incremental_Cost Year 1'!#REF!+AK305</f>
        <v>#REF!</v>
      </c>
      <c r="AN305" s="20" t="e">
        <f>AM305*'1. Standard_Cost'!C365</f>
        <v>#REF!</v>
      </c>
      <c r="AO305" s="23"/>
      <c r="AQ305" s="20">
        <f t="shared" si="559"/>
        <v>0</v>
      </c>
      <c r="AR305" s="20">
        <f t="shared" si="560"/>
        <v>0</v>
      </c>
      <c r="AS305" s="20" t="e">
        <f t="shared" si="561"/>
        <v>#REF!</v>
      </c>
      <c r="AT305" s="20" t="e">
        <f t="shared" ref="AT305:AT307" si="564">SUM(AQ305,AR305,AS305)</f>
        <v>#REF!</v>
      </c>
      <c r="AU305" s="24"/>
      <c r="AV305" s="24"/>
      <c r="AW305" s="24"/>
      <c r="AX305" s="24"/>
      <c r="AY305" s="24"/>
      <c r="AZ305" s="24"/>
      <c r="BA305" s="25" t="e">
        <f t="shared" si="562"/>
        <v>#REF!</v>
      </c>
    </row>
    <row r="306" spans="1:53" outlineLevel="2">
      <c r="B306" s="41"/>
      <c r="C306" s="38"/>
      <c r="D306" s="84"/>
      <c r="E306" s="84"/>
      <c r="F306" s="84"/>
      <c r="G306" s="83"/>
      <c r="H306" s="15" t="s">
        <v>51</v>
      </c>
      <c r="I306" s="16"/>
      <c r="J306" s="17"/>
      <c r="K306" s="17"/>
      <c r="L306" s="18" t="str">
        <f>IF(I306&lt;&gt;0,((VLOOKUP(I306,'1. Standard_Cost'!$B$4:$D$9,2)+VLOOKUP(I306,'1. Standard_Cost'!$B$4:$D$9,3))*J306*K306),"0")</f>
        <v>0</v>
      </c>
      <c r="M306" s="18">
        <f t="shared" si="558"/>
        <v>0</v>
      </c>
      <c r="N306" s="19"/>
      <c r="O306" s="19"/>
      <c r="P306" s="19"/>
      <c r="Q306" s="19"/>
      <c r="R306" s="20">
        <f>+N306*P306*'1. Standard_Cost'!$B$13</f>
        <v>0</v>
      </c>
      <c r="S306" s="20">
        <f>+N306*O306*P306*'1. Standard_Cost'!$C$13</f>
        <v>0</v>
      </c>
      <c r="T306" s="20">
        <f>+N306*P306*Q306*'1. Standard_Cost'!$D$13</f>
        <v>0</v>
      </c>
      <c r="U306" s="20">
        <f>+N306*O306*'1. Standard_Cost'!$E$13</f>
        <v>0</v>
      </c>
      <c r="V306" s="19"/>
      <c r="W306" s="19"/>
      <c r="X306" s="19"/>
      <c r="Y306" s="20">
        <f>+V306*((X306*'1. Standard_Cost'!$B$17)+(W306*X306*'1. Standard_Cost'!$C$17))</f>
        <v>0</v>
      </c>
      <c r="Z306" s="19"/>
      <c r="AA306" s="19"/>
      <c r="AB306" s="20">
        <f>+Z306*'1. Standard_Cost'!$B$21+AA306*'1. Standard_Cost'!$C$21</f>
        <v>0</v>
      </c>
      <c r="AC306" s="21"/>
      <c r="AD306" s="22"/>
      <c r="AE306" s="20">
        <f>SUM(AD306,AC306,AB306,Y306,U306,T306,S306,R306)*'1. Standard_Cost'!B365</f>
        <v>0</v>
      </c>
      <c r="AF306" s="20">
        <f t="shared" si="563"/>
        <v>0</v>
      </c>
      <c r="AG306" s="19"/>
      <c r="AH306" s="19"/>
      <c r="AI306" s="19"/>
      <c r="AJ306" s="23"/>
      <c r="AK306" s="23"/>
      <c r="AL306" s="23"/>
      <c r="AM306" s="20" t="e">
        <f>AG306*'1. Standard_Cost'!B361+'Incremental_Cost Year 1'!#REF!*'1. Standard_Cost'!C361+'Incremental_Cost Year 1'!#REF!*'1. Standard_Cost'!D361+'Incremental_Cost Year 1'!#REF!+'Incremental_Cost Year 1'!#REF!+AK306</f>
        <v>#REF!</v>
      </c>
      <c r="AN306" s="20" t="e">
        <f>AM306*'1. Standard_Cost'!C365</f>
        <v>#REF!</v>
      </c>
      <c r="AO306" s="23"/>
      <c r="AQ306" s="20">
        <f t="shared" si="559"/>
        <v>0</v>
      </c>
      <c r="AR306" s="20">
        <f t="shared" si="560"/>
        <v>0</v>
      </c>
      <c r="AS306" s="20" t="e">
        <f t="shared" si="561"/>
        <v>#REF!</v>
      </c>
      <c r="AT306" s="20" t="e">
        <f t="shared" si="564"/>
        <v>#REF!</v>
      </c>
      <c r="AU306" s="24"/>
      <c r="AV306" s="24"/>
      <c r="AW306" s="24"/>
      <c r="AX306" s="24"/>
      <c r="AY306" s="24"/>
      <c r="AZ306" s="24"/>
      <c r="BA306" s="25" t="e">
        <f t="shared" si="562"/>
        <v>#REF!</v>
      </c>
    </row>
    <row r="307" spans="1:53" outlineLevel="2">
      <c r="B307" s="41"/>
      <c r="C307" s="38"/>
      <c r="D307" s="84"/>
      <c r="E307" s="84"/>
      <c r="F307" s="84"/>
      <c r="G307" s="83"/>
      <c r="H307" s="26" t="s">
        <v>180</v>
      </c>
      <c r="I307" s="16"/>
      <c r="J307" s="17"/>
      <c r="K307" s="17"/>
      <c r="L307" s="18" t="str">
        <f>IF(I307&lt;&gt;0,((VLOOKUP(I307,'1. Standard_Cost'!$B$4:$D$9,2)+VLOOKUP(I307,'1. Standard_Cost'!$B$4:$D$9,3))*J307*K307),"0")</f>
        <v>0</v>
      </c>
      <c r="M307" s="18">
        <f t="shared" si="558"/>
        <v>0</v>
      </c>
      <c r="N307" s="19"/>
      <c r="O307" s="19"/>
      <c r="P307" s="19"/>
      <c r="Q307" s="19"/>
      <c r="R307" s="20">
        <f>+N307*P307*'1. Standard_Cost'!$B$13</f>
        <v>0</v>
      </c>
      <c r="S307" s="20">
        <f>+N307*O307*P307*'1. Standard_Cost'!$C$13</f>
        <v>0</v>
      </c>
      <c r="T307" s="20">
        <f>+N307*P307*Q307*'1. Standard_Cost'!$D$13</f>
        <v>0</v>
      </c>
      <c r="U307" s="20">
        <f>+N307*O307*'1. Standard_Cost'!$E$13</f>
        <v>0</v>
      </c>
      <c r="V307" s="19"/>
      <c r="W307" s="19"/>
      <c r="X307" s="19"/>
      <c r="Y307" s="20">
        <f>+V307*((X307*'1. Standard_Cost'!$B$17)+(W307*X307*'1. Standard_Cost'!$C$17))</f>
        <v>0</v>
      </c>
      <c r="Z307" s="19"/>
      <c r="AA307" s="19"/>
      <c r="AB307" s="20">
        <f>+Z307*'1. Standard_Cost'!$B$21+AA307*'1. Standard_Cost'!$C$21</f>
        <v>0</v>
      </c>
      <c r="AC307" s="21"/>
      <c r="AD307" s="22"/>
      <c r="AE307" s="20">
        <f>SUM(AD307,AC307,AB307,Y307,U307,T307,S307,R307)*'1. Standard_Cost'!B365</f>
        <v>0</v>
      </c>
      <c r="AF307" s="20">
        <f t="shared" si="563"/>
        <v>0</v>
      </c>
      <c r="AG307" s="19"/>
      <c r="AH307" s="19"/>
      <c r="AI307" s="19"/>
      <c r="AJ307" s="23"/>
      <c r="AK307" s="23"/>
      <c r="AL307" s="23"/>
      <c r="AM307" s="20" t="e">
        <f>AG307*'1. Standard_Cost'!B361+'Incremental_Cost Year 1'!#REF!*'1. Standard_Cost'!C361+'Incremental_Cost Year 1'!#REF!*'1. Standard_Cost'!D361+'Incremental_Cost Year 1'!#REF!+'Incremental_Cost Year 1'!#REF!+AK307</f>
        <v>#REF!</v>
      </c>
      <c r="AN307" s="20" t="e">
        <f>AM307*'1. Standard_Cost'!C365</f>
        <v>#REF!</v>
      </c>
      <c r="AO307" s="23"/>
      <c r="AQ307" s="20">
        <f t="shared" si="559"/>
        <v>0</v>
      </c>
      <c r="AR307" s="20">
        <f t="shared" si="560"/>
        <v>0</v>
      </c>
      <c r="AS307" s="20" t="e">
        <f t="shared" si="561"/>
        <v>#REF!</v>
      </c>
      <c r="AT307" s="20" t="e">
        <f t="shared" si="564"/>
        <v>#REF!</v>
      </c>
      <c r="AU307" s="24"/>
      <c r="AV307" s="24"/>
      <c r="AW307" s="24"/>
      <c r="AX307" s="24"/>
      <c r="AY307" s="24"/>
      <c r="AZ307" s="24"/>
      <c r="BA307" s="25" t="e">
        <f t="shared" si="562"/>
        <v>#REF!</v>
      </c>
    </row>
    <row r="308" spans="1:53" ht="41.4" outlineLevel="1">
      <c r="B308" s="41"/>
      <c r="C308" s="38"/>
      <c r="D308" s="86" t="s">
        <v>48</v>
      </c>
      <c r="E308" s="86" t="s">
        <v>327</v>
      </c>
      <c r="F308" s="88" t="s">
        <v>153</v>
      </c>
      <c r="G308" s="89" t="s">
        <v>154</v>
      </c>
      <c r="H308" s="27" t="s">
        <v>326</v>
      </c>
      <c r="I308" s="28"/>
      <c r="J308" s="28"/>
      <c r="K308" s="28"/>
      <c r="L308" s="29">
        <f>SUM(L304:L307)</f>
        <v>0</v>
      </c>
      <c r="M308" s="29">
        <f>SUM(M304:M307)</f>
        <v>0</v>
      </c>
      <c r="N308" s="28"/>
      <c r="O308" s="28"/>
      <c r="P308" s="28"/>
      <c r="Q308" s="28"/>
      <c r="R308" s="30">
        <f>SUM(R304:R307)</f>
        <v>0</v>
      </c>
      <c r="S308" s="30">
        <f>SUM(S304:S307)</f>
        <v>0</v>
      </c>
      <c r="T308" s="30">
        <f>SUM(T304:T307)</f>
        <v>0</v>
      </c>
      <c r="U308" s="30">
        <f>SUM(U304:U307)</f>
        <v>0</v>
      </c>
      <c r="V308" s="28"/>
      <c r="W308" s="28"/>
      <c r="X308" s="28"/>
      <c r="Y308" s="29">
        <f>SUM(Y304:Y307)</f>
        <v>0</v>
      </c>
      <c r="Z308" s="28"/>
      <c r="AA308" s="28"/>
      <c r="AB308" s="29">
        <f t="shared" ref="AB308:AF308" si="565">SUM(AB304:AB307)</f>
        <v>0</v>
      </c>
      <c r="AC308" s="29">
        <f t="shared" si="565"/>
        <v>0</v>
      </c>
      <c r="AD308" s="29">
        <f t="shared" si="565"/>
        <v>0</v>
      </c>
      <c r="AE308" s="29">
        <f t="shared" si="565"/>
        <v>0</v>
      </c>
      <c r="AF308" s="29">
        <f t="shared" si="565"/>
        <v>0</v>
      </c>
      <c r="AG308" s="28"/>
      <c r="AH308" s="28"/>
      <c r="AI308" s="28"/>
      <c r="AJ308" s="30">
        <f>SUM(AJ304:AJ307)</f>
        <v>0</v>
      </c>
      <c r="AK308" s="30">
        <f>SUM(AK304:AK307)</f>
        <v>0</v>
      </c>
      <c r="AL308" s="30">
        <f>SUM(AL304:AL307)</f>
        <v>0</v>
      </c>
      <c r="AM308" s="29" t="e">
        <f>SUM(AM304:AM307)</f>
        <v>#REF!</v>
      </c>
      <c r="AN308" s="29" t="e">
        <f>SUM(AN304:AN307)</f>
        <v>#REF!</v>
      </c>
      <c r="AO308" s="31"/>
      <c r="AP308" s="32"/>
      <c r="AQ308" s="78">
        <f t="shared" ref="AQ308:BA308" si="566">SUM(AQ304:AQ307)</f>
        <v>0</v>
      </c>
      <c r="AR308" s="78">
        <f t="shared" si="566"/>
        <v>0</v>
      </c>
      <c r="AS308" s="78" t="e">
        <f t="shared" si="566"/>
        <v>#REF!</v>
      </c>
      <c r="AT308" s="78" t="e">
        <f t="shared" si="566"/>
        <v>#REF!</v>
      </c>
      <c r="AU308" s="78">
        <f t="shared" si="566"/>
        <v>0</v>
      </c>
      <c r="AV308" s="78">
        <f t="shared" si="566"/>
        <v>0</v>
      </c>
      <c r="AW308" s="78">
        <f t="shared" si="566"/>
        <v>0</v>
      </c>
      <c r="AX308" s="78">
        <f t="shared" si="566"/>
        <v>0</v>
      </c>
      <c r="AY308" s="78">
        <f t="shared" si="566"/>
        <v>0</v>
      </c>
      <c r="AZ308" s="78">
        <f t="shared" si="566"/>
        <v>0</v>
      </c>
      <c r="BA308" s="78" t="e">
        <f t="shared" si="566"/>
        <v>#REF!</v>
      </c>
    </row>
    <row r="309" spans="1:53" outlineLevel="2">
      <c r="B309" s="41"/>
      <c r="C309" s="38"/>
      <c r="D309" s="85"/>
      <c r="E309" s="85"/>
      <c r="F309" s="87"/>
      <c r="G309" s="82"/>
      <c r="H309" s="15" t="s">
        <v>49</v>
      </c>
      <c r="I309" s="16"/>
      <c r="J309" s="17"/>
      <c r="K309" s="17"/>
      <c r="L309" s="18" t="str">
        <f>IF(I309&lt;&gt;0,((VLOOKUP(I309,'1. Standard_Cost'!$B$4:$D$9,2)+VLOOKUP(I309,'1. Standard_Cost'!$B$4:$D$9,3))*J309*K309),"0")</f>
        <v>0</v>
      </c>
      <c r="M309" s="18">
        <f t="shared" ref="M309:M312" si="567">L309*0.167</f>
        <v>0</v>
      </c>
      <c r="N309" s="19"/>
      <c r="O309" s="19"/>
      <c r="P309" s="19"/>
      <c r="Q309" s="19"/>
      <c r="R309" s="20">
        <f>+N309*P309*'1. Standard_Cost'!$B$13</f>
        <v>0</v>
      </c>
      <c r="S309" s="20">
        <f>+N309*O309*P309*'1. Standard_Cost'!$C$13</f>
        <v>0</v>
      </c>
      <c r="T309" s="20">
        <f>+N309*P309*Q309*'1. Standard_Cost'!$D$13</f>
        <v>0</v>
      </c>
      <c r="U309" s="20">
        <f>+N309*O309*'1. Standard_Cost'!$E$13</f>
        <v>0</v>
      </c>
      <c r="V309" s="19"/>
      <c r="W309" s="19"/>
      <c r="X309" s="19"/>
      <c r="Y309" s="20">
        <f>+V309*((X309*'1. Standard_Cost'!$B$17)+(W309*X309*'1. Standard_Cost'!$C$17))</f>
        <v>0</v>
      </c>
      <c r="Z309" s="19"/>
      <c r="AA309" s="19"/>
      <c r="AB309" s="20">
        <f>+Z309*'1. Standard_Cost'!$B$21+AA309*'1. Standard_Cost'!$C$21</f>
        <v>0</v>
      </c>
      <c r="AC309" s="21"/>
      <c r="AD309" s="22"/>
      <c r="AE309" s="20">
        <f>SUM(AD309,AC309,AB309,Y309,U309,T309,S309,R309)*'1. Standard_Cost'!B365</f>
        <v>0</v>
      </c>
      <c r="AF309" s="20">
        <f>SUM(AD309,AE309)</f>
        <v>0</v>
      </c>
      <c r="AG309" s="19"/>
      <c r="AH309" s="19"/>
      <c r="AI309" s="19"/>
      <c r="AJ309" s="23"/>
      <c r="AK309" s="23"/>
      <c r="AL309" s="23"/>
      <c r="AM309" s="20" t="e">
        <f>AG309*'1. Standard_Cost'!B361+'Incremental_Cost Year 1'!#REF!*'1. Standard_Cost'!C361+'Incremental_Cost Year 1'!#REF!*'1. Standard_Cost'!D361+'Incremental_Cost Year 1'!#REF!+'Incremental_Cost Year 1'!#REF!+AK309</f>
        <v>#REF!</v>
      </c>
      <c r="AN309" s="20" t="e">
        <f>AM309*'1. Standard_Cost'!C365</f>
        <v>#REF!</v>
      </c>
      <c r="AO309" s="23"/>
      <c r="AQ309" s="20">
        <f t="shared" ref="AQ309:AQ312" si="568">L309+M309</f>
        <v>0</v>
      </c>
      <c r="AR309" s="20">
        <f t="shared" ref="AR309:AR312" si="569">AF309</f>
        <v>0</v>
      </c>
      <c r="AS309" s="20" t="e">
        <f t="shared" ref="AS309:AS312" si="570">AM309+AN309</f>
        <v>#REF!</v>
      </c>
      <c r="AT309" s="20" t="e">
        <f>SUM(AQ309,AR309,AS309)</f>
        <v>#REF!</v>
      </c>
      <c r="AU309" s="24"/>
      <c r="AV309" s="24"/>
      <c r="AW309" s="24"/>
      <c r="AX309" s="24"/>
      <c r="AY309" s="24"/>
      <c r="AZ309" s="24"/>
      <c r="BA309" s="25" t="e">
        <f t="shared" ref="BA309:BA312" si="571">SUM(AU309:AZ309)-AT309</f>
        <v>#REF!</v>
      </c>
    </row>
    <row r="310" spans="1:53" outlineLevel="2">
      <c r="B310" s="41"/>
      <c r="C310" s="38"/>
      <c r="D310" s="84"/>
      <c r="E310" s="84"/>
      <c r="F310" s="84"/>
      <c r="G310" s="83"/>
      <c r="H310" s="15" t="s">
        <v>50</v>
      </c>
      <c r="I310" s="16"/>
      <c r="J310" s="17"/>
      <c r="K310" s="17"/>
      <c r="L310" s="18" t="str">
        <f>IF(I310&lt;&gt;0,((VLOOKUP(I310,'1. Standard_Cost'!$B$4:$D$9,2)+VLOOKUP(I310,'1. Standard_Cost'!$B$4:$D$9,3))*J310*K310),"0")</f>
        <v>0</v>
      </c>
      <c r="M310" s="18">
        <f t="shared" si="567"/>
        <v>0</v>
      </c>
      <c r="N310" s="19"/>
      <c r="O310" s="19"/>
      <c r="P310" s="19"/>
      <c r="Q310" s="19"/>
      <c r="R310" s="20">
        <f>+N310*P310*'1. Standard_Cost'!$B$13</f>
        <v>0</v>
      </c>
      <c r="S310" s="20">
        <f>+N310*O310*P310*'1. Standard_Cost'!$C$13</f>
        <v>0</v>
      </c>
      <c r="T310" s="20">
        <f>+N310*P310*Q310*'1. Standard_Cost'!$D$13</f>
        <v>0</v>
      </c>
      <c r="U310" s="20">
        <f>+N310*O310*'1. Standard_Cost'!$E$13</f>
        <v>0</v>
      </c>
      <c r="V310" s="19"/>
      <c r="W310" s="19"/>
      <c r="X310" s="19"/>
      <c r="Y310" s="20">
        <f>+V310*((X310*'1. Standard_Cost'!$B$17)+(W310*X310*'1. Standard_Cost'!$C$17))</f>
        <v>0</v>
      </c>
      <c r="Z310" s="19"/>
      <c r="AA310" s="19"/>
      <c r="AB310" s="20">
        <f>+Z310*'1. Standard_Cost'!$B$21+AA310*'1. Standard_Cost'!$C$21</f>
        <v>0</v>
      </c>
      <c r="AC310" s="21"/>
      <c r="AD310" s="22"/>
      <c r="AE310" s="20">
        <f>SUM(AD310,AC310,AB310,Y310,U310,T310,S310,R310)*'1. Standard_Cost'!B365</f>
        <v>0</v>
      </c>
      <c r="AF310" s="20">
        <f t="shared" ref="AF310:AF312" si="572">SUM(AD310,AE310)</f>
        <v>0</v>
      </c>
      <c r="AG310" s="19"/>
      <c r="AH310" s="19"/>
      <c r="AI310" s="19"/>
      <c r="AJ310" s="23"/>
      <c r="AK310" s="23"/>
      <c r="AL310" s="23"/>
      <c r="AM310" s="20" t="e">
        <f>AG310*'1. Standard_Cost'!B361+'Incremental_Cost Year 1'!#REF!*'1. Standard_Cost'!C361+'Incremental_Cost Year 1'!#REF!*'1. Standard_Cost'!D361+'Incremental_Cost Year 1'!#REF!+'Incremental_Cost Year 1'!#REF!+AK310</f>
        <v>#REF!</v>
      </c>
      <c r="AN310" s="20" t="e">
        <f>AM310*'1. Standard_Cost'!C365</f>
        <v>#REF!</v>
      </c>
      <c r="AO310" s="23"/>
      <c r="AQ310" s="20">
        <f t="shared" si="568"/>
        <v>0</v>
      </c>
      <c r="AR310" s="20">
        <f t="shared" si="569"/>
        <v>0</v>
      </c>
      <c r="AS310" s="20" t="e">
        <f t="shared" si="570"/>
        <v>#REF!</v>
      </c>
      <c r="AT310" s="20" t="e">
        <f t="shared" ref="AT310:AT312" si="573">SUM(AQ310,AR310,AS310)</f>
        <v>#REF!</v>
      </c>
      <c r="AU310" s="24"/>
      <c r="AV310" s="24">
        <v>0</v>
      </c>
      <c r="AW310" s="24"/>
      <c r="AX310" s="24"/>
      <c r="AY310" s="24"/>
      <c r="AZ310" s="24"/>
      <c r="BA310" s="25" t="e">
        <f t="shared" si="571"/>
        <v>#REF!</v>
      </c>
    </row>
    <row r="311" spans="1:53" outlineLevel="2">
      <c r="B311" s="41"/>
      <c r="C311" s="41"/>
      <c r="D311" s="84"/>
      <c r="E311" s="84"/>
      <c r="F311" s="84"/>
      <c r="G311" s="83"/>
      <c r="H311" s="15" t="s">
        <v>51</v>
      </c>
      <c r="I311" s="16"/>
      <c r="J311" s="17"/>
      <c r="K311" s="17"/>
      <c r="L311" s="18" t="str">
        <f>IF(I311&lt;&gt;0,((VLOOKUP(I311,'1. Standard_Cost'!$B$4:$D$9,2)+VLOOKUP(I311,'1. Standard_Cost'!$B$4:$D$9,3))*J311*K311),"0")</f>
        <v>0</v>
      </c>
      <c r="M311" s="18">
        <f t="shared" si="567"/>
        <v>0</v>
      </c>
      <c r="N311" s="19"/>
      <c r="O311" s="19"/>
      <c r="P311" s="19"/>
      <c r="Q311" s="19"/>
      <c r="R311" s="20">
        <f>+N311*P311*'1. Standard_Cost'!$B$13</f>
        <v>0</v>
      </c>
      <c r="S311" s="20">
        <f>+N311*O311*P311*'1. Standard_Cost'!$C$13</f>
        <v>0</v>
      </c>
      <c r="T311" s="20">
        <f>+N311*P311*Q311*'1. Standard_Cost'!$D$13</f>
        <v>0</v>
      </c>
      <c r="U311" s="20">
        <f>+N311*O311*'1. Standard_Cost'!$E$13</f>
        <v>0</v>
      </c>
      <c r="V311" s="19"/>
      <c r="W311" s="19"/>
      <c r="X311" s="19"/>
      <c r="Y311" s="20">
        <f>+V311*((X311*'1. Standard_Cost'!$B$17)+(W311*X311*'1. Standard_Cost'!$C$17))</f>
        <v>0</v>
      </c>
      <c r="Z311" s="19"/>
      <c r="AA311" s="19"/>
      <c r="AB311" s="20">
        <f>+Z311*'1. Standard_Cost'!$B$21+AA311*'1. Standard_Cost'!$C$21</f>
        <v>0</v>
      </c>
      <c r="AC311" s="21"/>
      <c r="AD311" s="22"/>
      <c r="AE311" s="20">
        <f>SUM(AD311,AC311,AB311,Y311,U311,T311,S311,R311)*'1. Standard_Cost'!B365</f>
        <v>0</v>
      </c>
      <c r="AF311" s="20">
        <f t="shared" si="572"/>
        <v>0</v>
      </c>
      <c r="AG311" s="19"/>
      <c r="AH311" s="19"/>
      <c r="AI311" s="19"/>
      <c r="AJ311" s="23"/>
      <c r="AK311" s="23"/>
      <c r="AL311" s="23"/>
      <c r="AM311" s="20" t="e">
        <f>AG311*'1. Standard_Cost'!B361+'Incremental_Cost Year 1'!#REF!*'1. Standard_Cost'!C361+'Incremental_Cost Year 1'!#REF!*'1. Standard_Cost'!D361+'Incremental_Cost Year 1'!#REF!+'Incremental_Cost Year 1'!#REF!+AK311</f>
        <v>#REF!</v>
      </c>
      <c r="AN311" s="20" t="e">
        <f>AM311*'1. Standard_Cost'!C365</f>
        <v>#REF!</v>
      </c>
      <c r="AO311" s="23"/>
      <c r="AQ311" s="20">
        <f t="shared" si="568"/>
        <v>0</v>
      </c>
      <c r="AR311" s="20">
        <f t="shared" si="569"/>
        <v>0</v>
      </c>
      <c r="AS311" s="20" t="e">
        <f t="shared" si="570"/>
        <v>#REF!</v>
      </c>
      <c r="AT311" s="20" t="e">
        <f t="shared" si="573"/>
        <v>#REF!</v>
      </c>
      <c r="AU311" s="24"/>
      <c r="AV311" s="24"/>
      <c r="AW311" s="24"/>
      <c r="AX311" s="24"/>
      <c r="AY311" s="24"/>
      <c r="AZ311" s="24"/>
      <c r="BA311" s="25" t="e">
        <f t="shared" si="571"/>
        <v>#REF!</v>
      </c>
    </row>
    <row r="312" spans="1:53" outlineLevel="2">
      <c r="B312" s="41"/>
      <c r="C312" s="41"/>
      <c r="D312" s="84"/>
      <c r="E312" s="84"/>
      <c r="F312" s="84"/>
      <c r="G312" s="83"/>
      <c r="H312" s="26" t="s">
        <v>180</v>
      </c>
      <c r="I312" s="16"/>
      <c r="J312" s="17"/>
      <c r="K312" s="17"/>
      <c r="L312" s="18" t="str">
        <f>IF(I312&lt;&gt;0,((VLOOKUP(I312,'1. Standard_Cost'!$B$4:$D$9,2)+VLOOKUP(I312,'1. Standard_Cost'!$B$4:$D$9,3))*J312*K312),"0")</f>
        <v>0</v>
      </c>
      <c r="M312" s="18">
        <f t="shared" si="567"/>
        <v>0</v>
      </c>
      <c r="N312" s="19"/>
      <c r="O312" s="19"/>
      <c r="P312" s="19"/>
      <c r="Q312" s="19"/>
      <c r="R312" s="20">
        <f>+N312*P312*'1. Standard_Cost'!$B$13</f>
        <v>0</v>
      </c>
      <c r="S312" s="20">
        <f>+N312*O312*P312*'1. Standard_Cost'!$C$13</f>
        <v>0</v>
      </c>
      <c r="T312" s="20">
        <f>+N312*P312*Q312*'1. Standard_Cost'!$D$13</f>
        <v>0</v>
      </c>
      <c r="U312" s="20">
        <f>+N312*O312*'1. Standard_Cost'!$E$13</f>
        <v>0</v>
      </c>
      <c r="V312" s="19"/>
      <c r="W312" s="19"/>
      <c r="X312" s="19"/>
      <c r="Y312" s="20">
        <f>+V312*((X312*'1. Standard_Cost'!$B$17)+(W312*X312*'1. Standard_Cost'!$C$17))</f>
        <v>0</v>
      </c>
      <c r="Z312" s="19"/>
      <c r="AA312" s="19"/>
      <c r="AB312" s="20">
        <f>+Z312*'1. Standard_Cost'!$B$21+AA312*'1. Standard_Cost'!$C$21</f>
        <v>0</v>
      </c>
      <c r="AC312" s="21"/>
      <c r="AD312" s="22"/>
      <c r="AE312" s="20">
        <f>SUM(AD312,AC312,AB312,Y312,U312,T312,S312,R312)*'1. Standard_Cost'!B365</f>
        <v>0</v>
      </c>
      <c r="AF312" s="20">
        <f t="shared" si="572"/>
        <v>0</v>
      </c>
      <c r="AG312" s="19"/>
      <c r="AH312" s="19"/>
      <c r="AI312" s="19"/>
      <c r="AJ312" s="23"/>
      <c r="AK312" s="23"/>
      <c r="AL312" s="23"/>
      <c r="AM312" s="20" t="e">
        <f>AG312*'1. Standard_Cost'!B361+'Incremental_Cost Year 1'!#REF!*'1. Standard_Cost'!C361+'Incremental_Cost Year 1'!#REF!*'1. Standard_Cost'!D361+'Incremental_Cost Year 1'!#REF!+'Incremental_Cost Year 1'!#REF!+AK312</f>
        <v>#REF!</v>
      </c>
      <c r="AN312" s="20" t="e">
        <f>AM312*'1. Standard_Cost'!C365</f>
        <v>#REF!</v>
      </c>
      <c r="AO312" s="23"/>
      <c r="AQ312" s="20">
        <f t="shared" si="568"/>
        <v>0</v>
      </c>
      <c r="AR312" s="20">
        <f t="shared" si="569"/>
        <v>0</v>
      </c>
      <c r="AS312" s="20" t="e">
        <f t="shared" si="570"/>
        <v>#REF!</v>
      </c>
      <c r="AT312" s="20" t="e">
        <f t="shared" si="573"/>
        <v>#REF!</v>
      </c>
      <c r="AU312" s="24"/>
      <c r="AV312" s="24"/>
      <c r="AW312" s="24"/>
      <c r="AX312" s="24"/>
      <c r="AY312" s="24"/>
      <c r="AZ312" s="24"/>
      <c r="BA312" s="25" t="e">
        <f t="shared" si="571"/>
        <v>#REF!</v>
      </c>
    </row>
    <row r="313" spans="1:53" ht="41.4" outlineLevel="1">
      <c r="B313" s="41"/>
      <c r="C313" s="41"/>
      <c r="D313" s="86" t="s">
        <v>48</v>
      </c>
      <c r="E313" s="86" t="s">
        <v>328</v>
      </c>
      <c r="F313" s="88" t="s">
        <v>153</v>
      </c>
      <c r="G313" s="89" t="s">
        <v>154</v>
      </c>
      <c r="H313" s="27" t="s">
        <v>331</v>
      </c>
      <c r="I313" s="28"/>
      <c r="J313" s="28"/>
      <c r="K313" s="28"/>
      <c r="L313" s="29">
        <f>SUM(L309:L312)</f>
        <v>0</v>
      </c>
      <c r="M313" s="29">
        <f>SUM(M309:M312)</f>
        <v>0</v>
      </c>
      <c r="N313" s="28"/>
      <c r="O313" s="28"/>
      <c r="P313" s="28"/>
      <c r="Q313" s="28"/>
      <c r="R313" s="30">
        <f>SUM(R309:R312)</f>
        <v>0</v>
      </c>
      <c r="S313" s="30">
        <f>SUM(S309:S312)</f>
        <v>0</v>
      </c>
      <c r="T313" s="30">
        <f>SUM(T309:T312)</f>
        <v>0</v>
      </c>
      <c r="U313" s="30">
        <f>SUM(U309:U312)</f>
        <v>0</v>
      </c>
      <c r="V313" s="28"/>
      <c r="W313" s="28"/>
      <c r="X313" s="28"/>
      <c r="Y313" s="29">
        <f>SUM(Y309:Y312)</f>
        <v>0</v>
      </c>
      <c r="Z313" s="28"/>
      <c r="AA313" s="28"/>
      <c r="AB313" s="29">
        <f t="shared" ref="AB313:AF313" si="574">SUM(AB309:AB312)</f>
        <v>0</v>
      </c>
      <c r="AC313" s="29">
        <f t="shared" si="574"/>
        <v>0</v>
      </c>
      <c r="AD313" s="29">
        <f t="shared" si="574"/>
        <v>0</v>
      </c>
      <c r="AE313" s="29">
        <f t="shared" si="574"/>
        <v>0</v>
      </c>
      <c r="AF313" s="29">
        <f t="shared" si="574"/>
        <v>0</v>
      </c>
      <c r="AG313" s="28"/>
      <c r="AH313" s="28"/>
      <c r="AI313" s="28"/>
      <c r="AJ313" s="30">
        <f>SUM(AJ309:AJ312)</f>
        <v>0</v>
      </c>
      <c r="AK313" s="30">
        <f>SUM(AK309:AK312)</f>
        <v>0</v>
      </c>
      <c r="AL313" s="30">
        <f>SUM(AL309:AL312)</f>
        <v>0</v>
      </c>
      <c r="AM313" s="29" t="e">
        <f>SUM(AM309:AM312)</f>
        <v>#REF!</v>
      </c>
      <c r="AN313" s="29" t="e">
        <f>SUM(AN309:AN312)</f>
        <v>#REF!</v>
      </c>
      <c r="AO313" s="31"/>
      <c r="AP313" s="32"/>
      <c r="AQ313" s="78">
        <f t="shared" ref="AQ313:BA313" si="575">SUM(AQ309:AQ312)</f>
        <v>0</v>
      </c>
      <c r="AR313" s="78">
        <f t="shared" si="575"/>
        <v>0</v>
      </c>
      <c r="AS313" s="78" t="e">
        <f t="shared" si="575"/>
        <v>#REF!</v>
      </c>
      <c r="AT313" s="78" t="e">
        <f t="shared" si="575"/>
        <v>#REF!</v>
      </c>
      <c r="AU313" s="78">
        <f t="shared" si="575"/>
        <v>0</v>
      </c>
      <c r="AV313" s="78">
        <f t="shared" si="575"/>
        <v>0</v>
      </c>
      <c r="AW313" s="78">
        <f t="shared" si="575"/>
        <v>0</v>
      </c>
      <c r="AX313" s="78">
        <f t="shared" si="575"/>
        <v>0</v>
      </c>
      <c r="AY313" s="78">
        <f t="shared" si="575"/>
        <v>0</v>
      </c>
      <c r="AZ313" s="78">
        <f t="shared" si="575"/>
        <v>0</v>
      </c>
      <c r="BA313" s="78" t="e">
        <f t="shared" si="575"/>
        <v>#REF!</v>
      </c>
    </row>
    <row r="314" spans="1:53" outlineLevel="2">
      <c r="B314" s="41"/>
      <c r="C314" s="41"/>
      <c r="D314" s="85"/>
      <c r="E314" s="85"/>
      <c r="F314" s="87"/>
      <c r="G314" s="82"/>
      <c r="H314" s="15" t="s">
        <v>49</v>
      </c>
      <c r="I314" s="16"/>
      <c r="J314" s="17"/>
      <c r="K314" s="17"/>
      <c r="L314" s="18" t="str">
        <f>IF(I314&lt;&gt;0,((VLOOKUP(I314,'1. Standard_Cost'!$B$4:$D$9,2)+VLOOKUP(I314,'1. Standard_Cost'!$B$4:$D$9,3))*J314*K314),"0")</f>
        <v>0</v>
      </c>
      <c r="M314" s="18">
        <f t="shared" ref="M314:M317" si="576">L314*0.167</f>
        <v>0</v>
      </c>
      <c r="N314" s="19"/>
      <c r="O314" s="19"/>
      <c r="P314" s="19"/>
      <c r="Q314" s="19"/>
      <c r="R314" s="20">
        <f>+N314*P314*'1. Standard_Cost'!$B$13</f>
        <v>0</v>
      </c>
      <c r="S314" s="20">
        <f>+N314*O314*P314*'1. Standard_Cost'!$C$13</f>
        <v>0</v>
      </c>
      <c r="T314" s="20">
        <f>+N314*P314*Q314*'1. Standard_Cost'!$D$13</f>
        <v>0</v>
      </c>
      <c r="U314" s="20">
        <f>+N314*O314*'1. Standard_Cost'!$E$13</f>
        <v>0</v>
      </c>
      <c r="V314" s="19"/>
      <c r="W314" s="19"/>
      <c r="X314" s="19"/>
      <c r="Y314" s="20">
        <f>+V314*((X314*'1. Standard_Cost'!$B$17)+(W314*X314*'1. Standard_Cost'!$C$17))</f>
        <v>0</v>
      </c>
      <c r="Z314" s="19"/>
      <c r="AA314" s="19"/>
      <c r="AB314" s="20">
        <f>+Z314*'1. Standard_Cost'!$B$21+AA314*'1. Standard_Cost'!$C$21</f>
        <v>0</v>
      </c>
      <c r="AC314" s="21"/>
      <c r="AD314" s="22"/>
      <c r="AE314" s="20">
        <f>SUM(AD314,AC314,AB314,Y314,U314,T314,S314,R314)*'1. Standard_Cost'!B370</f>
        <v>0</v>
      </c>
      <c r="AF314" s="20">
        <f>SUM(AD314,AE314)</f>
        <v>0</v>
      </c>
      <c r="AG314" s="19"/>
      <c r="AH314" s="19"/>
      <c r="AI314" s="19"/>
      <c r="AJ314" s="23"/>
      <c r="AK314" s="23"/>
      <c r="AL314" s="23"/>
      <c r="AM314" s="20" t="e">
        <f>AG314*'1. Standard_Cost'!B366+'Incremental_Cost Year 1'!#REF!*'1. Standard_Cost'!C366+'Incremental_Cost Year 1'!#REF!*'1. Standard_Cost'!D366+'Incremental_Cost Year 1'!#REF!+'Incremental_Cost Year 1'!#REF!+AK314</f>
        <v>#REF!</v>
      </c>
      <c r="AN314" s="20" t="e">
        <f>AM314*'1. Standard_Cost'!C370</f>
        <v>#REF!</v>
      </c>
      <c r="AO314" s="23"/>
      <c r="AQ314" s="20">
        <f t="shared" ref="AQ314:AQ317" si="577">L314+M314</f>
        <v>0</v>
      </c>
      <c r="AR314" s="20">
        <f t="shared" ref="AR314:AR317" si="578">AF314</f>
        <v>0</v>
      </c>
      <c r="AS314" s="20" t="e">
        <f t="shared" ref="AS314:AS317" si="579">AM314+AN314</f>
        <v>#REF!</v>
      </c>
      <c r="AT314" s="20" t="e">
        <f>SUM(AQ314,AR314,AS314)</f>
        <v>#REF!</v>
      </c>
      <c r="AU314" s="24"/>
      <c r="AV314" s="24"/>
      <c r="AW314" s="24"/>
      <c r="AX314" s="24"/>
      <c r="AY314" s="24"/>
      <c r="AZ314" s="24"/>
      <c r="BA314" s="25" t="e">
        <f t="shared" ref="BA314:BA317" si="580">SUM(AU314:AZ314)-AT314</f>
        <v>#REF!</v>
      </c>
    </row>
    <row r="315" spans="1:53" outlineLevel="2">
      <c r="B315" s="41"/>
      <c r="C315" s="41"/>
      <c r="D315" s="84"/>
      <c r="E315" s="84"/>
      <c r="F315" s="84"/>
      <c r="G315" s="83"/>
      <c r="H315" s="15" t="s">
        <v>50</v>
      </c>
      <c r="I315" s="16"/>
      <c r="J315" s="17"/>
      <c r="K315" s="17"/>
      <c r="L315" s="18" t="str">
        <f>IF(I315&lt;&gt;0,((VLOOKUP(I315,'1. Standard_Cost'!$B$4:$D$9,2)+VLOOKUP(I315,'1. Standard_Cost'!$B$4:$D$9,3))*J315*K315),"0")</f>
        <v>0</v>
      </c>
      <c r="M315" s="18">
        <f t="shared" si="576"/>
        <v>0</v>
      </c>
      <c r="N315" s="19"/>
      <c r="O315" s="19"/>
      <c r="P315" s="19"/>
      <c r="Q315" s="19"/>
      <c r="R315" s="20">
        <f>+N315*P315*'1. Standard_Cost'!$B$13</f>
        <v>0</v>
      </c>
      <c r="S315" s="20">
        <f>+N315*O315*P315*'1. Standard_Cost'!$C$13</f>
        <v>0</v>
      </c>
      <c r="T315" s="20">
        <f>+N315*P315*Q315*'1. Standard_Cost'!$D$13</f>
        <v>0</v>
      </c>
      <c r="U315" s="20">
        <f>+N315*O315*'1. Standard_Cost'!$E$13</f>
        <v>0</v>
      </c>
      <c r="V315" s="19"/>
      <c r="W315" s="19"/>
      <c r="X315" s="19"/>
      <c r="Y315" s="20">
        <f>+V315*((X315*'1. Standard_Cost'!$B$17)+(W315*X315*'1. Standard_Cost'!$C$17))</f>
        <v>0</v>
      </c>
      <c r="Z315" s="19"/>
      <c r="AA315" s="19"/>
      <c r="AB315" s="20">
        <f>+Z315*'1. Standard_Cost'!$B$21+AA315*'1. Standard_Cost'!$C$21</f>
        <v>0</v>
      </c>
      <c r="AC315" s="21"/>
      <c r="AD315" s="22"/>
      <c r="AE315" s="20">
        <f>SUM(AD315,AC315,AB315,Y315,U315,T315,S315,R315)*'1. Standard_Cost'!B370</f>
        <v>0</v>
      </c>
      <c r="AF315" s="20">
        <f t="shared" ref="AF315:AF317" si="581">SUM(AD315,AE315)</f>
        <v>0</v>
      </c>
      <c r="AG315" s="19"/>
      <c r="AH315" s="19"/>
      <c r="AI315" s="19"/>
      <c r="AJ315" s="23"/>
      <c r="AK315" s="23"/>
      <c r="AL315" s="23"/>
      <c r="AM315" s="20" t="e">
        <f>AG315*'1. Standard_Cost'!B366+'Incremental_Cost Year 1'!#REF!*'1. Standard_Cost'!C366+'Incremental_Cost Year 1'!#REF!*'1. Standard_Cost'!D366+'Incremental_Cost Year 1'!#REF!+'Incremental_Cost Year 1'!#REF!+AK315</f>
        <v>#REF!</v>
      </c>
      <c r="AN315" s="20" t="e">
        <f>AM315*'1. Standard_Cost'!C370</f>
        <v>#REF!</v>
      </c>
      <c r="AO315" s="23"/>
      <c r="AQ315" s="20">
        <f t="shared" si="577"/>
        <v>0</v>
      </c>
      <c r="AR315" s="20">
        <f t="shared" si="578"/>
        <v>0</v>
      </c>
      <c r="AS315" s="20" t="e">
        <f t="shared" si="579"/>
        <v>#REF!</v>
      </c>
      <c r="AT315" s="20" t="e">
        <f t="shared" ref="AT315:AT317" si="582">SUM(AQ315,AR315,AS315)</f>
        <v>#REF!</v>
      </c>
      <c r="AU315" s="24"/>
      <c r="AV315" s="24">
        <v>0</v>
      </c>
      <c r="AW315" s="24"/>
      <c r="AX315" s="24"/>
      <c r="AY315" s="24"/>
      <c r="AZ315" s="24"/>
      <c r="BA315" s="25" t="e">
        <f t="shared" si="580"/>
        <v>#REF!</v>
      </c>
    </row>
    <row r="316" spans="1:53" outlineLevel="2">
      <c r="B316" s="41"/>
      <c r="C316" s="41"/>
      <c r="D316" s="84"/>
      <c r="E316" s="84"/>
      <c r="F316" s="84"/>
      <c r="G316" s="83"/>
      <c r="H316" s="15" t="s">
        <v>51</v>
      </c>
      <c r="I316" s="16"/>
      <c r="J316" s="17"/>
      <c r="K316" s="17"/>
      <c r="L316" s="18" t="str">
        <f>IF(I316&lt;&gt;0,((VLOOKUP(I316,'1. Standard_Cost'!$B$4:$D$9,2)+VLOOKUP(I316,'1. Standard_Cost'!$B$4:$D$9,3))*J316*K316),"0")</f>
        <v>0</v>
      </c>
      <c r="M316" s="18">
        <f t="shared" si="576"/>
        <v>0</v>
      </c>
      <c r="N316" s="19"/>
      <c r="O316" s="19"/>
      <c r="P316" s="19"/>
      <c r="Q316" s="19"/>
      <c r="R316" s="20">
        <f>+N316*P316*'1. Standard_Cost'!$B$13</f>
        <v>0</v>
      </c>
      <c r="S316" s="20">
        <f>+N316*O316*P316*'1. Standard_Cost'!$C$13</f>
        <v>0</v>
      </c>
      <c r="T316" s="20">
        <f>+N316*P316*Q316*'1. Standard_Cost'!$D$13</f>
        <v>0</v>
      </c>
      <c r="U316" s="20">
        <f>+N316*O316*'1. Standard_Cost'!$E$13</f>
        <v>0</v>
      </c>
      <c r="V316" s="19"/>
      <c r="W316" s="19"/>
      <c r="X316" s="19"/>
      <c r="Y316" s="20">
        <f>+V316*((X316*'1. Standard_Cost'!$B$17)+(W316*X316*'1. Standard_Cost'!$C$17))</f>
        <v>0</v>
      </c>
      <c r="Z316" s="19"/>
      <c r="AA316" s="19"/>
      <c r="AB316" s="20">
        <f>+Z316*'1. Standard_Cost'!$B$21+AA316*'1. Standard_Cost'!$C$21</f>
        <v>0</v>
      </c>
      <c r="AC316" s="21"/>
      <c r="AD316" s="22"/>
      <c r="AE316" s="20">
        <f>SUM(AD316,AC316,AB316,Y316,U316,T316,S316,R316)*'1. Standard_Cost'!B370</f>
        <v>0</v>
      </c>
      <c r="AF316" s="20">
        <f t="shared" si="581"/>
        <v>0</v>
      </c>
      <c r="AG316" s="19"/>
      <c r="AH316" s="19"/>
      <c r="AI316" s="19"/>
      <c r="AJ316" s="23"/>
      <c r="AK316" s="23"/>
      <c r="AL316" s="23"/>
      <c r="AM316" s="20" t="e">
        <f>AG316*'1. Standard_Cost'!B366+'Incremental_Cost Year 1'!#REF!*'1. Standard_Cost'!C366+'Incremental_Cost Year 1'!#REF!*'1. Standard_Cost'!D366+'Incremental_Cost Year 1'!#REF!+'Incremental_Cost Year 1'!#REF!+AK316</f>
        <v>#REF!</v>
      </c>
      <c r="AN316" s="20" t="e">
        <f>AM316*'1. Standard_Cost'!C370</f>
        <v>#REF!</v>
      </c>
      <c r="AO316" s="23"/>
      <c r="AQ316" s="20">
        <f t="shared" si="577"/>
        <v>0</v>
      </c>
      <c r="AR316" s="20">
        <f t="shared" si="578"/>
        <v>0</v>
      </c>
      <c r="AS316" s="20" t="e">
        <f t="shared" si="579"/>
        <v>#REF!</v>
      </c>
      <c r="AT316" s="20" t="e">
        <f t="shared" si="582"/>
        <v>#REF!</v>
      </c>
      <c r="AU316" s="24"/>
      <c r="AV316" s="24"/>
      <c r="AW316" s="24"/>
      <c r="AX316" s="24"/>
      <c r="AY316" s="24"/>
      <c r="AZ316" s="24"/>
      <c r="BA316" s="25" t="e">
        <f t="shared" si="580"/>
        <v>#REF!</v>
      </c>
    </row>
    <row r="317" spans="1:53" outlineLevel="2">
      <c r="B317" s="41"/>
      <c r="C317" s="41"/>
      <c r="D317" s="84"/>
      <c r="E317" s="84"/>
      <c r="F317" s="84"/>
      <c r="G317" s="83"/>
      <c r="H317" s="26" t="s">
        <v>180</v>
      </c>
      <c r="I317" s="16"/>
      <c r="J317" s="17"/>
      <c r="K317" s="17"/>
      <c r="L317" s="18" t="str">
        <f>IF(I317&lt;&gt;0,((VLOOKUP(I317,'1. Standard_Cost'!$B$4:$D$9,2)+VLOOKUP(I317,'1. Standard_Cost'!$B$4:$D$9,3))*J317*K317),"0")</f>
        <v>0</v>
      </c>
      <c r="M317" s="18">
        <f t="shared" si="576"/>
        <v>0</v>
      </c>
      <c r="N317" s="19"/>
      <c r="O317" s="19"/>
      <c r="P317" s="19"/>
      <c r="Q317" s="19"/>
      <c r="R317" s="20">
        <f>+N317*P317*'1. Standard_Cost'!$B$13</f>
        <v>0</v>
      </c>
      <c r="S317" s="20">
        <f>+N317*O317*P317*'1. Standard_Cost'!$C$13</f>
        <v>0</v>
      </c>
      <c r="T317" s="20">
        <f>+N317*P317*Q317*'1. Standard_Cost'!$D$13</f>
        <v>0</v>
      </c>
      <c r="U317" s="20">
        <f>+N317*O317*'1. Standard_Cost'!$E$13</f>
        <v>0</v>
      </c>
      <c r="V317" s="19"/>
      <c r="W317" s="19"/>
      <c r="X317" s="19"/>
      <c r="Y317" s="20">
        <f>+V317*((X317*'1. Standard_Cost'!$B$17)+(W317*X317*'1. Standard_Cost'!$C$17))</f>
        <v>0</v>
      </c>
      <c r="Z317" s="19"/>
      <c r="AA317" s="19"/>
      <c r="AB317" s="20">
        <f>+Z317*'1. Standard_Cost'!$B$21+AA317*'1. Standard_Cost'!$C$21</f>
        <v>0</v>
      </c>
      <c r="AC317" s="21"/>
      <c r="AD317" s="22"/>
      <c r="AE317" s="20">
        <f>SUM(AD317,AC317,AB317,Y317,U317,T317,S317,R317)*'1. Standard_Cost'!B370</f>
        <v>0</v>
      </c>
      <c r="AF317" s="20">
        <f t="shared" si="581"/>
        <v>0</v>
      </c>
      <c r="AG317" s="19"/>
      <c r="AH317" s="19"/>
      <c r="AI317" s="19"/>
      <c r="AJ317" s="23"/>
      <c r="AK317" s="23"/>
      <c r="AL317" s="23"/>
      <c r="AM317" s="20" t="e">
        <f>AG317*'1. Standard_Cost'!B366+'Incremental_Cost Year 1'!#REF!*'1. Standard_Cost'!C366+'Incremental_Cost Year 1'!#REF!*'1. Standard_Cost'!D366+'Incremental_Cost Year 1'!#REF!+'Incremental_Cost Year 1'!#REF!+AK317</f>
        <v>#REF!</v>
      </c>
      <c r="AN317" s="20" t="e">
        <f>AM317*'1. Standard_Cost'!C370</f>
        <v>#REF!</v>
      </c>
      <c r="AO317" s="23"/>
      <c r="AQ317" s="20">
        <f t="shared" si="577"/>
        <v>0</v>
      </c>
      <c r="AR317" s="20">
        <f t="shared" si="578"/>
        <v>0</v>
      </c>
      <c r="AS317" s="20" t="e">
        <f t="shared" si="579"/>
        <v>#REF!</v>
      </c>
      <c r="AT317" s="20" t="e">
        <f t="shared" si="582"/>
        <v>#REF!</v>
      </c>
      <c r="AU317" s="24"/>
      <c r="AV317" s="24"/>
      <c r="AW317" s="24"/>
      <c r="AX317" s="24"/>
      <c r="AY317" s="24"/>
      <c r="AZ317" s="24"/>
      <c r="BA317" s="25" t="e">
        <f t="shared" si="580"/>
        <v>#REF!</v>
      </c>
    </row>
    <row r="318" spans="1:53" ht="27.6" outlineLevel="1">
      <c r="B318" s="41"/>
      <c r="C318" s="41"/>
      <c r="D318" s="86" t="s">
        <v>48</v>
      </c>
      <c r="E318" s="86" t="s">
        <v>329</v>
      </c>
      <c r="F318" s="88" t="s">
        <v>153</v>
      </c>
      <c r="G318" s="89" t="s">
        <v>154</v>
      </c>
      <c r="H318" s="27" t="s">
        <v>330</v>
      </c>
      <c r="I318" s="28"/>
      <c r="J318" s="28"/>
      <c r="K318" s="28"/>
      <c r="L318" s="29">
        <f>SUM(L314:L317)</f>
        <v>0</v>
      </c>
      <c r="M318" s="29">
        <f>SUM(M314:M317)</f>
        <v>0</v>
      </c>
      <c r="N318" s="28"/>
      <c r="O318" s="28"/>
      <c r="P318" s="28"/>
      <c r="Q318" s="28"/>
      <c r="R318" s="30">
        <f>SUM(R314:R317)</f>
        <v>0</v>
      </c>
      <c r="S318" s="30">
        <f>SUM(S314:S317)</f>
        <v>0</v>
      </c>
      <c r="T318" s="30">
        <f>SUM(T314:T317)</f>
        <v>0</v>
      </c>
      <c r="U318" s="30">
        <f>SUM(U314:U317)</f>
        <v>0</v>
      </c>
      <c r="V318" s="28"/>
      <c r="W318" s="28"/>
      <c r="X318" s="28"/>
      <c r="Y318" s="29">
        <f>SUM(Y314:Y317)</f>
        <v>0</v>
      </c>
      <c r="Z318" s="28"/>
      <c r="AA318" s="28"/>
      <c r="AB318" s="29">
        <f t="shared" ref="AB318:AF318" si="583">SUM(AB314:AB317)</f>
        <v>0</v>
      </c>
      <c r="AC318" s="29">
        <f t="shared" si="583"/>
        <v>0</v>
      </c>
      <c r="AD318" s="29">
        <f t="shared" si="583"/>
        <v>0</v>
      </c>
      <c r="AE318" s="29">
        <f t="shared" si="583"/>
        <v>0</v>
      </c>
      <c r="AF318" s="29">
        <f t="shared" si="583"/>
        <v>0</v>
      </c>
      <c r="AG318" s="28"/>
      <c r="AH318" s="28"/>
      <c r="AI318" s="28"/>
      <c r="AJ318" s="30">
        <f>SUM(AJ314:AJ317)</f>
        <v>0</v>
      </c>
      <c r="AK318" s="30">
        <f>SUM(AK314:AK317)</f>
        <v>0</v>
      </c>
      <c r="AL318" s="30">
        <f>SUM(AL314:AL317)</f>
        <v>0</v>
      </c>
      <c r="AM318" s="29" t="e">
        <f>SUM(AM314:AM317)</f>
        <v>#REF!</v>
      </c>
      <c r="AN318" s="29" t="e">
        <f>SUM(AN314:AN317)</f>
        <v>#REF!</v>
      </c>
      <c r="AO318" s="31"/>
      <c r="AP318" s="32"/>
      <c r="AQ318" s="78">
        <f t="shared" ref="AQ318:BA318" si="584">SUM(AQ314:AQ317)</f>
        <v>0</v>
      </c>
      <c r="AR318" s="78">
        <f t="shared" si="584"/>
        <v>0</v>
      </c>
      <c r="AS318" s="78" t="e">
        <f t="shared" si="584"/>
        <v>#REF!</v>
      </c>
      <c r="AT318" s="78" t="e">
        <f t="shared" si="584"/>
        <v>#REF!</v>
      </c>
      <c r="AU318" s="78">
        <f t="shared" si="584"/>
        <v>0</v>
      </c>
      <c r="AV318" s="78">
        <f t="shared" si="584"/>
        <v>0</v>
      </c>
      <c r="AW318" s="78">
        <f t="shared" si="584"/>
        <v>0</v>
      </c>
      <c r="AX318" s="78">
        <f t="shared" si="584"/>
        <v>0</v>
      </c>
      <c r="AY318" s="78">
        <f t="shared" si="584"/>
        <v>0</v>
      </c>
      <c r="AZ318" s="78">
        <f t="shared" si="584"/>
        <v>0</v>
      </c>
      <c r="BA318" s="78" t="e">
        <f t="shared" si="584"/>
        <v>#REF!</v>
      </c>
    </row>
    <row r="319" spans="1:53" s="14" customFormat="1" ht="12.75" customHeight="1">
      <c r="A319" s="3"/>
      <c r="B319" s="239" t="s">
        <v>393</v>
      </c>
      <c r="C319" s="227"/>
      <c r="D319" s="227"/>
      <c r="E319" s="228"/>
      <c r="F319" s="56"/>
      <c r="G319" s="56"/>
      <c r="H319" s="56" t="s">
        <v>300</v>
      </c>
      <c r="I319" s="62"/>
      <c r="J319" s="62"/>
      <c r="K319" s="62"/>
      <c r="L319" s="63">
        <f>SUM(L320,L331,L362,L368,L389,L410,L431)</f>
        <v>0</v>
      </c>
      <c r="M319" s="63">
        <f>SUM(M320,M331,M362,M368,M389,M410,M431)</f>
        <v>0</v>
      </c>
      <c r="N319" s="62"/>
      <c r="O319" s="62"/>
      <c r="P319" s="62"/>
      <c r="Q319" s="62"/>
      <c r="R319" s="63">
        <f t="shared" ref="R319:U319" si="585">SUM(R320,R331,R362,R368,R389,R410,R431)</f>
        <v>0</v>
      </c>
      <c r="S319" s="63">
        <f t="shared" si="585"/>
        <v>0</v>
      </c>
      <c r="T319" s="63">
        <f t="shared" si="585"/>
        <v>0</v>
      </c>
      <c r="U319" s="63">
        <f t="shared" si="585"/>
        <v>0</v>
      </c>
      <c r="V319" s="62"/>
      <c r="W319" s="62"/>
      <c r="X319" s="62"/>
      <c r="Y319" s="63">
        <f>SUM(Y320,Y331,Y362,Y368,Y389,Y410,Y431)</f>
        <v>0</v>
      </c>
      <c r="Z319" s="62"/>
      <c r="AA319" s="62"/>
      <c r="AB319" s="63">
        <f>SUM(AB320,AB331,AB362,AB368,AB389,AB410,AB431)</f>
        <v>0</v>
      </c>
      <c r="AC319" s="62"/>
      <c r="AD319" s="62"/>
      <c r="AE319" s="63">
        <f t="shared" ref="AE319:AF319" si="586">SUM(AE320,AE331,AE362,AE368,AE389,AE410,AE431)</f>
        <v>0</v>
      </c>
      <c r="AF319" s="63">
        <f t="shared" si="586"/>
        <v>0</v>
      </c>
      <c r="AG319" s="62"/>
      <c r="AH319" s="62"/>
      <c r="AI319" s="62"/>
      <c r="AJ319" s="63">
        <f t="shared" ref="AJ319:AN319" si="587">SUM(AJ320,AJ331,AJ362,AJ368,AJ389,AJ410,AJ431)</f>
        <v>0</v>
      </c>
      <c r="AK319" s="63">
        <f t="shared" si="587"/>
        <v>0</v>
      </c>
      <c r="AL319" s="63">
        <f t="shared" si="587"/>
        <v>0</v>
      </c>
      <c r="AM319" s="63" t="e">
        <f t="shared" si="587"/>
        <v>#REF!</v>
      </c>
      <c r="AN319" s="63" t="e">
        <f t="shared" si="587"/>
        <v>#REF!</v>
      </c>
      <c r="AO319" s="62"/>
      <c r="AQ319" s="63">
        <f t="shared" ref="AQ319:BA319" si="588">SUM(AQ320,AQ331,AQ362,AQ368,AQ389,AQ410,AQ431)</f>
        <v>0</v>
      </c>
      <c r="AR319" s="63">
        <f t="shared" si="588"/>
        <v>0</v>
      </c>
      <c r="AS319" s="63" t="e">
        <f t="shared" si="588"/>
        <v>#REF!</v>
      </c>
      <c r="AT319" s="63" t="e">
        <f t="shared" si="588"/>
        <v>#REF!</v>
      </c>
      <c r="AU319" s="63">
        <f t="shared" si="588"/>
        <v>0</v>
      </c>
      <c r="AV319" s="63">
        <f t="shared" si="588"/>
        <v>0</v>
      </c>
      <c r="AW319" s="63">
        <f t="shared" si="588"/>
        <v>0</v>
      </c>
      <c r="AX319" s="63">
        <f t="shared" si="588"/>
        <v>0</v>
      </c>
      <c r="AY319" s="63">
        <f t="shared" si="588"/>
        <v>0</v>
      </c>
      <c r="AZ319" s="63">
        <f t="shared" si="588"/>
        <v>0</v>
      </c>
      <c r="BA319" s="63" t="e">
        <f t="shared" si="588"/>
        <v>#REF!</v>
      </c>
    </row>
    <row r="320" spans="1:53" s="39" customFormat="1" ht="12.75" customHeight="1">
      <c r="B320" s="49"/>
      <c r="C320" s="224" t="s">
        <v>335</v>
      </c>
      <c r="D320" s="224"/>
      <c r="E320" s="225"/>
      <c r="F320" s="69"/>
      <c r="G320" s="69"/>
      <c r="H320" s="57" t="s">
        <v>338</v>
      </c>
      <c r="I320" s="58"/>
      <c r="J320" s="58"/>
      <c r="K320" s="58"/>
      <c r="L320" s="59">
        <f>SUM(L325,L330)</f>
        <v>0</v>
      </c>
      <c r="M320" s="59">
        <f>SUM(M325,M330)</f>
        <v>0</v>
      </c>
      <c r="N320" s="58"/>
      <c r="O320" s="58"/>
      <c r="P320" s="58"/>
      <c r="Q320" s="58"/>
      <c r="R320" s="59">
        <f>SUM(R325,R330)</f>
        <v>0</v>
      </c>
      <c r="S320" s="59">
        <f t="shared" ref="S320:U320" si="589">SUM(S325,S330)</f>
        <v>0</v>
      </c>
      <c r="T320" s="59">
        <f t="shared" si="589"/>
        <v>0</v>
      </c>
      <c r="U320" s="59">
        <f t="shared" si="589"/>
        <v>0</v>
      </c>
      <c r="V320" s="58"/>
      <c r="W320" s="58"/>
      <c r="X320" s="58"/>
      <c r="Y320" s="59">
        <f>SUM(Y325,Y330)</f>
        <v>0</v>
      </c>
      <c r="Z320" s="58"/>
      <c r="AA320" s="58"/>
      <c r="AB320" s="59">
        <f t="shared" ref="AB320:AF320" si="590">SUM(AB325,AB330)</f>
        <v>0</v>
      </c>
      <c r="AC320" s="59">
        <f t="shared" si="590"/>
        <v>0</v>
      </c>
      <c r="AD320" s="59">
        <f t="shared" si="590"/>
        <v>0</v>
      </c>
      <c r="AE320" s="59">
        <f t="shared" si="590"/>
        <v>0</v>
      </c>
      <c r="AF320" s="59">
        <f t="shared" si="590"/>
        <v>0</v>
      </c>
      <c r="AG320" s="58"/>
      <c r="AH320" s="58"/>
      <c r="AI320" s="58"/>
      <c r="AJ320" s="59">
        <f t="shared" ref="AJ320:AN320" si="591">SUM(AJ325,AJ330)</f>
        <v>0</v>
      </c>
      <c r="AK320" s="59">
        <f t="shared" si="591"/>
        <v>0</v>
      </c>
      <c r="AL320" s="59">
        <f t="shared" si="591"/>
        <v>0</v>
      </c>
      <c r="AM320" s="59" t="e">
        <f t="shared" si="591"/>
        <v>#REF!</v>
      </c>
      <c r="AN320" s="59" t="e">
        <f t="shared" si="591"/>
        <v>#REF!</v>
      </c>
      <c r="AO320" s="60"/>
      <c r="AP320" s="40"/>
      <c r="AQ320" s="59">
        <f t="shared" ref="AQ320:BA320" si="592">SUM(AQ325,AQ330)</f>
        <v>0</v>
      </c>
      <c r="AR320" s="59">
        <f t="shared" si="592"/>
        <v>0</v>
      </c>
      <c r="AS320" s="59" t="e">
        <f t="shared" si="592"/>
        <v>#REF!</v>
      </c>
      <c r="AT320" s="59" t="e">
        <f t="shared" si="592"/>
        <v>#REF!</v>
      </c>
      <c r="AU320" s="59">
        <f t="shared" si="592"/>
        <v>0</v>
      </c>
      <c r="AV320" s="59">
        <f t="shared" si="592"/>
        <v>0</v>
      </c>
      <c r="AW320" s="59">
        <f t="shared" si="592"/>
        <v>0</v>
      </c>
      <c r="AX320" s="59">
        <f t="shared" si="592"/>
        <v>0</v>
      </c>
      <c r="AY320" s="59">
        <f t="shared" si="592"/>
        <v>0</v>
      </c>
      <c r="AZ320" s="59">
        <f t="shared" si="592"/>
        <v>0</v>
      </c>
      <c r="BA320" s="59" t="e">
        <f t="shared" si="592"/>
        <v>#REF!</v>
      </c>
    </row>
    <row r="321" spans="2:53" outlineLevel="2">
      <c r="B321" s="41"/>
      <c r="C321" s="38"/>
      <c r="D321" s="85"/>
      <c r="E321" s="85"/>
      <c r="F321" s="87"/>
      <c r="G321" s="82"/>
      <c r="H321" s="15" t="s">
        <v>49</v>
      </c>
      <c r="I321" s="16"/>
      <c r="J321" s="17"/>
      <c r="K321" s="17"/>
      <c r="L321" s="18" t="str">
        <f>IF(I321&lt;&gt;0,((VLOOKUP(I321,'1. Standard_Cost'!$B$4:$D$9,2)+VLOOKUP(I321,'1. Standard_Cost'!$B$4:$D$9,3))*J321*K321),"0")</f>
        <v>0</v>
      </c>
      <c r="M321" s="18">
        <f t="shared" ref="M321:M324" si="593">L321*0.167</f>
        <v>0</v>
      </c>
      <c r="N321" s="19"/>
      <c r="O321" s="19"/>
      <c r="P321" s="19"/>
      <c r="Q321" s="19"/>
      <c r="R321" s="20">
        <f>+N321*P321*'1. Standard_Cost'!$B$13</f>
        <v>0</v>
      </c>
      <c r="S321" s="20">
        <f>+N321*O321*P321*'1. Standard_Cost'!$C$13</f>
        <v>0</v>
      </c>
      <c r="T321" s="20">
        <f>+N321*P321*Q321*'1. Standard_Cost'!$D$13</f>
        <v>0</v>
      </c>
      <c r="U321" s="20">
        <f>+N321*O321*'1. Standard_Cost'!$E$13</f>
        <v>0</v>
      </c>
      <c r="V321" s="19"/>
      <c r="W321" s="19"/>
      <c r="X321" s="19"/>
      <c r="Y321" s="20">
        <f>+V321*((X321*'1. Standard_Cost'!$B$17)+(W321*X321*'1. Standard_Cost'!$C$17))</f>
        <v>0</v>
      </c>
      <c r="Z321" s="19"/>
      <c r="AA321" s="19"/>
      <c r="AB321" s="20">
        <f>+Z321*'1. Standard_Cost'!$B$21+AA321*'1. Standard_Cost'!$C$21</f>
        <v>0</v>
      </c>
      <c r="AC321" s="21"/>
      <c r="AD321" s="22"/>
      <c r="AE321" s="20">
        <f>SUM(AD321,AC321,AB321,Y321,U321,T321,S321,R321)*'1. Standard_Cost'!B381</f>
        <v>0</v>
      </c>
      <c r="AF321" s="20">
        <f>SUM(AD321,AE321)</f>
        <v>0</v>
      </c>
      <c r="AG321" s="19"/>
      <c r="AH321" s="19"/>
      <c r="AI321" s="19"/>
      <c r="AJ321" s="23"/>
      <c r="AK321" s="23"/>
      <c r="AL321" s="23"/>
      <c r="AM321" s="20" t="e">
        <f>AG321*'1. Standard_Cost'!B377+'Incremental_Cost Year 1'!#REF!*'1. Standard_Cost'!C377+'Incremental_Cost Year 1'!#REF!*'1. Standard_Cost'!D377+'Incremental_Cost Year 1'!#REF!+'Incremental_Cost Year 1'!#REF!+AK321</f>
        <v>#REF!</v>
      </c>
      <c r="AN321" s="20" t="e">
        <f>AM321*'1. Standard_Cost'!C381</f>
        <v>#REF!</v>
      </c>
      <c r="AO321" s="23"/>
      <c r="AQ321" s="20">
        <f t="shared" ref="AQ321:AQ324" si="594">L321+M321</f>
        <v>0</v>
      </c>
      <c r="AR321" s="20">
        <f t="shared" ref="AR321:AR324" si="595">AF321</f>
        <v>0</v>
      </c>
      <c r="AS321" s="20" t="e">
        <f t="shared" ref="AS321:AS324" si="596">AM321+AN321</f>
        <v>#REF!</v>
      </c>
      <c r="AT321" s="20" t="e">
        <f>SUM(AQ321,AR321,AS321)</f>
        <v>#REF!</v>
      </c>
      <c r="AU321" s="24"/>
      <c r="AV321" s="24"/>
      <c r="AW321" s="24"/>
      <c r="AX321" s="24"/>
      <c r="AY321" s="24"/>
      <c r="AZ321" s="24"/>
      <c r="BA321" s="25" t="e">
        <f t="shared" ref="BA321:BA324" si="597">SUM(AU321:AZ321)-AT321</f>
        <v>#REF!</v>
      </c>
    </row>
    <row r="322" spans="2:53" outlineLevel="2">
      <c r="B322" s="41"/>
      <c r="C322" s="38"/>
      <c r="D322" s="84"/>
      <c r="E322" s="84"/>
      <c r="F322" s="84"/>
      <c r="G322" s="83"/>
      <c r="H322" s="15" t="s">
        <v>50</v>
      </c>
      <c r="I322" s="16"/>
      <c r="J322" s="17"/>
      <c r="K322" s="17"/>
      <c r="L322" s="18" t="str">
        <f>IF(I322&lt;&gt;0,((VLOOKUP(I322,'1. Standard_Cost'!$B$4:$D$9,2)+VLOOKUP(I322,'1. Standard_Cost'!$B$4:$D$9,3))*J322*K322),"0")</f>
        <v>0</v>
      </c>
      <c r="M322" s="18">
        <f t="shared" si="593"/>
        <v>0</v>
      </c>
      <c r="N322" s="19"/>
      <c r="O322" s="19"/>
      <c r="P322" s="19"/>
      <c r="Q322" s="19"/>
      <c r="R322" s="20">
        <f>+N322*P322*'1. Standard_Cost'!$B$13</f>
        <v>0</v>
      </c>
      <c r="S322" s="20">
        <f>+N322*O322*P322*'1. Standard_Cost'!$C$13</f>
        <v>0</v>
      </c>
      <c r="T322" s="20">
        <f>+N322*P322*Q322*'1. Standard_Cost'!$D$13</f>
        <v>0</v>
      </c>
      <c r="U322" s="20">
        <f>+N322*O322*'1. Standard_Cost'!$E$13</f>
        <v>0</v>
      </c>
      <c r="V322" s="19"/>
      <c r="W322" s="19"/>
      <c r="X322" s="19"/>
      <c r="Y322" s="20">
        <f>+V322*((X322*'1. Standard_Cost'!$B$17)+(W322*X322*'1. Standard_Cost'!$C$17))</f>
        <v>0</v>
      </c>
      <c r="Z322" s="19"/>
      <c r="AA322" s="19"/>
      <c r="AB322" s="20">
        <f>+Z322*'1. Standard_Cost'!$B$21+AA322*'1. Standard_Cost'!$C$21</f>
        <v>0</v>
      </c>
      <c r="AC322" s="21"/>
      <c r="AD322" s="22"/>
      <c r="AE322" s="20">
        <f>SUM(AD322,AC322,AB322,Y322,U322,T322,S322,R322)*'1. Standard_Cost'!B381</f>
        <v>0</v>
      </c>
      <c r="AF322" s="20">
        <f t="shared" ref="AF322:AF324" si="598">SUM(AD322,AE322)</f>
        <v>0</v>
      </c>
      <c r="AG322" s="19"/>
      <c r="AH322" s="19"/>
      <c r="AI322" s="19"/>
      <c r="AJ322" s="23"/>
      <c r="AK322" s="23"/>
      <c r="AL322" s="23"/>
      <c r="AM322" s="20" t="e">
        <f>AG322*'1. Standard_Cost'!B377+'Incremental_Cost Year 1'!#REF!*'1. Standard_Cost'!C377+'Incremental_Cost Year 1'!#REF!*'1. Standard_Cost'!D377+'Incremental_Cost Year 1'!#REF!+'Incremental_Cost Year 1'!#REF!+AK322</f>
        <v>#REF!</v>
      </c>
      <c r="AN322" s="20" t="e">
        <f>AM322*'1. Standard_Cost'!C381</f>
        <v>#REF!</v>
      </c>
      <c r="AO322" s="23"/>
      <c r="AQ322" s="20">
        <f t="shared" si="594"/>
        <v>0</v>
      </c>
      <c r="AR322" s="20">
        <f t="shared" si="595"/>
        <v>0</v>
      </c>
      <c r="AS322" s="20" t="e">
        <f t="shared" si="596"/>
        <v>#REF!</v>
      </c>
      <c r="AT322" s="20" t="e">
        <f t="shared" ref="AT322:AT324" si="599">SUM(AQ322,AR322,AS322)</f>
        <v>#REF!</v>
      </c>
      <c r="AU322" s="24"/>
      <c r="AV322" s="24"/>
      <c r="AW322" s="24"/>
      <c r="AX322" s="24"/>
      <c r="AY322" s="24"/>
      <c r="AZ322" s="24"/>
      <c r="BA322" s="25" t="e">
        <f t="shared" si="597"/>
        <v>#REF!</v>
      </c>
    </row>
    <row r="323" spans="2:53" outlineLevel="2">
      <c r="B323" s="41"/>
      <c r="C323" s="38"/>
      <c r="D323" s="84"/>
      <c r="E323" s="84"/>
      <c r="F323" s="84"/>
      <c r="G323" s="83"/>
      <c r="H323" s="15" t="s">
        <v>51</v>
      </c>
      <c r="I323" s="16"/>
      <c r="J323" s="17"/>
      <c r="K323" s="17"/>
      <c r="L323" s="18" t="str">
        <f>IF(I323&lt;&gt;0,((VLOOKUP(I323,'1. Standard_Cost'!$B$4:$D$9,2)+VLOOKUP(I323,'1. Standard_Cost'!$B$4:$D$9,3))*J323*K323),"0")</f>
        <v>0</v>
      </c>
      <c r="M323" s="18">
        <f t="shared" si="593"/>
        <v>0</v>
      </c>
      <c r="N323" s="19"/>
      <c r="O323" s="19"/>
      <c r="P323" s="19"/>
      <c r="Q323" s="19"/>
      <c r="R323" s="20">
        <f>+N323*P323*'1. Standard_Cost'!$B$13</f>
        <v>0</v>
      </c>
      <c r="S323" s="20">
        <f>+N323*O323*P323*'1. Standard_Cost'!$C$13</f>
        <v>0</v>
      </c>
      <c r="T323" s="20">
        <f>+N323*P323*Q323*'1. Standard_Cost'!$D$13</f>
        <v>0</v>
      </c>
      <c r="U323" s="20">
        <f>+N323*O323*'1. Standard_Cost'!$E$13</f>
        <v>0</v>
      </c>
      <c r="V323" s="19"/>
      <c r="W323" s="19"/>
      <c r="X323" s="19"/>
      <c r="Y323" s="20">
        <f>+V323*((X323*'1. Standard_Cost'!$B$17)+(W323*X323*'1. Standard_Cost'!$C$17))</f>
        <v>0</v>
      </c>
      <c r="Z323" s="19"/>
      <c r="AA323" s="19"/>
      <c r="AB323" s="20">
        <f>+Z323*'1. Standard_Cost'!$B$21+AA323*'1. Standard_Cost'!$C$21</f>
        <v>0</v>
      </c>
      <c r="AC323" s="21"/>
      <c r="AD323" s="22"/>
      <c r="AE323" s="20">
        <f>SUM(AD323,AC323,AB323,Y323,U323,T323,S323,R323)*'1. Standard_Cost'!B381</f>
        <v>0</v>
      </c>
      <c r="AF323" s="20">
        <f t="shared" si="598"/>
        <v>0</v>
      </c>
      <c r="AG323" s="19"/>
      <c r="AH323" s="19"/>
      <c r="AI323" s="19"/>
      <c r="AJ323" s="23"/>
      <c r="AK323" s="23"/>
      <c r="AL323" s="23"/>
      <c r="AM323" s="20" t="e">
        <f>AG323*'1. Standard_Cost'!B377+'Incremental_Cost Year 1'!#REF!*'1. Standard_Cost'!C377+'Incremental_Cost Year 1'!#REF!*'1. Standard_Cost'!D377+'Incremental_Cost Year 1'!#REF!+'Incremental_Cost Year 1'!#REF!+AK323</f>
        <v>#REF!</v>
      </c>
      <c r="AN323" s="20" t="e">
        <f>AM323*'1. Standard_Cost'!C381</f>
        <v>#REF!</v>
      </c>
      <c r="AO323" s="23"/>
      <c r="AQ323" s="20">
        <f t="shared" si="594"/>
        <v>0</v>
      </c>
      <c r="AR323" s="20">
        <f t="shared" si="595"/>
        <v>0</v>
      </c>
      <c r="AS323" s="20" t="e">
        <f t="shared" si="596"/>
        <v>#REF!</v>
      </c>
      <c r="AT323" s="20" t="e">
        <f t="shared" si="599"/>
        <v>#REF!</v>
      </c>
      <c r="AU323" s="24"/>
      <c r="AV323" s="24"/>
      <c r="AW323" s="24"/>
      <c r="AX323" s="24"/>
      <c r="AY323" s="24"/>
      <c r="AZ323" s="24"/>
      <c r="BA323" s="25" t="e">
        <f t="shared" si="597"/>
        <v>#REF!</v>
      </c>
    </row>
    <row r="324" spans="2:53" outlineLevel="2">
      <c r="B324" s="41"/>
      <c r="C324" s="38"/>
      <c r="D324" s="84"/>
      <c r="E324" s="84"/>
      <c r="F324" s="84"/>
      <c r="G324" s="83"/>
      <c r="H324" s="26" t="s">
        <v>180</v>
      </c>
      <c r="I324" s="16"/>
      <c r="J324" s="17"/>
      <c r="K324" s="17"/>
      <c r="L324" s="18" t="str">
        <f>IF(I324&lt;&gt;0,((VLOOKUP(I324,'1. Standard_Cost'!$B$4:$D$9,2)+VLOOKUP(I324,'1. Standard_Cost'!$B$4:$D$9,3))*J324*K324),"0")</f>
        <v>0</v>
      </c>
      <c r="M324" s="18">
        <f t="shared" si="593"/>
        <v>0</v>
      </c>
      <c r="N324" s="19"/>
      <c r="O324" s="19"/>
      <c r="P324" s="19"/>
      <c r="Q324" s="19"/>
      <c r="R324" s="20">
        <f>+N324*P324*'1. Standard_Cost'!$B$13</f>
        <v>0</v>
      </c>
      <c r="S324" s="20">
        <f>+N324*O324*P324*'1. Standard_Cost'!$C$13</f>
        <v>0</v>
      </c>
      <c r="T324" s="20">
        <f>+N324*P324*Q324*'1. Standard_Cost'!$D$13</f>
        <v>0</v>
      </c>
      <c r="U324" s="20">
        <f>+N324*O324*'1. Standard_Cost'!$E$13</f>
        <v>0</v>
      </c>
      <c r="V324" s="19"/>
      <c r="W324" s="19"/>
      <c r="X324" s="19"/>
      <c r="Y324" s="20">
        <f>+V324*((X324*'1. Standard_Cost'!$B$17)+(W324*X324*'1. Standard_Cost'!$C$17))</f>
        <v>0</v>
      </c>
      <c r="Z324" s="19"/>
      <c r="AA324" s="19"/>
      <c r="AB324" s="20">
        <f>+Z324*'1. Standard_Cost'!$B$21+AA324*'1. Standard_Cost'!$C$21</f>
        <v>0</v>
      </c>
      <c r="AC324" s="21"/>
      <c r="AD324" s="22"/>
      <c r="AE324" s="20">
        <f>SUM(AD324,AC324,AB324,Y324,U324,T324,S324,R324)*'1. Standard_Cost'!B381</f>
        <v>0</v>
      </c>
      <c r="AF324" s="20">
        <f t="shared" si="598"/>
        <v>0</v>
      </c>
      <c r="AG324" s="19"/>
      <c r="AH324" s="19"/>
      <c r="AI324" s="19"/>
      <c r="AJ324" s="23"/>
      <c r="AK324" s="23"/>
      <c r="AL324" s="23"/>
      <c r="AM324" s="20" t="e">
        <f>AG324*'1. Standard_Cost'!B377+'Incremental_Cost Year 1'!#REF!*'1. Standard_Cost'!C377+'Incremental_Cost Year 1'!#REF!*'1. Standard_Cost'!D377+'Incremental_Cost Year 1'!#REF!+'Incremental_Cost Year 1'!#REF!+AK324</f>
        <v>#REF!</v>
      </c>
      <c r="AN324" s="20" t="e">
        <f>AM324*'1. Standard_Cost'!C381</f>
        <v>#REF!</v>
      </c>
      <c r="AO324" s="23"/>
      <c r="AQ324" s="20">
        <f t="shared" si="594"/>
        <v>0</v>
      </c>
      <c r="AR324" s="20">
        <f t="shared" si="595"/>
        <v>0</v>
      </c>
      <c r="AS324" s="20" t="e">
        <f t="shared" si="596"/>
        <v>#REF!</v>
      </c>
      <c r="AT324" s="20" t="e">
        <f t="shared" si="599"/>
        <v>#REF!</v>
      </c>
      <c r="AU324" s="24"/>
      <c r="AV324" s="24"/>
      <c r="AW324" s="24"/>
      <c r="AX324" s="24"/>
      <c r="AY324" s="24"/>
      <c r="AZ324" s="24"/>
      <c r="BA324" s="25" t="e">
        <f t="shared" si="597"/>
        <v>#REF!</v>
      </c>
    </row>
    <row r="325" spans="2:53" ht="27.6" outlineLevel="1">
      <c r="B325" s="41"/>
      <c r="C325" s="38"/>
      <c r="D325" s="86" t="s">
        <v>48</v>
      </c>
      <c r="E325" s="86" t="s">
        <v>336</v>
      </c>
      <c r="F325" s="88" t="s">
        <v>153</v>
      </c>
      <c r="G325" s="89" t="s">
        <v>154</v>
      </c>
      <c r="H325" s="27" t="s">
        <v>339</v>
      </c>
      <c r="I325" s="28"/>
      <c r="J325" s="28"/>
      <c r="K325" s="28"/>
      <c r="L325" s="29">
        <f>SUM(L321:L324)</f>
        <v>0</v>
      </c>
      <c r="M325" s="29">
        <f>SUM(M321:M324)</f>
        <v>0</v>
      </c>
      <c r="N325" s="28"/>
      <c r="O325" s="28"/>
      <c r="P325" s="28"/>
      <c r="Q325" s="28"/>
      <c r="R325" s="30">
        <f>SUM(R321:R324)</f>
        <v>0</v>
      </c>
      <c r="S325" s="30">
        <f>SUM(S321:S324)</f>
        <v>0</v>
      </c>
      <c r="T325" s="30">
        <f>SUM(T321:T324)</f>
        <v>0</v>
      </c>
      <c r="U325" s="30">
        <f>SUM(U321:U324)</f>
        <v>0</v>
      </c>
      <c r="V325" s="28"/>
      <c r="W325" s="28"/>
      <c r="X325" s="28"/>
      <c r="Y325" s="29">
        <f>SUM(Y321:Y324)</f>
        <v>0</v>
      </c>
      <c r="Z325" s="28"/>
      <c r="AA325" s="28"/>
      <c r="AB325" s="29">
        <f t="shared" ref="AB325:AF325" si="600">SUM(AB321:AB324)</f>
        <v>0</v>
      </c>
      <c r="AC325" s="29">
        <f t="shared" si="600"/>
        <v>0</v>
      </c>
      <c r="AD325" s="29">
        <f t="shared" si="600"/>
        <v>0</v>
      </c>
      <c r="AE325" s="29">
        <f t="shared" si="600"/>
        <v>0</v>
      </c>
      <c r="AF325" s="29">
        <f t="shared" si="600"/>
        <v>0</v>
      </c>
      <c r="AG325" s="28"/>
      <c r="AH325" s="28"/>
      <c r="AI325" s="28"/>
      <c r="AJ325" s="30">
        <f>SUM(AJ321:AJ324)</f>
        <v>0</v>
      </c>
      <c r="AK325" s="30">
        <f>SUM(AK321:AK324)</f>
        <v>0</v>
      </c>
      <c r="AL325" s="30">
        <f>SUM(AL321:AL324)</f>
        <v>0</v>
      </c>
      <c r="AM325" s="29" t="e">
        <f>SUM(AM321:AM324)</f>
        <v>#REF!</v>
      </c>
      <c r="AN325" s="29" t="e">
        <f>SUM(AN321:AN324)</f>
        <v>#REF!</v>
      </c>
      <c r="AO325" s="31"/>
      <c r="AP325" s="32"/>
      <c r="AQ325" s="78">
        <f t="shared" ref="AQ325:BA325" si="601">SUM(AQ321:AQ324)</f>
        <v>0</v>
      </c>
      <c r="AR325" s="78">
        <f t="shared" si="601"/>
        <v>0</v>
      </c>
      <c r="AS325" s="78" t="e">
        <f t="shared" si="601"/>
        <v>#REF!</v>
      </c>
      <c r="AT325" s="78" t="e">
        <f t="shared" si="601"/>
        <v>#REF!</v>
      </c>
      <c r="AU325" s="78">
        <f t="shared" si="601"/>
        <v>0</v>
      </c>
      <c r="AV325" s="78">
        <f t="shared" si="601"/>
        <v>0</v>
      </c>
      <c r="AW325" s="78">
        <f t="shared" si="601"/>
        <v>0</v>
      </c>
      <c r="AX325" s="78">
        <f t="shared" si="601"/>
        <v>0</v>
      </c>
      <c r="AY325" s="78">
        <f t="shared" si="601"/>
        <v>0</v>
      </c>
      <c r="AZ325" s="78">
        <f t="shared" si="601"/>
        <v>0</v>
      </c>
      <c r="BA325" s="78" t="e">
        <f t="shared" si="601"/>
        <v>#REF!</v>
      </c>
    </row>
    <row r="326" spans="2:53" outlineLevel="2">
      <c r="B326" s="41"/>
      <c r="C326" s="38"/>
      <c r="D326" s="85"/>
      <c r="E326" s="85"/>
      <c r="F326" s="87"/>
      <c r="G326" s="82"/>
      <c r="H326" s="15" t="s">
        <v>49</v>
      </c>
      <c r="I326" s="16"/>
      <c r="J326" s="17"/>
      <c r="K326" s="17"/>
      <c r="L326" s="18" t="str">
        <f>IF(I326&lt;&gt;0,((VLOOKUP(I326,'1. Standard_Cost'!$B$4:$D$9,2)+VLOOKUP(I326,'1. Standard_Cost'!$B$4:$D$9,3))*J326*K326),"0")</f>
        <v>0</v>
      </c>
      <c r="M326" s="18">
        <f t="shared" ref="M326:M329" si="602">L326*0.167</f>
        <v>0</v>
      </c>
      <c r="N326" s="19"/>
      <c r="O326" s="19"/>
      <c r="P326" s="19"/>
      <c r="Q326" s="19"/>
      <c r="R326" s="20">
        <f>+N326*P326*'1. Standard_Cost'!$B$13</f>
        <v>0</v>
      </c>
      <c r="S326" s="20">
        <f>+N326*O326*P326*'1. Standard_Cost'!$C$13</f>
        <v>0</v>
      </c>
      <c r="T326" s="20">
        <f>+N326*P326*Q326*'1. Standard_Cost'!$D$13</f>
        <v>0</v>
      </c>
      <c r="U326" s="20">
        <f>+N326*O326*'1. Standard_Cost'!$E$13</f>
        <v>0</v>
      </c>
      <c r="V326" s="19"/>
      <c r="W326" s="19"/>
      <c r="X326" s="19"/>
      <c r="Y326" s="20">
        <f>+V326*((X326*'1. Standard_Cost'!$B$17)+(W326*X326*'1. Standard_Cost'!$C$17))</f>
        <v>0</v>
      </c>
      <c r="Z326" s="19"/>
      <c r="AA326" s="19"/>
      <c r="AB326" s="20">
        <f>+Z326*'1. Standard_Cost'!$B$21+AA326*'1. Standard_Cost'!$C$21</f>
        <v>0</v>
      </c>
      <c r="AC326" s="21"/>
      <c r="AD326" s="22"/>
      <c r="AE326" s="20">
        <f>SUM(AD326,AC326,AB326,Y326,U326,T326,S326,R326)*'1. Standard_Cost'!B381</f>
        <v>0</v>
      </c>
      <c r="AF326" s="20">
        <f>SUM(AD326,AE326)</f>
        <v>0</v>
      </c>
      <c r="AG326" s="19"/>
      <c r="AH326" s="19"/>
      <c r="AI326" s="19"/>
      <c r="AJ326" s="23"/>
      <c r="AK326" s="23"/>
      <c r="AL326" s="23"/>
      <c r="AM326" s="20" t="e">
        <f>AG326*'1. Standard_Cost'!B377+'Incremental_Cost Year 1'!#REF!*'1. Standard_Cost'!C377+'Incremental_Cost Year 1'!#REF!*'1. Standard_Cost'!D377+'Incremental_Cost Year 1'!#REF!+'Incremental_Cost Year 1'!#REF!+AK326</f>
        <v>#REF!</v>
      </c>
      <c r="AN326" s="20" t="e">
        <f>AM326*'1. Standard_Cost'!C381</f>
        <v>#REF!</v>
      </c>
      <c r="AO326" s="23"/>
      <c r="AQ326" s="20">
        <f t="shared" ref="AQ326:AQ329" si="603">L326+M326</f>
        <v>0</v>
      </c>
      <c r="AR326" s="20">
        <f t="shared" ref="AR326:AR329" si="604">AF326</f>
        <v>0</v>
      </c>
      <c r="AS326" s="20" t="e">
        <f t="shared" ref="AS326:AS329" si="605">AM326+AN326</f>
        <v>#REF!</v>
      </c>
      <c r="AT326" s="20" t="e">
        <f>SUM(AQ326,AR326,AS326)</f>
        <v>#REF!</v>
      </c>
      <c r="AU326" s="24"/>
      <c r="AV326" s="24"/>
      <c r="AW326" s="24"/>
      <c r="AX326" s="24"/>
      <c r="AY326" s="24"/>
      <c r="AZ326" s="24"/>
      <c r="BA326" s="25" t="e">
        <f t="shared" ref="BA326:BA329" si="606">SUM(AU326:AZ326)-AT326</f>
        <v>#REF!</v>
      </c>
    </row>
    <row r="327" spans="2:53" outlineLevel="2">
      <c r="B327" s="41"/>
      <c r="C327" s="38"/>
      <c r="D327" s="84"/>
      <c r="E327" s="84"/>
      <c r="F327" s="84"/>
      <c r="G327" s="83"/>
      <c r="H327" s="15" t="s">
        <v>50</v>
      </c>
      <c r="I327" s="16"/>
      <c r="J327" s="17"/>
      <c r="K327" s="17"/>
      <c r="L327" s="18" t="str">
        <f>IF(I327&lt;&gt;0,((VLOOKUP(I327,'1. Standard_Cost'!$B$4:$D$9,2)+VLOOKUP(I327,'1. Standard_Cost'!$B$4:$D$9,3))*J327*K327),"0")</f>
        <v>0</v>
      </c>
      <c r="M327" s="18">
        <f t="shared" si="602"/>
        <v>0</v>
      </c>
      <c r="N327" s="19"/>
      <c r="O327" s="19"/>
      <c r="P327" s="19"/>
      <c r="Q327" s="19"/>
      <c r="R327" s="20">
        <f>+N327*P327*'1. Standard_Cost'!$B$13</f>
        <v>0</v>
      </c>
      <c r="S327" s="20">
        <f>+N327*O327*P327*'1. Standard_Cost'!$C$13</f>
        <v>0</v>
      </c>
      <c r="T327" s="20">
        <f>+N327*P327*Q327*'1. Standard_Cost'!$D$13</f>
        <v>0</v>
      </c>
      <c r="U327" s="20">
        <f>+N327*O327*'1. Standard_Cost'!$E$13</f>
        <v>0</v>
      </c>
      <c r="V327" s="19"/>
      <c r="W327" s="19"/>
      <c r="X327" s="19"/>
      <c r="Y327" s="20">
        <f>+V327*((X327*'1. Standard_Cost'!$B$17)+(W327*X327*'1. Standard_Cost'!$C$17))</f>
        <v>0</v>
      </c>
      <c r="Z327" s="19"/>
      <c r="AA327" s="19"/>
      <c r="AB327" s="20">
        <f>+Z327*'1. Standard_Cost'!$B$21+AA327*'1. Standard_Cost'!$C$21</f>
        <v>0</v>
      </c>
      <c r="AC327" s="21"/>
      <c r="AD327" s="22"/>
      <c r="AE327" s="20">
        <f>SUM(AD327,AC327,AB327,Y327,U327,T327,S327,R327)*'1. Standard_Cost'!B381</f>
        <v>0</v>
      </c>
      <c r="AF327" s="20">
        <f t="shared" ref="AF327:AF329" si="607">SUM(AD327,AE327)</f>
        <v>0</v>
      </c>
      <c r="AG327" s="19"/>
      <c r="AH327" s="19"/>
      <c r="AI327" s="19"/>
      <c r="AJ327" s="23"/>
      <c r="AK327" s="23"/>
      <c r="AL327" s="23"/>
      <c r="AM327" s="20" t="e">
        <f>AG327*'1. Standard_Cost'!B377+'Incremental_Cost Year 1'!#REF!*'1. Standard_Cost'!C377+'Incremental_Cost Year 1'!#REF!*'1. Standard_Cost'!D377+'Incremental_Cost Year 1'!#REF!+'Incremental_Cost Year 1'!#REF!+AK327</f>
        <v>#REF!</v>
      </c>
      <c r="AN327" s="20" t="e">
        <f>AM327*'1. Standard_Cost'!C381</f>
        <v>#REF!</v>
      </c>
      <c r="AO327" s="23"/>
      <c r="AQ327" s="20">
        <f t="shared" si="603"/>
        <v>0</v>
      </c>
      <c r="AR327" s="20">
        <f t="shared" si="604"/>
        <v>0</v>
      </c>
      <c r="AS327" s="20" t="e">
        <f t="shared" si="605"/>
        <v>#REF!</v>
      </c>
      <c r="AT327" s="20" t="e">
        <f t="shared" ref="AT327:AT329" si="608">SUM(AQ327,AR327,AS327)</f>
        <v>#REF!</v>
      </c>
      <c r="AU327" s="24"/>
      <c r="AV327" s="24">
        <v>0</v>
      </c>
      <c r="AW327" s="24"/>
      <c r="AX327" s="24"/>
      <c r="AY327" s="24"/>
      <c r="AZ327" s="24"/>
      <c r="BA327" s="25" t="e">
        <f t="shared" si="606"/>
        <v>#REF!</v>
      </c>
    </row>
    <row r="328" spans="2:53" outlineLevel="2">
      <c r="B328" s="41"/>
      <c r="C328" s="41"/>
      <c r="D328" s="84"/>
      <c r="E328" s="84"/>
      <c r="F328" s="84"/>
      <c r="G328" s="83"/>
      <c r="H328" s="15" t="s">
        <v>51</v>
      </c>
      <c r="I328" s="16"/>
      <c r="J328" s="17"/>
      <c r="K328" s="17"/>
      <c r="L328" s="18" t="str">
        <f>IF(I328&lt;&gt;0,((VLOOKUP(I328,'1. Standard_Cost'!$B$4:$D$9,2)+VLOOKUP(I328,'1. Standard_Cost'!$B$4:$D$9,3))*J328*K328),"0")</f>
        <v>0</v>
      </c>
      <c r="M328" s="18">
        <f t="shared" si="602"/>
        <v>0</v>
      </c>
      <c r="N328" s="19"/>
      <c r="O328" s="19"/>
      <c r="P328" s="19"/>
      <c r="Q328" s="19"/>
      <c r="R328" s="20">
        <f>+N328*P328*'1. Standard_Cost'!$B$13</f>
        <v>0</v>
      </c>
      <c r="S328" s="20">
        <f>+N328*O328*P328*'1. Standard_Cost'!$C$13</f>
        <v>0</v>
      </c>
      <c r="T328" s="20">
        <f>+N328*P328*Q328*'1. Standard_Cost'!$D$13</f>
        <v>0</v>
      </c>
      <c r="U328" s="20">
        <f>+N328*O328*'1. Standard_Cost'!$E$13</f>
        <v>0</v>
      </c>
      <c r="V328" s="19"/>
      <c r="W328" s="19"/>
      <c r="X328" s="19"/>
      <c r="Y328" s="20">
        <f>+V328*((X328*'1. Standard_Cost'!$B$17)+(W328*X328*'1. Standard_Cost'!$C$17))</f>
        <v>0</v>
      </c>
      <c r="Z328" s="19"/>
      <c r="AA328" s="19"/>
      <c r="AB328" s="20">
        <f>+Z328*'1. Standard_Cost'!$B$21+AA328*'1. Standard_Cost'!$C$21</f>
        <v>0</v>
      </c>
      <c r="AC328" s="21"/>
      <c r="AD328" s="22"/>
      <c r="AE328" s="20">
        <f>SUM(AD328,AC328,AB328,Y328,U328,T328,S328,R328)*'1. Standard_Cost'!B381</f>
        <v>0</v>
      </c>
      <c r="AF328" s="20">
        <f t="shared" si="607"/>
        <v>0</v>
      </c>
      <c r="AG328" s="19"/>
      <c r="AH328" s="19"/>
      <c r="AI328" s="19"/>
      <c r="AJ328" s="23"/>
      <c r="AK328" s="23"/>
      <c r="AL328" s="23"/>
      <c r="AM328" s="20" t="e">
        <f>AG328*'1. Standard_Cost'!B377+'Incremental_Cost Year 1'!#REF!*'1. Standard_Cost'!C377+'Incremental_Cost Year 1'!#REF!*'1. Standard_Cost'!D377+'Incremental_Cost Year 1'!#REF!+'Incremental_Cost Year 1'!#REF!+AK328</f>
        <v>#REF!</v>
      </c>
      <c r="AN328" s="20" t="e">
        <f>AM328*'1. Standard_Cost'!C381</f>
        <v>#REF!</v>
      </c>
      <c r="AO328" s="23"/>
      <c r="AQ328" s="20">
        <f t="shared" si="603"/>
        <v>0</v>
      </c>
      <c r="AR328" s="20">
        <f t="shared" si="604"/>
        <v>0</v>
      </c>
      <c r="AS328" s="20" t="e">
        <f t="shared" si="605"/>
        <v>#REF!</v>
      </c>
      <c r="AT328" s="20" t="e">
        <f t="shared" si="608"/>
        <v>#REF!</v>
      </c>
      <c r="AU328" s="24"/>
      <c r="AV328" s="24"/>
      <c r="AW328" s="24"/>
      <c r="AX328" s="24"/>
      <c r="AY328" s="24"/>
      <c r="AZ328" s="24"/>
      <c r="BA328" s="25" t="e">
        <f t="shared" si="606"/>
        <v>#REF!</v>
      </c>
    </row>
    <row r="329" spans="2:53" outlineLevel="2">
      <c r="B329" s="41"/>
      <c r="C329" s="41"/>
      <c r="D329" s="84"/>
      <c r="E329" s="84"/>
      <c r="F329" s="84"/>
      <c r="G329" s="83"/>
      <c r="H329" s="26" t="s">
        <v>180</v>
      </c>
      <c r="I329" s="16"/>
      <c r="J329" s="17"/>
      <c r="K329" s="17"/>
      <c r="L329" s="18" t="str">
        <f>IF(I329&lt;&gt;0,((VLOOKUP(I329,'1. Standard_Cost'!$B$4:$D$9,2)+VLOOKUP(I329,'1. Standard_Cost'!$B$4:$D$9,3))*J329*K329),"0")</f>
        <v>0</v>
      </c>
      <c r="M329" s="18">
        <f t="shared" si="602"/>
        <v>0</v>
      </c>
      <c r="N329" s="19"/>
      <c r="O329" s="19"/>
      <c r="P329" s="19"/>
      <c r="Q329" s="19"/>
      <c r="R329" s="20">
        <f>+N329*P329*'1. Standard_Cost'!$B$13</f>
        <v>0</v>
      </c>
      <c r="S329" s="20">
        <f>+N329*O329*P329*'1. Standard_Cost'!$C$13</f>
        <v>0</v>
      </c>
      <c r="T329" s="20">
        <f>+N329*P329*Q329*'1. Standard_Cost'!$D$13</f>
        <v>0</v>
      </c>
      <c r="U329" s="20">
        <f>+N329*O329*'1. Standard_Cost'!$E$13</f>
        <v>0</v>
      </c>
      <c r="V329" s="19"/>
      <c r="W329" s="19"/>
      <c r="X329" s="19"/>
      <c r="Y329" s="20">
        <f>+V329*((X329*'1. Standard_Cost'!$B$17)+(W329*X329*'1. Standard_Cost'!$C$17))</f>
        <v>0</v>
      </c>
      <c r="Z329" s="19"/>
      <c r="AA329" s="19"/>
      <c r="AB329" s="20">
        <f>+Z329*'1. Standard_Cost'!$B$21+AA329*'1. Standard_Cost'!$C$21</f>
        <v>0</v>
      </c>
      <c r="AC329" s="21"/>
      <c r="AD329" s="22"/>
      <c r="AE329" s="20">
        <f>SUM(AD329,AC329,AB329,Y329,U329,T329,S329,R329)*'1. Standard_Cost'!B381</f>
        <v>0</v>
      </c>
      <c r="AF329" s="20">
        <f t="shared" si="607"/>
        <v>0</v>
      </c>
      <c r="AG329" s="19"/>
      <c r="AH329" s="19"/>
      <c r="AI329" s="19"/>
      <c r="AJ329" s="23"/>
      <c r="AK329" s="23"/>
      <c r="AL329" s="23"/>
      <c r="AM329" s="20" t="e">
        <f>AG329*'1. Standard_Cost'!B377+'Incremental_Cost Year 1'!#REF!*'1. Standard_Cost'!C377+'Incremental_Cost Year 1'!#REF!*'1. Standard_Cost'!D377+'Incremental_Cost Year 1'!#REF!+'Incremental_Cost Year 1'!#REF!+AK329</f>
        <v>#REF!</v>
      </c>
      <c r="AN329" s="20" t="e">
        <f>AM329*'1. Standard_Cost'!C381</f>
        <v>#REF!</v>
      </c>
      <c r="AO329" s="23"/>
      <c r="AQ329" s="20">
        <f t="shared" si="603"/>
        <v>0</v>
      </c>
      <c r="AR329" s="20">
        <f t="shared" si="604"/>
        <v>0</v>
      </c>
      <c r="AS329" s="20" t="e">
        <f t="shared" si="605"/>
        <v>#REF!</v>
      </c>
      <c r="AT329" s="20" t="e">
        <f t="shared" si="608"/>
        <v>#REF!</v>
      </c>
      <c r="AU329" s="24"/>
      <c r="AV329" s="24"/>
      <c r="AW329" s="24"/>
      <c r="AX329" s="24"/>
      <c r="AY329" s="24"/>
      <c r="AZ329" s="24"/>
      <c r="BA329" s="25" t="e">
        <f t="shared" si="606"/>
        <v>#REF!</v>
      </c>
    </row>
    <row r="330" spans="2:53" ht="41.4" outlineLevel="1">
      <c r="B330" s="41"/>
      <c r="C330" s="41"/>
      <c r="D330" s="86" t="s">
        <v>48</v>
      </c>
      <c r="E330" s="86" t="s">
        <v>348</v>
      </c>
      <c r="F330" s="88" t="s">
        <v>153</v>
      </c>
      <c r="G330" s="89" t="s">
        <v>154</v>
      </c>
      <c r="H330" s="27" t="s">
        <v>340</v>
      </c>
      <c r="I330" s="28"/>
      <c r="J330" s="28"/>
      <c r="K330" s="28"/>
      <c r="L330" s="29">
        <f>SUM(L326:L329)</f>
        <v>0</v>
      </c>
      <c r="M330" s="29">
        <f>SUM(M326:M329)</f>
        <v>0</v>
      </c>
      <c r="N330" s="28"/>
      <c r="O330" s="28"/>
      <c r="P330" s="28"/>
      <c r="Q330" s="28"/>
      <c r="R330" s="30">
        <f>SUM(R326:R329)</f>
        <v>0</v>
      </c>
      <c r="S330" s="30">
        <f>SUM(S326:S329)</f>
        <v>0</v>
      </c>
      <c r="T330" s="30">
        <f>SUM(T326:T329)</f>
        <v>0</v>
      </c>
      <c r="U330" s="30">
        <f>SUM(U326:U329)</f>
        <v>0</v>
      </c>
      <c r="V330" s="28"/>
      <c r="W330" s="28"/>
      <c r="X330" s="28"/>
      <c r="Y330" s="29">
        <f>SUM(Y326:Y329)</f>
        <v>0</v>
      </c>
      <c r="Z330" s="28"/>
      <c r="AA330" s="28"/>
      <c r="AB330" s="29">
        <f t="shared" ref="AB330:AF330" si="609">SUM(AB326:AB329)</f>
        <v>0</v>
      </c>
      <c r="AC330" s="29">
        <f t="shared" si="609"/>
        <v>0</v>
      </c>
      <c r="AD330" s="29">
        <f t="shared" si="609"/>
        <v>0</v>
      </c>
      <c r="AE330" s="29">
        <f t="shared" si="609"/>
        <v>0</v>
      </c>
      <c r="AF330" s="29">
        <f t="shared" si="609"/>
        <v>0</v>
      </c>
      <c r="AG330" s="28"/>
      <c r="AH330" s="28"/>
      <c r="AI330" s="28"/>
      <c r="AJ330" s="30">
        <f>SUM(AJ326:AJ329)</f>
        <v>0</v>
      </c>
      <c r="AK330" s="30">
        <f>SUM(AK326:AK329)</f>
        <v>0</v>
      </c>
      <c r="AL330" s="30">
        <f>SUM(AL326:AL329)</f>
        <v>0</v>
      </c>
      <c r="AM330" s="29" t="e">
        <f>SUM(AM326:AM329)</f>
        <v>#REF!</v>
      </c>
      <c r="AN330" s="29" t="e">
        <f>SUM(AN326:AN329)</f>
        <v>#REF!</v>
      </c>
      <c r="AO330" s="31"/>
      <c r="AP330" s="32"/>
      <c r="AQ330" s="78">
        <f t="shared" ref="AQ330:BA330" si="610">SUM(AQ326:AQ329)</f>
        <v>0</v>
      </c>
      <c r="AR330" s="78">
        <f t="shared" si="610"/>
        <v>0</v>
      </c>
      <c r="AS330" s="78" t="e">
        <f t="shared" si="610"/>
        <v>#REF!</v>
      </c>
      <c r="AT330" s="78" t="e">
        <f t="shared" si="610"/>
        <v>#REF!</v>
      </c>
      <c r="AU330" s="78">
        <f t="shared" si="610"/>
        <v>0</v>
      </c>
      <c r="AV330" s="78">
        <f t="shared" si="610"/>
        <v>0</v>
      </c>
      <c r="AW330" s="78">
        <f t="shared" si="610"/>
        <v>0</v>
      </c>
      <c r="AX330" s="78">
        <f t="shared" si="610"/>
        <v>0</v>
      </c>
      <c r="AY330" s="78">
        <f t="shared" si="610"/>
        <v>0</v>
      </c>
      <c r="AZ330" s="78">
        <f t="shared" si="610"/>
        <v>0</v>
      </c>
      <c r="BA330" s="78" t="e">
        <f t="shared" si="610"/>
        <v>#REF!</v>
      </c>
    </row>
    <row r="331" spans="2:53" s="39" customFormat="1" ht="12.75" customHeight="1">
      <c r="B331" s="49"/>
      <c r="C331" s="224" t="s">
        <v>337</v>
      </c>
      <c r="D331" s="224"/>
      <c r="E331" s="225"/>
      <c r="F331" s="69"/>
      <c r="G331" s="69"/>
      <c r="H331" s="57" t="s">
        <v>341</v>
      </c>
      <c r="I331" s="58"/>
      <c r="J331" s="58"/>
      <c r="K331" s="58"/>
      <c r="L331" s="59">
        <f>SUM(L336,L341,L346,L351,L356,L361)</f>
        <v>0</v>
      </c>
      <c r="M331" s="59">
        <f>SUM(M336,M341,M346,M351,M356,M361)</f>
        <v>0</v>
      </c>
      <c r="N331" s="58"/>
      <c r="O331" s="58"/>
      <c r="P331" s="58"/>
      <c r="Q331" s="58"/>
      <c r="R331" s="59">
        <f t="shared" ref="R331:U331" si="611">SUM(R336,R341,R346,R351,R356,R361)</f>
        <v>0</v>
      </c>
      <c r="S331" s="59">
        <f t="shared" si="611"/>
        <v>0</v>
      </c>
      <c r="T331" s="59">
        <f t="shared" si="611"/>
        <v>0</v>
      </c>
      <c r="U331" s="59">
        <f t="shared" si="611"/>
        <v>0</v>
      </c>
      <c r="V331" s="58"/>
      <c r="W331" s="58"/>
      <c r="X331" s="58"/>
      <c r="Y331" s="59">
        <f>SUM(Y336,Y341,Y346,Y351,Y356,Y361)</f>
        <v>0</v>
      </c>
      <c r="Z331" s="58"/>
      <c r="AA331" s="58"/>
      <c r="AB331" s="59">
        <f t="shared" ref="AB331:AF331" si="612">SUM(AB336,AB341,AB346,AB351,AB356,AB361)</f>
        <v>0</v>
      </c>
      <c r="AC331" s="59">
        <f t="shared" si="612"/>
        <v>0</v>
      </c>
      <c r="AD331" s="59">
        <f t="shared" si="612"/>
        <v>0</v>
      </c>
      <c r="AE331" s="59">
        <f t="shared" si="612"/>
        <v>0</v>
      </c>
      <c r="AF331" s="59">
        <f t="shared" si="612"/>
        <v>0</v>
      </c>
      <c r="AG331" s="58"/>
      <c r="AH331" s="58"/>
      <c r="AI331" s="58"/>
      <c r="AJ331" s="59">
        <f t="shared" ref="AJ331:AN331" si="613">SUM(AJ336,AJ341,AJ346,AJ351,AJ356,AJ361)</f>
        <v>0</v>
      </c>
      <c r="AK331" s="59">
        <f t="shared" si="613"/>
        <v>0</v>
      </c>
      <c r="AL331" s="59">
        <f t="shared" si="613"/>
        <v>0</v>
      </c>
      <c r="AM331" s="59" t="e">
        <f t="shared" si="613"/>
        <v>#REF!</v>
      </c>
      <c r="AN331" s="59" t="e">
        <f t="shared" si="613"/>
        <v>#REF!</v>
      </c>
      <c r="AO331" s="60"/>
      <c r="AP331" s="40"/>
      <c r="AQ331" s="59">
        <f t="shared" ref="AQ331:BA331" si="614">SUM(AQ336,AQ341,AQ346,AQ351,AQ356,AQ361)</f>
        <v>0</v>
      </c>
      <c r="AR331" s="59">
        <f t="shared" si="614"/>
        <v>0</v>
      </c>
      <c r="AS331" s="59" t="e">
        <f t="shared" si="614"/>
        <v>#REF!</v>
      </c>
      <c r="AT331" s="59" t="e">
        <f t="shared" si="614"/>
        <v>#REF!</v>
      </c>
      <c r="AU331" s="59">
        <f t="shared" si="614"/>
        <v>0</v>
      </c>
      <c r="AV331" s="59">
        <f t="shared" si="614"/>
        <v>0</v>
      </c>
      <c r="AW331" s="59">
        <f t="shared" si="614"/>
        <v>0</v>
      </c>
      <c r="AX331" s="59">
        <f t="shared" si="614"/>
        <v>0</v>
      </c>
      <c r="AY331" s="59">
        <f t="shared" si="614"/>
        <v>0</v>
      </c>
      <c r="AZ331" s="59">
        <f t="shared" si="614"/>
        <v>0</v>
      </c>
      <c r="BA331" s="59" t="e">
        <f t="shared" si="614"/>
        <v>#REF!</v>
      </c>
    </row>
    <row r="332" spans="2:53" outlineLevel="2">
      <c r="B332" s="41"/>
      <c r="C332" s="38"/>
      <c r="D332" s="85"/>
      <c r="E332" s="85"/>
      <c r="F332" s="87"/>
      <c r="G332" s="82"/>
      <c r="H332" s="15" t="s">
        <v>49</v>
      </c>
      <c r="I332" s="16"/>
      <c r="J332" s="17"/>
      <c r="K332" s="17"/>
      <c r="L332" s="18" t="str">
        <f>IF(I332&lt;&gt;0,((VLOOKUP(I332,'1. Standard_Cost'!$B$4:$D$9,2)+VLOOKUP(I332,'1. Standard_Cost'!$B$4:$D$9,3))*J332*K332),"0")</f>
        <v>0</v>
      </c>
      <c r="M332" s="18">
        <f t="shared" ref="M332:M335" si="615">L332*0.167</f>
        <v>0</v>
      </c>
      <c r="N332" s="19"/>
      <c r="O332" s="19"/>
      <c r="P332" s="19"/>
      <c r="Q332" s="19"/>
      <c r="R332" s="20">
        <f>+N332*P332*'1. Standard_Cost'!$B$13</f>
        <v>0</v>
      </c>
      <c r="S332" s="20">
        <f>+N332*O332*P332*'1. Standard_Cost'!$C$13</f>
        <v>0</v>
      </c>
      <c r="T332" s="20">
        <f>+N332*P332*Q332*'1. Standard_Cost'!$D$13</f>
        <v>0</v>
      </c>
      <c r="U332" s="20">
        <f>+N332*O332*'1. Standard_Cost'!$E$13</f>
        <v>0</v>
      </c>
      <c r="V332" s="19"/>
      <c r="W332" s="19"/>
      <c r="X332" s="19"/>
      <c r="Y332" s="20">
        <f>+V332*((X332*'1. Standard_Cost'!$B$17)+(W332*X332*'1. Standard_Cost'!$C$17))</f>
        <v>0</v>
      </c>
      <c r="Z332" s="19"/>
      <c r="AA332" s="19"/>
      <c r="AB332" s="20">
        <f>+Z332*'1. Standard_Cost'!$B$21+AA332*'1. Standard_Cost'!$C$21</f>
        <v>0</v>
      </c>
      <c r="AC332" s="21"/>
      <c r="AD332" s="22"/>
      <c r="AE332" s="20">
        <f>SUM(AD332,AC332,AB332,Y332,U332,T332,S332,R332)*'1. Standard_Cost'!B392</f>
        <v>0</v>
      </c>
      <c r="AF332" s="20">
        <f>SUM(AD332,AE332)</f>
        <v>0</v>
      </c>
      <c r="AG332" s="19"/>
      <c r="AH332" s="19"/>
      <c r="AI332" s="19"/>
      <c r="AJ332" s="23"/>
      <c r="AK332" s="23"/>
      <c r="AL332" s="23"/>
      <c r="AM332" s="20" t="e">
        <f>AG332*'1. Standard_Cost'!B388+'Incremental_Cost Year 1'!#REF!*'1. Standard_Cost'!C388+'Incremental_Cost Year 1'!#REF!*'1. Standard_Cost'!D388+'Incremental_Cost Year 1'!#REF!+'Incremental_Cost Year 1'!#REF!+AK332</f>
        <v>#REF!</v>
      </c>
      <c r="AN332" s="20" t="e">
        <f>AM332*'1. Standard_Cost'!C392</f>
        <v>#REF!</v>
      </c>
      <c r="AO332" s="23"/>
      <c r="AQ332" s="20">
        <f t="shared" ref="AQ332:AQ335" si="616">L332+M332</f>
        <v>0</v>
      </c>
      <c r="AR332" s="20">
        <f t="shared" ref="AR332:AR335" si="617">AF332</f>
        <v>0</v>
      </c>
      <c r="AS332" s="20" t="e">
        <f t="shared" ref="AS332:AS335" si="618">AM332+AN332</f>
        <v>#REF!</v>
      </c>
      <c r="AT332" s="20" t="e">
        <f>SUM(AQ332,AR332,AS332)</f>
        <v>#REF!</v>
      </c>
      <c r="AU332" s="24"/>
      <c r="AV332" s="24"/>
      <c r="AW332" s="24"/>
      <c r="AX332" s="24"/>
      <c r="AY332" s="24"/>
      <c r="AZ332" s="24"/>
      <c r="BA332" s="25" t="e">
        <f t="shared" ref="BA332:BA335" si="619">SUM(AU332:AZ332)-AT332</f>
        <v>#REF!</v>
      </c>
    </row>
    <row r="333" spans="2:53" outlineLevel="2">
      <c r="B333" s="41"/>
      <c r="C333" s="38"/>
      <c r="D333" s="84"/>
      <c r="E333" s="84"/>
      <c r="F333" s="84"/>
      <c r="G333" s="83"/>
      <c r="H333" s="15" t="s">
        <v>50</v>
      </c>
      <c r="I333" s="16"/>
      <c r="J333" s="17"/>
      <c r="K333" s="17"/>
      <c r="L333" s="18" t="str">
        <f>IF(I333&lt;&gt;0,((VLOOKUP(I333,'1. Standard_Cost'!$B$4:$D$9,2)+VLOOKUP(I333,'1. Standard_Cost'!$B$4:$D$9,3))*J333*K333),"0")</f>
        <v>0</v>
      </c>
      <c r="M333" s="18">
        <f t="shared" si="615"/>
        <v>0</v>
      </c>
      <c r="N333" s="19"/>
      <c r="O333" s="19"/>
      <c r="P333" s="19"/>
      <c r="Q333" s="19"/>
      <c r="R333" s="20">
        <f>+N333*P333*'1. Standard_Cost'!$B$13</f>
        <v>0</v>
      </c>
      <c r="S333" s="20">
        <f>+N333*O333*P333*'1. Standard_Cost'!$C$13</f>
        <v>0</v>
      </c>
      <c r="T333" s="20">
        <f>+N333*P333*Q333*'1. Standard_Cost'!$D$13</f>
        <v>0</v>
      </c>
      <c r="U333" s="20">
        <f>+N333*O333*'1. Standard_Cost'!$E$13</f>
        <v>0</v>
      </c>
      <c r="V333" s="19"/>
      <c r="W333" s="19"/>
      <c r="X333" s="19"/>
      <c r="Y333" s="20">
        <f>+V333*((X333*'1. Standard_Cost'!$B$17)+(W333*X333*'1. Standard_Cost'!$C$17))</f>
        <v>0</v>
      </c>
      <c r="Z333" s="19"/>
      <c r="AA333" s="19"/>
      <c r="AB333" s="20">
        <f>+Z333*'1. Standard_Cost'!$B$21+AA333*'1. Standard_Cost'!$C$21</f>
        <v>0</v>
      </c>
      <c r="AC333" s="21"/>
      <c r="AD333" s="22"/>
      <c r="AE333" s="20">
        <f>SUM(AD333,AC333,AB333,Y333,U333,T333,S333,R333)*'1. Standard_Cost'!B392</f>
        <v>0</v>
      </c>
      <c r="AF333" s="20">
        <f t="shared" ref="AF333:AF335" si="620">SUM(AD333,AE333)</f>
        <v>0</v>
      </c>
      <c r="AG333" s="19"/>
      <c r="AH333" s="19"/>
      <c r="AI333" s="19"/>
      <c r="AJ333" s="23"/>
      <c r="AK333" s="23"/>
      <c r="AL333" s="23"/>
      <c r="AM333" s="20" t="e">
        <f>AG333*'1. Standard_Cost'!B388+'Incremental_Cost Year 1'!#REF!*'1. Standard_Cost'!C388+'Incremental_Cost Year 1'!#REF!*'1. Standard_Cost'!D388+'Incremental_Cost Year 1'!#REF!+'Incremental_Cost Year 1'!#REF!+AK333</f>
        <v>#REF!</v>
      </c>
      <c r="AN333" s="20" t="e">
        <f>AM333*'1. Standard_Cost'!C392</f>
        <v>#REF!</v>
      </c>
      <c r="AO333" s="23"/>
      <c r="AQ333" s="20">
        <f t="shared" si="616"/>
        <v>0</v>
      </c>
      <c r="AR333" s="20">
        <f t="shared" si="617"/>
        <v>0</v>
      </c>
      <c r="AS333" s="20" t="e">
        <f t="shared" si="618"/>
        <v>#REF!</v>
      </c>
      <c r="AT333" s="20" t="e">
        <f t="shared" ref="AT333:AT335" si="621">SUM(AQ333,AR333,AS333)</f>
        <v>#REF!</v>
      </c>
      <c r="AU333" s="24"/>
      <c r="AV333" s="24"/>
      <c r="AW333" s="24"/>
      <c r="AX333" s="24"/>
      <c r="AY333" s="24"/>
      <c r="AZ333" s="24"/>
      <c r="BA333" s="25" t="e">
        <f t="shared" si="619"/>
        <v>#REF!</v>
      </c>
    </row>
    <row r="334" spans="2:53" outlineLevel="2">
      <c r="B334" s="41"/>
      <c r="C334" s="38"/>
      <c r="D334" s="84"/>
      <c r="E334" s="84"/>
      <c r="F334" s="84"/>
      <c r="G334" s="83"/>
      <c r="H334" s="15" t="s">
        <v>51</v>
      </c>
      <c r="I334" s="16"/>
      <c r="J334" s="17"/>
      <c r="K334" s="17"/>
      <c r="L334" s="18" t="str">
        <f>IF(I334&lt;&gt;0,((VLOOKUP(I334,'1. Standard_Cost'!$B$4:$D$9,2)+VLOOKUP(I334,'1. Standard_Cost'!$B$4:$D$9,3))*J334*K334),"0")</f>
        <v>0</v>
      </c>
      <c r="M334" s="18">
        <f t="shared" si="615"/>
        <v>0</v>
      </c>
      <c r="N334" s="19"/>
      <c r="O334" s="19"/>
      <c r="P334" s="19"/>
      <c r="Q334" s="19"/>
      <c r="R334" s="20">
        <f>+N334*P334*'1. Standard_Cost'!$B$13</f>
        <v>0</v>
      </c>
      <c r="S334" s="20">
        <f>+N334*O334*P334*'1. Standard_Cost'!$C$13</f>
        <v>0</v>
      </c>
      <c r="T334" s="20">
        <f>+N334*P334*Q334*'1. Standard_Cost'!$D$13</f>
        <v>0</v>
      </c>
      <c r="U334" s="20">
        <f>+N334*O334*'1. Standard_Cost'!$E$13</f>
        <v>0</v>
      </c>
      <c r="V334" s="19"/>
      <c r="W334" s="19"/>
      <c r="X334" s="19"/>
      <c r="Y334" s="20">
        <f>+V334*((X334*'1. Standard_Cost'!$B$17)+(W334*X334*'1. Standard_Cost'!$C$17))</f>
        <v>0</v>
      </c>
      <c r="Z334" s="19"/>
      <c r="AA334" s="19"/>
      <c r="AB334" s="20">
        <f>+Z334*'1. Standard_Cost'!$B$21+AA334*'1. Standard_Cost'!$C$21</f>
        <v>0</v>
      </c>
      <c r="AC334" s="21"/>
      <c r="AD334" s="22"/>
      <c r="AE334" s="20">
        <f>SUM(AD334,AC334,AB334,Y334,U334,T334,S334,R334)*'1. Standard_Cost'!B392</f>
        <v>0</v>
      </c>
      <c r="AF334" s="20">
        <f t="shared" si="620"/>
        <v>0</v>
      </c>
      <c r="AG334" s="19"/>
      <c r="AH334" s="19"/>
      <c r="AI334" s="19"/>
      <c r="AJ334" s="23"/>
      <c r="AK334" s="23"/>
      <c r="AL334" s="23"/>
      <c r="AM334" s="20" t="e">
        <f>AG334*'1. Standard_Cost'!B388+'Incremental_Cost Year 1'!#REF!*'1. Standard_Cost'!C388+'Incremental_Cost Year 1'!#REF!*'1. Standard_Cost'!D388+'Incremental_Cost Year 1'!#REF!+'Incremental_Cost Year 1'!#REF!+AK334</f>
        <v>#REF!</v>
      </c>
      <c r="AN334" s="20" t="e">
        <f>AM334*'1. Standard_Cost'!C392</f>
        <v>#REF!</v>
      </c>
      <c r="AO334" s="23"/>
      <c r="AQ334" s="20">
        <f t="shared" si="616"/>
        <v>0</v>
      </c>
      <c r="AR334" s="20">
        <f t="shared" si="617"/>
        <v>0</v>
      </c>
      <c r="AS334" s="20" t="e">
        <f t="shared" si="618"/>
        <v>#REF!</v>
      </c>
      <c r="AT334" s="20" t="e">
        <f t="shared" si="621"/>
        <v>#REF!</v>
      </c>
      <c r="AU334" s="24"/>
      <c r="AV334" s="24"/>
      <c r="AW334" s="24"/>
      <c r="AX334" s="24"/>
      <c r="AY334" s="24"/>
      <c r="AZ334" s="24"/>
      <c r="BA334" s="25" t="e">
        <f t="shared" si="619"/>
        <v>#REF!</v>
      </c>
    </row>
    <row r="335" spans="2:53" outlineLevel="2">
      <c r="B335" s="41"/>
      <c r="C335" s="38"/>
      <c r="D335" s="84"/>
      <c r="E335" s="84"/>
      <c r="F335" s="84"/>
      <c r="G335" s="83"/>
      <c r="H335" s="26" t="s">
        <v>180</v>
      </c>
      <c r="I335" s="16"/>
      <c r="J335" s="17"/>
      <c r="K335" s="17"/>
      <c r="L335" s="18" t="str">
        <f>IF(I335&lt;&gt;0,((VLOOKUP(I335,'1. Standard_Cost'!$B$4:$D$9,2)+VLOOKUP(I335,'1. Standard_Cost'!$B$4:$D$9,3))*J335*K335),"0")</f>
        <v>0</v>
      </c>
      <c r="M335" s="18">
        <f t="shared" si="615"/>
        <v>0</v>
      </c>
      <c r="N335" s="19"/>
      <c r="O335" s="19"/>
      <c r="P335" s="19"/>
      <c r="Q335" s="19"/>
      <c r="R335" s="20">
        <f>+N335*P335*'1. Standard_Cost'!$B$13</f>
        <v>0</v>
      </c>
      <c r="S335" s="20">
        <f>+N335*O335*P335*'1. Standard_Cost'!$C$13</f>
        <v>0</v>
      </c>
      <c r="T335" s="20">
        <f>+N335*P335*Q335*'1. Standard_Cost'!$D$13</f>
        <v>0</v>
      </c>
      <c r="U335" s="20">
        <f>+N335*O335*'1. Standard_Cost'!$E$13</f>
        <v>0</v>
      </c>
      <c r="V335" s="19"/>
      <c r="W335" s="19"/>
      <c r="X335" s="19"/>
      <c r="Y335" s="20">
        <f>+V335*((X335*'1. Standard_Cost'!$B$17)+(W335*X335*'1. Standard_Cost'!$C$17))</f>
        <v>0</v>
      </c>
      <c r="Z335" s="19"/>
      <c r="AA335" s="19"/>
      <c r="AB335" s="20">
        <f>+Z335*'1. Standard_Cost'!$B$21+AA335*'1. Standard_Cost'!$C$21</f>
        <v>0</v>
      </c>
      <c r="AC335" s="21"/>
      <c r="AD335" s="22"/>
      <c r="AE335" s="20">
        <f>SUM(AD335,AC335,AB335,Y335,U335,T335,S335,R335)*'1. Standard_Cost'!B392</f>
        <v>0</v>
      </c>
      <c r="AF335" s="20">
        <f t="shared" si="620"/>
        <v>0</v>
      </c>
      <c r="AG335" s="19"/>
      <c r="AH335" s="19"/>
      <c r="AI335" s="19"/>
      <c r="AJ335" s="23"/>
      <c r="AK335" s="23"/>
      <c r="AL335" s="23"/>
      <c r="AM335" s="20" t="e">
        <f>AG335*'1. Standard_Cost'!B388+'Incremental_Cost Year 1'!#REF!*'1. Standard_Cost'!C388+'Incremental_Cost Year 1'!#REF!*'1. Standard_Cost'!D388+'Incremental_Cost Year 1'!#REF!+'Incremental_Cost Year 1'!#REF!+AK335</f>
        <v>#REF!</v>
      </c>
      <c r="AN335" s="20" t="e">
        <f>AM335*'1. Standard_Cost'!C392</f>
        <v>#REF!</v>
      </c>
      <c r="AO335" s="23"/>
      <c r="AQ335" s="20">
        <f t="shared" si="616"/>
        <v>0</v>
      </c>
      <c r="AR335" s="20">
        <f t="shared" si="617"/>
        <v>0</v>
      </c>
      <c r="AS335" s="20" t="e">
        <f t="shared" si="618"/>
        <v>#REF!</v>
      </c>
      <c r="AT335" s="20" t="e">
        <f t="shared" si="621"/>
        <v>#REF!</v>
      </c>
      <c r="AU335" s="24"/>
      <c r="AV335" s="24"/>
      <c r="AW335" s="24"/>
      <c r="AX335" s="24"/>
      <c r="AY335" s="24"/>
      <c r="AZ335" s="24"/>
      <c r="BA335" s="25" t="e">
        <f t="shared" si="619"/>
        <v>#REF!</v>
      </c>
    </row>
    <row r="336" spans="2:53" ht="41.4" outlineLevel="1">
      <c r="B336" s="41"/>
      <c r="C336" s="38"/>
      <c r="D336" s="86" t="s">
        <v>48</v>
      </c>
      <c r="E336" s="86" t="s">
        <v>343</v>
      </c>
      <c r="F336" s="88" t="s">
        <v>153</v>
      </c>
      <c r="G336" s="89" t="s">
        <v>154</v>
      </c>
      <c r="H336" s="27" t="s">
        <v>344</v>
      </c>
      <c r="I336" s="28"/>
      <c r="J336" s="28"/>
      <c r="K336" s="28"/>
      <c r="L336" s="29">
        <f>SUM(L332:L335)</f>
        <v>0</v>
      </c>
      <c r="M336" s="29">
        <f>SUM(M332:M335)</f>
        <v>0</v>
      </c>
      <c r="N336" s="28"/>
      <c r="O336" s="28"/>
      <c r="P336" s="28"/>
      <c r="Q336" s="28"/>
      <c r="R336" s="30">
        <f>SUM(R332:R335)</f>
        <v>0</v>
      </c>
      <c r="S336" s="30">
        <f>SUM(S332:S335)</f>
        <v>0</v>
      </c>
      <c r="T336" s="30">
        <f>SUM(T332:T335)</f>
        <v>0</v>
      </c>
      <c r="U336" s="30">
        <f>SUM(U332:U335)</f>
        <v>0</v>
      </c>
      <c r="V336" s="28"/>
      <c r="W336" s="28"/>
      <c r="X336" s="28"/>
      <c r="Y336" s="29">
        <f>SUM(Y332:Y335)</f>
        <v>0</v>
      </c>
      <c r="Z336" s="28"/>
      <c r="AA336" s="28"/>
      <c r="AB336" s="29">
        <f t="shared" ref="AB336:AF336" si="622">SUM(AB332:AB335)</f>
        <v>0</v>
      </c>
      <c r="AC336" s="29">
        <f t="shared" si="622"/>
        <v>0</v>
      </c>
      <c r="AD336" s="29">
        <f t="shared" si="622"/>
        <v>0</v>
      </c>
      <c r="AE336" s="29">
        <f t="shared" si="622"/>
        <v>0</v>
      </c>
      <c r="AF336" s="29">
        <f t="shared" si="622"/>
        <v>0</v>
      </c>
      <c r="AG336" s="28"/>
      <c r="AH336" s="28"/>
      <c r="AI336" s="28"/>
      <c r="AJ336" s="30">
        <f>SUM(AJ332:AJ335)</f>
        <v>0</v>
      </c>
      <c r="AK336" s="30">
        <f>SUM(AK332:AK335)</f>
        <v>0</v>
      </c>
      <c r="AL336" s="30">
        <f>SUM(AL332:AL335)</f>
        <v>0</v>
      </c>
      <c r="AM336" s="29" t="e">
        <f>SUM(AM332:AM335)</f>
        <v>#REF!</v>
      </c>
      <c r="AN336" s="29" t="e">
        <f>SUM(AN332:AN335)</f>
        <v>#REF!</v>
      </c>
      <c r="AO336" s="31"/>
      <c r="AP336" s="32"/>
      <c r="AQ336" s="78">
        <f t="shared" ref="AQ336:BA336" si="623">SUM(AQ332:AQ335)</f>
        <v>0</v>
      </c>
      <c r="AR336" s="78">
        <f t="shared" si="623"/>
        <v>0</v>
      </c>
      <c r="AS336" s="78" t="e">
        <f t="shared" si="623"/>
        <v>#REF!</v>
      </c>
      <c r="AT336" s="78" t="e">
        <f t="shared" si="623"/>
        <v>#REF!</v>
      </c>
      <c r="AU336" s="78">
        <f t="shared" si="623"/>
        <v>0</v>
      </c>
      <c r="AV336" s="78">
        <f t="shared" si="623"/>
        <v>0</v>
      </c>
      <c r="AW336" s="78">
        <f t="shared" si="623"/>
        <v>0</v>
      </c>
      <c r="AX336" s="78">
        <f t="shared" si="623"/>
        <v>0</v>
      </c>
      <c r="AY336" s="78">
        <f t="shared" si="623"/>
        <v>0</v>
      </c>
      <c r="AZ336" s="78">
        <f t="shared" si="623"/>
        <v>0</v>
      </c>
      <c r="BA336" s="78" t="e">
        <f t="shared" si="623"/>
        <v>#REF!</v>
      </c>
    </row>
    <row r="337" spans="2:53" outlineLevel="2">
      <c r="B337" s="41"/>
      <c r="C337" s="38"/>
      <c r="D337" s="85"/>
      <c r="E337" s="85"/>
      <c r="F337" s="87"/>
      <c r="G337" s="82"/>
      <c r="H337" s="15" t="s">
        <v>49</v>
      </c>
      <c r="I337" s="16"/>
      <c r="J337" s="17"/>
      <c r="K337" s="17"/>
      <c r="L337" s="18" t="str">
        <f>IF(I337&lt;&gt;0,((VLOOKUP(I337,'1. Standard_Cost'!$B$4:$D$9,2)+VLOOKUP(I337,'1. Standard_Cost'!$B$4:$D$9,3))*J337*K337),"0")</f>
        <v>0</v>
      </c>
      <c r="M337" s="18">
        <f t="shared" ref="M337:M340" si="624">L337*0.167</f>
        <v>0</v>
      </c>
      <c r="N337" s="19"/>
      <c r="O337" s="19"/>
      <c r="P337" s="19"/>
      <c r="Q337" s="19"/>
      <c r="R337" s="20">
        <f>+N337*P337*'1. Standard_Cost'!$B$13</f>
        <v>0</v>
      </c>
      <c r="S337" s="20">
        <f>+N337*O337*P337*'1. Standard_Cost'!$C$13</f>
        <v>0</v>
      </c>
      <c r="T337" s="20">
        <f>+N337*P337*Q337*'1. Standard_Cost'!$D$13</f>
        <v>0</v>
      </c>
      <c r="U337" s="20">
        <f>+N337*O337*'1. Standard_Cost'!$E$13</f>
        <v>0</v>
      </c>
      <c r="V337" s="19"/>
      <c r="W337" s="19"/>
      <c r="X337" s="19"/>
      <c r="Y337" s="20">
        <f>+V337*((X337*'1. Standard_Cost'!$B$17)+(W337*X337*'1. Standard_Cost'!$C$17))</f>
        <v>0</v>
      </c>
      <c r="Z337" s="19"/>
      <c r="AA337" s="19"/>
      <c r="AB337" s="20">
        <f>+Z337*'1. Standard_Cost'!$B$21+AA337*'1. Standard_Cost'!$C$21</f>
        <v>0</v>
      </c>
      <c r="AC337" s="21"/>
      <c r="AD337" s="22"/>
      <c r="AE337" s="20">
        <f>SUM(AD337,AC337,AB337,Y337,U337,T337,S337,R337)*'1. Standard_Cost'!B392</f>
        <v>0</v>
      </c>
      <c r="AF337" s="20">
        <f>SUM(AD337,AE337)</f>
        <v>0</v>
      </c>
      <c r="AG337" s="19"/>
      <c r="AH337" s="19"/>
      <c r="AI337" s="19"/>
      <c r="AJ337" s="23"/>
      <c r="AK337" s="23"/>
      <c r="AL337" s="23"/>
      <c r="AM337" s="20" t="e">
        <f>AG337*'1. Standard_Cost'!B388+'Incremental_Cost Year 1'!#REF!*'1. Standard_Cost'!C388+'Incremental_Cost Year 1'!#REF!*'1. Standard_Cost'!D388+'Incremental_Cost Year 1'!#REF!+'Incremental_Cost Year 1'!#REF!+AK337</f>
        <v>#REF!</v>
      </c>
      <c r="AN337" s="20" t="e">
        <f>AM337*'1. Standard_Cost'!C392</f>
        <v>#REF!</v>
      </c>
      <c r="AO337" s="23"/>
      <c r="AQ337" s="20">
        <f t="shared" ref="AQ337:AQ340" si="625">L337+M337</f>
        <v>0</v>
      </c>
      <c r="AR337" s="20">
        <f t="shared" ref="AR337:AR340" si="626">AF337</f>
        <v>0</v>
      </c>
      <c r="AS337" s="20" t="e">
        <f t="shared" ref="AS337:AS340" si="627">AM337+AN337</f>
        <v>#REF!</v>
      </c>
      <c r="AT337" s="20" t="e">
        <f>SUM(AQ337,AR337,AS337)</f>
        <v>#REF!</v>
      </c>
      <c r="AU337" s="24"/>
      <c r="AV337" s="24"/>
      <c r="AW337" s="24"/>
      <c r="AX337" s="24"/>
      <c r="AY337" s="24"/>
      <c r="AZ337" s="24"/>
      <c r="BA337" s="25" t="e">
        <f t="shared" ref="BA337:BA340" si="628">SUM(AU337:AZ337)-AT337</f>
        <v>#REF!</v>
      </c>
    </row>
    <row r="338" spans="2:53" outlineLevel="2">
      <c r="B338" s="41"/>
      <c r="C338" s="38"/>
      <c r="D338" s="84"/>
      <c r="E338" s="84"/>
      <c r="F338" s="84"/>
      <c r="G338" s="83"/>
      <c r="H338" s="15" t="s">
        <v>50</v>
      </c>
      <c r="I338" s="16"/>
      <c r="J338" s="17"/>
      <c r="K338" s="17"/>
      <c r="L338" s="18" t="str">
        <f>IF(I338&lt;&gt;0,((VLOOKUP(I338,'1. Standard_Cost'!$B$4:$D$9,2)+VLOOKUP(I338,'1. Standard_Cost'!$B$4:$D$9,3))*J338*K338),"0")</f>
        <v>0</v>
      </c>
      <c r="M338" s="18">
        <f t="shared" si="624"/>
        <v>0</v>
      </c>
      <c r="N338" s="19"/>
      <c r="O338" s="19"/>
      <c r="P338" s="19"/>
      <c r="Q338" s="19"/>
      <c r="R338" s="20">
        <f>+N338*P338*'1. Standard_Cost'!$B$13</f>
        <v>0</v>
      </c>
      <c r="S338" s="20">
        <f>+N338*O338*P338*'1. Standard_Cost'!$C$13</f>
        <v>0</v>
      </c>
      <c r="T338" s="20">
        <f>+N338*P338*Q338*'1. Standard_Cost'!$D$13</f>
        <v>0</v>
      </c>
      <c r="U338" s="20">
        <f>+N338*O338*'1. Standard_Cost'!$E$13</f>
        <v>0</v>
      </c>
      <c r="V338" s="19"/>
      <c r="W338" s="19"/>
      <c r="X338" s="19"/>
      <c r="Y338" s="20">
        <f>+V338*((X338*'1. Standard_Cost'!$B$17)+(W338*X338*'1. Standard_Cost'!$C$17))</f>
        <v>0</v>
      </c>
      <c r="Z338" s="19"/>
      <c r="AA338" s="19"/>
      <c r="AB338" s="20">
        <f>+Z338*'1. Standard_Cost'!$B$21+AA338*'1. Standard_Cost'!$C$21</f>
        <v>0</v>
      </c>
      <c r="AC338" s="21"/>
      <c r="AD338" s="22"/>
      <c r="AE338" s="20">
        <f>SUM(AD338,AC338,AB338,Y338,U338,T338,S338,R338)*'1. Standard_Cost'!B392</f>
        <v>0</v>
      </c>
      <c r="AF338" s="20">
        <f t="shared" ref="AF338:AF340" si="629">SUM(AD338,AE338)</f>
        <v>0</v>
      </c>
      <c r="AG338" s="19"/>
      <c r="AH338" s="19"/>
      <c r="AI338" s="19"/>
      <c r="AJ338" s="23"/>
      <c r="AK338" s="23"/>
      <c r="AL338" s="23"/>
      <c r="AM338" s="20" t="e">
        <f>AG338*'1. Standard_Cost'!B388+'Incremental_Cost Year 1'!#REF!*'1. Standard_Cost'!C388+'Incremental_Cost Year 1'!#REF!*'1. Standard_Cost'!D388+'Incremental_Cost Year 1'!#REF!+'Incremental_Cost Year 1'!#REF!+AK338</f>
        <v>#REF!</v>
      </c>
      <c r="AN338" s="20" t="e">
        <f>AM338*'1. Standard_Cost'!C392</f>
        <v>#REF!</v>
      </c>
      <c r="AO338" s="23"/>
      <c r="AQ338" s="20">
        <f t="shared" si="625"/>
        <v>0</v>
      </c>
      <c r="AR338" s="20">
        <f t="shared" si="626"/>
        <v>0</v>
      </c>
      <c r="AS338" s="20" t="e">
        <f t="shared" si="627"/>
        <v>#REF!</v>
      </c>
      <c r="AT338" s="20" t="e">
        <f t="shared" ref="AT338:AT340" si="630">SUM(AQ338,AR338,AS338)</f>
        <v>#REF!</v>
      </c>
      <c r="AU338" s="24"/>
      <c r="AV338" s="24">
        <v>0</v>
      </c>
      <c r="AW338" s="24"/>
      <c r="AX338" s="24"/>
      <c r="AY338" s="24"/>
      <c r="AZ338" s="24"/>
      <c r="BA338" s="25" t="e">
        <f t="shared" si="628"/>
        <v>#REF!</v>
      </c>
    </row>
    <row r="339" spans="2:53" outlineLevel="2">
      <c r="B339" s="41"/>
      <c r="C339" s="41"/>
      <c r="D339" s="84"/>
      <c r="E339" s="84"/>
      <c r="F339" s="84"/>
      <c r="G339" s="83"/>
      <c r="H339" s="15" t="s">
        <v>51</v>
      </c>
      <c r="I339" s="16"/>
      <c r="J339" s="17"/>
      <c r="K339" s="17"/>
      <c r="L339" s="18" t="str">
        <f>IF(I339&lt;&gt;0,((VLOOKUP(I339,'1. Standard_Cost'!$B$4:$D$9,2)+VLOOKUP(I339,'1. Standard_Cost'!$B$4:$D$9,3))*J339*K339),"0")</f>
        <v>0</v>
      </c>
      <c r="M339" s="18">
        <f t="shared" si="624"/>
        <v>0</v>
      </c>
      <c r="N339" s="19"/>
      <c r="O339" s="19"/>
      <c r="P339" s="19"/>
      <c r="Q339" s="19"/>
      <c r="R339" s="20">
        <f>+N339*P339*'1. Standard_Cost'!$B$13</f>
        <v>0</v>
      </c>
      <c r="S339" s="20">
        <f>+N339*O339*P339*'1. Standard_Cost'!$C$13</f>
        <v>0</v>
      </c>
      <c r="T339" s="20">
        <f>+N339*P339*Q339*'1. Standard_Cost'!$D$13</f>
        <v>0</v>
      </c>
      <c r="U339" s="20">
        <f>+N339*O339*'1. Standard_Cost'!$E$13</f>
        <v>0</v>
      </c>
      <c r="V339" s="19"/>
      <c r="W339" s="19"/>
      <c r="X339" s="19"/>
      <c r="Y339" s="20">
        <f>+V339*((X339*'1. Standard_Cost'!$B$17)+(W339*X339*'1. Standard_Cost'!$C$17))</f>
        <v>0</v>
      </c>
      <c r="Z339" s="19"/>
      <c r="AA339" s="19"/>
      <c r="AB339" s="20">
        <f>+Z339*'1. Standard_Cost'!$B$21+AA339*'1. Standard_Cost'!$C$21</f>
        <v>0</v>
      </c>
      <c r="AC339" s="21"/>
      <c r="AD339" s="22"/>
      <c r="AE339" s="20">
        <f>SUM(AD339,AC339,AB339,Y339,U339,T339,S339,R339)*'1. Standard_Cost'!B392</f>
        <v>0</v>
      </c>
      <c r="AF339" s="20">
        <f t="shared" si="629"/>
        <v>0</v>
      </c>
      <c r="AG339" s="19"/>
      <c r="AH339" s="19"/>
      <c r="AI339" s="19"/>
      <c r="AJ339" s="23"/>
      <c r="AK339" s="23"/>
      <c r="AL339" s="23"/>
      <c r="AM339" s="20" t="e">
        <f>AG339*'1. Standard_Cost'!B388+'Incremental_Cost Year 1'!#REF!*'1. Standard_Cost'!C388+'Incremental_Cost Year 1'!#REF!*'1. Standard_Cost'!D388+'Incremental_Cost Year 1'!#REF!+'Incremental_Cost Year 1'!#REF!+AK339</f>
        <v>#REF!</v>
      </c>
      <c r="AN339" s="20" t="e">
        <f>AM339*'1. Standard_Cost'!C392</f>
        <v>#REF!</v>
      </c>
      <c r="AO339" s="23"/>
      <c r="AQ339" s="20">
        <f t="shared" si="625"/>
        <v>0</v>
      </c>
      <c r="AR339" s="20">
        <f t="shared" si="626"/>
        <v>0</v>
      </c>
      <c r="AS339" s="20" t="e">
        <f t="shared" si="627"/>
        <v>#REF!</v>
      </c>
      <c r="AT339" s="20" t="e">
        <f t="shared" si="630"/>
        <v>#REF!</v>
      </c>
      <c r="AU339" s="24"/>
      <c r="AV339" s="24"/>
      <c r="AW339" s="24"/>
      <c r="AX339" s="24"/>
      <c r="AY339" s="24"/>
      <c r="AZ339" s="24"/>
      <c r="BA339" s="25" t="e">
        <f t="shared" si="628"/>
        <v>#REF!</v>
      </c>
    </row>
    <row r="340" spans="2:53" outlineLevel="2">
      <c r="B340" s="41"/>
      <c r="C340" s="41"/>
      <c r="D340" s="84"/>
      <c r="E340" s="84"/>
      <c r="F340" s="84"/>
      <c r="G340" s="83"/>
      <c r="H340" s="26" t="s">
        <v>180</v>
      </c>
      <c r="I340" s="16"/>
      <c r="J340" s="17"/>
      <c r="K340" s="17"/>
      <c r="L340" s="18" t="str">
        <f>IF(I340&lt;&gt;0,((VLOOKUP(I340,'1. Standard_Cost'!$B$4:$D$9,2)+VLOOKUP(I340,'1. Standard_Cost'!$B$4:$D$9,3))*J340*K340),"0")</f>
        <v>0</v>
      </c>
      <c r="M340" s="18">
        <f t="shared" si="624"/>
        <v>0</v>
      </c>
      <c r="N340" s="19"/>
      <c r="O340" s="19"/>
      <c r="P340" s="19"/>
      <c r="Q340" s="19"/>
      <c r="R340" s="20">
        <f>+N340*P340*'1. Standard_Cost'!$B$13</f>
        <v>0</v>
      </c>
      <c r="S340" s="20">
        <f>+N340*O340*P340*'1. Standard_Cost'!$C$13</f>
        <v>0</v>
      </c>
      <c r="T340" s="20">
        <f>+N340*P340*Q340*'1. Standard_Cost'!$D$13</f>
        <v>0</v>
      </c>
      <c r="U340" s="20">
        <f>+N340*O340*'1. Standard_Cost'!$E$13</f>
        <v>0</v>
      </c>
      <c r="V340" s="19"/>
      <c r="W340" s="19"/>
      <c r="X340" s="19"/>
      <c r="Y340" s="20">
        <f>+V340*((X340*'1. Standard_Cost'!$B$17)+(W340*X340*'1. Standard_Cost'!$C$17))</f>
        <v>0</v>
      </c>
      <c r="Z340" s="19"/>
      <c r="AA340" s="19"/>
      <c r="AB340" s="20">
        <f>+Z340*'1. Standard_Cost'!$B$21+AA340*'1. Standard_Cost'!$C$21</f>
        <v>0</v>
      </c>
      <c r="AC340" s="21"/>
      <c r="AD340" s="22"/>
      <c r="AE340" s="20">
        <f>SUM(AD340,AC340,AB340,Y340,U340,T340,S340,R340)*'1. Standard_Cost'!B392</f>
        <v>0</v>
      </c>
      <c r="AF340" s="20">
        <f t="shared" si="629"/>
        <v>0</v>
      </c>
      <c r="AG340" s="19"/>
      <c r="AH340" s="19"/>
      <c r="AI340" s="19"/>
      <c r="AJ340" s="23"/>
      <c r="AK340" s="23"/>
      <c r="AL340" s="23"/>
      <c r="AM340" s="20" t="e">
        <f>AG340*'1. Standard_Cost'!B388+'Incremental_Cost Year 1'!#REF!*'1. Standard_Cost'!C388+'Incremental_Cost Year 1'!#REF!*'1. Standard_Cost'!D388+'Incremental_Cost Year 1'!#REF!+'Incremental_Cost Year 1'!#REF!+AK340</f>
        <v>#REF!</v>
      </c>
      <c r="AN340" s="20" t="e">
        <f>AM340*'1. Standard_Cost'!C392</f>
        <v>#REF!</v>
      </c>
      <c r="AO340" s="23"/>
      <c r="AQ340" s="20">
        <f t="shared" si="625"/>
        <v>0</v>
      </c>
      <c r="AR340" s="20">
        <f t="shared" si="626"/>
        <v>0</v>
      </c>
      <c r="AS340" s="20" t="e">
        <f t="shared" si="627"/>
        <v>#REF!</v>
      </c>
      <c r="AT340" s="20" t="e">
        <f t="shared" si="630"/>
        <v>#REF!</v>
      </c>
      <c r="AU340" s="24"/>
      <c r="AV340" s="24"/>
      <c r="AW340" s="24"/>
      <c r="AX340" s="24"/>
      <c r="AY340" s="24"/>
      <c r="AZ340" s="24"/>
      <c r="BA340" s="25" t="e">
        <f t="shared" si="628"/>
        <v>#REF!</v>
      </c>
    </row>
    <row r="341" spans="2:53" ht="41.4" outlineLevel="1">
      <c r="B341" s="41"/>
      <c r="C341" s="41"/>
      <c r="D341" s="86" t="s">
        <v>48</v>
      </c>
      <c r="E341" s="86" t="s">
        <v>345</v>
      </c>
      <c r="F341" s="88" t="s">
        <v>153</v>
      </c>
      <c r="G341" s="89" t="s">
        <v>154</v>
      </c>
      <c r="H341" s="27" t="s">
        <v>346</v>
      </c>
      <c r="I341" s="28"/>
      <c r="J341" s="28"/>
      <c r="K341" s="28"/>
      <c r="L341" s="29">
        <f>SUM(L337:L340)</f>
        <v>0</v>
      </c>
      <c r="M341" s="29">
        <f>SUM(M337:M340)</f>
        <v>0</v>
      </c>
      <c r="N341" s="28"/>
      <c r="O341" s="28"/>
      <c r="P341" s="28"/>
      <c r="Q341" s="28"/>
      <c r="R341" s="30">
        <f>SUM(R337:R340)</f>
        <v>0</v>
      </c>
      <c r="S341" s="30">
        <f>SUM(S337:S340)</f>
        <v>0</v>
      </c>
      <c r="T341" s="30">
        <f>SUM(T337:T340)</f>
        <v>0</v>
      </c>
      <c r="U341" s="30">
        <f>SUM(U337:U340)</f>
        <v>0</v>
      </c>
      <c r="V341" s="28"/>
      <c r="W341" s="28"/>
      <c r="X341" s="28"/>
      <c r="Y341" s="29">
        <f>SUM(Y337:Y340)</f>
        <v>0</v>
      </c>
      <c r="Z341" s="28"/>
      <c r="AA341" s="28"/>
      <c r="AB341" s="29">
        <f t="shared" ref="AB341:AF341" si="631">SUM(AB337:AB340)</f>
        <v>0</v>
      </c>
      <c r="AC341" s="29">
        <f t="shared" si="631"/>
        <v>0</v>
      </c>
      <c r="AD341" s="29">
        <f t="shared" si="631"/>
        <v>0</v>
      </c>
      <c r="AE341" s="29">
        <f t="shared" si="631"/>
        <v>0</v>
      </c>
      <c r="AF341" s="29">
        <f t="shared" si="631"/>
        <v>0</v>
      </c>
      <c r="AG341" s="28"/>
      <c r="AH341" s="28"/>
      <c r="AI341" s="28"/>
      <c r="AJ341" s="30">
        <f>SUM(AJ337:AJ340)</f>
        <v>0</v>
      </c>
      <c r="AK341" s="30">
        <f>SUM(AK337:AK340)</f>
        <v>0</v>
      </c>
      <c r="AL341" s="30">
        <f>SUM(AL337:AL340)</f>
        <v>0</v>
      </c>
      <c r="AM341" s="29" t="e">
        <f>SUM(AM337:AM340)</f>
        <v>#REF!</v>
      </c>
      <c r="AN341" s="29" t="e">
        <f>SUM(AN337:AN340)</f>
        <v>#REF!</v>
      </c>
      <c r="AO341" s="31"/>
      <c r="AP341" s="32"/>
      <c r="AQ341" s="78">
        <f t="shared" ref="AQ341:BA341" si="632">SUM(AQ337:AQ340)</f>
        <v>0</v>
      </c>
      <c r="AR341" s="78">
        <f t="shared" si="632"/>
        <v>0</v>
      </c>
      <c r="AS341" s="78" t="e">
        <f t="shared" si="632"/>
        <v>#REF!</v>
      </c>
      <c r="AT341" s="78" t="e">
        <f t="shared" si="632"/>
        <v>#REF!</v>
      </c>
      <c r="AU341" s="78">
        <f t="shared" si="632"/>
        <v>0</v>
      </c>
      <c r="AV341" s="78">
        <f t="shared" si="632"/>
        <v>0</v>
      </c>
      <c r="AW341" s="78">
        <f t="shared" si="632"/>
        <v>0</v>
      </c>
      <c r="AX341" s="78">
        <f t="shared" si="632"/>
        <v>0</v>
      </c>
      <c r="AY341" s="78">
        <f t="shared" si="632"/>
        <v>0</v>
      </c>
      <c r="AZ341" s="78">
        <f t="shared" si="632"/>
        <v>0</v>
      </c>
      <c r="BA341" s="78" t="e">
        <f t="shared" si="632"/>
        <v>#REF!</v>
      </c>
    </row>
    <row r="342" spans="2:53" outlineLevel="2">
      <c r="B342" s="41"/>
      <c r="C342" s="41"/>
      <c r="D342" s="85"/>
      <c r="E342" s="85"/>
      <c r="F342" s="87"/>
      <c r="G342" s="82"/>
      <c r="H342" s="15" t="s">
        <v>49</v>
      </c>
      <c r="I342" s="16"/>
      <c r="J342" s="17"/>
      <c r="K342" s="17"/>
      <c r="L342" s="18" t="str">
        <f>IF(I342&lt;&gt;0,((VLOOKUP(I342,'1. Standard_Cost'!$B$4:$D$9,2)+VLOOKUP(I342,'1. Standard_Cost'!$B$4:$D$9,3))*J342*K342),"0")</f>
        <v>0</v>
      </c>
      <c r="M342" s="18">
        <f t="shared" ref="M342:M345" si="633">L342*0.167</f>
        <v>0</v>
      </c>
      <c r="N342" s="19"/>
      <c r="O342" s="19"/>
      <c r="P342" s="19"/>
      <c r="Q342" s="19"/>
      <c r="R342" s="20">
        <f>+N342*P342*'1. Standard_Cost'!$B$13</f>
        <v>0</v>
      </c>
      <c r="S342" s="20">
        <f>+N342*O342*P342*'1. Standard_Cost'!$C$13</f>
        <v>0</v>
      </c>
      <c r="T342" s="20">
        <f>+N342*P342*Q342*'1. Standard_Cost'!$D$13</f>
        <v>0</v>
      </c>
      <c r="U342" s="20">
        <f>+N342*O342*'1. Standard_Cost'!$E$13</f>
        <v>0</v>
      </c>
      <c r="V342" s="19"/>
      <c r="W342" s="19"/>
      <c r="X342" s="19"/>
      <c r="Y342" s="20">
        <f>+V342*((X342*'1. Standard_Cost'!$B$17)+(W342*X342*'1. Standard_Cost'!$C$17))</f>
        <v>0</v>
      </c>
      <c r="Z342" s="19"/>
      <c r="AA342" s="19"/>
      <c r="AB342" s="20">
        <f>+Z342*'1. Standard_Cost'!$B$21+AA342*'1. Standard_Cost'!$C$21</f>
        <v>0</v>
      </c>
      <c r="AC342" s="21"/>
      <c r="AD342" s="22"/>
      <c r="AE342" s="20">
        <f>SUM(AD342,AC342,AB342,Y342,U342,T342,S342,R342)*'1. Standard_Cost'!B397</f>
        <v>0</v>
      </c>
      <c r="AF342" s="20">
        <f>SUM(AD342,AE342)</f>
        <v>0</v>
      </c>
      <c r="AG342" s="19"/>
      <c r="AH342" s="19"/>
      <c r="AI342" s="19"/>
      <c r="AJ342" s="23"/>
      <c r="AK342" s="23"/>
      <c r="AL342" s="23"/>
      <c r="AM342" s="20" t="e">
        <f>AG342*'1. Standard_Cost'!B393+'Incremental_Cost Year 1'!#REF!*'1. Standard_Cost'!C393+'Incremental_Cost Year 1'!#REF!*'1. Standard_Cost'!D393+'Incremental_Cost Year 1'!#REF!+'Incremental_Cost Year 1'!#REF!+AK342</f>
        <v>#REF!</v>
      </c>
      <c r="AN342" s="20" t="e">
        <f>AM342*'1. Standard_Cost'!C397</f>
        <v>#REF!</v>
      </c>
      <c r="AO342" s="23"/>
      <c r="AQ342" s="20">
        <f t="shared" ref="AQ342:AQ345" si="634">L342+M342</f>
        <v>0</v>
      </c>
      <c r="AR342" s="20">
        <f t="shared" ref="AR342:AR345" si="635">AF342</f>
        <v>0</v>
      </c>
      <c r="AS342" s="20" t="e">
        <f t="shared" ref="AS342:AS345" si="636">AM342+AN342</f>
        <v>#REF!</v>
      </c>
      <c r="AT342" s="20" t="e">
        <f>SUM(AQ342,AR342,AS342)</f>
        <v>#REF!</v>
      </c>
      <c r="AU342" s="24"/>
      <c r="AV342" s="24"/>
      <c r="AW342" s="24"/>
      <c r="AX342" s="24"/>
      <c r="AY342" s="24"/>
      <c r="AZ342" s="24"/>
      <c r="BA342" s="25" t="e">
        <f t="shared" ref="BA342:BA345" si="637">SUM(AU342:AZ342)-AT342</f>
        <v>#REF!</v>
      </c>
    </row>
    <row r="343" spans="2:53" outlineLevel="2">
      <c r="B343" s="41"/>
      <c r="C343" s="41"/>
      <c r="D343" s="84"/>
      <c r="E343" s="84"/>
      <c r="F343" s="84"/>
      <c r="G343" s="83"/>
      <c r="H343" s="15" t="s">
        <v>50</v>
      </c>
      <c r="I343" s="16"/>
      <c r="J343" s="17"/>
      <c r="K343" s="17"/>
      <c r="L343" s="18" t="str">
        <f>IF(I343&lt;&gt;0,((VLOOKUP(I343,'1. Standard_Cost'!$B$4:$D$9,2)+VLOOKUP(I343,'1. Standard_Cost'!$B$4:$D$9,3))*J343*K343),"0")</f>
        <v>0</v>
      </c>
      <c r="M343" s="18">
        <f t="shared" si="633"/>
        <v>0</v>
      </c>
      <c r="N343" s="19"/>
      <c r="O343" s="19"/>
      <c r="P343" s="19"/>
      <c r="Q343" s="19"/>
      <c r="R343" s="20">
        <f>+N343*P343*'1. Standard_Cost'!$B$13</f>
        <v>0</v>
      </c>
      <c r="S343" s="20">
        <f>+N343*O343*P343*'1. Standard_Cost'!$C$13</f>
        <v>0</v>
      </c>
      <c r="T343" s="20">
        <f>+N343*P343*Q343*'1. Standard_Cost'!$D$13</f>
        <v>0</v>
      </c>
      <c r="U343" s="20">
        <f>+N343*O343*'1. Standard_Cost'!$E$13</f>
        <v>0</v>
      </c>
      <c r="V343" s="19"/>
      <c r="W343" s="19"/>
      <c r="X343" s="19"/>
      <c r="Y343" s="20">
        <f>+V343*((X343*'1. Standard_Cost'!$B$17)+(W343*X343*'1. Standard_Cost'!$C$17))</f>
        <v>0</v>
      </c>
      <c r="Z343" s="19"/>
      <c r="AA343" s="19"/>
      <c r="AB343" s="20">
        <f>+Z343*'1. Standard_Cost'!$B$21+AA343*'1. Standard_Cost'!$C$21</f>
        <v>0</v>
      </c>
      <c r="AC343" s="21"/>
      <c r="AD343" s="22"/>
      <c r="AE343" s="20">
        <f>SUM(AD343,AC343,AB343,Y343,U343,T343,S343,R343)*'1. Standard_Cost'!B397</f>
        <v>0</v>
      </c>
      <c r="AF343" s="20">
        <f t="shared" ref="AF343:AF345" si="638">SUM(AD343,AE343)</f>
        <v>0</v>
      </c>
      <c r="AG343" s="19"/>
      <c r="AH343" s="19"/>
      <c r="AI343" s="19"/>
      <c r="AJ343" s="23"/>
      <c r="AK343" s="23"/>
      <c r="AL343" s="23"/>
      <c r="AM343" s="20" t="e">
        <f>AG343*'1. Standard_Cost'!B393+'Incremental_Cost Year 1'!#REF!*'1. Standard_Cost'!C393+'Incremental_Cost Year 1'!#REF!*'1. Standard_Cost'!D393+'Incremental_Cost Year 1'!#REF!+'Incremental_Cost Year 1'!#REF!+AK343</f>
        <v>#REF!</v>
      </c>
      <c r="AN343" s="20" t="e">
        <f>AM343*'1. Standard_Cost'!C397</f>
        <v>#REF!</v>
      </c>
      <c r="AO343" s="23"/>
      <c r="AQ343" s="20">
        <f t="shared" si="634"/>
        <v>0</v>
      </c>
      <c r="AR343" s="20">
        <f t="shared" si="635"/>
        <v>0</v>
      </c>
      <c r="AS343" s="20" t="e">
        <f t="shared" si="636"/>
        <v>#REF!</v>
      </c>
      <c r="AT343" s="20" t="e">
        <f t="shared" ref="AT343:AT345" si="639">SUM(AQ343,AR343,AS343)</f>
        <v>#REF!</v>
      </c>
      <c r="AU343" s="24"/>
      <c r="AV343" s="24">
        <v>0</v>
      </c>
      <c r="AW343" s="24"/>
      <c r="AX343" s="24"/>
      <c r="AY343" s="24"/>
      <c r="AZ343" s="24"/>
      <c r="BA343" s="25" t="e">
        <f t="shared" si="637"/>
        <v>#REF!</v>
      </c>
    </row>
    <row r="344" spans="2:53" outlineLevel="2">
      <c r="B344" s="41"/>
      <c r="C344" s="41"/>
      <c r="D344" s="84"/>
      <c r="E344" s="84"/>
      <c r="F344" s="84"/>
      <c r="G344" s="83"/>
      <c r="H344" s="15" t="s">
        <v>51</v>
      </c>
      <c r="I344" s="16"/>
      <c r="J344" s="17"/>
      <c r="K344" s="17"/>
      <c r="L344" s="18" t="str">
        <f>IF(I344&lt;&gt;0,((VLOOKUP(I344,'1. Standard_Cost'!$B$4:$D$9,2)+VLOOKUP(I344,'1. Standard_Cost'!$B$4:$D$9,3))*J344*K344),"0")</f>
        <v>0</v>
      </c>
      <c r="M344" s="18">
        <f t="shared" si="633"/>
        <v>0</v>
      </c>
      <c r="N344" s="19"/>
      <c r="O344" s="19"/>
      <c r="P344" s="19"/>
      <c r="Q344" s="19"/>
      <c r="R344" s="20">
        <f>+N344*P344*'1. Standard_Cost'!$B$13</f>
        <v>0</v>
      </c>
      <c r="S344" s="20">
        <f>+N344*O344*P344*'1. Standard_Cost'!$C$13</f>
        <v>0</v>
      </c>
      <c r="T344" s="20">
        <f>+N344*P344*Q344*'1. Standard_Cost'!$D$13</f>
        <v>0</v>
      </c>
      <c r="U344" s="20">
        <f>+N344*O344*'1. Standard_Cost'!$E$13</f>
        <v>0</v>
      </c>
      <c r="V344" s="19"/>
      <c r="W344" s="19"/>
      <c r="X344" s="19"/>
      <c r="Y344" s="20">
        <f>+V344*((X344*'1. Standard_Cost'!$B$17)+(W344*X344*'1. Standard_Cost'!$C$17))</f>
        <v>0</v>
      </c>
      <c r="Z344" s="19"/>
      <c r="AA344" s="19"/>
      <c r="AB344" s="20">
        <f>+Z344*'1. Standard_Cost'!$B$21+AA344*'1. Standard_Cost'!$C$21</f>
        <v>0</v>
      </c>
      <c r="AC344" s="21"/>
      <c r="AD344" s="22"/>
      <c r="AE344" s="20">
        <f>SUM(AD344,AC344,AB344,Y344,U344,T344,S344,R344)*'1. Standard_Cost'!B397</f>
        <v>0</v>
      </c>
      <c r="AF344" s="20">
        <f t="shared" si="638"/>
        <v>0</v>
      </c>
      <c r="AG344" s="19"/>
      <c r="AH344" s="19"/>
      <c r="AI344" s="19"/>
      <c r="AJ344" s="23"/>
      <c r="AK344" s="23"/>
      <c r="AL344" s="23"/>
      <c r="AM344" s="20" t="e">
        <f>AG344*'1. Standard_Cost'!B393+'Incremental_Cost Year 1'!#REF!*'1. Standard_Cost'!C393+'Incremental_Cost Year 1'!#REF!*'1. Standard_Cost'!D393+'Incremental_Cost Year 1'!#REF!+'Incremental_Cost Year 1'!#REF!+AK344</f>
        <v>#REF!</v>
      </c>
      <c r="AN344" s="20" t="e">
        <f>AM344*'1. Standard_Cost'!C397</f>
        <v>#REF!</v>
      </c>
      <c r="AO344" s="23"/>
      <c r="AQ344" s="20">
        <f t="shared" si="634"/>
        <v>0</v>
      </c>
      <c r="AR344" s="20">
        <f t="shared" si="635"/>
        <v>0</v>
      </c>
      <c r="AS344" s="20" t="e">
        <f t="shared" si="636"/>
        <v>#REF!</v>
      </c>
      <c r="AT344" s="20" t="e">
        <f t="shared" si="639"/>
        <v>#REF!</v>
      </c>
      <c r="AU344" s="24"/>
      <c r="AV344" s="24"/>
      <c r="AW344" s="24"/>
      <c r="AX344" s="24"/>
      <c r="AY344" s="24"/>
      <c r="AZ344" s="24"/>
      <c r="BA344" s="25" t="e">
        <f t="shared" si="637"/>
        <v>#REF!</v>
      </c>
    </row>
    <row r="345" spans="2:53" outlineLevel="2">
      <c r="B345" s="41"/>
      <c r="C345" s="41"/>
      <c r="D345" s="84"/>
      <c r="E345" s="84"/>
      <c r="F345" s="84"/>
      <c r="G345" s="83"/>
      <c r="H345" s="26" t="s">
        <v>180</v>
      </c>
      <c r="I345" s="16"/>
      <c r="J345" s="17"/>
      <c r="K345" s="17"/>
      <c r="L345" s="18" t="str">
        <f>IF(I345&lt;&gt;0,((VLOOKUP(I345,'1. Standard_Cost'!$B$4:$D$9,2)+VLOOKUP(I345,'1. Standard_Cost'!$B$4:$D$9,3))*J345*K345),"0")</f>
        <v>0</v>
      </c>
      <c r="M345" s="18">
        <f t="shared" si="633"/>
        <v>0</v>
      </c>
      <c r="N345" s="19"/>
      <c r="O345" s="19"/>
      <c r="P345" s="19"/>
      <c r="Q345" s="19"/>
      <c r="R345" s="20">
        <f>+N345*P345*'1. Standard_Cost'!$B$13</f>
        <v>0</v>
      </c>
      <c r="S345" s="20">
        <f>+N345*O345*P345*'1. Standard_Cost'!$C$13</f>
        <v>0</v>
      </c>
      <c r="T345" s="20">
        <f>+N345*P345*Q345*'1. Standard_Cost'!$D$13</f>
        <v>0</v>
      </c>
      <c r="U345" s="20">
        <f>+N345*O345*'1. Standard_Cost'!$E$13</f>
        <v>0</v>
      </c>
      <c r="V345" s="19"/>
      <c r="W345" s="19"/>
      <c r="X345" s="19"/>
      <c r="Y345" s="20">
        <f>+V345*((X345*'1. Standard_Cost'!$B$17)+(W345*X345*'1. Standard_Cost'!$C$17))</f>
        <v>0</v>
      </c>
      <c r="Z345" s="19"/>
      <c r="AA345" s="19"/>
      <c r="AB345" s="20">
        <f>+Z345*'1. Standard_Cost'!$B$21+AA345*'1. Standard_Cost'!$C$21</f>
        <v>0</v>
      </c>
      <c r="AC345" s="21"/>
      <c r="AD345" s="22"/>
      <c r="AE345" s="20">
        <f>SUM(AD345,AC345,AB345,Y345,U345,T345,S345,R345)*'1. Standard_Cost'!B397</f>
        <v>0</v>
      </c>
      <c r="AF345" s="20">
        <f t="shared" si="638"/>
        <v>0</v>
      </c>
      <c r="AG345" s="19"/>
      <c r="AH345" s="19"/>
      <c r="AI345" s="19"/>
      <c r="AJ345" s="23"/>
      <c r="AK345" s="23"/>
      <c r="AL345" s="23"/>
      <c r="AM345" s="20" t="e">
        <f>AG345*'1. Standard_Cost'!B393+'Incremental_Cost Year 1'!#REF!*'1. Standard_Cost'!C393+'Incremental_Cost Year 1'!#REF!*'1. Standard_Cost'!D393+'Incremental_Cost Year 1'!#REF!+'Incremental_Cost Year 1'!#REF!+AK345</f>
        <v>#REF!</v>
      </c>
      <c r="AN345" s="20" t="e">
        <f>AM345*'1. Standard_Cost'!C397</f>
        <v>#REF!</v>
      </c>
      <c r="AO345" s="23"/>
      <c r="AQ345" s="20">
        <f t="shared" si="634"/>
        <v>0</v>
      </c>
      <c r="AR345" s="20">
        <f t="shared" si="635"/>
        <v>0</v>
      </c>
      <c r="AS345" s="20" t="e">
        <f t="shared" si="636"/>
        <v>#REF!</v>
      </c>
      <c r="AT345" s="20" t="e">
        <f t="shared" si="639"/>
        <v>#REF!</v>
      </c>
      <c r="AU345" s="24"/>
      <c r="AV345" s="24"/>
      <c r="AW345" s="24"/>
      <c r="AX345" s="24"/>
      <c r="AY345" s="24"/>
      <c r="AZ345" s="24"/>
      <c r="BA345" s="25" t="e">
        <f t="shared" si="637"/>
        <v>#REF!</v>
      </c>
    </row>
    <row r="346" spans="2:53" ht="41.4" outlineLevel="1">
      <c r="B346" s="41"/>
      <c r="C346" s="41"/>
      <c r="D346" s="86" t="s">
        <v>48</v>
      </c>
      <c r="E346" s="86" t="s">
        <v>342</v>
      </c>
      <c r="F346" s="88" t="s">
        <v>153</v>
      </c>
      <c r="G346" s="89" t="s">
        <v>154</v>
      </c>
      <c r="H346" s="27" t="s">
        <v>349</v>
      </c>
      <c r="I346" s="28"/>
      <c r="J346" s="28"/>
      <c r="K346" s="28"/>
      <c r="L346" s="29">
        <f>SUM(L342:L345)</f>
        <v>0</v>
      </c>
      <c r="M346" s="29">
        <f>SUM(M342:M345)</f>
        <v>0</v>
      </c>
      <c r="N346" s="28"/>
      <c r="O346" s="28"/>
      <c r="P346" s="28"/>
      <c r="Q346" s="28"/>
      <c r="R346" s="30">
        <f>SUM(R342:R345)</f>
        <v>0</v>
      </c>
      <c r="S346" s="30">
        <f>SUM(S342:S345)</f>
        <v>0</v>
      </c>
      <c r="T346" s="30">
        <f>SUM(T342:T345)</f>
        <v>0</v>
      </c>
      <c r="U346" s="30">
        <f>SUM(U342:U345)</f>
        <v>0</v>
      </c>
      <c r="V346" s="28"/>
      <c r="W346" s="28"/>
      <c r="X346" s="28"/>
      <c r="Y346" s="29">
        <f>SUM(Y342:Y345)</f>
        <v>0</v>
      </c>
      <c r="Z346" s="28"/>
      <c r="AA346" s="28"/>
      <c r="AB346" s="29">
        <f t="shared" ref="AB346:AF346" si="640">SUM(AB342:AB345)</f>
        <v>0</v>
      </c>
      <c r="AC346" s="29">
        <f t="shared" si="640"/>
        <v>0</v>
      </c>
      <c r="AD346" s="29">
        <f t="shared" si="640"/>
        <v>0</v>
      </c>
      <c r="AE346" s="29">
        <f t="shared" si="640"/>
        <v>0</v>
      </c>
      <c r="AF346" s="29">
        <f t="shared" si="640"/>
        <v>0</v>
      </c>
      <c r="AG346" s="28"/>
      <c r="AH346" s="28"/>
      <c r="AI346" s="28"/>
      <c r="AJ346" s="30">
        <f>SUM(AJ342:AJ345)</f>
        <v>0</v>
      </c>
      <c r="AK346" s="30">
        <f>SUM(AK342:AK345)</f>
        <v>0</v>
      </c>
      <c r="AL346" s="30">
        <f>SUM(AL342:AL345)</f>
        <v>0</v>
      </c>
      <c r="AM346" s="29" t="e">
        <f>SUM(AM342:AM345)</f>
        <v>#REF!</v>
      </c>
      <c r="AN346" s="29" t="e">
        <f>SUM(AN342:AN345)</f>
        <v>#REF!</v>
      </c>
      <c r="AO346" s="31"/>
      <c r="AP346" s="32"/>
      <c r="AQ346" s="78">
        <f t="shared" ref="AQ346:BA346" si="641">SUM(AQ342:AQ345)</f>
        <v>0</v>
      </c>
      <c r="AR346" s="78">
        <f t="shared" si="641"/>
        <v>0</v>
      </c>
      <c r="AS346" s="78" t="e">
        <f t="shared" si="641"/>
        <v>#REF!</v>
      </c>
      <c r="AT346" s="78" t="e">
        <f t="shared" si="641"/>
        <v>#REF!</v>
      </c>
      <c r="AU346" s="78">
        <f t="shared" si="641"/>
        <v>0</v>
      </c>
      <c r="AV346" s="78">
        <f t="shared" si="641"/>
        <v>0</v>
      </c>
      <c r="AW346" s="78">
        <f t="shared" si="641"/>
        <v>0</v>
      </c>
      <c r="AX346" s="78">
        <f t="shared" si="641"/>
        <v>0</v>
      </c>
      <c r="AY346" s="78">
        <f t="shared" si="641"/>
        <v>0</v>
      </c>
      <c r="AZ346" s="78">
        <f t="shared" si="641"/>
        <v>0</v>
      </c>
      <c r="BA346" s="78" t="e">
        <f t="shared" si="641"/>
        <v>#REF!</v>
      </c>
    </row>
    <row r="347" spans="2:53" outlineLevel="2">
      <c r="B347" s="41"/>
      <c r="C347" s="41"/>
      <c r="D347" s="85"/>
      <c r="E347" s="85"/>
      <c r="F347" s="87"/>
      <c r="G347" s="82"/>
      <c r="H347" s="15" t="s">
        <v>49</v>
      </c>
      <c r="I347" s="16"/>
      <c r="J347" s="17"/>
      <c r="K347" s="17"/>
      <c r="L347" s="18" t="str">
        <f>IF(I347&lt;&gt;0,((VLOOKUP(I347,'1. Standard_Cost'!$B$4:$D$9,2)+VLOOKUP(I347,'1. Standard_Cost'!$B$4:$D$9,3))*J347*K347),"0")</f>
        <v>0</v>
      </c>
      <c r="M347" s="18">
        <f t="shared" ref="M347:M350" si="642">L347*0.167</f>
        <v>0</v>
      </c>
      <c r="N347" s="19"/>
      <c r="O347" s="19"/>
      <c r="P347" s="19"/>
      <c r="Q347" s="19"/>
      <c r="R347" s="20">
        <f>+N347*P347*'1. Standard_Cost'!$B$13</f>
        <v>0</v>
      </c>
      <c r="S347" s="20">
        <f>+N347*O347*P347*'1. Standard_Cost'!$C$13</f>
        <v>0</v>
      </c>
      <c r="T347" s="20">
        <f>+N347*P347*Q347*'1. Standard_Cost'!$D$13</f>
        <v>0</v>
      </c>
      <c r="U347" s="20">
        <f>+N347*O347*'1. Standard_Cost'!$E$13</f>
        <v>0</v>
      </c>
      <c r="V347" s="19"/>
      <c r="W347" s="19"/>
      <c r="X347" s="19"/>
      <c r="Y347" s="20">
        <f>+V347*((X347*'1. Standard_Cost'!$B$17)+(W347*X347*'1. Standard_Cost'!$C$17))</f>
        <v>0</v>
      </c>
      <c r="Z347" s="19"/>
      <c r="AA347" s="19"/>
      <c r="AB347" s="20">
        <f>+Z347*'1. Standard_Cost'!$B$21+AA347*'1. Standard_Cost'!$C$21</f>
        <v>0</v>
      </c>
      <c r="AC347" s="21"/>
      <c r="AD347" s="22"/>
      <c r="AE347" s="20">
        <f>SUM(AD347,AC347,AB347,Y347,U347,T347,S347,R347)*'1. Standard_Cost'!B402</f>
        <v>0</v>
      </c>
      <c r="AF347" s="20">
        <f>SUM(AD347,AE347)</f>
        <v>0</v>
      </c>
      <c r="AG347" s="19"/>
      <c r="AH347" s="19"/>
      <c r="AI347" s="19"/>
      <c r="AJ347" s="23"/>
      <c r="AK347" s="23"/>
      <c r="AL347" s="23"/>
      <c r="AM347" s="20" t="e">
        <f>AG347*'1. Standard_Cost'!B398+'Incremental_Cost Year 1'!#REF!*'1. Standard_Cost'!C398+'Incremental_Cost Year 1'!#REF!*'1. Standard_Cost'!D398+'Incremental_Cost Year 1'!#REF!+'Incremental_Cost Year 1'!#REF!+AK347</f>
        <v>#REF!</v>
      </c>
      <c r="AN347" s="20" t="e">
        <f>AM347*'1. Standard_Cost'!C402</f>
        <v>#REF!</v>
      </c>
      <c r="AO347" s="23"/>
      <c r="AQ347" s="20">
        <f t="shared" ref="AQ347:AQ350" si="643">L347+M347</f>
        <v>0</v>
      </c>
      <c r="AR347" s="20">
        <f t="shared" ref="AR347:AR350" si="644">AF347</f>
        <v>0</v>
      </c>
      <c r="AS347" s="20" t="e">
        <f t="shared" ref="AS347:AS350" si="645">AM347+AN347</f>
        <v>#REF!</v>
      </c>
      <c r="AT347" s="20" t="e">
        <f>SUM(AQ347,AR347,AS347)</f>
        <v>#REF!</v>
      </c>
      <c r="AU347" s="24"/>
      <c r="AV347" s="24"/>
      <c r="AW347" s="24"/>
      <c r="AX347" s="24"/>
      <c r="AY347" s="24"/>
      <c r="AZ347" s="24"/>
      <c r="BA347" s="25" t="e">
        <f t="shared" ref="BA347:BA350" si="646">SUM(AU347:AZ347)-AT347</f>
        <v>#REF!</v>
      </c>
    </row>
    <row r="348" spans="2:53" outlineLevel="2">
      <c r="B348" s="41"/>
      <c r="C348" s="41"/>
      <c r="D348" s="84"/>
      <c r="E348" s="84"/>
      <c r="F348" s="84"/>
      <c r="G348" s="83"/>
      <c r="H348" s="15" t="s">
        <v>50</v>
      </c>
      <c r="I348" s="16"/>
      <c r="J348" s="17"/>
      <c r="K348" s="17"/>
      <c r="L348" s="18" t="str">
        <f>IF(I348&lt;&gt;0,((VLOOKUP(I348,'1. Standard_Cost'!$B$4:$D$9,2)+VLOOKUP(I348,'1. Standard_Cost'!$B$4:$D$9,3))*J348*K348),"0")</f>
        <v>0</v>
      </c>
      <c r="M348" s="18">
        <f t="shared" si="642"/>
        <v>0</v>
      </c>
      <c r="N348" s="19"/>
      <c r="O348" s="19"/>
      <c r="P348" s="19"/>
      <c r="Q348" s="19"/>
      <c r="R348" s="20">
        <f>+N348*P348*'1. Standard_Cost'!$B$13</f>
        <v>0</v>
      </c>
      <c r="S348" s="20">
        <f>+N348*O348*P348*'1. Standard_Cost'!$C$13</f>
        <v>0</v>
      </c>
      <c r="T348" s="20">
        <f>+N348*P348*Q348*'1. Standard_Cost'!$D$13</f>
        <v>0</v>
      </c>
      <c r="U348" s="20">
        <f>+N348*O348*'1. Standard_Cost'!$E$13</f>
        <v>0</v>
      </c>
      <c r="V348" s="19"/>
      <c r="W348" s="19"/>
      <c r="X348" s="19"/>
      <c r="Y348" s="20">
        <f>+V348*((X348*'1. Standard_Cost'!$B$17)+(W348*X348*'1. Standard_Cost'!$C$17))</f>
        <v>0</v>
      </c>
      <c r="Z348" s="19"/>
      <c r="AA348" s="19"/>
      <c r="AB348" s="20">
        <f>+Z348*'1. Standard_Cost'!$B$21+AA348*'1. Standard_Cost'!$C$21</f>
        <v>0</v>
      </c>
      <c r="AC348" s="21"/>
      <c r="AD348" s="22"/>
      <c r="AE348" s="20">
        <f>SUM(AD348,AC348,AB348,Y348,U348,T348,S348,R348)*'1. Standard_Cost'!B402</f>
        <v>0</v>
      </c>
      <c r="AF348" s="20">
        <f t="shared" ref="AF348:AF350" si="647">SUM(AD348,AE348)</f>
        <v>0</v>
      </c>
      <c r="AG348" s="19"/>
      <c r="AH348" s="19"/>
      <c r="AI348" s="19"/>
      <c r="AJ348" s="23"/>
      <c r="AK348" s="23"/>
      <c r="AL348" s="23"/>
      <c r="AM348" s="20" t="e">
        <f>AG348*'1. Standard_Cost'!B398+'Incremental_Cost Year 1'!#REF!*'1. Standard_Cost'!C398+'Incremental_Cost Year 1'!#REF!*'1. Standard_Cost'!D398+'Incremental_Cost Year 1'!#REF!+'Incremental_Cost Year 1'!#REF!+AK348</f>
        <v>#REF!</v>
      </c>
      <c r="AN348" s="20" t="e">
        <f>AM348*'1. Standard_Cost'!C402</f>
        <v>#REF!</v>
      </c>
      <c r="AO348" s="23"/>
      <c r="AQ348" s="20">
        <f t="shared" si="643"/>
        <v>0</v>
      </c>
      <c r="AR348" s="20">
        <f t="shared" si="644"/>
        <v>0</v>
      </c>
      <c r="AS348" s="20" t="e">
        <f t="shared" si="645"/>
        <v>#REF!</v>
      </c>
      <c r="AT348" s="20" t="e">
        <f t="shared" ref="AT348:AT350" si="648">SUM(AQ348,AR348,AS348)</f>
        <v>#REF!</v>
      </c>
      <c r="AU348" s="24"/>
      <c r="AV348" s="24">
        <v>0</v>
      </c>
      <c r="AW348" s="24"/>
      <c r="AX348" s="24"/>
      <c r="AY348" s="24"/>
      <c r="AZ348" s="24"/>
      <c r="BA348" s="25" t="e">
        <f t="shared" si="646"/>
        <v>#REF!</v>
      </c>
    </row>
    <row r="349" spans="2:53" outlineLevel="2">
      <c r="B349" s="41"/>
      <c r="C349" s="41"/>
      <c r="D349" s="84"/>
      <c r="E349" s="84"/>
      <c r="F349" s="84"/>
      <c r="G349" s="83"/>
      <c r="H349" s="15" t="s">
        <v>51</v>
      </c>
      <c r="I349" s="16"/>
      <c r="J349" s="17"/>
      <c r="K349" s="17"/>
      <c r="L349" s="18" t="str">
        <f>IF(I349&lt;&gt;0,((VLOOKUP(I349,'1. Standard_Cost'!$B$4:$D$9,2)+VLOOKUP(I349,'1. Standard_Cost'!$B$4:$D$9,3))*J349*K349),"0")</f>
        <v>0</v>
      </c>
      <c r="M349" s="18">
        <f t="shared" si="642"/>
        <v>0</v>
      </c>
      <c r="N349" s="19"/>
      <c r="O349" s="19"/>
      <c r="P349" s="19"/>
      <c r="Q349" s="19"/>
      <c r="R349" s="20">
        <f>+N349*P349*'1. Standard_Cost'!$B$13</f>
        <v>0</v>
      </c>
      <c r="S349" s="20">
        <f>+N349*O349*P349*'1. Standard_Cost'!$C$13</f>
        <v>0</v>
      </c>
      <c r="T349" s="20">
        <f>+N349*P349*Q349*'1. Standard_Cost'!$D$13</f>
        <v>0</v>
      </c>
      <c r="U349" s="20">
        <f>+N349*O349*'1. Standard_Cost'!$E$13</f>
        <v>0</v>
      </c>
      <c r="V349" s="19"/>
      <c r="W349" s="19"/>
      <c r="X349" s="19"/>
      <c r="Y349" s="20">
        <f>+V349*((X349*'1. Standard_Cost'!$B$17)+(W349*X349*'1. Standard_Cost'!$C$17))</f>
        <v>0</v>
      </c>
      <c r="Z349" s="19"/>
      <c r="AA349" s="19"/>
      <c r="AB349" s="20">
        <f>+Z349*'1. Standard_Cost'!$B$21+AA349*'1. Standard_Cost'!$C$21</f>
        <v>0</v>
      </c>
      <c r="AC349" s="21"/>
      <c r="AD349" s="22"/>
      <c r="AE349" s="20">
        <f>SUM(AD349,AC349,AB349,Y349,U349,T349,S349,R349)*'1. Standard_Cost'!B402</f>
        <v>0</v>
      </c>
      <c r="AF349" s="20">
        <f t="shared" si="647"/>
        <v>0</v>
      </c>
      <c r="AG349" s="19"/>
      <c r="AH349" s="19"/>
      <c r="AI349" s="19"/>
      <c r="AJ349" s="23"/>
      <c r="AK349" s="23"/>
      <c r="AL349" s="23"/>
      <c r="AM349" s="20" t="e">
        <f>AG349*'1. Standard_Cost'!B398+'Incremental_Cost Year 1'!#REF!*'1. Standard_Cost'!C398+'Incremental_Cost Year 1'!#REF!*'1. Standard_Cost'!D398+'Incremental_Cost Year 1'!#REF!+'Incremental_Cost Year 1'!#REF!+AK349</f>
        <v>#REF!</v>
      </c>
      <c r="AN349" s="20" t="e">
        <f>AM349*'1. Standard_Cost'!C402</f>
        <v>#REF!</v>
      </c>
      <c r="AO349" s="23"/>
      <c r="AQ349" s="20">
        <f t="shared" si="643"/>
        <v>0</v>
      </c>
      <c r="AR349" s="20">
        <f t="shared" si="644"/>
        <v>0</v>
      </c>
      <c r="AS349" s="20" t="e">
        <f t="shared" si="645"/>
        <v>#REF!</v>
      </c>
      <c r="AT349" s="20" t="e">
        <f t="shared" si="648"/>
        <v>#REF!</v>
      </c>
      <c r="AU349" s="24"/>
      <c r="AV349" s="24"/>
      <c r="AW349" s="24"/>
      <c r="AX349" s="24"/>
      <c r="AY349" s="24"/>
      <c r="AZ349" s="24"/>
      <c r="BA349" s="25" t="e">
        <f t="shared" si="646"/>
        <v>#REF!</v>
      </c>
    </row>
    <row r="350" spans="2:53" outlineLevel="2">
      <c r="B350" s="41"/>
      <c r="C350" s="41"/>
      <c r="D350" s="84"/>
      <c r="E350" s="84"/>
      <c r="F350" s="84"/>
      <c r="G350" s="83"/>
      <c r="H350" s="26" t="s">
        <v>180</v>
      </c>
      <c r="I350" s="16"/>
      <c r="J350" s="17"/>
      <c r="K350" s="17"/>
      <c r="L350" s="18" t="str">
        <f>IF(I350&lt;&gt;0,((VLOOKUP(I350,'1. Standard_Cost'!$B$4:$D$9,2)+VLOOKUP(I350,'1. Standard_Cost'!$B$4:$D$9,3))*J350*K350),"0")</f>
        <v>0</v>
      </c>
      <c r="M350" s="18">
        <f t="shared" si="642"/>
        <v>0</v>
      </c>
      <c r="N350" s="19"/>
      <c r="O350" s="19"/>
      <c r="P350" s="19"/>
      <c r="Q350" s="19"/>
      <c r="R350" s="20">
        <f>+N350*P350*'1. Standard_Cost'!$B$13</f>
        <v>0</v>
      </c>
      <c r="S350" s="20">
        <f>+N350*O350*P350*'1. Standard_Cost'!$C$13</f>
        <v>0</v>
      </c>
      <c r="T350" s="20">
        <f>+N350*P350*Q350*'1. Standard_Cost'!$D$13</f>
        <v>0</v>
      </c>
      <c r="U350" s="20">
        <f>+N350*O350*'1. Standard_Cost'!$E$13</f>
        <v>0</v>
      </c>
      <c r="V350" s="19"/>
      <c r="W350" s="19"/>
      <c r="X350" s="19"/>
      <c r="Y350" s="20">
        <f>+V350*((X350*'1. Standard_Cost'!$B$17)+(W350*X350*'1. Standard_Cost'!$C$17))</f>
        <v>0</v>
      </c>
      <c r="Z350" s="19"/>
      <c r="AA350" s="19"/>
      <c r="AB350" s="20">
        <f>+Z350*'1. Standard_Cost'!$B$21+AA350*'1. Standard_Cost'!$C$21</f>
        <v>0</v>
      </c>
      <c r="AC350" s="21"/>
      <c r="AD350" s="22"/>
      <c r="AE350" s="20">
        <f>SUM(AD350,AC350,AB350,Y350,U350,T350,S350,R350)*'1. Standard_Cost'!B402</f>
        <v>0</v>
      </c>
      <c r="AF350" s="20">
        <f t="shared" si="647"/>
        <v>0</v>
      </c>
      <c r="AG350" s="19"/>
      <c r="AH350" s="19"/>
      <c r="AI350" s="19"/>
      <c r="AJ350" s="23"/>
      <c r="AK350" s="23"/>
      <c r="AL350" s="23"/>
      <c r="AM350" s="20" t="e">
        <f>AG350*'1. Standard_Cost'!B398+'Incremental_Cost Year 1'!#REF!*'1. Standard_Cost'!C398+'Incremental_Cost Year 1'!#REF!*'1. Standard_Cost'!D398+'Incremental_Cost Year 1'!#REF!+'Incremental_Cost Year 1'!#REF!+AK350</f>
        <v>#REF!</v>
      </c>
      <c r="AN350" s="20" t="e">
        <f>AM350*'1. Standard_Cost'!C402</f>
        <v>#REF!</v>
      </c>
      <c r="AO350" s="23"/>
      <c r="AQ350" s="20">
        <f t="shared" si="643"/>
        <v>0</v>
      </c>
      <c r="AR350" s="20">
        <f t="shared" si="644"/>
        <v>0</v>
      </c>
      <c r="AS350" s="20" t="e">
        <f t="shared" si="645"/>
        <v>#REF!</v>
      </c>
      <c r="AT350" s="20" t="e">
        <f t="shared" si="648"/>
        <v>#REF!</v>
      </c>
      <c r="AU350" s="24"/>
      <c r="AV350" s="24"/>
      <c r="AW350" s="24"/>
      <c r="AX350" s="24"/>
      <c r="AY350" s="24"/>
      <c r="AZ350" s="24"/>
      <c r="BA350" s="25" t="e">
        <f t="shared" si="646"/>
        <v>#REF!</v>
      </c>
    </row>
    <row r="351" spans="2:53" ht="41.4" outlineLevel="1">
      <c r="B351" s="41"/>
      <c r="C351" s="41"/>
      <c r="D351" s="86" t="s">
        <v>48</v>
      </c>
      <c r="E351" s="86" t="s">
        <v>347</v>
      </c>
      <c r="F351" s="88" t="s">
        <v>153</v>
      </c>
      <c r="G351" s="89" t="s">
        <v>154</v>
      </c>
      <c r="H351" s="27" t="s">
        <v>350</v>
      </c>
      <c r="I351" s="28"/>
      <c r="J351" s="28"/>
      <c r="K351" s="28"/>
      <c r="L351" s="29">
        <f>SUM(L347:L350)</f>
        <v>0</v>
      </c>
      <c r="M351" s="29">
        <f>SUM(M347:M350)</f>
        <v>0</v>
      </c>
      <c r="N351" s="28"/>
      <c r="O351" s="28"/>
      <c r="P351" s="28"/>
      <c r="Q351" s="28"/>
      <c r="R351" s="30">
        <f>SUM(R347:R350)</f>
        <v>0</v>
      </c>
      <c r="S351" s="30">
        <f>SUM(S347:S350)</f>
        <v>0</v>
      </c>
      <c r="T351" s="30">
        <f>SUM(T347:T350)</f>
        <v>0</v>
      </c>
      <c r="U351" s="30">
        <f>SUM(U347:U350)</f>
        <v>0</v>
      </c>
      <c r="V351" s="28"/>
      <c r="W351" s="28"/>
      <c r="X351" s="28"/>
      <c r="Y351" s="29">
        <f>SUM(Y347:Y350)</f>
        <v>0</v>
      </c>
      <c r="Z351" s="28"/>
      <c r="AA351" s="28"/>
      <c r="AB351" s="29">
        <f t="shared" ref="AB351:AF351" si="649">SUM(AB347:AB350)</f>
        <v>0</v>
      </c>
      <c r="AC351" s="29">
        <f t="shared" si="649"/>
        <v>0</v>
      </c>
      <c r="AD351" s="29">
        <f t="shared" si="649"/>
        <v>0</v>
      </c>
      <c r="AE351" s="29">
        <f t="shared" si="649"/>
        <v>0</v>
      </c>
      <c r="AF351" s="29">
        <f t="shared" si="649"/>
        <v>0</v>
      </c>
      <c r="AG351" s="28"/>
      <c r="AH351" s="28"/>
      <c r="AI351" s="28"/>
      <c r="AJ351" s="30">
        <f>SUM(AJ347:AJ350)</f>
        <v>0</v>
      </c>
      <c r="AK351" s="30">
        <f>SUM(AK347:AK350)</f>
        <v>0</v>
      </c>
      <c r="AL351" s="30">
        <f>SUM(AL347:AL350)</f>
        <v>0</v>
      </c>
      <c r="AM351" s="29" t="e">
        <f>SUM(AM347:AM350)</f>
        <v>#REF!</v>
      </c>
      <c r="AN351" s="29" t="e">
        <f>SUM(AN347:AN350)</f>
        <v>#REF!</v>
      </c>
      <c r="AO351" s="31"/>
      <c r="AP351" s="32"/>
      <c r="AQ351" s="78">
        <f t="shared" ref="AQ351:BA351" si="650">SUM(AQ347:AQ350)</f>
        <v>0</v>
      </c>
      <c r="AR351" s="78">
        <f t="shared" si="650"/>
        <v>0</v>
      </c>
      <c r="AS351" s="78" t="e">
        <f t="shared" si="650"/>
        <v>#REF!</v>
      </c>
      <c r="AT351" s="78" t="e">
        <f t="shared" si="650"/>
        <v>#REF!</v>
      </c>
      <c r="AU351" s="78">
        <f t="shared" si="650"/>
        <v>0</v>
      </c>
      <c r="AV351" s="78">
        <f t="shared" si="650"/>
        <v>0</v>
      </c>
      <c r="AW351" s="78">
        <f t="shared" si="650"/>
        <v>0</v>
      </c>
      <c r="AX351" s="78">
        <f t="shared" si="650"/>
        <v>0</v>
      </c>
      <c r="AY351" s="78">
        <f t="shared" si="650"/>
        <v>0</v>
      </c>
      <c r="AZ351" s="78">
        <f t="shared" si="650"/>
        <v>0</v>
      </c>
      <c r="BA351" s="78" t="e">
        <f t="shared" si="650"/>
        <v>#REF!</v>
      </c>
    </row>
    <row r="352" spans="2:53" outlineLevel="2">
      <c r="B352" s="41"/>
      <c r="C352" s="41"/>
      <c r="D352" s="85"/>
      <c r="E352" s="85"/>
      <c r="F352" s="87"/>
      <c r="G352" s="82"/>
      <c r="H352" s="15" t="s">
        <v>49</v>
      </c>
      <c r="I352" s="16"/>
      <c r="J352" s="17"/>
      <c r="K352" s="17"/>
      <c r="L352" s="18" t="str">
        <f>IF(I352&lt;&gt;0,((VLOOKUP(I352,'1. Standard_Cost'!$B$4:$D$9,2)+VLOOKUP(I352,'1. Standard_Cost'!$B$4:$D$9,3))*J352*K352),"0")</f>
        <v>0</v>
      </c>
      <c r="M352" s="18">
        <f t="shared" ref="M352:M355" si="651">L352*0.167</f>
        <v>0</v>
      </c>
      <c r="N352" s="19"/>
      <c r="O352" s="19"/>
      <c r="P352" s="19"/>
      <c r="Q352" s="19"/>
      <c r="R352" s="20">
        <f>+N352*P352*'1. Standard_Cost'!$B$13</f>
        <v>0</v>
      </c>
      <c r="S352" s="20">
        <f>+N352*O352*P352*'1. Standard_Cost'!$C$13</f>
        <v>0</v>
      </c>
      <c r="T352" s="20">
        <f>+N352*P352*Q352*'1. Standard_Cost'!$D$13</f>
        <v>0</v>
      </c>
      <c r="U352" s="20">
        <f>+N352*O352*'1. Standard_Cost'!$E$13</f>
        <v>0</v>
      </c>
      <c r="V352" s="19"/>
      <c r="W352" s="19"/>
      <c r="X352" s="19"/>
      <c r="Y352" s="20">
        <f>+V352*((X352*'1. Standard_Cost'!$B$17)+(W352*X352*'1. Standard_Cost'!$C$17))</f>
        <v>0</v>
      </c>
      <c r="Z352" s="19"/>
      <c r="AA352" s="19"/>
      <c r="AB352" s="20">
        <f>+Z352*'1. Standard_Cost'!$B$21+AA352*'1. Standard_Cost'!$C$21</f>
        <v>0</v>
      </c>
      <c r="AC352" s="21"/>
      <c r="AD352" s="22"/>
      <c r="AE352" s="20">
        <f>SUM(AD352,AC352,AB352,Y352,U352,T352,S352,R352)*'1. Standard_Cost'!B407</f>
        <v>0</v>
      </c>
      <c r="AF352" s="20">
        <f>SUM(AD352,AE352)</f>
        <v>0</v>
      </c>
      <c r="AG352" s="19"/>
      <c r="AH352" s="19"/>
      <c r="AI352" s="19"/>
      <c r="AJ352" s="23"/>
      <c r="AK352" s="23"/>
      <c r="AL352" s="23"/>
      <c r="AM352" s="20" t="e">
        <f>AG352*'1. Standard_Cost'!B403+'Incremental_Cost Year 1'!#REF!*'1. Standard_Cost'!C403+'Incremental_Cost Year 1'!#REF!*'1. Standard_Cost'!D403+'Incremental_Cost Year 1'!#REF!+'Incremental_Cost Year 1'!#REF!+AK352</f>
        <v>#REF!</v>
      </c>
      <c r="AN352" s="20" t="e">
        <f>AM352*'1. Standard_Cost'!C407</f>
        <v>#REF!</v>
      </c>
      <c r="AO352" s="23"/>
      <c r="AQ352" s="20">
        <f t="shared" ref="AQ352:AQ355" si="652">L352+M352</f>
        <v>0</v>
      </c>
      <c r="AR352" s="20">
        <f t="shared" ref="AR352:AR355" si="653">AF352</f>
        <v>0</v>
      </c>
      <c r="AS352" s="20" t="e">
        <f t="shared" ref="AS352:AS355" si="654">AM352+AN352</f>
        <v>#REF!</v>
      </c>
      <c r="AT352" s="20" t="e">
        <f>SUM(AQ352,AR352,AS352)</f>
        <v>#REF!</v>
      </c>
      <c r="AU352" s="24"/>
      <c r="AV352" s="24"/>
      <c r="AW352" s="24"/>
      <c r="AX352" s="24"/>
      <c r="AY352" s="24"/>
      <c r="AZ352" s="24"/>
      <c r="BA352" s="25" t="e">
        <f t="shared" ref="BA352:BA355" si="655">SUM(AU352:AZ352)-AT352</f>
        <v>#REF!</v>
      </c>
    </row>
    <row r="353" spans="2:53" outlineLevel="2">
      <c r="B353" s="41"/>
      <c r="C353" s="41"/>
      <c r="D353" s="84"/>
      <c r="E353" s="84"/>
      <c r="F353" s="84"/>
      <c r="G353" s="83"/>
      <c r="H353" s="15" t="s">
        <v>50</v>
      </c>
      <c r="I353" s="16"/>
      <c r="J353" s="17"/>
      <c r="K353" s="17"/>
      <c r="L353" s="18" t="str">
        <f>IF(I353&lt;&gt;0,((VLOOKUP(I353,'1. Standard_Cost'!$B$4:$D$9,2)+VLOOKUP(I353,'1. Standard_Cost'!$B$4:$D$9,3))*J353*K353),"0")</f>
        <v>0</v>
      </c>
      <c r="M353" s="18">
        <f t="shared" si="651"/>
        <v>0</v>
      </c>
      <c r="N353" s="19"/>
      <c r="O353" s="19"/>
      <c r="P353" s="19"/>
      <c r="Q353" s="19"/>
      <c r="R353" s="20">
        <f>+N353*P353*'1. Standard_Cost'!$B$13</f>
        <v>0</v>
      </c>
      <c r="S353" s="20">
        <f>+N353*O353*P353*'1. Standard_Cost'!$C$13</f>
        <v>0</v>
      </c>
      <c r="T353" s="20">
        <f>+N353*P353*Q353*'1. Standard_Cost'!$D$13</f>
        <v>0</v>
      </c>
      <c r="U353" s="20">
        <f>+N353*O353*'1. Standard_Cost'!$E$13</f>
        <v>0</v>
      </c>
      <c r="V353" s="19"/>
      <c r="W353" s="19"/>
      <c r="X353" s="19"/>
      <c r="Y353" s="20">
        <f>+V353*((X353*'1. Standard_Cost'!$B$17)+(W353*X353*'1. Standard_Cost'!$C$17))</f>
        <v>0</v>
      </c>
      <c r="Z353" s="19"/>
      <c r="AA353" s="19"/>
      <c r="AB353" s="20">
        <f>+Z353*'1. Standard_Cost'!$B$21+AA353*'1. Standard_Cost'!$C$21</f>
        <v>0</v>
      </c>
      <c r="AC353" s="21"/>
      <c r="AD353" s="22"/>
      <c r="AE353" s="20">
        <f>SUM(AD353,AC353,AB353,Y353,U353,T353,S353,R353)*'1. Standard_Cost'!B407</f>
        <v>0</v>
      </c>
      <c r="AF353" s="20">
        <f t="shared" ref="AF353:AF355" si="656">SUM(AD353,AE353)</f>
        <v>0</v>
      </c>
      <c r="AG353" s="19"/>
      <c r="AH353" s="19"/>
      <c r="AI353" s="19"/>
      <c r="AJ353" s="23"/>
      <c r="AK353" s="23"/>
      <c r="AL353" s="23"/>
      <c r="AM353" s="20" t="e">
        <f>AG353*'1. Standard_Cost'!B403+'Incremental_Cost Year 1'!#REF!*'1. Standard_Cost'!C403+'Incremental_Cost Year 1'!#REF!*'1. Standard_Cost'!D403+'Incremental_Cost Year 1'!#REF!+'Incremental_Cost Year 1'!#REF!+AK353</f>
        <v>#REF!</v>
      </c>
      <c r="AN353" s="20" t="e">
        <f>AM353*'1. Standard_Cost'!C407</f>
        <v>#REF!</v>
      </c>
      <c r="AO353" s="23"/>
      <c r="AQ353" s="20">
        <f t="shared" si="652"/>
        <v>0</v>
      </c>
      <c r="AR353" s="20">
        <f t="shared" si="653"/>
        <v>0</v>
      </c>
      <c r="AS353" s="20" t="e">
        <f t="shared" si="654"/>
        <v>#REF!</v>
      </c>
      <c r="AT353" s="20" t="e">
        <f t="shared" ref="AT353:AT355" si="657">SUM(AQ353,AR353,AS353)</f>
        <v>#REF!</v>
      </c>
      <c r="AU353" s="24"/>
      <c r="AV353" s="24">
        <v>0</v>
      </c>
      <c r="AW353" s="24"/>
      <c r="AX353" s="24"/>
      <c r="AY353" s="24"/>
      <c r="AZ353" s="24"/>
      <c r="BA353" s="25" t="e">
        <f t="shared" si="655"/>
        <v>#REF!</v>
      </c>
    </row>
    <row r="354" spans="2:53" outlineLevel="2">
      <c r="B354" s="41"/>
      <c r="C354" s="41"/>
      <c r="D354" s="84"/>
      <c r="E354" s="84"/>
      <c r="F354" s="84"/>
      <c r="G354" s="83"/>
      <c r="H354" s="15" t="s">
        <v>51</v>
      </c>
      <c r="I354" s="16"/>
      <c r="J354" s="17"/>
      <c r="K354" s="17"/>
      <c r="L354" s="18" t="str">
        <f>IF(I354&lt;&gt;0,((VLOOKUP(I354,'1. Standard_Cost'!$B$4:$D$9,2)+VLOOKUP(I354,'1. Standard_Cost'!$B$4:$D$9,3))*J354*K354),"0")</f>
        <v>0</v>
      </c>
      <c r="M354" s="18">
        <f t="shared" si="651"/>
        <v>0</v>
      </c>
      <c r="N354" s="19"/>
      <c r="O354" s="19"/>
      <c r="P354" s="19"/>
      <c r="Q354" s="19"/>
      <c r="R354" s="20">
        <f>+N354*P354*'1. Standard_Cost'!$B$13</f>
        <v>0</v>
      </c>
      <c r="S354" s="20">
        <f>+N354*O354*P354*'1. Standard_Cost'!$C$13</f>
        <v>0</v>
      </c>
      <c r="T354" s="20">
        <f>+N354*P354*Q354*'1. Standard_Cost'!$D$13</f>
        <v>0</v>
      </c>
      <c r="U354" s="20">
        <f>+N354*O354*'1. Standard_Cost'!$E$13</f>
        <v>0</v>
      </c>
      <c r="V354" s="19"/>
      <c r="W354" s="19"/>
      <c r="X354" s="19"/>
      <c r="Y354" s="20">
        <f>+V354*((X354*'1. Standard_Cost'!$B$17)+(W354*X354*'1. Standard_Cost'!$C$17))</f>
        <v>0</v>
      </c>
      <c r="Z354" s="19"/>
      <c r="AA354" s="19"/>
      <c r="AB354" s="20">
        <f>+Z354*'1. Standard_Cost'!$B$21+AA354*'1. Standard_Cost'!$C$21</f>
        <v>0</v>
      </c>
      <c r="AC354" s="21"/>
      <c r="AD354" s="22"/>
      <c r="AE354" s="20">
        <f>SUM(AD354,AC354,AB354,Y354,U354,T354,S354,R354)*'1. Standard_Cost'!B407</f>
        <v>0</v>
      </c>
      <c r="AF354" s="20">
        <f t="shared" si="656"/>
        <v>0</v>
      </c>
      <c r="AG354" s="19"/>
      <c r="AH354" s="19"/>
      <c r="AI354" s="19"/>
      <c r="AJ354" s="23"/>
      <c r="AK354" s="23"/>
      <c r="AL354" s="23"/>
      <c r="AM354" s="20" t="e">
        <f>AG354*'1. Standard_Cost'!B403+'Incremental_Cost Year 1'!#REF!*'1. Standard_Cost'!C403+'Incremental_Cost Year 1'!#REF!*'1. Standard_Cost'!D403+'Incremental_Cost Year 1'!#REF!+'Incremental_Cost Year 1'!#REF!+AK354</f>
        <v>#REF!</v>
      </c>
      <c r="AN354" s="20" t="e">
        <f>AM354*'1. Standard_Cost'!C407</f>
        <v>#REF!</v>
      </c>
      <c r="AO354" s="23"/>
      <c r="AQ354" s="20">
        <f t="shared" si="652"/>
        <v>0</v>
      </c>
      <c r="AR354" s="20">
        <f t="shared" si="653"/>
        <v>0</v>
      </c>
      <c r="AS354" s="20" t="e">
        <f t="shared" si="654"/>
        <v>#REF!</v>
      </c>
      <c r="AT354" s="20" t="e">
        <f t="shared" si="657"/>
        <v>#REF!</v>
      </c>
      <c r="AU354" s="24"/>
      <c r="AV354" s="24"/>
      <c r="AW354" s="24"/>
      <c r="AX354" s="24"/>
      <c r="AY354" s="24"/>
      <c r="AZ354" s="24"/>
      <c r="BA354" s="25" t="e">
        <f t="shared" si="655"/>
        <v>#REF!</v>
      </c>
    </row>
    <row r="355" spans="2:53" outlineLevel="2">
      <c r="B355" s="41"/>
      <c r="C355" s="41"/>
      <c r="D355" s="84"/>
      <c r="E355" s="84"/>
      <c r="F355" s="84"/>
      <c r="G355" s="83"/>
      <c r="H355" s="26" t="s">
        <v>180</v>
      </c>
      <c r="I355" s="16"/>
      <c r="J355" s="17"/>
      <c r="K355" s="17"/>
      <c r="L355" s="18" t="str">
        <f>IF(I355&lt;&gt;0,((VLOOKUP(I355,'1. Standard_Cost'!$B$4:$D$9,2)+VLOOKUP(I355,'1. Standard_Cost'!$B$4:$D$9,3))*J355*K355),"0")</f>
        <v>0</v>
      </c>
      <c r="M355" s="18">
        <f t="shared" si="651"/>
        <v>0</v>
      </c>
      <c r="N355" s="19"/>
      <c r="O355" s="19"/>
      <c r="P355" s="19"/>
      <c r="Q355" s="19"/>
      <c r="R355" s="20">
        <f>+N355*P355*'1. Standard_Cost'!$B$13</f>
        <v>0</v>
      </c>
      <c r="S355" s="20">
        <f>+N355*O355*P355*'1. Standard_Cost'!$C$13</f>
        <v>0</v>
      </c>
      <c r="T355" s="20">
        <f>+N355*P355*Q355*'1. Standard_Cost'!$D$13</f>
        <v>0</v>
      </c>
      <c r="U355" s="20">
        <f>+N355*O355*'1. Standard_Cost'!$E$13</f>
        <v>0</v>
      </c>
      <c r="V355" s="19"/>
      <c r="W355" s="19"/>
      <c r="X355" s="19"/>
      <c r="Y355" s="20">
        <f>+V355*((X355*'1. Standard_Cost'!$B$17)+(W355*X355*'1. Standard_Cost'!$C$17))</f>
        <v>0</v>
      </c>
      <c r="Z355" s="19"/>
      <c r="AA355" s="19"/>
      <c r="AB355" s="20">
        <f>+Z355*'1. Standard_Cost'!$B$21+AA355*'1. Standard_Cost'!$C$21</f>
        <v>0</v>
      </c>
      <c r="AC355" s="21"/>
      <c r="AD355" s="22"/>
      <c r="AE355" s="20">
        <f>SUM(AD355,AC355,AB355,Y355,U355,T355,S355,R355)*'1. Standard_Cost'!B407</f>
        <v>0</v>
      </c>
      <c r="AF355" s="20">
        <f t="shared" si="656"/>
        <v>0</v>
      </c>
      <c r="AG355" s="19"/>
      <c r="AH355" s="19"/>
      <c r="AI355" s="19"/>
      <c r="AJ355" s="23"/>
      <c r="AK355" s="23"/>
      <c r="AL355" s="23"/>
      <c r="AM355" s="20" t="e">
        <f>AG355*'1. Standard_Cost'!B403+'Incremental_Cost Year 1'!#REF!*'1. Standard_Cost'!C403+'Incremental_Cost Year 1'!#REF!*'1. Standard_Cost'!D403+'Incremental_Cost Year 1'!#REF!+'Incremental_Cost Year 1'!#REF!+AK355</f>
        <v>#REF!</v>
      </c>
      <c r="AN355" s="20" t="e">
        <f>AM355*'1. Standard_Cost'!C407</f>
        <v>#REF!</v>
      </c>
      <c r="AO355" s="23"/>
      <c r="AQ355" s="20">
        <f t="shared" si="652"/>
        <v>0</v>
      </c>
      <c r="AR355" s="20">
        <f t="shared" si="653"/>
        <v>0</v>
      </c>
      <c r="AS355" s="20" t="e">
        <f t="shared" si="654"/>
        <v>#REF!</v>
      </c>
      <c r="AT355" s="20" t="e">
        <f t="shared" si="657"/>
        <v>#REF!</v>
      </c>
      <c r="AU355" s="24"/>
      <c r="AV355" s="24"/>
      <c r="AW355" s="24"/>
      <c r="AX355" s="24"/>
      <c r="AY355" s="24"/>
      <c r="AZ355" s="24"/>
      <c r="BA355" s="25" t="e">
        <f t="shared" si="655"/>
        <v>#REF!</v>
      </c>
    </row>
    <row r="356" spans="2:53" ht="207" outlineLevel="1">
      <c r="B356" s="41"/>
      <c r="C356" s="41"/>
      <c r="D356" s="86" t="s">
        <v>48</v>
      </c>
      <c r="E356" s="86" t="s">
        <v>351</v>
      </c>
      <c r="F356" s="88" t="s">
        <v>153</v>
      </c>
      <c r="G356" s="89" t="s">
        <v>154</v>
      </c>
      <c r="H356" s="27" t="s">
        <v>354</v>
      </c>
      <c r="I356" s="28"/>
      <c r="J356" s="28"/>
      <c r="K356" s="28"/>
      <c r="L356" s="29">
        <f>SUM(L352:L355)</f>
        <v>0</v>
      </c>
      <c r="M356" s="29">
        <f>SUM(M352:M355)</f>
        <v>0</v>
      </c>
      <c r="N356" s="28"/>
      <c r="O356" s="28"/>
      <c r="P356" s="28"/>
      <c r="Q356" s="28"/>
      <c r="R356" s="30">
        <f>SUM(R352:R355)</f>
        <v>0</v>
      </c>
      <c r="S356" s="30">
        <f>SUM(S352:S355)</f>
        <v>0</v>
      </c>
      <c r="T356" s="30">
        <f>SUM(T352:T355)</f>
        <v>0</v>
      </c>
      <c r="U356" s="30">
        <f>SUM(U352:U355)</f>
        <v>0</v>
      </c>
      <c r="V356" s="28"/>
      <c r="W356" s="28"/>
      <c r="X356" s="28"/>
      <c r="Y356" s="29">
        <f>SUM(Y352:Y355)</f>
        <v>0</v>
      </c>
      <c r="Z356" s="28"/>
      <c r="AA356" s="28"/>
      <c r="AB356" s="29">
        <f t="shared" ref="AB356:AF356" si="658">SUM(AB352:AB355)</f>
        <v>0</v>
      </c>
      <c r="AC356" s="29">
        <f t="shared" si="658"/>
        <v>0</v>
      </c>
      <c r="AD356" s="29">
        <f t="shared" si="658"/>
        <v>0</v>
      </c>
      <c r="AE356" s="29">
        <f t="shared" si="658"/>
        <v>0</v>
      </c>
      <c r="AF356" s="29">
        <f t="shared" si="658"/>
        <v>0</v>
      </c>
      <c r="AG356" s="28"/>
      <c r="AH356" s="28"/>
      <c r="AI356" s="28"/>
      <c r="AJ356" s="30">
        <f>SUM(AJ352:AJ355)</f>
        <v>0</v>
      </c>
      <c r="AK356" s="30">
        <f>SUM(AK352:AK355)</f>
        <v>0</v>
      </c>
      <c r="AL356" s="30">
        <f>SUM(AL352:AL355)</f>
        <v>0</v>
      </c>
      <c r="AM356" s="29" t="e">
        <f>SUM(AM352:AM355)</f>
        <v>#REF!</v>
      </c>
      <c r="AN356" s="29" t="e">
        <f>SUM(AN352:AN355)</f>
        <v>#REF!</v>
      </c>
      <c r="AO356" s="31"/>
      <c r="AP356" s="32"/>
      <c r="AQ356" s="78">
        <f t="shared" ref="AQ356:BA356" si="659">SUM(AQ352:AQ355)</f>
        <v>0</v>
      </c>
      <c r="AR356" s="78">
        <f t="shared" si="659"/>
        <v>0</v>
      </c>
      <c r="AS356" s="78" t="e">
        <f t="shared" si="659"/>
        <v>#REF!</v>
      </c>
      <c r="AT356" s="78" t="e">
        <f t="shared" si="659"/>
        <v>#REF!</v>
      </c>
      <c r="AU356" s="78">
        <f t="shared" si="659"/>
        <v>0</v>
      </c>
      <c r="AV356" s="78">
        <f t="shared" si="659"/>
        <v>0</v>
      </c>
      <c r="AW356" s="78">
        <f t="shared" si="659"/>
        <v>0</v>
      </c>
      <c r="AX356" s="78">
        <f t="shared" si="659"/>
        <v>0</v>
      </c>
      <c r="AY356" s="78">
        <f t="shared" si="659"/>
        <v>0</v>
      </c>
      <c r="AZ356" s="78">
        <f t="shared" si="659"/>
        <v>0</v>
      </c>
      <c r="BA356" s="78" t="e">
        <f t="shared" si="659"/>
        <v>#REF!</v>
      </c>
    </row>
    <row r="357" spans="2:53" outlineLevel="2">
      <c r="B357" s="41"/>
      <c r="C357" s="41"/>
      <c r="D357" s="85"/>
      <c r="E357" s="85"/>
      <c r="F357" s="87"/>
      <c r="G357" s="82"/>
      <c r="H357" s="15" t="s">
        <v>49</v>
      </c>
      <c r="I357" s="16"/>
      <c r="J357" s="17"/>
      <c r="K357" s="17"/>
      <c r="L357" s="18" t="str">
        <f>IF(I357&lt;&gt;0,((VLOOKUP(I357,'1. Standard_Cost'!$B$4:$D$9,2)+VLOOKUP(I357,'1. Standard_Cost'!$B$4:$D$9,3))*J357*K357),"0")</f>
        <v>0</v>
      </c>
      <c r="M357" s="18">
        <f t="shared" ref="M357:M360" si="660">L357*0.167</f>
        <v>0</v>
      </c>
      <c r="N357" s="19"/>
      <c r="O357" s="19"/>
      <c r="P357" s="19"/>
      <c r="Q357" s="19"/>
      <c r="R357" s="20">
        <f>+N357*P357*'1. Standard_Cost'!$B$13</f>
        <v>0</v>
      </c>
      <c r="S357" s="20">
        <f>+N357*O357*P357*'1. Standard_Cost'!$C$13</f>
        <v>0</v>
      </c>
      <c r="T357" s="20">
        <f>+N357*P357*Q357*'1. Standard_Cost'!$D$13</f>
        <v>0</v>
      </c>
      <c r="U357" s="20">
        <f>+N357*O357*'1. Standard_Cost'!$E$13</f>
        <v>0</v>
      </c>
      <c r="V357" s="19"/>
      <c r="W357" s="19"/>
      <c r="X357" s="19"/>
      <c r="Y357" s="20">
        <f>+V357*((X357*'1. Standard_Cost'!$B$17)+(W357*X357*'1. Standard_Cost'!$C$17))</f>
        <v>0</v>
      </c>
      <c r="Z357" s="19"/>
      <c r="AA357" s="19"/>
      <c r="AB357" s="20">
        <f>+Z357*'1. Standard_Cost'!$B$21+AA357*'1. Standard_Cost'!$C$21</f>
        <v>0</v>
      </c>
      <c r="AC357" s="21"/>
      <c r="AD357" s="22"/>
      <c r="AE357" s="20">
        <f>SUM(AD357,AC357,AB357,Y357,U357,T357,S357,R357)*'1. Standard_Cost'!B412</f>
        <v>0</v>
      </c>
      <c r="AF357" s="20">
        <f>SUM(AD357,AE357)</f>
        <v>0</v>
      </c>
      <c r="AG357" s="19"/>
      <c r="AH357" s="19"/>
      <c r="AI357" s="19"/>
      <c r="AJ357" s="23"/>
      <c r="AK357" s="23"/>
      <c r="AL357" s="23"/>
      <c r="AM357" s="20" t="e">
        <f>AG357*'1. Standard_Cost'!B408+'Incremental_Cost Year 1'!#REF!*'1. Standard_Cost'!C408+'Incremental_Cost Year 1'!#REF!*'1. Standard_Cost'!D408+'Incremental_Cost Year 1'!#REF!+'Incremental_Cost Year 1'!#REF!+AK357</f>
        <v>#REF!</v>
      </c>
      <c r="AN357" s="20" t="e">
        <f>AM357*'1. Standard_Cost'!C412</f>
        <v>#REF!</v>
      </c>
      <c r="AO357" s="23"/>
      <c r="AQ357" s="20">
        <f t="shared" ref="AQ357:AQ360" si="661">L357+M357</f>
        <v>0</v>
      </c>
      <c r="AR357" s="20">
        <f t="shared" ref="AR357:AR360" si="662">AF357</f>
        <v>0</v>
      </c>
      <c r="AS357" s="20" t="e">
        <f t="shared" ref="AS357:AS360" si="663">AM357+AN357</f>
        <v>#REF!</v>
      </c>
      <c r="AT357" s="20" t="e">
        <f>SUM(AQ357,AR357,AS357)</f>
        <v>#REF!</v>
      </c>
      <c r="AU357" s="24"/>
      <c r="AV357" s="24"/>
      <c r="AW357" s="24"/>
      <c r="AX357" s="24"/>
      <c r="AY357" s="24"/>
      <c r="AZ357" s="24"/>
      <c r="BA357" s="25" t="e">
        <f t="shared" ref="BA357:BA360" si="664">SUM(AU357:AZ357)-AT357</f>
        <v>#REF!</v>
      </c>
    </row>
    <row r="358" spans="2:53" outlineLevel="2">
      <c r="B358" s="41"/>
      <c r="C358" s="41"/>
      <c r="D358" s="84"/>
      <c r="E358" s="84"/>
      <c r="F358" s="84"/>
      <c r="G358" s="83"/>
      <c r="H358" s="15" t="s">
        <v>50</v>
      </c>
      <c r="I358" s="16"/>
      <c r="J358" s="17"/>
      <c r="K358" s="17"/>
      <c r="L358" s="18" t="str">
        <f>IF(I358&lt;&gt;0,((VLOOKUP(I358,'1. Standard_Cost'!$B$4:$D$9,2)+VLOOKUP(I358,'1. Standard_Cost'!$B$4:$D$9,3))*J358*K358),"0")</f>
        <v>0</v>
      </c>
      <c r="M358" s="18">
        <f t="shared" si="660"/>
        <v>0</v>
      </c>
      <c r="N358" s="19"/>
      <c r="O358" s="19"/>
      <c r="P358" s="19"/>
      <c r="Q358" s="19"/>
      <c r="R358" s="20">
        <f>+N358*P358*'1. Standard_Cost'!$B$13</f>
        <v>0</v>
      </c>
      <c r="S358" s="20">
        <f>+N358*O358*P358*'1. Standard_Cost'!$C$13</f>
        <v>0</v>
      </c>
      <c r="T358" s="20">
        <f>+N358*P358*Q358*'1. Standard_Cost'!$D$13</f>
        <v>0</v>
      </c>
      <c r="U358" s="20">
        <f>+N358*O358*'1. Standard_Cost'!$E$13</f>
        <v>0</v>
      </c>
      <c r="V358" s="19"/>
      <c r="W358" s="19"/>
      <c r="X358" s="19"/>
      <c r="Y358" s="20">
        <f>+V358*((X358*'1. Standard_Cost'!$B$17)+(W358*X358*'1. Standard_Cost'!$C$17))</f>
        <v>0</v>
      </c>
      <c r="Z358" s="19"/>
      <c r="AA358" s="19"/>
      <c r="AB358" s="20">
        <f>+Z358*'1. Standard_Cost'!$B$21+AA358*'1. Standard_Cost'!$C$21</f>
        <v>0</v>
      </c>
      <c r="AC358" s="21"/>
      <c r="AD358" s="22"/>
      <c r="AE358" s="20">
        <f>SUM(AD358,AC358,AB358,Y358,U358,T358,S358,R358)*'1. Standard_Cost'!B412</f>
        <v>0</v>
      </c>
      <c r="AF358" s="20">
        <f t="shared" ref="AF358:AF360" si="665">SUM(AD358,AE358)</f>
        <v>0</v>
      </c>
      <c r="AG358" s="19"/>
      <c r="AH358" s="19"/>
      <c r="AI358" s="19"/>
      <c r="AJ358" s="23"/>
      <c r="AK358" s="23"/>
      <c r="AL358" s="23"/>
      <c r="AM358" s="20" t="e">
        <f>AG358*'1. Standard_Cost'!B408+'Incremental_Cost Year 1'!#REF!*'1. Standard_Cost'!C408+'Incremental_Cost Year 1'!#REF!*'1. Standard_Cost'!D408+'Incremental_Cost Year 1'!#REF!+'Incremental_Cost Year 1'!#REF!+AK358</f>
        <v>#REF!</v>
      </c>
      <c r="AN358" s="20" t="e">
        <f>AM358*'1. Standard_Cost'!C412</f>
        <v>#REF!</v>
      </c>
      <c r="AO358" s="23"/>
      <c r="AQ358" s="20">
        <f t="shared" si="661"/>
        <v>0</v>
      </c>
      <c r="AR358" s="20">
        <f t="shared" si="662"/>
        <v>0</v>
      </c>
      <c r="AS358" s="20" t="e">
        <f t="shared" si="663"/>
        <v>#REF!</v>
      </c>
      <c r="AT358" s="20" t="e">
        <f t="shared" ref="AT358:AT360" si="666">SUM(AQ358,AR358,AS358)</f>
        <v>#REF!</v>
      </c>
      <c r="AU358" s="24"/>
      <c r="AV358" s="24">
        <v>0</v>
      </c>
      <c r="AW358" s="24"/>
      <c r="AX358" s="24"/>
      <c r="AY358" s="24"/>
      <c r="AZ358" s="24"/>
      <c r="BA358" s="25" t="e">
        <f t="shared" si="664"/>
        <v>#REF!</v>
      </c>
    </row>
    <row r="359" spans="2:53" outlineLevel="2">
      <c r="B359" s="41"/>
      <c r="C359" s="41"/>
      <c r="D359" s="84"/>
      <c r="E359" s="84"/>
      <c r="F359" s="84"/>
      <c r="G359" s="83"/>
      <c r="H359" s="15" t="s">
        <v>51</v>
      </c>
      <c r="I359" s="16"/>
      <c r="J359" s="17"/>
      <c r="K359" s="17"/>
      <c r="L359" s="18" t="str">
        <f>IF(I359&lt;&gt;0,((VLOOKUP(I359,'1. Standard_Cost'!$B$4:$D$9,2)+VLOOKUP(I359,'1. Standard_Cost'!$B$4:$D$9,3))*J359*K359),"0")</f>
        <v>0</v>
      </c>
      <c r="M359" s="18">
        <f t="shared" si="660"/>
        <v>0</v>
      </c>
      <c r="N359" s="19"/>
      <c r="O359" s="19"/>
      <c r="P359" s="19"/>
      <c r="Q359" s="19"/>
      <c r="R359" s="20">
        <f>+N359*P359*'1. Standard_Cost'!$B$13</f>
        <v>0</v>
      </c>
      <c r="S359" s="20">
        <f>+N359*O359*P359*'1. Standard_Cost'!$C$13</f>
        <v>0</v>
      </c>
      <c r="T359" s="20">
        <f>+N359*P359*Q359*'1. Standard_Cost'!$D$13</f>
        <v>0</v>
      </c>
      <c r="U359" s="20">
        <f>+N359*O359*'1. Standard_Cost'!$E$13</f>
        <v>0</v>
      </c>
      <c r="V359" s="19"/>
      <c r="W359" s="19"/>
      <c r="X359" s="19"/>
      <c r="Y359" s="20">
        <f>+V359*((X359*'1. Standard_Cost'!$B$17)+(W359*X359*'1. Standard_Cost'!$C$17))</f>
        <v>0</v>
      </c>
      <c r="Z359" s="19"/>
      <c r="AA359" s="19"/>
      <c r="AB359" s="20">
        <f>+Z359*'1. Standard_Cost'!$B$21+AA359*'1. Standard_Cost'!$C$21</f>
        <v>0</v>
      </c>
      <c r="AC359" s="21"/>
      <c r="AD359" s="22"/>
      <c r="AE359" s="20">
        <f>SUM(AD359,AC359,AB359,Y359,U359,T359,S359,R359)*'1. Standard_Cost'!B412</f>
        <v>0</v>
      </c>
      <c r="AF359" s="20">
        <f t="shared" si="665"/>
        <v>0</v>
      </c>
      <c r="AG359" s="19"/>
      <c r="AH359" s="19"/>
      <c r="AI359" s="19"/>
      <c r="AJ359" s="23"/>
      <c r="AK359" s="23"/>
      <c r="AL359" s="23"/>
      <c r="AM359" s="20" t="e">
        <f>AG359*'1. Standard_Cost'!B408+'Incremental_Cost Year 1'!#REF!*'1. Standard_Cost'!C408+'Incremental_Cost Year 1'!#REF!*'1. Standard_Cost'!D408+'Incremental_Cost Year 1'!#REF!+'Incremental_Cost Year 1'!#REF!+AK359</f>
        <v>#REF!</v>
      </c>
      <c r="AN359" s="20" t="e">
        <f>AM359*'1. Standard_Cost'!C412</f>
        <v>#REF!</v>
      </c>
      <c r="AO359" s="23"/>
      <c r="AQ359" s="20">
        <f t="shared" si="661"/>
        <v>0</v>
      </c>
      <c r="AR359" s="20">
        <f t="shared" si="662"/>
        <v>0</v>
      </c>
      <c r="AS359" s="20" t="e">
        <f t="shared" si="663"/>
        <v>#REF!</v>
      </c>
      <c r="AT359" s="20" t="e">
        <f t="shared" si="666"/>
        <v>#REF!</v>
      </c>
      <c r="AU359" s="24"/>
      <c r="AV359" s="24"/>
      <c r="AW359" s="24"/>
      <c r="AX359" s="24"/>
      <c r="AY359" s="24"/>
      <c r="AZ359" s="24"/>
      <c r="BA359" s="25" t="e">
        <f t="shared" si="664"/>
        <v>#REF!</v>
      </c>
    </row>
    <row r="360" spans="2:53" outlineLevel="2">
      <c r="B360" s="41"/>
      <c r="C360" s="41"/>
      <c r="D360" s="84"/>
      <c r="E360" s="84"/>
      <c r="F360" s="84"/>
      <c r="G360" s="83"/>
      <c r="H360" s="26" t="s">
        <v>180</v>
      </c>
      <c r="I360" s="16"/>
      <c r="J360" s="17"/>
      <c r="K360" s="17"/>
      <c r="L360" s="18" t="str">
        <f>IF(I360&lt;&gt;0,((VLOOKUP(I360,'1. Standard_Cost'!$B$4:$D$9,2)+VLOOKUP(I360,'1. Standard_Cost'!$B$4:$D$9,3))*J360*K360),"0")</f>
        <v>0</v>
      </c>
      <c r="M360" s="18">
        <f t="shared" si="660"/>
        <v>0</v>
      </c>
      <c r="N360" s="19"/>
      <c r="O360" s="19"/>
      <c r="P360" s="19"/>
      <c r="Q360" s="19"/>
      <c r="R360" s="20">
        <f>+N360*P360*'1. Standard_Cost'!$B$13</f>
        <v>0</v>
      </c>
      <c r="S360" s="20">
        <f>+N360*O360*P360*'1. Standard_Cost'!$C$13</f>
        <v>0</v>
      </c>
      <c r="T360" s="20">
        <f>+N360*P360*Q360*'1. Standard_Cost'!$D$13</f>
        <v>0</v>
      </c>
      <c r="U360" s="20">
        <f>+N360*O360*'1. Standard_Cost'!$E$13</f>
        <v>0</v>
      </c>
      <c r="V360" s="19"/>
      <c r="W360" s="19"/>
      <c r="X360" s="19"/>
      <c r="Y360" s="20">
        <f>+V360*((X360*'1. Standard_Cost'!$B$17)+(W360*X360*'1. Standard_Cost'!$C$17))</f>
        <v>0</v>
      </c>
      <c r="Z360" s="19"/>
      <c r="AA360" s="19"/>
      <c r="AB360" s="20">
        <f>+Z360*'1. Standard_Cost'!$B$21+AA360*'1. Standard_Cost'!$C$21</f>
        <v>0</v>
      </c>
      <c r="AC360" s="21"/>
      <c r="AD360" s="22"/>
      <c r="AE360" s="20">
        <f>SUM(AD360,AC360,AB360,Y360,U360,T360,S360,R360)*'1. Standard_Cost'!B412</f>
        <v>0</v>
      </c>
      <c r="AF360" s="20">
        <f t="shared" si="665"/>
        <v>0</v>
      </c>
      <c r="AG360" s="19"/>
      <c r="AH360" s="19"/>
      <c r="AI360" s="19"/>
      <c r="AJ360" s="23"/>
      <c r="AK360" s="23"/>
      <c r="AL360" s="23"/>
      <c r="AM360" s="20" t="e">
        <f>AG360*'1. Standard_Cost'!B408+'Incremental_Cost Year 1'!#REF!*'1. Standard_Cost'!C408+'Incremental_Cost Year 1'!#REF!*'1. Standard_Cost'!D408+'Incremental_Cost Year 1'!#REF!+'Incremental_Cost Year 1'!#REF!+AK360</f>
        <v>#REF!</v>
      </c>
      <c r="AN360" s="20" t="e">
        <f>AM360*'1. Standard_Cost'!C412</f>
        <v>#REF!</v>
      </c>
      <c r="AO360" s="23"/>
      <c r="AQ360" s="20">
        <f t="shared" si="661"/>
        <v>0</v>
      </c>
      <c r="AR360" s="20">
        <f t="shared" si="662"/>
        <v>0</v>
      </c>
      <c r="AS360" s="20" t="e">
        <f t="shared" si="663"/>
        <v>#REF!</v>
      </c>
      <c r="AT360" s="20" t="e">
        <f t="shared" si="666"/>
        <v>#REF!</v>
      </c>
      <c r="AU360" s="24"/>
      <c r="AV360" s="24"/>
      <c r="AW360" s="24"/>
      <c r="AX360" s="24"/>
      <c r="AY360" s="24"/>
      <c r="AZ360" s="24"/>
      <c r="BA360" s="25" t="e">
        <f t="shared" si="664"/>
        <v>#REF!</v>
      </c>
    </row>
    <row r="361" spans="2:53" ht="27.6" outlineLevel="1">
      <c r="B361" s="41"/>
      <c r="C361" s="41"/>
      <c r="D361" s="86" t="s">
        <v>48</v>
      </c>
      <c r="E361" s="86" t="s">
        <v>352</v>
      </c>
      <c r="F361" s="88" t="s">
        <v>153</v>
      </c>
      <c r="G361" s="89" t="s">
        <v>154</v>
      </c>
      <c r="H361" s="27" t="s">
        <v>353</v>
      </c>
      <c r="I361" s="28"/>
      <c r="J361" s="28"/>
      <c r="K361" s="28"/>
      <c r="L361" s="29">
        <f>SUM(L357:L360)</f>
        <v>0</v>
      </c>
      <c r="M361" s="29">
        <f>SUM(M357:M360)</f>
        <v>0</v>
      </c>
      <c r="N361" s="28"/>
      <c r="O361" s="28"/>
      <c r="P361" s="28"/>
      <c r="Q361" s="28"/>
      <c r="R361" s="30">
        <f>SUM(R357:R360)</f>
        <v>0</v>
      </c>
      <c r="S361" s="30">
        <f>SUM(S357:S360)</f>
        <v>0</v>
      </c>
      <c r="T361" s="30">
        <f>SUM(T357:T360)</f>
        <v>0</v>
      </c>
      <c r="U361" s="30">
        <f>SUM(U357:U360)</f>
        <v>0</v>
      </c>
      <c r="V361" s="28"/>
      <c r="W361" s="28"/>
      <c r="X361" s="28"/>
      <c r="Y361" s="29">
        <f>SUM(Y357:Y360)</f>
        <v>0</v>
      </c>
      <c r="Z361" s="28"/>
      <c r="AA361" s="28"/>
      <c r="AB361" s="29">
        <f t="shared" ref="AB361:AF361" si="667">SUM(AB357:AB360)</f>
        <v>0</v>
      </c>
      <c r="AC361" s="29">
        <f t="shared" si="667"/>
        <v>0</v>
      </c>
      <c r="AD361" s="29">
        <f t="shared" si="667"/>
        <v>0</v>
      </c>
      <c r="AE361" s="29">
        <f t="shared" si="667"/>
        <v>0</v>
      </c>
      <c r="AF361" s="29">
        <f t="shared" si="667"/>
        <v>0</v>
      </c>
      <c r="AG361" s="28"/>
      <c r="AH361" s="28"/>
      <c r="AI361" s="28"/>
      <c r="AJ361" s="30">
        <f>SUM(AJ357:AJ360)</f>
        <v>0</v>
      </c>
      <c r="AK361" s="30">
        <f>SUM(AK357:AK360)</f>
        <v>0</v>
      </c>
      <c r="AL361" s="30">
        <f>SUM(AL357:AL360)</f>
        <v>0</v>
      </c>
      <c r="AM361" s="29" t="e">
        <f>SUM(AM357:AM360)</f>
        <v>#REF!</v>
      </c>
      <c r="AN361" s="29" t="e">
        <f>SUM(AN357:AN360)</f>
        <v>#REF!</v>
      </c>
      <c r="AO361" s="31"/>
      <c r="AP361" s="32"/>
      <c r="AQ361" s="78">
        <f t="shared" ref="AQ361:BA361" si="668">SUM(AQ357:AQ360)</f>
        <v>0</v>
      </c>
      <c r="AR361" s="78">
        <f t="shared" si="668"/>
        <v>0</v>
      </c>
      <c r="AS361" s="78" t="e">
        <f t="shared" si="668"/>
        <v>#REF!</v>
      </c>
      <c r="AT361" s="78" t="e">
        <f t="shared" si="668"/>
        <v>#REF!</v>
      </c>
      <c r="AU361" s="78">
        <f t="shared" si="668"/>
        <v>0</v>
      </c>
      <c r="AV361" s="78">
        <f t="shared" si="668"/>
        <v>0</v>
      </c>
      <c r="AW361" s="78">
        <f t="shared" si="668"/>
        <v>0</v>
      </c>
      <c r="AX361" s="78">
        <f t="shared" si="668"/>
        <v>0</v>
      </c>
      <c r="AY361" s="78">
        <f t="shared" si="668"/>
        <v>0</v>
      </c>
      <c r="AZ361" s="78">
        <f t="shared" si="668"/>
        <v>0</v>
      </c>
      <c r="BA361" s="78" t="e">
        <f t="shared" si="668"/>
        <v>#REF!</v>
      </c>
    </row>
    <row r="362" spans="2:53" s="39" customFormat="1" ht="12.75" customHeight="1">
      <c r="B362" s="49"/>
      <c r="C362" s="224" t="s">
        <v>355</v>
      </c>
      <c r="D362" s="224"/>
      <c r="E362" s="225"/>
      <c r="F362" s="69"/>
      <c r="G362" s="69"/>
      <c r="H362" s="57" t="s">
        <v>369</v>
      </c>
      <c r="I362" s="58"/>
      <c r="J362" s="58"/>
      <c r="K362" s="58"/>
      <c r="L362" s="59">
        <f>SUM(L367)</f>
        <v>0</v>
      </c>
      <c r="M362" s="59">
        <f>SUM(M367)</f>
        <v>0</v>
      </c>
      <c r="N362" s="58"/>
      <c r="O362" s="58"/>
      <c r="P362" s="58"/>
      <c r="Q362" s="58"/>
      <c r="R362" s="59">
        <f>SUM(R367)</f>
        <v>0</v>
      </c>
      <c r="S362" s="59">
        <f t="shared" ref="S362:U362" si="669">SUM(S367)</f>
        <v>0</v>
      </c>
      <c r="T362" s="59">
        <f t="shared" si="669"/>
        <v>0</v>
      </c>
      <c r="U362" s="59">
        <f t="shared" si="669"/>
        <v>0</v>
      </c>
      <c r="V362" s="58"/>
      <c r="W362" s="58"/>
      <c r="X362" s="58"/>
      <c r="Y362" s="59">
        <f>SUM(Y367)</f>
        <v>0</v>
      </c>
      <c r="Z362" s="58"/>
      <c r="AA362" s="58"/>
      <c r="AB362" s="59">
        <f t="shared" ref="AB362:AF362" si="670">SUM(AB367)</f>
        <v>0</v>
      </c>
      <c r="AC362" s="59">
        <f t="shared" si="670"/>
        <v>0</v>
      </c>
      <c r="AD362" s="59">
        <f t="shared" si="670"/>
        <v>0</v>
      </c>
      <c r="AE362" s="59">
        <f t="shared" si="670"/>
        <v>0</v>
      </c>
      <c r="AF362" s="59">
        <f t="shared" si="670"/>
        <v>0</v>
      </c>
      <c r="AG362" s="58"/>
      <c r="AH362" s="58"/>
      <c r="AI362" s="58"/>
      <c r="AJ362" s="59">
        <f t="shared" ref="AJ362:AN362" si="671">SUM(AJ367)</f>
        <v>0</v>
      </c>
      <c r="AK362" s="59">
        <f t="shared" si="671"/>
        <v>0</v>
      </c>
      <c r="AL362" s="59">
        <f t="shared" si="671"/>
        <v>0</v>
      </c>
      <c r="AM362" s="59" t="e">
        <f t="shared" si="671"/>
        <v>#REF!</v>
      </c>
      <c r="AN362" s="59" t="e">
        <f t="shared" si="671"/>
        <v>#REF!</v>
      </c>
      <c r="AO362" s="60"/>
      <c r="AP362" s="40"/>
      <c r="AQ362" s="59">
        <f t="shared" ref="AQ362:BA362" si="672">SUM(AQ367)</f>
        <v>0</v>
      </c>
      <c r="AR362" s="59">
        <f t="shared" si="672"/>
        <v>0</v>
      </c>
      <c r="AS362" s="59" t="e">
        <f t="shared" si="672"/>
        <v>#REF!</v>
      </c>
      <c r="AT362" s="59" t="e">
        <f t="shared" si="672"/>
        <v>#REF!</v>
      </c>
      <c r="AU362" s="59">
        <f t="shared" si="672"/>
        <v>0</v>
      </c>
      <c r="AV362" s="59">
        <f t="shared" si="672"/>
        <v>0</v>
      </c>
      <c r="AW362" s="59">
        <f t="shared" si="672"/>
        <v>0</v>
      </c>
      <c r="AX362" s="59">
        <f t="shared" si="672"/>
        <v>0</v>
      </c>
      <c r="AY362" s="59">
        <f t="shared" si="672"/>
        <v>0</v>
      </c>
      <c r="AZ362" s="59">
        <f t="shared" si="672"/>
        <v>0</v>
      </c>
      <c r="BA362" s="59" t="e">
        <f t="shared" si="672"/>
        <v>#REF!</v>
      </c>
    </row>
    <row r="363" spans="2:53" outlineLevel="2">
      <c r="B363" s="41"/>
      <c r="C363" s="38"/>
      <c r="D363" s="85"/>
      <c r="E363" s="85"/>
      <c r="F363" s="87"/>
      <c r="G363" s="82"/>
      <c r="H363" s="15" t="s">
        <v>49</v>
      </c>
      <c r="I363" s="16"/>
      <c r="J363" s="17"/>
      <c r="K363" s="17"/>
      <c r="L363" s="18" t="str">
        <f>IF(I363&lt;&gt;0,((VLOOKUP(I363,'1. Standard_Cost'!$B$4:$D$9,2)+VLOOKUP(I363,'1. Standard_Cost'!$B$4:$D$9,3))*J363*K363),"0")</f>
        <v>0</v>
      </c>
      <c r="M363" s="18">
        <f t="shared" ref="M363:M366" si="673">L363*0.167</f>
        <v>0</v>
      </c>
      <c r="N363" s="19"/>
      <c r="O363" s="19"/>
      <c r="P363" s="19"/>
      <c r="Q363" s="19"/>
      <c r="R363" s="20">
        <f>+N363*P363*'1. Standard_Cost'!$B$13</f>
        <v>0</v>
      </c>
      <c r="S363" s="20">
        <f>+N363*O363*P363*'1. Standard_Cost'!$C$13</f>
        <v>0</v>
      </c>
      <c r="T363" s="20">
        <f>+N363*P363*Q363*'1. Standard_Cost'!$D$13</f>
        <v>0</v>
      </c>
      <c r="U363" s="20">
        <f>+N363*O363*'1. Standard_Cost'!$E$13</f>
        <v>0</v>
      </c>
      <c r="V363" s="19"/>
      <c r="W363" s="19"/>
      <c r="X363" s="19"/>
      <c r="Y363" s="20">
        <f>+V363*((X363*'1. Standard_Cost'!$B$17)+(W363*X363*'1. Standard_Cost'!$C$17))</f>
        <v>0</v>
      </c>
      <c r="Z363" s="19"/>
      <c r="AA363" s="19"/>
      <c r="AB363" s="20">
        <f>+Z363*'1. Standard_Cost'!$B$21+AA363*'1. Standard_Cost'!$C$21</f>
        <v>0</v>
      </c>
      <c r="AC363" s="21"/>
      <c r="AD363" s="22"/>
      <c r="AE363" s="20">
        <f>SUM(AD363,AC363,AB363,Y363,U363,T363,S363,R363)*'1. Standard_Cost'!B423</f>
        <v>0</v>
      </c>
      <c r="AF363" s="20">
        <f>SUM(AD363,AE363)</f>
        <v>0</v>
      </c>
      <c r="AG363" s="19"/>
      <c r="AH363" s="19"/>
      <c r="AI363" s="19"/>
      <c r="AJ363" s="23"/>
      <c r="AK363" s="23"/>
      <c r="AL363" s="23"/>
      <c r="AM363" s="20" t="e">
        <f>AG363*'1. Standard_Cost'!B419+'Incremental_Cost Year 1'!#REF!*'1. Standard_Cost'!C419+'Incremental_Cost Year 1'!#REF!*'1. Standard_Cost'!D419+'Incremental_Cost Year 1'!#REF!+'Incremental_Cost Year 1'!#REF!+AK363</f>
        <v>#REF!</v>
      </c>
      <c r="AN363" s="20" t="e">
        <f>AM363*'1. Standard_Cost'!C423</f>
        <v>#REF!</v>
      </c>
      <c r="AO363" s="23"/>
      <c r="AQ363" s="20">
        <f t="shared" ref="AQ363:AQ366" si="674">L363+M363</f>
        <v>0</v>
      </c>
      <c r="AR363" s="20">
        <f t="shared" ref="AR363:AR366" si="675">AF363</f>
        <v>0</v>
      </c>
      <c r="AS363" s="20" t="e">
        <f t="shared" ref="AS363:AS366" si="676">AM363+AN363</f>
        <v>#REF!</v>
      </c>
      <c r="AT363" s="20" t="e">
        <f>SUM(AQ363,AR363,AS363)</f>
        <v>#REF!</v>
      </c>
      <c r="AU363" s="24"/>
      <c r="AV363" s="24"/>
      <c r="AW363" s="24"/>
      <c r="AX363" s="24"/>
      <c r="AY363" s="24"/>
      <c r="AZ363" s="24"/>
      <c r="BA363" s="25" t="e">
        <f t="shared" ref="BA363:BA366" si="677">SUM(AU363:AZ363)-AT363</f>
        <v>#REF!</v>
      </c>
    </row>
    <row r="364" spans="2:53" outlineLevel="2">
      <c r="B364" s="41"/>
      <c r="C364" s="38"/>
      <c r="D364" s="84"/>
      <c r="E364" s="84"/>
      <c r="F364" s="84"/>
      <c r="G364" s="83"/>
      <c r="H364" s="15" t="s">
        <v>50</v>
      </c>
      <c r="I364" s="16"/>
      <c r="J364" s="17"/>
      <c r="K364" s="17"/>
      <c r="L364" s="18" t="str">
        <f>IF(I364&lt;&gt;0,((VLOOKUP(I364,'1. Standard_Cost'!$B$4:$D$9,2)+VLOOKUP(I364,'1. Standard_Cost'!$B$4:$D$9,3))*J364*K364),"0")</f>
        <v>0</v>
      </c>
      <c r="M364" s="18">
        <f t="shared" si="673"/>
        <v>0</v>
      </c>
      <c r="N364" s="19"/>
      <c r="O364" s="19"/>
      <c r="P364" s="19"/>
      <c r="Q364" s="19"/>
      <c r="R364" s="20">
        <f>+N364*P364*'1. Standard_Cost'!$B$13</f>
        <v>0</v>
      </c>
      <c r="S364" s="20">
        <f>+N364*O364*P364*'1. Standard_Cost'!$C$13</f>
        <v>0</v>
      </c>
      <c r="T364" s="20">
        <f>+N364*P364*Q364*'1. Standard_Cost'!$D$13</f>
        <v>0</v>
      </c>
      <c r="U364" s="20">
        <f>+N364*O364*'1. Standard_Cost'!$E$13</f>
        <v>0</v>
      </c>
      <c r="V364" s="19"/>
      <c r="W364" s="19"/>
      <c r="X364" s="19"/>
      <c r="Y364" s="20">
        <f>+V364*((X364*'1. Standard_Cost'!$B$17)+(W364*X364*'1. Standard_Cost'!$C$17))</f>
        <v>0</v>
      </c>
      <c r="Z364" s="19"/>
      <c r="AA364" s="19"/>
      <c r="AB364" s="20">
        <f>+Z364*'1. Standard_Cost'!$B$21+AA364*'1. Standard_Cost'!$C$21</f>
        <v>0</v>
      </c>
      <c r="AC364" s="21"/>
      <c r="AD364" s="22"/>
      <c r="AE364" s="20">
        <f>SUM(AD364,AC364,AB364,Y364,U364,T364,S364,R364)*'1. Standard_Cost'!B423</f>
        <v>0</v>
      </c>
      <c r="AF364" s="20">
        <f t="shared" ref="AF364:AF366" si="678">SUM(AD364,AE364)</f>
        <v>0</v>
      </c>
      <c r="AG364" s="19"/>
      <c r="AH364" s="19"/>
      <c r="AI364" s="19"/>
      <c r="AJ364" s="23"/>
      <c r="AK364" s="23"/>
      <c r="AL364" s="23"/>
      <c r="AM364" s="20" t="e">
        <f>AG364*'1. Standard_Cost'!B419+'Incremental_Cost Year 1'!#REF!*'1. Standard_Cost'!C419+'Incremental_Cost Year 1'!#REF!*'1. Standard_Cost'!D419+'Incremental_Cost Year 1'!#REF!+'Incremental_Cost Year 1'!#REF!+AK364</f>
        <v>#REF!</v>
      </c>
      <c r="AN364" s="20" t="e">
        <f>AM364*'1. Standard_Cost'!C423</f>
        <v>#REF!</v>
      </c>
      <c r="AO364" s="23"/>
      <c r="AQ364" s="20">
        <f t="shared" si="674"/>
        <v>0</v>
      </c>
      <c r="AR364" s="20">
        <f t="shared" si="675"/>
        <v>0</v>
      </c>
      <c r="AS364" s="20" t="e">
        <f t="shared" si="676"/>
        <v>#REF!</v>
      </c>
      <c r="AT364" s="20" t="e">
        <f t="shared" ref="AT364:AT366" si="679">SUM(AQ364,AR364,AS364)</f>
        <v>#REF!</v>
      </c>
      <c r="AU364" s="24"/>
      <c r="AV364" s="24"/>
      <c r="AW364" s="24"/>
      <c r="AX364" s="24"/>
      <c r="AY364" s="24"/>
      <c r="AZ364" s="24"/>
      <c r="BA364" s="25" t="e">
        <f t="shared" si="677"/>
        <v>#REF!</v>
      </c>
    </row>
    <row r="365" spans="2:53" outlineLevel="2">
      <c r="B365" s="41"/>
      <c r="C365" s="38"/>
      <c r="D365" s="84"/>
      <c r="E365" s="84"/>
      <c r="F365" s="84"/>
      <c r="G365" s="83"/>
      <c r="H365" s="15" t="s">
        <v>51</v>
      </c>
      <c r="I365" s="16"/>
      <c r="J365" s="17"/>
      <c r="K365" s="17"/>
      <c r="L365" s="18" t="str">
        <f>IF(I365&lt;&gt;0,((VLOOKUP(I365,'1. Standard_Cost'!$B$4:$D$9,2)+VLOOKUP(I365,'1. Standard_Cost'!$B$4:$D$9,3))*J365*K365),"0")</f>
        <v>0</v>
      </c>
      <c r="M365" s="18">
        <f t="shared" si="673"/>
        <v>0</v>
      </c>
      <c r="N365" s="19"/>
      <c r="O365" s="19"/>
      <c r="P365" s="19"/>
      <c r="Q365" s="19"/>
      <c r="R365" s="20">
        <f>+N365*P365*'1. Standard_Cost'!$B$13</f>
        <v>0</v>
      </c>
      <c r="S365" s="20">
        <f>+N365*O365*P365*'1. Standard_Cost'!$C$13</f>
        <v>0</v>
      </c>
      <c r="T365" s="20">
        <f>+N365*P365*Q365*'1. Standard_Cost'!$D$13</f>
        <v>0</v>
      </c>
      <c r="U365" s="20">
        <f>+N365*O365*'1. Standard_Cost'!$E$13</f>
        <v>0</v>
      </c>
      <c r="V365" s="19"/>
      <c r="W365" s="19"/>
      <c r="X365" s="19"/>
      <c r="Y365" s="20">
        <f>+V365*((X365*'1. Standard_Cost'!$B$17)+(W365*X365*'1. Standard_Cost'!$C$17))</f>
        <v>0</v>
      </c>
      <c r="Z365" s="19"/>
      <c r="AA365" s="19"/>
      <c r="AB365" s="20">
        <f>+Z365*'1. Standard_Cost'!$B$21+AA365*'1. Standard_Cost'!$C$21</f>
        <v>0</v>
      </c>
      <c r="AC365" s="21"/>
      <c r="AD365" s="22"/>
      <c r="AE365" s="20">
        <f>SUM(AD365,AC365,AB365,Y365,U365,T365,S365,R365)*'1. Standard_Cost'!B423</f>
        <v>0</v>
      </c>
      <c r="AF365" s="20">
        <f t="shared" si="678"/>
        <v>0</v>
      </c>
      <c r="AG365" s="19"/>
      <c r="AH365" s="19"/>
      <c r="AI365" s="19"/>
      <c r="AJ365" s="23"/>
      <c r="AK365" s="23"/>
      <c r="AL365" s="23"/>
      <c r="AM365" s="20" t="e">
        <f>AG365*'1. Standard_Cost'!B419+'Incremental_Cost Year 1'!#REF!*'1. Standard_Cost'!C419+'Incremental_Cost Year 1'!#REF!*'1. Standard_Cost'!D419+'Incremental_Cost Year 1'!#REF!+'Incremental_Cost Year 1'!#REF!+AK365</f>
        <v>#REF!</v>
      </c>
      <c r="AN365" s="20" t="e">
        <f>AM365*'1. Standard_Cost'!C423</f>
        <v>#REF!</v>
      </c>
      <c r="AO365" s="23"/>
      <c r="AQ365" s="20">
        <f t="shared" si="674"/>
        <v>0</v>
      </c>
      <c r="AR365" s="20">
        <f t="shared" si="675"/>
        <v>0</v>
      </c>
      <c r="AS365" s="20" t="e">
        <f t="shared" si="676"/>
        <v>#REF!</v>
      </c>
      <c r="AT365" s="20" t="e">
        <f t="shared" si="679"/>
        <v>#REF!</v>
      </c>
      <c r="AU365" s="24"/>
      <c r="AV365" s="24"/>
      <c r="AW365" s="24"/>
      <c r="AX365" s="24"/>
      <c r="AY365" s="24"/>
      <c r="AZ365" s="24"/>
      <c r="BA365" s="25" t="e">
        <f t="shared" si="677"/>
        <v>#REF!</v>
      </c>
    </row>
    <row r="366" spans="2:53" outlineLevel="2">
      <c r="B366" s="41"/>
      <c r="C366" s="38"/>
      <c r="D366" s="84"/>
      <c r="E366" s="84"/>
      <c r="F366" s="84"/>
      <c r="G366" s="83"/>
      <c r="H366" s="26" t="s">
        <v>180</v>
      </c>
      <c r="I366" s="16"/>
      <c r="J366" s="17"/>
      <c r="K366" s="17"/>
      <c r="L366" s="18" t="str">
        <f>IF(I366&lt;&gt;0,((VLOOKUP(I366,'1. Standard_Cost'!$B$4:$D$9,2)+VLOOKUP(I366,'1. Standard_Cost'!$B$4:$D$9,3))*J366*K366),"0")</f>
        <v>0</v>
      </c>
      <c r="M366" s="18">
        <f t="shared" si="673"/>
        <v>0</v>
      </c>
      <c r="N366" s="19"/>
      <c r="O366" s="19"/>
      <c r="P366" s="19"/>
      <c r="Q366" s="19"/>
      <c r="R366" s="20">
        <f>+N366*P366*'1. Standard_Cost'!$B$13</f>
        <v>0</v>
      </c>
      <c r="S366" s="20">
        <f>+N366*O366*P366*'1. Standard_Cost'!$C$13</f>
        <v>0</v>
      </c>
      <c r="T366" s="20">
        <f>+N366*P366*Q366*'1. Standard_Cost'!$D$13</f>
        <v>0</v>
      </c>
      <c r="U366" s="20">
        <f>+N366*O366*'1. Standard_Cost'!$E$13</f>
        <v>0</v>
      </c>
      <c r="V366" s="19"/>
      <c r="W366" s="19"/>
      <c r="X366" s="19"/>
      <c r="Y366" s="20">
        <f>+V366*((X366*'1. Standard_Cost'!$B$17)+(W366*X366*'1. Standard_Cost'!$C$17))</f>
        <v>0</v>
      </c>
      <c r="Z366" s="19"/>
      <c r="AA366" s="19"/>
      <c r="AB366" s="20">
        <f>+Z366*'1. Standard_Cost'!$B$21+AA366*'1. Standard_Cost'!$C$21</f>
        <v>0</v>
      </c>
      <c r="AC366" s="21"/>
      <c r="AD366" s="22"/>
      <c r="AE366" s="20">
        <f>SUM(AD366,AC366,AB366,Y366,U366,T366,S366,R366)*'1. Standard_Cost'!B423</f>
        <v>0</v>
      </c>
      <c r="AF366" s="20">
        <f t="shared" si="678"/>
        <v>0</v>
      </c>
      <c r="AG366" s="19"/>
      <c r="AH366" s="19"/>
      <c r="AI366" s="19"/>
      <c r="AJ366" s="23"/>
      <c r="AK366" s="23"/>
      <c r="AL366" s="23"/>
      <c r="AM366" s="20" t="e">
        <f>AG366*'1. Standard_Cost'!B419+'Incremental_Cost Year 1'!#REF!*'1. Standard_Cost'!C419+'Incremental_Cost Year 1'!#REF!*'1. Standard_Cost'!D419+'Incremental_Cost Year 1'!#REF!+'Incremental_Cost Year 1'!#REF!+AK366</f>
        <v>#REF!</v>
      </c>
      <c r="AN366" s="20" t="e">
        <f>AM366*'1. Standard_Cost'!C423</f>
        <v>#REF!</v>
      </c>
      <c r="AO366" s="23"/>
      <c r="AQ366" s="20">
        <f t="shared" si="674"/>
        <v>0</v>
      </c>
      <c r="AR366" s="20">
        <f t="shared" si="675"/>
        <v>0</v>
      </c>
      <c r="AS366" s="20" t="e">
        <f t="shared" si="676"/>
        <v>#REF!</v>
      </c>
      <c r="AT366" s="20" t="e">
        <f t="shared" si="679"/>
        <v>#REF!</v>
      </c>
      <c r="AU366" s="24"/>
      <c r="AV366" s="24"/>
      <c r="AW366" s="24"/>
      <c r="AX366" s="24"/>
      <c r="AY366" s="24"/>
      <c r="AZ366" s="24"/>
      <c r="BA366" s="25" t="e">
        <f t="shared" si="677"/>
        <v>#REF!</v>
      </c>
    </row>
    <row r="367" spans="2:53" ht="41.4" outlineLevel="1">
      <c r="B367" s="41"/>
      <c r="C367" s="38"/>
      <c r="D367" s="86" t="s">
        <v>48</v>
      </c>
      <c r="E367" s="86" t="s">
        <v>356</v>
      </c>
      <c r="F367" s="88" t="s">
        <v>153</v>
      </c>
      <c r="G367" s="89" t="s">
        <v>154</v>
      </c>
      <c r="H367" s="27" t="s">
        <v>344</v>
      </c>
      <c r="I367" s="28"/>
      <c r="J367" s="28"/>
      <c r="K367" s="28"/>
      <c r="L367" s="29">
        <f>SUM(L363:L366)</f>
        <v>0</v>
      </c>
      <c r="M367" s="29">
        <f t="shared" ref="M367" si="680">SUM(M363:M366)</f>
        <v>0</v>
      </c>
      <c r="N367" s="28"/>
      <c r="O367" s="28"/>
      <c r="P367" s="28"/>
      <c r="Q367" s="28"/>
      <c r="R367" s="30">
        <f>SUM(R363:R366)</f>
        <v>0</v>
      </c>
      <c r="S367" s="30">
        <f>SUM(S363:S366)</f>
        <v>0</v>
      </c>
      <c r="T367" s="30">
        <f>SUM(T363:T366)</f>
        <v>0</v>
      </c>
      <c r="U367" s="30">
        <f>SUM(U363:U366)</f>
        <v>0</v>
      </c>
      <c r="V367" s="28"/>
      <c r="W367" s="28"/>
      <c r="X367" s="28"/>
      <c r="Y367" s="29">
        <f>SUM(Y363:Y366)</f>
        <v>0</v>
      </c>
      <c r="Z367" s="28"/>
      <c r="AA367" s="28"/>
      <c r="AB367" s="29">
        <f t="shared" ref="AB367:AF367" si="681">SUM(AB363:AB366)</f>
        <v>0</v>
      </c>
      <c r="AC367" s="29">
        <f t="shared" si="681"/>
        <v>0</v>
      </c>
      <c r="AD367" s="29">
        <f t="shared" si="681"/>
        <v>0</v>
      </c>
      <c r="AE367" s="29">
        <f t="shared" si="681"/>
        <v>0</v>
      </c>
      <c r="AF367" s="29">
        <f t="shared" si="681"/>
        <v>0</v>
      </c>
      <c r="AG367" s="28"/>
      <c r="AH367" s="28"/>
      <c r="AI367" s="28"/>
      <c r="AJ367" s="30">
        <f>SUM(AJ363:AJ366)</f>
        <v>0</v>
      </c>
      <c r="AK367" s="30">
        <f>SUM(AK363:AK366)</f>
        <v>0</v>
      </c>
      <c r="AL367" s="30">
        <f>SUM(AL363:AL366)</f>
        <v>0</v>
      </c>
      <c r="AM367" s="29" t="e">
        <f>SUM(AM363:AM366)</f>
        <v>#REF!</v>
      </c>
      <c r="AN367" s="29" t="e">
        <f>SUM(AN363:AN366)</f>
        <v>#REF!</v>
      </c>
      <c r="AO367" s="31"/>
      <c r="AP367" s="32"/>
      <c r="AQ367" s="78">
        <f t="shared" ref="AQ367:BA367" si="682">SUM(AQ363:AQ366)</f>
        <v>0</v>
      </c>
      <c r="AR367" s="78">
        <f t="shared" si="682"/>
        <v>0</v>
      </c>
      <c r="AS367" s="78" t="e">
        <f t="shared" si="682"/>
        <v>#REF!</v>
      </c>
      <c r="AT367" s="78" t="e">
        <f t="shared" si="682"/>
        <v>#REF!</v>
      </c>
      <c r="AU367" s="78">
        <f t="shared" si="682"/>
        <v>0</v>
      </c>
      <c r="AV367" s="78">
        <f t="shared" si="682"/>
        <v>0</v>
      </c>
      <c r="AW367" s="78">
        <f t="shared" si="682"/>
        <v>0</v>
      </c>
      <c r="AX367" s="78">
        <f t="shared" si="682"/>
        <v>0</v>
      </c>
      <c r="AY367" s="78">
        <f t="shared" si="682"/>
        <v>0</v>
      </c>
      <c r="AZ367" s="78">
        <f t="shared" si="682"/>
        <v>0</v>
      </c>
      <c r="BA367" s="78" t="e">
        <f t="shared" si="682"/>
        <v>#REF!</v>
      </c>
    </row>
    <row r="368" spans="2:53" s="39" customFormat="1" ht="12.75" customHeight="1">
      <c r="B368" s="49"/>
      <c r="C368" s="224" t="s">
        <v>357</v>
      </c>
      <c r="D368" s="224"/>
      <c r="E368" s="225"/>
      <c r="F368" s="69"/>
      <c r="G368" s="69"/>
      <c r="H368" s="57" t="s">
        <v>368</v>
      </c>
      <c r="I368" s="58"/>
      <c r="J368" s="58"/>
      <c r="K368" s="58"/>
      <c r="L368" s="59">
        <f>SUM(L373,L378,L383,L388)</f>
        <v>0</v>
      </c>
      <c r="M368" s="59">
        <f t="shared" ref="M368" si="683">SUM(M373,M378,M383,M388)</f>
        <v>0</v>
      </c>
      <c r="N368" s="58"/>
      <c r="O368" s="58"/>
      <c r="P368" s="58"/>
      <c r="Q368" s="58"/>
      <c r="R368" s="59">
        <f>SUM(R373,R378,R383,R388)</f>
        <v>0</v>
      </c>
      <c r="S368" s="59">
        <f t="shared" ref="S368:U368" si="684">SUM(S373,S378,S383,S388)</f>
        <v>0</v>
      </c>
      <c r="T368" s="59">
        <f t="shared" si="684"/>
        <v>0</v>
      </c>
      <c r="U368" s="59">
        <f t="shared" si="684"/>
        <v>0</v>
      </c>
      <c r="V368" s="58"/>
      <c r="W368" s="58"/>
      <c r="X368" s="58"/>
      <c r="Y368" s="59">
        <f>SUM(Y373,Y378,Y383,Y388)</f>
        <v>0</v>
      </c>
      <c r="Z368" s="58"/>
      <c r="AA368" s="58"/>
      <c r="AB368" s="59">
        <f t="shared" ref="AB368:AF368" si="685">SUM(AB373,AB378,AB383,AB388)</f>
        <v>0</v>
      </c>
      <c r="AC368" s="59">
        <f t="shared" si="685"/>
        <v>0</v>
      </c>
      <c r="AD368" s="59">
        <f t="shared" si="685"/>
        <v>0</v>
      </c>
      <c r="AE368" s="59">
        <f t="shared" si="685"/>
        <v>0</v>
      </c>
      <c r="AF368" s="59">
        <f t="shared" si="685"/>
        <v>0</v>
      </c>
      <c r="AG368" s="58"/>
      <c r="AH368" s="58"/>
      <c r="AI368" s="58"/>
      <c r="AJ368" s="59">
        <f t="shared" ref="AJ368:AN368" si="686">SUM(AJ373,AJ378,AJ383,AJ388)</f>
        <v>0</v>
      </c>
      <c r="AK368" s="59">
        <f t="shared" si="686"/>
        <v>0</v>
      </c>
      <c r="AL368" s="59">
        <f t="shared" si="686"/>
        <v>0</v>
      </c>
      <c r="AM368" s="59" t="e">
        <f t="shared" si="686"/>
        <v>#REF!</v>
      </c>
      <c r="AN368" s="59" t="e">
        <f t="shared" si="686"/>
        <v>#REF!</v>
      </c>
      <c r="AO368" s="60"/>
      <c r="AP368" s="40"/>
      <c r="AQ368" s="59">
        <f t="shared" ref="AQ368:BA368" si="687">SUM(AQ373,AQ378,AQ383,AQ388)</f>
        <v>0</v>
      </c>
      <c r="AR368" s="59">
        <f t="shared" si="687"/>
        <v>0</v>
      </c>
      <c r="AS368" s="59" t="e">
        <f t="shared" si="687"/>
        <v>#REF!</v>
      </c>
      <c r="AT368" s="59" t="e">
        <f t="shared" si="687"/>
        <v>#REF!</v>
      </c>
      <c r="AU368" s="59">
        <f t="shared" si="687"/>
        <v>0</v>
      </c>
      <c r="AV368" s="59">
        <f t="shared" si="687"/>
        <v>0</v>
      </c>
      <c r="AW368" s="59">
        <f t="shared" si="687"/>
        <v>0</v>
      </c>
      <c r="AX368" s="59">
        <f t="shared" si="687"/>
        <v>0</v>
      </c>
      <c r="AY368" s="59">
        <f t="shared" si="687"/>
        <v>0</v>
      </c>
      <c r="AZ368" s="59">
        <f t="shared" si="687"/>
        <v>0</v>
      </c>
      <c r="BA368" s="59" t="e">
        <f t="shared" si="687"/>
        <v>#REF!</v>
      </c>
    </row>
    <row r="369" spans="2:53" outlineLevel="2">
      <c r="B369" s="41"/>
      <c r="C369" s="38"/>
      <c r="D369" s="85"/>
      <c r="E369" s="85"/>
      <c r="F369" s="87"/>
      <c r="G369" s="82"/>
      <c r="H369" s="15" t="s">
        <v>49</v>
      </c>
      <c r="I369" s="16"/>
      <c r="J369" s="17"/>
      <c r="K369" s="17"/>
      <c r="L369" s="18" t="str">
        <f>IF(I369&lt;&gt;0,((VLOOKUP(I369,'1. Standard_Cost'!$B$4:$D$9,2)+VLOOKUP(I369,'1. Standard_Cost'!$B$4:$D$9,3))*J369*K369),"0")</f>
        <v>0</v>
      </c>
      <c r="M369" s="18">
        <f t="shared" ref="M369:M372" si="688">L369*0.167</f>
        <v>0</v>
      </c>
      <c r="N369" s="19"/>
      <c r="O369" s="19"/>
      <c r="P369" s="19"/>
      <c r="Q369" s="19"/>
      <c r="R369" s="20">
        <f>+N369*P369*'1. Standard_Cost'!$B$13</f>
        <v>0</v>
      </c>
      <c r="S369" s="20">
        <f>+N369*O369*P369*'1. Standard_Cost'!$C$13</f>
        <v>0</v>
      </c>
      <c r="T369" s="20">
        <f>+N369*P369*Q369*'1. Standard_Cost'!$D$13</f>
        <v>0</v>
      </c>
      <c r="U369" s="20">
        <f>+N369*O369*'1. Standard_Cost'!$E$13</f>
        <v>0</v>
      </c>
      <c r="V369" s="19"/>
      <c r="W369" s="19"/>
      <c r="X369" s="19"/>
      <c r="Y369" s="20">
        <f>+V369*((X369*'1. Standard_Cost'!$B$17)+(W369*X369*'1. Standard_Cost'!$C$17))</f>
        <v>0</v>
      </c>
      <c r="Z369" s="19"/>
      <c r="AA369" s="19"/>
      <c r="AB369" s="20">
        <f>+Z369*'1. Standard_Cost'!$B$21+AA369*'1. Standard_Cost'!$C$21</f>
        <v>0</v>
      </c>
      <c r="AC369" s="21"/>
      <c r="AD369" s="22"/>
      <c r="AE369" s="20">
        <f>SUM(AD369,AC369,AB369,Y369,U369,T369,S369,R369)*'1. Standard_Cost'!B429</f>
        <v>0</v>
      </c>
      <c r="AF369" s="20">
        <f>SUM(AD369,AE369)</f>
        <v>0</v>
      </c>
      <c r="AG369" s="19"/>
      <c r="AH369" s="19"/>
      <c r="AI369" s="19"/>
      <c r="AJ369" s="23"/>
      <c r="AK369" s="23"/>
      <c r="AL369" s="23"/>
      <c r="AM369" s="20" t="e">
        <f>AG369*'1. Standard_Cost'!B425+'Incremental_Cost Year 1'!#REF!*'1. Standard_Cost'!C425+'Incremental_Cost Year 1'!#REF!*'1. Standard_Cost'!D425+'Incremental_Cost Year 1'!#REF!+'Incremental_Cost Year 1'!#REF!+AK369</f>
        <v>#REF!</v>
      </c>
      <c r="AN369" s="20" t="e">
        <f>AM369*'1. Standard_Cost'!C429</f>
        <v>#REF!</v>
      </c>
      <c r="AO369" s="23"/>
      <c r="AQ369" s="20">
        <f t="shared" ref="AQ369:AQ372" si="689">L369+M369</f>
        <v>0</v>
      </c>
      <c r="AR369" s="20">
        <f t="shared" ref="AR369:AR372" si="690">AF369</f>
        <v>0</v>
      </c>
      <c r="AS369" s="20" t="e">
        <f t="shared" ref="AS369:AS372" si="691">AM369+AN369</f>
        <v>#REF!</v>
      </c>
      <c r="AT369" s="20" t="e">
        <f>SUM(AQ369,AR369,AS369)</f>
        <v>#REF!</v>
      </c>
      <c r="AU369" s="24"/>
      <c r="AV369" s="24"/>
      <c r="AW369" s="24"/>
      <c r="AX369" s="24"/>
      <c r="AY369" s="24"/>
      <c r="AZ369" s="24"/>
      <c r="BA369" s="25" t="e">
        <f t="shared" ref="BA369:BA372" si="692">SUM(AU369:AZ369)-AT369</f>
        <v>#REF!</v>
      </c>
    </row>
    <row r="370" spans="2:53" outlineLevel="2">
      <c r="B370" s="41"/>
      <c r="C370" s="38"/>
      <c r="D370" s="84"/>
      <c r="E370" s="84"/>
      <c r="F370" s="84"/>
      <c r="G370" s="83"/>
      <c r="H370" s="15" t="s">
        <v>50</v>
      </c>
      <c r="I370" s="16"/>
      <c r="J370" s="17"/>
      <c r="K370" s="17"/>
      <c r="L370" s="18" t="str">
        <f>IF(I370&lt;&gt;0,((VLOOKUP(I370,'1. Standard_Cost'!$B$4:$D$9,2)+VLOOKUP(I370,'1. Standard_Cost'!$B$4:$D$9,3))*J370*K370),"0")</f>
        <v>0</v>
      </c>
      <c r="M370" s="18">
        <f t="shared" si="688"/>
        <v>0</v>
      </c>
      <c r="N370" s="19"/>
      <c r="O370" s="19"/>
      <c r="P370" s="19"/>
      <c r="Q370" s="19"/>
      <c r="R370" s="20">
        <f>+N370*P370*'1. Standard_Cost'!$B$13</f>
        <v>0</v>
      </c>
      <c r="S370" s="20">
        <f>+N370*O370*P370*'1. Standard_Cost'!$C$13</f>
        <v>0</v>
      </c>
      <c r="T370" s="20">
        <f>+N370*P370*Q370*'1. Standard_Cost'!$D$13</f>
        <v>0</v>
      </c>
      <c r="U370" s="20">
        <f>+N370*O370*'1. Standard_Cost'!$E$13</f>
        <v>0</v>
      </c>
      <c r="V370" s="19"/>
      <c r="W370" s="19"/>
      <c r="X370" s="19"/>
      <c r="Y370" s="20">
        <f>+V370*((X370*'1. Standard_Cost'!$B$17)+(W370*X370*'1. Standard_Cost'!$C$17))</f>
        <v>0</v>
      </c>
      <c r="Z370" s="19"/>
      <c r="AA370" s="19"/>
      <c r="AB370" s="20">
        <f>+Z370*'1. Standard_Cost'!$B$21+AA370*'1. Standard_Cost'!$C$21</f>
        <v>0</v>
      </c>
      <c r="AC370" s="21"/>
      <c r="AD370" s="22"/>
      <c r="AE370" s="20">
        <f>SUM(AD370,AC370,AB370,Y370,U370,T370,S370,R370)*'1. Standard_Cost'!B429</f>
        <v>0</v>
      </c>
      <c r="AF370" s="20">
        <f t="shared" ref="AF370:AF372" si="693">SUM(AD370,AE370)</f>
        <v>0</v>
      </c>
      <c r="AG370" s="19"/>
      <c r="AH370" s="19"/>
      <c r="AI370" s="19"/>
      <c r="AJ370" s="23"/>
      <c r="AK370" s="23"/>
      <c r="AL370" s="23"/>
      <c r="AM370" s="20" t="e">
        <f>AG370*'1. Standard_Cost'!B425+'Incremental_Cost Year 1'!#REF!*'1. Standard_Cost'!C425+'Incremental_Cost Year 1'!#REF!*'1. Standard_Cost'!D425+'Incremental_Cost Year 1'!#REF!+'Incremental_Cost Year 1'!#REF!+AK370</f>
        <v>#REF!</v>
      </c>
      <c r="AN370" s="20" t="e">
        <f>AM370*'1. Standard_Cost'!C429</f>
        <v>#REF!</v>
      </c>
      <c r="AO370" s="23"/>
      <c r="AQ370" s="20">
        <f t="shared" si="689"/>
        <v>0</v>
      </c>
      <c r="AR370" s="20">
        <f t="shared" si="690"/>
        <v>0</v>
      </c>
      <c r="AS370" s="20" t="e">
        <f t="shared" si="691"/>
        <v>#REF!</v>
      </c>
      <c r="AT370" s="20" t="e">
        <f t="shared" ref="AT370:AT372" si="694">SUM(AQ370,AR370,AS370)</f>
        <v>#REF!</v>
      </c>
      <c r="AU370" s="24"/>
      <c r="AV370" s="24"/>
      <c r="AW370" s="24"/>
      <c r="AX370" s="24"/>
      <c r="AY370" s="24"/>
      <c r="AZ370" s="24"/>
      <c r="BA370" s="25" t="e">
        <f t="shared" si="692"/>
        <v>#REF!</v>
      </c>
    </row>
    <row r="371" spans="2:53" outlineLevel="2">
      <c r="B371" s="41"/>
      <c r="C371" s="38"/>
      <c r="D371" s="84"/>
      <c r="E371" s="84"/>
      <c r="F371" s="84"/>
      <c r="G371" s="83"/>
      <c r="H371" s="15" t="s">
        <v>51</v>
      </c>
      <c r="I371" s="16"/>
      <c r="J371" s="17"/>
      <c r="K371" s="17"/>
      <c r="L371" s="18" t="str">
        <f>IF(I371&lt;&gt;0,((VLOOKUP(I371,'1. Standard_Cost'!$B$4:$D$9,2)+VLOOKUP(I371,'1. Standard_Cost'!$B$4:$D$9,3))*J371*K371),"0")</f>
        <v>0</v>
      </c>
      <c r="M371" s="18">
        <f t="shared" si="688"/>
        <v>0</v>
      </c>
      <c r="N371" s="19"/>
      <c r="O371" s="19"/>
      <c r="P371" s="19"/>
      <c r="Q371" s="19"/>
      <c r="R371" s="20">
        <f>+N371*P371*'1. Standard_Cost'!$B$13</f>
        <v>0</v>
      </c>
      <c r="S371" s="20">
        <f>+N371*O371*P371*'1. Standard_Cost'!$C$13</f>
        <v>0</v>
      </c>
      <c r="T371" s="20">
        <f>+N371*P371*Q371*'1. Standard_Cost'!$D$13</f>
        <v>0</v>
      </c>
      <c r="U371" s="20">
        <f>+N371*O371*'1. Standard_Cost'!$E$13</f>
        <v>0</v>
      </c>
      <c r="V371" s="19"/>
      <c r="W371" s="19"/>
      <c r="X371" s="19"/>
      <c r="Y371" s="20">
        <f>+V371*((X371*'1. Standard_Cost'!$B$17)+(W371*X371*'1. Standard_Cost'!$C$17))</f>
        <v>0</v>
      </c>
      <c r="Z371" s="19"/>
      <c r="AA371" s="19"/>
      <c r="AB371" s="20">
        <f>+Z371*'1. Standard_Cost'!$B$21+AA371*'1. Standard_Cost'!$C$21</f>
        <v>0</v>
      </c>
      <c r="AC371" s="21"/>
      <c r="AD371" s="22"/>
      <c r="AE371" s="20">
        <f>SUM(AD371,AC371,AB371,Y371,U371,T371,S371,R371)*'1. Standard_Cost'!B429</f>
        <v>0</v>
      </c>
      <c r="AF371" s="20">
        <f t="shared" si="693"/>
        <v>0</v>
      </c>
      <c r="AG371" s="19"/>
      <c r="AH371" s="19"/>
      <c r="AI371" s="19"/>
      <c r="AJ371" s="23"/>
      <c r="AK371" s="23"/>
      <c r="AL371" s="23"/>
      <c r="AM371" s="20" t="e">
        <f>AG371*'1. Standard_Cost'!B425+'Incremental_Cost Year 1'!#REF!*'1. Standard_Cost'!C425+'Incremental_Cost Year 1'!#REF!*'1. Standard_Cost'!D425+'Incremental_Cost Year 1'!#REF!+'Incremental_Cost Year 1'!#REF!+AK371</f>
        <v>#REF!</v>
      </c>
      <c r="AN371" s="20" t="e">
        <f>AM371*'1. Standard_Cost'!C429</f>
        <v>#REF!</v>
      </c>
      <c r="AO371" s="23"/>
      <c r="AQ371" s="20">
        <f t="shared" si="689"/>
        <v>0</v>
      </c>
      <c r="AR371" s="20">
        <f t="shared" si="690"/>
        <v>0</v>
      </c>
      <c r="AS371" s="20" t="e">
        <f t="shared" si="691"/>
        <v>#REF!</v>
      </c>
      <c r="AT371" s="20" t="e">
        <f t="shared" si="694"/>
        <v>#REF!</v>
      </c>
      <c r="AU371" s="24"/>
      <c r="AV371" s="24"/>
      <c r="AW371" s="24"/>
      <c r="AX371" s="24"/>
      <c r="AY371" s="24"/>
      <c r="AZ371" s="24"/>
      <c r="BA371" s="25" t="e">
        <f t="shared" si="692"/>
        <v>#REF!</v>
      </c>
    </row>
    <row r="372" spans="2:53" outlineLevel="2">
      <c r="B372" s="41"/>
      <c r="C372" s="38"/>
      <c r="D372" s="84"/>
      <c r="E372" s="84"/>
      <c r="F372" s="84"/>
      <c r="G372" s="83"/>
      <c r="H372" s="26" t="s">
        <v>180</v>
      </c>
      <c r="I372" s="16"/>
      <c r="J372" s="17"/>
      <c r="K372" s="17"/>
      <c r="L372" s="18" t="str">
        <f>IF(I372&lt;&gt;0,((VLOOKUP(I372,'1. Standard_Cost'!$B$4:$D$9,2)+VLOOKUP(I372,'1. Standard_Cost'!$B$4:$D$9,3))*J372*K372),"0")</f>
        <v>0</v>
      </c>
      <c r="M372" s="18">
        <f t="shared" si="688"/>
        <v>0</v>
      </c>
      <c r="N372" s="19"/>
      <c r="O372" s="19"/>
      <c r="P372" s="19"/>
      <c r="Q372" s="19"/>
      <c r="R372" s="20">
        <f>+N372*P372*'1. Standard_Cost'!$B$13</f>
        <v>0</v>
      </c>
      <c r="S372" s="20">
        <f>+N372*O372*P372*'1. Standard_Cost'!$C$13</f>
        <v>0</v>
      </c>
      <c r="T372" s="20">
        <f>+N372*P372*Q372*'1. Standard_Cost'!$D$13</f>
        <v>0</v>
      </c>
      <c r="U372" s="20">
        <f>+N372*O372*'1. Standard_Cost'!$E$13</f>
        <v>0</v>
      </c>
      <c r="V372" s="19"/>
      <c r="W372" s="19"/>
      <c r="X372" s="19"/>
      <c r="Y372" s="20">
        <f>+V372*((X372*'1. Standard_Cost'!$B$17)+(W372*X372*'1. Standard_Cost'!$C$17))</f>
        <v>0</v>
      </c>
      <c r="Z372" s="19"/>
      <c r="AA372" s="19"/>
      <c r="AB372" s="20">
        <f>+Z372*'1. Standard_Cost'!$B$21+AA372*'1. Standard_Cost'!$C$21</f>
        <v>0</v>
      </c>
      <c r="AC372" s="21"/>
      <c r="AD372" s="22"/>
      <c r="AE372" s="20">
        <f>SUM(AD372,AC372,AB372,Y372,U372,T372,S372,R372)*'1. Standard_Cost'!B429</f>
        <v>0</v>
      </c>
      <c r="AF372" s="20">
        <f t="shared" si="693"/>
        <v>0</v>
      </c>
      <c r="AG372" s="19"/>
      <c r="AH372" s="19"/>
      <c r="AI372" s="19"/>
      <c r="AJ372" s="23"/>
      <c r="AK372" s="23"/>
      <c r="AL372" s="23"/>
      <c r="AM372" s="20" t="e">
        <f>AG372*'1. Standard_Cost'!B425+'Incremental_Cost Year 1'!#REF!*'1. Standard_Cost'!C425+'Incremental_Cost Year 1'!#REF!*'1. Standard_Cost'!D425+'Incremental_Cost Year 1'!#REF!+'Incremental_Cost Year 1'!#REF!+AK372</f>
        <v>#REF!</v>
      </c>
      <c r="AN372" s="20" t="e">
        <f>AM372*'1. Standard_Cost'!C429</f>
        <v>#REF!</v>
      </c>
      <c r="AO372" s="23"/>
      <c r="AQ372" s="20">
        <f t="shared" si="689"/>
        <v>0</v>
      </c>
      <c r="AR372" s="20">
        <f t="shared" si="690"/>
        <v>0</v>
      </c>
      <c r="AS372" s="20" t="e">
        <f t="shared" si="691"/>
        <v>#REF!</v>
      </c>
      <c r="AT372" s="20" t="e">
        <f t="shared" si="694"/>
        <v>#REF!</v>
      </c>
      <c r="AU372" s="24"/>
      <c r="AV372" s="24"/>
      <c r="AW372" s="24"/>
      <c r="AX372" s="24"/>
      <c r="AY372" s="24"/>
      <c r="AZ372" s="24"/>
      <c r="BA372" s="25" t="e">
        <f t="shared" si="692"/>
        <v>#REF!</v>
      </c>
    </row>
    <row r="373" spans="2:53" ht="27.6" outlineLevel="1">
      <c r="B373" s="41"/>
      <c r="C373" s="38"/>
      <c r="D373" s="86" t="s">
        <v>48</v>
      </c>
      <c r="E373" s="86" t="s">
        <v>358</v>
      </c>
      <c r="F373" s="88" t="s">
        <v>153</v>
      </c>
      <c r="G373" s="89" t="s">
        <v>154</v>
      </c>
      <c r="H373" s="27" t="s">
        <v>360</v>
      </c>
      <c r="I373" s="28"/>
      <c r="J373" s="28"/>
      <c r="K373" s="28"/>
      <c r="L373" s="29">
        <f>SUM(L369:L372)</f>
        <v>0</v>
      </c>
      <c r="M373" s="29">
        <f>SUM(M369:M372)</f>
        <v>0</v>
      </c>
      <c r="N373" s="28"/>
      <c r="O373" s="28"/>
      <c r="P373" s="28"/>
      <c r="Q373" s="28"/>
      <c r="R373" s="30">
        <f>SUM(R369:R372)</f>
        <v>0</v>
      </c>
      <c r="S373" s="30">
        <f>SUM(S369:S372)</f>
        <v>0</v>
      </c>
      <c r="T373" s="30">
        <f>SUM(T369:T372)</f>
        <v>0</v>
      </c>
      <c r="U373" s="30">
        <f>SUM(U369:U372)</f>
        <v>0</v>
      </c>
      <c r="V373" s="28"/>
      <c r="W373" s="28"/>
      <c r="X373" s="28"/>
      <c r="Y373" s="29">
        <f>SUM(Y369:Y372)</f>
        <v>0</v>
      </c>
      <c r="Z373" s="28"/>
      <c r="AA373" s="28"/>
      <c r="AB373" s="29">
        <f t="shared" ref="AB373:AF373" si="695">SUM(AB369:AB372)</f>
        <v>0</v>
      </c>
      <c r="AC373" s="29">
        <f t="shared" si="695"/>
        <v>0</v>
      </c>
      <c r="AD373" s="29">
        <f t="shared" si="695"/>
        <v>0</v>
      </c>
      <c r="AE373" s="29">
        <f t="shared" si="695"/>
        <v>0</v>
      </c>
      <c r="AF373" s="29">
        <f t="shared" si="695"/>
        <v>0</v>
      </c>
      <c r="AG373" s="28"/>
      <c r="AH373" s="28"/>
      <c r="AI373" s="28"/>
      <c r="AJ373" s="30">
        <f>SUM(AJ369:AJ372)</f>
        <v>0</v>
      </c>
      <c r="AK373" s="30">
        <f>SUM(AK369:AK372)</f>
        <v>0</v>
      </c>
      <c r="AL373" s="30">
        <f>SUM(AL369:AL372)</f>
        <v>0</v>
      </c>
      <c r="AM373" s="29" t="e">
        <f>SUM(AM369:AM372)</f>
        <v>#REF!</v>
      </c>
      <c r="AN373" s="29" t="e">
        <f>SUM(AN369:AN372)</f>
        <v>#REF!</v>
      </c>
      <c r="AO373" s="31"/>
      <c r="AP373" s="32"/>
      <c r="AQ373" s="78">
        <f t="shared" ref="AQ373:BA373" si="696">SUM(AQ369:AQ372)</f>
        <v>0</v>
      </c>
      <c r="AR373" s="78">
        <f t="shared" si="696"/>
        <v>0</v>
      </c>
      <c r="AS373" s="78" t="e">
        <f t="shared" si="696"/>
        <v>#REF!</v>
      </c>
      <c r="AT373" s="78" t="e">
        <f t="shared" si="696"/>
        <v>#REF!</v>
      </c>
      <c r="AU373" s="78">
        <f t="shared" si="696"/>
        <v>0</v>
      </c>
      <c r="AV373" s="78">
        <f t="shared" si="696"/>
        <v>0</v>
      </c>
      <c r="AW373" s="78">
        <f t="shared" si="696"/>
        <v>0</v>
      </c>
      <c r="AX373" s="78">
        <f t="shared" si="696"/>
        <v>0</v>
      </c>
      <c r="AY373" s="78">
        <f t="shared" si="696"/>
        <v>0</v>
      </c>
      <c r="AZ373" s="78">
        <f t="shared" si="696"/>
        <v>0</v>
      </c>
      <c r="BA373" s="78" t="e">
        <f t="shared" si="696"/>
        <v>#REF!</v>
      </c>
    </row>
    <row r="374" spans="2:53" outlineLevel="2">
      <c r="B374" s="41"/>
      <c r="C374" s="38"/>
      <c r="D374" s="85"/>
      <c r="E374" s="85"/>
      <c r="F374" s="87"/>
      <c r="G374" s="82"/>
      <c r="H374" s="15" t="s">
        <v>49</v>
      </c>
      <c r="I374" s="16"/>
      <c r="J374" s="17"/>
      <c r="K374" s="17"/>
      <c r="L374" s="18" t="str">
        <f>IF(I374&lt;&gt;0,((VLOOKUP(I374,'1. Standard_Cost'!$B$4:$D$9,2)+VLOOKUP(I374,'1. Standard_Cost'!$B$4:$D$9,3))*J374*K374),"0")</f>
        <v>0</v>
      </c>
      <c r="M374" s="18">
        <f t="shared" ref="M374:M377" si="697">L374*0.167</f>
        <v>0</v>
      </c>
      <c r="N374" s="19"/>
      <c r="O374" s="19"/>
      <c r="P374" s="19"/>
      <c r="Q374" s="19"/>
      <c r="R374" s="20">
        <f>+N374*P374*'1. Standard_Cost'!$B$13</f>
        <v>0</v>
      </c>
      <c r="S374" s="20">
        <f>+N374*O374*P374*'1. Standard_Cost'!$C$13</f>
        <v>0</v>
      </c>
      <c r="T374" s="20">
        <f>+N374*P374*Q374*'1. Standard_Cost'!$D$13</f>
        <v>0</v>
      </c>
      <c r="U374" s="20">
        <f>+N374*O374*'1. Standard_Cost'!$E$13</f>
        <v>0</v>
      </c>
      <c r="V374" s="19"/>
      <c r="W374" s="19"/>
      <c r="X374" s="19"/>
      <c r="Y374" s="20">
        <f>+V374*((X374*'1. Standard_Cost'!$B$17)+(W374*X374*'1. Standard_Cost'!$C$17))</f>
        <v>0</v>
      </c>
      <c r="Z374" s="19"/>
      <c r="AA374" s="19"/>
      <c r="AB374" s="20">
        <f>+Z374*'1. Standard_Cost'!$B$21+AA374*'1. Standard_Cost'!$C$21</f>
        <v>0</v>
      </c>
      <c r="AC374" s="21"/>
      <c r="AD374" s="22"/>
      <c r="AE374" s="20">
        <f>SUM(AD374,AC374,AB374,Y374,U374,T374,S374,R374)*'1. Standard_Cost'!B429</f>
        <v>0</v>
      </c>
      <c r="AF374" s="20">
        <f>SUM(AD374,AE374)</f>
        <v>0</v>
      </c>
      <c r="AG374" s="19"/>
      <c r="AH374" s="19"/>
      <c r="AI374" s="19"/>
      <c r="AJ374" s="23"/>
      <c r="AK374" s="23"/>
      <c r="AL374" s="23"/>
      <c r="AM374" s="20" t="e">
        <f>AG374*'1. Standard_Cost'!B425+'Incremental_Cost Year 1'!#REF!*'1. Standard_Cost'!C425+'Incremental_Cost Year 1'!#REF!*'1. Standard_Cost'!D425+'Incremental_Cost Year 1'!#REF!+'Incremental_Cost Year 1'!#REF!+AK374</f>
        <v>#REF!</v>
      </c>
      <c r="AN374" s="20" t="e">
        <f>AM374*'1. Standard_Cost'!C429</f>
        <v>#REF!</v>
      </c>
      <c r="AO374" s="23"/>
      <c r="AQ374" s="20">
        <f t="shared" ref="AQ374:AQ377" si="698">L374+M374</f>
        <v>0</v>
      </c>
      <c r="AR374" s="20">
        <f t="shared" ref="AR374:AR377" si="699">AF374</f>
        <v>0</v>
      </c>
      <c r="AS374" s="20" t="e">
        <f t="shared" ref="AS374:AS377" si="700">AM374+AN374</f>
        <v>#REF!</v>
      </c>
      <c r="AT374" s="20" t="e">
        <f>SUM(AQ374,AR374,AS374)</f>
        <v>#REF!</v>
      </c>
      <c r="AU374" s="24"/>
      <c r="AV374" s="24"/>
      <c r="AW374" s="24"/>
      <c r="AX374" s="24"/>
      <c r="AY374" s="24"/>
      <c r="AZ374" s="24"/>
      <c r="BA374" s="25" t="e">
        <f t="shared" ref="BA374:BA377" si="701">SUM(AU374:AZ374)-AT374</f>
        <v>#REF!</v>
      </c>
    </row>
    <row r="375" spans="2:53" outlineLevel="2">
      <c r="B375" s="41"/>
      <c r="C375" s="38"/>
      <c r="D375" s="84"/>
      <c r="E375" s="84"/>
      <c r="F375" s="84"/>
      <c r="G375" s="83"/>
      <c r="H375" s="15" t="s">
        <v>50</v>
      </c>
      <c r="I375" s="16"/>
      <c r="J375" s="17"/>
      <c r="K375" s="17"/>
      <c r="L375" s="18" t="str">
        <f>IF(I375&lt;&gt;0,((VLOOKUP(I375,'1. Standard_Cost'!$B$4:$D$9,2)+VLOOKUP(I375,'1. Standard_Cost'!$B$4:$D$9,3))*J375*K375),"0")</f>
        <v>0</v>
      </c>
      <c r="M375" s="18">
        <f t="shared" si="697"/>
        <v>0</v>
      </c>
      <c r="N375" s="19"/>
      <c r="O375" s="19"/>
      <c r="P375" s="19"/>
      <c r="Q375" s="19"/>
      <c r="R375" s="20">
        <f>+N375*P375*'1. Standard_Cost'!$B$13</f>
        <v>0</v>
      </c>
      <c r="S375" s="20">
        <f>+N375*O375*P375*'1. Standard_Cost'!$C$13</f>
        <v>0</v>
      </c>
      <c r="T375" s="20">
        <f>+N375*P375*Q375*'1. Standard_Cost'!$D$13</f>
        <v>0</v>
      </c>
      <c r="U375" s="20">
        <f>+N375*O375*'1. Standard_Cost'!$E$13</f>
        <v>0</v>
      </c>
      <c r="V375" s="19"/>
      <c r="W375" s="19"/>
      <c r="X375" s="19"/>
      <c r="Y375" s="20">
        <f>+V375*((X375*'1. Standard_Cost'!$B$17)+(W375*X375*'1. Standard_Cost'!$C$17))</f>
        <v>0</v>
      </c>
      <c r="Z375" s="19"/>
      <c r="AA375" s="19"/>
      <c r="AB375" s="20">
        <f>+Z375*'1. Standard_Cost'!$B$21+AA375*'1. Standard_Cost'!$C$21</f>
        <v>0</v>
      </c>
      <c r="AC375" s="21"/>
      <c r="AD375" s="22"/>
      <c r="AE375" s="20">
        <f>SUM(AD375,AC375,AB375,Y375,U375,T375,S375,R375)*'1. Standard_Cost'!B429</f>
        <v>0</v>
      </c>
      <c r="AF375" s="20">
        <f t="shared" ref="AF375:AF377" si="702">SUM(AD375,AE375)</f>
        <v>0</v>
      </c>
      <c r="AG375" s="19"/>
      <c r="AH375" s="19"/>
      <c r="AI375" s="19"/>
      <c r="AJ375" s="23"/>
      <c r="AK375" s="23"/>
      <c r="AL375" s="23"/>
      <c r="AM375" s="20" t="e">
        <f>AG375*'1. Standard_Cost'!B425+'Incremental_Cost Year 1'!#REF!*'1. Standard_Cost'!C425+'Incremental_Cost Year 1'!#REF!*'1. Standard_Cost'!D425+'Incremental_Cost Year 1'!#REF!+'Incremental_Cost Year 1'!#REF!+AK375</f>
        <v>#REF!</v>
      </c>
      <c r="AN375" s="20" t="e">
        <f>AM375*'1. Standard_Cost'!C429</f>
        <v>#REF!</v>
      </c>
      <c r="AO375" s="23"/>
      <c r="AQ375" s="20">
        <f t="shared" si="698"/>
        <v>0</v>
      </c>
      <c r="AR375" s="20">
        <f t="shared" si="699"/>
        <v>0</v>
      </c>
      <c r="AS375" s="20" t="e">
        <f t="shared" si="700"/>
        <v>#REF!</v>
      </c>
      <c r="AT375" s="20" t="e">
        <f t="shared" ref="AT375:AT377" si="703">SUM(AQ375,AR375,AS375)</f>
        <v>#REF!</v>
      </c>
      <c r="AU375" s="24"/>
      <c r="AV375" s="24">
        <v>0</v>
      </c>
      <c r="AW375" s="24"/>
      <c r="AX375" s="24"/>
      <c r="AY375" s="24"/>
      <c r="AZ375" s="24"/>
      <c r="BA375" s="25" t="e">
        <f t="shared" si="701"/>
        <v>#REF!</v>
      </c>
    </row>
    <row r="376" spans="2:53" outlineLevel="2">
      <c r="B376" s="41"/>
      <c r="C376" s="41"/>
      <c r="D376" s="84"/>
      <c r="E376" s="84"/>
      <c r="F376" s="84"/>
      <c r="G376" s="83"/>
      <c r="H376" s="15" t="s">
        <v>51</v>
      </c>
      <c r="I376" s="16"/>
      <c r="J376" s="17"/>
      <c r="K376" s="17"/>
      <c r="L376" s="18" t="str">
        <f>IF(I376&lt;&gt;0,((VLOOKUP(I376,'1. Standard_Cost'!$B$4:$D$9,2)+VLOOKUP(I376,'1. Standard_Cost'!$B$4:$D$9,3))*J376*K376),"0")</f>
        <v>0</v>
      </c>
      <c r="M376" s="18">
        <f t="shared" si="697"/>
        <v>0</v>
      </c>
      <c r="N376" s="19"/>
      <c r="O376" s="19"/>
      <c r="P376" s="19"/>
      <c r="Q376" s="19"/>
      <c r="R376" s="20">
        <f>+N376*P376*'1. Standard_Cost'!$B$13</f>
        <v>0</v>
      </c>
      <c r="S376" s="20">
        <f>+N376*O376*P376*'1. Standard_Cost'!$C$13</f>
        <v>0</v>
      </c>
      <c r="T376" s="20">
        <f>+N376*P376*Q376*'1. Standard_Cost'!$D$13</f>
        <v>0</v>
      </c>
      <c r="U376" s="20">
        <f>+N376*O376*'1. Standard_Cost'!$E$13</f>
        <v>0</v>
      </c>
      <c r="V376" s="19"/>
      <c r="W376" s="19"/>
      <c r="X376" s="19"/>
      <c r="Y376" s="20">
        <f>+V376*((X376*'1. Standard_Cost'!$B$17)+(W376*X376*'1. Standard_Cost'!$C$17))</f>
        <v>0</v>
      </c>
      <c r="Z376" s="19"/>
      <c r="AA376" s="19"/>
      <c r="AB376" s="20">
        <f>+Z376*'1. Standard_Cost'!$B$21+AA376*'1. Standard_Cost'!$C$21</f>
        <v>0</v>
      </c>
      <c r="AC376" s="21"/>
      <c r="AD376" s="22"/>
      <c r="AE376" s="20">
        <f>SUM(AD376,AC376,AB376,Y376,U376,T376,S376,R376)*'1. Standard_Cost'!B429</f>
        <v>0</v>
      </c>
      <c r="AF376" s="20">
        <f t="shared" si="702"/>
        <v>0</v>
      </c>
      <c r="AG376" s="19"/>
      <c r="AH376" s="19"/>
      <c r="AI376" s="19"/>
      <c r="AJ376" s="23"/>
      <c r="AK376" s="23"/>
      <c r="AL376" s="23"/>
      <c r="AM376" s="20" t="e">
        <f>AG376*'1. Standard_Cost'!B425+'Incremental_Cost Year 1'!#REF!*'1. Standard_Cost'!C425+'Incremental_Cost Year 1'!#REF!*'1. Standard_Cost'!D425+'Incremental_Cost Year 1'!#REF!+'Incremental_Cost Year 1'!#REF!+AK376</f>
        <v>#REF!</v>
      </c>
      <c r="AN376" s="20" t="e">
        <f>AM376*'1. Standard_Cost'!C429</f>
        <v>#REF!</v>
      </c>
      <c r="AO376" s="23"/>
      <c r="AQ376" s="20">
        <f t="shared" si="698"/>
        <v>0</v>
      </c>
      <c r="AR376" s="20">
        <f t="shared" si="699"/>
        <v>0</v>
      </c>
      <c r="AS376" s="20" t="e">
        <f t="shared" si="700"/>
        <v>#REF!</v>
      </c>
      <c r="AT376" s="20" t="e">
        <f t="shared" si="703"/>
        <v>#REF!</v>
      </c>
      <c r="AU376" s="24"/>
      <c r="AV376" s="24"/>
      <c r="AW376" s="24"/>
      <c r="AX376" s="24"/>
      <c r="AY376" s="24"/>
      <c r="AZ376" s="24"/>
      <c r="BA376" s="25" t="e">
        <f t="shared" si="701"/>
        <v>#REF!</v>
      </c>
    </row>
    <row r="377" spans="2:53" outlineLevel="2">
      <c r="B377" s="41"/>
      <c r="C377" s="41"/>
      <c r="D377" s="84"/>
      <c r="E377" s="84"/>
      <c r="F377" s="84"/>
      <c r="G377" s="83"/>
      <c r="H377" s="26" t="s">
        <v>180</v>
      </c>
      <c r="I377" s="16"/>
      <c r="J377" s="17"/>
      <c r="K377" s="17"/>
      <c r="L377" s="18" t="str">
        <f>IF(I377&lt;&gt;0,((VLOOKUP(I377,'1. Standard_Cost'!$B$4:$D$9,2)+VLOOKUP(I377,'1. Standard_Cost'!$B$4:$D$9,3))*J377*K377),"0")</f>
        <v>0</v>
      </c>
      <c r="M377" s="18">
        <f t="shared" si="697"/>
        <v>0</v>
      </c>
      <c r="N377" s="19"/>
      <c r="O377" s="19"/>
      <c r="P377" s="19"/>
      <c r="Q377" s="19"/>
      <c r="R377" s="20">
        <f>+N377*P377*'1. Standard_Cost'!$B$13</f>
        <v>0</v>
      </c>
      <c r="S377" s="20">
        <f>+N377*O377*P377*'1. Standard_Cost'!$C$13</f>
        <v>0</v>
      </c>
      <c r="T377" s="20">
        <f>+N377*P377*Q377*'1. Standard_Cost'!$D$13</f>
        <v>0</v>
      </c>
      <c r="U377" s="20">
        <f>+N377*O377*'1. Standard_Cost'!$E$13</f>
        <v>0</v>
      </c>
      <c r="V377" s="19"/>
      <c r="W377" s="19"/>
      <c r="X377" s="19"/>
      <c r="Y377" s="20">
        <f>+V377*((X377*'1. Standard_Cost'!$B$17)+(W377*X377*'1. Standard_Cost'!$C$17))</f>
        <v>0</v>
      </c>
      <c r="Z377" s="19"/>
      <c r="AA377" s="19"/>
      <c r="AB377" s="20">
        <f>+Z377*'1. Standard_Cost'!$B$21+AA377*'1. Standard_Cost'!$C$21</f>
        <v>0</v>
      </c>
      <c r="AC377" s="21"/>
      <c r="AD377" s="22"/>
      <c r="AE377" s="20">
        <f>SUM(AD377,AC377,AB377,Y377,U377,T377,S377,R377)*'1. Standard_Cost'!B429</f>
        <v>0</v>
      </c>
      <c r="AF377" s="20">
        <f t="shared" si="702"/>
        <v>0</v>
      </c>
      <c r="AG377" s="19"/>
      <c r="AH377" s="19"/>
      <c r="AI377" s="19"/>
      <c r="AJ377" s="23"/>
      <c r="AK377" s="23"/>
      <c r="AL377" s="23"/>
      <c r="AM377" s="20" t="e">
        <f>AG377*'1. Standard_Cost'!B425+'Incremental_Cost Year 1'!#REF!*'1. Standard_Cost'!C425+'Incremental_Cost Year 1'!#REF!*'1. Standard_Cost'!D425+'Incremental_Cost Year 1'!#REF!+'Incremental_Cost Year 1'!#REF!+AK377</f>
        <v>#REF!</v>
      </c>
      <c r="AN377" s="20" t="e">
        <f>AM377*'1. Standard_Cost'!C429</f>
        <v>#REF!</v>
      </c>
      <c r="AO377" s="23"/>
      <c r="AQ377" s="20">
        <f t="shared" si="698"/>
        <v>0</v>
      </c>
      <c r="AR377" s="20">
        <f t="shared" si="699"/>
        <v>0</v>
      </c>
      <c r="AS377" s="20" t="e">
        <f t="shared" si="700"/>
        <v>#REF!</v>
      </c>
      <c r="AT377" s="20" t="e">
        <f t="shared" si="703"/>
        <v>#REF!</v>
      </c>
      <c r="AU377" s="24"/>
      <c r="AV377" s="24"/>
      <c r="AW377" s="24"/>
      <c r="AX377" s="24"/>
      <c r="AY377" s="24"/>
      <c r="AZ377" s="24"/>
      <c r="BA377" s="25" t="e">
        <f t="shared" si="701"/>
        <v>#REF!</v>
      </c>
    </row>
    <row r="378" spans="2:53" ht="55.2" outlineLevel="1">
      <c r="B378" s="41"/>
      <c r="C378" s="41"/>
      <c r="D378" s="86" t="s">
        <v>48</v>
      </c>
      <c r="E378" s="86" t="s">
        <v>359</v>
      </c>
      <c r="F378" s="88" t="s">
        <v>153</v>
      </c>
      <c r="G378" s="89" t="s">
        <v>154</v>
      </c>
      <c r="H378" s="27" t="s">
        <v>361</v>
      </c>
      <c r="I378" s="28"/>
      <c r="J378" s="28"/>
      <c r="K378" s="28"/>
      <c r="L378" s="29">
        <f>SUM(L374:L377)</f>
        <v>0</v>
      </c>
      <c r="M378" s="29">
        <f>SUM(M374:M377)</f>
        <v>0</v>
      </c>
      <c r="N378" s="28"/>
      <c r="O378" s="28"/>
      <c r="P378" s="28"/>
      <c r="Q378" s="28"/>
      <c r="R378" s="30">
        <f>SUM(R374:R377)</f>
        <v>0</v>
      </c>
      <c r="S378" s="30">
        <f>SUM(S374:S377)</f>
        <v>0</v>
      </c>
      <c r="T378" s="30">
        <f>SUM(T374:T377)</f>
        <v>0</v>
      </c>
      <c r="U378" s="30">
        <f>SUM(U374:U377)</f>
        <v>0</v>
      </c>
      <c r="V378" s="28"/>
      <c r="W378" s="28"/>
      <c r="X378" s="28"/>
      <c r="Y378" s="29">
        <f>SUM(Y374:Y377)</f>
        <v>0</v>
      </c>
      <c r="Z378" s="28"/>
      <c r="AA378" s="28"/>
      <c r="AB378" s="29">
        <f t="shared" ref="AB378:AF378" si="704">SUM(AB374:AB377)</f>
        <v>0</v>
      </c>
      <c r="AC378" s="29">
        <f t="shared" si="704"/>
        <v>0</v>
      </c>
      <c r="AD378" s="29">
        <f t="shared" si="704"/>
        <v>0</v>
      </c>
      <c r="AE378" s="29">
        <f t="shared" si="704"/>
        <v>0</v>
      </c>
      <c r="AF378" s="29">
        <f t="shared" si="704"/>
        <v>0</v>
      </c>
      <c r="AG378" s="28"/>
      <c r="AH378" s="28"/>
      <c r="AI378" s="28"/>
      <c r="AJ378" s="30">
        <f>SUM(AJ374:AJ377)</f>
        <v>0</v>
      </c>
      <c r="AK378" s="30">
        <f>SUM(AK374:AK377)</f>
        <v>0</v>
      </c>
      <c r="AL378" s="30">
        <f>SUM(AL374:AL377)</f>
        <v>0</v>
      </c>
      <c r="AM378" s="29" t="e">
        <f>SUM(AM374:AM377)</f>
        <v>#REF!</v>
      </c>
      <c r="AN378" s="29" t="e">
        <f>SUM(AN374:AN377)</f>
        <v>#REF!</v>
      </c>
      <c r="AO378" s="31"/>
      <c r="AP378" s="32"/>
      <c r="AQ378" s="78">
        <f t="shared" ref="AQ378:BA378" si="705">SUM(AQ374:AQ377)</f>
        <v>0</v>
      </c>
      <c r="AR378" s="78">
        <f t="shared" si="705"/>
        <v>0</v>
      </c>
      <c r="AS378" s="78" t="e">
        <f t="shared" si="705"/>
        <v>#REF!</v>
      </c>
      <c r="AT378" s="78" t="e">
        <f t="shared" si="705"/>
        <v>#REF!</v>
      </c>
      <c r="AU378" s="78">
        <f t="shared" si="705"/>
        <v>0</v>
      </c>
      <c r="AV378" s="78">
        <f t="shared" si="705"/>
        <v>0</v>
      </c>
      <c r="AW378" s="78">
        <f t="shared" si="705"/>
        <v>0</v>
      </c>
      <c r="AX378" s="78">
        <f t="shared" si="705"/>
        <v>0</v>
      </c>
      <c r="AY378" s="78">
        <f t="shared" si="705"/>
        <v>0</v>
      </c>
      <c r="AZ378" s="78">
        <f t="shared" si="705"/>
        <v>0</v>
      </c>
      <c r="BA378" s="78" t="e">
        <f t="shared" si="705"/>
        <v>#REF!</v>
      </c>
    </row>
    <row r="379" spans="2:53" outlineLevel="2">
      <c r="B379" s="41"/>
      <c r="C379" s="41"/>
      <c r="D379" s="85"/>
      <c r="E379" s="85"/>
      <c r="F379" s="87"/>
      <c r="G379" s="82"/>
      <c r="H379" s="15" t="s">
        <v>49</v>
      </c>
      <c r="I379" s="16"/>
      <c r="J379" s="17"/>
      <c r="K379" s="17"/>
      <c r="L379" s="18" t="str">
        <f>IF(I379&lt;&gt;0,((VLOOKUP(I379,'1. Standard_Cost'!$B$4:$D$9,2)+VLOOKUP(I379,'1. Standard_Cost'!$B$4:$D$9,3))*J379*K379),"0")</f>
        <v>0</v>
      </c>
      <c r="M379" s="18">
        <f t="shared" ref="M379:M382" si="706">L379*0.167</f>
        <v>0</v>
      </c>
      <c r="N379" s="19"/>
      <c r="O379" s="19"/>
      <c r="P379" s="19"/>
      <c r="Q379" s="19"/>
      <c r="R379" s="20">
        <f>+N379*P379*'1. Standard_Cost'!$B$13</f>
        <v>0</v>
      </c>
      <c r="S379" s="20">
        <f>+N379*O379*P379*'1. Standard_Cost'!$C$13</f>
        <v>0</v>
      </c>
      <c r="T379" s="20">
        <f>+N379*P379*Q379*'1. Standard_Cost'!$D$13</f>
        <v>0</v>
      </c>
      <c r="U379" s="20">
        <f>+N379*O379*'1. Standard_Cost'!$E$13</f>
        <v>0</v>
      </c>
      <c r="V379" s="19"/>
      <c r="W379" s="19"/>
      <c r="X379" s="19"/>
      <c r="Y379" s="20">
        <f>+V379*((X379*'1. Standard_Cost'!$B$17)+(W379*X379*'1. Standard_Cost'!$C$17))</f>
        <v>0</v>
      </c>
      <c r="Z379" s="19"/>
      <c r="AA379" s="19"/>
      <c r="AB379" s="20">
        <f>+Z379*'1. Standard_Cost'!$B$21+AA379*'1. Standard_Cost'!$C$21</f>
        <v>0</v>
      </c>
      <c r="AC379" s="21"/>
      <c r="AD379" s="22"/>
      <c r="AE379" s="20">
        <f>SUM(AD379,AC379,AB379,Y379,U379,T379,S379,R379)*'1. Standard_Cost'!B434</f>
        <v>0</v>
      </c>
      <c r="AF379" s="20">
        <f>SUM(AD379,AE379)</f>
        <v>0</v>
      </c>
      <c r="AG379" s="19"/>
      <c r="AH379" s="19"/>
      <c r="AI379" s="19"/>
      <c r="AJ379" s="23"/>
      <c r="AK379" s="23"/>
      <c r="AL379" s="23"/>
      <c r="AM379" s="20" t="e">
        <f>AG379*'1. Standard_Cost'!B430+'Incremental_Cost Year 1'!#REF!*'1. Standard_Cost'!C430+'Incremental_Cost Year 1'!#REF!*'1. Standard_Cost'!D430+'Incremental_Cost Year 1'!#REF!+'Incremental_Cost Year 1'!#REF!+AK379</f>
        <v>#REF!</v>
      </c>
      <c r="AN379" s="20" t="e">
        <f>AM379*'1. Standard_Cost'!C434</f>
        <v>#REF!</v>
      </c>
      <c r="AO379" s="23"/>
      <c r="AQ379" s="20">
        <f t="shared" ref="AQ379:AQ382" si="707">L379+M379</f>
        <v>0</v>
      </c>
      <c r="AR379" s="20">
        <f t="shared" ref="AR379:AR382" si="708">AF379</f>
        <v>0</v>
      </c>
      <c r="AS379" s="20" t="e">
        <f t="shared" ref="AS379:AS382" si="709">AM379+AN379</f>
        <v>#REF!</v>
      </c>
      <c r="AT379" s="20" t="e">
        <f>SUM(AQ379,AR379,AS379)</f>
        <v>#REF!</v>
      </c>
      <c r="AU379" s="24"/>
      <c r="AV379" s="24"/>
      <c r="AW379" s="24"/>
      <c r="AX379" s="24"/>
      <c r="AY379" s="24"/>
      <c r="AZ379" s="24"/>
      <c r="BA379" s="25" t="e">
        <f t="shared" ref="BA379:BA382" si="710">SUM(AU379:AZ379)-AT379</f>
        <v>#REF!</v>
      </c>
    </row>
    <row r="380" spans="2:53" outlineLevel="2">
      <c r="B380" s="41"/>
      <c r="C380" s="41"/>
      <c r="D380" s="84"/>
      <c r="E380" s="84"/>
      <c r="F380" s="84"/>
      <c r="G380" s="83"/>
      <c r="H380" s="15" t="s">
        <v>50</v>
      </c>
      <c r="I380" s="16"/>
      <c r="J380" s="17"/>
      <c r="K380" s="17"/>
      <c r="L380" s="18" t="str">
        <f>IF(I380&lt;&gt;0,((VLOOKUP(I380,'1. Standard_Cost'!$B$4:$D$9,2)+VLOOKUP(I380,'1. Standard_Cost'!$B$4:$D$9,3))*J380*K380),"0")</f>
        <v>0</v>
      </c>
      <c r="M380" s="18">
        <f t="shared" si="706"/>
        <v>0</v>
      </c>
      <c r="N380" s="19"/>
      <c r="O380" s="19"/>
      <c r="P380" s="19"/>
      <c r="Q380" s="19"/>
      <c r="R380" s="20">
        <f>+N380*P380*'1. Standard_Cost'!$B$13</f>
        <v>0</v>
      </c>
      <c r="S380" s="20">
        <f>+N380*O380*P380*'1. Standard_Cost'!$C$13</f>
        <v>0</v>
      </c>
      <c r="T380" s="20">
        <f>+N380*P380*Q380*'1. Standard_Cost'!$D$13</f>
        <v>0</v>
      </c>
      <c r="U380" s="20">
        <f>+N380*O380*'1. Standard_Cost'!$E$13</f>
        <v>0</v>
      </c>
      <c r="V380" s="19"/>
      <c r="W380" s="19"/>
      <c r="X380" s="19"/>
      <c r="Y380" s="20">
        <f>+V380*((X380*'1. Standard_Cost'!$B$17)+(W380*X380*'1. Standard_Cost'!$C$17))</f>
        <v>0</v>
      </c>
      <c r="Z380" s="19"/>
      <c r="AA380" s="19"/>
      <c r="AB380" s="20">
        <f>+Z380*'1. Standard_Cost'!$B$21+AA380*'1. Standard_Cost'!$C$21</f>
        <v>0</v>
      </c>
      <c r="AC380" s="21"/>
      <c r="AD380" s="22"/>
      <c r="AE380" s="20">
        <f>SUM(AD380,AC380,AB380,Y380,U380,T380,S380,R380)*'1. Standard_Cost'!B434</f>
        <v>0</v>
      </c>
      <c r="AF380" s="20">
        <f t="shared" ref="AF380:AF382" si="711">SUM(AD380,AE380)</f>
        <v>0</v>
      </c>
      <c r="AG380" s="19"/>
      <c r="AH380" s="19"/>
      <c r="AI380" s="19"/>
      <c r="AJ380" s="23"/>
      <c r="AK380" s="23"/>
      <c r="AL380" s="23"/>
      <c r="AM380" s="20" t="e">
        <f>AG380*'1. Standard_Cost'!B430+'Incremental_Cost Year 1'!#REF!*'1. Standard_Cost'!C430+'Incremental_Cost Year 1'!#REF!*'1. Standard_Cost'!D430+'Incremental_Cost Year 1'!#REF!+'Incremental_Cost Year 1'!#REF!+AK380</f>
        <v>#REF!</v>
      </c>
      <c r="AN380" s="20" t="e">
        <f>AM380*'1. Standard_Cost'!C434</f>
        <v>#REF!</v>
      </c>
      <c r="AO380" s="23"/>
      <c r="AQ380" s="20">
        <f t="shared" si="707"/>
        <v>0</v>
      </c>
      <c r="AR380" s="20">
        <f t="shared" si="708"/>
        <v>0</v>
      </c>
      <c r="AS380" s="20" t="e">
        <f t="shared" si="709"/>
        <v>#REF!</v>
      </c>
      <c r="AT380" s="20" t="e">
        <f t="shared" ref="AT380:AT382" si="712">SUM(AQ380,AR380,AS380)</f>
        <v>#REF!</v>
      </c>
      <c r="AU380" s="24"/>
      <c r="AV380" s="24">
        <v>0</v>
      </c>
      <c r="AW380" s="24"/>
      <c r="AX380" s="24"/>
      <c r="AY380" s="24"/>
      <c r="AZ380" s="24"/>
      <c r="BA380" s="25" t="e">
        <f t="shared" si="710"/>
        <v>#REF!</v>
      </c>
    </row>
    <row r="381" spans="2:53" outlineLevel="2">
      <c r="B381" s="41"/>
      <c r="C381" s="41"/>
      <c r="D381" s="84"/>
      <c r="E381" s="84"/>
      <c r="F381" s="84"/>
      <c r="G381" s="83"/>
      <c r="H381" s="15" t="s">
        <v>51</v>
      </c>
      <c r="I381" s="16"/>
      <c r="J381" s="17"/>
      <c r="K381" s="17"/>
      <c r="L381" s="18" t="str">
        <f>IF(I381&lt;&gt;0,((VLOOKUP(I381,'1. Standard_Cost'!$B$4:$D$9,2)+VLOOKUP(I381,'1. Standard_Cost'!$B$4:$D$9,3))*J381*K381),"0")</f>
        <v>0</v>
      </c>
      <c r="M381" s="18">
        <f t="shared" si="706"/>
        <v>0</v>
      </c>
      <c r="N381" s="19"/>
      <c r="O381" s="19"/>
      <c r="P381" s="19"/>
      <c r="Q381" s="19"/>
      <c r="R381" s="20">
        <f>+N381*P381*'1. Standard_Cost'!$B$13</f>
        <v>0</v>
      </c>
      <c r="S381" s="20">
        <f>+N381*O381*P381*'1. Standard_Cost'!$C$13</f>
        <v>0</v>
      </c>
      <c r="T381" s="20">
        <f>+N381*P381*Q381*'1. Standard_Cost'!$D$13</f>
        <v>0</v>
      </c>
      <c r="U381" s="20">
        <f>+N381*O381*'1. Standard_Cost'!$E$13</f>
        <v>0</v>
      </c>
      <c r="V381" s="19"/>
      <c r="W381" s="19"/>
      <c r="X381" s="19"/>
      <c r="Y381" s="20">
        <f>+V381*((X381*'1. Standard_Cost'!$B$17)+(W381*X381*'1. Standard_Cost'!$C$17))</f>
        <v>0</v>
      </c>
      <c r="Z381" s="19"/>
      <c r="AA381" s="19"/>
      <c r="AB381" s="20">
        <f>+Z381*'1. Standard_Cost'!$B$21+AA381*'1. Standard_Cost'!$C$21</f>
        <v>0</v>
      </c>
      <c r="AC381" s="21"/>
      <c r="AD381" s="22"/>
      <c r="AE381" s="20">
        <f>SUM(AD381,AC381,AB381,Y381,U381,T381,S381,R381)*'1. Standard_Cost'!B434</f>
        <v>0</v>
      </c>
      <c r="AF381" s="20">
        <f t="shared" si="711"/>
        <v>0</v>
      </c>
      <c r="AG381" s="19"/>
      <c r="AH381" s="19"/>
      <c r="AI381" s="19"/>
      <c r="AJ381" s="23"/>
      <c r="AK381" s="23"/>
      <c r="AL381" s="23"/>
      <c r="AM381" s="20" t="e">
        <f>AG381*'1. Standard_Cost'!B430+'Incremental_Cost Year 1'!#REF!*'1. Standard_Cost'!C430+'Incremental_Cost Year 1'!#REF!*'1. Standard_Cost'!D430+'Incremental_Cost Year 1'!#REF!+'Incremental_Cost Year 1'!#REF!+AK381</f>
        <v>#REF!</v>
      </c>
      <c r="AN381" s="20" t="e">
        <f>AM381*'1. Standard_Cost'!C434</f>
        <v>#REF!</v>
      </c>
      <c r="AO381" s="23"/>
      <c r="AQ381" s="20">
        <f t="shared" si="707"/>
        <v>0</v>
      </c>
      <c r="AR381" s="20">
        <f t="shared" si="708"/>
        <v>0</v>
      </c>
      <c r="AS381" s="20" t="e">
        <f t="shared" si="709"/>
        <v>#REF!</v>
      </c>
      <c r="AT381" s="20" t="e">
        <f t="shared" si="712"/>
        <v>#REF!</v>
      </c>
      <c r="AU381" s="24"/>
      <c r="AV381" s="24"/>
      <c r="AW381" s="24"/>
      <c r="AX381" s="24"/>
      <c r="AY381" s="24"/>
      <c r="AZ381" s="24"/>
      <c r="BA381" s="25" t="e">
        <f t="shared" si="710"/>
        <v>#REF!</v>
      </c>
    </row>
    <row r="382" spans="2:53" outlineLevel="2">
      <c r="B382" s="41"/>
      <c r="C382" s="41"/>
      <c r="D382" s="84"/>
      <c r="E382" s="84"/>
      <c r="F382" s="84"/>
      <c r="G382" s="83"/>
      <c r="H382" s="26" t="s">
        <v>180</v>
      </c>
      <c r="I382" s="16"/>
      <c r="J382" s="17"/>
      <c r="K382" s="17"/>
      <c r="L382" s="18" t="str">
        <f>IF(I382&lt;&gt;0,((VLOOKUP(I382,'1. Standard_Cost'!$B$4:$D$9,2)+VLOOKUP(I382,'1. Standard_Cost'!$B$4:$D$9,3))*J382*K382),"0")</f>
        <v>0</v>
      </c>
      <c r="M382" s="18">
        <f t="shared" si="706"/>
        <v>0</v>
      </c>
      <c r="N382" s="19"/>
      <c r="O382" s="19"/>
      <c r="P382" s="19"/>
      <c r="Q382" s="19"/>
      <c r="R382" s="20">
        <f>+N382*P382*'1. Standard_Cost'!$B$13</f>
        <v>0</v>
      </c>
      <c r="S382" s="20">
        <f>+N382*O382*P382*'1. Standard_Cost'!$C$13</f>
        <v>0</v>
      </c>
      <c r="T382" s="20">
        <f>+N382*P382*Q382*'1. Standard_Cost'!$D$13</f>
        <v>0</v>
      </c>
      <c r="U382" s="20">
        <f>+N382*O382*'1. Standard_Cost'!$E$13</f>
        <v>0</v>
      </c>
      <c r="V382" s="19"/>
      <c r="W382" s="19"/>
      <c r="X382" s="19"/>
      <c r="Y382" s="20">
        <f>+V382*((X382*'1. Standard_Cost'!$B$17)+(W382*X382*'1. Standard_Cost'!$C$17))</f>
        <v>0</v>
      </c>
      <c r="Z382" s="19"/>
      <c r="AA382" s="19"/>
      <c r="AB382" s="20">
        <f>+Z382*'1. Standard_Cost'!$B$21+AA382*'1. Standard_Cost'!$C$21</f>
        <v>0</v>
      </c>
      <c r="AC382" s="21"/>
      <c r="AD382" s="22"/>
      <c r="AE382" s="20">
        <f>SUM(AD382,AC382,AB382,Y382,U382,T382,S382,R382)*'1. Standard_Cost'!B434</f>
        <v>0</v>
      </c>
      <c r="AF382" s="20">
        <f t="shared" si="711"/>
        <v>0</v>
      </c>
      <c r="AG382" s="19"/>
      <c r="AH382" s="19"/>
      <c r="AI382" s="19"/>
      <c r="AJ382" s="23"/>
      <c r="AK382" s="23"/>
      <c r="AL382" s="23"/>
      <c r="AM382" s="20" t="e">
        <f>AG382*'1. Standard_Cost'!B430+'Incremental_Cost Year 1'!#REF!*'1. Standard_Cost'!C430+'Incremental_Cost Year 1'!#REF!*'1. Standard_Cost'!D430+'Incremental_Cost Year 1'!#REF!+'Incremental_Cost Year 1'!#REF!+AK382</f>
        <v>#REF!</v>
      </c>
      <c r="AN382" s="20" t="e">
        <f>AM382*'1. Standard_Cost'!C434</f>
        <v>#REF!</v>
      </c>
      <c r="AO382" s="23"/>
      <c r="AQ382" s="20">
        <f t="shared" si="707"/>
        <v>0</v>
      </c>
      <c r="AR382" s="20">
        <f t="shared" si="708"/>
        <v>0</v>
      </c>
      <c r="AS382" s="20" t="e">
        <f t="shared" si="709"/>
        <v>#REF!</v>
      </c>
      <c r="AT382" s="20" t="e">
        <f t="shared" si="712"/>
        <v>#REF!</v>
      </c>
      <c r="AU382" s="24"/>
      <c r="AV382" s="24"/>
      <c r="AW382" s="24"/>
      <c r="AX382" s="24"/>
      <c r="AY382" s="24"/>
      <c r="AZ382" s="24"/>
      <c r="BA382" s="25" t="e">
        <f t="shared" si="710"/>
        <v>#REF!</v>
      </c>
    </row>
    <row r="383" spans="2:53" ht="27.6" outlineLevel="1">
      <c r="B383" s="41"/>
      <c r="C383" s="41"/>
      <c r="D383" s="86" t="s">
        <v>48</v>
      </c>
      <c r="E383" s="86" t="s">
        <v>363</v>
      </c>
      <c r="F383" s="88" t="s">
        <v>153</v>
      </c>
      <c r="G383" s="89" t="s">
        <v>154</v>
      </c>
      <c r="H383" s="27" t="s">
        <v>362</v>
      </c>
      <c r="I383" s="28"/>
      <c r="J383" s="28"/>
      <c r="K383" s="28"/>
      <c r="L383" s="29">
        <f>SUM(L379:L382)</f>
        <v>0</v>
      </c>
      <c r="M383" s="29">
        <f>SUM(M379:M382)</f>
        <v>0</v>
      </c>
      <c r="N383" s="28"/>
      <c r="O383" s="28"/>
      <c r="P383" s="28"/>
      <c r="Q383" s="28"/>
      <c r="R383" s="30">
        <f>SUM(R379:R382)</f>
        <v>0</v>
      </c>
      <c r="S383" s="30">
        <f>SUM(S379:S382)</f>
        <v>0</v>
      </c>
      <c r="T383" s="30">
        <f>SUM(T379:T382)</f>
        <v>0</v>
      </c>
      <c r="U383" s="30">
        <f>SUM(U379:U382)</f>
        <v>0</v>
      </c>
      <c r="V383" s="28"/>
      <c r="W383" s="28"/>
      <c r="X383" s="28"/>
      <c r="Y383" s="29">
        <f>SUM(Y379:Y382)</f>
        <v>0</v>
      </c>
      <c r="Z383" s="28"/>
      <c r="AA383" s="28"/>
      <c r="AB383" s="29">
        <f t="shared" ref="AB383:AF383" si="713">SUM(AB379:AB382)</f>
        <v>0</v>
      </c>
      <c r="AC383" s="29">
        <f t="shared" si="713"/>
        <v>0</v>
      </c>
      <c r="AD383" s="29">
        <f t="shared" si="713"/>
        <v>0</v>
      </c>
      <c r="AE383" s="29">
        <f t="shared" si="713"/>
        <v>0</v>
      </c>
      <c r="AF383" s="29">
        <f t="shared" si="713"/>
        <v>0</v>
      </c>
      <c r="AG383" s="28"/>
      <c r="AH383" s="28"/>
      <c r="AI383" s="28"/>
      <c r="AJ383" s="30">
        <f>SUM(AJ379:AJ382)</f>
        <v>0</v>
      </c>
      <c r="AK383" s="30">
        <f>SUM(AK379:AK382)</f>
        <v>0</v>
      </c>
      <c r="AL383" s="30">
        <f>SUM(AL379:AL382)</f>
        <v>0</v>
      </c>
      <c r="AM383" s="29" t="e">
        <f>SUM(AM379:AM382)</f>
        <v>#REF!</v>
      </c>
      <c r="AN383" s="29" t="e">
        <f>SUM(AN379:AN382)</f>
        <v>#REF!</v>
      </c>
      <c r="AO383" s="31"/>
      <c r="AP383" s="32"/>
      <c r="AQ383" s="78">
        <f t="shared" ref="AQ383:BA383" si="714">SUM(AQ379:AQ382)</f>
        <v>0</v>
      </c>
      <c r="AR383" s="78">
        <f t="shared" si="714"/>
        <v>0</v>
      </c>
      <c r="AS383" s="78" t="e">
        <f t="shared" si="714"/>
        <v>#REF!</v>
      </c>
      <c r="AT383" s="78" t="e">
        <f t="shared" si="714"/>
        <v>#REF!</v>
      </c>
      <c r="AU383" s="78">
        <f t="shared" si="714"/>
        <v>0</v>
      </c>
      <c r="AV383" s="78">
        <f t="shared" si="714"/>
        <v>0</v>
      </c>
      <c r="AW383" s="78">
        <f t="shared" si="714"/>
        <v>0</v>
      </c>
      <c r="AX383" s="78">
        <f t="shared" si="714"/>
        <v>0</v>
      </c>
      <c r="AY383" s="78">
        <f t="shared" si="714"/>
        <v>0</v>
      </c>
      <c r="AZ383" s="78">
        <f t="shared" si="714"/>
        <v>0</v>
      </c>
      <c r="BA383" s="78" t="e">
        <f t="shared" si="714"/>
        <v>#REF!</v>
      </c>
    </row>
    <row r="384" spans="2:53" outlineLevel="2">
      <c r="B384" s="41"/>
      <c r="C384" s="41"/>
      <c r="D384" s="85"/>
      <c r="E384" s="85"/>
      <c r="F384" s="87"/>
      <c r="G384" s="82"/>
      <c r="H384" s="15" t="s">
        <v>49</v>
      </c>
      <c r="I384" s="16"/>
      <c r="J384" s="17"/>
      <c r="K384" s="17"/>
      <c r="L384" s="18" t="str">
        <f>IF(I384&lt;&gt;0,((VLOOKUP(I384,'1. Standard_Cost'!$B$4:$D$9,2)+VLOOKUP(I384,'1. Standard_Cost'!$B$4:$D$9,3))*J384*K384),"0")</f>
        <v>0</v>
      </c>
      <c r="M384" s="18">
        <f t="shared" ref="M384:M387" si="715">L384*0.167</f>
        <v>0</v>
      </c>
      <c r="N384" s="19"/>
      <c r="O384" s="19"/>
      <c r="P384" s="19"/>
      <c r="Q384" s="19"/>
      <c r="R384" s="20">
        <f>+N384*P384*'1. Standard_Cost'!$B$13</f>
        <v>0</v>
      </c>
      <c r="S384" s="20">
        <f>+N384*O384*P384*'1. Standard_Cost'!$C$13</f>
        <v>0</v>
      </c>
      <c r="T384" s="20">
        <f>+N384*P384*Q384*'1. Standard_Cost'!$D$13</f>
        <v>0</v>
      </c>
      <c r="U384" s="20">
        <f>+N384*O384*'1. Standard_Cost'!$E$13</f>
        <v>0</v>
      </c>
      <c r="V384" s="19"/>
      <c r="W384" s="19"/>
      <c r="X384" s="19"/>
      <c r="Y384" s="20">
        <f>+V384*((X384*'1. Standard_Cost'!$B$17)+(W384*X384*'1. Standard_Cost'!$C$17))</f>
        <v>0</v>
      </c>
      <c r="Z384" s="19"/>
      <c r="AA384" s="19"/>
      <c r="AB384" s="20">
        <f>+Z384*'1. Standard_Cost'!$B$21+AA384*'1. Standard_Cost'!$C$21</f>
        <v>0</v>
      </c>
      <c r="AC384" s="21"/>
      <c r="AD384" s="22"/>
      <c r="AE384" s="20">
        <f>SUM(AD384,AC384,AB384,Y384,U384,T384,S384,R384)*'1. Standard_Cost'!B439</f>
        <v>0</v>
      </c>
      <c r="AF384" s="20">
        <f>SUM(AD384,AE384)</f>
        <v>0</v>
      </c>
      <c r="AG384" s="19"/>
      <c r="AH384" s="19"/>
      <c r="AI384" s="19"/>
      <c r="AJ384" s="23"/>
      <c r="AK384" s="23"/>
      <c r="AL384" s="23"/>
      <c r="AM384" s="20" t="e">
        <f>AG384*'1. Standard_Cost'!B435+'Incremental_Cost Year 1'!#REF!*'1. Standard_Cost'!C435+'Incremental_Cost Year 1'!#REF!*'1. Standard_Cost'!D435+'Incremental_Cost Year 1'!#REF!+'Incremental_Cost Year 1'!#REF!+AK384</f>
        <v>#REF!</v>
      </c>
      <c r="AN384" s="20" t="e">
        <f>AM384*'1. Standard_Cost'!C439</f>
        <v>#REF!</v>
      </c>
      <c r="AO384" s="23"/>
      <c r="AQ384" s="20">
        <f t="shared" ref="AQ384:AQ387" si="716">L384+M384</f>
        <v>0</v>
      </c>
      <c r="AR384" s="20">
        <f t="shared" ref="AR384:AR387" si="717">AF384</f>
        <v>0</v>
      </c>
      <c r="AS384" s="20" t="e">
        <f t="shared" ref="AS384:AS387" si="718">AM384+AN384</f>
        <v>#REF!</v>
      </c>
      <c r="AT384" s="20" t="e">
        <f>SUM(AQ384,AR384,AS384)</f>
        <v>#REF!</v>
      </c>
      <c r="AU384" s="24"/>
      <c r="AV384" s="24"/>
      <c r="AW384" s="24"/>
      <c r="AX384" s="24"/>
      <c r="AY384" s="24"/>
      <c r="AZ384" s="24"/>
      <c r="BA384" s="25" t="e">
        <f t="shared" ref="BA384:BA387" si="719">SUM(AU384:AZ384)-AT384</f>
        <v>#REF!</v>
      </c>
    </row>
    <row r="385" spans="2:53" outlineLevel="2">
      <c r="B385" s="41"/>
      <c r="C385" s="41"/>
      <c r="D385" s="84"/>
      <c r="E385" s="84"/>
      <c r="F385" s="84"/>
      <c r="G385" s="83"/>
      <c r="H385" s="15" t="s">
        <v>50</v>
      </c>
      <c r="I385" s="16"/>
      <c r="J385" s="17"/>
      <c r="K385" s="17"/>
      <c r="L385" s="18" t="str">
        <f>IF(I385&lt;&gt;0,((VLOOKUP(I385,'1. Standard_Cost'!$B$4:$D$9,2)+VLOOKUP(I385,'1. Standard_Cost'!$B$4:$D$9,3))*J385*K385),"0")</f>
        <v>0</v>
      </c>
      <c r="M385" s="18">
        <f t="shared" si="715"/>
        <v>0</v>
      </c>
      <c r="N385" s="19"/>
      <c r="O385" s="19"/>
      <c r="P385" s="19"/>
      <c r="Q385" s="19"/>
      <c r="R385" s="20">
        <f>+N385*P385*'1. Standard_Cost'!$B$13</f>
        <v>0</v>
      </c>
      <c r="S385" s="20">
        <f>+N385*O385*P385*'1. Standard_Cost'!$C$13</f>
        <v>0</v>
      </c>
      <c r="T385" s="20">
        <f>+N385*P385*Q385*'1. Standard_Cost'!$D$13</f>
        <v>0</v>
      </c>
      <c r="U385" s="20">
        <f>+N385*O385*'1. Standard_Cost'!$E$13</f>
        <v>0</v>
      </c>
      <c r="V385" s="19"/>
      <c r="W385" s="19"/>
      <c r="X385" s="19"/>
      <c r="Y385" s="20">
        <f>+V385*((X385*'1. Standard_Cost'!$B$17)+(W385*X385*'1. Standard_Cost'!$C$17))</f>
        <v>0</v>
      </c>
      <c r="Z385" s="19"/>
      <c r="AA385" s="19"/>
      <c r="AB385" s="20">
        <f>+Z385*'1. Standard_Cost'!$B$21+AA385*'1. Standard_Cost'!$C$21</f>
        <v>0</v>
      </c>
      <c r="AC385" s="21"/>
      <c r="AD385" s="22"/>
      <c r="AE385" s="20">
        <f>SUM(AD385,AC385,AB385,Y385,U385,T385,S385,R385)*'1. Standard_Cost'!B439</f>
        <v>0</v>
      </c>
      <c r="AF385" s="20">
        <f t="shared" ref="AF385:AF387" si="720">SUM(AD385,AE385)</f>
        <v>0</v>
      </c>
      <c r="AG385" s="19"/>
      <c r="AH385" s="19"/>
      <c r="AI385" s="19"/>
      <c r="AJ385" s="23"/>
      <c r="AK385" s="23"/>
      <c r="AL385" s="23"/>
      <c r="AM385" s="20" t="e">
        <f>AG385*'1. Standard_Cost'!B435+'Incremental_Cost Year 1'!#REF!*'1. Standard_Cost'!C435+'Incremental_Cost Year 1'!#REF!*'1. Standard_Cost'!D435+'Incremental_Cost Year 1'!#REF!+'Incremental_Cost Year 1'!#REF!+AK385</f>
        <v>#REF!</v>
      </c>
      <c r="AN385" s="20" t="e">
        <f>AM385*'1. Standard_Cost'!C439</f>
        <v>#REF!</v>
      </c>
      <c r="AO385" s="23"/>
      <c r="AQ385" s="20">
        <f t="shared" si="716"/>
        <v>0</v>
      </c>
      <c r="AR385" s="20">
        <f t="shared" si="717"/>
        <v>0</v>
      </c>
      <c r="AS385" s="20" t="e">
        <f t="shared" si="718"/>
        <v>#REF!</v>
      </c>
      <c r="AT385" s="20" t="e">
        <f t="shared" ref="AT385:AT387" si="721">SUM(AQ385,AR385,AS385)</f>
        <v>#REF!</v>
      </c>
      <c r="AU385" s="24"/>
      <c r="AV385" s="24">
        <v>0</v>
      </c>
      <c r="AW385" s="24"/>
      <c r="AX385" s="24"/>
      <c r="AY385" s="24"/>
      <c r="AZ385" s="24"/>
      <c r="BA385" s="25" t="e">
        <f t="shared" si="719"/>
        <v>#REF!</v>
      </c>
    </row>
    <row r="386" spans="2:53" outlineLevel="2">
      <c r="B386" s="41"/>
      <c r="C386" s="41"/>
      <c r="D386" s="84"/>
      <c r="E386" s="84"/>
      <c r="F386" s="84"/>
      <c r="G386" s="83"/>
      <c r="H386" s="15" t="s">
        <v>51</v>
      </c>
      <c r="I386" s="16"/>
      <c r="J386" s="17"/>
      <c r="K386" s="17"/>
      <c r="L386" s="18" t="str">
        <f>IF(I386&lt;&gt;0,((VLOOKUP(I386,'1. Standard_Cost'!$B$4:$D$9,2)+VLOOKUP(I386,'1. Standard_Cost'!$B$4:$D$9,3))*J386*K386),"0")</f>
        <v>0</v>
      </c>
      <c r="M386" s="18">
        <f t="shared" si="715"/>
        <v>0</v>
      </c>
      <c r="N386" s="19"/>
      <c r="O386" s="19"/>
      <c r="P386" s="19"/>
      <c r="Q386" s="19"/>
      <c r="R386" s="20">
        <f>+N386*P386*'1. Standard_Cost'!$B$13</f>
        <v>0</v>
      </c>
      <c r="S386" s="20">
        <f>+N386*O386*P386*'1. Standard_Cost'!$C$13</f>
        <v>0</v>
      </c>
      <c r="T386" s="20">
        <f>+N386*P386*Q386*'1. Standard_Cost'!$D$13</f>
        <v>0</v>
      </c>
      <c r="U386" s="20">
        <f>+N386*O386*'1. Standard_Cost'!$E$13</f>
        <v>0</v>
      </c>
      <c r="V386" s="19"/>
      <c r="W386" s="19"/>
      <c r="X386" s="19"/>
      <c r="Y386" s="20">
        <f>+V386*((X386*'1. Standard_Cost'!$B$17)+(W386*X386*'1. Standard_Cost'!$C$17))</f>
        <v>0</v>
      </c>
      <c r="Z386" s="19"/>
      <c r="AA386" s="19"/>
      <c r="AB386" s="20">
        <f>+Z386*'1. Standard_Cost'!$B$21+AA386*'1. Standard_Cost'!$C$21</f>
        <v>0</v>
      </c>
      <c r="AC386" s="21"/>
      <c r="AD386" s="22"/>
      <c r="AE386" s="20">
        <f>SUM(AD386,AC386,AB386,Y386,U386,T386,S386,R386)*'1. Standard_Cost'!B439</f>
        <v>0</v>
      </c>
      <c r="AF386" s="20">
        <f t="shared" si="720"/>
        <v>0</v>
      </c>
      <c r="AG386" s="19"/>
      <c r="AH386" s="19"/>
      <c r="AI386" s="19"/>
      <c r="AJ386" s="23"/>
      <c r="AK386" s="23"/>
      <c r="AL386" s="23"/>
      <c r="AM386" s="20" t="e">
        <f>AG386*'1. Standard_Cost'!B435+'Incremental_Cost Year 1'!#REF!*'1. Standard_Cost'!C435+'Incremental_Cost Year 1'!#REF!*'1. Standard_Cost'!D435+'Incremental_Cost Year 1'!#REF!+'Incremental_Cost Year 1'!#REF!+AK386</f>
        <v>#REF!</v>
      </c>
      <c r="AN386" s="20" t="e">
        <f>AM386*'1. Standard_Cost'!C439</f>
        <v>#REF!</v>
      </c>
      <c r="AO386" s="23"/>
      <c r="AQ386" s="20">
        <f t="shared" si="716"/>
        <v>0</v>
      </c>
      <c r="AR386" s="20">
        <f t="shared" si="717"/>
        <v>0</v>
      </c>
      <c r="AS386" s="20" t="e">
        <f t="shared" si="718"/>
        <v>#REF!</v>
      </c>
      <c r="AT386" s="20" t="e">
        <f t="shared" si="721"/>
        <v>#REF!</v>
      </c>
      <c r="AU386" s="24"/>
      <c r="AV386" s="24"/>
      <c r="AW386" s="24"/>
      <c r="AX386" s="24"/>
      <c r="AY386" s="24"/>
      <c r="AZ386" s="24"/>
      <c r="BA386" s="25" t="e">
        <f t="shared" si="719"/>
        <v>#REF!</v>
      </c>
    </row>
    <row r="387" spans="2:53" outlineLevel="2">
      <c r="B387" s="41"/>
      <c r="C387" s="41"/>
      <c r="D387" s="84"/>
      <c r="E387" s="84"/>
      <c r="F387" s="84"/>
      <c r="G387" s="83"/>
      <c r="H387" s="26" t="s">
        <v>180</v>
      </c>
      <c r="I387" s="16"/>
      <c r="J387" s="17"/>
      <c r="K387" s="17"/>
      <c r="L387" s="18" t="str">
        <f>IF(I387&lt;&gt;0,((VLOOKUP(I387,'1. Standard_Cost'!$B$4:$D$9,2)+VLOOKUP(I387,'1. Standard_Cost'!$B$4:$D$9,3))*J387*K387),"0")</f>
        <v>0</v>
      </c>
      <c r="M387" s="18">
        <f t="shared" si="715"/>
        <v>0</v>
      </c>
      <c r="N387" s="19"/>
      <c r="O387" s="19"/>
      <c r="P387" s="19"/>
      <c r="Q387" s="19"/>
      <c r="R387" s="20">
        <f>+N387*P387*'1. Standard_Cost'!$B$13</f>
        <v>0</v>
      </c>
      <c r="S387" s="20">
        <f>+N387*O387*P387*'1. Standard_Cost'!$C$13</f>
        <v>0</v>
      </c>
      <c r="T387" s="20">
        <f>+N387*P387*Q387*'1. Standard_Cost'!$D$13</f>
        <v>0</v>
      </c>
      <c r="U387" s="20">
        <f>+N387*O387*'1. Standard_Cost'!$E$13</f>
        <v>0</v>
      </c>
      <c r="V387" s="19"/>
      <c r="W387" s="19"/>
      <c r="X387" s="19"/>
      <c r="Y387" s="20">
        <f>+V387*((X387*'1. Standard_Cost'!$B$17)+(W387*X387*'1. Standard_Cost'!$C$17))</f>
        <v>0</v>
      </c>
      <c r="Z387" s="19"/>
      <c r="AA387" s="19"/>
      <c r="AB387" s="20">
        <f>+Z387*'1. Standard_Cost'!$B$21+AA387*'1. Standard_Cost'!$C$21</f>
        <v>0</v>
      </c>
      <c r="AC387" s="21"/>
      <c r="AD387" s="22"/>
      <c r="AE387" s="20">
        <f>SUM(AD387,AC387,AB387,Y387,U387,T387,S387,R387)*'1. Standard_Cost'!B439</f>
        <v>0</v>
      </c>
      <c r="AF387" s="20">
        <f t="shared" si="720"/>
        <v>0</v>
      </c>
      <c r="AG387" s="19"/>
      <c r="AH387" s="19"/>
      <c r="AI387" s="19"/>
      <c r="AJ387" s="23"/>
      <c r="AK387" s="23"/>
      <c r="AL387" s="23"/>
      <c r="AM387" s="20" t="e">
        <f>AG387*'1. Standard_Cost'!B435+'Incremental_Cost Year 1'!#REF!*'1. Standard_Cost'!C435+'Incremental_Cost Year 1'!#REF!*'1. Standard_Cost'!D435+'Incremental_Cost Year 1'!#REF!+'Incremental_Cost Year 1'!#REF!+AK387</f>
        <v>#REF!</v>
      </c>
      <c r="AN387" s="20" t="e">
        <f>AM387*'1. Standard_Cost'!C439</f>
        <v>#REF!</v>
      </c>
      <c r="AO387" s="23"/>
      <c r="AQ387" s="20">
        <f t="shared" si="716"/>
        <v>0</v>
      </c>
      <c r="AR387" s="20">
        <f t="shared" si="717"/>
        <v>0</v>
      </c>
      <c r="AS387" s="20" t="e">
        <f t="shared" si="718"/>
        <v>#REF!</v>
      </c>
      <c r="AT387" s="20" t="e">
        <f t="shared" si="721"/>
        <v>#REF!</v>
      </c>
      <c r="AU387" s="24"/>
      <c r="AV387" s="24"/>
      <c r="AW387" s="24"/>
      <c r="AX387" s="24"/>
      <c r="AY387" s="24"/>
      <c r="AZ387" s="24"/>
      <c r="BA387" s="25" t="e">
        <f t="shared" si="719"/>
        <v>#REF!</v>
      </c>
    </row>
    <row r="388" spans="2:53" ht="27.6" outlineLevel="1">
      <c r="B388" s="41"/>
      <c r="C388" s="41"/>
      <c r="D388" s="86" t="s">
        <v>48</v>
      </c>
      <c r="E388" s="86" t="s">
        <v>364</v>
      </c>
      <c r="F388" s="88" t="s">
        <v>153</v>
      </c>
      <c r="G388" s="89" t="s">
        <v>154</v>
      </c>
      <c r="H388" s="27" t="s">
        <v>365</v>
      </c>
      <c r="I388" s="28"/>
      <c r="J388" s="28"/>
      <c r="K388" s="28"/>
      <c r="L388" s="29">
        <f>SUM(L384:L387)</f>
        <v>0</v>
      </c>
      <c r="M388" s="29">
        <f>SUM(M384:M387)</f>
        <v>0</v>
      </c>
      <c r="N388" s="28"/>
      <c r="O388" s="28"/>
      <c r="P388" s="28"/>
      <c r="Q388" s="28"/>
      <c r="R388" s="30">
        <f>SUM(R384:R387)</f>
        <v>0</v>
      </c>
      <c r="S388" s="30">
        <f>SUM(S384:S387)</f>
        <v>0</v>
      </c>
      <c r="T388" s="30">
        <f>SUM(T384:T387)</f>
        <v>0</v>
      </c>
      <c r="U388" s="30">
        <f>SUM(U384:U387)</f>
        <v>0</v>
      </c>
      <c r="V388" s="28"/>
      <c r="W388" s="28"/>
      <c r="X388" s="28"/>
      <c r="Y388" s="29">
        <f>SUM(Y384:Y387)</f>
        <v>0</v>
      </c>
      <c r="Z388" s="28"/>
      <c r="AA388" s="28"/>
      <c r="AB388" s="29">
        <f t="shared" ref="AB388:AF388" si="722">SUM(AB384:AB387)</f>
        <v>0</v>
      </c>
      <c r="AC388" s="29">
        <f t="shared" si="722"/>
        <v>0</v>
      </c>
      <c r="AD388" s="29">
        <f t="shared" si="722"/>
        <v>0</v>
      </c>
      <c r="AE388" s="29">
        <f t="shared" si="722"/>
        <v>0</v>
      </c>
      <c r="AF388" s="29">
        <f t="shared" si="722"/>
        <v>0</v>
      </c>
      <c r="AG388" s="28"/>
      <c r="AH388" s="28"/>
      <c r="AI388" s="28"/>
      <c r="AJ388" s="30">
        <f>SUM(AJ384:AJ387)</f>
        <v>0</v>
      </c>
      <c r="AK388" s="30">
        <f>SUM(AK384:AK387)</f>
        <v>0</v>
      </c>
      <c r="AL388" s="30">
        <f>SUM(AL384:AL387)</f>
        <v>0</v>
      </c>
      <c r="AM388" s="29" t="e">
        <f>SUM(AM384:AM387)</f>
        <v>#REF!</v>
      </c>
      <c r="AN388" s="29" t="e">
        <f>SUM(AN384:AN387)</f>
        <v>#REF!</v>
      </c>
      <c r="AO388" s="31"/>
      <c r="AP388" s="32"/>
      <c r="AQ388" s="78">
        <f t="shared" ref="AQ388:BA388" si="723">SUM(AQ384:AQ387)</f>
        <v>0</v>
      </c>
      <c r="AR388" s="78">
        <f t="shared" si="723"/>
        <v>0</v>
      </c>
      <c r="AS388" s="78" t="e">
        <f t="shared" si="723"/>
        <v>#REF!</v>
      </c>
      <c r="AT388" s="78" t="e">
        <f t="shared" si="723"/>
        <v>#REF!</v>
      </c>
      <c r="AU388" s="78">
        <f t="shared" si="723"/>
        <v>0</v>
      </c>
      <c r="AV388" s="78">
        <f t="shared" si="723"/>
        <v>0</v>
      </c>
      <c r="AW388" s="78">
        <f t="shared" si="723"/>
        <v>0</v>
      </c>
      <c r="AX388" s="78">
        <f t="shared" si="723"/>
        <v>0</v>
      </c>
      <c r="AY388" s="78">
        <f t="shared" si="723"/>
        <v>0</v>
      </c>
      <c r="AZ388" s="78">
        <f t="shared" si="723"/>
        <v>0</v>
      </c>
      <c r="BA388" s="78" t="e">
        <f t="shared" si="723"/>
        <v>#REF!</v>
      </c>
    </row>
    <row r="389" spans="2:53" s="39" customFormat="1" ht="12.75" customHeight="1">
      <c r="B389" s="49"/>
      <c r="C389" s="224" t="s">
        <v>366</v>
      </c>
      <c r="D389" s="224"/>
      <c r="E389" s="225"/>
      <c r="F389" s="69"/>
      <c r="G389" s="69"/>
      <c r="H389" s="57" t="s">
        <v>367</v>
      </c>
      <c r="I389" s="58"/>
      <c r="J389" s="58"/>
      <c r="K389" s="58"/>
      <c r="L389" s="59">
        <f>SUM(L394,L399,L404,L409)</f>
        <v>0</v>
      </c>
      <c r="M389" s="59">
        <f>SUM(M394,M399,M404,M409)</f>
        <v>0</v>
      </c>
      <c r="N389" s="58"/>
      <c r="O389" s="58"/>
      <c r="P389" s="58"/>
      <c r="Q389" s="58"/>
      <c r="R389" s="59">
        <f>SUM(R394,R399,R404,R409)</f>
        <v>0</v>
      </c>
      <c r="S389" s="59">
        <f t="shared" ref="S389:U389" si="724">SUM(S394,S399,S404,S409)</f>
        <v>0</v>
      </c>
      <c r="T389" s="59">
        <f t="shared" si="724"/>
        <v>0</v>
      </c>
      <c r="U389" s="59">
        <f t="shared" si="724"/>
        <v>0</v>
      </c>
      <c r="V389" s="58"/>
      <c r="W389" s="58"/>
      <c r="X389" s="58"/>
      <c r="Y389" s="59">
        <f>SUM(Y394,Y399,Y404,Y409)</f>
        <v>0</v>
      </c>
      <c r="Z389" s="58"/>
      <c r="AA389" s="58"/>
      <c r="AB389" s="59">
        <f t="shared" ref="AB389:AF389" si="725">SUM(AB394,AB399,AB404,AB409)</f>
        <v>0</v>
      </c>
      <c r="AC389" s="59">
        <f t="shared" si="725"/>
        <v>0</v>
      </c>
      <c r="AD389" s="59">
        <f t="shared" si="725"/>
        <v>0</v>
      </c>
      <c r="AE389" s="59">
        <f t="shared" si="725"/>
        <v>0</v>
      </c>
      <c r="AF389" s="59">
        <f t="shared" si="725"/>
        <v>0</v>
      </c>
      <c r="AG389" s="58"/>
      <c r="AH389" s="58"/>
      <c r="AI389" s="58"/>
      <c r="AJ389" s="59">
        <f t="shared" ref="AJ389:AN389" si="726">SUM(AJ394,AJ399,AJ404,AJ409)</f>
        <v>0</v>
      </c>
      <c r="AK389" s="59">
        <f t="shared" si="726"/>
        <v>0</v>
      </c>
      <c r="AL389" s="59">
        <f t="shared" si="726"/>
        <v>0</v>
      </c>
      <c r="AM389" s="59" t="e">
        <f t="shared" si="726"/>
        <v>#REF!</v>
      </c>
      <c r="AN389" s="59" t="e">
        <f t="shared" si="726"/>
        <v>#REF!</v>
      </c>
      <c r="AO389" s="60"/>
      <c r="AP389" s="40"/>
      <c r="AQ389" s="59">
        <f t="shared" ref="AQ389:BA389" si="727">SUM(AQ394,AQ399,AQ404,AQ409)</f>
        <v>0</v>
      </c>
      <c r="AR389" s="59">
        <f t="shared" si="727"/>
        <v>0</v>
      </c>
      <c r="AS389" s="59" t="e">
        <f t="shared" si="727"/>
        <v>#REF!</v>
      </c>
      <c r="AT389" s="59" t="e">
        <f t="shared" si="727"/>
        <v>#REF!</v>
      </c>
      <c r="AU389" s="59">
        <f t="shared" si="727"/>
        <v>0</v>
      </c>
      <c r="AV389" s="59">
        <f t="shared" si="727"/>
        <v>0</v>
      </c>
      <c r="AW389" s="59">
        <f t="shared" si="727"/>
        <v>0</v>
      </c>
      <c r="AX389" s="59">
        <f t="shared" si="727"/>
        <v>0</v>
      </c>
      <c r="AY389" s="59">
        <f t="shared" si="727"/>
        <v>0</v>
      </c>
      <c r="AZ389" s="59">
        <f t="shared" si="727"/>
        <v>0</v>
      </c>
      <c r="BA389" s="59" t="e">
        <f t="shared" si="727"/>
        <v>#REF!</v>
      </c>
    </row>
    <row r="390" spans="2:53" outlineLevel="2">
      <c r="B390" s="41"/>
      <c r="C390" s="38"/>
      <c r="D390" s="85"/>
      <c r="E390" s="85"/>
      <c r="F390" s="87"/>
      <c r="G390" s="82"/>
      <c r="H390" s="15" t="s">
        <v>49</v>
      </c>
      <c r="I390" s="16"/>
      <c r="J390" s="17"/>
      <c r="K390" s="17"/>
      <c r="L390" s="18" t="str">
        <f>IF(I390&lt;&gt;0,((VLOOKUP(I390,'1. Standard_Cost'!$B$4:$D$9,2)+VLOOKUP(I390,'1. Standard_Cost'!$B$4:$D$9,3))*J390*K390),"0")</f>
        <v>0</v>
      </c>
      <c r="M390" s="18">
        <f t="shared" ref="M390:M393" si="728">L390*0.167</f>
        <v>0</v>
      </c>
      <c r="N390" s="19"/>
      <c r="O390" s="19"/>
      <c r="P390" s="19"/>
      <c r="Q390" s="19"/>
      <c r="R390" s="20">
        <f>+N390*P390*'1. Standard_Cost'!$B$13</f>
        <v>0</v>
      </c>
      <c r="S390" s="20">
        <f>+N390*O390*P390*'1. Standard_Cost'!$C$13</f>
        <v>0</v>
      </c>
      <c r="T390" s="20">
        <f>+N390*P390*Q390*'1. Standard_Cost'!$D$13</f>
        <v>0</v>
      </c>
      <c r="U390" s="20">
        <f>+N390*O390*'1. Standard_Cost'!$E$13</f>
        <v>0</v>
      </c>
      <c r="V390" s="19"/>
      <c r="W390" s="19"/>
      <c r="X390" s="19"/>
      <c r="Y390" s="20">
        <f>+V390*((X390*'1. Standard_Cost'!$B$17)+(W390*X390*'1. Standard_Cost'!$C$17))</f>
        <v>0</v>
      </c>
      <c r="Z390" s="19"/>
      <c r="AA390" s="19"/>
      <c r="AB390" s="20">
        <f>+Z390*'1. Standard_Cost'!$B$21+AA390*'1. Standard_Cost'!$C$21</f>
        <v>0</v>
      </c>
      <c r="AC390" s="21"/>
      <c r="AD390" s="22"/>
      <c r="AE390" s="20">
        <f>SUM(AD390,AC390,AB390,Y390,U390,T390,S390,R390)*'1. Standard_Cost'!B450</f>
        <v>0</v>
      </c>
      <c r="AF390" s="20">
        <f>SUM(AD390,AE390)</f>
        <v>0</v>
      </c>
      <c r="AG390" s="19"/>
      <c r="AH390" s="19"/>
      <c r="AI390" s="19"/>
      <c r="AJ390" s="23"/>
      <c r="AK390" s="23"/>
      <c r="AL390" s="23"/>
      <c r="AM390" s="20" t="e">
        <f>AG390*'1. Standard_Cost'!B446+'Incremental_Cost Year 1'!#REF!*'1. Standard_Cost'!C446+'Incremental_Cost Year 1'!#REF!*'1. Standard_Cost'!D446+'Incremental_Cost Year 1'!#REF!+'Incremental_Cost Year 1'!#REF!+AK390</f>
        <v>#REF!</v>
      </c>
      <c r="AN390" s="20" t="e">
        <f>AM390*'1. Standard_Cost'!C450</f>
        <v>#REF!</v>
      </c>
      <c r="AO390" s="23"/>
      <c r="AQ390" s="20">
        <f t="shared" ref="AQ390:AQ393" si="729">L390+M390</f>
        <v>0</v>
      </c>
      <c r="AR390" s="20">
        <f t="shared" ref="AR390:AR393" si="730">AF390</f>
        <v>0</v>
      </c>
      <c r="AS390" s="20" t="e">
        <f t="shared" ref="AS390:AS393" si="731">AM390+AN390</f>
        <v>#REF!</v>
      </c>
      <c r="AT390" s="20" t="e">
        <f>SUM(AQ390,AR390,AS390)</f>
        <v>#REF!</v>
      </c>
      <c r="AU390" s="24"/>
      <c r="AV390" s="24"/>
      <c r="AW390" s="24"/>
      <c r="AX390" s="24"/>
      <c r="AY390" s="24"/>
      <c r="AZ390" s="24"/>
      <c r="BA390" s="25" t="e">
        <f t="shared" ref="BA390:BA393" si="732">SUM(AU390:AZ390)-AT390</f>
        <v>#REF!</v>
      </c>
    </row>
    <row r="391" spans="2:53" outlineLevel="2">
      <c r="B391" s="41"/>
      <c r="C391" s="38"/>
      <c r="D391" s="84"/>
      <c r="E391" s="84"/>
      <c r="F391" s="84"/>
      <c r="G391" s="83"/>
      <c r="H391" s="15" t="s">
        <v>50</v>
      </c>
      <c r="I391" s="16"/>
      <c r="J391" s="17"/>
      <c r="K391" s="17"/>
      <c r="L391" s="18" t="str">
        <f>IF(I391&lt;&gt;0,((VLOOKUP(I391,'1. Standard_Cost'!$B$4:$D$9,2)+VLOOKUP(I391,'1. Standard_Cost'!$B$4:$D$9,3))*J391*K391),"0")</f>
        <v>0</v>
      </c>
      <c r="M391" s="18">
        <f t="shared" si="728"/>
        <v>0</v>
      </c>
      <c r="N391" s="19"/>
      <c r="O391" s="19"/>
      <c r="P391" s="19"/>
      <c r="Q391" s="19"/>
      <c r="R391" s="20">
        <f>+N391*P391*'1. Standard_Cost'!$B$13</f>
        <v>0</v>
      </c>
      <c r="S391" s="20">
        <f>+N391*O391*P391*'1. Standard_Cost'!$C$13</f>
        <v>0</v>
      </c>
      <c r="T391" s="20">
        <f>+N391*P391*Q391*'1. Standard_Cost'!$D$13</f>
        <v>0</v>
      </c>
      <c r="U391" s="20">
        <f>+N391*O391*'1. Standard_Cost'!$E$13</f>
        <v>0</v>
      </c>
      <c r="V391" s="19"/>
      <c r="W391" s="19"/>
      <c r="X391" s="19"/>
      <c r="Y391" s="20">
        <f>+V391*((X391*'1. Standard_Cost'!$B$17)+(W391*X391*'1. Standard_Cost'!$C$17))</f>
        <v>0</v>
      </c>
      <c r="Z391" s="19"/>
      <c r="AA391" s="19"/>
      <c r="AB391" s="20">
        <f>+Z391*'1. Standard_Cost'!$B$21+AA391*'1. Standard_Cost'!$C$21</f>
        <v>0</v>
      </c>
      <c r="AC391" s="21"/>
      <c r="AD391" s="22"/>
      <c r="AE391" s="20">
        <f>SUM(AD391,AC391,AB391,Y391,U391,T391,S391,R391)*'1. Standard_Cost'!B450</f>
        <v>0</v>
      </c>
      <c r="AF391" s="20">
        <f t="shared" ref="AF391:AF393" si="733">SUM(AD391,AE391)</f>
        <v>0</v>
      </c>
      <c r="AG391" s="19"/>
      <c r="AH391" s="19"/>
      <c r="AI391" s="19"/>
      <c r="AJ391" s="23"/>
      <c r="AK391" s="23"/>
      <c r="AL391" s="23"/>
      <c r="AM391" s="20" t="e">
        <f>AG391*'1. Standard_Cost'!B446+'Incremental_Cost Year 1'!#REF!*'1. Standard_Cost'!C446+'Incremental_Cost Year 1'!#REF!*'1. Standard_Cost'!D446+'Incremental_Cost Year 1'!#REF!+'Incremental_Cost Year 1'!#REF!+AK391</f>
        <v>#REF!</v>
      </c>
      <c r="AN391" s="20" t="e">
        <f>AM391*'1. Standard_Cost'!C450</f>
        <v>#REF!</v>
      </c>
      <c r="AO391" s="23"/>
      <c r="AQ391" s="20">
        <f t="shared" si="729"/>
        <v>0</v>
      </c>
      <c r="AR391" s="20">
        <f t="shared" si="730"/>
        <v>0</v>
      </c>
      <c r="AS391" s="20" t="e">
        <f t="shared" si="731"/>
        <v>#REF!</v>
      </c>
      <c r="AT391" s="20" t="e">
        <f t="shared" ref="AT391:AT393" si="734">SUM(AQ391,AR391,AS391)</f>
        <v>#REF!</v>
      </c>
      <c r="AU391" s="24"/>
      <c r="AV391" s="24"/>
      <c r="AW391" s="24"/>
      <c r="AX391" s="24"/>
      <c r="AY391" s="24"/>
      <c r="AZ391" s="24"/>
      <c r="BA391" s="25" t="e">
        <f t="shared" si="732"/>
        <v>#REF!</v>
      </c>
    </row>
    <row r="392" spans="2:53" outlineLevel="2">
      <c r="B392" s="41"/>
      <c r="C392" s="38"/>
      <c r="D392" s="84"/>
      <c r="E392" s="84"/>
      <c r="F392" s="84"/>
      <c r="G392" s="83"/>
      <c r="H392" s="15" t="s">
        <v>51</v>
      </c>
      <c r="I392" s="16"/>
      <c r="J392" s="17"/>
      <c r="K392" s="17"/>
      <c r="L392" s="18" t="str">
        <f>IF(I392&lt;&gt;0,((VLOOKUP(I392,'1. Standard_Cost'!$B$4:$D$9,2)+VLOOKUP(I392,'1. Standard_Cost'!$B$4:$D$9,3))*J392*K392),"0")</f>
        <v>0</v>
      </c>
      <c r="M392" s="18">
        <f t="shared" si="728"/>
        <v>0</v>
      </c>
      <c r="N392" s="19"/>
      <c r="O392" s="19"/>
      <c r="P392" s="19"/>
      <c r="Q392" s="19"/>
      <c r="R392" s="20">
        <f>+N392*P392*'1. Standard_Cost'!$B$13</f>
        <v>0</v>
      </c>
      <c r="S392" s="20">
        <f>+N392*O392*P392*'1. Standard_Cost'!$C$13</f>
        <v>0</v>
      </c>
      <c r="T392" s="20">
        <f>+N392*P392*Q392*'1. Standard_Cost'!$D$13</f>
        <v>0</v>
      </c>
      <c r="U392" s="20">
        <f>+N392*O392*'1. Standard_Cost'!$E$13</f>
        <v>0</v>
      </c>
      <c r="V392" s="19"/>
      <c r="W392" s="19"/>
      <c r="X392" s="19"/>
      <c r="Y392" s="20">
        <f>+V392*((X392*'1. Standard_Cost'!$B$17)+(W392*X392*'1. Standard_Cost'!$C$17))</f>
        <v>0</v>
      </c>
      <c r="Z392" s="19"/>
      <c r="AA392" s="19"/>
      <c r="AB392" s="20">
        <f>+Z392*'1. Standard_Cost'!$B$21+AA392*'1. Standard_Cost'!$C$21</f>
        <v>0</v>
      </c>
      <c r="AC392" s="21"/>
      <c r="AD392" s="22"/>
      <c r="AE392" s="20">
        <f>SUM(AD392,AC392,AB392,Y392,U392,T392,S392,R392)*'1. Standard_Cost'!B450</f>
        <v>0</v>
      </c>
      <c r="AF392" s="20">
        <f t="shared" si="733"/>
        <v>0</v>
      </c>
      <c r="AG392" s="19"/>
      <c r="AH392" s="19"/>
      <c r="AI392" s="19"/>
      <c r="AJ392" s="23"/>
      <c r="AK392" s="23"/>
      <c r="AL392" s="23"/>
      <c r="AM392" s="20" t="e">
        <f>AG392*'1. Standard_Cost'!B446+'Incremental_Cost Year 1'!#REF!*'1. Standard_Cost'!C446+'Incremental_Cost Year 1'!#REF!*'1. Standard_Cost'!D446+'Incremental_Cost Year 1'!#REF!+'Incremental_Cost Year 1'!#REF!+AK392</f>
        <v>#REF!</v>
      </c>
      <c r="AN392" s="20" t="e">
        <f>AM392*'1. Standard_Cost'!C450</f>
        <v>#REF!</v>
      </c>
      <c r="AO392" s="23"/>
      <c r="AQ392" s="20">
        <f t="shared" si="729"/>
        <v>0</v>
      </c>
      <c r="AR392" s="20">
        <f t="shared" si="730"/>
        <v>0</v>
      </c>
      <c r="AS392" s="20" t="e">
        <f t="shared" si="731"/>
        <v>#REF!</v>
      </c>
      <c r="AT392" s="20" t="e">
        <f t="shared" si="734"/>
        <v>#REF!</v>
      </c>
      <c r="AU392" s="24"/>
      <c r="AV392" s="24"/>
      <c r="AW392" s="24"/>
      <c r="AX392" s="24"/>
      <c r="AY392" s="24"/>
      <c r="AZ392" s="24"/>
      <c r="BA392" s="25" t="e">
        <f t="shared" si="732"/>
        <v>#REF!</v>
      </c>
    </row>
    <row r="393" spans="2:53" outlineLevel="2">
      <c r="B393" s="41"/>
      <c r="C393" s="38"/>
      <c r="D393" s="84"/>
      <c r="E393" s="84"/>
      <c r="F393" s="84"/>
      <c r="G393" s="83"/>
      <c r="H393" s="26" t="s">
        <v>180</v>
      </c>
      <c r="I393" s="16"/>
      <c r="J393" s="17"/>
      <c r="K393" s="17"/>
      <c r="L393" s="18" t="str">
        <f>IF(I393&lt;&gt;0,((VLOOKUP(I393,'1. Standard_Cost'!$B$4:$D$9,2)+VLOOKUP(I393,'1. Standard_Cost'!$B$4:$D$9,3))*J393*K393),"0")</f>
        <v>0</v>
      </c>
      <c r="M393" s="18">
        <f t="shared" si="728"/>
        <v>0</v>
      </c>
      <c r="N393" s="19"/>
      <c r="O393" s="19"/>
      <c r="P393" s="19"/>
      <c r="Q393" s="19"/>
      <c r="R393" s="20">
        <f>+N393*P393*'1. Standard_Cost'!$B$13</f>
        <v>0</v>
      </c>
      <c r="S393" s="20">
        <f>+N393*O393*P393*'1. Standard_Cost'!$C$13</f>
        <v>0</v>
      </c>
      <c r="T393" s="20">
        <f>+N393*P393*Q393*'1. Standard_Cost'!$D$13</f>
        <v>0</v>
      </c>
      <c r="U393" s="20">
        <f>+N393*O393*'1. Standard_Cost'!$E$13</f>
        <v>0</v>
      </c>
      <c r="V393" s="19"/>
      <c r="W393" s="19"/>
      <c r="X393" s="19"/>
      <c r="Y393" s="20">
        <f>+V393*((X393*'1. Standard_Cost'!$B$17)+(W393*X393*'1. Standard_Cost'!$C$17))</f>
        <v>0</v>
      </c>
      <c r="Z393" s="19"/>
      <c r="AA393" s="19"/>
      <c r="AB393" s="20">
        <f>+Z393*'1. Standard_Cost'!$B$21+AA393*'1. Standard_Cost'!$C$21</f>
        <v>0</v>
      </c>
      <c r="AC393" s="21"/>
      <c r="AD393" s="22"/>
      <c r="AE393" s="20">
        <f>SUM(AD393,AC393,AB393,Y393,U393,T393,S393,R393)*'1. Standard_Cost'!B450</f>
        <v>0</v>
      </c>
      <c r="AF393" s="20">
        <f t="shared" si="733"/>
        <v>0</v>
      </c>
      <c r="AG393" s="19"/>
      <c r="AH393" s="19"/>
      <c r="AI393" s="19"/>
      <c r="AJ393" s="23"/>
      <c r="AK393" s="23"/>
      <c r="AL393" s="23"/>
      <c r="AM393" s="20" t="e">
        <f>AG393*'1. Standard_Cost'!B446+'Incremental_Cost Year 1'!#REF!*'1. Standard_Cost'!C446+'Incremental_Cost Year 1'!#REF!*'1. Standard_Cost'!D446+'Incremental_Cost Year 1'!#REF!+'Incremental_Cost Year 1'!#REF!+AK393</f>
        <v>#REF!</v>
      </c>
      <c r="AN393" s="20" t="e">
        <f>AM393*'1. Standard_Cost'!C450</f>
        <v>#REF!</v>
      </c>
      <c r="AO393" s="23"/>
      <c r="AQ393" s="20">
        <f t="shared" si="729"/>
        <v>0</v>
      </c>
      <c r="AR393" s="20">
        <f t="shared" si="730"/>
        <v>0</v>
      </c>
      <c r="AS393" s="20" t="e">
        <f t="shared" si="731"/>
        <v>#REF!</v>
      </c>
      <c r="AT393" s="20" t="e">
        <f t="shared" si="734"/>
        <v>#REF!</v>
      </c>
      <c r="AU393" s="24"/>
      <c r="AV393" s="24"/>
      <c r="AW393" s="24"/>
      <c r="AX393" s="24"/>
      <c r="AY393" s="24"/>
      <c r="AZ393" s="24"/>
      <c r="BA393" s="25" t="e">
        <f t="shared" si="732"/>
        <v>#REF!</v>
      </c>
    </row>
    <row r="394" spans="2:53" ht="55.2" outlineLevel="1">
      <c r="B394" s="41"/>
      <c r="C394" s="38"/>
      <c r="D394" s="86" t="s">
        <v>48</v>
      </c>
      <c r="E394" s="86" t="s">
        <v>370</v>
      </c>
      <c r="F394" s="88" t="s">
        <v>153</v>
      </c>
      <c r="G394" s="89" t="s">
        <v>154</v>
      </c>
      <c r="H394" s="27" t="s">
        <v>360</v>
      </c>
      <c r="I394" s="28"/>
      <c r="J394" s="28"/>
      <c r="K394" s="28"/>
      <c r="L394" s="29">
        <f>SUM(L390:L393)</f>
        <v>0</v>
      </c>
      <c r="M394" s="29">
        <f>SUM(M390:M393)</f>
        <v>0</v>
      </c>
      <c r="N394" s="28"/>
      <c r="O394" s="28"/>
      <c r="P394" s="28"/>
      <c r="Q394" s="28"/>
      <c r="R394" s="30">
        <f>SUM(R390:R393)</f>
        <v>0</v>
      </c>
      <c r="S394" s="30">
        <f>SUM(S390:S393)</f>
        <v>0</v>
      </c>
      <c r="T394" s="30">
        <f>SUM(T390:T393)</f>
        <v>0</v>
      </c>
      <c r="U394" s="30">
        <f>SUM(U390:U393)</f>
        <v>0</v>
      </c>
      <c r="V394" s="28"/>
      <c r="W394" s="28"/>
      <c r="X394" s="28"/>
      <c r="Y394" s="29">
        <f>SUM(Y390:Y393)</f>
        <v>0</v>
      </c>
      <c r="Z394" s="28"/>
      <c r="AA394" s="28"/>
      <c r="AB394" s="29">
        <f t="shared" ref="AB394:AF394" si="735">SUM(AB390:AB393)</f>
        <v>0</v>
      </c>
      <c r="AC394" s="29">
        <f t="shared" si="735"/>
        <v>0</v>
      </c>
      <c r="AD394" s="29">
        <f t="shared" si="735"/>
        <v>0</v>
      </c>
      <c r="AE394" s="29">
        <f t="shared" si="735"/>
        <v>0</v>
      </c>
      <c r="AF394" s="29">
        <f t="shared" si="735"/>
        <v>0</v>
      </c>
      <c r="AG394" s="28"/>
      <c r="AH394" s="28"/>
      <c r="AI394" s="28"/>
      <c r="AJ394" s="30">
        <f>SUM(AJ390:AJ393)</f>
        <v>0</v>
      </c>
      <c r="AK394" s="30">
        <f>SUM(AK390:AK393)</f>
        <v>0</v>
      </c>
      <c r="AL394" s="30">
        <f>SUM(AL390:AL393)</f>
        <v>0</v>
      </c>
      <c r="AM394" s="29" t="e">
        <f>SUM(AM390:AM393)</f>
        <v>#REF!</v>
      </c>
      <c r="AN394" s="29" t="e">
        <f>SUM(AN390:AN393)</f>
        <v>#REF!</v>
      </c>
      <c r="AO394" s="31"/>
      <c r="AP394" s="32"/>
      <c r="AQ394" s="78">
        <f t="shared" ref="AQ394:BA394" si="736">SUM(AQ390:AQ393)</f>
        <v>0</v>
      </c>
      <c r="AR394" s="78">
        <f t="shared" si="736"/>
        <v>0</v>
      </c>
      <c r="AS394" s="78" t="e">
        <f t="shared" si="736"/>
        <v>#REF!</v>
      </c>
      <c r="AT394" s="78" t="e">
        <f t="shared" si="736"/>
        <v>#REF!</v>
      </c>
      <c r="AU394" s="78">
        <f t="shared" si="736"/>
        <v>0</v>
      </c>
      <c r="AV394" s="78">
        <f t="shared" si="736"/>
        <v>0</v>
      </c>
      <c r="AW394" s="78">
        <f t="shared" si="736"/>
        <v>0</v>
      </c>
      <c r="AX394" s="78">
        <f t="shared" si="736"/>
        <v>0</v>
      </c>
      <c r="AY394" s="78">
        <f t="shared" si="736"/>
        <v>0</v>
      </c>
      <c r="AZ394" s="78">
        <f t="shared" si="736"/>
        <v>0</v>
      </c>
      <c r="BA394" s="78" t="e">
        <f t="shared" si="736"/>
        <v>#REF!</v>
      </c>
    </row>
    <row r="395" spans="2:53" outlineLevel="2">
      <c r="B395" s="41"/>
      <c r="C395" s="38"/>
      <c r="D395" s="85"/>
      <c r="E395" s="85"/>
      <c r="F395" s="87"/>
      <c r="G395" s="82"/>
      <c r="H395" s="15" t="s">
        <v>49</v>
      </c>
      <c r="I395" s="16"/>
      <c r="J395" s="17"/>
      <c r="K395" s="17"/>
      <c r="L395" s="18" t="str">
        <f>IF(I395&lt;&gt;0,((VLOOKUP(I395,'1. Standard_Cost'!$B$4:$D$9,2)+VLOOKUP(I395,'1. Standard_Cost'!$B$4:$D$9,3))*J395*K395),"0")</f>
        <v>0</v>
      </c>
      <c r="M395" s="18">
        <f t="shared" ref="M395:M398" si="737">L395*0.167</f>
        <v>0</v>
      </c>
      <c r="N395" s="19"/>
      <c r="O395" s="19"/>
      <c r="P395" s="19"/>
      <c r="Q395" s="19"/>
      <c r="R395" s="20">
        <f>+N395*P395*'1. Standard_Cost'!$B$13</f>
        <v>0</v>
      </c>
      <c r="S395" s="20">
        <f>+N395*O395*P395*'1. Standard_Cost'!$C$13</f>
        <v>0</v>
      </c>
      <c r="T395" s="20">
        <f>+N395*P395*Q395*'1. Standard_Cost'!$D$13</f>
        <v>0</v>
      </c>
      <c r="U395" s="20">
        <f>+N395*O395*'1. Standard_Cost'!$E$13</f>
        <v>0</v>
      </c>
      <c r="V395" s="19"/>
      <c r="W395" s="19"/>
      <c r="X395" s="19"/>
      <c r="Y395" s="20">
        <f>+V395*((X395*'1. Standard_Cost'!$B$17)+(W395*X395*'1. Standard_Cost'!$C$17))</f>
        <v>0</v>
      </c>
      <c r="Z395" s="19"/>
      <c r="AA395" s="19"/>
      <c r="AB395" s="20">
        <f>+Z395*'1. Standard_Cost'!$B$21+AA395*'1. Standard_Cost'!$C$21</f>
        <v>0</v>
      </c>
      <c r="AC395" s="21"/>
      <c r="AD395" s="22"/>
      <c r="AE395" s="20">
        <f>SUM(AD395,AC395,AB395,Y395,U395,T395,S395,R395)*'1. Standard_Cost'!B450</f>
        <v>0</v>
      </c>
      <c r="AF395" s="20">
        <f>SUM(AD395,AE395)</f>
        <v>0</v>
      </c>
      <c r="AG395" s="19"/>
      <c r="AH395" s="19"/>
      <c r="AI395" s="19"/>
      <c r="AJ395" s="23"/>
      <c r="AK395" s="23"/>
      <c r="AL395" s="23"/>
      <c r="AM395" s="20" t="e">
        <f>AG395*'1. Standard_Cost'!B446+'Incremental_Cost Year 1'!#REF!*'1. Standard_Cost'!C446+'Incremental_Cost Year 1'!#REF!*'1. Standard_Cost'!D446+'Incremental_Cost Year 1'!#REF!+'Incremental_Cost Year 1'!#REF!+AK395</f>
        <v>#REF!</v>
      </c>
      <c r="AN395" s="20" t="e">
        <f>AM395*'1. Standard_Cost'!C450</f>
        <v>#REF!</v>
      </c>
      <c r="AO395" s="23"/>
      <c r="AQ395" s="20">
        <f t="shared" ref="AQ395:AQ398" si="738">L395+M395</f>
        <v>0</v>
      </c>
      <c r="AR395" s="20">
        <f t="shared" ref="AR395:AR398" si="739">AF395</f>
        <v>0</v>
      </c>
      <c r="AS395" s="20" t="e">
        <f t="shared" ref="AS395:AS398" si="740">AM395+AN395</f>
        <v>#REF!</v>
      </c>
      <c r="AT395" s="20" t="e">
        <f>SUM(AQ395,AR395,AS395)</f>
        <v>#REF!</v>
      </c>
      <c r="AU395" s="24"/>
      <c r="AV395" s="24"/>
      <c r="AW395" s="24"/>
      <c r="AX395" s="24"/>
      <c r="AY395" s="24"/>
      <c r="AZ395" s="24"/>
      <c r="BA395" s="25" t="e">
        <f t="shared" ref="BA395:BA398" si="741">SUM(AU395:AZ395)-AT395</f>
        <v>#REF!</v>
      </c>
    </row>
    <row r="396" spans="2:53" outlineLevel="2">
      <c r="B396" s="41"/>
      <c r="C396" s="38"/>
      <c r="D396" s="84"/>
      <c r="E396" s="84"/>
      <c r="F396" s="84"/>
      <c r="G396" s="83"/>
      <c r="H396" s="15" t="s">
        <v>50</v>
      </c>
      <c r="I396" s="16"/>
      <c r="J396" s="17"/>
      <c r="K396" s="17"/>
      <c r="L396" s="18" t="str">
        <f>IF(I396&lt;&gt;0,((VLOOKUP(I396,'1. Standard_Cost'!$B$4:$D$9,2)+VLOOKUP(I396,'1. Standard_Cost'!$B$4:$D$9,3))*J396*K396),"0")</f>
        <v>0</v>
      </c>
      <c r="M396" s="18">
        <f t="shared" si="737"/>
        <v>0</v>
      </c>
      <c r="N396" s="19"/>
      <c r="O396" s="19"/>
      <c r="P396" s="19"/>
      <c r="Q396" s="19"/>
      <c r="R396" s="20">
        <f>+N396*P396*'1. Standard_Cost'!$B$13</f>
        <v>0</v>
      </c>
      <c r="S396" s="20">
        <f>+N396*O396*P396*'1. Standard_Cost'!$C$13</f>
        <v>0</v>
      </c>
      <c r="T396" s="20">
        <f>+N396*P396*Q396*'1. Standard_Cost'!$D$13</f>
        <v>0</v>
      </c>
      <c r="U396" s="20">
        <f>+N396*O396*'1. Standard_Cost'!$E$13</f>
        <v>0</v>
      </c>
      <c r="V396" s="19"/>
      <c r="W396" s="19"/>
      <c r="X396" s="19"/>
      <c r="Y396" s="20">
        <f>+V396*((X396*'1. Standard_Cost'!$B$17)+(W396*X396*'1. Standard_Cost'!$C$17))</f>
        <v>0</v>
      </c>
      <c r="Z396" s="19"/>
      <c r="AA396" s="19"/>
      <c r="AB396" s="20">
        <f>+Z396*'1. Standard_Cost'!$B$21+AA396*'1. Standard_Cost'!$C$21</f>
        <v>0</v>
      </c>
      <c r="AC396" s="21"/>
      <c r="AD396" s="22"/>
      <c r="AE396" s="20">
        <f>SUM(AD396,AC396,AB396,Y396,U396,T396,S396,R396)*'1. Standard_Cost'!B450</f>
        <v>0</v>
      </c>
      <c r="AF396" s="20">
        <f t="shared" ref="AF396:AF398" si="742">SUM(AD396,AE396)</f>
        <v>0</v>
      </c>
      <c r="AG396" s="19"/>
      <c r="AH396" s="19"/>
      <c r="AI396" s="19"/>
      <c r="AJ396" s="23"/>
      <c r="AK396" s="23"/>
      <c r="AL396" s="23"/>
      <c r="AM396" s="20" t="e">
        <f>AG396*'1. Standard_Cost'!B446+'Incremental_Cost Year 1'!#REF!*'1. Standard_Cost'!C446+'Incremental_Cost Year 1'!#REF!*'1. Standard_Cost'!D446+'Incremental_Cost Year 1'!#REF!+'Incremental_Cost Year 1'!#REF!+AK396</f>
        <v>#REF!</v>
      </c>
      <c r="AN396" s="20" t="e">
        <f>AM396*'1. Standard_Cost'!C450</f>
        <v>#REF!</v>
      </c>
      <c r="AO396" s="23"/>
      <c r="AQ396" s="20">
        <f t="shared" si="738"/>
        <v>0</v>
      </c>
      <c r="AR396" s="20">
        <f t="shared" si="739"/>
        <v>0</v>
      </c>
      <c r="AS396" s="20" t="e">
        <f t="shared" si="740"/>
        <v>#REF!</v>
      </c>
      <c r="AT396" s="20" t="e">
        <f t="shared" ref="AT396:AT398" si="743">SUM(AQ396,AR396,AS396)</f>
        <v>#REF!</v>
      </c>
      <c r="AU396" s="24"/>
      <c r="AV396" s="24">
        <v>0</v>
      </c>
      <c r="AW396" s="24"/>
      <c r="AX396" s="24"/>
      <c r="AY396" s="24"/>
      <c r="AZ396" s="24"/>
      <c r="BA396" s="25" t="e">
        <f t="shared" si="741"/>
        <v>#REF!</v>
      </c>
    </row>
    <row r="397" spans="2:53" outlineLevel="2">
      <c r="B397" s="41"/>
      <c r="C397" s="41"/>
      <c r="D397" s="84"/>
      <c r="E397" s="84"/>
      <c r="F397" s="84"/>
      <c r="G397" s="83"/>
      <c r="H397" s="15" t="s">
        <v>51</v>
      </c>
      <c r="I397" s="16"/>
      <c r="J397" s="17"/>
      <c r="K397" s="17"/>
      <c r="L397" s="18" t="str">
        <f>IF(I397&lt;&gt;0,((VLOOKUP(I397,'1. Standard_Cost'!$B$4:$D$9,2)+VLOOKUP(I397,'1. Standard_Cost'!$B$4:$D$9,3))*J397*K397),"0")</f>
        <v>0</v>
      </c>
      <c r="M397" s="18">
        <f t="shared" si="737"/>
        <v>0</v>
      </c>
      <c r="N397" s="19"/>
      <c r="O397" s="19"/>
      <c r="P397" s="19"/>
      <c r="Q397" s="19"/>
      <c r="R397" s="20">
        <f>+N397*P397*'1. Standard_Cost'!$B$13</f>
        <v>0</v>
      </c>
      <c r="S397" s="20">
        <f>+N397*O397*P397*'1. Standard_Cost'!$C$13</f>
        <v>0</v>
      </c>
      <c r="T397" s="20">
        <f>+N397*P397*Q397*'1. Standard_Cost'!$D$13</f>
        <v>0</v>
      </c>
      <c r="U397" s="20">
        <f>+N397*O397*'1. Standard_Cost'!$E$13</f>
        <v>0</v>
      </c>
      <c r="V397" s="19"/>
      <c r="W397" s="19"/>
      <c r="X397" s="19"/>
      <c r="Y397" s="20">
        <f>+V397*((X397*'1. Standard_Cost'!$B$17)+(W397*X397*'1. Standard_Cost'!$C$17))</f>
        <v>0</v>
      </c>
      <c r="Z397" s="19"/>
      <c r="AA397" s="19"/>
      <c r="AB397" s="20">
        <f>+Z397*'1. Standard_Cost'!$B$21+AA397*'1. Standard_Cost'!$C$21</f>
        <v>0</v>
      </c>
      <c r="AC397" s="21"/>
      <c r="AD397" s="22"/>
      <c r="AE397" s="20">
        <f>SUM(AD397,AC397,AB397,Y397,U397,T397,S397,R397)*'1. Standard_Cost'!B450</f>
        <v>0</v>
      </c>
      <c r="AF397" s="20">
        <f t="shared" si="742"/>
        <v>0</v>
      </c>
      <c r="AG397" s="19"/>
      <c r="AH397" s="19"/>
      <c r="AI397" s="19"/>
      <c r="AJ397" s="23"/>
      <c r="AK397" s="23"/>
      <c r="AL397" s="23"/>
      <c r="AM397" s="20" t="e">
        <f>AG397*'1. Standard_Cost'!B446+'Incremental_Cost Year 1'!#REF!*'1. Standard_Cost'!C446+'Incremental_Cost Year 1'!#REF!*'1. Standard_Cost'!D446+'Incremental_Cost Year 1'!#REF!+'Incremental_Cost Year 1'!#REF!+AK397</f>
        <v>#REF!</v>
      </c>
      <c r="AN397" s="20" t="e">
        <f>AM397*'1. Standard_Cost'!C450</f>
        <v>#REF!</v>
      </c>
      <c r="AO397" s="23"/>
      <c r="AQ397" s="20">
        <f t="shared" si="738"/>
        <v>0</v>
      </c>
      <c r="AR397" s="20">
        <f t="shared" si="739"/>
        <v>0</v>
      </c>
      <c r="AS397" s="20" t="e">
        <f t="shared" si="740"/>
        <v>#REF!</v>
      </c>
      <c r="AT397" s="20" t="e">
        <f t="shared" si="743"/>
        <v>#REF!</v>
      </c>
      <c r="AU397" s="24"/>
      <c r="AV397" s="24"/>
      <c r="AW397" s="24"/>
      <c r="AX397" s="24"/>
      <c r="AY397" s="24"/>
      <c r="AZ397" s="24"/>
      <c r="BA397" s="25" t="e">
        <f t="shared" si="741"/>
        <v>#REF!</v>
      </c>
    </row>
    <row r="398" spans="2:53" outlineLevel="2">
      <c r="B398" s="41"/>
      <c r="C398" s="41"/>
      <c r="D398" s="84"/>
      <c r="E398" s="84"/>
      <c r="F398" s="84"/>
      <c r="G398" s="83"/>
      <c r="H398" s="26" t="s">
        <v>180</v>
      </c>
      <c r="I398" s="16"/>
      <c r="J398" s="17"/>
      <c r="K398" s="17"/>
      <c r="L398" s="18" t="str">
        <f>IF(I398&lt;&gt;0,((VLOOKUP(I398,'1. Standard_Cost'!$B$4:$D$9,2)+VLOOKUP(I398,'1. Standard_Cost'!$B$4:$D$9,3))*J398*K398),"0")</f>
        <v>0</v>
      </c>
      <c r="M398" s="18">
        <f t="shared" si="737"/>
        <v>0</v>
      </c>
      <c r="N398" s="19"/>
      <c r="O398" s="19"/>
      <c r="P398" s="19"/>
      <c r="Q398" s="19"/>
      <c r="R398" s="20">
        <f>+N398*P398*'1. Standard_Cost'!$B$13</f>
        <v>0</v>
      </c>
      <c r="S398" s="20">
        <f>+N398*O398*P398*'1. Standard_Cost'!$C$13</f>
        <v>0</v>
      </c>
      <c r="T398" s="20">
        <f>+N398*P398*Q398*'1. Standard_Cost'!$D$13</f>
        <v>0</v>
      </c>
      <c r="U398" s="20">
        <f>+N398*O398*'1. Standard_Cost'!$E$13</f>
        <v>0</v>
      </c>
      <c r="V398" s="19"/>
      <c r="W398" s="19"/>
      <c r="X398" s="19"/>
      <c r="Y398" s="20">
        <f>+V398*((X398*'1. Standard_Cost'!$B$17)+(W398*X398*'1. Standard_Cost'!$C$17))</f>
        <v>0</v>
      </c>
      <c r="Z398" s="19"/>
      <c r="AA398" s="19"/>
      <c r="AB398" s="20">
        <f>+Z398*'1. Standard_Cost'!$B$21+AA398*'1. Standard_Cost'!$C$21</f>
        <v>0</v>
      </c>
      <c r="AC398" s="21"/>
      <c r="AD398" s="22"/>
      <c r="AE398" s="20">
        <f>SUM(AD398,AC398,AB398,Y398,U398,T398,S398,R398)*'1. Standard_Cost'!B450</f>
        <v>0</v>
      </c>
      <c r="AF398" s="20">
        <f t="shared" si="742"/>
        <v>0</v>
      </c>
      <c r="AG398" s="19"/>
      <c r="AH398" s="19"/>
      <c r="AI398" s="19"/>
      <c r="AJ398" s="23"/>
      <c r="AK398" s="23"/>
      <c r="AL398" s="23"/>
      <c r="AM398" s="20" t="e">
        <f>AG398*'1. Standard_Cost'!B446+'Incremental_Cost Year 1'!#REF!*'1. Standard_Cost'!C446+'Incremental_Cost Year 1'!#REF!*'1. Standard_Cost'!D446+'Incremental_Cost Year 1'!#REF!+'Incremental_Cost Year 1'!#REF!+AK398</f>
        <v>#REF!</v>
      </c>
      <c r="AN398" s="20" t="e">
        <f>AM398*'1. Standard_Cost'!C450</f>
        <v>#REF!</v>
      </c>
      <c r="AO398" s="23"/>
      <c r="AQ398" s="20">
        <f t="shared" si="738"/>
        <v>0</v>
      </c>
      <c r="AR398" s="20">
        <f t="shared" si="739"/>
        <v>0</v>
      </c>
      <c r="AS398" s="20" t="e">
        <f t="shared" si="740"/>
        <v>#REF!</v>
      </c>
      <c r="AT398" s="20" t="e">
        <f t="shared" si="743"/>
        <v>#REF!</v>
      </c>
      <c r="AU398" s="24"/>
      <c r="AV398" s="24"/>
      <c r="AW398" s="24"/>
      <c r="AX398" s="24"/>
      <c r="AY398" s="24"/>
      <c r="AZ398" s="24"/>
      <c r="BA398" s="25" t="e">
        <f t="shared" si="741"/>
        <v>#REF!</v>
      </c>
    </row>
    <row r="399" spans="2:53" ht="69" outlineLevel="1">
      <c r="B399" s="41"/>
      <c r="C399" s="41"/>
      <c r="D399" s="86" t="s">
        <v>48</v>
      </c>
      <c r="E399" s="86" t="s">
        <v>371</v>
      </c>
      <c r="F399" s="88" t="s">
        <v>153</v>
      </c>
      <c r="G399" s="89" t="s">
        <v>154</v>
      </c>
      <c r="H399" s="27" t="s">
        <v>361</v>
      </c>
      <c r="I399" s="28"/>
      <c r="J399" s="28"/>
      <c r="K399" s="28"/>
      <c r="L399" s="29">
        <f>SUM(L395:L398)</f>
        <v>0</v>
      </c>
      <c r="M399" s="29">
        <f>SUM(M395:M398)</f>
        <v>0</v>
      </c>
      <c r="N399" s="28"/>
      <c r="O399" s="28"/>
      <c r="P399" s="28"/>
      <c r="Q399" s="28"/>
      <c r="R399" s="30">
        <f>SUM(R395:R398)</f>
        <v>0</v>
      </c>
      <c r="S399" s="30">
        <f>SUM(S395:S398)</f>
        <v>0</v>
      </c>
      <c r="T399" s="30">
        <f>SUM(T395:T398)</f>
        <v>0</v>
      </c>
      <c r="U399" s="30">
        <f>SUM(U395:U398)</f>
        <v>0</v>
      </c>
      <c r="V399" s="28"/>
      <c r="W399" s="28"/>
      <c r="X399" s="28"/>
      <c r="Y399" s="29">
        <f>SUM(Y395:Y398)</f>
        <v>0</v>
      </c>
      <c r="Z399" s="28"/>
      <c r="AA399" s="28"/>
      <c r="AB399" s="29">
        <f t="shared" ref="AB399:AF399" si="744">SUM(AB395:AB398)</f>
        <v>0</v>
      </c>
      <c r="AC399" s="29">
        <f t="shared" si="744"/>
        <v>0</v>
      </c>
      <c r="AD399" s="29">
        <f t="shared" si="744"/>
        <v>0</v>
      </c>
      <c r="AE399" s="29">
        <f t="shared" si="744"/>
        <v>0</v>
      </c>
      <c r="AF399" s="29">
        <f t="shared" si="744"/>
        <v>0</v>
      </c>
      <c r="AG399" s="28"/>
      <c r="AH399" s="28"/>
      <c r="AI399" s="28"/>
      <c r="AJ399" s="30">
        <f>SUM(AJ395:AJ398)</f>
        <v>0</v>
      </c>
      <c r="AK399" s="30">
        <f>SUM(AK395:AK398)</f>
        <v>0</v>
      </c>
      <c r="AL399" s="30">
        <f>SUM(AL395:AL398)</f>
        <v>0</v>
      </c>
      <c r="AM399" s="29" t="e">
        <f>SUM(AM395:AM398)</f>
        <v>#REF!</v>
      </c>
      <c r="AN399" s="29" t="e">
        <f>SUM(AN395:AN398)</f>
        <v>#REF!</v>
      </c>
      <c r="AO399" s="31"/>
      <c r="AP399" s="32"/>
      <c r="AQ399" s="78">
        <f t="shared" ref="AQ399:BA399" si="745">SUM(AQ395:AQ398)</f>
        <v>0</v>
      </c>
      <c r="AR399" s="78">
        <f t="shared" si="745"/>
        <v>0</v>
      </c>
      <c r="AS399" s="78" t="e">
        <f t="shared" si="745"/>
        <v>#REF!</v>
      </c>
      <c r="AT399" s="78" t="e">
        <f t="shared" si="745"/>
        <v>#REF!</v>
      </c>
      <c r="AU399" s="78">
        <f t="shared" si="745"/>
        <v>0</v>
      </c>
      <c r="AV399" s="78">
        <f t="shared" si="745"/>
        <v>0</v>
      </c>
      <c r="AW399" s="78">
        <f t="shared" si="745"/>
        <v>0</v>
      </c>
      <c r="AX399" s="78">
        <f t="shared" si="745"/>
        <v>0</v>
      </c>
      <c r="AY399" s="78">
        <f t="shared" si="745"/>
        <v>0</v>
      </c>
      <c r="AZ399" s="78">
        <f t="shared" si="745"/>
        <v>0</v>
      </c>
      <c r="BA399" s="78" t="e">
        <f t="shared" si="745"/>
        <v>#REF!</v>
      </c>
    </row>
    <row r="400" spans="2:53" outlineLevel="2">
      <c r="B400" s="41"/>
      <c r="C400" s="41"/>
      <c r="D400" s="85"/>
      <c r="E400" s="85"/>
      <c r="F400" s="87"/>
      <c r="G400" s="82"/>
      <c r="H400" s="15" t="s">
        <v>49</v>
      </c>
      <c r="I400" s="16"/>
      <c r="J400" s="17"/>
      <c r="K400" s="17"/>
      <c r="L400" s="18" t="str">
        <f>IF(I400&lt;&gt;0,((VLOOKUP(I400,'1. Standard_Cost'!$B$4:$D$9,2)+VLOOKUP(I400,'1. Standard_Cost'!$B$4:$D$9,3))*J400*K400),"0")</f>
        <v>0</v>
      </c>
      <c r="M400" s="18">
        <f t="shared" ref="M400:M403" si="746">L400*0.167</f>
        <v>0</v>
      </c>
      <c r="N400" s="19"/>
      <c r="O400" s="19"/>
      <c r="P400" s="19"/>
      <c r="Q400" s="19"/>
      <c r="R400" s="20">
        <f>+N400*P400*'1. Standard_Cost'!$B$13</f>
        <v>0</v>
      </c>
      <c r="S400" s="20">
        <f>+N400*O400*P400*'1. Standard_Cost'!$C$13</f>
        <v>0</v>
      </c>
      <c r="T400" s="20">
        <f>+N400*P400*Q400*'1. Standard_Cost'!$D$13</f>
        <v>0</v>
      </c>
      <c r="U400" s="20">
        <f>+N400*O400*'1. Standard_Cost'!$E$13</f>
        <v>0</v>
      </c>
      <c r="V400" s="19"/>
      <c r="W400" s="19"/>
      <c r="X400" s="19"/>
      <c r="Y400" s="20">
        <f>+V400*((X400*'1. Standard_Cost'!$B$17)+(W400*X400*'1. Standard_Cost'!$C$17))</f>
        <v>0</v>
      </c>
      <c r="Z400" s="19"/>
      <c r="AA400" s="19"/>
      <c r="AB400" s="20">
        <f>+Z400*'1. Standard_Cost'!$B$21+AA400*'1. Standard_Cost'!$C$21</f>
        <v>0</v>
      </c>
      <c r="AC400" s="21"/>
      <c r="AD400" s="22"/>
      <c r="AE400" s="20">
        <f>SUM(AD400,AC400,AB400,Y400,U400,T400,S400,R400)*'1. Standard_Cost'!B455</f>
        <v>0</v>
      </c>
      <c r="AF400" s="20">
        <f>SUM(AD400,AE400)</f>
        <v>0</v>
      </c>
      <c r="AG400" s="19"/>
      <c r="AH400" s="19"/>
      <c r="AI400" s="19"/>
      <c r="AJ400" s="23"/>
      <c r="AK400" s="23"/>
      <c r="AL400" s="23"/>
      <c r="AM400" s="20" t="e">
        <f>AG400*'1. Standard_Cost'!B451+'Incremental_Cost Year 1'!#REF!*'1. Standard_Cost'!C451+'Incremental_Cost Year 1'!#REF!*'1. Standard_Cost'!D451+'Incremental_Cost Year 1'!#REF!+'Incremental_Cost Year 1'!#REF!+AK400</f>
        <v>#REF!</v>
      </c>
      <c r="AN400" s="20" t="e">
        <f>AM400*'1. Standard_Cost'!C455</f>
        <v>#REF!</v>
      </c>
      <c r="AO400" s="23"/>
      <c r="AQ400" s="20">
        <f t="shared" ref="AQ400:AQ403" si="747">L400+M400</f>
        <v>0</v>
      </c>
      <c r="AR400" s="20">
        <f t="shared" ref="AR400:AR403" si="748">AF400</f>
        <v>0</v>
      </c>
      <c r="AS400" s="20" t="e">
        <f t="shared" ref="AS400:AS403" si="749">AM400+AN400</f>
        <v>#REF!</v>
      </c>
      <c r="AT400" s="20" t="e">
        <f>SUM(AQ400,AR400,AS400)</f>
        <v>#REF!</v>
      </c>
      <c r="AU400" s="24"/>
      <c r="AV400" s="24"/>
      <c r="AW400" s="24"/>
      <c r="AX400" s="24"/>
      <c r="AY400" s="24"/>
      <c r="AZ400" s="24"/>
      <c r="BA400" s="25" t="e">
        <f t="shared" ref="BA400:BA403" si="750">SUM(AU400:AZ400)-AT400</f>
        <v>#REF!</v>
      </c>
    </row>
    <row r="401" spans="2:53" outlineLevel="2">
      <c r="B401" s="41"/>
      <c r="C401" s="41"/>
      <c r="D401" s="84"/>
      <c r="E401" s="84"/>
      <c r="F401" s="84"/>
      <c r="G401" s="83"/>
      <c r="H401" s="15" t="s">
        <v>50</v>
      </c>
      <c r="I401" s="16"/>
      <c r="J401" s="17"/>
      <c r="K401" s="17"/>
      <c r="L401" s="18" t="str">
        <f>IF(I401&lt;&gt;0,((VLOOKUP(I401,'1. Standard_Cost'!$B$4:$D$9,2)+VLOOKUP(I401,'1. Standard_Cost'!$B$4:$D$9,3))*J401*K401),"0")</f>
        <v>0</v>
      </c>
      <c r="M401" s="18">
        <f t="shared" si="746"/>
        <v>0</v>
      </c>
      <c r="N401" s="19"/>
      <c r="O401" s="19"/>
      <c r="P401" s="19"/>
      <c r="Q401" s="19"/>
      <c r="R401" s="20">
        <f>+N401*P401*'1. Standard_Cost'!$B$13</f>
        <v>0</v>
      </c>
      <c r="S401" s="20">
        <f>+N401*O401*P401*'1. Standard_Cost'!$C$13</f>
        <v>0</v>
      </c>
      <c r="T401" s="20">
        <f>+N401*P401*Q401*'1. Standard_Cost'!$D$13</f>
        <v>0</v>
      </c>
      <c r="U401" s="20">
        <f>+N401*O401*'1. Standard_Cost'!$E$13</f>
        <v>0</v>
      </c>
      <c r="V401" s="19"/>
      <c r="W401" s="19"/>
      <c r="X401" s="19"/>
      <c r="Y401" s="20">
        <f>+V401*((X401*'1. Standard_Cost'!$B$17)+(W401*X401*'1. Standard_Cost'!$C$17))</f>
        <v>0</v>
      </c>
      <c r="Z401" s="19"/>
      <c r="AA401" s="19"/>
      <c r="AB401" s="20">
        <f>+Z401*'1. Standard_Cost'!$B$21+AA401*'1. Standard_Cost'!$C$21</f>
        <v>0</v>
      </c>
      <c r="AC401" s="21"/>
      <c r="AD401" s="22"/>
      <c r="AE401" s="20">
        <f>SUM(AD401,AC401,AB401,Y401,U401,T401,S401,R401)*'1. Standard_Cost'!B455</f>
        <v>0</v>
      </c>
      <c r="AF401" s="20">
        <f t="shared" ref="AF401:AF403" si="751">SUM(AD401,AE401)</f>
        <v>0</v>
      </c>
      <c r="AG401" s="19"/>
      <c r="AH401" s="19"/>
      <c r="AI401" s="19"/>
      <c r="AJ401" s="23"/>
      <c r="AK401" s="23"/>
      <c r="AL401" s="23"/>
      <c r="AM401" s="20" t="e">
        <f>AG401*'1. Standard_Cost'!B451+'Incremental_Cost Year 1'!#REF!*'1. Standard_Cost'!C451+'Incremental_Cost Year 1'!#REF!*'1. Standard_Cost'!D451+'Incremental_Cost Year 1'!#REF!+'Incremental_Cost Year 1'!#REF!+AK401</f>
        <v>#REF!</v>
      </c>
      <c r="AN401" s="20" t="e">
        <f>AM401*'1. Standard_Cost'!C455</f>
        <v>#REF!</v>
      </c>
      <c r="AO401" s="23"/>
      <c r="AQ401" s="20">
        <f t="shared" si="747"/>
        <v>0</v>
      </c>
      <c r="AR401" s="20">
        <f t="shared" si="748"/>
        <v>0</v>
      </c>
      <c r="AS401" s="20" t="e">
        <f t="shared" si="749"/>
        <v>#REF!</v>
      </c>
      <c r="AT401" s="20" t="e">
        <f t="shared" ref="AT401:AT403" si="752">SUM(AQ401,AR401,AS401)</f>
        <v>#REF!</v>
      </c>
      <c r="AU401" s="24"/>
      <c r="AV401" s="24">
        <v>0</v>
      </c>
      <c r="AW401" s="24"/>
      <c r="AX401" s="24"/>
      <c r="AY401" s="24"/>
      <c r="AZ401" s="24"/>
      <c r="BA401" s="25" t="e">
        <f t="shared" si="750"/>
        <v>#REF!</v>
      </c>
    </row>
    <row r="402" spans="2:53" outlineLevel="2">
      <c r="B402" s="41"/>
      <c r="C402" s="41"/>
      <c r="D402" s="84"/>
      <c r="E402" s="84"/>
      <c r="F402" s="84"/>
      <c r="G402" s="83"/>
      <c r="H402" s="15" t="s">
        <v>51</v>
      </c>
      <c r="I402" s="16"/>
      <c r="J402" s="17"/>
      <c r="K402" s="17"/>
      <c r="L402" s="18" t="str">
        <f>IF(I402&lt;&gt;0,((VLOOKUP(I402,'1. Standard_Cost'!$B$4:$D$9,2)+VLOOKUP(I402,'1. Standard_Cost'!$B$4:$D$9,3))*J402*K402),"0")</f>
        <v>0</v>
      </c>
      <c r="M402" s="18">
        <f t="shared" si="746"/>
        <v>0</v>
      </c>
      <c r="N402" s="19"/>
      <c r="O402" s="19"/>
      <c r="P402" s="19"/>
      <c r="Q402" s="19"/>
      <c r="R402" s="20">
        <f>+N402*P402*'1. Standard_Cost'!$B$13</f>
        <v>0</v>
      </c>
      <c r="S402" s="20">
        <f>+N402*O402*P402*'1. Standard_Cost'!$C$13</f>
        <v>0</v>
      </c>
      <c r="T402" s="20">
        <f>+N402*P402*Q402*'1. Standard_Cost'!$D$13</f>
        <v>0</v>
      </c>
      <c r="U402" s="20">
        <f>+N402*O402*'1. Standard_Cost'!$E$13</f>
        <v>0</v>
      </c>
      <c r="V402" s="19"/>
      <c r="W402" s="19"/>
      <c r="X402" s="19"/>
      <c r="Y402" s="20">
        <f>+V402*((X402*'1. Standard_Cost'!$B$17)+(W402*X402*'1. Standard_Cost'!$C$17))</f>
        <v>0</v>
      </c>
      <c r="Z402" s="19"/>
      <c r="AA402" s="19"/>
      <c r="AB402" s="20">
        <f>+Z402*'1. Standard_Cost'!$B$21+AA402*'1. Standard_Cost'!$C$21</f>
        <v>0</v>
      </c>
      <c r="AC402" s="21"/>
      <c r="AD402" s="22"/>
      <c r="AE402" s="20">
        <f>SUM(AD402,AC402,AB402,Y402,U402,T402,S402,R402)*'1. Standard_Cost'!B455</f>
        <v>0</v>
      </c>
      <c r="AF402" s="20">
        <f t="shared" si="751"/>
        <v>0</v>
      </c>
      <c r="AG402" s="19"/>
      <c r="AH402" s="19"/>
      <c r="AI402" s="19"/>
      <c r="AJ402" s="23"/>
      <c r="AK402" s="23"/>
      <c r="AL402" s="23"/>
      <c r="AM402" s="20" t="e">
        <f>AG402*'1. Standard_Cost'!B451+'Incremental_Cost Year 1'!#REF!*'1. Standard_Cost'!C451+'Incremental_Cost Year 1'!#REF!*'1. Standard_Cost'!D451+'Incremental_Cost Year 1'!#REF!+'Incremental_Cost Year 1'!#REF!+AK402</f>
        <v>#REF!</v>
      </c>
      <c r="AN402" s="20" t="e">
        <f>AM402*'1. Standard_Cost'!C455</f>
        <v>#REF!</v>
      </c>
      <c r="AO402" s="23"/>
      <c r="AQ402" s="20">
        <f t="shared" si="747"/>
        <v>0</v>
      </c>
      <c r="AR402" s="20">
        <f t="shared" si="748"/>
        <v>0</v>
      </c>
      <c r="AS402" s="20" t="e">
        <f t="shared" si="749"/>
        <v>#REF!</v>
      </c>
      <c r="AT402" s="20" t="e">
        <f t="shared" si="752"/>
        <v>#REF!</v>
      </c>
      <c r="AU402" s="24"/>
      <c r="AV402" s="24"/>
      <c r="AW402" s="24"/>
      <c r="AX402" s="24"/>
      <c r="AY402" s="24"/>
      <c r="AZ402" s="24"/>
      <c r="BA402" s="25" t="e">
        <f t="shared" si="750"/>
        <v>#REF!</v>
      </c>
    </row>
    <row r="403" spans="2:53" outlineLevel="2">
      <c r="B403" s="41"/>
      <c r="C403" s="41"/>
      <c r="D403" s="84"/>
      <c r="E403" s="84"/>
      <c r="F403" s="84"/>
      <c r="G403" s="83"/>
      <c r="H403" s="26" t="s">
        <v>180</v>
      </c>
      <c r="I403" s="16"/>
      <c r="J403" s="17"/>
      <c r="K403" s="17"/>
      <c r="L403" s="18" t="str">
        <f>IF(I403&lt;&gt;0,((VLOOKUP(I403,'1. Standard_Cost'!$B$4:$D$9,2)+VLOOKUP(I403,'1. Standard_Cost'!$B$4:$D$9,3))*J403*K403),"0")</f>
        <v>0</v>
      </c>
      <c r="M403" s="18">
        <f t="shared" si="746"/>
        <v>0</v>
      </c>
      <c r="N403" s="19"/>
      <c r="O403" s="19"/>
      <c r="P403" s="19"/>
      <c r="Q403" s="19"/>
      <c r="R403" s="20">
        <f>+N403*P403*'1. Standard_Cost'!$B$13</f>
        <v>0</v>
      </c>
      <c r="S403" s="20">
        <f>+N403*O403*P403*'1. Standard_Cost'!$C$13</f>
        <v>0</v>
      </c>
      <c r="T403" s="20">
        <f>+N403*P403*Q403*'1. Standard_Cost'!$D$13</f>
        <v>0</v>
      </c>
      <c r="U403" s="20">
        <f>+N403*O403*'1. Standard_Cost'!$E$13</f>
        <v>0</v>
      </c>
      <c r="V403" s="19"/>
      <c r="W403" s="19"/>
      <c r="X403" s="19"/>
      <c r="Y403" s="20">
        <f>+V403*((X403*'1. Standard_Cost'!$B$17)+(W403*X403*'1. Standard_Cost'!$C$17))</f>
        <v>0</v>
      </c>
      <c r="Z403" s="19"/>
      <c r="AA403" s="19"/>
      <c r="AB403" s="20">
        <f>+Z403*'1. Standard_Cost'!$B$21+AA403*'1. Standard_Cost'!$C$21</f>
        <v>0</v>
      </c>
      <c r="AC403" s="21"/>
      <c r="AD403" s="22"/>
      <c r="AE403" s="20">
        <f>SUM(AD403,AC403,AB403,Y403,U403,T403,S403,R403)*'1. Standard_Cost'!B455</f>
        <v>0</v>
      </c>
      <c r="AF403" s="20">
        <f t="shared" si="751"/>
        <v>0</v>
      </c>
      <c r="AG403" s="19"/>
      <c r="AH403" s="19"/>
      <c r="AI403" s="19"/>
      <c r="AJ403" s="23"/>
      <c r="AK403" s="23"/>
      <c r="AL403" s="23"/>
      <c r="AM403" s="20" t="e">
        <f>AG403*'1. Standard_Cost'!B451+'Incremental_Cost Year 1'!#REF!*'1. Standard_Cost'!C451+'Incremental_Cost Year 1'!#REF!*'1. Standard_Cost'!D451+'Incremental_Cost Year 1'!#REF!+'Incremental_Cost Year 1'!#REF!+AK403</f>
        <v>#REF!</v>
      </c>
      <c r="AN403" s="20" t="e">
        <f>AM403*'1. Standard_Cost'!C455</f>
        <v>#REF!</v>
      </c>
      <c r="AO403" s="23"/>
      <c r="AQ403" s="20">
        <f t="shared" si="747"/>
        <v>0</v>
      </c>
      <c r="AR403" s="20">
        <f t="shared" si="748"/>
        <v>0</v>
      </c>
      <c r="AS403" s="20" t="e">
        <f t="shared" si="749"/>
        <v>#REF!</v>
      </c>
      <c r="AT403" s="20" t="e">
        <f t="shared" si="752"/>
        <v>#REF!</v>
      </c>
      <c r="AU403" s="24"/>
      <c r="AV403" s="24"/>
      <c r="AW403" s="24"/>
      <c r="AX403" s="24"/>
      <c r="AY403" s="24"/>
      <c r="AZ403" s="24"/>
      <c r="BA403" s="25" t="e">
        <f t="shared" si="750"/>
        <v>#REF!</v>
      </c>
    </row>
    <row r="404" spans="2:53" ht="41.4" outlineLevel="1">
      <c r="B404" s="41"/>
      <c r="C404" s="41"/>
      <c r="D404" s="86" t="s">
        <v>48</v>
      </c>
      <c r="E404" s="86" t="s">
        <v>372</v>
      </c>
      <c r="F404" s="88" t="s">
        <v>153</v>
      </c>
      <c r="G404" s="89" t="s">
        <v>154</v>
      </c>
      <c r="H404" s="27" t="s">
        <v>362</v>
      </c>
      <c r="I404" s="28"/>
      <c r="J404" s="28"/>
      <c r="K404" s="28"/>
      <c r="L404" s="29">
        <f>SUM(L400:L403)</f>
        <v>0</v>
      </c>
      <c r="M404" s="29">
        <f>SUM(M400:M403)</f>
        <v>0</v>
      </c>
      <c r="N404" s="28"/>
      <c r="O404" s="28"/>
      <c r="P404" s="28"/>
      <c r="Q404" s="28"/>
      <c r="R404" s="30">
        <f>SUM(R400:R403)</f>
        <v>0</v>
      </c>
      <c r="S404" s="30">
        <f>SUM(S400:S403)</f>
        <v>0</v>
      </c>
      <c r="T404" s="30">
        <f>SUM(T400:T403)</f>
        <v>0</v>
      </c>
      <c r="U404" s="30">
        <f>SUM(U400:U403)</f>
        <v>0</v>
      </c>
      <c r="V404" s="28"/>
      <c r="W404" s="28"/>
      <c r="X404" s="28"/>
      <c r="Y404" s="29">
        <f>SUM(Y400:Y403)</f>
        <v>0</v>
      </c>
      <c r="Z404" s="28"/>
      <c r="AA404" s="28"/>
      <c r="AB404" s="29">
        <f t="shared" ref="AB404:AF404" si="753">SUM(AB400:AB403)</f>
        <v>0</v>
      </c>
      <c r="AC404" s="29">
        <f t="shared" si="753"/>
        <v>0</v>
      </c>
      <c r="AD404" s="29">
        <f t="shared" si="753"/>
        <v>0</v>
      </c>
      <c r="AE404" s="29">
        <f t="shared" si="753"/>
        <v>0</v>
      </c>
      <c r="AF404" s="29">
        <f t="shared" si="753"/>
        <v>0</v>
      </c>
      <c r="AG404" s="28"/>
      <c r="AH404" s="28"/>
      <c r="AI404" s="28"/>
      <c r="AJ404" s="30">
        <f>SUM(AJ400:AJ403)</f>
        <v>0</v>
      </c>
      <c r="AK404" s="30">
        <f>SUM(AK400:AK403)</f>
        <v>0</v>
      </c>
      <c r="AL404" s="30">
        <f>SUM(AL400:AL403)</f>
        <v>0</v>
      </c>
      <c r="AM404" s="29" t="e">
        <f>SUM(AM400:AM403)</f>
        <v>#REF!</v>
      </c>
      <c r="AN404" s="29" t="e">
        <f>SUM(AN400:AN403)</f>
        <v>#REF!</v>
      </c>
      <c r="AO404" s="31"/>
      <c r="AP404" s="32"/>
      <c r="AQ404" s="78">
        <f t="shared" ref="AQ404:BA404" si="754">SUM(AQ400:AQ403)</f>
        <v>0</v>
      </c>
      <c r="AR404" s="78">
        <f t="shared" si="754"/>
        <v>0</v>
      </c>
      <c r="AS404" s="78" t="e">
        <f t="shared" si="754"/>
        <v>#REF!</v>
      </c>
      <c r="AT404" s="78" t="e">
        <f t="shared" si="754"/>
        <v>#REF!</v>
      </c>
      <c r="AU404" s="78">
        <f t="shared" si="754"/>
        <v>0</v>
      </c>
      <c r="AV404" s="78">
        <f t="shared" si="754"/>
        <v>0</v>
      </c>
      <c r="AW404" s="78">
        <f t="shared" si="754"/>
        <v>0</v>
      </c>
      <c r="AX404" s="78">
        <f t="shared" si="754"/>
        <v>0</v>
      </c>
      <c r="AY404" s="78">
        <f t="shared" si="754"/>
        <v>0</v>
      </c>
      <c r="AZ404" s="78">
        <f t="shared" si="754"/>
        <v>0</v>
      </c>
      <c r="BA404" s="78" t="e">
        <f t="shared" si="754"/>
        <v>#REF!</v>
      </c>
    </row>
    <row r="405" spans="2:53" outlineLevel="2">
      <c r="B405" s="41"/>
      <c r="C405" s="41"/>
      <c r="D405" s="85"/>
      <c r="E405" s="85"/>
      <c r="F405" s="87"/>
      <c r="G405" s="82"/>
      <c r="H405" s="15" t="s">
        <v>49</v>
      </c>
      <c r="I405" s="16"/>
      <c r="J405" s="17"/>
      <c r="K405" s="17"/>
      <c r="L405" s="18" t="str">
        <f>IF(I405&lt;&gt;0,((VLOOKUP(I405,'1. Standard_Cost'!$B$4:$D$9,2)+VLOOKUP(I405,'1. Standard_Cost'!$B$4:$D$9,3))*J405*K405),"0")</f>
        <v>0</v>
      </c>
      <c r="M405" s="18">
        <f t="shared" ref="M405:M408" si="755">L405*0.167</f>
        <v>0</v>
      </c>
      <c r="N405" s="19"/>
      <c r="O405" s="19"/>
      <c r="P405" s="19"/>
      <c r="Q405" s="19"/>
      <c r="R405" s="20">
        <f>+N405*P405*'1. Standard_Cost'!$B$13</f>
        <v>0</v>
      </c>
      <c r="S405" s="20">
        <f>+N405*O405*P405*'1. Standard_Cost'!$C$13</f>
        <v>0</v>
      </c>
      <c r="T405" s="20">
        <f>+N405*P405*Q405*'1. Standard_Cost'!$D$13</f>
        <v>0</v>
      </c>
      <c r="U405" s="20">
        <f>+N405*O405*'1. Standard_Cost'!$E$13</f>
        <v>0</v>
      </c>
      <c r="V405" s="19"/>
      <c r="W405" s="19"/>
      <c r="X405" s="19"/>
      <c r="Y405" s="20">
        <f>+V405*((X405*'1. Standard_Cost'!$B$17)+(W405*X405*'1. Standard_Cost'!$C$17))</f>
        <v>0</v>
      </c>
      <c r="Z405" s="19"/>
      <c r="AA405" s="19"/>
      <c r="AB405" s="20">
        <f>+Z405*'1. Standard_Cost'!$B$21+AA405*'1. Standard_Cost'!$C$21</f>
        <v>0</v>
      </c>
      <c r="AC405" s="21"/>
      <c r="AD405" s="22"/>
      <c r="AE405" s="20">
        <f>SUM(AD405,AC405,AB405,Y405,U405,T405,S405,R405)*'1. Standard_Cost'!B460</f>
        <v>0</v>
      </c>
      <c r="AF405" s="20">
        <f>SUM(AD405,AE405)</f>
        <v>0</v>
      </c>
      <c r="AG405" s="19"/>
      <c r="AH405" s="19"/>
      <c r="AI405" s="19"/>
      <c r="AJ405" s="23"/>
      <c r="AK405" s="23"/>
      <c r="AL405" s="23"/>
      <c r="AM405" s="20" t="e">
        <f>AG405*'1. Standard_Cost'!B456+'Incremental_Cost Year 1'!#REF!*'1. Standard_Cost'!C456+'Incremental_Cost Year 1'!#REF!*'1. Standard_Cost'!D456+'Incremental_Cost Year 1'!#REF!+'Incremental_Cost Year 1'!#REF!+AK405</f>
        <v>#REF!</v>
      </c>
      <c r="AN405" s="20" t="e">
        <f>AM405*'1. Standard_Cost'!C460</f>
        <v>#REF!</v>
      </c>
      <c r="AO405" s="23"/>
      <c r="AQ405" s="20">
        <f t="shared" ref="AQ405:AQ408" si="756">L405+M405</f>
        <v>0</v>
      </c>
      <c r="AR405" s="20">
        <f t="shared" ref="AR405:AR408" si="757">AF405</f>
        <v>0</v>
      </c>
      <c r="AS405" s="20" t="e">
        <f t="shared" ref="AS405:AS408" si="758">AM405+AN405</f>
        <v>#REF!</v>
      </c>
      <c r="AT405" s="20" t="e">
        <f>SUM(AQ405,AR405,AS405)</f>
        <v>#REF!</v>
      </c>
      <c r="AU405" s="24"/>
      <c r="AV405" s="24"/>
      <c r="AW405" s="24"/>
      <c r="AX405" s="24"/>
      <c r="AY405" s="24"/>
      <c r="AZ405" s="24"/>
      <c r="BA405" s="25" t="e">
        <f t="shared" ref="BA405:BA408" si="759">SUM(AU405:AZ405)-AT405</f>
        <v>#REF!</v>
      </c>
    </row>
    <row r="406" spans="2:53" outlineLevel="2">
      <c r="B406" s="41"/>
      <c r="C406" s="41"/>
      <c r="D406" s="84"/>
      <c r="E406" s="84"/>
      <c r="F406" s="84"/>
      <c r="G406" s="83"/>
      <c r="H406" s="15" t="s">
        <v>50</v>
      </c>
      <c r="I406" s="16"/>
      <c r="J406" s="17"/>
      <c r="K406" s="17"/>
      <c r="L406" s="18" t="str">
        <f>IF(I406&lt;&gt;0,((VLOOKUP(I406,'1. Standard_Cost'!$B$4:$D$9,2)+VLOOKUP(I406,'1. Standard_Cost'!$B$4:$D$9,3))*J406*K406),"0")</f>
        <v>0</v>
      </c>
      <c r="M406" s="18">
        <f t="shared" si="755"/>
        <v>0</v>
      </c>
      <c r="N406" s="19"/>
      <c r="O406" s="19"/>
      <c r="P406" s="19"/>
      <c r="Q406" s="19"/>
      <c r="R406" s="20">
        <f>+N406*P406*'1. Standard_Cost'!$B$13</f>
        <v>0</v>
      </c>
      <c r="S406" s="20">
        <f>+N406*O406*P406*'1. Standard_Cost'!$C$13</f>
        <v>0</v>
      </c>
      <c r="T406" s="20">
        <f>+N406*P406*Q406*'1. Standard_Cost'!$D$13</f>
        <v>0</v>
      </c>
      <c r="U406" s="20">
        <f>+N406*O406*'1. Standard_Cost'!$E$13</f>
        <v>0</v>
      </c>
      <c r="V406" s="19"/>
      <c r="W406" s="19"/>
      <c r="X406" s="19"/>
      <c r="Y406" s="20">
        <f>+V406*((X406*'1. Standard_Cost'!$B$17)+(W406*X406*'1. Standard_Cost'!$C$17))</f>
        <v>0</v>
      </c>
      <c r="Z406" s="19"/>
      <c r="AA406" s="19"/>
      <c r="AB406" s="20">
        <f>+Z406*'1. Standard_Cost'!$B$21+AA406*'1. Standard_Cost'!$C$21</f>
        <v>0</v>
      </c>
      <c r="AC406" s="21"/>
      <c r="AD406" s="22"/>
      <c r="AE406" s="20">
        <f>SUM(AD406,AC406,AB406,Y406,U406,T406,S406,R406)*'1. Standard_Cost'!B460</f>
        <v>0</v>
      </c>
      <c r="AF406" s="20">
        <f t="shared" ref="AF406:AF408" si="760">SUM(AD406,AE406)</f>
        <v>0</v>
      </c>
      <c r="AG406" s="19"/>
      <c r="AH406" s="19"/>
      <c r="AI406" s="19"/>
      <c r="AJ406" s="23"/>
      <c r="AK406" s="23"/>
      <c r="AL406" s="23"/>
      <c r="AM406" s="20" t="e">
        <f>AG406*'1. Standard_Cost'!B456+'Incremental_Cost Year 1'!#REF!*'1. Standard_Cost'!C456+'Incremental_Cost Year 1'!#REF!*'1. Standard_Cost'!D456+'Incremental_Cost Year 1'!#REF!+'Incremental_Cost Year 1'!#REF!+AK406</f>
        <v>#REF!</v>
      </c>
      <c r="AN406" s="20" t="e">
        <f>AM406*'1. Standard_Cost'!C460</f>
        <v>#REF!</v>
      </c>
      <c r="AO406" s="23"/>
      <c r="AQ406" s="20">
        <f t="shared" si="756"/>
        <v>0</v>
      </c>
      <c r="AR406" s="20">
        <f t="shared" si="757"/>
        <v>0</v>
      </c>
      <c r="AS406" s="20" t="e">
        <f t="shared" si="758"/>
        <v>#REF!</v>
      </c>
      <c r="AT406" s="20" t="e">
        <f t="shared" ref="AT406:AT408" si="761">SUM(AQ406,AR406,AS406)</f>
        <v>#REF!</v>
      </c>
      <c r="AU406" s="24"/>
      <c r="AV406" s="24">
        <v>0</v>
      </c>
      <c r="AW406" s="24"/>
      <c r="AX406" s="24"/>
      <c r="AY406" s="24"/>
      <c r="AZ406" s="24"/>
      <c r="BA406" s="25" t="e">
        <f t="shared" si="759"/>
        <v>#REF!</v>
      </c>
    </row>
    <row r="407" spans="2:53" outlineLevel="2">
      <c r="B407" s="41"/>
      <c r="C407" s="41"/>
      <c r="D407" s="84"/>
      <c r="E407" s="84"/>
      <c r="F407" s="84"/>
      <c r="G407" s="83"/>
      <c r="H407" s="15" t="s">
        <v>51</v>
      </c>
      <c r="I407" s="16"/>
      <c r="J407" s="17"/>
      <c r="K407" s="17"/>
      <c r="L407" s="18" t="str">
        <f>IF(I407&lt;&gt;0,((VLOOKUP(I407,'1. Standard_Cost'!$B$4:$D$9,2)+VLOOKUP(I407,'1. Standard_Cost'!$B$4:$D$9,3))*J407*K407),"0")</f>
        <v>0</v>
      </c>
      <c r="M407" s="18">
        <f t="shared" si="755"/>
        <v>0</v>
      </c>
      <c r="N407" s="19"/>
      <c r="O407" s="19"/>
      <c r="P407" s="19"/>
      <c r="Q407" s="19"/>
      <c r="R407" s="20">
        <f>+N407*P407*'1. Standard_Cost'!$B$13</f>
        <v>0</v>
      </c>
      <c r="S407" s="20">
        <f>+N407*O407*P407*'1. Standard_Cost'!$C$13</f>
        <v>0</v>
      </c>
      <c r="T407" s="20">
        <f>+N407*P407*Q407*'1. Standard_Cost'!$D$13</f>
        <v>0</v>
      </c>
      <c r="U407" s="20">
        <f>+N407*O407*'1. Standard_Cost'!$E$13</f>
        <v>0</v>
      </c>
      <c r="V407" s="19"/>
      <c r="W407" s="19"/>
      <c r="X407" s="19"/>
      <c r="Y407" s="20">
        <f>+V407*((X407*'1. Standard_Cost'!$B$17)+(W407*X407*'1. Standard_Cost'!$C$17))</f>
        <v>0</v>
      </c>
      <c r="Z407" s="19"/>
      <c r="AA407" s="19"/>
      <c r="AB407" s="20">
        <f>+Z407*'1. Standard_Cost'!$B$21+AA407*'1. Standard_Cost'!$C$21</f>
        <v>0</v>
      </c>
      <c r="AC407" s="21"/>
      <c r="AD407" s="22"/>
      <c r="AE407" s="20">
        <f>SUM(AD407,AC407,AB407,Y407,U407,T407,S407,R407)*'1. Standard_Cost'!B460</f>
        <v>0</v>
      </c>
      <c r="AF407" s="20">
        <f t="shared" si="760"/>
        <v>0</v>
      </c>
      <c r="AG407" s="19"/>
      <c r="AH407" s="19"/>
      <c r="AI407" s="19"/>
      <c r="AJ407" s="23"/>
      <c r="AK407" s="23"/>
      <c r="AL407" s="23"/>
      <c r="AM407" s="20" t="e">
        <f>AG407*'1. Standard_Cost'!B456+'Incremental_Cost Year 1'!#REF!*'1. Standard_Cost'!C456+'Incremental_Cost Year 1'!#REF!*'1. Standard_Cost'!D456+'Incremental_Cost Year 1'!#REF!+'Incremental_Cost Year 1'!#REF!+AK407</f>
        <v>#REF!</v>
      </c>
      <c r="AN407" s="20" t="e">
        <f>AM407*'1. Standard_Cost'!C460</f>
        <v>#REF!</v>
      </c>
      <c r="AO407" s="23"/>
      <c r="AQ407" s="20">
        <f t="shared" si="756"/>
        <v>0</v>
      </c>
      <c r="AR407" s="20">
        <f t="shared" si="757"/>
        <v>0</v>
      </c>
      <c r="AS407" s="20" t="e">
        <f t="shared" si="758"/>
        <v>#REF!</v>
      </c>
      <c r="AT407" s="20" t="e">
        <f t="shared" si="761"/>
        <v>#REF!</v>
      </c>
      <c r="AU407" s="24"/>
      <c r="AV407" s="24"/>
      <c r="AW407" s="24"/>
      <c r="AX407" s="24"/>
      <c r="AY407" s="24"/>
      <c r="AZ407" s="24"/>
      <c r="BA407" s="25" t="e">
        <f t="shared" si="759"/>
        <v>#REF!</v>
      </c>
    </row>
    <row r="408" spans="2:53" outlineLevel="2">
      <c r="B408" s="41"/>
      <c r="C408" s="41"/>
      <c r="D408" s="84"/>
      <c r="E408" s="84"/>
      <c r="F408" s="84"/>
      <c r="G408" s="83"/>
      <c r="H408" s="26" t="s">
        <v>180</v>
      </c>
      <c r="I408" s="16"/>
      <c r="J408" s="17"/>
      <c r="K408" s="17"/>
      <c r="L408" s="18" t="str">
        <f>IF(I408&lt;&gt;0,((VLOOKUP(I408,'1. Standard_Cost'!$B$4:$D$9,2)+VLOOKUP(I408,'1. Standard_Cost'!$B$4:$D$9,3))*J408*K408),"0")</f>
        <v>0</v>
      </c>
      <c r="M408" s="18">
        <f t="shared" si="755"/>
        <v>0</v>
      </c>
      <c r="N408" s="19"/>
      <c r="O408" s="19"/>
      <c r="P408" s="19"/>
      <c r="Q408" s="19"/>
      <c r="R408" s="20">
        <f>+N408*P408*'1. Standard_Cost'!$B$13</f>
        <v>0</v>
      </c>
      <c r="S408" s="20">
        <f>+N408*O408*P408*'1. Standard_Cost'!$C$13</f>
        <v>0</v>
      </c>
      <c r="T408" s="20">
        <f>+N408*P408*Q408*'1. Standard_Cost'!$D$13</f>
        <v>0</v>
      </c>
      <c r="U408" s="20">
        <f>+N408*O408*'1. Standard_Cost'!$E$13</f>
        <v>0</v>
      </c>
      <c r="V408" s="19"/>
      <c r="W408" s="19"/>
      <c r="X408" s="19"/>
      <c r="Y408" s="20">
        <f>+V408*((X408*'1. Standard_Cost'!$B$17)+(W408*X408*'1. Standard_Cost'!$C$17))</f>
        <v>0</v>
      </c>
      <c r="Z408" s="19"/>
      <c r="AA408" s="19"/>
      <c r="AB408" s="20">
        <f>+Z408*'1. Standard_Cost'!$B$21+AA408*'1. Standard_Cost'!$C$21</f>
        <v>0</v>
      </c>
      <c r="AC408" s="21"/>
      <c r="AD408" s="22"/>
      <c r="AE408" s="20">
        <f>SUM(AD408,AC408,AB408,Y408,U408,T408,S408,R408)*'1. Standard_Cost'!B460</f>
        <v>0</v>
      </c>
      <c r="AF408" s="20">
        <f t="shared" si="760"/>
        <v>0</v>
      </c>
      <c r="AG408" s="19"/>
      <c r="AH408" s="19"/>
      <c r="AI408" s="19"/>
      <c r="AJ408" s="23"/>
      <c r="AK408" s="23"/>
      <c r="AL408" s="23"/>
      <c r="AM408" s="20" t="e">
        <f>AG408*'1. Standard_Cost'!B456+'Incremental_Cost Year 1'!#REF!*'1. Standard_Cost'!C456+'Incremental_Cost Year 1'!#REF!*'1. Standard_Cost'!D456+'Incremental_Cost Year 1'!#REF!+'Incremental_Cost Year 1'!#REF!+AK408</f>
        <v>#REF!</v>
      </c>
      <c r="AN408" s="20" t="e">
        <f>AM408*'1. Standard_Cost'!C460</f>
        <v>#REF!</v>
      </c>
      <c r="AO408" s="23"/>
      <c r="AQ408" s="20">
        <f t="shared" si="756"/>
        <v>0</v>
      </c>
      <c r="AR408" s="20">
        <f t="shared" si="757"/>
        <v>0</v>
      </c>
      <c r="AS408" s="20" t="e">
        <f t="shared" si="758"/>
        <v>#REF!</v>
      </c>
      <c r="AT408" s="20" t="e">
        <f t="shared" si="761"/>
        <v>#REF!</v>
      </c>
      <c r="AU408" s="24"/>
      <c r="AV408" s="24"/>
      <c r="AW408" s="24"/>
      <c r="AX408" s="24"/>
      <c r="AY408" s="24"/>
      <c r="AZ408" s="24"/>
      <c r="BA408" s="25" t="e">
        <f t="shared" si="759"/>
        <v>#REF!</v>
      </c>
    </row>
    <row r="409" spans="2:53" ht="55.2" outlineLevel="1">
      <c r="B409" s="41"/>
      <c r="C409" s="41"/>
      <c r="D409" s="86" t="s">
        <v>48</v>
      </c>
      <c r="E409" s="86" t="s">
        <v>373</v>
      </c>
      <c r="F409" s="88" t="s">
        <v>153</v>
      </c>
      <c r="G409" s="89" t="s">
        <v>154</v>
      </c>
      <c r="H409" s="27" t="s">
        <v>365</v>
      </c>
      <c r="I409" s="28"/>
      <c r="J409" s="28"/>
      <c r="K409" s="28"/>
      <c r="L409" s="29">
        <f>SUM(L405:L408)</f>
        <v>0</v>
      </c>
      <c r="M409" s="29">
        <f>SUM(M405:M408)</f>
        <v>0</v>
      </c>
      <c r="N409" s="28"/>
      <c r="O409" s="28"/>
      <c r="P409" s="28"/>
      <c r="Q409" s="28"/>
      <c r="R409" s="30">
        <f>SUM(R405:R408)</f>
        <v>0</v>
      </c>
      <c r="S409" s="30">
        <f>SUM(S405:S408)</f>
        <v>0</v>
      </c>
      <c r="T409" s="30">
        <f>SUM(T405:T408)</f>
        <v>0</v>
      </c>
      <c r="U409" s="30">
        <f>SUM(U405:U408)</f>
        <v>0</v>
      </c>
      <c r="V409" s="28"/>
      <c r="W409" s="28"/>
      <c r="X409" s="28"/>
      <c r="Y409" s="29">
        <f>SUM(Y405:Y408)</f>
        <v>0</v>
      </c>
      <c r="Z409" s="28"/>
      <c r="AA409" s="28"/>
      <c r="AB409" s="29">
        <f t="shared" ref="AB409:AF409" si="762">SUM(AB405:AB408)</f>
        <v>0</v>
      </c>
      <c r="AC409" s="29">
        <f t="shared" si="762"/>
        <v>0</v>
      </c>
      <c r="AD409" s="29">
        <f t="shared" si="762"/>
        <v>0</v>
      </c>
      <c r="AE409" s="29">
        <f t="shared" si="762"/>
        <v>0</v>
      </c>
      <c r="AF409" s="29">
        <f t="shared" si="762"/>
        <v>0</v>
      </c>
      <c r="AG409" s="28"/>
      <c r="AH409" s="28"/>
      <c r="AI409" s="28"/>
      <c r="AJ409" s="30">
        <f>SUM(AJ405:AJ408)</f>
        <v>0</v>
      </c>
      <c r="AK409" s="30">
        <f>SUM(AK405:AK408)</f>
        <v>0</v>
      </c>
      <c r="AL409" s="30">
        <f>SUM(AL405:AL408)</f>
        <v>0</v>
      </c>
      <c r="AM409" s="29" t="e">
        <f>SUM(AM405:AM408)</f>
        <v>#REF!</v>
      </c>
      <c r="AN409" s="29" t="e">
        <f>SUM(AN405:AN408)</f>
        <v>#REF!</v>
      </c>
      <c r="AO409" s="31"/>
      <c r="AP409" s="32"/>
      <c r="AQ409" s="78">
        <f t="shared" ref="AQ409:BA409" si="763">SUM(AQ405:AQ408)</f>
        <v>0</v>
      </c>
      <c r="AR409" s="78">
        <f t="shared" si="763"/>
        <v>0</v>
      </c>
      <c r="AS409" s="78" t="e">
        <f t="shared" si="763"/>
        <v>#REF!</v>
      </c>
      <c r="AT409" s="78" t="e">
        <f t="shared" si="763"/>
        <v>#REF!</v>
      </c>
      <c r="AU409" s="78">
        <f t="shared" si="763"/>
        <v>0</v>
      </c>
      <c r="AV409" s="78">
        <f t="shared" si="763"/>
        <v>0</v>
      </c>
      <c r="AW409" s="78">
        <f t="shared" si="763"/>
        <v>0</v>
      </c>
      <c r="AX409" s="78">
        <f t="shared" si="763"/>
        <v>0</v>
      </c>
      <c r="AY409" s="78">
        <f t="shared" si="763"/>
        <v>0</v>
      </c>
      <c r="AZ409" s="78">
        <f t="shared" si="763"/>
        <v>0</v>
      </c>
      <c r="BA409" s="78" t="e">
        <f t="shared" si="763"/>
        <v>#REF!</v>
      </c>
    </row>
    <row r="410" spans="2:53" s="39" customFormat="1" ht="12.75" customHeight="1">
      <c r="B410" s="49"/>
      <c r="C410" s="224" t="s">
        <v>374</v>
      </c>
      <c r="D410" s="224"/>
      <c r="E410" s="225"/>
      <c r="F410" s="69"/>
      <c r="G410" s="69"/>
      <c r="H410" s="57" t="s">
        <v>384</v>
      </c>
      <c r="I410" s="58"/>
      <c r="J410" s="58"/>
      <c r="K410" s="58"/>
      <c r="L410" s="59">
        <f>SUM(L415,L420,L425,L430)</f>
        <v>0</v>
      </c>
      <c r="M410" s="59">
        <f>SUM(M415,M420,M425,M430)</f>
        <v>0</v>
      </c>
      <c r="N410" s="58"/>
      <c r="O410" s="58"/>
      <c r="P410" s="58"/>
      <c r="Q410" s="58"/>
      <c r="R410" s="59">
        <f>SUM(R415,R420,R425,R430)</f>
        <v>0</v>
      </c>
      <c r="S410" s="59">
        <f t="shared" ref="S410:U410" si="764">SUM(S415,S420,S425,S430)</f>
        <v>0</v>
      </c>
      <c r="T410" s="59">
        <f t="shared" si="764"/>
        <v>0</v>
      </c>
      <c r="U410" s="59">
        <f t="shared" si="764"/>
        <v>0</v>
      </c>
      <c r="V410" s="58"/>
      <c r="W410" s="58"/>
      <c r="X410" s="58"/>
      <c r="Y410" s="59">
        <f>SUM(Y415,Y420,Y425,Y430)</f>
        <v>0</v>
      </c>
      <c r="Z410" s="58"/>
      <c r="AA410" s="58"/>
      <c r="AB410" s="59">
        <f t="shared" ref="AB410:AF410" si="765">SUM(AB415,AB420,AB425,AB430)</f>
        <v>0</v>
      </c>
      <c r="AC410" s="59">
        <f t="shared" si="765"/>
        <v>0</v>
      </c>
      <c r="AD410" s="59">
        <f t="shared" si="765"/>
        <v>0</v>
      </c>
      <c r="AE410" s="59">
        <f t="shared" si="765"/>
        <v>0</v>
      </c>
      <c r="AF410" s="59">
        <f t="shared" si="765"/>
        <v>0</v>
      </c>
      <c r="AG410" s="58"/>
      <c r="AH410" s="58"/>
      <c r="AI410" s="58"/>
      <c r="AJ410" s="59">
        <f t="shared" ref="AJ410:AN410" si="766">SUM(AJ415,AJ420,AJ425,AJ430)</f>
        <v>0</v>
      </c>
      <c r="AK410" s="59">
        <f t="shared" si="766"/>
        <v>0</v>
      </c>
      <c r="AL410" s="59">
        <f t="shared" si="766"/>
        <v>0</v>
      </c>
      <c r="AM410" s="59" t="e">
        <f t="shared" si="766"/>
        <v>#REF!</v>
      </c>
      <c r="AN410" s="59" t="e">
        <f t="shared" si="766"/>
        <v>#REF!</v>
      </c>
      <c r="AO410" s="60"/>
      <c r="AP410" s="40"/>
      <c r="AQ410" s="59">
        <f t="shared" ref="AQ410:BA410" si="767">SUM(AQ415,AQ420,AQ425,AQ430)</f>
        <v>0</v>
      </c>
      <c r="AR410" s="59">
        <f t="shared" si="767"/>
        <v>0</v>
      </c>
      <c r="AS410" s="59" t="e">
        <f t="shared" si="767"/>
        <v>#REF!</v>
      </c>
      <c r="AT410" s="59" t="e">
        <f t="shared" si="767"/>
        <v>#REF!</v>
      </c>
      <c r="AU410" s="59">
        <f t="shared" si="767"/>
        <v>0</v>
      </c>
      <c r="AV410" s="59">
        <f t="shared" si="767"/>
        <v>0</v>
      </c>
      <c r="AW410" s="59">
        <f t="shared" si="767"/>
        <v>0</v>
      </c>
      <c r="AX410" s="59">
        <f t="shared" si="767"/>
        <v>0</v>
      </c>
      <c r="AY410" s="59">
        <f t="shared" si="767"/>
        <v>0</v>
      </c>
      <c r="AZ410" s="59">
        <f t="shared" si="767"/>
        <v>0</v>
      </c>
      <c r="BA410" s="59" t="e">
        <f t="shared" si="767"/>
        <v>#REF!</v>
      </c>
    </row>
    <row r="411" spans="2:53" outlineLevel="2">
      <c r="B411" s="41"/>
      <c r="C411" s="38"/>
      <c r="D411" s="85"/>
      <c r="E411" s="85"/>
      <c r="F411" s="87"/>
      <c r="G411" s="82"/>
      <c r="H411" s="15" t="s">
        <v>49</v>
      </c>
      <c r="I411" s="16"/>
      <c r="J411" s="17"/>
      <c r="K411" s="17"/>
      <c r="L411" s="18" t="str">
        <f>IF(I411&lt;&gt;0,((VLOOKUP(I411,'1. Standard_Cost'!$B$4:$D$9,2)+VLOOKUP(I411,'1. Standard_Cost'!$B$4:$D$9,3))*J411*K411),"0")</f>
        <v>0</v>
      </c>
      <c r="M411" s="18">
        <f t="shared" ref="M411:M414" si="768">L411*0.167</f>
        <v>0</v>
      </c>
      <c r="N411" s="19"/>
      <c r="O411" s="19"/>
      <c r="P411" s="19"/>
      <c r="Q411" s="19"/>
      <c r="R411" s="20">
        <f>+N411*P411*'1. Standard_Cost'!$B$13</f>
        <v>0</v>
      </c>
      <c r="S411" s="20">
        <f>+N411*O411*P411*'1. Standard_Cost'!$C$13</f>
        <v>0</v>
      </c>
      <c r="T411" s="20">
        <f>+N411*P411*Q411*'1. Standard_Cost'!$D$13</f>
        <v>0</v>
      </c>
      <c r="U411" s="20">
        <f>+N411*O411*'1. Standard_Cost'!$E$13</f>
        <v>0</v>
      </c>
      <c r="V411" s="19"/>
      <c r="W411" s="19"/>
      <c r="X411" s="19"/>
      <c r="Y411" s="20">
        <f>+V411*((X411*'1. Standard_Cost'!$B$17)+(W411*X411*'1. Standard_Cost'!$C$17))</f>
        <v>0</v>
      </c>
      <c r="Z411" s="19"/>
      <c r="AA411" s="19"/>
      <c r="AB411" s="20">
        <f>+Z411*'1. Standard_Cost'!$B$21+AA411*'1. Standard_Cost'!$C$21</f>
        <v>0</v>
      </c>
      <c r="AC411" s="21"/>
      <c r="AD411" s="22"/>
      <c r="AE411" s="20">
        <f>SUM(AD411,AC411,AB411,Y411,U411,T411,S411,R411)*'1. Standard_Cost'!B471</f>
        <v>0</v>
      </c>
      <c r="AF411" s="20">
        <f>SUM(AD411,AE411)</f>
        <v>0</v>
      </c>
      <c r="AG411" s="19"/>
      <c r="AH411" s="19"/>
      <c r="AI411" s="19"/>
      <c r="AJ411" s="23"/>
      <c r="AK411" s="23"/>
      <c r="AL411" s="23"/>
      <c r="AM411" s="20" t="e">
        <f>AG411*'1. Standard_Cost'!B467+'Incremental_Cost Year 1'!#REF!*'1. Standard_Cost'!C467+'Incremental_Cost Year 1'!#REF!*'1. Standard_Cost'!D467+'Incremental_Cost Year 1'!#REF!+'Incremental_Cost Year 1'!#REF!+AK411</f>
        <v>#REF!</v>
      </c>
      <c r="AN411" s="20" t="e">
        <f>AM411*'1. Standard_Cost'!C471</f>
        <v>#REF!</v>
      </c>
      <c r="AO411" s="23"/>
      <c r="AQ411" s="20">
        <f t="shared" ref="AQ411:AQ414" si="769">L411+M411</f>
        <v>0</v>
      </c>
      <c r="AR411" s="20">
        <f t="shared" ref="AR411:AR414" si="770">AF411</f>
        <v>0</v>
      </c>
      <c r="AS411" s="20" t="e">
        <f t="shared" ref="AS411:AS414" si="771">AM411+AN411</f>
        <v>#REF!</v>
      </c>
      <c r="AT411" s="20" t="e">
        <f>SUM(AQ411,AR411,AS411)</f>
        <v>#REF!</v>
      </c>
      <c r="AU411" s="24"/>
      <c r="AV411" s="24"/>
      <c r="AW411" s="24"/>
      <c r="AX411" s="24"/>
      <c r="AY411" s="24"/>
      <c r="AZ411" s="24"/>
      <c r="BA411" s="25" t="e">
        <f t="shared" ref="BA411:BA414" si="772">SUM(AU411:AZ411)-AT411</f>
        <v>#REF!</v>
      </c>
    </row>
    <row r="412" spans="2:53" outlineLevel="2">
      <c r="B412" s="41"/>
      <c r="C412" s="38"/>
      <c r="D412" s="84"/>
      <c r="E412" s="84"/>
      <c r="F412" s="84"/>
      <c r="G412" s="83"/>
      <c r="H412" s="15" t="s">
        <v>50</v>
      </c>
      <c r="I412" s="16"/>
      <c r="J412" s="17"/>
      <c r="K412" s="17"/>
      <c r="L412" s="18" t="str">
        <f>IF(I412&lt;&gt;0,((VLOOKUP(I412,'1. Standard_Cost'!$B$4:$D$9,2)+VLOOKUP(I412,'1. Standard_Cost'!$B$4:$D$9,3))*J412*K412),"0")</f>
        <v>0</v>
      </c>
      <c r="M412" s="18">
        <f t="shared" si="768"/>
        <v>0</v>
      </c>
      <c r="N412" s="19"/>
      <c r="O412" s="19"/>
      <c r="P412" s="19"/>
      <c r="Q412" s="19"/>
      <c r="R412" s="20">
        <f>+N412*P412*'1. Standard_Cost'!$B$13</f>
        <v>0</v>
      </c>
      <c r="S412" s="20">
        <f>+N412*O412*P412*'1. Standard_Cost'!$C$13</f>
        <v>0</v>
      </c>
      <c r="T412" s="20">
        <f>+N412*P412*Q412*'1. Standard_Cost'!$D$13</f>
        <v>0</v>
      </c>
      <c r="U412" s="20">
        <f>+N412*O412*'1. Standard_Cost'!$E$13</f>
        <v>0</v>
      </c>
      <c r="V412" s="19"/>
      <c r="W412" s="19"/>
      <c r="X412" s="19"/>
      <c r="Y412" s="20">
        <f>+V412*((X412*'1. Standard_Cost'!$B$17)+(W412*X412*'1. Standard_Cost'!$C$17))</f>
        <v>0</v>
      </c>
      <c r="Z412" s="19"/>
      <c r="AA412" s="19"/>
      <c r="AB412" s="20">
        <f>+Z412*'1. Standard_Cost'!$B$21+AA412*'1. Standard_Cost'!$C$21</f>
        <v>0</v>
      </c>
      <c r="AC412" s="21"/>
      <c r="AD412" s="22"/>
      <c r="AE412" s="20">
        <f>SUM(AD412,AC412,AB412,Y412,U412,T412,S412,R412)*'1. Standard_Cost'!B471</f>
        <v>0</v>
      </c>
      <c r="AF412" s="20">
        <f t="shared" ref="AF412:AF414" si="773">SUM(AD412,AE412)</f>
        <v>0</v>
      </c>
      <c r="AG412" s="19"/>
      <c r="AH412" s="19"/>
      <c r="AI412" s="19"/>
      <c r="AJ412" s="23"/>
      <c r="AK412" s="23"/>
      <c r="AL412" s="23"/>
      <c r="AM412" s="20" t="e">
        <f>AG412*'1. Standard_Cost'!B467+'Incremental_Cost Year 1'!#REF!*'1. Standard_Cost'!C467+'Incremental_Cost Year 1'!#REF!*'1. Standard_Cost'!D467+'Incremental_Cost Year 1'!#REF!+'Incremental_Cost Year 1'!#REF!+AK412</f>
        <v>#REF!</v>
      </c>
      <c r="AN412" s="20" t="e">
        <f>AM412*'1. Standard_Cost'!C471</f>
        <v>#REF!</v>
      </c>
      <c r="AO412" s="23"/>
      <c r="AQ412" s="20">
        <f t="shared" si="769"/>
        <v>0</v>
      </c>
      <c r="AR412" s="20">
        <f t="shared" si="770"/>
        <v>0</v>
      </c>
      <c r="AS412" s="20" t="e">
        <f t="shared" si="771"/>
        <v>#REF!</v>
      </c>
      <c r="AT412" s="20" t="e">
        <f t="shared" ref="AT412:AT414" si="774">SUM(AQ412,AR412,AS412)</f>
        <v>#REF!</v>
      </c>
      <c r="AU412" s="24"/>
      <c r="AV412" s="24"/>
      <c r="AW412" s="24"/>
      <c r="AX412" s="24"/>
      <c r="AY412" s="24"/>
      <c r="AZ412" s="24"/>
      <c r="BA412" s="25" t="e">
        <f t="shared" si="772"/>
        <v>#REF!</v>
      </c>
    </row>
    <row r="413" spans="2:53" outlineLevel="2">
      <c r="B413" s="41"/>
      <c r="C413" s="38"/>
      <c r="D413" s="84"/>
      <c r="E413" s="84"/>
      <c r="F413" s="84"/>
      <c r="G413" s="83"/>
      <c r="H413" s="15" t="s">
        <v>51</v>
      </c>
      <c r="I413" s="16"/>
      <c r="J413" s="17"/>
      <c r="K413" s="17"/>
      <c r="L413" s="18" t="str">
        <f>IF(I413&lt;&gt;0,((VLOOKUP(I413,'1. Standard_Cost'!$B$4:$D$9,2)+VLOOKUP(I413,'1. Standard_Cost'!$B$4:$D$9,3))*J413*K413),"0")</f>
        <v>0</v>
      </c>
      <c r="M413" s="18">
        <f t="shared" si="768"/>
        <v>0</v>
      </c>
      <c r="N413" s="19"/>
      <c r="O413" s="19"/>
      <c r="P413" s="19"/>
      <c r="Q413" s="19"/>
      <c r="R413" s="20">
        <f>+N413*P413*'1. Standard_Cost'!$B$13</f>
        <v>0</v>
      </c>
      <c r="S413" s="20">
        <f>+N413*O413*P413*'1. Standard_Cost'!$C$13</f>
        <v>0</v>
      </c>
      <c r="T413" s="20">
        <f>+N413*P413*Q413*'1. Standard_Cost'!$D$13</f>
        <v>0</v>
      </c>
      <c r="U413" s="20">
        <f>+N413*O413*'1. Standard_Cost'!$E$13</f>
        <v>0</v>
      </c>
      <c r="V413" s="19"/>
      <c r="W413" s="19"/>
      <c r="X413" s="19"/>
      <c r="Y413" s="20">
        <f>+V413*((X413*'1. Standard_Cost'!$B$17)+(W413*X413*'1. Standard_Cost'!$C$17))</f>
        <v>0</v>
      </c>
      <c r="Z413" s="19"/>
      <c r="AA413" s="19"/>
      <c r="AB413" s="20">
        <f>+Z413*'1. Standard_Cost'!$B$21+AA413*'1. Standard_Cost'!$C$21</f>
        <v>0</v>
      </c>
      <c r="AC413" s="21"/>
      <c r="AD413" s="22"/>
      <c r="AE413" s="20">
        <f>SUM(AD413,AC413,AB413,Y413,U413,T413,S413,R413)*'1. Standard_Cost'!B471</f>
        <v>0</v>
      </c>
      <c r="AF413" s="20">
        <f t="shared" si="773"/>
        <v>0</v>
      </c>
      <c r="AG413" s="19"/>
      <c r="AH413" s="19"/>
      <c r="AI413" s="19"/>
      <c r="AJ413" s="23"/>
      <c r="AK413" s="23"/>
      <c r="AL413" s="23"/>
      <c r="AM413" s="20" t="e">
        <f>AG413*'1. Standard_Cost'!B467+'Incremental_Cost Year 1'!#REF!*'1. Standard_Cost'!C467+'Incremental_Cost Year 1'!#REF!*'1. Standard_Cost'!D467+'Incremental_Cost Year 1'!#REF!+'Incremental_Cost Year 1'!#REF!+AK413</f>
        <v>#REF!</v>
      </c>
      <c r="AN413" s="20" t="e">
        <f>AM413*'1. Standard_Cost'!C471</f>
        <v>#REF!</v>
      </c>
      <c r="AO413" s="23"/>
      <c r="AQ413" s="20">
        <f t="shared" si="769"/>
        <v>0</v>
      </c>
      <c r="AR413" s="20">
        <f t="shared" si="770"/>
        <v>0</v>
      </c>
      <c r="AS413" s="20" t="e">
        <f t="shared" si="771"/>
        <v>#REF!</v>
      </c>
      <c r="AT413" s="20" t="e">
        <f t="shared" si="774"/>
        <v>#REF!</v>
      </c>
      <c r="AU413" s="24"/>
      <c r="AV413" s="24"/>
      <c r="AW413" s="24"/>
      <c r="AX413" s="24"/>
      <c r="AY413" s="24"/>
      <c r="AZ413" s="24"/>
      <c r="BA413" s="25" t="e">
        <f t="shared" si="772"/>
        <v>#REF!</v>
      </c>
    </row>
    <row r="414" spans="2:53" outlineLevel="2">
      <c r="B414" s="41"/>
      <c r="C414" s="38"/>
      <c r="D414" s="84"/>
      <c r="E414" s="84"/>
      <c r="F414" s="84"/>
      <c r="G414" s="83"/>
      <c r="H414" s="26" t="s">
        <v>180</v>
      </c>
      <c r="I414" s="16"/>
      <c r="J414" s="17"/>
      <c r="K414" s="17"/>
      <c r="L414" s="18" t="str">
        <f>IF(I414&lt;&gt;0,((VLOOKUP(I414,'1. Standard_Cost'!$B$4:$D$9,2)+VLOOKUP(I414,'1. Standard_Cost'!$B$4:$D$9,3))*J414*K414),"0")</f>
        <v>0</v>
      </c>
      <c r="M414" s="18">
        <f t="shared" si="768"/>
        <v>0</v>
      </c>
      <c r="N414" s="19"/>
      <c r="O414" s="19"/>
      <c r="P414" s="19"/>
      <c r="Q414" s="19"/>
      <c r="R414" s="20">
        <f>+N414*P414*'1. Standard_Cost'!$B$13</f>
        <v>0</v>
      </c>
      <c r="S414" s="20">
        <f>+N414*O414*P414*'1. Standard_Cost'!$C$13</f>
        <v>0</v>
      </c>
      <c r="T414" s="20">
        <f>+N414*P414*Q414*'1. Standard_Cost'!$D$13</f>
        <v>0</v>
      </c>
      <c r="U414" s="20">
        <f>+N414*O414*'1. Standard_Cost'!$E$13</f>
        <v>0</v>
      </c>
      <c r="V414" s="19"/>
      <c r="W414" s="19"/>
      <c r="X414" s="19"/>
      <c r="Y414" s="20">
        <f>+V414*((X414*'1. Standard_Cost'!$B$17)+(W414*X414*'1. Standard_Cost'!$C$17))</f>
        <v>0</v>
      </c>
      <c r="Z414" s="19"/>
      <c r="AA414" s="19"/>
      <c r="AB414" s="20">
        <f>+Z414*'1. Standard_Cost'!$B$21+AA414*'1. Standard_Cost'!$C$21</f>
        <v>0</v>
      </c>
      <c r="AC414" s="21"/>
      <c r="AD414" s="22"/>
      <c r="AE414" s="20">
        <f>SUM(AD414,AC414,AB414,Y414,U414,T414,S414,R414)*'1. Standard_Cost'!B471</f>
        <v>0</v>
      </c>
      <c r="AF414" s="20">
        <f t="shared" si="773"/>
        <v>0</v>
      </c>
      <c r="AG414" s="19"/>
      <c r="AH414" s="19"/>
      <c r="AI414" s="19"/>
      <c r="AJ414" s="23"/>
      <c r="AK414" s="23"/>
      <c r="AL414" s="23"/>
      <c r="AM414" s="20" t="e">
        <f>AG414*'1. Standard_Cost'!B467+'Incremental_Cost Year 1'!#REF!*'1. Standard_Cost'!C467+'Incremental_Cost Year 1'!#REF!*'1. Standard_Cost'!D467+'Incremental_Cost Year 1'!#REF!+'Incremental_Cost Year 1'!#REF!+AK414</f>
        <v>#REF!</v>
      </c>
      <c r="AN414" s="20" t="e">
        <f>AM414*'1. Standard_Cost'!C471</f>
        <v>#REF!</v>
      </c>
      <c r="AO414" s="23"/>
      <c r="AQ414" s="20">
        <f t="shared" si="769"/>
        <v>0</v>
      </c>
      <c r="AR414" s="20">
        <f t="shared" si="770"/>
        <v>0</v>
      </c>
      <c r="AS414" s="20" t="e">
        <f t="shared" si="771"/>
        <v>#REF!</v>
      </c>
      <c r="AT414" s="20" t="e">
        <f t="shared" si="774"/>
        <v>#REF!</v>
      </c>
      <c r="AU414" s="24"/>
      <c r="AV414" s="24"/>
      <c r="AW414" s="24"/>
      <c r="AX414" s="24"/>
      <c r="AY414" s="24"/>
      <c r="AZ414" s="24"/>
      <c r="BA414" s="25" t="e">
        <f t="shared" si="772"/>
        <v>#REF!</v>
      </c>
    </row>
    <row r="415" spans="2:53" ht="27.6" outlineLevel="1">
      <c r="B415" s="41"/>
      <c r="C415" s="38"/>
      <c r="D415" s="86" t="s">
        <v>48</v>
      </c>
      <c r="E415" s="86" t="s">
        <v>375</v>
      </c>
      <c r="F415" s="88" t="s">
        <v>153</v>
      </c>
      <c r="G415" s="89" t="s">
        <v>154</v>
      </c>
      <c r="H415" s="27" t="s">
        <v>382</v>
      </c>
      <c r="I415" s="28"/>
      <c r="J415" s="28"/>
      <c r="K415" s="28"/>
      <c r="L415" s="29">
        <f>SUM(L411:L414)</f>
        <v>0</v>
      </c>
      <c r="M415" s="29">
        <f>SUM(M411:M414)</f>
        <v>0</v>
      </c>
      <c r="N415" s="28"/>
      <c r="O415" s="28"/>
      <c r="P415" s="28"/>
      <c r="Q415" s="28"/>
      <c r="R415" s="30">
        <f>SUM(R411:R414)</f>
        <v>0</v>
      </c>
      <c r="S415" s="30">
        <f>SUM(S411:S414)</f>
        <v>0</v>
      </c>
      <c r="T415" s="30">
        <f>SUM(T411:T414)</f>
        <v>0</v>
      </c>
      <c r="U415" s="30">
        <f>SUM(U411:U414)</f>
        <v>0</v>
      </c>
      <c r="V415" s="28"/>
      <c r="W415" s="28"/>
      <c r="X415" s="28"/>
      <c r="Y415" s="29">
        <f>SUM(Y411:Y414)</f>
        <v>0</v>
      </c>
      <c r="Z415" s="28"/>
      <c r="AA415" s="28"/>
      <c r="AB415" s="29">
        <f t="shared" ref="AB415:AF415" si="775">SUM(AB411:AB414)</f>
        <v>0</v>
      </c>
      <c r="AC415" s="29">
        <f t="shared" si="775"/>
        <v>0</v>
      </c>
      <c r="AD415" s="29">
        <f t="shared" si="775"/>
        <v>0</v>
      </c>
      <c r="AE415" s="29">
        <f t="shared" si="775"/>
        <v>0</v>
      </c>
      <c r="AF415" s="29">
        <f t="shared" si="775"/>
        <v>0</v>
      </c>
      <c r="AG415" s="28"/>
      <c r="AH415" s="28"/>
      <c r="AI415" s="28"/>
      <c r="AJ415" s="30">
        <f>SUM(AJ411:AJ414)</f>
        <v>0</v>
      </c>
      <c r="AK415" s="30">
        <f>SUM(AK411:AK414)</f>
        <v>0</v>
      </c>
      <c r="AL415" s="30">
        <f>SUM(AL411:AL414)</f>
        <v>0</v>
      </c>
      <c r="AM415" s="29" t="e">
        <f>SUM(AM411:AM414)</f>
        <v>#REF!</v>
      </c>
      <c r="AN415" s="29" t="e">
        <f>SUM(AN411:AN414)</f>
        <v>#REF!</v>
      </c>
      <c r="AO415" s="31"/>
      <c r="AP415" s="32"/>
      <c r="AQ415" s="78">
        <f t="shared" ref="AQ415:BA415" si="776">SUM(AQ411:AQ414)</f>
        <v>0</v>
      </c>
      <c r="AR415" s="78">
        <f t="shared" si="776"/>
        <v>0</v>
      </c>
      <c r="AS415" s="78" t="e">
        <f t="shared" si="776"/>
        <v>#REF!</v>
      </c>
      <c r="AT415" s="78" t="e">
        <f t="shared" si="776"/>
        <v>#REF!</v>
      </c>
      <c r="AU415" s="78">
        <f t="shared" si="776"/>
        <v>0</v>
      </c>
      <c r="AV415" s="78">
        <f t="shared" si="776"/>
        <v>0</v>
      </c>
      <c r="AW415" s="78">
        <f t="shared" si="776"/>
        <v>0</v>
      </c>
      <c r="AX415" s="78">
        <f t="shared" si="776"/>
        <v>0</v>
      </c>
      <c r="AY415" s="78">
        <f t="shared" si="776"/>
        <v>0</v>
      </c>
      <c r="AZ415" s="78">
        <f t="shared" si="776"/>
        <v>0</v>
      </c>
      <c r="BA415" s="78" t="e">
        <f t="shared" si="776"/>
        <v>#REF!</v>
      </c>
    </row>
    <row r="416" spans="2:53" outlineLevel="2">
      <c r="B416" s="41"/>
      <c r="C416" s="38"/>
      <c r="D416" s="85"/>
      <c r="E416" s="85"/>
      <c r="F416" s="87"/>
      <c r="G416" s="82"/>
      <c r="H416" s="15" t="s">
        <v>49</v>
      </c>
      <c r="I416" s="16"/>
      <c r="J416" s="17"/>
      <c r="K416" s="17"/>
      <c r="L416" s="18" t="str">
        <f>IF(I416&lt;&gt;0,((VLOOKUP(I416,'1. Standard_Cost'!$B$4:$D$9,2)+VLOOKUP(I416,'1. Standard_Cost'!$B$4:$D$9,3))*J416*K416),"0")</f>
        <v>0</v>
      </c>
      <c r="M416" s="18">
        <f t="shared" ref="M416:M419" si="777">L416*0.167</f>
        <v>0</v>
      </c>
      <c r="N416" s="19"/>
      <c r="O416" s="19"/>
      <c r="P416" s="19"/>
      <c r="Q416" s="19"/>
      <c r="R416" s="20">
        <f>+N416*P416*'1. Standard_Cost'!$B$13</f>
        <v>0</v>
      </c>
      <c r="S416" s="20">
        <f>+N416*O416*P416*'1. Standard_Cost'!$C$13</f>
        <v>0</v>
      </c>
      <c r="T416" s="20">
        <f>+N416*P416*Q416*'1. Standard_Cost'!$D$13</f>
        <v>0</v>
      </c>
      <c r="U416" s="20">
        <f>+N416*O416*'1. Standard_Cost'!$E$13</f>
        <v>0</v>
      </c>
      <c r="V416" s="19"/>
      <c r="W416" s="19"/>
      <c r="X416" s="19"/>
      <c r="Y416" s="20">
        <f>+V416*((X416*'1. Standard_Cost'!$B$17)+(W416*X416*'1. Standard_Cost'!$C$17))</f>
        <v>0</v>
      </c>
      <c r="Z416" s="19"/>
      <c r="AA416" s="19"/>
      <c r="AB416" s="20">
        <f>+Z416*'1. Standard_Cost'!$B$21+AA416*'1. Standard_Cost'!$C$21</f>
        <v>0</v>
      </c>
      <c r="AC416" s="21"/>
      <c r="AD416" s="22"/>
      <c r="AE416" s="20">
        <f>SUM(AD416,AC416,AB416,Y416,U416,T416,S416,R416)*'1. Standard_Cost'!B471</f>
        <v>0</v>
      </c>
      <c r="AF416" s="20">
        <f>SUM(AD416,AE416)</f>
        <v>0</v>
      </c>
      <c r="AG416" s="19"/>
      <c r="AH416" s="19"/>
      <c r="AI416" s="19"/>
      <c r="AJ416" s="23"/>
      <c r="AK416" s="23"/>
      <c r="AL416" s="23"/>
      <c r="AM416" s="20" t="e">
        <f>AG416*'1. Standard_Cost'!B467+'Incremental_Cost Year 1'!#REF!*'1. Standard_Cost'!C467+'Incremental_Cost Year 1'!#REF!*'1. Standard_Cost'!D467+'Incremental_Cost Year 1'!#REF!+'Incremental_Cost Year 1'!#REF!+AK416</f>
        <v>#REF!</v>
      </c>
      <c r="AN416" s="20" t="e">
        <f>AM416*'1. Standard_Cost'!C471</f>
        <v>#REF!</v>
      </c>
      <c r="AO416" s="23"/>
      <c r="AQ416" s="20">
        <f t="shared" ref="AQ416:AQ419" si="778">L416+M416</f>
        <v>0</v>
      </c>
      <c r="AR416" s="20">
        <f t="shared" ref="AR416:AR419" si="779">AF416</f>
        <v>0</v>
      </c>
      <c r="AS416" s="20" t="e">
        <f t="shared" ref="AS416:AS419" si="780">AM416+AN416</f>
        <v>#REF!</v>
      </c>
      <c r="AT416" s="20" t="e">
        <f>SUM(AQ416,AR416,AS416)</f>
        <v>#REF!</v>
      </c>
      <c r="AU416" s="24"/>
      <c r="AV416" s="24"/>
      <c r="AW416" s="24"/>
      <c r="AX416" s="24"/>
      <c r="AY416" s="24"/>
      <c r="AZ416" s="24"/>
      <c r="BA416" s="25" t="e">
        <f t="shared" ref="BA416:BA419" si="781">SUM(AU416:AZ416)-AT416</f>
        <v>#REF!</v>
      </c>
    </row>
    <row r="417" spans="2:53" outlineLevel="2">
      <c r="B417" s="41"/>
      <c r="C417" s="38"/>
      <c r="D417" s="84"/>
      <c r="E417" s="84"/>
      <c r="F417" s="84"/>
      <c r="G417" s="83"/>
      <c r="H417" s="15" t="s">
        <v>50</v>
      </c>
      <c r="I417" s="16"/>
      <c r="J417" s="17"/>
      <c r="K417" s="17"/>
      <c r="L417" s="18" t="str">
        <f>IF(I417&lt;&gt;0,((VLOOKUP(I417,'1. Standard_Cost'!$B$4:$D$9,2)+VLOOKUP(I417,'1. Standard_Cost'!$B$4:$D$9,3))*J417*K417),"0")</f>
        <v>0</v>
      </c>
      <c r="M417" s="18">
        <f t="shared" si="777"/>
        <v>0</v>
      </c>
      <c r="N417" s="19"/>
      <c r="O417" s="19"/>
      <c r="P417" s="19"/>
      <c r="Q417" s="19"/>
      <c r="R417" s="20">
        <f>+N417*P417*'1. Standard_Cost'!$B$13</f>
        <v>0</v>
      </c>
      <c r="S417" s="20">
        <f>+N417*O417*P417*'1. Standard_Cost'!$C$13</f>
        <v>0</v>
      </c>
      <c r="T417" s="20">
        <f>+N417*P417*Q417*'1. Standard_Cost'!$D$13</f>
        <v>0</v>
      </c>
      <c r="U417" s="20">
        <f>+N417*O417*'1. Standard_Cost'!$E$13</f>
        <v>0</v>
      </c>
      <c r="V417" s="19"/>
      <c r="W417" s="19"/>
      <c r="X417" s="19"/>
      <c r="Y417" s="20">
        <f>+V417*((X417*'1. Standard_Cost'!$B$17)+(W417*X417*'1. Standard_Cost'!$C$17))</f>
        <v>0</v>
      </c>
      <c r="Z417" s="19"/>
      <c r="AA417" s="19"/>
      <c r="AB417" s="20">
        <f>+Z417*'1. Standard_Cost'!$B$21+AA417*'1. Standard_Cost'!$C$21</f>
        <v>0</v>
      </c>
      <c r="AC417" s="21"/>
      <c r="AD417" s="22"/>
      <c r="AE417" s="20">
        <f>SUM(AD417,AC417,AB417,Y417,U417,T417,S417,R417)*'1. Standard_Cost'!B471</f>
        <v>0</v>
      </c>
      <c r="AF417" s="20">
        <f t="shared" ref="AF417:AF419" si="782">SUM(AD417,AE417)</f>
        <v>0</v>
      </c>
      <c r="AG417" s="19"/>
      <c r="AH417" s="19"/>
      <c r="AI417" s="19"/>
      <c r="AJ417" s="23"/>
      <c r="AK417" s="23"/>
      <c r="AL417" s="23"/>
      <c r="AM417" s="20" t="e">
        <f>AG417*'1. Standard_Cost'!B467+'Incremental_Cost Year 1'!#REF!*'1. Standard_Cost'!C467+'Incremental_Cost Year 1'!#REF!*'1. Standard_Cost'!D467+'Incremental_Cost Year 1'!#REF!+'Incremental_Cost Year 1'!#REF!+AK417</f>
        <v>#REF!</v>
      </c>
      <c r="AN417" s="20" t="e">
        <f>AM417*'1. Standard_Cost'!C471</f>
        <v>#REF!</v>
      </c>
      <c r="AO417" s="23"/>
      <c r="AQ417" s="20">
        <f t="shared" si="778"/>
        <v>0</v>
      </c>
      <c r="AR417" s="20">
        <f t="shared" si="779"/>
        <v>0</v>
      </c>
      <c r="AS417" s="20" t="e">
        <f t="shared" si="780"/>
        <v>#REF!</v>
      </c>
      <c r="AT417" s="20" t="e">
        <f t="shared" ref="AT417:AT419" si="783">SUM(AQ417,AR417,AS417)</f>
        <v>#REF!</v>
      </c>
      <c r="AU417" s="24"/>
      <c r="AV417" s="24">
        <v>0</v>
      </c>
      <c r="AW417" s="24"/>
      <c r="AX417" s="24"/>
      <c r="AY417" s="24"/>
      <c r="AZ417" s="24"/>
      <c r="BA417" s="25" t="e">
        <f t="shared" si="781"/>
        <v>#REF!</v>
      </c>
    </row>
    <row r="418" spans="2:53" outlineLevel="2">
      <c r="B418" s="41"/>
      <c r="C418" s="41"/>
      <c r="D418" s="84"/>
      <c r="E418" s="84"/>
      <c r="F418" s="84"/>
      <c r="G418" s="83"/>
      <c r="H418" s="15" t="s">
        <v>51</v>
      </c>
      <c r="I418" s="16"/>
      <c r="J418" s="17"/>
      <c r="K418" s="17"/>
      <c r="L418" s="18" t="str">
        <f>IF(I418&lt;&gt;0,((VLOOKUP(I418,'1. Standard_Cost'!$B$4:$D$9,2)+VLOOKUP(I418,'1. Standard_Cost'!$B$4:$D$9,3))*J418*K418),"0")</f>
        <v>0</v>
      </c>
      <c r="M418" s="18">
        <f t="shared" si="777"/>
        <v>0</v>
      </c>
      <c r="N418" s="19"/>
      <c r="O418" s="19"/>
      <c r="P418" s="19"/>
      <c r="Q418" s="19"/>
      <c r="R418" s="20">
        <f>+N418*P418*'1. Standard_Cost'!$B$13</f>
        <v>0</v>
      </c>
      <c r="S418" s="20">
        <f>+N418*O418*P418*'1. Standard_Cost'!$C$13</f>
        <v>0</v>
      </c>
      <c r="T418" s="20">
        <f>+N418*P418*Q418*'1. Standard_Cost'!$D$13</f>
        <v>0</v>
      </c>
      <c r="U418" s="20">
        <f>+N418*O418*'1. Standard_Cost'!$E$13</f>
        <v>0</v>
      </c>
      <c r="V418" s="19"/>
      <c r="W418" s="19"/>
      <c r="X418" s="19"/>
      <c r="Y418" s="20">
        <f>+V418*((X418*'1. Standard_Cost'!$B$17)+(W418*X418*'1. Standard_Cost'!$C$17))</f>
        <v>0</v>
      </c>
      <c r="Z418" s="19"/>
      <c r="AA418" s="19"/>
      <c r="AB418" s="20">
        <f>+Z418*'1. Standard_Cost'!$B$21+AA418*'1. Standard_Cost'!$C$21</f>
        <v>0</v>
      </c>
      <c r="AC418" s="21"/>
      <c r="AD418" s="22"/>
      <c r="AE418" s="20">
        <f>SUM(AD418,AC418,AB418,Y418,U418,T418,S418,R418)*'1. Standard_Cost'!B471</f>
        <v>0</v>
      </c>
      <c r="AF418" s="20">
        <f t="shared" si="782"/>
        <v>0</v>
      </c>
      <c r="AG418" s="19"/>
      <c r="AH418" s="19"/>
      <c r="AI418" s="19"/>
      <c r="AJ418" s="23"/>
      <c r="AK418" s="23"/>
      <c r="AL418" s="23"/>
      <c r="AM418" s="20" t="e">
        <f>AG418*'1. Standard_Cost'!B467+'Incremental_Cost Year 1'!#REF!*'1. Standard_Cost'!C467+'Incremental_Cost Year 1'!#REF!*'1. Standard_Cost'!D467+'Incremental_Cost Year 1'!#REF!+'Incremental_Cost Year 1'!#REF!+AK418</f>
        <v>#REF!</v>
      </c>
      <c r="AN418" s="20" t="e">
        <f>AM418*'1. Standard_Cost'!C471</f>
        <v>#REF!</v>
      </c>
      <c r="AO418" s="23"/>
      <c r="AQ418" s="20">
        <f t="shared" si="778"/>
        <v>0</v>
      </c>
      <c r="AR418" s="20">
        <f t="shared" si="779"/>
        <v>0</v>
      </c>
      <c r="AS418" s="20" t="e">
        <f t="shared" si="780"/>
        <v>#REF!</v>
      </c>
      <c r="AT418" s="20" t="e">
        <f t="shared" si="783"/>
        <v>#REF!</v>
      </c>
      <c r="AU418" s="24"/>
      <c r="AV418" s="24"/>
      <c r="AW418" s="24"/>
      <c r="AX418" s="24"/>
      <c r="AY418" s="24"/>
      <c r="AZ418" s="24"/>
      <c r="BA418" s="25" t="e">
        <f t="shared" si="781"/>
        <v>#REF!</v>
      </c>
    </row>
    <row r="419" spans="2:53" outlineLevel="2">
      <c r="B419" s="41"/>
      <c r="C419" s="41"/>
      <c r="D419" s="84"/>
      <c r="E419" s="84"/>
      <c r="F419" s="84"/>
      <c r="G419" s="83"/>
      <c r="H419" s="26" t="s">
        <v>180</v>
      </c>
      <c r="I419" s="16"/>
      <c r="J419" s="17"/>
      <c r="K419" s="17"/>
      <c r="L419" s="18" t="str">
        <f>IF(I419&lt;&gt;0,((VLOOKUP(I419,'1. Standard_Cost'!$B$4:$D$9,2)+VLOOKUP(I419,'1. Standard_Cost'!$B$4:$D$9,3))*J419*K419),"0")</f>
        <v>0</v>
      </c>
      <c r="M419" s="18">
        <f t="shared" si="777"/>
        <v>0</v>
      </c>
      <c r="N419" s="19"/>
      <c r="O419" s="19"/>
      <c r="P419" s="19"/>
      <c r="Q419" s="19"/>
      <c r="R419" s="20">
        <f>+N419*P419*'1. Standard_Cost'!$B$13</f>
        <v>0</v>
      </c>
      <c r="S419" s="20">
        <f>+N419*O419*P419*'1. Standard_Cost'!$C$13</f>
        <v>0</v>
      </c>
      <c r="T419" s="20">
        <f>+N419*P419*Q419*'1. Standard_Cost'!$D$13</f>
        <v>0</v>
      </c>
      <c r="U419" s="20">
        <f>+N419*O419*'1. Standard_Cost'!$E$13</f>
        <v>0</v>
      </c>
      <c r="V419" s="19"/>
      <c r="W419" s="19"/>
      <c r="X419" s="19"/>
      <c r="Y419" s="20">
        <f>+V419*((X419*'1. Standard_Cost'!$B$17)+(W419*X419*'1. Standard_Cost'!$C$17))</f>
        <v>0</v>
      </c>
      <c r="Z419" s="19"/>
      <c r="AA419" s="19"/>
      <c r="AB419" s="20">
        <f>+Z419*'1. Standard_Cost'!$B$21+AA419*'1. Standard_Cost'!$C$21</f>
        <v>0</v>
      </c>
      <c r="AC419" s="21"/>
      <c r="AD419" s="22"/>
      <c r="AE419" s="20">
        <f>SUM(AD419,AC419,AB419,Y419,U419,T419,S419,R419)*'1. Standard_Cost'!B471</f>
        <v>0</v>
      </c>
      <c r="AF419" s="20">
        <f t="shared" si="782"/>
        <v>0</v>
      </c>
      <c r="AG419" s="19"/>
      <c r="AH419" s="19"/>
      <c r="AI419" s="19"/>
      <c r="AJ419" s="23"/>
      <c r="AK419" s="23"/>
      <c r="AL419" s="23"/>
      <c r="AM419" s="20" t="e">
        <f>AG419*'1. Standard_Cost'!B467+'Incremental_Cost Year 1'!#REF!*'1. Standard_Cost'!C467+'Incremental_Cost Year 1'!#REF!*'1. Standard_Cost'!D467+'Incremental_Cost Year 1'!#REF!+'Incremental_Cost Year 1'!#REF!+AK419</f>
        <v>#REF!</v>
      </c>
      <c r="AN419" s="20" t="e">
        <f>AM419*'1. Standard_Cost'!C471</f>
        <v>#REF!</v>
      </c>
      <c r="AO419" s="23"/>
      <c r="AQ419" s="20">
        <f t="shared" si="778"/>
        <v>0</v>
      </c>
      <c r="AR419" s="20">
        <f t="shared" si="779"/>
        <v>0</v>
      </c>
      <c r="AS419" s="20" t="e">
        <f t="shared" si="780"/>
        <v>#REF!</v>
      </c>
      <c r="AT419" s="20" t="e">
        <f t="shared" si="783"/>
        <v>#REF!</v>
      </c>
      <c r="AU419" s="24"/>
      <c r="AV419" s="24"/>
      <c r="AW419" s="24"/>
      <c r="AX419" s="24"/>
      <c r="AY419" s="24"/>
      <c r="AZ419" s="24"/>
      <c r="BA419" s="25" t="e">
        <f t="shared" si="781"/>
        <v>#REF!</v>
      </c>
    </row>
    <row r="420" spans="2:53" ht="27.6" outlineLevel="1">
      <c r="B420" s="41"/>
      <c r="C420" s="41"/>
      <c r="D420" s="86" t="s">
        <v>48</v>
      </c>
      <c r="E420" s="86" t="s">
        <v>376</v>
      </c>
      <c r="F420" s="88" t="s">
        <v>153</v>
      </c>
      <c r="G420" s="89" t="s">
        <v>154</v>
      </c>
      <c r="H420" s="27" t="s">
        <v>381</v>
      </c>
      <c r="I420" s="28"/>
      <c r="J420" s="28"/>
      <c r="K420" s="28"/>
      <c r="L420" s="29">
        <f>SUM(L416:L419)</f>
        <v>0</v>
      </c>
      <c r="M420" s="29">
        <f>SUM(M416:M419)</f>
        <v>0</v>
      </c>
      <c r="N420" s="28"/>
      <c r="O420" s="28"/>
      <c r="P420" s="28"/>
      <c r="Q420" s="28"/>
      <c r="R420" s="30">
        <f>SUM(R416:R419)</f>
        <v>0</v>
      </c>
      <c r="S420" s="30">
        <f>SUM(S416:S419)</f>
        <v>0</v>
      </c>
      <c r="T420" s="30">
        <f>SUM(T416:T419)</f>
        <v>0</v>
      </c>
      <c r="U420" s="30">
        <f>SUM(U416:U419)</f>
        <v>0</v>
      </c>
      <c r="V420" s="28"/>
      <c r="W420" s="28"/>
      <c r="X420" s="28"/>
      <c r="Y420" s="29">
        <f>SUM(Y416:Y419)</f>
        <v>0</v>
      </c>
      <c r="Z420" s="28"/>
      <c r="AA420" s="28"/>
      <c r="AB420" s="29">
        <f t="shared" ref="AB420:AF420" si="784">SUM(AB416:AB419)</f>
        <v>0</v>
      </c>
      <c r="AC420" s="29">
        <f t="shared" si="784"/>
        <v>0</v>
      </c>
      <c r="AD420" s="29">
        <f t="shared" si="784"/>
        <v>0</v>
      </c>
      <c r="AE420" s="29">
        <f t="shared" si="784"/>
        <v>0</v>
      </c>
      <c r="AF420" s="29">
        <f t="shared" si="784"/>
        <v>0</v>
      </c>
      <c r="AG420" s="28"/>
      <c r="AH420" s="28"/>
      <c r="AI420" s="28"/>
      <c r="AJ420" s="30">
        <f>SUM(AJ416:AJ419)</f>
        <v>0</v>
      </c>
      <c r="AK420" s="30">
        <f>SUM(AK416:AK419)</f>
        <v>0</v>
      </c>
      <c r="AL420" s="30">
        <f>SUM(AL416:AL419)</f>
        <v>0</v>
      </c>
      <c r="AM420" s="29" t="e">
        <f>SUM(AM416:AM419)</f>
        <v>#REF!</v>
      </c>
      <c r="AN420" s="29" t="e">
        <f>SUM(AN416:AN419)</f>
        <v>#REF!</v>
      </c>
      <c r="AO420" s="31"/>
      <c r="AP420" s="32"/>
      <c r="AQ420" s="78">
        <f t="shared" ref="AQ420:BA420" si="785">SUM(AQ416:AQ419)</f>
        <v>0</v>
      </c>
      <c r="AR420" s="78">
        <f t="shared" si="785"/>
        <v>0</v>
      </c>
      <c r="AS420" s="78" t="e">
        <f t="shared" si="785"/>
        <v>#REF!</v>
      </c>
      <c r="AT420" s="78" t="e">
        <f t="shared" si="785"/>
        <v>#REF!</v>
      </c>
      <c r="AU420" s="78">
        <f t="shared" si="785"/>
        <v>0</v>
      </c>
      <c r="AV420" s="78">
        <f t="shared" si="785"/>
        <v>0</v>
      </c>
      <c r="AW420" s="78">
        <f t="shared" si="785"/>
        <v>0</v>
      </c>
      <c r="AX420" s="78">
        <f t="shared" si="785"/>
        <v>0</v>
      </c>
      <c r="AY420" s="78">
        <f t="shared" si="785"/>
        <v>0</v>
      </c>
      <c r="AZ420" s="78">
        <f t="shared" si="785"/>
        <v>0</v>
      </c>
      <c r="BA420" s="78" t="e">
        <f t="shared" si="785"/>
        <v>#REF!</v>
      </c>
    </row>
    <row r="421" spans="2:53" outlineLevel="2">
      <c r="B421" s="41"/>
      <c r="C421" s="41"/>
      <c r="D421" s="85"/>
      <c r="E421" s="85"/>
      <c r="F421" s="87"/>
      <c r="G421" s="82"/>
      <c r="H421" s="15" t="s">
        <v>49</v>
      </c>
      <c r="I421" s="16"/>
      <c r="J421" s="17"/>
      <c r="K421" s="17"/>
      <c r="L421" s="18" t="str">
        <f>IF(I421&lt;&gt;0,((VLOOKUP(I421,'1. Standard_Cost'!$B$4:$D$9,2)+VLOOKUP(I421,'1. Standard_Cost'!$B$4:$D$9,3))*J421*K421),"0")</f>
        <v>0</v>
      </c>
      <c r="M421" s="18">
        <f t="shared" ref="M421:M424" si="786">L421*0.167</f>
        <v>0</v>
      </c>
      <c r="N421" s="19"/>
      <c r="O421" s="19"/>
      <c r="P421" s="19"/>
      <c r="Q421" s="19"/>
      <c r="R421" s="20">
        <f>+N421*P421*'1. Standard_Cost'!$B$13</f>
        <v>0</v>
      </c>
      <c r="S421" s="20">
        <f>+N421*O421*P421*'1. Standard_Cost'!$C$13</f>
        <v>0</v>
      </c>
      <c r="T421" s="20">
        <f>+N421*P421*Q421*'1. Standard_Cost'!$D$13</f>
        <v>0</v>
      </c>
      <c r="U421" s="20">
        <f>+N421*O421*'1. Standard_Cost'!$E$13</f>
        <v>0</v>
      </c>
      <c r="V421" s="19"/>
      <c r="W421" s="19"/>
      <c r="X421" s="19"/>
      <c r="Y421" s="20">
        <f>+V421*((X421*'1. Standard_Cost'!$B$17)+(W421*X421*'1. Standard_Cost'!$C$17))</f>
        <v>0</v>
      </c>
      <c r="Z421" s="19"/>
      <c r="AA421" s="19"/>
      <c r="AB421" s="20">
        <f>+Z421*'1. Standard_Cost'!$B$21+AA421*'1. Standard_Cost'!$C$21</f>
        <v>0</v>
      </c>
      <c r="AC421" s="21"/>
      <c r="AD421" s="22"/>
      <c r="AE421" s="20">
        <f>SUM(AD421,AC421,AB421,Y421,U421,T421,S421,R421)*'1. Standard_Cost'!B476</f>
        <v>0</v>
      </c>
      <c r="AF421" s="20">
        <f>SUM(AD421,AE421)</f>
        <v>0</v>
      </c>
      <c r="AG421" s="19"/>
      <c r="AH421" s="19"/>
      <c r="AI421" s="19"/>
      <c r="AJ421" s="23"/>
      <c r="AK421" s="23"/>
      <c r="AL421" s="23"/>
      <c r="AM421" s="20" t="e">
        <f>AG421*'1. Standard_Cost'!B472+'Incremental_Cost Year 1'!#REF!*'1. Standard_Cost'!C472+'Incremental_Cost Year 1'!#REF!*'1. Standard_Cost'!D472+'Incremental_Cost Year 1'!#REF!+'Incremental_Cost Year 1'!#REF!+AK421</f>
        <v>#REF!</v>
      </c>
      <c r="AN421" s="20" t="e">
        <f>AM421*'1. Standard_Cost'!C476</f>
        <v>#REF!</v>
      </c>
      <c r="AO421" s="23"/>
      <c r="AQ421" s="20">
        <f t="shared" ref="AQ421:AQ424" si="787">L421+M421</f>
        <v>0</v>
      </c>
      <c r="AR421" s="20">
        <f t="shared" ref="AR421:AR424" si="788">AF421</f>
        <v>0</v>
      </c>
      <c r="AS421" s="20" t="e">
        <f t="shared" ref="AS421:AS424" si="789">AM421+AN421</f>
        <v>#REF!</v>
      </c>
      <c r="AT421" s="20" t="e">
        <f>SUM(AQ421,AR421,AS421)</f>
        <v>#REF!</v>
      </c>
      <c r="AU421" s="24"/>
      <c r="AV421" s="24"/>
      <c r="AW421" s="24"/>
      <c r="AX421" s="24"/>
      <c r="AY421" s="24"/>
      <c r="AZ421" s="24"/>
      <c r="BA421" s="25" t="e">
        <f t="shared" ref="BA421:BA424" si="790">SUM(AU421:AZ421)-AT421</f>
        <v>#REF!</v>
      </c>
    </row>
    <row r="422" spans="2:53" outlineLevel="2">
      <c r="B422" s="41"/>
      <c r="C422" s="41"/>
      <c r="D422" s="84"/>
      <c r="E422" s="84"/>
      <c r="F422" s="84"/>
      <c r="G422" s="83"/>
      <c r="H422" s="15" t="s">
        <v>50</v>
      </c>
      <c r="I422" s="16"/>
      <c r="J422" s="17"/>
      <c r="K422" s="17"/>
      <c r="L422" s="18" t="str">
        <f>IF(I422&lt;&gt;0,((VLOOKUP(I422,'1. Standard_Cost'!$B$4:$D$9,2)+VLOOKUP(I422,'1. Standard_Cost'!$B$4:$D$9,3))*J422*K422),"0")</f>
        <v>0</v>
      </c>
      <c r="M422" s="18">
        <f t="shared" si="786"/>
        <v>0</v>
      </c>
      <c r="N422" s="19"/>
      <c r="O422" s="19"/>
      <c r="P422" s="19"/>
      <c r="Q422" s="19"/>
      <c r="R422" s="20">
        <f>+N422*P422*'1. Standard_Cost'!$B$13</f>
        <v>0</v>
      </c>
      <c r="S422" s="20">
        <f>+N422*O422*P422*'1. Standard_Cost'!$C$13</f>
        <v>0</v>
      </c>
      <c r="T422" s="20">
        <f>+N422*P422*Q422*'1. Standard_Cost'!$D$13</f>
        <v>0</v>
      </c>
      <c r="U422" s="20">
        <f>+N422*O422*'1. Standard_Cost'!$E$13</f>
        <v>0</v>
      </c>
      <c r="V422" s="19"/>
      <c r="W422" s="19"/>
      <c r="X422" s="19"/>
      <c r="Y422" s="20">
        <f>+V422*((X422*'1. Standard_Cost'!$B$17)+(W422*X422*'1. Standard_Cost'!$C$17))</f>
        <v>0</v>
      </c>
      <c r="Z422" s="19"/>
      <c r="AA422" s="19"/>
      <c r="AB422" s="20">
        <f>+Z422*'1. Standard_Cost'!$B$21+AA422*'1. Standard_Cost'!$C$21</f>
        <v>0</v>
      </c>
      <c r="AC422" s="21"/>
      <c r="AD422" s="22"/>
      <c r="AE422" s="20">
        <f>SUM(AD422,AC422,AB422,Y422,U422,T422,S422,R422)*'1. Standard_Cost'!B476</f>
        <v>0</v>
      </c>
      <c r="AF422" s="20">
        <f t="shared" ref="AF422:AF424" si="791">SUM(AD422,AE422)</f>
        <v>0</v>
      </c>
      <c r="AG422" s="19"/>
      <c r="AH422" s="19"/>
      <c r="AI422" s="19"/>
      <c r="AJ422" s="23"/>
      <c r="AK422" s="23"/>
      <c r="AL422" s="23"/>
      <c r="AM422" s="20" t="e">
        <f>AG422*'1. Standard_Cost'!B472+'Incremental_Cost Year 1'!#REF!*'1. Standard_Cost'!C472+'Incremental_Cost Year 1'!#REF!*'1. Standard_Cost'!D472+'Incremental_Cost Year 1'!#REF!+'Incremental_Cost Year 1'!#REF!+AK422</f>
        <v>#REF!</v>
      </c>
      <c r="AN422" s="20" t="e">
        <f>AM422*'1. Standard_Cost'!C476</f>
        <v>#REF!</v>
      </c>
      <c r="AO422" s="23"/>
      <c r="AQ422" s="20">
        <f t="shared" si="787"/>
        <v>0</v>
      </c>
      <c r="AR422" s="20">
        <f t="shared" si="788"/>
        <v>0</v>
      </c>
      <c r="AS422" s="20" t="e">
        <f t="shared" si="789"/>
        <v>#REF!</v>
      </c>
      <c r="AT422" s="20" t="e">
        <f t="shared" ref="AT422:AT424" si="792">SUM(AQ422,AR422,AS422)</f>
        <v>#REF!</v>
      </c>
      <c r="AU422" s="24"/>
      <c r="AV422" s="24">
        <v>0</v>
      </c>
      <c r="AW422" s="24"/>
      <c r="AX422" s="24"/>
      <c r="AY422" s="24"/>
      <c r="AZ422" s="24"/>
      <c r="BA422" s="25" t="e">
        <f t="shared" si="790"/>
        <v>#REF!</v>
      </c>
    </row>
    <row r="423" spans="2:53" outlineLevel="2">
      <c r="B423" s="41"/>
      <c r="C423" s="41"/>
      <c r="D423" s="84"/>
      <c r="E423" s="84"/>
      <c r="F423" s="84"/>
      <c r="G423" s="83"/>
      <c r="H423" s="15" t="s">
        <v>51</v>
      </c>
      <c r="I423" s="16"/>
      <c r="J423" s="17"/>
      <c r="K423" s="17"/>
      <c r="L423" s="18" t="str">
        <f>IF(I423&lt;&gt;0,((VLOOKUP(I423,'1. Standard_Cost'!$B$4:$D$9,2)+VLOOKUP(I423,'1. Standard_Cost'!$B$4:$D$9,3))*J423*K423),"0")</f>
        <v>0</v>
      </c>
      <c r="M423" s="18">
        <f t="shared" si="786"/>
        <v>0</v>
      </c>
      <c r="N423" s="19"/>
      <c r="O423" s="19"/>
      <c r="P423" s="19"/>
      <c r="Q423" s="19"/>
      <c r="R423" s="20">
        <f>+N423*P423*'1. Standard_Cost'!$B$13</f>
        <v>0</v>
      </c>
      <c r="S423" s="20">
        <f>+N423*O423*P423*'1. Standard_Cost'!$C$13</f>
        <v>0</v>
      </c>
      <c r="T423" s="20">
        <f>+N423*P423*Q423*'1. Standard_Cost'!$D$13</f>
        <v>0</v>
      </c>
      <c r="U423" s="20">
        <f>+N423*O423*'1. Standard_Cost'!$E$13</f>
        <v>0</v>
      </c>
      <c r="V423" s="19"/>
      <c r="W423" s="19"/>
      <c r="X423" s="19"/>
      <c r="Y423" s="20">
        <f>+V423*((X423*'1. Standard_Cost'!$B$17)+(W423*X423*'1. Standard_Cost'!$C$17))</f>
        <v>0</v>
      </c>
      <c r="Z423" s="19"/>
      <c r="AA423" s="19"/>
      <c r="AB423" s="20">
        <f>+Z423*'1. Standard_Cost'!$B$21+AA423*'1. Standard_Cost'!$C$21</f>
        <v>0</v>
      </c>
      <c r="AC423" s="21"/>
      <c r="AD423" s="22"/>
      <c r="AE423" s="20">
        <f>SUM(AD423,AC423,AB423,Y423,U423,T423,S423,R423)*'1. Standard_Cost'!B476</f>
        <v>0</v>
      </c>
      <c r="AF423" s="20">
        <f t="shared" si="791"/>
        <v>0</v>
      </c>
      <c r="AG423" s="19"/>
      <c r="AH423" s="19"/>
      <c r="AI423" s="19"/>
      <c r="AJ423" s="23"/>
      <c r="AK423" s="23"/>
      <c r="AL423" s="23"/>
      <c r="AM423" s="20" t="e">
        <f>AG423*'1. Standard_Cost'!B472+'Incremental_Cost Year 1'!#REF!*'1. Standard_Cost'!C472+'Incremental_Cost Year 1'!#REF!*'1. Standard_Cost'!D472+'Incremental_Cost Year 1'!#REF!+'Incremental_Cost Year 1'!#REF!+AK423</f>
        <v>#REF!</v>
      </c>
      <c r="AN423" s="20" t="e">
        <f>AM423*'1. Standard_Cost'!C476</f>
        <v>#REF!</v>
      </c>
      <c r="AO423" s="23"/>
      <c r="AQ423" s="20">
        <f t="shared" si="787"/>
        <v>0</v>
      </c>
      <c r="AR423" s="20">
        <f t="shared" si="788"/>
        <v>0</v>
      </c>
      <c r="AS423" s="20" t="e">
        <f t="shared" si="789"/>
        <v>#REF!</v>
      </c>
      <c r="AT423" s="20" t="e">
        <f t="shared" si="792"/>
        <v>#REF!</v>
      </c>
      <c r="AU423" s="24"/>
      <c r="AV423" s="24"/>
      <c r="AW423" s="24"/>
      <c r="AX423" s="24"/>
      <c r="AY423" s="24"/>
      <c r="AZ423" s="24"/>
      <c r="BA423" s="25" t="e">
        <f t="shared" si="790"/>
        <v>#REF!</v>
      </c>
    </row>
    <row r="424" spans="2:53" outlineLevel="2">
      <c r="B424" s="41"/>
      <c r="C424" s="41"/>
      <c r="D424" s="84"/>
      <c r="E424" s="84"/>
      <c r="F424" s="84"/>
      <c r="G424" s="83"/>
      <c r="H424" s="26" t="s">
        <v>180</v>
      </c>
      <c r="I424" s="16"/>
      <c r="J424" s="17"/>
      <c r="K424" s="17"/>
      <c r="L424" s="18" t="str">
        <f>IF(I424&lt;&gt;0,((VLOOKUP(I424,'1. Standard_Cost'!$B$4:$D$9,2)+VLOOKUP(I424,'1. Standard_Cost'!$B$4:$D$9,3))*J424*K424),"0")</f>
        <v>0</v>
      </c>
      <c r="M424" s="18">
        <f t="shared" si="786"/>
        <v>0</v>
      </c>
      <c r="N424" s="19"/>
      <c r="O424" s="19"/>
      <c r="P424" s="19"/>
      <c r="Q424" s="19"/>
      <c r="R424" s="20">
        <f>+N424*P424*'1. Standard_Cost'!$B$13</f>
        <v>0</v>
      </c>
      <c r="S424" s="20">
        <f>+N424*O424*P424*'1. Standard_Cost'!$C$13</f>
        <v>0</v>
      </c>
      <c r="T424" s="20">
        <f>+N424*P424*Q424*'1. Standard_Cost'!$D$13</f>
        <v>0</v>
      </c>
      <c r="U424" s="20">
        <f>+N424*O424*'1. Standard_Cost'!$E$13</f>
        <v>0</v>
      </c>
      <c r="V424" s="19"/>
      <c r="W424" s="19"/>
      <c r="X424" s="19"/>
      <c r="Y424" s="20">
        <f>+V424*((X424*'1. Standard_Cost'!$B$17)+(W424*X424*'1. Standard_Cost'!$C$17))</f>
        <v>0</v>
      </c>
      <c r="Z424" s="19"/>
      <c r="AA424" s="19"/>
      <c r="AB424" s="20">
        <f>+Z424*'1. Standard_Cost'!$B$21+AA424*'1. Standard_Cost'!$C$21</f>
        <v>0</v>
      </c>
      <c r="AC424" s="21"/>
      <c r="AD424" s="22"/>
      <c r="AE424" s="20">
        <f>SUM(AD424,AC424,AB424,Y424,U424,T424,S424,R424)*'1. Standard_Cost'!B476</f>
        <v>0</v>
      </c>
      <c r="AF424" s="20">
        <f t="shared" si="791"/>
        <v>0</v>
      </c>
      <c r="AG424" s="19"/>
      <c r="AH424" s="19"/>
      <c r="AI424" s="19"/>
      <c r="AJ424" s="23"/>
      <c r="AK424" s="23"/>
      <c r="AL424" s="23"/>
      <c r="AM424" s="20" t="e">
        <f>AG424*'1. Standard_Cost'!B472+'Incremental_Cost Year 1'!#REF!*'1. Standard_Cost'!C472+'Incremental_Cost Year 1'!#REF!*'1. Standard_Cost'!D472+'Incremental_Cost Year 1'!#REF!+'Incremental_Cost Year 1'!#REF!+AK424</f>
        <v>#REF!</v>
      </c>
      <c r="AN424" s="20" t="e">
        <f>AM424*'1. Standard_Cost'!C476</f>
        <v>#REF!</v>
      </c>
      <c r="AO424" s="23"/>
      <c r="AQ424" s="20">
        <f t="shared" si="787"/>
        <v>0</v>
      </c>
      <c r="AR424" s="20">
        <f t="shared" si="788"/>
        <v>0</v>
      </c>
      <c r="AS424" s="20" t="e">
        <f t="shared" si="789"/>
        <v>#REF!</v>
      </c>
      <c r="AT424" s="20" t="e">
        <f t="shared" si="792"/>
        <v>#REF!</v>
      </c>
      <c r="AU424" s="24"/>
      <c r="AV424" s="24"/>
      <c r="AW424" s="24"/>
      <c r="AX424" s="24"/>
      <c r="AY424" s="24"/>
      <c r="AZ424" s="24"/>
      <c r="BA424" s="25" t="e">
        <f t="shared" si="790"/>
        <v>#REF!</v>
      </c>
    </row>
    <row r="425" spans="2:53" ht="27.6" outlineLevel="1">
      <c r="B425" s="41"/>
      <c r="C425" s="41"/>
      <c r="D425" s="86" t="s">
        <v>48</v>
      </c>
      <c r="E425" s="86" t="s">
        <v>377</v>
      </c>
      <c r="F425" s="88" t="s">
        <v>153</v>
      </c>
      <c r="G425" s="89" t="s">
        <v>154</v>
      </c>
      <c r="H425" s="27" t="s">
        <v>380</v>
      </c>
      <c r="I425" s="28"/>
      <c r="J425" s="28"/>
      <c r="K425" s="28"/>
      <c r="L425" s="29">
        <f>SUM(L421:L424)</f>
        <v>0</v>
      </c>
      <c r="M425" s="29">
        <f>SUM(M421:M424)</f>
        <v>0</v>
      </c>
      <c r="N425" s="28"/>
      <c r="O425" s="28"/>
      <c r="P425" s="28"/>
      <c r="Q425" s="28"/>
      <c r="R425" s="30">
        <f>SUM(R421:R424)</f>
        <v>0</v>
      </c>
      <c r="S425" s="30">
        <f>SUM(S421:S424)</f>
        <v>0</v>
      </c>
      <c r="T425" s="30">
        <f>SUM(T421:T424)</f>
        <v>0</v>
      </c>
      <c r="U425" s="30">
        <f>SUM(U421:U424)</f>
        <v>0</v>
      </c>
      <c r="V425" s="28"/>
      <c r="W425" s="28"/>
      <c r="X425" s="28"/>
      <c r="Y425" s="29">
        <f>SUM(Y421:Y424)</f>
        <v>0</v>
      </c>
      <c r="Z425" s="28"/>
      <c r="AA425" s="28"/>
      <c r="AB425" s="29">
        <f t="shared" ref="AB425:AF425" si="793">SUM(AB421:AB424)</f>
        <v>0</v>
      </c>
      <c r="AC425" s="29">
        <f t="shared" si="793"/>
        <v>0</v>
      </c>
      <c r="AD425" s="29">
        <f t="shared" si="793"/>
        <v>0</v>
      </c>
      <c r="AE425" s="29">
        <f t="shared" si="793"/>
        <v>0</v>
      </c>
      <c r="AF425" s="29">
        <f t="shared" si="793"/>
        <v>0</v>
      </c>
      <c r="AG425" s="28"/>
      <c r="AH425" s="28"/>
      <c r="AI425" s="28"/>
      <c r="AJ425" s="30">
        <f>SUM(AJ421:AJ424)</f>
        <v>0</v>
      </c>
      <c r="AK425" s="30">
        <f>SUM(AK421:AK424)</f>
        <v>0</v>
      </c>
      <c r="AL425" s="30">
        <f>SUM(AL421:AL424)</f>
        <v>0</v>
      </c>
      <c r="AM425" s="29" t="e">
        <f>SUM(AM421:AM424)</f>
        <v>#REF!</v>
      </c>
      <c r="AN425" s="29" t="e">
        <f>SUM(AN421:AN424)</f>
        <v>#REF!</v>
      </c>
      <c r="AO425" s="31"/>
      <c r="AP425" s="32"/>
      <c r="AQ425" s="78">
        <f t="shared" ref="AQ425:BA425" si="794">SUM(AQ421:AQ424)</f>
        <v>0</v>
      </c>
      <c r="AR425" s="78">
        <f t="shared" si="794"/>
        <v>0</v>
      </c>
      <c r="AS425" s="78" t="e">
        <f t="shared" si="794"/>
        <v>#REF!</v>
      </c>
      <c r="AT425" s="78" t="e">
        <f t="shared" si="794"/>
        <v>#REF!</v>
      </c>
      <c r="AU425" s="78">
        <f t="shared" si="794"/>
        <v>0</v>
      </c>
      <c r="AV425" s="78">
        <f t="shared" si="794"/>
        <v>0</v>
      </c>
      <c r="AW425" s="78">
        <f t="shared" si="794"/>
        <v>0</v>
      </c>
      <c r="AX425" s="78">
        <f t="shared" si="794"/>
        <v>0</v>
      </c>
      <c r="AY425" s="78">
        <f t="shared" si="794"/>
        <v>0</v>
      </c>
      <c r="AZ425" s="78">
        <f t="shared" si="794"/>
        <v>0</v>
      </c>
      <c r="BA425" s="78" t="e">
        <f t="shared" si="794"/>
        <v>#REF!</v>
      </c>
    </row>
    <row r="426" spans="2:53" outlineLevel="2">
      <c r="B426" s="41"/>
      <c r="C426" s="41"/>
      <c r="D426" s="85"/>
      <c r="E426" s="85"/>
      <c r="F426" s="87"/>
      <c r="G426" s="82"/>
      <c r="H426" s="15" t="s">
        <v>49</v>
      </c>
      <c r="I426" s="16"/>
      <c r="J426" s="17"/>
      <c r="K426" s="17"/>
      <c r="L426" s="18" t="str">
        <f>IF(I426&lt;&gt;0,((VLOOKUP(I426,'1. Standard_Cost'!$B$4:$D$9,2)+VLOOKUP(I426,'1. Standard_Cost'!$B$4:$D$9,3))*J426*K426),"0")</f>
        <v>0</v>
      </c>
      <c r="M426" s="18">
        <f t="shared" ref="M426:M429" si="795">L426*0.167</f>
        <v>0</v>
      </c>
      <c r="N426" s="19"/>
      <c r="O426" s="19"/>
      <c r="P426" s="19"/>
      <c r="Q426" s="19"/>
      <c r="R426" s="20">
        <f>+N426*P426*'1. Standard_Cost'!$B$13</f>
        <v>0</v>
      </c>
      <c r="S426" s="20">
        <f>+N426*O426*P426*'1. Standard_Cost'!$C$13</f>
        <v>0</v>
      </c>
      <c r="T426" s="20">
        <f>+N426*P426*Q426*'1. Standard_Cost'!$D$13</f>
        <v>0</v>
      </c>
      <c r="U426" s="20">
        <f>+N426*O426*'1. Standard_Cost'!$E$13</f>
        <v>0</v>
      </c>
      <c r="V426" s="19"/>
      <c r="W426" s="19"/>
      <c r="X426" s="19"/>
      <c r="Y426" s="20">
        <f>+V426*((X426*'1. Standard_Cost'!$B$17)+(W426*X426*'1. Standard_Cost'!$C$17))</f>
        <v>0</v>
      </c>
      <c r="Z426" s="19"/>
      <c r="AA426" s="19"/>
      <c r="AB426" s="20">
        <f>+Z426*'1. Standard_Cost'!$B$21+AA426*'1. Standard_Cost'!$C$21</f>
        <v>0</v>
      </c>
      <c r="AC426" s="21"/>
      <c r="AD426" s="22"/>
      <c r="AE426" s="20">
        <f>SUM(AD426,AC426,AB426,Y426,U426,T426,S426,R426)*'1. Standard_Cost'!B481</f>
        <v>0</v>
      </c>
      <c r="AF426" s="20">
        <f>SUM(AD426,AE426)</f>
        <v>0</v>
      </c>
      <c r="AG426" s="19"/>
      <c r="AH426" s="19"/>
      <c r="AI426" s="19"/>
      <c r="AJ426" s="23"/>
      <c r="AK426" s="23"/>
      <c r="AL426" s="23"/>
      <c r="AM426" s="20" t="e">
        <f>AG426*'1. Standard_Cost'!B477+'Incremental_Cost Year 1'!#REF!*'1. Standard_Cost'!C477+'Incremental_Cost Year 1'!#REF!*'1. Standard_Cost'!D477+'Incremental_Cost Year 1'!#REF!+'Incremental_Cost Year 1'!#REF!+AK426</f>
        <v>#REF!</v>
      </c>
      <c r="AN426" s="20" t="e">
        <f>AM426*'1. Standard_Cost'!C481</f>
        <v>#REF!</v>
      </c>
      <c r="AO426" s="23"/>
      <c r="AQ426" s="20">
        <f t="shared" ref="AQ426:AQ429" si="796">L426+M426</f>
        <v>0</v>
      </c>
      <c r="AR426" s="20">
        <f t="shared" ref="AR426:AR429" si="797">AF426</f>
        <v>0</v>
      </c>
      <c r="AS426" s="20" t="e">
        <f t="shared" ref="AS426:AS429" si="798">AM426+AN426</f>
        <v>#REF!</v>
      </c>
      <c r="AT426" s="20" t="e">
        <f>SUM(AQ426,AR426,AS426)</f>
        <v>#REF!</v>
      </c>
      <c r="AU426" s="24"/>
      <c r="AV426" s="24"/>
      <c r="AW426" s="24"/>
      <c r="AX426" s="24"/>
      <c r="AY426" s="24"/>
      <c r="AZ426" s="24"/>
      <c r="BA426" s="25" t="e">
        <f t="shared" ref="BA426:BA429" si="799">SUM(AU426:AZ426)-AT426</f>
        <v>#REF!</v>
      </c>
    </row>
    <row r="427" spans="2:53" outlineLevel="2">
      <c r="B427" s="41"/>
      <c r="C427" s="41"/>
      <c r="D427" s="84"/>
      <c r="E427" s="84"/>
      <c r="F427" s="84"/>
      <c r="G427" s="83"/>
      <c r="H427" s="15" t="s">
        <v>50</v>
      </c>
      <c r="I427" s="16"/>
      <c r="J427" s="17"/>
      <c r="K427" s="17"/>
      <c r="L427" s="18" t="str">
        <f>IF(I427&lt;&gt;0,((VLOOKUP(I427,'1. Standard_Cost'!$B$4:$D$9,2)+VLOOKUP(I427,'1. Standard_Cost'!$B$4:$D$9,3))*J427*K427),"0")</f>
        <v>0</v>
      </c>
      <c r="M427" s="18">
        <f t="shared" si="795"/>
        <v>0</v>
      </c>
      <c r="N427" s="19"/>
      <c r="O427" s="19"/>
      <c r="P427" s="19"/>
      <c r="Q427" s="19"/>
      <c r="R427" s="20">
        <f>+N427*P427*'1. Standard_Cost'!$B$13</f>
        <v>0</v>
      </c>
      <c r="S427" s="20">
        <f>+N427*O427*P427*'1. Standard_Cost'!$C$13</f>
        <v>0</v>
      </c>
      <c r="T427" s="20">
        <f>+N427*P427*Q427*'1. Standard_Cost'!$D$13</f>
        <v>0</v>
      </c>
      <c r="U427" s="20">
        <f>+N427*O427*'1. Standard_Cost'!$E$13</f>
        <v>0</v>
      </c>
      <c r="V427" s="19"/>
      <c r="W427" s="19"/>
      <c r="X427" s="19"/>
      <c r="Y427" s="20">
        <f>+V427*((X427*'1. Standard_Cost'!$B$17)+(W427*X427*'1. Standard_Cost'!$C$17))</f>
        <v>0</v>
      </c>
      <c r="Z427" s="19"/>
      <c r="AA427" s="19"/>
      <c r="AB427" s="20">
        <f>+Z427*'1. Standard_Cost'!$B$21+AA427*'1. Standard_Cost'!$C$21</f>
        <v>0</v>
      </c>
      <c r="AC427" s="21"/>
      <c r="AD427" s="22"/>
      <c r="AE427" s="20">
        <f>SUM(AD427,AC427,AB427,Y427,U427,T427,S427,R427)*'1. Standard_Cost'!B481</f>
        <v>0</v>
      </c>
      <c r="AF427" s="20">
        <f t="shared" ref="AF427:AF429" si="800">SUM(AD427,AE427)</f>
        <v>0</v>
      </c>
      <c r="AG427" s="19"/>
      <c r="AH427" s="19"/>
      <c r="AI427" s="19"/>
      <c r="AJ427" s="23"/>
      <c r="AK427" s="23"/>
      <c r="AL427" s="23"/>
      <c r="AM427" s="20" t="e">
        <f>AG427*'1. Standard_Cost'!B477+'Incremental_Cost Year 1'!#REF!*'1. Standard_Cost'!C477+'Incremental_Cost Year 1'!#REF!*'1. Standard_Cost'!D477+'Incremental_Cost Year 1'!#REF!+'Incremental_Cost Year 1'!#REF!+AK427</f>
        <v>#REF!</v>
      </c>
      <c r="AN427" s="20" t="e">
        <f>AM427*'1. Standard_Cost'!C481</f>
        <v>#REF!</v>
      </c>
      <c r="AO427" s="23"/>
      <c r="AQ427" s="20">
        <f t="shared" si="796"/>
        <v>0</v>
      </c>
      <c r="AR427" s="20">
        <f t="shared" si="797"/>
        <v>0</v>
      </c>
      <c r="AS427" s="20" t="e">
        <f t="shared" si="798"/>
        <v>#REF!</v>
      </c>
      <c r="AT427" s="20" t="e">
        <f t="shared" ref="AT427:AT429" si="801">SUM(AQ427,AR427,AS427)</f>
        <v>#REF!</v>
      </c>
      <c r="AU427" s="24"/>
      <c r="AV427" s="24">
        <v>0</v>
      </c>
      <c r="AW427" s="24"/>
      <c r="AX427" s="24"/>
      <c r="AY427" s="24"/>
      <c r="AZ427" s="24"/>
      <c r="BA427" s="25" t="e">
        <f t="shared" si="799"/>
        <v>#REF!</v>
      </c>
    </row>
    <row r="428" spans="2:53" outlineLevel="2">
      <c r="B428" s="41"/>
      <c r="C428" s="41"/>
      <c r="D428" s="84"/>
      <c r="E428" s="84"/>
      <c r="F428" s="84"/>
      <c r="G428" s="83"/>
      <c r="H428" s="15" t="s">
        <v>51</v>
      </c>
      <c r="I428" s="16"/>
      <c r="J428" s="17"/>
      <c r="K428" s="17"/>
      <c r="L428" s="18" t="str">
        <f>IF(I428&lt;&gt;0,((VLOOKUP(I428,'1. Standard_Cost'!$B$4:$D$9,2)+VLOOKUP(I428,'1. Standard_Cost'!$B$4:$D$9,3))*J428*K428),"0")</f>
        <v>0</v>
      </c>
      <c r="M428" s="18">
        <f t="shared" si="795"/>
        <v>0</v>
      </c>
      <c r="N428" s="19"/>
      <c r="O428" s="19"/>
      <c r="P428" s="19"/>
      <c r="Q428" s="19"/>
      <c r="R428" s="20">
        <f>+N428*P428*'1. Standard_Cost'!$B$13</f>
        <v>0</v>
      </c>
      <c r="S428" s="20">
        <f>+N428*O428*P428*'1. Standard_Cost'!$C$13</f>
        <v>0</v>
      </c>
      <c r="T428" s="20">
        <f>+N428*P428*Q428*'1. Standard_Cost'!$D$13</f>
        <v>0</v>
      </c>
      <c r="U428" s="20">
        <f>+N428*O428*'1. Standard_Cost'!$E$13</f>
        <v>0</v>
      </c>
      <c r="V428" s="19"/>
      <c r="W428" s="19"/>
      <c r="X428" s="19"/>
      <c r="Y428" s="20">
        <f>+V428*((X428*'1. Standard_Cost'!$B$17)+(W428*X428*'1. Standard_Cost'!$C$17))</f>
        <v>0</v>
      </c>
      <c r="Z428" s="19"/>
      <c r="AA428" s="19"/>
      <c r="AB428" s="20">
        <f>+Z428*'1. Standard_Cost'!$B$21+AA428*'1. Standard_Cost'!$C$21</f>
        <v>0</v>
      </c>
      <c r="AC428" s="21"/>
      <c r="AD428" s="22"/>
      <c r="AE428" s="20">
        <f>SUM(AD428,AC428,AB428,Y428,U428,T428,S428,R428)*'1. Standard_Cost'!B481</f>
        <v>0</v>
      </c>
      <c r="AF428" s="20">
        <f t="shared" si="800"/>
        <v>0</v>
      </c>
      <c r="AG428" s="19"/>
      <c r="AH428" s="19"/>
      <c r="AI428" s="19"/>
      <c r="AJ428" s="23"/>
      <c r="AK428" s="23"/>
      <c r="AL428" s="23"/>
      <c r="AM428" s="20" t="e">
        <f>AG428*'1. Standard_Cost'!B477+'Incremental_Cost Year 1'!#REF!*'1. Standard_Cost'!C477+'Incremental_Cost Year 1'!#REF!*'1. Standard_Cost'!D477+'Incremental_Cost Year 1'!#REF!+'Incremental_Cost Year 1'!#REF!+AK428</f>
        <v>#REF!</v>
      </c>
      <c r="AN428" s="20" t="e">
        <f>AM428*'1. Standard_Cost'!C481</f>
        <v>#REF!</v>
      </c>
      <c r="AO428" s="23"/>
      <c r="AQ428" s="20">
        <f t="shared" si="796"/>
        <v>0</v>
      </c>
      <c r="AR428" s="20">
        <f t="shared" si="797"/>
        <v>0</v>
      </c>
      <c r="AS428" s="20" t="e">
        <f t="shared" si="798"/>
        <v>#REF!</v>
      </c>
      <c r="AT428" s="20" t="e">
        <f t="shared" si="801"/>
        <v>#REF!</v>
      </c>
      <c r="AU428" s="24"/>
      <c r="AV428" s="24"/>
      <c r="AW428" s="24"/>
      <c r="AX428" s="24"/>
      <c r="AY428" s="24"/>
      <c r="AZ428" s="24"/>
      <c r="BA428" s="25" t="e">
        <f t="shared" si="799"/>
        <v>#REF!</v>
      </c>
    </row>
    <row r="429" spans="2:53" outlineLevel="2">
      <c r="B429" s="41"/>
      <c r="C429" s="41"/>
      <c r="D429" s="84"/>
      <c r="E429" s="84"/>
      <c r="F429" s="84"/>
      <c r="G429" s="83"/>
      <c r="H429" s="26" t="s">
        <v>180</v>
      </c>
      <c r="I429" s="16"/>
      <c r="J429" s="17"/>
      <c r="K429" s="17"/>
      <c r="L429" s="18" t="str">
        <f>IF(I429&lt;&gt;0,((VLOOKUP(I429,'1. Standard_Cost'!$B$4:$D$9,2)+VLOOKUP(I429,'1. Standard_Cost'!$B$4:$D$9,3))*J429*K429),"0")</f>
        <v>0</v>
      </c>
      <c r="M429" s="18">
        <f t="shared" si="795"/>
        <v>0</v>
      </c>
      <c r="N429" s="19"/>
      <c r="O429" s="19"/>
      <c r="P429" s="19"/>
      <c r="Q429" s="19"/>
      <c r="R429" s="20">
        <f>+N429*P429*'1. Standard_Cost'!$B$13</f>
        <v>0</v>
      </c>
      <c r="S429" s="20">
        <f>+N429*O429*P429*'1. Standard_Cost'!$C$13</f>
        <v>0</v>
      </c>
      <c r="T429" s="20">
        <f>+N429*P429*Q429*'1. Standard_Cost'!$D$13</f>
        <v>0</v>
      </c>
      <c r="U429" s="20">
        <f>+N429*O429*'1. Standard_Cost'!$E$13</f>
        <v>0</v>
      </c>
      <c r="V429" s="19"/>
      <c r="W429" s="19"/>
      <c r="X429" s="19"/>
      <c r="Y429" s="20">
        <f>+V429*((X429*'1. Standard_Cost'!$B$17)+(W429*X429*'1. Standard_Cost'!$C$17))</f>
        <v>0</v>
      </c>
      <c r="Z429" s="19"/>
      <c r="AA429" s="19"/>
      <c r="AB429" s="20">
        <f>+Z429*'1. Standard_Cost'!$B$21+AA429*'1. Standard_Cost'!$C$21</f>
        <v>0</v>
      </c>
      <c r="AC429" s="21"/>
      <c r="AD429" s="22"/>
      <c r="AE429" s="20">
        <f>SUM(AD429,AC429,AB429,Y429,U429,T429,S429,R429)*'1. Standard_Cost'!B481</f>
        <v>0</v>
      </c>
      <c r="AF429" s="20">
        <f t="shared" si="800"/>
        <v>0</v>
      </c>
      <c r="AG429" s="19"/>
      <c r="AH429" s="19"/>
      <c r="AI429" s="19"/>
      <c r="AJ429" s="23"/>
      <c r="AK429" s="23"/>
      <c r="AL429" s="23"/>
      <c r="AM429" s="20" t="e">
        <f>AG429*'1. Standard_Cost'!B477+'Incremental_Cost Year 1'!#REF!*'1. Standard_Cost'!C477+'Incremental_Cost Year 1'!#REF!*'1. Standard_Cost'!D477+'Incremental_Cost Year 1'!#REF!+'Incremental_Cost Year 1'!#REF!+AK429</f>
        <v>#REF!</v>
      </c>
      <c r="AN429" s="20" t="e">
        <f>AM429*'1. Standard_Cost'!C481</f>
        <v>#REF!</v>
      </c>
      <c r="AO429" s="23"/>
      <c r="AQ429" s="20">
        <f t="shared" si="796"/>
        <v>0</v>
      </c>
      <c r="AR429" s="20">
        <f t="shared" si="797"/>
        <v>0</v>
      </c>
      <c r="AS429" s="20" t="e">
        <f t="shared" si="798"/>
        <v>#REF!</v>
      </c>
      <c r="AT429" s="20" t="e">
        <f t="shared" si="801"/>
        <v>#REF!</v>
      </c>
      <c r="AU429" s="24"/>
      <c r="AV429" s="24"/>
      <c r="AW429" s="24"/>
      <c r="AX429" s="24"/>
      <c r="AY429" s="24"/>
      <c r="AZ429" s="24"/>
      <c r="BA429" s="25" t="e">
        <f t="shared" si="799"/>
        <v>#REF!</v>
      </c>
    </row>
    <row r="430" spans="2:53" ht="41.4" outlineLevel="1">
      <c r="B430" s="41"/>
      <c r="C430" s="41"/>
      <c r="D430" s="86" t="s">
        <v>48</v>
      </c>
      <c r="E430" s="86" t="s">
        <v>378</v>
      </c>
      <c r="F430" s="88" t="s">
        <v>153</v>
      </c>
      <c r="G430" s="89" t="s">
        <v>154</v>
      </c>
      <c r="H430" s="27" t="s">
        <v>379</v>
      </c>
      <c r="I430" s="28"/>
      <c r="J430" s="28"/>
      <c r="K430" s="28"/>
      <c r="L430" s="29">
        <f>SUM(L426:L429)</f>
        <v>0</v>
      </c>
      <c r="M430" s="29">
        <f>SUM(M426:M429)</f>
        <v>0</v>
      </c>
      <c r="N430" s="28"/>
      <c r="O430" s="28"/>
      <c r="P430" s="28"/>
      <c r="Q430" s="28"/>
      <c r="R430" s="30">
        <f>SUM(R426:R429)</f>
        <v>0</v>
      </c>
      <c r="S430" s="30">
        <f>SUM(S426:S429)</f>
        <v>0</v>
      </c>
      <c r="T430" s="30">
        <f>SUM(T426:T429)</f>
        <v>0</v>
      </c>
      <c r="U430" s="30">
        <f>SUM(U426:U429)</f>
        <v>0</v>
      </c>
      <c r="V430" s="28"/>
      <c r="W430" s="28"/>
      <c r="X430" s="28"/>
      <c r="Y430" s="29">
        <f>SUM(Y426:Y429)</f>
        <v>0</v>
      </c>
      <c r="Z430" s="28"/>
      <c r="AA430" s="28"/>
      <c r="AB430" s="29">
        <f t="shared" ref="AB430:AF430" si="802">SUM(AB426:AB429)</f>
        <v>0</v>
      </c>
      <c r="AC430" s="29">
        <f t="shared" si="802"/>
        <v>0</v>
      </c>
      <c r="AD430" s="29">
        <f t="shared" si="802"/>
        <v>0</v>
      </c>
      <c r="AE430" s="29">
        <f t="shared" si="802"/>
        <v>0</v>
      </c>
      <c r="AF430" s="29">
        <f t="shared" si="802"/>
        <v>0</v>
      </c>
      <c r="AG430" s="28"/>
      <c r="AH430" s="28"/>
      <c r="AI430" s="28"/>
      <c r="AJ430" s="30">
        <f>SUM(AJ426:AJ429)</f>
        <v>0</v>
      </c>
      <c r="AK430" s="30">
        <f>SUM(AK426:AK429)</f>
        <v>0</v>
      </c>
      <c r="AL430" s="30">
        <f>SUM(AL426:AL429)</f>
        <v>0</v>
      </c>
      <c r="AM430" s="29" t="e">
        <f>SUM(AM426:AM429)</f>
        <v>#REF!</v>
      </c>
      <c r="AN430" s="29" t="e">
        <f>SUM(AN426:AN429)</f>
        <v>#REF!</v>
      </c>
      <c r="AO430" s="31"/>
      <c r="AP430" s="32"/>
      <c r="AQ430" s="78">
        <f t="shared" ref="AQ430:BA430" si="803">SUM(AQ426:AQ429)</f>
        <v>0</v>
      </c>
      <c r="AR430" s="78">
        <f t="shared" si="803"/>
        <v>0</v>
      </c>
      <c r="AS430" s="78" t="e">
        <f t="shared" si="803"/>
        <v>#REF!</v>
      </c>
      <c r="AT430" s="78" t="e">
        <f t="shared" si="803"/>
        <v>#REF!</v>
      </c>
      <c r="AU430" s="78">
        <f t="shared" si="803"/>
        <v>0</v>
      </c>
      <c r="AV430" s="78">
        <f t="shared" si="803"/>
        <v>0</v>
      </c>
      <c r="AW430" s="78">
        <f t="shared" si="803"/>
        <v>0</v>
      </c>
      <c r="AX430" s="78">
        <f t="shared" si="803"/>
        <v>0</v>
      </c>
      <c r="AY430" s="78">
        <f t="shared" si="803"/>
        <v>0</v>
      </c>
      <c r="AZ430" s="78">
        <f t="shared" si="803"/>
        <v>0</v>
      </c>
      <c r="BA430" s="78" t="e">
        <f t="shared" si="803"/>
        <v>#REF!</v>
      </c>
    </row>
    <row r="431" spans="2:53" s="39" customFormat="1" ht="12.75" customHeight="1">
      <c r="B431" s="49"/>
      <c r="C431" s="224" t="s">
        <v>383</v>
      </c>
      <c r="D431" s="224"/>
      <c r="E431" s="225"/>
      <c r="F431" s="69"/>
      <c r="G431" s="69"/>
      <c r="H431" s="57" t="s">
        <v>385</v>
      </c>
      <c r="I431" s="58"/>
      <c r="J431" s="58"/>
      <c r="K431" s="58"/>
      <c r="L431" s="59">
        <f>SUM(L436,L441,L446)</f>
        <v>0</v>
      </c>
      <c r="M431" s="59">
        <f t="shared" ref="M431" si="804">SUM(M436,M441,M446)</f>
        <v>0</v>
      </c>
      <c r="N431" s="58"/>
      <c r="O431" s="58"/>
      <c r="P431" s="58"/>
      <c r="Q431" s="58"/>
      <c r="R431" s="59">
        <f>SUM(R436,R441,R446)</f>
        <v>0</v>
      </c>
      <c r="S431" s="59">
        <f t="shared" ref="S431:U431" si="805">SUM(S436,S441,S446)</f>
        <v>0</v>
      </c>
      <c r="T431" s="59">
        <f t="shared" si="805"/>
        <v>0</v>
      </c>
      <c r="U431" s="59">
        <f t="shared" si="805"/>
        <v>0</v>
      </c>
      <c r="V431" s="58"/>
      <c r="W431" s="58"/>
      <c r="X431" s="58"/>
      <c r="Y431" s="59">
        <f>SUM(Y436,Y441,Y446)</f>
        <v>0</v>
      </c>
      <c r="Z431" s="58"/>
      <c r="AA431" s="58"/>
      <c r="AB431" s="59">
        <f t="shared" ref="AB431:AF431" si="806">SUM(AB436,AB441,AB446)</f>
        <v>0</v>
      </c>
      <c r="AC431" s="59">
        <f t="shared" si="806"/>
        <v>0</v>
      </c>
      <c r="AD431" s="59">
        <f t="shared" si="806"/>
        <v>0</v>
      </c>
      <c r="AE431" s="59">
        <f t="shared" si="806"/>
        <v>0</v>
      </c>
      <c r="AF431" s="59">
        <f t="shared" si="806"/>
        <v>0</v>
      </c>
      <c r="AG431" s="58"/>
      <c r="AH431" s="58"/>
      <c r="AI431" s="58"/>
      <c r="AJ431" s="59">
        <f t="shared" ref="AJ431:AN431" si="807">SUM(AJ436,AJ441,AJ446)</f>
        <v>0</v>
      </c>
      <c r="AK431" s="59">
        <f t="shared" si="807"/>
        <v>0</v>
      </c>
      <c r="AL431" s="59">
        <f t="shared" si="807"/>
        <v>0</v>
      </c>
      <c r="AM431" s="59" t="e">
        <f t="shared" si="807"/>
        <v>#REF!</v>
      </c>
      <c r="AN431" s="59" t="e">
        <f t="shared" si="807"/>
        <v>#REF!</v>
      </c>
      <c r="AO431" s="60"/>
      <c r="AP431" s="40"/>
      <c r="AQ431" s="59">
        <f t="shared" ref="AQ431:BA431" si="808">SUM(AQ436,AQ441,AQ446)</f>
        <v>0</v>
      </c>
      <c r="AR431" s="59">
        <f t="shared" si="808"/>
        <v>0</v>
      </c>
      <c r="AS431" s="59" t="e">
        <f t="shared" si="808"/>
        <v>#REF!</v>
      </c>
      <c r="AT431" s="59" t="e">
        <f t="shared" si="808"/>
        <v>#REF!</v>
      </c>
      <c r="AU431" s="59">
        <f t="shared" si="808"/>
        <v>0</v>
      </c>
      <c r="AV431" s="59">
        <f t="shared" si="808"/>
        <v>0</v>
      </c>
      <c r="AW431" s="59">
        <f t="shared" si="808"/>
        <v>0</v>
      </c>
      <c r="AX431" s="59">
        <f t="shared" si="808"/>
        <v>0</v>
      </c>
      <c r="AY431" s="59">
        <f t="shared" si="808"/>
        <v>0</v>
      </c>
      <c r="AZ431" s="59">
        <f t="shared" si="808"/>
        <v>0</v>
      </c>
      <c r="BA431" s="59" t="e">
        <f t="shared" si="808"/>
        <v>#REF!</v>
      </c>
    </row>
    <row r="432" spans="2:53" outlineLevel="2">
      <c r="B432" s="41"/>
      <c r="C432" s="38"/>
      <c r="D432" s="85"/>
      <c r="E432" s="85"/>
      <c r="F432" s="87"/>
      <c r="G432" s="82"/>
      <c r="H432" s="15" t="s">
        <v>49</v>
      </c>
      <c r="I432" s="16"/>
      <c r="J432" s="17"/>
      <c r="K432" s="17"/>
      <c r="L432" s="18" t="str">
        <f>IF(I432&lt;&gt;0,((VLOOKUP(I432,'1. Standard_Cost'!$B$4:$D$9,2)+VLOOKUP(I432,'1. Standard_Cost'!$B$4:$D$9,3))*J432*K432),"0")</f>
        <v>0</v>
      </c>
      <c r="M432" s="18">
        <f t="shared" ref="M432:M435" si="809">L432*0.167</f>
        <v>0</v>
      </c>
      <c r="N432" s="19"/>
      <c r="O432" s="19"/>
      <c r="P432" s="19"/>
      <c r="Q432" s="19"/>
      <c r="R432" s="20">
        <f>+N432*P432*'1. Standard_Cost'!$B$13</f>
        <v>0</v>
      </c>
      <c r="S432" s="20">
        <f>+N432*O432*P432*'1. Standard_Cost'!$C$13</f>
        <v>0</v>
      </c>
      <c r="T432" s="20">
        <f>+N432*P432*Q432*'1. Standard_Cost'!$D$13</f>
        <v>0</v>
      </c>
      <c r="U432" s="20">
        <f>+N432*O432*'1. Standard_Cost'!$E$13</f>
        <v>0</v>
      </c>
      <c r="V432" s="19"/>
      <c r="W432" s="19"/>
      <c r="X432" s="19"/>
      <c r="Y432" s="20">
        <f>+V432*((X432*'1. Standard_Cost'!$B$17)+(W432*X432*'1. Standard_Cost'!$C$17))</f>
        <v>0</v>
      </c>
      <c r="Z432" s="19"/>
      <c r="AA432" s="19"/>
      <c r="AB432" s="20">
        <f>+Z432*'1. Standard_Cost'!$B$21+AA432*'1. Standard_Cost'!$C$21</f>
        <v>0</v>
      </c>
      <c r="AC432" s="21"/>
      <c r="AD432" s="22"/>
      <c r="AE432" s="20">
        <f>SUM(AD432,AC432,AB432,Y432,U432,T432,S432,R432)*'1. Standard_Cost'!B492</f>
        <v>0</v>
      </c>
      <c r="AF432" s="20">
        <f>SUM(AD432,AE432)</f>
        <v>0</v>
      </c>
      <c r="AG432" s="19"/>
      <c r="AH432" s="19"/>
      <c r="AI432" s="19"/>
      <c r="AJ432" s="23"/>
      <c r="AK432" s="23"/>
      <c r="AL432" s="23"/>
      <c r="AM432" s="20" t="e">
        <f>AG432*'1. Standard_Cost'!B488+'Incremental_Cost Year 1'!#REF!*'1. Standard_Cost'!C488+'Incremental_Cost Year 1'!#REF!*'1. Standard_Cost'!D488+'Incremental_Cost Year 1'!#REF!+'Incremental_Cost Year 1'!#REF!+AK432</f>
        <v>#REF!</v>
      </c>
      <c r="AN432" s="20" t="e">
        <f>AM432*'1. Standard_Cost'!C492</f>
        <v>#REF!</v>
      </c>
      <c r="AO432" s="23"/>
      <c r="AQ432" s="20">
        <f t="shared" ref="AQ432:AQ435" si="810">L432+M432</f>
        <v>0</v>
      </c>
      <c r="AR432" s="20">
        <f t="shared" ref="AR432:AR435" si="811">AF432</f>
        <v>0</v>
      </c>
      <c r="AS432" s="20" t="e">
        <f t="shared" ref="AS432:AS435" si="812">AM432+AN432</f>
        <v>#REF!</v>
      </c>
      <c r="AT432" s="20" t="e">
        <f>SUM(AQ432,AR432,AS432)</f>
        <v>#REF!</v>
      </c>
      <c r="AU432" s="24"/>
      <c r="AV432" s="24"/>
      <c r="AW432" s="24"/>
      <c r="AX432" s="24"/>
      <c r="AY432" s="24"/>
      <c r="AZ432" s="24"/>
      <c r="BA432" s="25" t="e">
        <f t="shared" ref="BA432:BA435" si="813">SUM(AU432:AZ432)-AT432</f>
        <v>#REF!</v>
      </c>
    </row>
    <row r="433" spans="2:53" outlineLevel="2">
      <c r="B433" s="41"/>
      <c r="C433" s="38"/>
      <c r="D433" s="84"/>
      <c r="E433" s="84"/>
      <c r="F433" s="84"/>
      <c r="G433" s="83"/>
      <c r="H433" s="15" t="s">
        <v>50</v>
      </c>
      <c r="I433" s="16"/>
      <c r="J433" s="17"/>
      <c r="K433" s="17"/>
      <c r="L433" s="18" t="str">
        <f>IF(I433&lt;&gt;0,((VLOOKUP(I433,'1. Standard_Cost'!$B$4:$D$9,2)+VLOOKUP(I433,'1. Standard_Cost'!$B$4:$D$9,3))*J433*K433),"0")</f>
        <v>0</v>
      </c>
      <c r="M433" s="18">
        <f t="shared" si="809"/>
        <v>0</v>
      </c>
      <c r="N433" s="19"/>
      <c r="O433" s="19"/>
      <c r="P433" s="19"/>
      <c r="Q433" s="19"/>
      <c r="R433" s="20">
        <f>+N433*P433*'1. Standard_Cost'!$B$13</f>
        <v>0</v>
      </c>
      <c r="S433" s="20">
        <f>+N433*O433*P433*'1. Standard_Cost'!$C$13</f>
        <v>0</v>
      </c>
      <c r="T433" s="20">
        <f>+N433*P433*Q433*'1. Standard_Cost'!$D$13</f>
        <v>0</v>
      </c>
      <c r="U433" s="20">
        <f>+N433*O433*'1. Standard_Cost'!$E$13</f>
        <v>0</v>
      </c>
      <c r="V433" s="19"/>
      <c r="W433" s="19"/>
      <c r="X433" s="19"/>
      <c r="Y433" s="20">
        <f>+V433*((X433*'1. Standard_Cost'!$B$17)+(W433*X433*'1. Standard_Cost'!$C$17))</f>
        <v>0</v>
      </c>
      <c r="Z433" s="19"/>
      <c r="AA433" s="19"/>
      <c r="AB433" s="20">
        <f>+Z433*'1. Standard_Cost'!$B$21+AA433*'1. Standard_Cost'!$C$21</f>
        <v>0</v>
      </c>
      <c r="AC433" s="21"/>
      <c r="AD433" s="22"/>
      <c r="AE433" s="20">
        <f>SUM(AD433,AC433,AB433,Y433,U433,T433,S433,R433)*'1. Standard_Cost'!B492</f>
        <v>0</v>
      </c>
      <c r="AF433" s="20">
        <f t="shared" ref="AF433:AF435" si="814">SUM(AD433,AE433)</f>
        <v>0</v>
      </c>
      <c r="AG433" s="19"/>
      <c r="AH433" s="19"/>
      <c r="AI433" s="19"/>
      <c r="AJ433" s="23"/>
      <c r="AK433" s="23"/>
      <c r="AL433" s="23"/>
      <c r="AM433" s="20" t="e">
        <f>AG433*'1. Standard_Cost'!B488+'Incremental_Cost Year 1'!#REF!*'1. Standard_Cost'!C488+'Incremental_Cost Year 1'!#REF!*'1. Standard_Cost'!D488+'Incremental_Cost Year 1'!#REF!+'Incremental_Cost Year 1'!#REF!+AK433</f>
        <v>#REF!</v>
      </c>
      <c r="AN433" s="20" t="e">
        <f>AM433*'1. Standard_Cost'!C492</f>
        <v>#REF!</v>
      </c>
      <c r="AO433" s="23"/>
      <c r="AQ433" s="20">
        <f t="shared" si="810"/>
        <v>0</v>
      </c>
      <c r="AR433" s="20">
        <f t="shared" si="811"/>
        <v>0</v>
      </c>
      <c r="AS433" s="20" t="e">
        <f t="shared" si="812"/>
        <v>#REF!</v>
      </c>
      <c r="AT433" s="20" t="e">
        <f t="shared" ref="AT433:AT435" si="815">SUM(AQ433,AR433,AS433)</f>
        <v>#REF!</v>
      </c>
      <c r="AU433" s="24"/>
      <c r="AV433" s="24"/>
      <c r="AW433" s="24"/>
      <c r="AX433" s="24"/>
      <c r="AY433" s="24"/>
      <c r="AZ433" s="24"/>
      <c r="BA433" s="25" t="e">
        <f t="shared" si="813"/>
        <v>#REF!</v>
      </c>
    </row>
    <row r="434" spans="2:53" outlineLevel="2">
      <c r="B434" s="41"/>
      <c r="C434" s="38"/>
      <c r="D434" s="84"/>
      <c r="E434" s="84"/>
      <c r="F434" s="84"/>
      <c r="G434" s="83"/>
      <c r="H434" s="15" t="s">
        <v>51</v>
      </c>
      <c r="I434" s="16"/>
      <c r="J434" s="17"/>
      <c r="K434" s="17"/>
      <c r="L434" s="18" t="str">
        <f>IF(I434&lt;&gt;0,((VLOOKUP(I434,'1. Standard_Cost'!$B$4:$D$9,2)+VLOOKUP(I434,'1. Standard_Cost'!$B$4:$D$9,3))*J434*K434),"0")</f>
        <v>0</v>
      </c>
      <c r="M434" s="18">
        <f t="shared" si="809"/>
        <v>0</v>
      </c>
      <c r="N434" s="19"/>
      <c r="O434" s="19"/>
      <c r="P434" s="19"/>
      <c r="Q434" s="19"/>
      <c r="R434" s="20">
        <f>+N434*P434*'1. Standard_Cost'!$B$13</f>
        <v>0</v>
      </c>
      <c r="S434" s="20">
        <f>+N434*O434*P434*'1. Standard_Cost'!$C$13</f>
        <v>0</v>
      </c>
      <c r="T434" s="20">
        <f>+N434*P434*Q434*'1. Standard_Cost'!$D$13</f>
        <v>0</v>
      </c>
      <c r="U434" s="20">
        <f>+N434*O434*'1. Standard_Cost'!$E$13</f>
        <v>0</v>
      </c>
      <c r="V434" s="19"/>
      <c r="W434" s="19"/>
      <c r="X434" s="19"/>
      <c r="Y434" s="20">
        <f>+V434*((X434*'1. Standard_Cost'!$B$17)+(W434*X434*'1. Standard_Cost'!$C$17))</f>
        <v>0</v>
      </c>
      <c r="Z434" s="19"/>
      <c r="AA434" s="19"/>
      <c r="AB434" s="20">
        <f>+Z434*'1. Standard_Cost'!$B$21+AA434*'1. Standard_Cost'!$C$21</f>
        <v>0</v>
      </c>
      <c r="AC434" s="21"/>
      <c r="AD434" s="22"/>
      <c r="AE434" s="20">
        <f>SUM(AD434,AC434,AB434,Y434,U434,T434,S434,R434)*'1. Standard_Cost'!B492</f>
        <v>0</v>
      </c>
      <c r="AF434" s="20">
        <f t="shared" si="814"/>
        <v>0</v>
      </c>
      <c r="AG434" s="19"/>
      <c r="AH434" s="19"/>
      <c r="AI434" s="19"/>
      <c r="AJ434" s="23"/>
      <c r="AK434" s="23"/>
      <c r="AL434" s="23"/>
      <c r="AM434" s="20" t="e">
        <f>AG434*'1. Standard_Cost'!B488+'Incremental_Cost Year 1'!#REF!*'1. Standard_Cost'!C488+'Incremental_Cost Year 1'!#REF!*'1. Standard_Cost'!D488+'Incremental_Cost Year 1'!#REF!+'Incremental_Cost Year 1'!#REF!+AK434</f>
        <v>#REF!</v>
      </c>
      <c r="AN434" s="20" t="e">
        <f>AM434*'1. Standard_Cost'!C492</f>
        <v>#REF!</v>
      </c>
      <c r="AO434" s="23"/>
      <c r="AQ434" s="20">
        <f t="shared" si="810"/>
        <v>0</v>
      </c>
      <c r="AR434" s="20">
        <f t="shared" si="811"/>
        <v>0</v>
      </c>
      <c r="AS434" s="20" t="e">
        <f t="shared" si="812"/>
        <v>#REF!</v>
      </c>
      <c r="AT434" s="20" t="e">
        <f t="shared" si="815"/>
        <v>#REF!</v>
      </c>
      <c r="AU434" s="24"/>
      <c r="AV434" s="24"/>
      <c r="AW434" s="24"/>
      <c r="AX434" s="24"/>
      <c r="AY434" s="24"/>
      <c r="AZ434" s="24"/>
      <c r="BA434" s="25" t="e">
        <f t="shared" si="813"/>
        <v>#REF!</v>
      </c>
    </row>
    <row r="435" spans="2:53" outlineLevel="2">
      <c r="B435" s="41"/>
      <c r="C435" s="38"/>
      <c r="D435" s="84"/>
      <c r="E435" s="84"/>
      <c r="F435" s="84"/>
      <c r="G435" s="83"/>
      <c r="H435" s="26" t="s">
        <v>180</v>
      </c>
      <c r="I435" s="16"/>
      <c r="J435" s="17"/>
      <c r="K435" s="17"/>
      <c r="L435" s="18" t="str">
        <f>IF(I435&lt;&gt;0,((VLOOKUP(I435,'1. Standard_Cost'!$B$4:$D$9,2)+VLOOKUP(I435,'1. Standard_Cost'!$B$4:$D$9,3))*J435*K435),"0")</f>
        <v>0</v>
      </c>
      <c r="M435" s="18">
        <f t="shared" si="809"/>
        <v>0</v>
      </c>
      <c r="N435" s="19"/>
      <c r="O435" s="19"/>
      <c r="P435" s="19"/>
      <c r="Q435" s="19"/>
      <c r="R435" s="20">
        <f>+N435*P435*'1. Standard_Cost'!$B$13</f>
        <v>0</v>
      </c>
      <c r="S435" s="20">
        <f>+N435*O435*P435*'1. Standard_Cost'!$C$13</f>
        <v>0</v>
      </c>
      <c r="T435" s="20">
        <f>+N435*P435*Q435*'1. Standard_Cost'!$D$13</f>
        <v>0</v>
      </c>
      <c r="U435" s="20">
        <f>+N435*O435*'1. Standard_Cost'!$E$13</f>
        <v>0</v>
      </c>
      <c r="V435" s="19"/>
      <c r="W435" s="19"/>
      <c r="X435" s="19"/>
      <c r="Y435" s="20">
        <f>+V435*((X435*'1. Standard_Cost'!$B$17)+(W435*X435*'1. Standard_Cost'!$C$17))</f>
        <v>0</v>
      </c>
      <c r="Z435" s="19"/>
      <c r="AA435" s="19"/>
      <c r="AB435" s="20">
        <f>+Z435*'1. Standard_Cost'!$B$21+AA435*'1. Standard_Cost'!$C$21</f>
        <v>0</v>
      </c>
      <c r="AC435" s="21"/>
      <c r="AD435" s="22"/>
      <c r="AE435" s="20">
        <f>SUM(AD435,AC435,AB435,Y435,U435,T435,S435,R435)*'1. Standard_Cost'!B492</f>
        <v>0</v>
      </c>
      <c r="AF435" s="20">
        <f t="shared" si="814"/>
        <v>0</v>
      </c>
      <c r="AG435" s="19"/>
      <c r="AH435" s="19"/>
      <c r="AI435" s="19"/>
      <c r="AJ435" s="23"/>
      <c r="AK435" s="23"/>
      <c r="AL435" s="23"/>
      <c r="AM435" s="20" t="e">
        <f>AG435*'1. Standard_Cost'!B488+'Incremental_Cost Year 1'!#REF!*'1. Standard_Cost'!C488+'Incremental_Cost Year 1'!#REF!*'1. Standard_Cost'!D488+'Incremental_Cost Year 1'!#REF!+'Incremental_Cost Year 1'!#REF!+AK435</f>
        <v>#REF!</v>
      </c>
      <c r="AN435" s="20" t="e">
        <f>AM435*'1. Standard_Cost'!C492</f>
        <v>#REF!</v>
      </c>
      <c r="AO435" s="23"/>
      <c r="AQ435" s="20">
        <f t="shared" si="810"/>
        <v>0</v>
      </c>
      <c r="AR435" s="20">
        <f t="shared" si="811"/>
        <v>0</v>
      </c>
      <c r="AS435" s="20" t="e">
        <f t="shared" si="812"/>
        <v>#REF!</v>
      </c>
      <c r="AT435" s="20" t="e">
        <f t="shared" si="815"/>
        <v>#REF!</v>
      </c>
      <c r="AU435" s="24"/>
      <c r="AV435" s="24"/>
      <c r="AW435" s="24"/>
      <c r="AX435" s="24"/>
      <c r="AY435" s="24"/>
      <c r="AZ435" s="24"/>
      <c r="BA435" s="25" t="e">
        <f t="shared" si="813"/>
        <v>#REF!</v>
      </c>
    </row>
    <row r="436" spans="2:53" ht="27.6" outlineLevel="1">
      <c r="B436" s="41"/>
      <c r="C436" s="38"/>
      <c r="D436" s="86" t="s">
        <v>48</v>
      </c>
      <c r="E436" s="86" t="s">
        <v>389</v>
      </c>
      <c r="F436" s="88" t="s">
        <v>153</v>
      </c>
      <c r="G436" s="89" t="s">
        <v>154</v>
      </c>
      <c r="H436" s="27" t="s">
        <v>388</v>
      </c>
      <c r="I436" s="28"/>
      <c r="J436" s="28"/>
      <c r="K436" s="28"/>
      <c r="L436" s="29">
        <f>SUM(L432:L435)</f>
        <v>0</v>
      </c>
      <c r="M436" s="29">
        <f>SUM(M432:M435)</f>
        <v>0</v>
      </c>
      <c r="N436" s="28"/>
      <c r="O436" s="28"/>
      <c r="P436" s="28"/>
      <c r="Q436" s="28"/>
      <c r="R436" s="30">
        <f>SUM(R432:R435)</f>
        <v>0</v>
      </c>
      <c r="S436" s="30">
        <f>SUM(S432:S435)</f>
        <v>0</v>
      </c>
      <c r="T436" s="30">
        <f>SUM(T432:T435)</f>
        <v>0</v>
      </c>
      <c r="U436" s="30">
        <f>SUM(U432:U435)</f>
        <v>0</v>
      </c>
      <c r="V436" s="28"/>
      <c r="W436" s="28"/>
      <c r="X436" s="28"/>
      <c r="Y436" s="29">
        <f>SUM(Y432:Y435)</f>
        <v>0</v>
      </c>
      <c r="Z436" s="28"/>
      <c r="AA436" s="28"/>
      <c r="AB436" s="29">
        <f t="shared" ref="AB436:AF436" si="816">SUM(AB432:AB435)</f>
        <v>0</v>
      </c>
      <c r="AC436" s="29">
        <f t="shared" si="816"/>
        <v>0</v>
      </c>
      <c r="AD436" s="29">
        <f t="shared" si="816"/>
        <v>0</v>
      </c>
      <c r="AE436" s="29">
        <f t="shared" si="816"/>
        <v>0</v>
      </c>
      <c r="AF436" s="29">
        <f t="shared" si="816"/>
        <v>0</v>
      </c>
      <c r="AG436" s="28"/>
      <c r="AH436" s="28"/>
      <c r="AI436" s="28"/>
      <c r="AJ436" s="30">
        <f>SUM(AJ432:AJ435)</f>
        <v>0</v>
      </c>
      <c r="AK436" s="30">
        <f>SUM(AK432:AK435)</f>
        <v>0</v>
      </c>
      <c r="AL436" s="30">
        <f>SUM(AL432:AL435)</f>
        <v>0</v>
      </c>
      <c r="AM436" s="29" t="e">
        <f>SUM(AM432:AM435)</f>
        <v>#REF!</v>
      </c>
      <c r="AN436" s="29" t="e">
        <f>SUM(AN432:AN435)</f>
        <v>#REF!</v>
      </c>
      <c r="AO436" s="31"/>
      <c r="AP436" s="32"/>
      <c r="AQ436" s="78">
        <f t="shared" ref="AQ436:BA436" si="817">SUM(AQ432:AQ435)</f>
        <v>0</v>
      </c>
      <c r="AR436" s="78">
        <f t="shared" si="817"/>
        <v>0</v>
      </c>
      <c r="AS436" s="78" t="e">
        <f t="shared" si="817"/>
        <v>#REF!</v>
      </c>
      <c r="AT436" s="78" t="e">
        <f t="shared" si="817"/>
        <v>#REF!</v>
      </c>
      <c r="AU436" s="78">
        <f t="shared" si="817"/>
        <v>0</v>
      </c>
      <c r="AV436" s="78">
        <f t="shared" si="817"/>
        <v>0</v>
      </c>
      <c r="AW436" s="78">
        <f t="shared" si="817"/>
        <v>0</v>
      </c>
      <c r="AX436" s="78">
        <f t="shared" si="817"/>
        <v>0</v>
      </c>
      <c r="AY436" s="78">
        <f t="shared" si="817"/>
        <v>0</v>
      </c>
      <c r="AZ436" s="78">
        <f t="shared" si="817"/>
        <v>0</v>
      </c>
      <c r="BA436" s="78" t="e">
        <f t="shared" si="817"/>
        <v>#REF!</v>
      </c>
    </row>
    <row r="437" spans="2:53" outlineLevel="2">
      <c r="B437" s="41"/>
      <c r="C437" s="38"/>
      <c r="D437" s="85"/>
      <c r="E437" s="85"/>
      <c r="F437" s="87"/>
      <c r="G437" s="82"/>
      <c r="H437" s="15" t="s">
        <v>49</v>
      </c>
      <c r="I437" s="16"/>
      <c r="J437" s="17"/>
      <c r="K437" s="17"/>
      <c r="L437" s="18" t="str">
        <f>IF(I437&lt;&gt;0,((VLOOKUP(I437,'1. Standard_Cost'!$B$4:$D$9,2)+VLOOKUP(I437,'1. Standard_Cost'!$B$4:$D$9,3))*J437*K437),"0")</f>
        <v>0</v>
      </c>
      <c r="M437" s="18">
        <f t="shared" ref="M437:M440" si="818">L437*0.167</f>
        <v>0</v>
      </c>
      <c r="N437" s="19"/>
      <c r="O437" s="19"/>
      <c r="P437" s="19"/>
      <c r="Q437" s="19"/>
      <c r="R437" s="20">
        <f>+N437*P437*'1. Standard_Cost'!$B$13</f>
        <v>0</v>
      </c>
      <c r="S437" s="20">
        <f>+N437*O437*P437*'1. Standard_Cost'!$C$13</f>
        <v>0</v>
      </c>
      <c r="T437" s="20">
        <f>+N437*P437*Q437*'1. Standard_Cost'!$D$13</f>
        <v>0</v>
      </c>
      <c r="U437" s="20">
        <f>+N437*O437*'1. Standard_Cost'!$E$13</f>
        <v>0</v>
      </c>
      <c r="V437" s="19"/>
      <c r="W437" s="19"/>
      <c r="X437" s="19"/>
      <c r="Y437" s="20">
        <f>+V437*((X437*'1. Standard_Cost'!$B$17)+(W437*X437*'1. Standard_Cost'!$C$17))</f>
        <v>0</v>
      </c>
      <c r="Z437" s="19"/>
      <c r="AA437" s="19"/>
      <c r="AB437" s="20">
        <f>+Z437*'1. Standard_Cost'!$B$21+AA437*'1. Standard_Cost'!$C$21</f>
        <v>0</v>
      </c>
      <c r="AC437" s="21"/>
      <c r="AD437" s="22"/>
      <c r="AE437" s="20">
        <f>SUM(AD437,AC437,AB437,Y437,U437,T437,S437,R437)*'1. Standard_Cost'!B492</f>
        <v>0</v>
      </c>
      <c r="AF437" s="20">
        <f>SUM(AD437,AE437)</f>
        <v>0</v>
      </c>
      <c r="AG437" s="19"/>
      <c r="AH437" s="19"/>
      <c r="AI437" s="19"/>
      <c r="AJ437" s="23"/>
      <c r="AK437" s="23"/>
      <c r="AL437" s="23"/>
      <c r="AM437" s="20" t="e">
        <f>AG437*'1. Standard_Cost'!B488+'Incremental_Cost Year 1'!#REF!*'1. Standard_Cost'!C488+'Incremental_Cost Year 1'!#REF!*'1. Standard_Cost'!D488+'Incremental_Cost Year 1'!#REF!+'Incremental_Cost Year 1'!#REF!+AK437</f>
        <v>#REF!</v>
      </c>
      <c r="AN437" s="20" t="e">
        <f>AM437*'1. Standard_Cost'!C492</f>
        <v>#REF!</v>
      </c>
      <c r="AO437" s="23"/>
      <c r="AQ437" s="20">
        <f t="shared" ref="AQ437:AQ440" si="819">L437+M437</f>
        <v>0</v>
      </c>
      <c r="AR437" s="20">
        <f t="shared" ref="AR437:AR440" si="820">AF437</f>
        <v>0</v>
      </c>
      <c r="AS437" s="20" t="e">
        <f t="shared" ref="AS437:AS440" si="821">AM437+AN437</f>
        <v>#REF!</v>
      </c>
      <c r="AT437" s="20" t="e">
        <f>SUM(AQ437,AR437,AS437)</f>
        <v>#REF!</v>
      </c>
      <c r="AU437" s="24"/>
      <c r="AV437" s="24"/>
      <c r="AW437" s="24"/>
      <c r="AX437" s="24"/>
      <c r="AY437" s="24"/>
      <c r="AZ437" s="24"/>
      <c r="BA437" s="25" t="e">
        <f t="shared" ref="BA437:BA440" si="822">SUM(AU437:AZ437)-AT437</f>
        <v>#REF!</v>
      </c>
    </row>
    <row r="438" spans="2:53" outlineLevel="2">
      <c r="B438" s="41"/>
      <c r="C438" s="38"/>
      <c r="D438" s="84"/>
      <c r="E438" s="84"/>
      <c r="F438" s="84"/>
      <c r="G438" s="83"/>
      <c r="H438" s="15" t="s">
        <v>50</v>
      </c>
      <c r="I438" s="16"/>
      <c r="J438" s="17"/>
      <c r="K438" s="17"/>
      <c r="L438" s="18" t="str">
        <f>IF(I438&lt;&gt;0,((VLOOKUP(I438,'1. Standard_Cost'!$B$4:$D$9,2)+VLOOKUP(I438,'1. Standard_Cost'!$B$4:$D$9,3))*J438*K438),"0")</f>
        <v>0</v>
      </c>
      <c r="M438" s="18">
        <f t="shared" si="818"/>
        <v>0</v>
      </c>
      <c r="N438" s="19"/>
      <c r="O438" s="19"/>
      <c r="P438" s="19"/>
      <c r="Q438" s="19"/>
      <c r="R438" s="20">
        <f>+N438*P438*'1. Standard_Cost'!$B$13</f>
        <v>0</v>
      </c>
      <c r="S438" s="20">
        <f>+N438*O438*P438*'1. Standard_Cost'!$C$13</f>
        <v>0</v>
      </c>
      <c r="T438" s="20">
        <f>+N438*P438*Q438*'1. Standard_Cost'!$D$13</f>
        <v>0</v>
      </c>
      <c r="U438" s="20">
        <f>+N438*O438*'1. Standard_Cost'!$E$13</f>
        <v>0</v>
      </c>
      <c r="V438" s="19"/>
      <c r="W438" s="19"/>
      <c r="X438" s="19"/>
      <c r="Y438" s="20">
        <f>+V438*((X438*'1. Standard_Cost'!$B$17)+(W438*X438*'1. Standard_Cost'!$C$17))</f>
        <v>0</v>
      </c>
      <c r="Z438" s="19"/>
      <c r="AA438" s="19"/>
      <c r="AB438" s="20">
        <f>+Z438*'1. Standard_Cost'!$B$21+AA438*'1. Standard_Cost'!$C$21</f>
        <v>0</v>
      </c>
      <c r="AC438" s="21"/>
      <c r="AD438" s="22"/>
      <c r="AE438" s="20">
        <f>SUM(AD438,AC438,AB438,Y438,U438,T438,S438,R438)*'1. Standard_Cost'!B492</f>
        <v>0</v>
      </c>
      <c r="AF438" s="20">
        <f t="shared" ref="AF438:AF440" si="823">SUM(AD438,AE438)</f>
        <v>0</v>
      </c>
      <c r="AG438" s="19"/>
      <c r="AH438" s="19"/>
      <c r="AI438" s="19"/>
      <c r="AJ438" s="23"/>
      <c r="AK438" s="23"/>
      <c r="AL438" s="23"/>
      <c r="AM438" s="20" t="e">
        <f>AG438*'1. Standard_Cost'!B488+'Incremental_Cost Year 1'!#REF!*'1. Standard_Cost'!C488+'Incremental_Cost Year 1'!#REF!*'1. Standard_Cost'!D488+'Incremental_Cost Year 1'!#REF!+'Incremental_Cost Year 1'!#REF!+AK438</f>
        <v>#REF!</v>
      </c>
      <c r="AN438" s="20" t="e">
        <f>AM438*'1. Standard_Cost'!C492</f>
        <v>#REF!</v>
      </c>
      <c r="AO438" s="23"/>
      <c r="AQ438" s="20">
        <f t="shared" si="819"/>
        <v>0</v>
      </c>
      <c r="AR438" s="20">
        <f t="shared" si="820"/>
        <v>0</v>
      </c>
      <c r="AS438" s="20" t="e">
        <f t="shared" si="821"/>
        <v>#REF!</v>
      </c>
      <c r="AT438" s="20" t="e">
        <f t="shared" ref="AT438:AT440" si="824">SUM(AQ438,AR438,AS438)</f>
        <v>#REF!</v>
      </c>
      <c r="AU438" s="24"/>
      <c r="AV438" s="24">
        <v>0</v>
      </c>
      <c r="AW438" s="24"/>
      <c r="AX438" s="24"/>
      <c r="AY438" s="24"/>
      <c r="AZ438" s="24"/>
      <c r="BA438" s="25" t="e">
        <f t="shared" si="822"/>
        <v>#REF!</v>
      </c>
    </row>
    <row r="439" spans="2:53" outlineLevel="2">
      <c r="B439" s="41"/>
      <c r="C439" s="41"/>
      <c r="D439" s="84"/>
      <c r="E439" s="84"/>
      <c r="F439" s="84"/>
      <c r="G439" s="83"/>
      <c r="H439" s="15" t="s">
        <v>51</v>
      </c>
      <c r="I439" s="16"/>
      <c r="J439" s="17"/>
      <c r="K439" s="17"/>
      <c r="L439" s="18" t="str">
        <f>IF(I439&lt;&gt;0,((VLOOKUP(I439,'1. Standard_Cost'!$B$4:$D$9,2)+VLOOKUP(I439,'1. Standard_Cost'!$B$4:$D$9,3))*J439*K439),"0")</f>
        <v>0</v>
      </c>
      <c r="M439" s="18">
        <f t="shared" si="818"/>
        <v>0</v>
      </c>
      <c r="N439" s="19"/>
      <c r="O439" s="19"/>
      <c r="P439" s="19"/>
      <c r="Q439" s="19"/>
      <c r="R439" s="20">
        <f>+N439*P439*'1. Standard_Cost'!$B$13</f>
        <v>0</v>
      </c>
      <c r="S439" s="20">
        <f>+N439*O439*P439*'1. Standard_Cost'!$C$13</f>
        <v>0</v>
      </c>
      <c r="T439" s="20">
        <f>+N439*P439*Q439*'1. Standard_Cost'!$D$13</f>
        <v>0</v>
      </c>
      <c r="U439" s="20">
        <f>+N439*O439*'1. Standard_Cost'!$E$13</f>
        <v>0</v>
      </c>
      <c r="V439" s="19"/>
      <c r="W439" s="19"/>
      <c r="X439" s="19"/>
      <c r="Y439" s="20">
        <f>+V439*((X439*'1. Standard_Cost'!$B$17)+(W439*X439*'1. Standard_Cost'!$C$17))</f>
        <v>0</v>
      </c>
      <c r="Z439" s="19"/>
      <c r="AA439" s="19"/>
      <c r="AB439" s="20">
        <f>+Z439*'1. Standard_Cost'!$B$21+AA439*'1. Standard_Cost'!$C$21</f>
        <v>0</v>
      </c>
      <c r="AC439" s="21"/>
      <c r="AD439" s="22"/>
      <c r="AE439" s="20">
        <f>SUM(AD439,AC439,AB439,Y439,U439,T439,S439,R439)*'1. Standard_Cost'!B492</f>
        <v>0</v>
      </c>
      <c r="AF439" s="20">
        <f t="shared" si="823"/>
        <v>0</v>
      </c>
      <c r="AG439" s="19"/>
      <c r="AH439" s="19"/>
      <c r="AI439" s="19"/>
      <c r="AJ439" s="23"/>
      <c r="AK439" s="23"/>
      <c r="AL439" s="23"/>
      <c r="AM439" s="20" t="e">
        <f>AG439*'1. Standard_Cost'!B488+'Incremental_Cost Year 1'!#REF!*'1. Standard_Cost'!C488+'Incremental_Cost Year 1'!#REF!*'1. Standard_Cost'!D488+'Incremental_Cost Year 1'!#REF!+'Incremental_Cost Year 1'!#REF!+AK439</f>
        <v>#REF!</v>
      </c>
      <c r="AN439" s="20" t="e">
        <f>AM439*'1. Standard_Cost'!C492</f>
        <v>#REF!</v>
      </c>
      <c r="AO439" s="23"/>
      <c r="AQ439" s="20">
        <f t="shared" si="819"/>
        <v>0</v>
      </c>
      <c r="AR439" s="20">
        <f t="shared" si="820"/>
        <v>0</v>
      </c>
      <c r="AS439" s="20" t="e">
        <f t="shared" si="821"/>
        <v>#REF!</v>
      </c>
      <c r="AT439" s="20" t="e">
        <f t="shared" si="824"/>
        <v>#REF!</v>
      </c>
      <c r="AU439" s="24"/>
      <c r="AV439" s="24"/>
      <c r="AW439" s="24"/>
      <c r="AX439" s="24"/>
      <c r="AY439" s="24"/>
      <c r="AZ439" s="24"/>
      <c r="BA439" s="25" t="e">
        <f t="shared" si="822"/>
        <v>#REF!</v>
      </c>
    </row>
    <row r="440" spans="2:53" outlineLevel="2">
      <c r="B440" s="41"/>
      <c r="C440" s="41"/>
      <c r="D440" s="84"/>
      <c r="E440" s="84"/>
      <c r="F440" s="84"/>
      <c r="G440" s="83"/>
      <c r="H440" s="26" t="s">
        <v>180</v>
      </c>
      <c r="I440" s="16"/>
      <c r="J440" s="17"/>
      <c r="K440" s="17"/>
      <c r="L440" s="18" t="str">
        <f>IF(I440&lt;&gt;0,((VLOOKUP(I440,'1. Standard_Cost'!$B$4:$D$9,2)+VLOOKUP(I440,'1. Standard_Cost'!$B$4:$D$9,3))*J440*K440),"0")</f>
        <v>0</v>
      </c>
      <c r="M440" s="18">
        <f t="shared" si="818"/>
        <v>0</v>
      </c>
      <c r="N440" s="19"/>
      <c r="O440" s="19"/>
      <c r="P440" s="19"/>
      <c r="Q440" s="19"/>
      <c r="R440" s="20">
        <f>+N440*P440*'1. Standard_Cost'!$B$13</f>
        <v>0</v>
      </c>
      <c r="S440" s="20">
        <f>+N440*O440*P440*'1. Standard_Cost'!$C$13</f>
        <v>0</v>
      </c>
      <c r="T440" s="20">
        <f>+N440*P440*Q440*'1. Standard_Cost'!$D$13</f>
        <v>0</v>
      </c>
      <c r="U440" s="20">
        <f>+N440*O440*'1. Standard_Cost'!$E$13</f>
        <v>0</v>
      </c>
      <c r="V440" s="19"/>
      <c r="W440" s="19"/>
      <c r="X440" s="19"/>
      <c r="Y440" s="20">
        <f>+V440*((X440*'1. Standard_Cost'!$B$17)+(W440*X440*'1. Standard_Cost'!$C$17))</f>
        <v>0</v>
      </c>
      <c r="Z440" s="19"/>
      <c r="AA440" s="19"/>
      <c r="AB440" s="20">
        <f>+Z440*'1. Standard_Cost'!$B$21+AA440*'1. Standard_Cost'!$C$21</f>
        <v>0</v>
      </c>
      <c r="AC440" s="21"/>
      <c r="AD440" s="22"/>
      <c r="AE440" s="20">
        <f>SUM(AD440,AC440,AB440,Y440,U440,T440,S440,R440)*'1. Standard_Cost'!B492</f>
        <v>0</v>
      </c>
      <c r="AF440" s="20">
        <f t="shared" si="823"/>
        <v>0</v>
      </c>
      <c r="AG440" s="19"/>
      <c r="AH440" s="19"/>
      <c r="AI440" s="19"/>
      <c r="AJ440" s="23"/>
      <c r="AK440" s="23"/>
      <c r="AL440" s="23"/>
      <c r="AM440" s="20" t="e">
        <f>AG440*'1. Standard_Cost'!B488+'Incremental_Cost Year 1'!#REF!*'1. Standard_Cost'!C488+'Incremental_Cost Year 1'!#REF!*'1. Standard_Cost'!D488+'Incremental_Cost Year 1'!#REF!+'Incremental_Cost Year 1'!#REF!+AK440</f>
        <v>#REF!</v>
      </c>
      <c r="AN440" s="20" t="e">
        <f>AM440*'1. Standard_Cost'!C492</f>
        <v>#REF!</v>
      </c>
      <c r="AO440" s="23"/>
      <c r="AQ440" s="20">
        <f t="shared" si="819"/>
        <v>0</v>
      </c>
      <c r="AR440" s="20">
        <f t="shared" si="820"/>
        <v>0</v>
      </c>
      <c r="AS440" s="20" t="e">
        <f t="shared" si="821"/>
        <v>#REF!</v>
      </c>
      <c r="AT440" s="20" t="e">
        <f t="shared" si="824"/>
        <v>#REF!</v>
      </c>
      <c r="AU440" s="24"/>
      <c r="AV440" s="24"/>
      <c r="AW440" s="24"/>
      <c r="AX440" s="24"/>
      <c r="AY440" s="24"/>
      <c r="AZ440" s="24"/>
      <c r="BA440" s="25" t="e">
        <f t="shared" si="822"/>
        <v>#REF!</v>
      </c>
    </row>
    <row r="441" spans="2:53" ht="27.6" outlineLevel="1">
      <c r="B441" s="41"/>
      <c r="C441" s="41"/>
      <c r="D441" s="86" t="s">
        <v>48</v>
      </c>
      <c r="E441" s="86" t="s">
        <v>390</v>
      </c>
      <c r="F441" s="88" t="s">
        <v>153</v>
      </c>
      <c r="G441" s="89" t="s">
        <v>154</v>
      </c>
      <c r="H441" s="27" t="s">
        <v>387</v>
      </c>
      <c r="I441" s="28"/>
      <c r="J441" s="28"/>
      <c r="K441" s="28"/>
      <c r="L441" s="29">
        <f>SUM(L437:L440)</f>
        <v>0</v>
      </c>
      <c r="M441" s="29">
        <f>SUM(M437:M440)</f>
        <v>0</v>
      </c>
      <c r="N441" s="28"/>
      <c r="O441" s="28"/>
      <c r="P441" s="28"/>
      <c r="Q441" s="28"/>
      <c r="R441" s="30">
        <f>SUM(R437:R440)</f>
        <v>0</v>
      </c>
      <c r="S441" s="30">
        <f>SUM(S437:S440)</f>
        <v>0</v>
      </c>
      <c r="T441" s="30">
        <f>SUM(T437:T440)</f>
        <v>0</v>
      </c>
      <c r="U441" s="30">
        <f>SUM(U437:U440)</f>
        <v>0</v>
      </c>
      <c r="V441" s="28"/>
      <c r="W441" s="28"/>
      <c r="X441" s="28"/>
      <c r="Y441" s="29">
        <f>SUM(Y437:Y440)</f>
        <v>0</v>
      </c>
      <c r="Z441" s="28"/>
      <c r="AA441" s="28"/>
      <c r="AB441" s="29">
        <f t="shared" ref="AB441:AF441" si="825">SUM(AB437:AB440)</f>
        <v>0</v>
      </c>
      <c r="AC441" s="29">
        <f t="shared" si="825"/>
        <v>0</v>
      </c>
      <c r="AD441" s="29">
        <f t="shared" si="825"/>
        <v>0</v>
      </c>
      <c r="AE441" s="29">
        <f t="shared" si="825"/>
        <v>0</v>
      </c>
      <c r="AF441" s="29">
        <f t="shared" si="825"/>
        <v>0</v>
      </c>
      <c r="AG441" s="28"/>
      <c r="AH441" s="28"/>
      <c r="AI441" s="28"/>
      <c r="AJ441" s="30">
        <f>SUM(AJ437:AJ440)</f>
        <v>0</v>
      </c>
      <c r="AK441" s="30">
        <f>SUM(AK437:AK440)</f>
        <v>0</v>
      </c>
      <c r="AL441" s="30">
        <f>SUM(AL437:AL440)</f>
        <v>0</v>
      </c>
      <c r="AM441" s="29" t="e">
        <f>SUM(AM437:AM440)</f>
        <v>#REF!</v>
      </c>
      <c r="AN441" s="29" t="e">
        <f>SUM(AN437:AN440)</f>
        <v>#REF!</v>
      </c>
      <c r="AO441" s="31"/>
      <c r="AP441" s="32"/>
      <c r="AQ441" s="78">
        <f t="shared" ref="AQ441:BA441" si="826">SUM(AQ437:AQ440)</f>
        <v>0</v>
      </c>
      <c r="AR441" s="78">
        <f t="shared" si="826"/>
        <v>0</v>
      </c>
      <c r="AS441" s="78" t="e">
        <f t="shared" si="826"/>
        <v>#REF!</v>
      </c>
      <c r="AT441" s="78" t="e">
        <f t="shared" si="826"/>
        <v>#REF!</v>
      </c>
      <c r="AU441" s="78">
        <f t="shared" si="826"/>
        <v>0</v>
      </c>
      <c r="AV441" s="78">
        <f t="shared" si="826"/>
        <v>0</v>
      </c>
      <c r="AW441" s="78">
        <f t="shared" si="826"/>
        <v>0</v>
      </c>
      <c r="AX441" s="78">
        <f t="shared" si="826"/>
        <v>0</v>
      </c>
      <c r="AY441" s="78">
        <f t="shared" si="826"/>
        <v>0</v>
      </c>
      <c r="AZ441" s="78">
        <f t="shared" si="826"/>
        <v>0</v>
      </c>
      <c r="BA441" s="78" t="e">
        <f t="shared" si="826"/>
        <v>#REF!</v>
      </c>
    </row>
    <row r="442" spans="2:53" outlineLevel="2">
      <c r="B442" s="41"/>
      <c r="C442" s="41"/>
      <c r="D442" s="85"/>
      <c r="E442" s="85"/>
      <c r="F442" s="87"/>
      <c r="G442" s="82"/>
      <c r="H442" s="15" t="s">
        <v>49</v>
      </c>
      <c r="I442" s="16"/>
      <c r="J442" s="17"/>
      <c r="K442" s="17"/>
      <c r="L442" s="18" t="str">
        <f>IF(I442&lt;&gt;0,((VLOOKUP(I442,'1. Standard_Cost'!$B$4:$D$9,2)+VLOOKUP(I442,'1. Standard_Cost'!$B$4:$D$9,3))*J442*K442),"0")</f>
        <v>0</v>
      </c>
      <c r="M442" s="18">
        <f t="shared" ref="M442:M445" si="827">L442*0.167</f>
        <v>0</v>
      </c>
      <c r="N442" s="19"/>
      <c r="O442" s="19"/>
      <c r="P442" s="19"/>
      <c r="Q442" s="19"/>
      <c r="R442" s="20">
        <f>+N442*P442*'1. Standard_Cost'!$B$13</f>
        <v>0</v>
      </c>
      <c r="S442" s="20">
        <f>+N442*O442*P442*'1. Standard_Cost'!$C$13</f>
        <v>0</v>
      </c>
      <c r="T442" s="20">
        <f>+N442*P442*Q442*'1. Standard_Cost'!$D$13</f>
        <v>0</v>
      </c>
      <c r="U442" s="20">
        <f>+N442*O442*'1. Standard_Cost'!$E$13</f>
        <v>0</v>
      </c>
      <c r="V442" s="19"/>
      <c r="W442" s="19"/>
      <c r="X442" s="19"/>
      <c r="Y442" s="20">
        <f>+V442*((X442*'1. Standard_Cost'!$B$17)+(W442*X442*'1. Standard_Cost'!$C$17))</f>
        <v>0</v>
      </c>
      <c r="Z442" s="19"/>
      <c r="AA442" s="19"/>
      <c r="AB442" s="20">
        <f>+Z442*'1. Standard_Cost'!$B$21+AA442*'1. Standard_Cost'!$C$21</f>
        <v>0</v>
      </c>
      <c r="AC442" s="21"/>
      <c r="AD442" s="22"/>
      <c r="AE442" s="20">
        <f>SUM(AD442,AC442,AB442,Y442,U442,T442,S442,R442)*'1. Standard_Cost'!B497</f>
        <v>0</v>
      </c>
      <c r="AF442" s="20">
        <f>SUM(AD442,AE442)</f>
        <v>0</v>
      </c>
      <c r="AG442" s="19"/>
      <c r="AH442" s="19"/>
      <c r="AI442" s="19"/>
      <c r="AJ442" s="23"/>
      <c r="AK442" s="23"/>
      <c r="AL442" s="23"/>
      <c r="AM442" s="20" t="e">
        <f>AG442*'1. Standard_Cost'!B493+'Incremental_Cost Year 1'!#REF!*'1. Standard_Cost'!C493+'Incremental_Cost Year 1'!#REF!*'1. Standard_Cost'!D493+'Incremental_Cost Year 1'!#REF!+'Incremental_Cost Year 1'!#REF!+AK442</f>
        <v>#REF!</v>
      </c>
      <c r="AN442" s="20" t="e">
        <f>AM442*'1. Standard_Cost'!C497</f>
        <v>#REF!</v>
      </c>
      <c r="AO442" s="23"/>
      <c r="AQ442" s="20">
        <f t="shared" ref="AQ442:AQ445" si="828">L442+M442</f>
        <v>0</v>
      </c>
      <c r="AR442" s="20">
        <f t="shared" ref="AR442:AR445" si="829">AF442</f>
        <v>0</v>
      </c>
      <c r="AS442" s="20" t="e">
        <f t="shared" ref="AS442:AS445" si="830">AM442+AN442</f>
        <v>#REF!</v>
      </c>
      <c r="AT442" s="20" t="e">
        <f>SUM(AQ442,AR442,AS442)</f>
        <v>#REF!</v>
      </c>
      <c r="AU442" s="24"/>
      <c r="AV442" s="24"/>
      <c r="AW442" s="24"/>
      <c r="AX442" s="24"/>
      <c r="AY442" s="24"/>
      <c r="AZ442" s="24"/>
      <c r="BA442" s="25" t="e">
        <f t="shared" ref="BA442:BA445" si="831">SUM(AU442:AZ442)-AT442</f>
        <v>#REF!</v>
      </c>
    </row>
    <row r="443" spans="2:53" outlineLevel="2">
      <c r="B443" s="41"/>
      <c r="C443" s="41"/>
      <c r="D443" s="84"/>
      <c r="E443" s="84"/>
      <c r="F443" s="84"/>
      <c r="G443" s="83"/>
      <c r="H443" s="15" t="s">
        <v>50</v>
      </c>
      <c r="I443" s="16"/>
      <c r="J443" s="17"/>
      <c r="K443" s="17"/>
      <c r="L443" s="18" t="str">
        <f>IF(I443&lt;&gt;0,((VLOOKUP(I443,'1. Standard_Cost'!$B$4:$D$9,2)+VLOOKUP(I443,'1. Standard_Cost'!$B$4:$D$9,3))*J443*K443),"0")</f>
        <v>0</v>
      </c>
      <c r="M443" s="18">
        <f t="shared" si="827"/>
        <v>0</v>
      </c>
      <c r="N443" s="19"/>
      <c r="O443" s="19"/>
      <c r="P443" s="19"/>
      <c r="Q443" s="19"/>
      <c r="R443" s="20">
        <f>+N443*P443*'1. Standard_Cost'!$B$13</f>
        <v>0</v>
      </c>
      <c r="S443" s="20">
        <f>+N443*O443*P443*'1. Standard_Cost'!$C$13</f>
        <v>0</v>
      </c>
      <c r="T443" s="20">
        <f>+N443*P443*Q443*'1. Standard_Cost'!$D$13</f>
        <v>0</v>
      </c>
      <c r="U443" s="20">
        <f>+N443*O443*'1. Standard_Cost'!$E$13</f>
        <v>0</v>
      </c>
      <c r="V443" s="19"/>
      <c r="W443" s="19"/>
      <c r="X443" s="19"/>
      <c r="Y443" s="20">
        <f>+V443*((X443*'1. Standard_Cost'!$B$17)+(W443*X443*'1. Standard_Cost'!$C$17))</f>
        <v>0</v>
      </c>
      <c r="Z443" s="19"/>
      <c r="AA443" s="19"/>
      <c r="AB443" s="20">
        <f>+Z443*'1. Standard_Cost'!$B$21+AA443*'1. Standard_Cost'!$C$21</f>
        <v>0</v>
      </c>
      <c r="AC443" s="21"/>
      <c r="AD443" s="22"/>
      <c r="AE443" s="20">
        <f>SUM(AD443,AC443,AB443,Y443,U443,T443,S443,R443)*'1. Standard_Cost'!B497</f>
        <v>0</v>
      </c>
      <c r="AF443" s="20">
        <f t="shared" ref="AF443:AF445" si="832">SUM(AD443,AE443)</f>
        <v>0</v>
      </c>
      <c r="AG443" s="19"/>
      <c r="AH443" s="19"/>
      <c r="AI443" s="19"/>
      <c r="AJ443" s="23"/>
      <c r="AK443" s="23"/>
      <c r="AL443" s="23"/>
      <c r="AM443" s="20" t="e">
        <f>AG443*'1. Standard_Cost'!B493+'Incremental_Cost Year 1'!#REF!*'1. Standard_Cost'!C493+'Incremental_Cost Year 1'!#REF!*'1. Standard_Cost'!D493+'Incremental_Cost Year 1'!#REF!+'Incremental_Cost Year 1'!#REF!+AK443</f>
        <v>#REF!</v>
      </c>
      <c r="AN443" s="20" t="e">
        <f>AM443*'1. Standard_Cost'!C497</f>
        <v>#REF!</v>
      </c>
      <c r="AO443" s="23"/>
      <c r="AQ443" s="20">
        <f t="shared" si="828"/>
        <v>0</v>
      </c>
      <c r="AR443" s="20">
        <f t="shared" si="829"/>
        <v>0</v>
      </c>
      <c r="AS443" s="20" t="e">
        <f t="shared" si="830"/>
        <v>#REF!</v>
      </c>
      <c r="AT443" s="20" t="e">
        <f t="shared" ref="AT443:AT445" si="833">SUM(AQ443,AR443,AS443)</f>
        <v>#REF!</v>
      </c>
      <c r="AU443" s="24"/>
      <c r="AV443" s="24">
        <v>0</v>
      </c>
      <c r="AW443" s="24"/>
      <c r="AX443" s="24"/>
      <c r="AY443" s="24"/>
      <c r="AZ443" s="24"/>
      <c r="BA443" s="25" t="e">
        <f t="shared" si="831"/>
        <v>#REF!</v>
      </c>
    </row>
    <row r="444" spans="2:53" outlineLevel="2">
      <c r="B444" s="41"/>
      <c r="C444" s="41"/>
      <c r="D444" s="84"/>
      <c r="E444" s="84"/>
      <c r="F444" s="84"/>
      <c r="G444" s="83"/>
      <c r="H444" s="15" t="s">
        <v>51</v>
      </c>
      <c r="I444" s="16"/>
      <c r="J444" s="17"/>
      <c r="K444" s="17"/>
      <c r="L444" s="18" t="str">
        <f>IF(I444&lt;&gt;0,((VLOOKUP(I444,'1. Standard_Cost'!$B$4:$D$9,2)+VLOOKUP(I444,'1. Standard_Cost'!$B$4:$D$9,3))*J444*K444),"0")</f>
        <v>0</v>
      </c>
      <c r="M444" s="18">
        <f t="shared" si="827"/>
        <v>0</v>
      </c>
      <c r="N444" s="19"/>
      <c r="O444" s="19"/>
      <c r="P444" s="19"/>
      <c r="Q444" s="19"/>
      <c r="R444" s="20">
        <f>+N444*P444*'1. Standard_Cost'!$B$13</f>
        <v>0</v>
      </c>
      <c r="S444" s="20">
        <f>+N444*O444*P444*'1. Standard_Cost'!$C$13</f>
        <v>0</v>
      </c>
      <c r="T444" s="20">
        <f>+N444*P444*Q444*'1. Standard_Cost'!$D$13</f>
        <v>0</v>
      </c>
      <c r="U444" s="20">
        <f>+N444*O444*'1. Standard_Cost'!$E$13</f>
        <v>0</v>
      </c>
      <c r="V444" s="19"/>
      <c r="W444" s="19"/>
      <c r="X444" s="19"/>
      <c r="Y444" s="20">
        <f>+V444*((X444*'1. Standard_Cost'!$B$17)+(W444*X444*'1. Standard_Cost'!$C$17))</f>
        <v>0</v>
      </c>
      <c r="Z444" s="19"/>
      <c r="AA444" s="19"/>
      <c r="AB444" s="20">
        <f>+Z444*'1. Standard_Cost'!$B$21+AA444*'1. Standard_Cost'!$C$21</f>
        <v>0</v>
      </c>
      <c r="AC444" s="21"/>
      <c r="AD444" s="22"/>
      <c r="AE444" s="20">
        <f>SUM(AD444,AC444,AB444,Y444,U444,T444,S444,R444)*'1. Standard_Cost'!B497</f>
        <v>0</v>
      </c>
      <c r="AF444" s="20">
        <f t="shared" si="832"/>
        <v>0</v>
      </c>
      <c r="AG444" s="19"/>
      <c r="AH444" s="19"/>
      <c r="AI444" s="19"/>
      <c r="AJ444" s="23"/>
      <c r="AK444" s="23"/>
      <c r="AL444" s="23"/>
      <c r="AM444" s="20" t="e">
        <f>AG444*'1. Standard_Cost'!B493+'Incremental_Cost Year 1'!#REF!*'1. Standard_Cost'!C493+'Incremental_Cost Year 1'!#REF!*'1. Standard_Cost'!D493+'Incremental_Cost Year 1'!#REF!+'Incremental_Cost Year 1'!#REF!+AK444</f>
        <v>#REF!</v>
      </c>
      <c r="AN444" s="20" t="e">
        <f>AM444*'1. Standard_Cost'!C497</f>
        <v>#REF!</v>
      </c>
      <c r="AO444" s="23"/>
      <c r="AQ444" s="20">
        <f t="shared" si="828"/>
        <v>0</v>
      </c>
      <c r="AR444" s="20">
        <f t="shared" si="829"/>
        <v>0</v>
      </c>
      <c r="AS444" s="20" t="e">
        <f t="shared" si="830"/>
        <v>#REF!</v>
      </c>
      <c r="AT444" s="20" t="e">
        <f t="shared" si="833"/>
        <v>#REF!</v>
      </c>
      <c r="AU444" s="24"/>
      <c r="AV444" s="24"/>
      <c r="AW444" s="24"/>
      <c r="AX444" s="24"/>
      <c r="AY444" s="24"/>
      <c r="AZ444" s="24"/>
      <c r="BA444" s="25" t="e">
        <f t="shared" si="831"/>
        <v>#REF!</v>
      </c>
    </row>
    <row r="445" spans="2:53" outlineLevel="2">
      <c r="B445" s="41"/>
      <c r="C445" s="41"/>
      <c r="D445" s="84"/>
      <c r="E445" s="84"/>
      <c r="F445" s="84"/>
      <c r="G445" s="83"/>
      <c r="H445" s="26" t="s">
        <v>180</v>
      </c>
      <c r="I445" s="16"/>
      <c r="J445" s="17"/>
      <c r="K445" s="17"/>
      <c r="L445" s="18" t="str">
        <f>IF(I445&lt;&gt;0,((VLOOKUP(I445,'1. Standard_Cost'!$B$4:$D$9,2)+VLOOKUP(I445,'1. Standard_Cost'!$B$4:$D$9,3))*J445*K445),"0")</f>
        <v>0</v>
      </c>
      <c r="M445" s="18">
        <f t="shared" si="827"/>
        <v>0</v>
      </c>
      <c r="N445" s="19"/>
      <c r="O445" s="19"/>
      <c r="P445" s="19"/>
      <c r="Q445" s="19"/>
      <c r="R445" s="20">
        <f>+N445*P445*'1. Standard_Cost'!$B$13</f>
        <v>0</v>
      </c>
      <c r="S445" s="20">
        <f>+N445*O445*P445*'1. Standard_Cost'!$C$13</f>
        <v>0</v>
      </c>
      <c r="T445" s="20">
        <f>+N445*P445*Q445*'1. Standard_Cost'!$D$13</f>
        <v>0</v>
      </c>
      <c r="U445" s="20">
        <f>+N445*O445*'1. Standard_Cost'!$E$13</f>
        <v>0</v>
      </c>
      <c r="V445" s="19"/>
      <c r="W445" s="19"/>
      <c r="X445" s="19"/>
      <c r="Y445" s="20">
        <f>+V445*((X445*'1. Standard_Cost'!$B$17)+(W445*X445*'1. Standard_Cost'!$C$17))</f>
        <v>0</v>
      </c>
      <c r="Z445" s="19"/>
      <c r="AA445" s="19"/>
      <c r="AB445" s="20">
        <f>+Z445*'1. Standard_Cost'!$B$21+AA445*'1. Standard_Cost'!$C$21</f>
        <v>0</v>
      </c>
      <c r="AC445" s="21"/>
      <c r="AD445" s="22"/>
      <c r="AE445" s="20">
        <f>SUM(AD445,AC445,AB445,Y445,U445,T445,S445,R445)*'1. Standard_Cost'!B497</f>
        <v>0</v>
      </c>
      <c r="AF445" s="20">
        <f t="shared" si="832"/>
        <v>0</v>
      </c>
      <c r="AG445" s="19"/>
      <c r="AH445" s="19"/>
      <c r="AI445" s="19"/>
      <c r="AJ445" s="23"/>
      <c r="AK445" s="23"/>
      <c r="AL445" s="23"/>
      <c r="AM445" s="20" t="e">
        <f>AG445*'1. Standard_Cost'!B493+'Incremental_Cost Year 1'!#REF!*'1. Standard_Cost'!C493+'Incremental_Cost Year 1'!#REF!*'1. Standard_Cost'!D493+'Incremental_Cost Year 1'!#REF!+'Incremental_Cost Year 1'!#REF!+AK445</f>
        <v>#REF!</v>
      </c>
      <c r="AN445" s="20" t="e">
        <f>AM445*'1. Standard_Cost'!C497</f>
        <v>#REF!</v>
      </c>
      <c r="AO445" s="23"/>
      <c r="AQ445" s="20">
        <f t="shared" si="828"/>
        <v>0</v>
      </c>
      <c r="AR445" s="20">
        <f t="shared" si="829"/>
        <v>0</v>
      </c>
      <c r="AS445" s="20" t="e">
        <f t="shared" si="830"/>
        <v>#REF!</v>
      </c>
      <c r="AT445" s="20" t="e">
        <f t="shared" si="833"/>
        <v>#REF!</v>
      </c>
      <c r="AU445" s="24"/>
      <c r="AV445" s="24"/>
      <c r="AW445" s="24"/>
      <c r="AX445" s="24"/>
      <c r="AY445" s="24"/>
      <c r="AZ445" s="24"/>
      <c r="BA445" s="25" t="e">
        <f t="shared" si="831"/>
        <v>#REF!</v>
      </c>
    </row>
    <row r="446" spans="2:53" ht="27.6" outlineLevel="1">
      <c r="B446" s="41"/>
      <c r="C446" s="41"/>
      <c r="D446" s="86" t="s">
        <v>48</v>
      </c>
      <c r="E446" s="86" t="s">
        <v>391</v>
      </c>
      <c r="F446" s="88" t="s">
        <v>153</v>
      </c>
      <c r="G446" s="89" t="s">
        <v>154</v>
      </c>
      <c r="H446" s="27" t="s">
        <v>386</v>
      </c>
      <c r="I446" s="28"/>
      <c r="J446" s="28"/>
      <c r="K446" s="28"/>
      <c r="L446" s="29">
        <f>SUM(L442:L445)</f>
        <v>0</v>
      </c>
      <c r="M446" s="29">
        <f t="shared" ref="M446" si="834">SUM(M442:M445)</f>
        <v>0</v>
      </c>
      <c r="N446" s="28"/>
      <c r="O446" s="28"/>
      <c r="P446" s="28"/>
      <c r="Q446" s="28"/>
      <c r="R446" s="30">
        <f>SUM(R442:R445)</f>
        <v>0</v>
      </c>
      <c r="S446" s="30">
        <f>SUM(S442:S445)</f>
        <v>0</v>
      </c>
      <c r="T446" s="30">
        <f>SUM(T442:T445)</f>
        <v>0</v>
      </c>
      <c r="U446" s="30">
        <f>SUM(U442:U445)</f>
        <v>0</v>
      </c>
      <c r="V446" s="28"/>
      <c r="W446" s="28"/>
      <c r="X446" s="28"/>
      <c r="Y446" s="29">
        <f>SUM(Y442:Y445)</f>
        <v>0</v>
      </c>
      <c r="Z446" s="28"/>
      <c r="AA446" s="28"/>
      <c r="AB446" s="29">
        <f t="shared" ref="AB446:AF446" si="835">SUM(AB442:AB445)</f>
        <v>0</v>
      </c>
      <c r="AC446" s="29">
        <f t="shared" si="835"/>
        <v>0</v>
      </c>
      <c r="AD446" s="29">
        <f t="shared" si="835"/>
        <v>0</v>
      </c>
      <c r="AE446" s="29">
        <f t="shared" si="835"/>
        <v>0</v>
      </c>
      <c r="AF446" s="29">
        <f t="shared" si="835"/>
        <v>0</v>
      </c>
      <c r="AG446" s="28"/>
      <c r="AH446" s="28"/>
      <c r="AI446" s="28"/>
      <c r="AJ446" s="30">
        <f>SUM(AJ442:AJ445)</f>
        <v>0</v>
      </c>
      <c r="AK446" s="30">
        <f>SUM(AK442:AK445)</f>
        <v>0</v>
      </c>
      <c r="AL446" s="30">
        <f>SUM(AL442:AL445)</f>
        <v>0</v>
      </c>
      <c r="AM446" s="29" t="e">
        <f>SUM(AM442:AM445)</f>
        <v>#REF!</v>
      </c>
      <c r="AN446" s="29" t="e">
        <f>SUM(AN442:AN445)</f>
        <v>#REF!</v>
      </c>
      <c r="AO446" s="31"/>
      <c r="AP446" s="32"/>
      <c r="AQ446" s="78">
        <f t="shared" ref="AQ446:BA446" si="836">SUM(AQ442:AQ445)</f>
        <v>0</v>
      </c>
      <c r="AR446" s="78">
        <f t="shared" si="836"/>
        <v>0</v>
      </c>
      <c r="AS446" s="78" t="e">
        <f t="shared" si="836"/>
        <v>#REF!</v>
      </c>
      <c r="AT446" s="78" t="e">
        <f t="shared" si="836"/>
        <v>#REF!</v>
      </c>
      <c r="AU446" s="78">
        <f t="shared" si="836"/>
        <v>0</v>
      </c>
      <c r="AV446" s="78">
        <f t="shared" si="836"/>
        <v>0</v>
      </c>
      <c r="AW446" s="78">
        <f t="shared" si="836"/>
        <v>0</v>
      </c>
      <c r="AX446" s="78">
        <f t="shared" si="836"/>
        <v>0</v>
      </c>
      <c r="AY446" s="78">
        <f t="shared" si="836"/>
        <v>0</v>
      </c>
      <c r="AZ446" s="78">
        <f t="shared" si="836"/>
        <v>0</v>
      </c>
      <c r="BA446" s="78" t="e">
        <f t="shared" si="836"/>
        <v>#REF!</v>
      </c>
    </row>
  </sheetData>
  <mergeCells count="39">
    <mergeCell ref="B2:E2"/>
    <mergeCell ref="B1:L1"/>
    <mergeCell ref="C43:E43"/>
    <mergeCell ref="C51:C58"/>
    <mergeCell ref="AQ2:BA2"/>
    <mergeCell ref="B3:E3"/>
    <mergeCell ref="B5:E5"/>
    <mergeCell ref="C6:E6"/>
    <mergeCell ref="C22:E22"/>
    <mergeCell ref="C59:E59"/>
    <mergeCell ref="C67:C74"/>
    <mergeCell ref="C82:C89"/>
    <mergeCell ref="C95:E95"/>
    <mergeCell ref="C126:E126"/>
    <mergeCell ref="C134:C136"/>
    <mergeCell ref="B137:E137"/>
    <mergeCell ref="C138:E138"/>
    <mergeCell ref="C146:C148"/>
    <mergeCell ref="C149:E149"/>
    <mergeCell ref="C157:C164"/>
    <mergeCell ref="C165:E165"/>
    <mergeCell ref="C173:C180"/>
    <mergeCell ref="C181:E181"/>
    <mergeCell ref="C187:E187"/>
    <mergeCell ref="C195:C202"/>
    <mergeCell ref="C238:E238"/>
    <mergeCell ref="B254:E254"/>
    <mergeCell ref="C255:E255"/>
    <mergeCell ref="C261:E261"/>
    <mergeCell ref="C282:E282"/>
    <mergeCell ref="C303:E303"/>
    <mergeCell ref="B319:E319"/>
    <mergeCell ref="C320:E320"/>
    <mergeCell ref="C331:E331"/>
    <mergeCell ref="C362:E362"/>
    <mergeCell ref="C368:E368"/>
    <mergeCell ref="C389:E389"/>
    <mergeCell ref="C410:E410"/>
    <mergeCell ref="C431:E431"/>
  </mergeCells>
  <conditionalFormatting sqref="BA44:BA47 BA49:BA58 BA23:BA26 BA28:BA31 BA33:BA36 BA38:BA41 BA60:BA63 BA65:BA78 BA80:BA94 BA96:BA109 BA111:BA125 BA127:BA130 BA132:BA136 BA139:BA142 BA144:BA148 BA150:BA153 BA155:BA164 BA166:BA169 BA171:BA180 BA182:BA185 BA188:BA191 BA193:BA237 BA239:BA242 BA244:BA253 BA256:BA259 BA7:BA20">
    <cfRule type="cellIs" dxfId="65" priority="65" operator="lessThan">
      <formula>0</formula>
    </cfRule>
    <cfRule type="cellIs" dxfId="64" priority="66" operator="lessThan">
      <formula>-105575</formula>
    </cfRule>
  </conditionalFormatting>
  <conditionalFormatting sqref="BA262:BA265 BA267:BA271">
    <cfRule type="cellIs" dxfId="63" priority="63" operator="lessThan">
      <formula>0</formula>
    </cfRule>
    <cfRule type="cellIs" dxfId="62" priority="64" operator="lessThan">
      <formula>-105575</formula>
    </cfRule>
  </conditionalFormatting>
  <conditionalFormatting sqref="BA272:BA276">
    <cfRule type="cellIs" dxfId="61" priority="61" operator="lessThan">
      <formula>0</formula>
    </cfRule>
    <cfRule type="cellIs" dxfId="60" priority="62" operator="lessThan">
      <formula>-105575</formula>
    </cfRule>
  </conditionalFormatting>
  <conditionalFormatting sqref="BA277:BA281">
    <cfRule type="cellIs" dxfId="59" priority="59" operator="lessThan">
      <formula>0</formula>
    </cfRule>
    <cfRule type="cellIs" dxfId="58" priority="60" operator="lessThan">
      <formula>-105575</formula>
    </cfRule>
  </conditionalFormatting>
  <conditionalFormatting sqref="BA283:BA286 BA288:BA292">
    <cfRule type="cellIs" dxfId="57" priority="57" operator="lessThan">
      <formula>0</formula>
    </cfRule>
    <cfRule type="cellIs" dxfId="56" priority="58" operator="lessThan">
      <formula>-105575</formula>
    </cfRule>
  </conditionalFormatting>
  <conditionalFormatting sqref="BA293:BA297">
    <cfRule type="cellIs" dxfId="55" priority="55" operator="lessThan">
      <formula>0</formula>
    </cfRule>
    <cfRule type="cellIs" dxfId="54" priority="56" operator="lessThan">
      <formula>-105575</formula>
    </cfRule>
  </conditionalFormatting>
  <conditionalFormatting sqref="BA298:BA302">
    <cfRule type="cellIs" dxfId="53" priority="53" operator="lessThan">
      <formula>0</formula>
    </cfRule>
    <cfRule type="cellIs" dxfId="52" priority="54" operator="lessThan">
      <formula>-105575</formula>
    </cfRule>
  </conditionalFormatting>
  <conditionalFormatting sqref="BA304:BA307 BA309:BA313">
    <cfRule type="cellIs" dxfId="51" priority="51" operator="lessThan">
      <formula>0</formula>
    </cfRule>
    <cfRule type="cellIs" dxfId="50" priority="52" operator="lessThan">
      <formula>-105575</formula>
    </cfRule>
  </conditionalFormatting>
  <conditionalFormatting sqref="BA314:BA318">
    <cfRule type="cellIs" dxfId="49" priority="49" operator="lessThan">
      <formula>0</formula>
    </cfRule>
    <cfRule type="cellIs" dxfId="48" priority="50" operator="lessThan">
      <formula>-105575</formula>
    </cfRule>
  </conditionalFormatting>
  <conditionalFormatting sqref="BA321:BA324 BA326:BA330">
    <cfRule type="cellIs" dxfId="47" priority="47" operator="lessThan">
      <formula>0</formula>
    </cfRule>
    <cfRule type="cellIs" dxfId="46" priority="48" operator="lessThan">
      <formula>-105575</formula>
    </cfRule>
  </conditionalFormatting>
  <conditionalFormatting sqref="BA332:BA335">
    <cfRule type="cellIs" dxfId="45" priority="45" operator="lessThan">
      <formula>0</formula>
    </cfRule>
    <cfRule type="cellIs" dxfId="44" priority="46" operator="lessThan">
      <formula>-105575</formula>
    </cfRule>
  </conditionalFormatting>
  <conditionalFormatting sqref="BA332:BA335 BA337:BA341">
    <cfRule type="cellIs" dxfId="43" priority="43" operator="lessThan">
      <formula>0</formula>
    </cfRule>
    <cfRule type="cellIs" dxfId="42" priority="44" operator="lessThan">
      <formula>-105575</formula>
    </cfRule>
  </conditionalFormatting>
  <conditionalFormatting sqref="BA342:BA346">
    <cfRule type="cellIs" dxfId="41" priority="41" operator="lessThan">
      <formula>0</formula>
    </cfRule>
    <cfRule type="cellIs" dxfId="40" priority="42" operator="lessThan">
      <formula>-105575</formula>
    </cfRule>
  </conditionalFormatting>
  <conditionalFormatting sqref="BA347:BA351">
    <cfRule type="cellIs" dxfId="39" priority="39" operator="lessThan">
      <formula>0</formula>
    </cfRule>
    <cfRule type="cellIs" dxfId="38" priority="40" operator="lessThan">
      <formula>-105575</formula>
    </cfRule>
  </conditionalFormatting>
  <conditionalFormatting sqref="BA352:BA356">
    <cfRule type="cellIs" dxfId="37" priority="37" operator="lessThan">
      <formula>0</formula>
    </cfRule>
    <cfRule type="cellIs" dxfId="36" priority="38" operator="lessThan">
      <formula>-105575</formula>
    </cfRule>
  </conditionalFormatting>
  <conditionalFormatting sqref="BA357:BA361">
    <cfRule type="cellIs" dxfId="35" priority="35" operator="lessThan">
      <formula>0</formula>
    </cfRule>
    <cfRule type="cellIs" dxfId="34" priority="36" operator="lessThan">
      <formula>-105575</formula>
    </cfRule>
  </conditionalFormatting>
  <conditionalFormatting sqref="BA363:BA366">
    <cfRule type="cellIs" dxfId="33" priority="33" operator="lessThan">
      <formula>0</formula>
    </cfRule>
    <cfRule type="cellIs" dxfId="32" priority="34" operator="lessThan">
      <formula>-105575</formula>
    </cfRule>
  </conditionalFormatting>
  <conditionalFormatting sqref="BA363:BA366">
    <cfRule type="cellIs" dxfId="31" priority="31" operator="lessThan">
      <formula>0</formula>
    </cfRule>
    <cfRule type="cellIs" dxfId="30" priority="32" operator="lessThan">
      <formula>-105575</formula>
    </cfRule>
  </conditionalFormatting>
  <conditionalFormatting sqref="BA369:BA372">
    <cfRule type="cellIs" dxfId="29" priority="29" operator="lessThan">
      <formula>0</formula>
    </cfRule>
    <cfRule type="cellIs" dxfId="28" priority="30" operator="lessThan">
      <formula>-105575</formula>
    </cfRule>
  </conditionalFormatting>
  <conditionalFormatting sqref="BA369:BA372 BA374:BA378">
    <cfRule type="cellIs" dxfId="27" priority="27" operator="lessThan">
      <formula>0</formula>
    </cfRule>
    <cfRule type="cellIs" dxfId="26" priority="28" operator="lessThan">
      <formula>-105575</formula>
    </cfRule>
  </conditionalFormatting>
  <conditionalFormatting sqref="BA379:BA383">
    <cfRule type="cellIs" dxfId="25" priority="25" operator="lessThan">
      <formula>0</formula>
    </cfRule>
    <cfRule type="cellIs" dxfId="24" priority="26" operator="lessThan">
      <formula>-105575</formula>
    </cfRule>
  </conditionalFormatting>
  <conditionalFormatting sqref="BA384:BA388">
    <cfRule type="cellIs" dxfId="23" priority="23" operator="lessThan">
      <formula>0</formula>
    </cfRule>
    <cfRule type="cellIs" dxfId="22" priority="24" operator="lessThan">
      <formula>-105575</formula>
    </cfRule>
  </conditionalFormatting>
  <conditionalFormatting sqref="BA390:BA393">
    <cfRule type="cellIs" dxfId="21" priority="21" operator="lessThan">
      <formula>0</formula>
    </cfRule>
    <cfRule type="cellIs" dxfId="20" priority="22" operator="lessThan">
      <formula>-105575</formula>
    </cfRule>
  </conditionalFormatting>
  <conditionalFormatting sqref="BA390:BA393 BA395:BA399">
    <cfRule type="cellIs" dxfId="19" priority="19" operator="lessThan">
      <formula>0</formula>
    </cfRule>
    <cfRule type="cellIs" dxfId="18" priority="20" operator="lessThan">
      <formula>-105575</formula>
    </cfRule>
  </conditionalFormatting>
  <conditionalFormatting sqref="BA400:BA404">
    <cfRule type="cellIs" dxfId="17" priority="17" operator="lessThan">
      <formula>0</formula>
    </cfRule>
    <cfRule type="cellIs" dxfId="16" priority="18" operator="lessThan">
      <formula>-105575</formula>
    </cfRule>
  </conditionalFormatting>
  <conditionalFormatting sqref="BA405:BA409">
    <cfRule type="cellIs" dxfId="15" priority="15" operator="lessThan">
      <formula>0</formula>
    </cfRule>
    <cfRule type="cellIs" dxfId="14" priority="16" operator="lessThan">
      <formula>-105575</formula>
    </cfRule>
  </conditionalFormatting>
  <conditionalFormatting sqref="BA411:BA414">
    <cfRule type="cellIs" dxfId="13" priority="13" operator="lessThan">
      <formula>0</formula>
    </cfRule>
    <cfRule type="cellIs" dxfId="12" priority="14" operator="lessThan">
      <formula>-105575</formula>
    </cfRule>
  </conditionalFormatting>
  <conditionalFormatting sqref="BA411:BA414 BA416:BA420">
    <cfRule type="cellIs" dxfId="11" priority="11" operator="lessThan">
      <formula>0</formula>
    </cfRule>
    <cfRule type="cellIs" dxfId="10" priority="12" operator="lessThan">
      <formula>-105575</formula>
    </cfRule>
  </conditionalFormatting>
  <conditionalFormatting sqref="BA421:BA425">
    <cfRule type="cellIs" dxfId="9" priority="9" operator="lessThan">
      <formula>0</formula>
    </cfRule>
    <cfRule type="cellIs" dxfId="8" priority="10" operator="lessThan">
      <formula>-105575</formula>
    </cfRule>
  </conditionalFormatting>
  <conditionalFormatting sqref="BA426:BA430">
    <cfRule type="cellIs" dxfId="7" priority="7" operator="lessThan">
      <formula>0</formula>
    </cfRule>
    <cfRule type="cellIs" dxfId="6" priority="8" operator="lessThan">
      <formula>-105575</formula>
    </cfRule>
  </conditionalFormatting>
  <conditionalFormatting sqref="BA432:BA435">
    <cfRule type="cellIs" dxfId="5" priority="5" operator="lessThan">
      <formula>0</formula>
    </cfRule>
    <cfRule type="cellIs" dxfId="4" priority="6" operator="lessThan">
      <formula>-105575</formula>
    </cfRule>
  </conditionalFormatting>
  <conditionalFormatting sqref="BA432:BA435 BA437:BA441">
    <cfRule type="cellIs" dxfId="3" priority="3" operator="lessThan">
      <formula>0</formula>
    </cfRule>
    <cfRule type="cellIs" dxfId="2" priority="4" operator="lessThan">
      <formula>-105575</formula>
    </cfRule>
  </conditionalFormatting>
  <conditionalFormatting sqref="BA442:BA446">
    <cfRule type="cellIs" dxfId="1" priority="1" operator="lessThan">
      <formula>0</formula>
    </cfRule>
    <cfRule type="cellIs" dxfId="0" priority="2" operator="lessThan">
      <formula>-105575</formula>
    </cfRule>
  </conditionalFormatting>
  <pageMargins left="0.7" right="0.7" top="0.75" bottom="0.75" header="0.3" footer="0.3"/>
  <pageSetup scale="41" fitToWidth="16" orientation="landscape" horizontalDpi="4294967292" r:id="rId1"/>
  <headerFooter>
    <oddHeader xml:space="preserve">&amp;L&amp;"-,Bold"&amp;12Incremental Costs </oddHeader>
    <oddFooter>&amp;CPage &amp;P of &amp;N</oddFooter>
  </headerFooter>
  <colBreaks count="1" manualBreakCount="1">
    <brk id="29"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'1. Standard_Cost'!$B$4:$B$10</xm:f>
          </x14:formula1>
          <xm:sqref>I7:I10 I33:I36 I28:I31 I23:I26 I17:I20 I12:I15</xm:sqref>
        </x14:dataValidation>
      </x14:dataValidations>
    </ext>
  </extLst>
</worksheet>
</file>

<file path=xl/worksheets/sheet12.xml><?xml version="1.0" encoding="utf-8"?>
<worksheet xmlns="http://schemas.openxmlformats.org/spreadsheetml/2006/main" xmlns:r="http://schemas.openxmlformats.org/officeDocument/2006/relationships">
  <dimension ref="A1:ES46"/>
  <sheetViews>
    <sheetView tabSelected="1" zoomScale="80" zoomScaleNormal="80" workbookViewId="0">
      <pane xSplit="7" ySplit="5" topLeftCell="EH6" activePane="bottomRight" state="frozen"/>
      <selection pane="topRight" activeCell="H1" sqref="H1"/>
      <selection pane="bottomLeft" activeCell="A6" sqref="A6"/>
      <selection pane="bottomRight" activeCell="EL42" sqref="EL42"/>
    </sheetView>
  </sheetViews>
  <sheetFormatPr defaultRowHeight="14.4" outlineLevelCol="1"/>
  <cols>
    <col min="1" max="1" width="3.5546875" style="2" customWidth="1"/>
    <col min="2" max="2" width="3.44140625" style="2" customWidth="1"/>
    <col min="3" max="3" width="4" style="33" customWidth="1"/>
    <col min="4" max="4" width="23.88671875" style="33" customWidth="1"/>
    <col min="5" max="5" width="48.33203125" style="33" customWidth="1" outlineLevel="1"/>
    <col min="6" max="6" width="8.6640625" style="33" customWidth="1" outlineLevel="1"/>
    <col min="7" max="7" width="9.33203125" style="33" customWidth="1" outlineLevel="1"/>
    <col min="8" max="8" width="11.5546875" customWidth="1"/>
    <col min="9" max="9" width="12.44140625" customWidth="1"/>
    <col min="10" max="10" width="10.44140625" customWidth="1"/>
    <col min="11" max="11" width="12.109375" customWidth="1"/>
    <col min="12" max="12" width="11.109375" customWidth="1"/>
    <col min="13" max="13" width="13.109375" customWidth="1"/>
    <col min="15" max="16" width="14" customWidth="1"/>
    <col min="17" max="17" width="11.109375" customWidth="1"/>
    <col min="18" max="18" width="12.5546875" customWidth="1"/>
    <col min="19" max="19" width="12" customWidth="1"/>
    <col min="20" max="20" width="6.6640625" style="1" customWidth="1"/>
    <col min="21" max="21" width="13.109375" customWidth="1"/>
    <col min="22" max="22" width="13.33203125" bestFit="1" customWidth="1"/>
    <col min="23" max="23" width="9.33203125" bestFit="1" customWidth="1"/>
    <col min="24" max="25" width="13.33203125" bestFit="1" customWidth="1"/>
    <col min="26" max="26" width="11.44140625" customWidth="1"/>
    <col min="27" max="29" width="9.33203125" bestFit="1" customWidth="1"/>
    <col min="30" max="30" width="11.5546875" bestFit="1" customWidth="1"/>
    <col min="31" max="31" width="9.33203125" bestFit="1" customWidth="1"/>
    <col min="32" max="32" width="13.33203125" customWidth="1"/>
    <col min="33" max="33" width="6.6640625" style="1" customWidth="1"/>
    <col min="34" max="34" width="11.33203125" bestFit="1" customWidth="1"/>
    <col min="35" max="35" width="13.33203125" bestFit="1" customWidth="1"/>
    <col min="36" max="36" width="11.88671875" customWidth="1"/>
    <col min="37" max="38" width="13.33203125" bestFit="1" customWidth="1"/>
    <col min="39" max="42" width="9.33203125" bestFit="1" customWidth="1"/>
    <col min="43" max="43" width="11.5546875" bestFit="1" customWidth="1"/>
    <col min="44" max="44" width="9.33203125" bestFit="1" customWidth="1"/>
    <col min="45" max="45" width="13.44140625" customWidth="1"/>
    <col min="46" max="46" width="9.33203125" bestFit="1" customWidth="1"/>
    <col min="47" max="47" width="11.33203125" bestFit="1" customWidth="1"/>
    <col min="48" max="48" width="13.33203125" bestFit="1" customWidth="1"/>
    <col min="49" max="49" width="11.88671875" customWidth="1"/>
    <col min="50" max="51" width="13.33203125" bestFit="1" customWidth="1"/>
    <col min="52" max="56" width="9.33203125" bestFit="1" customWidth="1"/>
    <col min="57" max="57" width="12.109375" customWidth="1"/>
    <col min="58" max="58" width="15.6640625" customWidth="1"/>
    <col min="59" max="59" width="9.33203125" bestFit="1" customWidth="1"/>
    <col min="60" max="60" width="12.33203125" bestFit="1" customWidth="1"/>
    <col min="61" max="61" width="13.33203125" bestFit="1" customWidth="1"/>
    <col min="62" max="62" width="11.5546875" customWidth="1"/>
    <col min="63" max="64" width="13.33203125" bestFit="1" customWidth="1"/>
    <col min="65" max="68" width="9.33203125" bestFit="1" customWidth="1"/>
    <col min="69" max="69" width="11.5546875" bestFit="1" customWidth="1"/>
    <col min="70" max="70" width="12" customWidth="1"/>
    <col min="71" max="71" width="15.44140625" customWidth="1"/>
    <col min="72" max="72" width="9.33203125" bestFit="1" customWidth="1"/>
    <col min="73" max="73" width="12.33203125" bestFit="1" customWidth="1"/>
    <col min="74" max="74" width="13.33203125" bestFit="1" customWidth="1"/>
    <col min="75" max="75" width="12" customWidth="1"/>
    <col min="76" max="77" width="13.33203125" bestFit="1" customWidth="1"/>
    <col min="78" max="81" width="9.33203125" bestFit="1" customWidth="1"/>
    <col min="82" max="82" width="11.5546875" bestFit="1" customWidth="1"/>
    <col min="83" max="83" width="9.33203125" bestFit="1" customWidth="1"/>
    <col min="84" max="84" width="14.6640625" customWidth="1"/>
    <col min="85" max="85" width="9.33203125" bestFit="1" customWidth="1"/>
    <col min="86" max="86" width="12.33203125" bestFit="1" customWidth="1"/>
    <col min="87" max="87" width="13.33203125" bestFit="1" customWidth="1"/>
    <col min="88" max="88" width="11.5546875" customWidth="1"/>
    <col min="89" max="90" width="13.33203125" bestFit="1" customWidth="1"/>
    <col min="91" max="94" width="9.33203125" bestFit="1" customWidth="1"/>
    <col min="95" max="95" width="11.5546875" bestFit="1" customWidth="1"/>
    <col min="96" max="96" width="9.33203125" bestFit="1" customWidth="1"/>
    <col min="97" max="97" width="15" customWidth="1"/>
    <col min="98" max="99" width="9.33203125" bestFit="1" customWidth="1"/>
    <col min="100" max="100" width="13.33203125" bestFit="1" customWidth="1"/>
    <col min="101" max="101" width="9.33203125" bestFit="1" customWidth="1"/>
    <col min="102" max="103" width="13.33203125" bestFit="1" customWidth="1"/>
    <col min="104" max="107" width="9.33203125" bestFit="1" customWidth="1"/>
    <col min="108" max="108" width="11.5546875" bestFit="1" customWidth="1"/>
    <col min="109" max="112" width="9.33203125" bestFit="1" customWidth="1"/>
    <col min="113" max="113" width="13.33203125" bestFit="1" customWidth="1"/>
    <col min="114" max="114" width="9.33203125" bestFit="1" customWidth="1"/>
    <col min="115" max="116" width="13.33203125" bestFit="1" customWidth="1"/>
    <col min="117" max="120" width="9.33203125" bestFit="1" customWidth="1"/>
    <col min="121" max="121" width="11.5546875" bestFit="1" customWidth="1"/>
    <col min="122" max="125" width="9.33203125" bestFit="1" customWidth="1"/>
    <col min="126" max="126" width="13.33203125" bestFit="1" customWidth="1"/>
    <col min="127" max="127" width="9.33203125" bestFit="1" customWidth="1"/>
    <col min="128" max="129" width="13.33203125" bestFit="1" customWidth="1"/>
    <col min="130" max="133" width="9.33203125" bestFit="1" customWidth="1"/>
    <col min="134" max="134" width="11.5546875" bestFit="1" customWidth="1"/>
    <col min="135" max="137" width="9.33203125" bestFit="1" customWidth="1"/>
    <col min="138" max="138" width="13.33203125" customWidth="1"/>
    <col min="139" max="139" width="14.33203125" bestFit="1" customWidth="1"/>
    <col min="140" max="140" width="12.109375" customWidth="1"/>
    <col min="141" max="142" width="14.33203125" bestFit="1" customWidth="1"/>
    <col min="143" max="143" width="13" customWidth="1"/>
    <col min="144" max="144" width="9.33203125" bestFit="1" customWidth="1"/>
    <col min="145" max="145" width="10.88671875" customWidth="1"/>
    <col min="146" max="146" width="12.109375" customWidth="1"/>
    <col min="147" max="147" width="13.33203125" bestFit="1" customWidth="1"/>
    <col min="148" max="148" width="13.6640625" customWidth="1"/>
    <col min="149" max="149" width="14" customWidth="1"/>
  </cols>
  <sheetData>
    <row r="1" spans="1:149">
      <c r="B1" s="107" t="s">
        <v>181</v>
      </c>
      <c r="C1" s="108"/>
      <c r="D1" s="108"/>
      <c r="E1" s="108"/>
      <c r="F1" s="108"/>
      <c r="G1" s="108"/>
      <c r="H1" s="109"/>
      <c r="I1" s="109"/>
      <c r="J1" s="109"/>
      <c r="K1" s="109"/>
      <c r="L1" s="109"/>
      <c r="M1" s="109"/>
    </row>
    <row r="2" spans="1:149" ht="18.75" customHeight="1">
      <c r="C2" s="2"/>
      <c r="D2" s="2"/>
      <c r="E2" s="2"/>
      <c r="F2" s="2"/>
      <c r="G2" s="2"/>
      <c r="H2" s="248" t="s">
        <v>170</v>
      </c>
      <c r="I2" s="249"/>
      <c r="J2" s="249"/>
      <c r="K2" s="249"/>
      <c r="L2" s="249"/>
      <c r="M2" s="249"/>
      <c r="N2" s="249"/>
      <c r="O2" s="249"/>
      <c r="P2" s="249"/>
      <c r="Q2" s="249"/>
      <c r="R2" s="249"/>
      <c r="S2" s="250"/>
      <c r="U2" s="251" t="s">
        <v>171</v>
      </c>
      <c r="V2" s="252"/>
      <c r="W2" s="252"/>
      <c r="X2" s="252"/>
      <c r="Y2" s="252"/>
      <c r="Z2" s="252"/>
      <c r="AA2" s="252"/>
      <c r="AB2" s="252"/>
      <c r="AC2" s="252"/>
      <c r="AD2" s="252"/>
      <c r="AE2" s="252"/>
      <c r="AF2" s="253"/>
      <c r="AG2" s="125"/>
      <c r="AH2" s="251" t="s">
        <v>172</v>
      </c>
      <c r="AI2" s="252"/>
      <c r="AJ2" s="252"/>
      <c r="AK2" s="252"/>
      <c r="AL2" s="252"/>
      <c r="AM2" s="252"/>
      <c r="AN2" s="252"/>
      <c r="AO2" s="252"/>
      <c r="AP2" s="252"/>
      <c r="AQ2" s="252"/>
      <c r="AR2" s="252"/>
      <c r="AS2" s="253"/>
      <c r="AT2" s="126"/>
      <c r="AU2" s="251" t="s">
        <v>173</v>
      </c>
      <c r="AV2" s="252"/>
      <c r="AW2" s="252"/>
      <c r="AX2" s="252"/>
      <c r="AY2" s="252"/>
      <c r="AZ2" s="252"/>
      <c r="BA2" s="252"/>
      <c r="BB2" s="252"/>
      <c r="BC2" s="252"/>
      <c r="BD2" s="252"/>
      <c r="BE2" s="252"/>
      <c r="BF2" s="253"/>
      <c r="BG2" s="126"/>
      <c r="BH2" s="251" t="s">
        <v>174</v>
      </c>
      <c r="BI2" s="252"/>
      <c r="BJ2" s="252"/>
      <c r="BK2" s="252"/>
      <c r="BL2" s="252"/>
      <c r="BM2" s="252"/>
      <c r="BN2" s="252"/>
      <c r="BO2" s="252"/>
      <c r="BP2" s="252"/>
      <c r="BQ2" s="252"/>
      <c r="BR2" s="252"/>
      <c r="BS2" s="253"/>
      <c r="BT2" s="126"/>
      <c r="BU2" s="251" t="s">
        <v>175</v>
      </c>
      <c r="BV2" s="252"/>
      <c r="BW2" s="252"/>
      <c r="BX2" s="252"/>
      <c r="BY2" s="252"/>
      <c r="BZ2" s="252"/>
      <c r="CA2" s="252"/>
      <c r="CB2" s="252"/>
      <c r="CC2" s="252"/>
      <c r="CD2" s="252"/>
      <c r="CE2" s="252"/>
      <c r="CF2" s="253"/>
      <c r="CG2" s="126"/>
      <c r="CH2" s="251" t="s">
        <v>176</v>
      </c>
      <c r="CI2" s="252"/>
      <c r="CJ2" s="252"/>
      <c r="CK2" s="252"/>
      <c r="CL2" s="252"/>
      <c r="CM2" s="252"/>
      <c r="CN2" s="252"/>
      <c r="CO2" s="252"/>
      <c r="CP2" s="252"/>
      <c r="CQ2" s="252"/>
      <c r="CR2" s="252"/>
      <c r="CS2" s="253"/>
      <c r="CT2" s="126"/>
      <c r="CU2" s="251" t="s">
        <v>187</v>
      </c>
      <c r="CV2" s="252"/>
      <c r="CW2" s="252"/>
      <c r="CX2" s="252"/>
      <c r="CY2" s="252"/>
      <c r="CZ2" s="252"/>
      <c r="DA2" s="252"/>
      <c r="DB2" s="252"/>
      <c r="DC2" s="252"/>
      <c r="DD2" s="252"/>
      <c r="DE2" s="252"/>
      <c r="DF2" s="253"/>
      <c r="DG2" s="126"/>
      <c r="DH2" s="251" t="s">
        <v>188</v>
      </c>
      <c r="DI2" s="252"/>
      <c r="DJ2" s="252"/>
      <c r="DK2" s="252"/>
      <c r="DL2" s="252"/>
      <c r="DM2" s="252"/>
      <c r="DN2" s="252"/>
      <c r="DO2" s="252"/>
      <c r="DP2" s="252"/>
      <c r="DQ2" s="252"/>
      <c r="DR2" s="252"/>
      <c r="DS2" s="253"/>
      <c r="DT2" s="126"/>
      <c r="DU2" s="251" t="s">
        <v>189</v>
      </c>
      <c r="DV2" s="252"/>
      <c r="DW2" s="252"/>
      <c r="DX2" s="252"/>
      <c r="DY2" s="252"/>
      <c r="DZ2" s="252"/>
      <c r="EA2" s="252"/>
      <c r="EB2" s="252"/>
      <c r="EC2" s="252"/>
      <c r="ED2" s="252"/>
      <c r="EE2" s="252"/>
      <c r="EF2" s="253"/>
      <c r="EG2" s="126"/>
      <c r="EH2" s="245" t="s">
        <v>190</v>
      </c>
      <c r="EI2" s="246"/>
      <c r="EJ2" s="246"/>
      <c r="EK2" s="246"/>
      <c r="EL2" s="246"/>
      <c r="EM2" s="246"/>
      <c r="EN2" s="246"/>
      <c r="EO2" s="246"/>
      <c r="EP2" s="246"/>
      <c r="EQ2" s="246"/>
      <c r="ER2" s="246"/>
      <c r="ES2" s="247"/>
    </row>
    <row r="3" spans="1:149" ht="41.4">
      <c r="A3" s="2" t="s">
        <v>62</v>
      </c>
      <c r="B3" s="242" t="s">
        <v>133</v>
      </c>
      <c r="C3" s="243"/>
      <c r="D3" s="243"/>
      <c r="E3" s="244"/>
      <c r="F3" s="118" t="s">
        <v>150</v>
      </c>
      <c r="G3" s="118" t="s">
        <v>151</v>
      </c>
      <c r="H3" s="12" t="s">
        <v>136</v>
      </c>
      <c r="I3" s="12" t="s">
        <v>25</v>
      </c>
      <c r="J3" s="12" t="s">
        <v>12</v>
      </c>
      <c r="K3" s="12" t="s">
        <v>20</v>
      </c>
      <c r="L3" s="13" t="s">
        <v>137</v>
      </c>
      <c r="M3" s="13" t="s">
        <v>138</v>
      </c>
      <c r="N3" s="13" t="s">
        <v>155</v>
      </c>
      <c r="O3" s="13" t="s">
        <v>156</v>
      </c>
      <c r="P3" s="13" t="s">
        <v>486</v>
      </c>
      <c r="Q3" s="13" t="s">
        <v>167</v>
      </c>
      <c r="R3" s="70" t="s">
        <v>141</v>
      </c>
      <c r="S3" s="13" t="s">
        <v>26</v>
      </c>
      <c r="U3" s="12" t="s">
        <v>136</v>
      </c>
      <c r="V3" s="12" t="s">
        <v>25</v>
      </c>
      <c r="W3" s="12" t="s">
        <v>12</v>
      </c>
      <c r="X3" s="12" t="s">
        <v>20</v>
      </c>
      <c r="Y3" s="13" t="s">
        <v>137</v>
      </c>
      <c r="Z3" s="13" t="s">
        <v>138</v>
      </c>
      <c r="AA3" s="13" t="s">
        <v>155</v>
      </c>
      <c r="AB3" s="13" t="s">
        <v>156</v>
      </c>
      <c r="AC3" s="13" t="s">
        <v>486</v>
      </c>
      <c r="AD3" s="13" t="s">
        <v>167</v>
      </c>
      <c r="AE3" s="70" t="s">
        <v>141</v>
      </c>
      <c r="AF3" s="13" t="s">
        <v>26</v>
      </c>
      <c r="AG3" s="125"/>
      <c r="AH3" s="12" t="s">
        <v>136</v>
      </c>
      <c r="AI3" s="12" t="s">
        <v>25</v>
      </c>
      <c r="AJ3" s="12" t="s">
        <v>12</v>
      </c>
      <c r="AK3" s="12" t="s">
        <v>20</v>
      </c>
      <c r="AL3" s="13" t="s">
        <v>137</v>
      </c>
      <c r="AM3" s="13" t="s">
        <v>138</v>
      </c>
      <c r="AN3" s="13" t="s">
        <v>155</v>
      </c>
      <c r="AO3" s="13" t="s">
        <v>156</v>
      </c>
      <c r="AP3" s="13" t="s">
        <v>486</v>
      </c>
      <c r="AQ3" s="13" t="s">
        <v>167</v>
      </c>
      <c r="AR3" s="70" t="s">
        <v>141</v>
      </c>
      <c r="AS3" s="13" t="s">
        <v>26</v>
      </c>
      <c r="AT3" s="126"/>
      <c r="AU3" s="12" t="s">
        <v>136</v>
      </c>
      <c r="AV3" s="12" t="s">
        <v>25</v>
      </c>
      <c r="AW3" s="12" t="s">
        <v>12</v>
      </c>
      <c r="AX3" s="12" t="s">
        <v>20</v>
      </c>
      <c r="AY3" s="13" t="s">
        <v>137</v>
      </c>
      <c r="AZ3" s="13" t="s">
        <v>138</v>
      </c>
      <c r="BA3" s="13" t="s">
        <v>155</v>
      </c>
      <c r="BB3" s="13" t="s">
        <v>156</v>
      </c>
      <c r="BC3" s="13" t="s">
        <v>486</v>
      </c>
      <c r="BD3" s="13" t="s">
        <v>167</v>
      </c>
      <c r="BE3" s="70" t="s">
        <v>141</v>
      </c>
      <c r="BF3" s="13" t="s">
        <v>26</v>
      </c>
      <c r="BG3" s="126"/>
      <c r="BH3" s="12" t="s">
        <v>136</v>
      </c>
      <c r="BI3" s="12" t="s">
        <v>25</v>
      </c>
      <c r="BJ3" s="12" t="s">
        <v>12</v>
      </c>
      <c r="BK3" s="12" t="s">
        <v>20</v>
      </c>
      <c r="BL3" s="13" t="s">
        <v>137</v>
      </c>
      <c r="BM3" s="13" t="s">
        <v>138</v>
      </c>
      <c r="BN3" s="13" t="s">
        <v>155</v>
      </c>
      <c r="BO3" s="13" t="s">
        <v>156</v>
      </c>
      <c r="BP3" s="13" t="s">
        <v>486</v>
      </c>
      <c r="BQ3" s="13" t="s">
        <v>167</v>
      </c>
      <c r="BR3" s="70" t="s">
        <v>141</v>
      </c>
      <c r="BS3" s="13" t="s">
        <v>26</v>
      </c>
      <c r="BT3" s="126"/>
      <c r="BU3" s="12" t="s">
        <v>136</v>
      </c>
      <c r="BV3" s="12" t="s">
        <v>25</v>
      </c>
      <c r="BW3" s="12" t="s">
        <v>12</v>
      </c>
      <c r="BX3" s="12" t="s">
        <v>20</v>
      </c>
      <c r="BY3" s="13" t="s">
        <v>137</v>
      </c>
      <c r="BZ3" s="13" t="s">
        <v>138</v>
      </c>
      <c r="CA3" s="13" t="s">
        <v>155</v>
      </c>
      <c r="CB3" s="13" t="s">
        <v>156</v>
      </c>
      <c r="CC3" s="13" t="s">
        <v>486</v>
      </c>
      <c r="CD3" s="13" t="s">
        <v>167</v>
      </c>
      <c r="CE3" s="70" t="s">
        <v>141</v>
      </c>
      <c r="CF3" s="13" t="s">
        <v>26</v>
      </c>
      <c r="CG3" s="126"/>
      <c r="CH3" s="12" t="s">
        <v>136</v>
      </c>
      <c r="CI3" s="12" t="s">
        <v>25</v>
      </c>
      <c r="CJ3" s="12" t="s">
        <v>12</v>
      </c>
      <c r="CK3" s="12" t="s">
        <v>20</v>
      </c>
      <c r="CL3" s="13" t="s">
        <v>137</v>
      </c>
      <c r="CM3" s="13" t="s">
        <v>138</v>
      </c>
      <c r="CN3" s="13" t="s">
        <v>155</v>
      </c>
      <c r="CO3" s="13" t="s">
        <v>156</v>
      </c>
      <c r="CP3" s="13" t="s">
        <v>486</v>
      </c>
      <c r="CQ3" s="13" t="s">
        <v>167</v>
      </c>
      <c r="CR3" s="70" t="s">
        <v>141</v>
      </c>
      <c r="CS3" s="13" t="s">
        <v>26</v>
      </c>
      <c r="CT3" s="126"/>
      <c r="CU3" s="12" t="s">
        <v>136</v>
      </c>
      <c r="CV3" s="12" t="s">
        <v>25</v>
      </c>
      <c r="CW3" s="12" t="s">
        <v>12</v>
      </c>
      <c r="CX3" s="12" t="s">
        <v>20</v>
      </c>
      <c r="CY3" s="13" t="s">
        <v>137</v>
      </c>
      <c r="CZ3" s="13" t="s">
        <v>138</v>
      </c>
      <c r="DA3" s="13" t="s">
        <v>155</v>
      </c>
      <c r="DB3" s="13" t="s">
        <v>156</v>
      </c>
      <c r="DC3" s="13" t="s">
        <v>486</v>
      </c>
      <c r="DD3" s="13" t="s">
        <v>167</v>
      </c>
      <c r="DE3" s="70" t="s">
        <v>141</v>
      </c>
      <c r="DF3" s="13" t="s">
        <v>26</v>
      </c>
      <c r="DG3" s="126"/>
      <c r="DH3" s="12" t="s">
        <v>136</v>
      </c>
      <c r="DI3" s="12" t="s">
        <v>25</v>
      </c>
      <c r="DJ3" s="12" t="s">
        <v>12</v>
      </c>
      <c r="DK3" s="12" t="s">
        <v>20</v>
      </c>
      <c r="DL3" s="13" t="s">
        <v>137</v>
      </c>
      <c r="DM3" s="13" t="s">
        <v>138</v>
      </c>
      <c r="DN3" s="13" t="s">
        <v>155</v>
      </c>
      <c r="DO3" s="13" t="s">
        <v>156</v>
      </c>
      <c r="DP3" s="13" t="s">
        <v>486</v>
      </c>
      <c r="DQ3" s="13" t="s">
        <v>167</v>
      </c>
      <c r="DR3" s="70" t="s">
        <v>141</v>
      </c>
      <c r="DS3" s="13" t="s">
        <v>26</v>
      </c>
      <c r="DT3" s="126"/>
      <c r="DU3" s="12" t="s">
        <v>136</v>
      </c>
      <c r="DV3" s="12" t="s">
        <v>25</v>
      </c>
      <c r="DW3" s="12" t="s">
        <v>12</v>
      </c>
      <c r="DX3" s="12" t="s">
        <v>20</v>
      </c>
      <c r="DY3" s="13" t="s">
        <v>137</v>
      </c>
      <c r="DZ3" s="13" t="s">
        <v>138</v>
      </c>
      <c r="EA3" s="13" t="s">
        <v>155</v>
      </c>
      <c r="EB3" s="13" t="s">
        <v>156</v>
      </c>
      <c r="EC3" s="13" t="s">
        <v>486</v>
      </c>
      <c r="ED3" s="13" t="s">
        <v>167</v>
      </c>
      <c r="EE3" s="70" t="s">
        <v>141</v>
      </c>
      <c r="EF3" s="13" t="s">
        <v>26</v>
      </c>
      <c r="EG3" s="126"/>
      <c r="EH3" s="128" t="s">
        <v>136</v>
      </c>
      <c r="EI3" s="128" t="s">
        <v>25</v>
      </c>
      <c r="EJ3" s="128" t="s">
        <v>12</v>
      </c>
      <c r="EK3" s="128" t="s">
        <v>20</v>
      </c>
      <c r="EL3" s="129" t="s">
        <v>137</v>
      </c>
      <c r="EM3" s="129" t="s">
        <v>138</v>
      </c>
      <c r="EN3" s="129" t="s">
        <v>139</v>
      </c>
      <c r="EO3" s="129" t="s">
        <v>140</v>
      </c>
      <c r="EP3" s="129" t="s">
        <v>140</v>
      </c>
      <c r="EQ3" s="129" t="s">
        <v>166</v>
      </c>
      <c r="ER3" s="129" t="s">
        <v>141</v>
      </c>
      <c r="ES3" s="129" t="s">
        <v>26</v>
      </c>
    </row>
    <row r="4" spans="1:149" ht="55.2">
      <c r="A4" s="7" t="s">
        <v>63</v>
      </c>
      <c r="B4" s="236" t="s">
        <v>134</v>
      </c>
      <c r="C4" s="237"/>
      <c r="D4" s="237"/>
      <c r="E4" s="238"/>
      <c r="F4" s="118" t="s">
        <v>152</v>
      </c>
      <c r="G4" s="118" t="s">
        <v>152</v>
      </c>
      <c r="H4" s="12" t="s">
        <v>157</v>
      </c>
      <c r="I4" s="12" t="s">
        <v>159</v>
      </c>
      <c r="J4" s="12" t="s">
        <v>160</v>
      </c>
      <c r="K4" s="12" t="s">
        <v>158</v>
      </c>
      <c r="L4" s="13" t="s">
        <v>161</v>
      </c>
      <c r="M4" s="13" t="s">
        <v>162</v>
      </c>
      <c r="N4" s="13" t="s">
        <v>163</v>
      </c>
      <c r="O4" s="13" t="s">
        <v>164</v>
      </c>
      <c r="P4" s="13" t="s">
        <v>578</v>
      </c>
      <c r="Q4" s="13" t="s">
        <v>165</v>
      </c>
      <c r="R4" s="13" t="s">
        <v>191</v>
      </c>
      <c r="S4" s="127" t="s">
        <v>192</v>
      </c>
      <c r="U4" s="12" t="s">
        <v>157</v>
      </c>
      <c r="V4" s="12" t="s">
        <v>159</v>
      </c>
      <c r="W4" s="12" t="s">
        <v>160</v>
      </c>
      <c r="X4" s="12" t="s">
        <v>158</v>
      </c>
      <c r="Y4" s="13" t="s">
        <v>161</v>
      </c>
      <c r="Z4" s="13" t="s">
        <v>162</v>
      </c>
      <c r="AA4" s="13" t="s">
        <v>163</v>
      </c>
      <c r="AB4" s="13" t="s">
        <v>164</v>
      </c>
      <c r="AC4" s="13" t="s">
        <v>578</v>
      </c>
      <c r="AD4" s="13" t="s">
        <v>165</v>
      </c>
      <c r="AE4" s="13" t="s">
        <v>191</v>
      </c>
      <c r="AF4" s="127" t="s">
        <v>192</v>
      </c>
      <c r="AG4" s="125"/>
      <c r="AH4" s="12" t="s">
        <v>157</v>
      </c>
      <c r="AI4" s="12" t="s">
        <v>159</v>
      </c>
      <c r="AJ4" s="12" t="s">
        <v>160</v>
      </c>
      <c r="AK4" s="12" t="s">
        <v>158</v>
      </c>
      <c r="AL4" s="13" t="s">
        <v>161</v>
      </c>
      <c r="AM4" s="13" t="s">
        <v>162</v>
      </c>
      <c r="AN4" s="13" t="s">
        <v>163</v>
      </c>
      <c r="AO4" s="13" t="s">
        <v>164</v>
      </c>
      <c r="AP4" s="13" t="s">
        <v>578</v>
      </c>
      <c r="AQ4" s="13" t="s">
        <v>165</v>
      </c>
      <c r="AR4" s="13" t="s">
        <v>191</v>
      </c>
      <c r="AS4" s="127" t="s">
        <v>192</v>
      </c>
      <c r="AT4" s="126"/>
      <c r="AU4" s="12" t="s">
        <v>157</v>
      </c>
      <c r="AV4" s="12" t="s">
        <v>159</v>
      </c>
      <c r="AW4" s="12" t="s">
        <v>160</v>
      </c>
      <c r="AX4" s="12" t="s">
        <v>158</v>
      </c>
      <c r="AY4" s="13" t="s">
        <v>161</v>
      </c>
      <c r="AZ4" s="13" t="s">
        <v>162</v>
      </c>
      <c r="BA4" s="13" t="s">
        <v>163</v>
      </c>
      <c r="BB4" s="13" t="s">
        <v>164</v>
      </c>
      <c r="BC4" s="13" t="s">
        <v>578</v>
      </c>
      <c r="BD4" s="13" t="s">
        <v>165</v>
      </c>
      <c r="BE4" s="13" t="s">
        <v>191</v>
      </c>
      <c r="BF4" s="127" t="s">
        <v>192</v>
      </c>
      <c r="BG4" s="126"/>
      <c r="BH4" s="12" t="s">
        <v>157</v>
      </c>
      <c r="BI4" s="12" t="s">
        <v>159</v>
      </c>
      <c r="BJ4" s="12" t="s">
        <v>160</v>
      </c>
      <c r="BK4" s="12" t="s">
        <v>158</v>
      </c>
      <c r="BL4" s="13" t="s">
        <v>161</v>
      </c>
      <c r="BM4" s="13" t="s">
        <v>162</v>
      </c>
      <c r="BN4" s="13" t="s">
        <v>163</v>
      </c>
      <c r="BO4" s="13" t="s">
        <v>164</v>
      </c>
      <c r="BP4" s="13" t="s">
        <v>578</v>
      </c>
      <c r="BQ4" s="13" t="s">
        <v>165</v>
      </c>
      <c r="BR4" s="13" t="s">
        <v>191</v>
      </c>
      <c r="BS4" s="127" t="s">
        <v>192</v>
      </c>
      <c r="BT4" s="126"/>
      <c r="BU4" s="12" t="s">
        <v>157</v>
      </c>
      <c r="BV4" s="12" t="s">
        <v>159</v>
      </c>
      <c r="BW4" s="12" t="s">
        <v>160</v>
      </c>
      <c r="BX4" s="12" t="s">
        <v>158</v>
      </c>
      <c r="BY4" s="13" t="s">
        <v>161</v>
      </c>
      <c r="BZ4" s="13" t="s">
        <v>162</v>
      </c>
      <c r="CA4" s="13" t="s">
        <v>163</v>
      </c>
      <c r="CB4" s="13" t="s">
        <v>164</v>
      </c>
      <c r="CC4" s="13" t="s">
        <v>578</v>
      </c>
      <c r="CD4" s="13" t="s">
        <v>165</v>
      </c>
      <c r="CE4" s="13" t="s">
        <v>191</v>
      </c>
      <c r="CF4" s="127" t="s">
        <v>192</v>
      </c>
      <c r="CG4" s="126"/>
      <c r="CH4" s="12" t="s">
        <v>157</v>
      </c>
      <c r="CI4" s="12" t="s">
        <v>159</v>
      </c>
      <c r="CJ4" s="12" t="s">
        <v>160</v>
      </c>
      <c r="CK4" s="12" t="s">
        <v>158</v>
      </c>
      <c r="CL4" s="13" t="s">
        <v>161</v>
      </c>
      <c r="CM4" s="13" t="s">
        <v>162</v>
      </c>
      <c r="CN4" s="13" t="s">
        <v>163</v>
      </c>
      <c r="CO4" s="13" t="s">
        <v>164</v>
      </c>
      <c r="CP4" s="13" t="s">
        <v>578</v>
      </c>
      <c r="CQ4" s="13" t="s">
        <v>165</v>
      </c>
      <c r="CR4" s="13" t="s">
        <v>191</v>
      </c>
      <c r="CS4" s="127" t="s">
        <v>192</v>
      </c>
      <c r="CT4" s="126"/>
      <c r="CU4" s="12" t="s">
        <v>157</v>
      </c>
      <c r="CV4" s="12" t="s">
        <v>159</v>
      </c>
      <c r="CW4" s="12" t="s">
        <v>160</v>
      </c>
      <c r="CX4" s="12" t="s">
        <v>158</v>
      </c>
      <c r="CY4" s="13" t="s">
        <v>161</v>
      </c>
      <c r="CZ4" s="13" t="s">
        <v>162</v>
      </c>
      <c r="DA4" s="13" t="s">
        <v>163</v>
      </c>
      <c r="DB4" s="13" t="s">
        <v>164</v>
      </c>
      <c r="DC4" s="13" t="s">
        <v>578</v>
      </c>
      <c r="DD4" s="13" t="s">
        <v>165</v>
      </c>
      <c r="DE4" s="13" t="s">
        <v>191</v>
      </c>
      <c r="DF4" s="127" t="s">
        <v>192</v>
      </c>
      <c r="DG4" s="126"/>
      <c r="DH4" s="12" t="s">
        <v>157</v>
      </c>
      <c r="DI4" s="12" t="s">
        <v>159</v>
      </c>
      <c r="DJ4" s="12" t="s">
        <v>160</v>
      </c>
      <c r="DK4" s="12" t="s">
        <v>158</v>
      </c>
      <c r="DL4" s="13" t="s">
        <v>161</v>
      </c>
      <c r="DM4" s="13" t="s">
        <v>162</v>
      </c>
      <c r="DN4" s="13" t="s">
        <v>163</v>
      </c>
      <c r="DO4" s="13" t="s">
        <v>164</v>
      </c>
      <c r="DP4" s="13" t="s">
        <v>578</v>
      </c>
      <c r="DQ4" s="13" t="s">
        <v>165</v>
      </c>
      <c r="DR4" s="13" t="s">
        <v>191</v>
      </c>
      <c r="DS4" s="127" t="s">
        <v>192</v>
      </c>
      <c r="DT4" s="126"/>
      <c r="DU4" s="12" t="s">
        <v>157</v>
      </c>
      <c r="DV4" s="12" t="s">
        <v>159</v>
      </c>
      <c r="DW4" s="12" t="s">
        <v>160</v>
      </c>
      <c r="DX4" s="12" t="s">
        <v>158</v>
      </c>
      <c r="DY4" s="13" t="s">
        <v>161</v>
      </c>
      <c r="DZ4" s="13" t="s">
        <v>162</v>
      </c>
      <c r="EA4" s="13" t="s">
        <v>163</v>
      </c>
      <c r="EB4" s="13" t="s">
        <v>164</v>
      </c>
      <c r="EC4" s="13" t="s">
        <v>578</v>
      </c>
      <c r="ED4" s="13" t="s">
        <v>165</v>
      </c>
      <c r="EE4" s="13" t="s">
        <v>191</v>
      </c>
      <c r="EF4" s="127" t="s">
        <v>192</v>
      </c>
      <c r="EG4" s="126"/>
      <c r="EH4" s="128" t="s">
        <v>157</v>
      </c>
      <c r="EI4" s="128" t="s">
        <v>159</v>
      </c>
      <c r="EJ4" s="128" t="s">
        <v>160</v>
      </c>
      <c r="EK4" s="128" t="s">
        <v>158</v>
      </c>
      <c r="EL4" s="129" t="s">
        <v>161</v>
      </c>
      <c r="EM4" s="129" t="s">
        <v>162</v>
      </c>
      <c r="EN4" s="129" t="s">
        <v>163</v>
      </c>
      <c r="EO4" s="129" t="s">
        <v>164</v>
      </c>
      <c r="EP4" s="129" t="s">
        <v>164</v>
      </c>
      <c r="EQ4" s="129" t="s">
        <v>165</v>
      </c>
      <c r="ER4" s="129" t="s">
        <v>191</v>
      </c>
      <c r="ES4" s="129" t="s">
        <v>192</v>
      </c>
    </row>
    <row r="5" spans="1:149" ht="57.6">
      <c r="A5" s="34"/>
      <c r="B5" s="43"/>
      <c r="C5" s="44"/>
      <c r="D5" s="44"/>
      <c r="E5" s="45"/>
      <c r="F5" s="45" t="s">
        <v>148</v>
      </c>
      <c r="G5" s="45" t="s">
        <v>149</v>
      </c>
      <c r="H5" s="75">
        <v>1</v>
      </c>
      <c r="I5" s="75">
        <v>2</v>
      </c>
      <c r="J5" s="75">
        <v>3</v>
      </c>
      <c r="K5" s="75">
        <v>4</v>
      </c>
      <c r="L5" s="75">
        <v>5</v>
      </c>
      <c r="M5" s="75">
        <v>6</v>
      </c>
      <c r="N5" s="75">
        <v>7</v>
      </c>
      <c r="O5" s="75">
        <v>8</v>
      </c>
      <c r="P5" s="75">
        <v>9</v>
      </c>
      <c r="Q5" s="75">
        <v>10</v>
      </c>
      <c r="R5" s="75">
        <v>11</v>
      </c>
      <c r="S5" s="80" t="s">
        <v>579</v>
      </c>
      <c r="T5" s="122"/>
      <c r="U5" s="75">
        <v>1</v>
      </c>
      <c r="V5" s="75">
        <v>2</v>
      </c>
      <c r="W5" s="75">
        <v>3</v>
      </c>
      <c r="X5" s="75">
        <v>4</v>
      </c>
      <c r="Y5" s="75">
        <v>5</v>
      </c>
      <c r="Z5" s="75">
        <v>6</v>
      </c>
      <c r="AA5" s="75">
        <v>7</v>
      </c>
      <c r="AB5" s="75">
        <v>8</v>
      </c>
      <c r="AC5" s="75">
        <v>9</v>
      </c>
      <c r="AD5" s="75">
        <v>10</v>
      </c>
      <c r="AE5" s="75">
        <v>11</v>
      </c>
      <c r="AF5" s="80" t="s">
        <v>579</v>
      </c>
      <c r="AG5" s="130"/>
      <c r="AH5" s="75">
        <v>1</v>
      </c>
      <c r="AI5" s="75">
        <v>2</v>
      </c>
      <c r="AJ5" s="75">
        <v>3</v>
      </c>
      <c r="AK5" s="75">
        <v>4</v>
      </c>
      <c r="AL5" s="75">
        <v>5</v>
      </c>
      <c r="AM5" s="75">
        <v>6</v>
      </c>
      <c r="AN5" s="75">
        <v>7</v>
      </c>
      <c r="AO5" s="75">
        <v>8</v>
      </c>
      <c r="AP5" s="75">
        <v>9</v>
      </c>
      <c r="AQ5" s="75">
        <v>10</v>
      </c>
      <c r="AR5" s="75">
        <v>11</v>
      </c>
      <c r="AS5" s="80" t="s">
        <v>579</v>
      </c>
      <c r="AT5" s="126"/>
      <c r="AU5" s="75">
        <v>1</v>
      </c>
      <c r="AV5" s="75">
        <v>2</v>
      </c>
      <c r="AW5" s="75">
        <v>3</v>
      </c>
      <c r="AX5" s="75">
        <v>4</v>
      </c>
      <c r="AY5" s="75">
        <v>5</v>
      </c>
      <c r="AZ5" s="75">
        <v>6</v>
      </c>
      <c r="BA5" s="75">
        <v>7</v>
      </c>
      <c r="BB5" s="75">
        <v>8</v>
      </c>
      <c r="BC5" s="75">
        <v>9</v>
      </c>
      <c r="BD5" s="75">
        <v>10</v>
      </c>
      <c r="BE5" s="75">
        <v>11</v>
      </c>
      <c r="BF5" s="80" t="s">
        <v>579</v>
      </c>
      <c r="BG5" s="126"/>
      <c r="BH5" s="75">
        <v>1</v>
      </c>
      <c r="BI5" s="75">
        <v>2</v>
      </c>
      <c r="BJ5" s="75">
        <v>3</v>
      </c>
      <c r="BK5" s="75">
        <v>4</v>
      </c>
      <c r="BL5" s="75">
        <v>5</v>
      </c>
      <c r="BM5" s="75">
        <v>6</v>
      </c>
      <c r="BN5" s="75">
        <v>7</v>
      </c>
      <c r="BO5" s="75">
        <v>8</v>
      </c>
      <c r="BP5" s="75">
        <v>9</v>
      </c>
      <c r="BQ5" s="75">
        <v>10</v>
      </c>
      <c r="BR5" s="75">
        <v>11</v>
      </c>
      <c r="BS5" s="80" t="s">
        <v>579</v>
      </c>
      <c r="BT5" s="126"/>
      <c r="BU5" s="75">
        <v>1</v>
      </c>
      <c r="BV5" s="75">
        <v>2</v>
      </c>
      <c r="BW5" s="75">
        <v>3</v>
      </c>
      <c r="BX5" s="75">
        <v>4</v>
      </c>
      <c r="BY5" s="75">
        <v>5</v>
      </c>
      <c r="BZ5" s="75">
        <v>6</v>
      </c>
      <c r="CA5" s="75">
        <v>7</v>
      </c>
      <c r="CB5" s="75">
        <v>8</v>
      </c>
      <c r="CC5" s="75">
        <v>9</v>
      </c>
      <c r="CD5" s="75">
        <v>10</v>
      </c>
      <c r="CE5" s="75">
        <v>11</v>
      </c>
      <c r="CF5" s="80" t="s">
        <v>579</v>
      </c>
      <c r="CG5" s="126"/>
      <c r="CH5" s="75">
        <v>1</v>
      </c>
      <c r="CI5" s="75">
        <v>2</v>
      </c>
      <c r="CJ5" s="75">
        <v>3</v>
      </c>
      <c r="CK5" s="75">
        <v>4</v>
      </c>
      <c r="CL5" s="75">
        <v>5</v>
      </c>
      <c r="CM5" s="75">
        <v>6</v>
      </c>
      <c r="CN5" s="75">
        <v>7</v>
      </c>
      <c r="CO5" s="75">
        <v>8</v>
      </c>
      <c r="CP5" s="75">
        <v>9</v>
      </c>
      <c r="CQ5" s="75">
        <v>10</v>
      </c>
      <c r="CR5" s="75">
        <v>11</v>
      </c>
      <c r="CS5" s="80" t="s">
        <v>579</v>
      </c>
      <c r="CT5" s="126"/>
      <c r="CU5" s="75">
        <v>1</v>
      </c>
      <c r="CV5" s="75">
        <v>2</v>
      </c>
      <c r="CW5" s="75">
        <v>3</v>
      </c>
      <c r="CX5" s="75">
        <v>4</v>
      </c>
      <c r="CY5" s="75">
        <v>5</v>
      </c>
      <c r="CZ5" s="75">
        <v>6</v>
      </c>
      <c r="DA5" s="75">
        <v>7</v>
      </c>
      <c r="DB5" s="75">
        <v>8</v>
      </c>
      <c r="DC5" s="75">
        <v>9</v>
      </c>
      <c r="DD5" s="75">
        <v>10</v>
      </c>
      <c r="DE5" s="75">
        <v>11</v>
      </c>
      <c r="DF5" s="80" t="s">
        <v>579</v>
      </c>
      <c r="DG5" s="126"/>
      <c r="DH5" s="75">
        <v>1</v>
      </c>
      <c r="DI5" s="75">
        <v>2</v>
      </c>
      <c r="DJ5" s="75">
        <v>3</v>
      </c>
      <c r="DK5" s="75">
        <v>4</v>
      </c>
      <c r="DL5" s="75">
        <v>5</v>
      </c>
      <c r="DM5" s="75">
        <v>6</v>
      </c>
      <c r="DN5" s="75">
        <v>7</v>
      </c>
      <c r="DO5" s="75">
        <v>8</v>
      </c>
      <c r="DP5" s="75">
        <v>9</v>
      </c>
      <c r="DQ5" s="75">
        <v>10</v>
      </c>
      <c r="DR5" s="75">
        <v>11</v>
      </c>
      <c r="DS5" s="80" t="s">
        <v>579</v>
      </c>
      <c r="DT5" s="126"/>
      <c r="DU5" s="75">
        <v>1</v>
      </c>
      <c r="DV5" s="75">
        <v>2</v>
      </c>
      <c r="DW5" s="75">
        <v>3</v>
      </c>
      <c r="DX5" s="75">
        <v>4</v>
      </c>
      <c r="DY5" s="75">
        <v>5</v>
      </c>
      <c r="DZ5" s="75">
        <v>6</v>
      </c>
      <c r="EA5" s="75">
        <v>7</v>
      </c>
      <c r="EB5" s="75">
        <v>8</v>
      </c>
      <c r="EC5" s="75">
        <v>9</v>
      </c>
      <c r="ED5" s="75">
        <v>10</v>
      </c>
      <c r="EE5" s="75">
        <v>11</v>
      </c>
      <c r="EF5" s="80" t="s">
        <v>579</v>
      </c>
      <c r="EG5" s="126"/>
      <c r="EH5" s="111">
        <v>1</v>
      </c>
      <c r="EI5" s="111">
        <v>2</v>
      </c>
      <c r="EJ5" s="111">
        <v>3</v>
      </c>
      <c r="EK5" s="111">
        <v>4</v>
      </c>
      <c r="EL5" s="111">
        <v>5</v>
      </c>
      <c r="EM5" s="111">
        <v>6</v>
      </c>
      <c r="EN5" s="111">
        <v>7</v>
      </c>
      <c r="EO5" s="111">
        <v>8</v>
      </c>
      <c r="EP5" s="111">
        <v>8</v>
      </c>
      <c r="EQ5" s="111">
        <v>9</v>
      </c>
      <c r="ER5" s="111">
        <v>10</v>
      </c>
      <c r="ES5" s="112" t="s">
        <v>169</v>
      </c>
    </row>
    <row r="6" spans="1:149" ht="15" customHeight="1">
      <c r="A6" s="3"/>
      <c r="B6" s="226" t="s">
        <v>409</v>
      </c>
      <c r="C6" s="227"/>
      <c r="D6" s="227"/>
      <c r="E6" s="228"/>
      <c r="F6" s="56"/>
      <c r="G6" s="56"/>
      <c r="H6" s="76">
        <f>SUM(H7,H12,H15,H18)</f>
        <v>6666399.9749999996</v>
      </c>
      <c r="I6" s="76">
        <f t="shared" ref="I6:S6" si="0">SUM(I7,I12,I15,I18)</f>
        <v>6803040</v>
      </c>
      <c r="J6" s="76">
        <f t="shared" si="0"/>
        <v>0</v>
      </c>
      <c r="K6" s="76">
        <f t="shared" si="0"/>
        <v>13469439.975</v>
      </c>
      <c r="L6" s="76">
        <f t="shared" si="0"/>
        <v>6984684.9749999996</v>
      </c>
      <c r="M6" s="76">
        <f t="shared" si="0"/>
        <v>2743694.1</v>
      </c>
      <c r="N6" s="76">
        <f t="shared" si="0"/>
        <v>0</v>
      </c>
      <c r="O6" s="76">
        <f t="shared" si="0"/>
        <v>45600</v>
      </c>
      <c r="P6" s="76">
        <f t="shared" si="0"/>
        <v>859875</v>
      </c>
      <c r="Q6" s="76">
        <f t="shared" si="0"/>
        <v>2111280</v>
      </c>
      <c r="R6" s="76">
        <f t="shared" si="0"/>
        <v>0</v>
      </c>
      <c r="S6" s="76">
        <f t="shared" si="0"/>
        <v>-724305.9</v>
      </c>
      <c r="T6" s="122"/>
      <c r="U6" s="76">
        <f>SUM(U7,U12,U15,U18)</f>
        <v>10483668.645</v>
      </c>
      <c r="V6" s="76">
        <f t="shared" ref="V6" si="1">SUM(V7,V12,V15,V18)</f>
        <v>27266784</v>
      </c>
      <c r="W6" s="76">
        <f t="shared" ref="W6" si="2">SUM(W7,W12,W15,W18)</f>
        <v>345000</v>
      </c>
      <c r="X6" s="76">
        <f>SUM(X7,X12,X15,X18)</f>
        <v>38095452.645000003</v>
      </c>
      <c r="Y6" s="76">
        <f t="shared" ref="Y6" si="3">SUM(Y7,Y12,Y15,Y18)</f>
        <v>12957304.975000001</v>
      </c>
      <c r="Z6" s="76">
        <f t="shared" ref="Z6" si="4">SUM(Z7,Z12,Z15,Z18)</f>
        <v>2241000</v>
      </c>
      <c r="AA6" s="76">
        <f t="shared" ref="AA6" si="5">SUM(AA7,AA12,AA15,AA18)</f>
        <v>0</v>
      </c>
      <c r="AB6" s="76">
        <f t="shared" ref="AB6:AC6" si="6">SUM(AB7,AB12,AB15,AB18)</f>
        <v>515788.2</v>
      </c>
      <c r="AC6" s="76">
        <f t="shared" si="6"/>
        <v>800795.41999999993</v>
      </c>
      <c r="AD6" s="76">
        <f t="shared" ref="AD6" si="7">SUM(AD7,AD12,AD15,AD18)</f>
        <v>6865472</v>
      </c>
      <c r="AE6" s="76">
        <f t="shared" ref="AE6" si="8">SUM(AE7,AE12,AE15,AE18)</f>
        <v>0</v>
      </c>
      <c r="AF6" s="76">
        <f t="shared" ref="AF6" si="9">SUM(AF7,AF12,AF15,AF18)</f>
        <v>-14715092.050000001</v>
      </c>
      <c r="AG6" s="130"/>
      <c r="AH6" s="76">
        <f>SUM(AH7,AH12,AH15,AH18)</f>
        <v>15100909.98</v>
      </c>
      <c r="AI6" s="76">
        <f t="shared" ref="AI6" si="10">SUM(AI7,AI12,AI15,AI18)</f>
        <v>18876960</v>
      </c>
      <c r="AJ6" s="76">
        <f t="shared" ref="AJ6" si="11">SUM(AJ7,AJ12,AJ15,AJ18)</f>
        <v>2760000</v>
      </c>
      <c r="AK6" s="76">
        <f t="shared" ref="AK6" si="12">SUM(AK7,AK12,AK15,AK18)</f>
        <v>36737869.980000004</v>
      </c>
      <c r="AL6" s="76">
        <f t="shared" ref="AL6" si="13">SUM(AL7,AL12,AL15,AL18)</f>
        <v>18470521.73</v>
      </c>
      <c r="AM6" s="76">
        <f t="shared" ref="AM6" si="14">SUM(AM7,AM12,AM15,AM18)</f>
        <v>0</v>
      </c>
      <c r="AN6" s="76">
        <f t="shared" ref="AN6" si="15">SUM(AN7,AN12,AN15,AN18)</f>
        <v>0</v>
      </c>
      <c r="AO6" s="76">
        <f t="shared" ref="AO6:AP6" si="16">SUM(AO7,AO12,AO15,AO18)</f>
        <v>0</v>
      </c>
      <c r="AP6" s="76">
        <f t="shared" si="16"/>
        <v>0</v>
      </c>
      <c r="AQ6" s="76">
        <f t="shared" ref="AQ6" si="17">SUM(AQ7,AQ12,AQ15,AQ18)</f>
        <v>12093600</v>
      </c>
      <c r="AR6" s="76">
        <f t="shared" ref="AR6" si="18">SUM(AR7,AR12,AR15,AR18)</f>
        <v>0</v>
      </c>
      <c r="AS6" s="76">
        <f t="shared" ref="AS6" si="19">SUM(AS7,AS12,AS15,AS18)</f>
        <v>-6173748.25</v>
      </c>
      <c r="AT6" s="126"/>
      <c r="AU6" s="76">
        <f>SUM(AU7,AU12,AU15,AU18)</f>
        <v>17713029.419999998</v>
      </c>
      <c r="AV6" s="76">
        <f t="shared" ref="AV6" si="20">SUM(AV7,AV12,AV15,AV18)</f>
        <v>21923040</v>
      </c>
      <c r="AW6" s="76">
        <f t="shared" ref="AW6" si="21">SUM(AW7,AW12,AW15,AW18)</f>
        <v>2760000</v>
      </c>
      <c r="AX6" s="76">
        <f t="shared" ref="AX6" si="22">SUM(AX7,AX12,AX15,AX18)</f>
        <v>42396069.420000002</v>
      </c>
      <c r="AY6" s="76">
        <f t="shared" ref="AY6" si="23">SUM(AY7,AY12,AY15,AY18)</f>
        <v>23409441.170000002</v>
      </c>
      <c r="AZ6" s="76">
        <f t="shared" ref="AZ6" si="24">SUM(AZ7,AZ12,AZ15,AZ18)</f>
        <v>0</v>
      </c>
      <c r="BA6" s="76">
        <f t="shared" ref="BA6" si="25">SUM(BA7,BA12,BA15,BA18)</f>
        <v>0</v>
      </c>
      <c r="BB6" s="76">
        <f t="shared" ref="BB6:BD6" si="26">SUM(BB7,BB12,BB15,BB18)</f>
        <v>0</v>
      </c>
      <c r="BC6" s="76">
        <f t="shared" si="26"/>
        <v>0</v>
      </c>
      <c r="BD6" s="76">
        <f t="shared" si="26"/>
        <v>12093600</v>
      </c>
      <c r="BE6" s="76">
        <f t="shared" ref="BE6" si="27">SUM(BE7,BE12,BE15,BE18)</f>
        <v>0</v>
      </c>
      <c r="BF6" s="76">
        <f t="shared" ref="BF6" si="28">SUM(BF7,BF12,BF15,BF18)</f>
        <v>-6893028.25</v>
      </c>
      <c r="BG6" s="126"/>
      <c r="BH6" s="76">
        <f>SUM(BH7,BH12,BH15,BH18)</f>
        <v>20883033.210000001</v>
      </c>
      <c r="BI6" s="76">
        <f t="shared" ref="BI6" si="29">SUM(BI7,BI12,BI15,BI18)</f>
        <v>21434880</v>
      </c>
      <c r="BJ6" s="76">
        <f t="shared" ref="BJ6" si="30">SUM(BJ7,BJ12,BJ15,BJ18)</f>
        <v>2760000</v>
      </c>
      <c r="BK6" s="76">
        <f t="shared" ref="BK6" si="31">SUM(BK7,BK12,BK15,BK18)</f>
        <v>45077913.210000001</v>
      </c>
      <c r="BL6" s="76">
        <f t="shared" ref="BL6" si="32">SUM(BL7,BL12,BL15,BL18)</f>
        <v>27174512.960000001</v>
      </c>
      <c r="BM6" s="76">
        <f t="shared" ref="BM6" si="33">SUM(BM7,BM12,BM15,BM18)</f>
        <v>0</v>
      </c>
      <c r="BN6" s="76">
        <f t="shared" ref="BN6" si="34">SUM(BN7,BN12,BN15,BN18)</f>
        <v>0</v>
      </c>
      <c r="BO6" s="76">
        <f t="shared" ref="BO6:BP6" si="35">SUM(BO7,BO12,BO15,BO18)</f>
        <v>0</v>
      </c>
      <c r="BP6" s="76">
        <f t="shared" si="35"/>
        <v>0</v>
      </c>
      <c r="BQ6" s="76">
        <f t="shared" ref="BQ6" si="36">SUM(BQ7,BQ12,BQ15,BQ18)</f>
        <v>12093600</v>
      </c>
      <c r="BR6" s="76">
        <f t="shared" ref="BR6" si="37">SUM(BR7,BR12,BR15,BR18)</f>
        <v>0</v>
      </c>
      <c r="BS6" s="76">
        <f t="shared" ref="BS6" si="38">SUM(BS7,BS12,BS15,BS18)</f>
        <v>-5809800.25</v>
      </c>
      <c r="BT6" s="126"/>
      <c r="BU6" s="76">
        <f>SUM(BU7,BU12,BU15,BU18)</f>
        <v>20969577.93</v>
      </c>
      <c r="BV6" s="76">
        <f t="shared" ref="BV6" si="39">SUM(BV7,BV12,BV15,BV18)</f>
        <v>21586848</v>
      </c>
      <c r="BW6" s="76">
        <f t="shared" ref="BW6" si="40">SUM(BW7,BW12,BW15,BW18)</f>
        <v>2760000</v>
      </c>
      <c r="BX6" s="76">
        <f t="shared" ref="BX6" si="41">SUM(BX7,BX12,BX15,BX18)</f>
        <v>45316425.93</v>
      </c>
      <c r="BY6" s="76">
        <f t="shared" ref="BY6" si="42">SUM(BY7,BY12,BY15,BY18)</f>
        <v>39072225.68</v>
      </c>
      <c r="BZ6" s="76">
        <f t="shared" ref="BZ6" si="43">SUM(BZ7,BZ12,BZ15,BZ18)</f>
        <v>0</v>
      </c>
      <c r="CA6" s="76">
        <f t="shared" ref="CA6" si="44">SUM(CA7,CA12,CA15,CA18)</f>
        <v>0</v>
      </c>
      <c r="CB6" s="76">
        <f t="shared" ref="CB6:CC6" si="45">SUM(CB7,CB12,CB15,CB18)</f>
        <v>0</v>
      </c>
      <c r="CC6" s="76">
        <f t="shared" si="45"/>
        <v>0</v>
      </c>
      <c r="CD6" s="76">
        <f t="shared" ref="CD6" si="46">SUM(CD7,CD12,CD15,CD18)</f>
        <v>2834400</v>
      </c>
      <c r="CE6" s="76">
        <f t="shared" ref="CE6" si="47">SUM(CE7,CE12,CE15,CE18)</f>
        <v>0</v>
      </c>
      <c r="CF6" s="76">
        <f t="shared" ref="CF6" si="48">SUM(CF7,CF12,CF15,CF18)</f>
        <v>-3409800.25</v>
      </c>
      <c r="CG6" s="126"/>
      <c r="CH6" s="76">
        <f>SUM(CH7,CH12,CH15,CH18)</f>
        <v>21092814.180300001</v>
      </c>
      <c r="CI6" s="76">
        <f t="shared" ref="CI6" si="49">SUM(CI7,CI12,CI15,CI18)</f>
        <v>21734592</v>
      </c>
      <c r="CJ6" s="76">
        <f t="shared" ref="CJ6" si="50">SUM(CJ7,CJ12,CJ15,CJ18)</f>
        <v>2760000</v>
      </c>
      <c r="CK6" s="76">
        <f t="shared" ref="CK6" si="51">SUM(CK7,CK12,CK15,CK18)</f>
        <v>45587406.180299997</v>
      </c>
      <c r="CL6" s="76">
        <f t="shared" ref="CL6" si="52">SUM(CL7,CL12,CL15,CL18)</f>
        <v>39343205.930299997</v>
      </c>
      <c r="CM6" s="76">
        <f t="shared" ref="CM6" si="53">SUM(CM7,CM12,CM15,CM18)</f>
        <v>0</v>
      </c>
      <c r="CN6" s="76">
        <f t="shared" ref="CN6" si="54">SUM(CN7,CN12,CN15,CN18)</f>
        <v>0</v>
      </c>
      <c r="CO6" s="76">
        <f t="shared" ref="CO6:CP6" si="55">SUM(CO7,CO12,CO15,CO18)</f>
        <v>0</v>
      </c>
      <c r="CP6" s="76">
        <f t="shared" si="55"/>
        <v>0</v>
      </c>
      <c r="CQ6" s="76">
        <f t="shared" ref="CQ6" si="56">SUM(CQ7,CQ12,CQ15,CQ18)</f>
        <v>2834400</v>
      </c>
      <c r="CR6" s="76">
        <f t="shared" ref="CR6" si="57">SUM(CR7,CR12,CR15,CR18)</f>
        <v>0</v>
      </c>
      <c r="CS6" s="76">
        <f t="shared" ref="CS6" si="58">SUM(CS7,CS12,CS15,CS18)</f>
        <v>-3409800.25</v>
      </c>
      <c r="CT6" s="126"/>
      <c r="CU6" s="76">
        <f>SUM(CU7,CU12,CU15,CU18)</f>
        <v>0</v>
      </c>
      <c r="CV6" s="76">
        <f t="shared" ref="CV6" si="59">SUM(CV7,CV12,CV15,CV18)</f>
        <v>0</v>
      </c>
      <c r="CW6" s="76">
        <f t="shared" ref="CW6" si="60">SUM(CW7,CW12,CW15,CW18)</f>
        <v>0</v>
      </c>
      <c r="CX6" s="76">
        <f t="shared" ref="CX6" si="61">SUM(CX7,CX12,CX15,CX18)</f>
        <v>0</v>
      </c>
      <c r="CY6" s="76">
        <f t="shared" ref="CY6" si="62">SUM(CY7,CY12,CY15,CY18)</f>
        <v>0</v>
      </c>
      <c r="CZ6" s="76">
        <f t="shared" ref="CZ6" si="63">SUM(CZ7,CZ12,CZ15,CZ18)</f>
        <v>0</v>
      </c>
      <c r="DA6" s="76">
        <f t="shared" ref="DA6" si="64">SUM(DA7,DA12,DA15,DA18)</f>
        <v>0</v>
      </c>
      <c r="DB6" s="76">
        <f t="shared" ref="DB6:DC6" si="65">SUM(DB7,DB12,DB15,DB18)</f>
        <v>0</v>
      </c>
      <c r="DC6" s="76">
        <f t="shared" si="65"/>
        <v>0</v>
      </c>
      <c r="DD6" s="76">
        <f t="shared" ref="DD6" si="66">SUM(DD7,DD12,DD15,DD18)</f>
        <v>0</v>
      </c>
      <c r="DE6" s="76">
        <f t="shared" ref="DE6" si="67">SUM(DE7,DE12,DE15,DE18)</f>
        <v>0</v>
      </c>
      <c r="DF6" s="76">
        <f t="shared" ref="DF6" si="68">SUM(DF7,DF12,DF15,DF18)</f>
        <v>0</v>
      </c>
      <c r="DG6" s="126"/>
      <c r="DH6" s="76">
        <f>SUM(DH7,DH12,DH15,DH18)</f>
        <v>0</v>
      </c>
      <c r="DI6" s="76">
        <f t="shared" ref="DI6" si="69">SUM(DI7,DI12,DI15,DI18)</f>
        <v>0</v>
      </c>
      <c r="DJ6" s="76">
        <f t="shared" ref="DJ6" si="70">SUM(DJ7,DJ12,DJ15,DJ18)</f>
        <v>0</v>
      </c>
      <c r="DK6" s="76">
        <f t="shared" ref="DK6" si="71">SUM(DK7,DK12,DK15,DK18)</f>
        <v>0</v>
      </c>
      <c r="DL6" s="76">
        <f t="shared" ref="DL6" si="72">SUM(DL7,DL12,DL15,DL18)</f>
        <v>0</v>
      </c>
      <c r="DM6" s="76">
        <f t="shared" ref="DM6" si="73">SUM(DM7,DM12,DM15,DM18)</f>
        <v>0</v>
      </c>
      <c r="DN6" s="76">
        <f t="shared" ref="DN6" si="74">SUM(DN7,DN12,DN15,DN18)</f>
        <v>0</v>
      </c>
      <c r="DO6" s="76">
        <f t="shared" ref="DO6:DP6" si="75">SUM(DO7,DO12,DO15,DO18)</f>
        <v>0</v>
      </c>
      <c r="DP6" s="76">
        <f t="shared" si="75"/>
        <v>0</v>
      </c>
      <c r="DQ6" s="76">
        <f t="shared" ref="DQ6" si="76">SUM(DQ7,DQ12,DQ15,DQ18)</f>
        <v>0</v>
      </c>
      <c r="DR6" s="76">
        <f t="shared" ref="DR6" si="77">SUM(DR7,DR12,DR15,DR18)</f>
        <v>0</v>
      </c>
      <c r="DS6" s="76">
        <f t="shared" ref="DS6" si="78">SUM(DS7,DS12,DS15,DS18)</f>
        <v>0</v>
      </c>
      <c r="DT6" s="126"/>
      <c r="DU6" s="76">
        <f>SUM(DU7,DU12,DU15,DU18)</f>
        <v>0</v>
      </c>
      <c r="DV6" s="76">
        <f t="shared" ref="DV6" si="79">SUM(DV7,DV12,DV15,DV18)</f>
        <v>0</v>
      </c>
      <c r="DW6" s="76">
        <f t="shared" ref="DW6" si="80">SUM(DW7,DW12,DW15,DW18)</f>
        <v>0</v>
      </c>
      <c r="DX6" s="76">
        <f t="shared" ref="DX6" si="81">SUM(DX7,DX12,DX15,DX18)</f>
        <v>0</v>
      </c>
      <c r="DY6" s="76">
        <f t="shared" ref="DY6" si="82">SUM(DY7,DY12,DY15,DY18)</f>
        <v>0</v>
      </c>
      <c r="DZ6" s="76">
        <f t="shared" ref="DZ6" si="83">SUM(DZ7,DZ12,DZ15,DZ18)</f>
        <v>0</v>
      </c>
      <c r="EA6" s="76">
        <f t="shared" ref="EA6" si="84">SUM(EA7,EA12,EA15,EA18)</f>
        <v>0</v>
      </c>
      <c r="EB6" s="76">
        <f t="shared" ref="EB6:EC6" si="85">SUM(EB7,EB12,EB15,EB18)</f>
        <v>0</v>
      </c>
      <c r="EC6" s="76">
        <f t="shared" si="85"/>
        <v>0</v>
      </c>
      <c r="ED6" s="76">
        <f t="shared" ref="ED6" si="86">SUM(ED7,ED12,ED15,ED18)</f>
        <v>0</v>
      </c>
      <c r="EE6" s="76">
        <f t="shared" ref="EE6" si="87">SUM(EE7,EE12,EE15,EE18)</f>
        <v>0</v>
      </c>
      <c r="EF6" s="76">
        <f t="shared" ref="EF6" si="88">SUM(EF7,EF12,EF15,EF18)</f>
        <v>0</v>
      </c>
      <c r="EG6" s="126"/>
      <c r="EH6" s="76">
        <f>SUM(EH7,EH12,EH15,EH18)</f>
        <v>112909433.34029999</v>
      </c>
      <c r="EI6" s="76">
        <f t="shared" ref="EI6" si="89">SUM(EI7,EI12,EI15,EI18)</f>
        <v>139626144</v>
      </c>
      <c r="EJ6" s="76">
        <f t="shared" ref="EJ6" si="90">SUM(EJ7,EJ12,EJ15,EJ18)</f>
        <v>14145000</v>
      </c>
      <c r="EK6" s="76">
        <f t="shared" ref="EK6" si="91">SUM(EK7,EK12,EK15,EK18)</f>
        <v>266680577.34029999</v>
      </c>
      <c r="EL6" s="76">
        <f t="shared" ref="EL6" si="92">SUM(EL7,EL12,EL15,EL18)</f>
        <v>167411897.42030001</v>
      </c>
      <c r="EM6" s="76">
        <f t="shared" ref="EM6" si="93">SUM(EM7,EM12,EM15,EM18)</f>
        <v>4984694.0999999996</v>
      </c>
      <c r="EN6" s="76">
        <f t="shared" ref="EN6" si="94">SUM(EN7,EN12,EN15,EN18)</f>
        <v>0</v>
      </c>
      <c r="EO6" s="76">
        <f t="shared" ref="EO6:EP6" si="95">SUM(EO7,EO12,EO15,EO18)</f>
        <v>561388.19999999995</v>
      </c>
      <c r="EP6" s="76">
        <f t="shared" si="95"/>
        <v>1660670.42</v>
      </c>
      <c r="EQ6" s="76">
        <f t="shared" ref="EQ6" si="96">SUM(EQ7,EQ12,EQ15,EQ18)</f>
        <v>50926352</v>
      </c>
      <c r="ER6" s="76">
        <f t="shared" ref="ER6" si="97">SUM(ER7,ER12,ER15,ER18)</f>
        <v>0</v>
      </c>
      <c r="ES6" s="76">
        <f>SUM(ES7,ES12,ES15,ES18)</f>
        <v>-41135575.199999996</v>
      </c>
    </row>
    <row r="7" spans="1:149" ht="15" customHeight="1">
      <c r="A7" s="3"/>
      <c r="B7" s="42"/>
      <c r="C7" s="229" t="s">
        <v>395</v>
      </c>
      <c r="D7" s="229"/>
      <c r="E7" s="230"/>
      <c r="F7" s="204" t="s">
        <v>432</v>
      </c>
      <c r="G7" s="204" t="s">
        <v>431</v>
      </c>
      <c r="H7" s="77">
        <f>SUM(H8:H11)</f>
        <v>6083255.9100000001</v>
      </c>
      <c r="I7" s="77">
        <f t="shared" ref="I7:S7" si="98">SUM(I8:I11)</f>
        <v>5809200</v>
      </c>
      <c r="J7" s="77">
        <f t="shared" si="98"/>
        <v>0</v>
      </c>
      <c r="K7" s="77">
        <f t="shared" si="98"/>
        <v>11892455.91</v>
      </c>
      <c r="L7" s="77">
        <f t="shared" si="98"/>
        <v>6359255.9100000001</v>
      </c>
      <c r="M7" s="77">
        <f t="shared" si="98"/>
        <v>2743694.1</v>
      </c>
      <c r="N7" s="77">
        <f t="shared" si="98"/>
        <v>0</v>
      </c>
      <c r="O7" s="77">
        <f t="shared" si="98"/>
        <v>0</v>
      </c>
      <c r="P7" s="77">
        <f t="shared" si="98"/>
        <v>0</v>
      </c>
      <c r="Q7" s="77">
        <f t="shared" si="98"/>
        <v>2065200</v>
      </c>
      <c r="R7" s="77">
        <f t="shared" si="98"/>
        <v>0</v>
      </c>
      <c r="S7" s="77">
        <f t="shared" si="98"/>
        <v>-724305.9</v>
      </c>
      <c r="T7" s="122"/>
      <c r="U7" s="77">
        <f>SUM(U8:U11)</f>
        <v>8319402.96</v>
      </c>
      <c r="V7" s="77">
        <f t="shared" ref="V7" si="99">SUM(V8:V11)</f>
        <v>13988880</v>
      </c>
      <c r="W7" s="77">
        <f t="shared" ref="W7" si="100">SUM(W8:W11)</f>
        <v>345000</v>
      </c>
      <c r="X7" s="77">
        <f t="shared" ref="X7" si="101">SUM(X8:X11)</f>
        <v>22653282.960000001</v>
      </c>
      <c r="Y7" s="77">
        <f t="shared" ref="Y7" si="102">SUM(Y8:Y11)</f>
        <v>9849202.7100000009</v>
      </c>
      <c r="Z7" s="77">
        <f t="shared" ref="Z7" si="103">SUM(Z8:Z11)</f>
        <v>2241000</v>
      </c>
      <c r="AA7" s="77">
        <f t="shared" ref="AA7" si="104">SUM(AA8:AA11)</f>
        <v>0</v>
      </c>
      <c r="AB7" s="77">
        <f t="shared" ref="AB7:AC7" si="105">SUM(AB8:AB11)</f>
        <v>0</v>
      </c>
      <c r="AC7" s="77">
        <f t="shared" si="105"/>
        <v>0</v>
      </c>
      <c r="AD7" s="77">
        <f t="shared" ref="AD7" si="106">SUM(AD8:AD11)</f>
        <v>6573200</v>
      </c>
      <c r="AE7" s="77">
        <f t="shared" ref="AE7" si="107">SUM(AE8:AE11)</f>
        <v>0</v>
      </c>
      <c r="AF7" s="77">
        <f>SUM(AF8:AF11)</f>
        <v>-3989880.25</v>
      </c>
      <c r="AG7" s="130"/>
      <c r="AH7" s="77">
        <f>SUM(AH8:AH11)</f>
        <v>11655517.530000001</v>
      </c>
      <c r="AI7" s="77">
        <f t="shared" ref="AI7:AR7" si="108">SUM(AI8:AI11)</f>
        <v>12922920</v>
      </c>
      <c r="AJ7" s="77">
        <f t="shared" si="108"/>
        <v>0</v>
      </c>
      <c r="AK7" s="77">
        <f t="shared" si="108"/>
        <v>24578437.530000001</v>
      </c>
      <c r="AL7" s="77">
        <f t="shared" si="108"/>
        <v>10842889.280000001</v>
      </c>
      <c r="AM7" s="77">
        <f t="shared" si="108"/>
        <v>0</v>
      </c>
      <c r="AN7" s="77">
        <f t="shared" si="108"/>
        <v>0</v>
      </c>
      <c r="AO7" s="77">
        <f t="shared" si="108"/>
        <v>0</v>
      </c>
      <c r="AP7" s="77">
        <f t="shared" ref="AP7" si="109">SUM(AP8:AP11)</f>
        <v>0</v>
      </c>
      <c r="AQ7" s="77">
        <f t="shared" si="108"/>
        <v>11020800</v>
      </c>
      <c r="AR7" s="77">
        <f t="shared" si="108"/>
        <v>0</v>
      </c>
      <c r="AS7" s="77">
        <f>SUM(AS8:AS11)</f>
        <v>-2714748.25</v>
      </c>
      <c r="AT7" s="126"/>
      <c r="AU7" s="77">
        <f>SUM(AU8:AU11)</f>
        <v>15035779.709999999</v>
      </c>
      <c r="AV7" s="77">
        <f t="shared" ref="AV7:BE7" si="110">SUM(AV8:AV11)</f>
        <v>15371400</v>
      </c>
      <c r="AW7" s="77">
        <f t="shared" si="110"/>
        <v>0</v>
      </c>
      <c r="AX7" s="77">
        <f t="shared" si="110"/>
        <v>30407179.710000001</v>
      </c>
      <c r="AY7" s="77">
        <f t="shared" si="110"/>
        <v>15903151.459999999</v>
      </c>
      <c r="AZ7" s="77">
        <f t="shared" si="110"/>
        <v>0</v>
      </c>
      <c r="BA7" s="77">
        <f t="shared" si="110"/>
        <v>0</v>
      </c>
      <c r="BB7" s="77">
        <f t="shared" si="110"/>
        <v>0</v>
      </c>
      <c r="BC7" s="77">
        <f t="shared" ref="BC7" si="111">SUM(BC8:BC11)</f>
        <v>0</v>
      </c>
      <c r="BD7" s="77">
        <f t="shared" ref="BD7" si="112">SUM(BD8:BD11)</f>
        <v>11020800</v>
      </c>
      <c r="BE7" s="77">
        <f t="shared" si="110"/>
        <v>0</v>
      </c>
      <c r="BF7" s="77">
        <f>SUM(BF8:BF11)</f>
        <v>-3483228.25</v>
      </c>
      <c r="BG7" s="126"/>
      <c r="BH7" s="77">
        <f>SUM(BH8:BH11)</f>
        <v>18108490.710000001</v>
      </c>
      <c r="BI7" s="77">
        <f t="shared" ref="BI7:BR7" si="113">SUM(BI8:BI11)</f>
        <v>14766600</v>
      </c>
      <c r="BJ7" s="77">
        <f t="shared" si="113"/>
        <v>0</v>
      </c>
      <c r="BK7" s="77">
        <f t="shared" si="113"/>
        <v>32875090.710000001</v>
      </c>
      <c r="BL7" s="77">
        <f t="shared" si="113"/>
        <v>19454290.460000001</v>
      </c>
      <c r="BM7" s="77">
        <f t="shared" si="113"/>
        <v>0</v>
      </c>
      <c r="BN7" s="77">
        <f t="shared" si="113"/>
        <v>0</v>
      </c>
      <c r="BO7" s="77">
        <f t="shared" si="113"/>
        <v>0</v>
      </c>
      <c r="BP7" s="77">
        <f t="shared" ref="BP7" si="114">SUM(BP8:BP11)</f>
        <v>0</v>
      </c>
      <c r="BQ7" s="77">
        <f t="shared" si="113"/>
        <v>11020800</v>
      </c>
      <c r="BR7" s="77">
        <f t="shared" si="113"/>
        <v>0</v>
      </c>
      <c r="BS7" s="77">
        <f>SUM(BS8:BS11)</f>
        <v>-2400000.25</v>
      </c>
      <c r="BT7" s="126"/>
      <c r="BU7" s="77">
        <f>SUM(BU8:BU11)</f>
        <v>18108490.710000001</v>
      </c>
      <c r="BV7" s="77">
        <f t="shared" ref="BV7:CE7" si="115">SUM(BV8:BV11)</f>
        <v>14766600</v>
      </c>
      <c r="BW7" s="77">
        <f t="shared" si="115"/>
        <v>0</v>
      </c>
      <c r="BX7" s="77">
        <f t="shared" si="115"/>
        <v>32875090.710000001</v>
      </c>
      <c r="BY7" s="77">
        <f t="shared" si="115"/>
        <v>31113490.460000001</v>
      </c>
      <c r="BZ7" s="77">
        <f t="shared" si="115"/>
        <v>0</v>
      </c>
      <c r="CA7" s="77">
        <f t="shared" si="115"/>
        <v>0</v>
      </c>
      <c r="CB7" s="77">
        <f t="shared" si="115"/>
        <v>0</v>
      </c>
      <c r="CC7" s="77">
        <f t="shared" ref="CC7" si="116">SUM(CC8:CC11)</f>
        <v>0</v>
      </c>
      <c r="CD7" s="77">
        <f t="shared" si="115"/>
        <v>1761600</v>
      </c>
      <c r="CE7" s="77">
        <f t="shared" si="115"/>
        <v>0</v>
      </c>
      <c r="CF7" s="77">
        <f>SUM(CF8:CF11)</f>
        <v>-0.25</v>
      </c>
      <c r="CG7" s="126"/>
      <c r="CH7" s="77">
        <f>SUM(CH8:CH11)</f>
        <v>18108490.710000001</v>
      </c>
      <c r="CI7" s="77">
        <f t="shared" ref="CI7:CR7" si="117">SUM(CI8:CI11)</f>
        <v>14766600</v>
      </c>
      <c r="CJ7" s="77">
        <f t="shared" si="117"/>
        <v>0</v>
      </c>
      <c r="CK7" s="77">
        <f t="shared" si="117"/>
        <v>32875090.710000001</v>
      </c>
      <c r="CL7" s="77">
        <f t="shared" si="117"/>
        <v>31113490.460000001</v>
      </c>
      <c r="CM7" s="77">
        <f t="shared" si="117"/>
        <v>0</v>
      </c>
      <c r="CN7" s="77">
        <f t="shared" si="117"/>
        <v>0</v>
      </c>
      <c r="CO7" s="77">
        <f t="shared" si="117"/>
        <v>0</v>
      </c>
      <c r="CP7" s="77">
        <f t="shared" ref="CP7" si="118">SUM(CP8:CP11)</f>
        <v>0</v>
      </c>
      <c r="CQ7" s="77">
        <f t="shared" si="117"/>
        <v>1761600</v>
      </c>
      <c r="CR7" s="77">
        <f t="shared" si="117"/>
        <v>0</v>
      </c>
      <c r="CS7" s="77">
        <f>SUM(CS8:CS11)</f>
        <v>-0.25</v>
      </c>
      <c r="CT7" s="126"/>
      <c r="CU7" s="77">
        <f>SUM(CU8:CU11)</f>
        <v>0</v>
      </c>
      <c r="CV7" s="77">
        <f t="shared" ref="CV7:DE7" si="119">SUM(CV8:CV11)</f>
        <v>0</v>
      </c>
      <c r="CW7" s="77">
        <f t="shared" si="119"/>
        <v>0</v>
      </c>
      <c r="CX7" s="77">
        <f t="shared" si="119"/>
        <v>0</v>
      </c>
      <c r="CY7" s="77">
        <f t="shared" si="119"/>
        <v>0</v>
      </c>
      <c r="CZ7" s="77">
        <f t="shared" si="119"/>
        <v>0</v>
      </c>
      <c r="DA7" s="77">
        <f t="shared" si="119"/>
        <v>0</v>
      </c>
      <c r="DB7" s="77">
        <f t="shared" si="119"/>
        <v>0</v>
      </c>
      <c r="DC7" s="77">
        <f t="shared" ref="DC7" si="120">SUM(DC8:DC11)</f>
        <v>0</v>
      </c>
      <c r="DD7" s="77">
        <f t="shared" si="119"/>
        <v>0</v>
      </c>
      <c r="DE7" s="77">
        <f t="shared" si="119"/>
        <v>0</v>
      </c>
      <c r="DF7" s="77">
        <f>SUM(DF8:DF11)</f>
        <v>0</v>
      </c>
      <c r="DG7" s="126"/>
      <c r="DH7" s="77">
        <f>SUM(DH8:DH11)</f>
        <v>0</v>
      </c>
      <c r="DI7" s="77">
        <f t="shared" ref="DI7:DR7" si="121">SUM(DI8:DI11)</f>
        <v>0</v>
      </c>
      <c r="DJ7" s="77">
        <f t="shared" si="121"/>
        <v>0</v>
      </c>
      <c r="DK7" s="77">
        <f t="shared" si="121"/>
        <v>0</v>
      </c>
      <c r="DL7" s="77">
        <f t="shared" si="121"/>
        <v>0</v>
      </c>
      <c r="DM7" s="77">
        <f t="shared" si="121"/>
        <v>0</v>
      </c>
      <c r="DN7" s="77">
        <f t="shared" si="121"/>
        <v>0</v>
      </c>
      <c r="DO7" s="77">
        <f t="shared" si="121"/>
        <v>0</v>
      </c>
      <c r="DP7" s="77">
        <f t="shared" ref="DP7" si="122">SUM(DP8:DP11)</f>
        <v>0</v>
      </c>
      <c r="DQ7" s="77">
        <f t="shared" si="121"/>
        <v>0</v>
      </c>
      <c r="DR7" s="77">
        <f t="shared" si="121"/>
        <v>0</v>
      </c>
      <c r="DS7" s="77">
        <f>SUM(DS8:DS11)</f>
        <v>0</v>
      </c>
      <c r="DT7" s="126"/>
      <c r="DU7" s="77">
        <f>SUM(DU8:DU11)</f>
        <v>0</v>
      </c>
      <c r="DV7" s="77">
        <f t="shared" ref="DV7:EE7" si="123">SUM(DV8:DV11)</f>
        <v>0</v>
      </c>
      <c r="DW7" s="77">
        <f t="shared" si="123"/>
        <v>0</v>
      </c>
      <c r="DX7" s="77">
        <f t="shared" si="123"/>
        <v>0</v>
      </c>
      <c r="DY7" s="77">
        <f t="shared" si="123"/>
        <v>0</v>
      </c>
      <c r="DZ7" s="77">
        <f t="shared" si="123"/>
        <v>0</v>
      </c>
      <c r="EA7" s="77">
        <f t="shared" si="123"/>
        <v>0</v>
      </c>
      <c r="EB7" s="77">
        <f t="shared" si="123"/>
        <v>0</v>
      </c>
      <c r="EC7" s="77">
        <f t="shared" ref="EC7" si="124">SUM(EC8:EC11)</f>
        <v>0</v>
      </c>
      <c r="ED7" s="77">
        <f t="shared" si="123"/>
        <v>0</v>
      </c>
      <c r="EE7" s="77">
        <f t="shared" si="123"/>
        <v>0</v>
      </c>
      <c r="EF7" s="77">
        <f>SUM(EF8:EF11)</f>
        <v>0</v>
      </c>
      <c r="EG7" s="126"/>
      <c r="EH7" s="77">
        <f>SUM(EH8:EH11)</f>
        <v>95419428.239999995</v>
      </c>
      <c r="EI7" s="77">
        <f t="shared" ref="EI7:ER7" si="125">SUM(EI8:EI11)</f>
        <v>92392200</v>
      </c>
      <c r="EJ7" s="77">
        <f t="shared" si="125"/>
        <v>345000</v>
      </c>
      <c r="EK7" s="77">
        <f t="shared" si="125"/>
        <v>188156628.23999998</v>
      </c>
      <c r="EL7" s="77">
        <f t="shared" si="125"/>
        <v>124635770.74000001</v>
      </c>
      <c r="EM7" s="77">
        <f t="shared" si="125"/>
        <v>4984694.0999999996</v>
      </c>
      <c r="EN7" s="77">
        <f t="shared" si="125"/>
        <v>0</v>
      </c>
      <c r="EO7" s="77">
        <f t="shared" si="125"/>
        <v>0</v>
      </c>
      <c r="EP7" s="77">
        <f t="shared" ref="EP7" si="126">SUM(EP8:EP11)</f>
        <v>0</v>
      </c>
      <c r="EQ7" s="77">
        <f t="shared" si="125"/>
        <v>45224000</v>
      </c>
      <c r="ER7" s="77">
        <f t="shared" si="125"/>
        <v>0</v>
      </c>
      <c r="ES7" s="77">
        <f>SUM(ES8:ES11)</f>
        <v>-13312163.4</v>
      </c>
    </row>
    <row r="8" spans="1:149" ht="41.4">
      <c r="B8" s="41"/>
      <c r="C8" s="38"/>
      <c r="D8" s="46" t="s">
        <v>580</v>
      </c>
      <c r="E8" s="86" t="s">
        <v>396</v>
      </c>
      <c r="F8" s="88" t="s">
        <v>432</v>
      </c>
      <c r="G8" s="89">
        <v>2027</v>
      </c>
      <c r="H8" s="75">
        <f>'Incremental_Cost Year 1'!AQ11</f>
        <v>89543.91</v>
      </c>
      <c r="I8" s="75">
        <f>'Incremental_Cost Year 1'!AR11</f>
        <v>963600</v>
      </c>
      <c r="J8" s="75">
        <f>'Incremental_Cost Year 1'!AS11</f>
        <v>0</v>
      </c>
      <c r="K8" s="75">
        <f>'Incremental_Cost Year 1'!AT11</f>
        <v>1053143.9100000001</v>
      </c>
      <c r="L8" s="75">
        <f>'Incremental_Cost Year 1'!AU11</f>
        <v>149543.91</v>
      </c>
      <c r="M8" s="75">
        <f>'Incremental_Cost Year 1'!AV11</f>
        <v>37694.1</v>
      </c>
      <c r="N8" s="75">
        <f>'Incremental_Cost Year 1'!AW11</f>
        <v>0</v>
      </c>
      <c r="O8" s="75">
        <f>'Incremental_Cost Year 1'!AX11</f>
        <v>0</v>
      </c>
      <c r="P8" s="75">
        <f>'Incremental_Cost Year 1'!AY11</f>
        <v>0</v>
      </c>
      <c r="Q8" s="75">
        <f>'Incremental_Cost Year 1'!AZ11</f>
        <v>141600</v>
      </c>
      <c r="R8" s="75">
        <f>'Incremental_Cost Year 1'!BA11</f>
        <v>0</v>
      </c>
      <c r="S8" s="75">
        <f>'Incremental_Cost Year 1'!BB11</f>
        <v>-724305.9</v>
      </c>
      <c r="T8" s="122"/>
      <c r="U8" s="75">
        <f>'Incremental_Cost Year 2'!AQ11</f>
        <v>183779.16</v>
      </c>
      <c r="V8" s="75">
        <f>'Incremental_Cost Year 2'!AR11</f>
        <v>1054200</v>
      </c>
      <c r="W8" s="75">
        <f>'Incremental_Cost Year 2'!AS11</f>
        <v>0</v>
      </c>
      <c r="X8" s="75">
        <f>'Incremental_Cost Year 2'!AT11</f>
        <v>1237979.1599999999</v>
      </c>
      <c r="Y8" s="75">
        <f>'Incremental_Cost Year 2'!AU11</f>
        <v>275579.16000000003</v>
      </c>
      <c r="Z8" s="75">
        <f>'Incremental_Cost Year 2'!AV11</f>
        <v>0</v>
      </c>
      <c r="AA8" s="75">
        <f>'Incremental_Cost Year 2'!AW11</f>
        <v>0</v>
      </c>
      <c r="AB8" s="75">
        <f>'Incremental_Cost Year 2'!AX11</f>
        <v>0</v>
      </c>
      <c r="AC8" s="75">
        <f>'Incremental_Cost Year 2'!AY11</f>
        <v>0</v>
      </c>
      <c r="AD8" s="75">
        <f>'Incremental_Cost Year 2'!AZ11</f>
        <v>257400</v>
      </c>
      <c r="AE8" s="75">
        <f>'Incremental_Cost Year 2'!BA11</f>
        <v>0</v>
      </c>
      <c r="AF8" s="75">
        <f>'Incremental_Cost Year 2'!BB11</f>
        <v>-705000</v>
      </c>
      <c r="AG8" s="130"/>
      <c r="AH8" s="75">
        <f>'Incremental_Cost Year 3'!AQ11</f>
        <v>33002.76</v>
      </c>
      <c r="AI8" s="75">
        <f>'Incremental_Cost Year 3'!AR11</f>
        <v>31800</v>
      </c>
      <c r="AJ8" s="75">
        <f>'Incremental_Cost Year 3'!AS11</f>
        <v>0</v>
      </c>
      <c r="AK8" s="75">
        <f>'Incremental_Cost Year 3'!AT11</f>
        <v>64802.76</v>
      </c>
      <c r="AL8" s="75">
        <f>'Incremental_Cost Year 3'!AU11</f>
        <v>64802.76</v>
      </c>
      <c r="AM8" s="75">
        <f>'Incremental_Cost Year 3'!AV11</f>
        <v>0</v>
      </c>
      <c r="AN8" s="75">
        <f>'Incremental_Cost Year 3'!AW11</f>
        <v>0</v>
      </c>
      <c r="AO8" s="75">
        <f>'Incremental_Cost Year 3'!AX11</f>
        <v>0</v>
      </c>
      <c r="AP8" s="75">
        <f>'Incremental_Cost Year 3'!AY11</f>
        <v>0</v>
      </c>
      <c r="AQ8" s="75">
        <f>'Incremental_Cost Year 3'!AZ11</f>
        <v>0</v>
      </c>
      <c r="AR8" s="75">
        <f>'Incremental_Cost Year 3'!BA11</f>
        <v>0</v>
      </c>
      <c r="AS8" s="75">
        <f>'Incremental_Cost Year 3'!BB11</f>
        <v>0</v>
      </c>
      <c r="AT8" s="126"/>
      <c r="AU8" s="75">
        <f>'Incremental_Cost Year 4'!AQ11</f>
        <v>33002.76</v>
      </c>
      <c r="AV8" s="75">
        <f>'Incremental_Cost Year 4'!AR11</f>
        <v>31800</v>
      </c>
      <c r="AW8" s="75">
        <f>'Incremental_Cost Year 4'!AS11</f>
        <v>0</v>
      </c>
      <c r="AX8" s="75">
        <f>'Incremental_Cost Year 4'!AT11</f>
        <v>64802.76</v>
      </c>
      <c r="AY8" s="75">
        <f>'Incremental_Cost Year 4'!AU11</f>
        <v>64802.76</v>
      </c>
      <c r="AZ8" s="75">
        <f>'Incremental_Cost Year 4'!AV11</f>
        <v>0</v>
      </c>
      <c r="BA8" s="75">
        <f>'Incremental_Cost Year 4'!AW11</f>
        <v>0</v>
      </c>
      <c r="BB8" s="75">
        <f>'Incremental_Cost Year 4'!AX11</f>
        <v>0</v>
      </c>
      <c r="BC8" s="75">
        <f>'Incremental_Cost Year 4'!AY11</f>
        <v>0</v>
      </c>
      <c r="BD8" s="75">
        <f>'Incremental_Cost Year 4'!AZ11</f>
        <v>0</v>
      </c>
      <c r="BE8" s="75">
        <f>'Incremental_Cost Year 4'!BA11</f>
        <v>0</v>
      </c>
      <c r="BF8" s="75">
        <f>'Incremental_Cost Year 4'!BB11</f>
        <v>0</v>
      </c>
      <c r="BG8" s="126"/>
      <c r="BH8" s="75">
        <f>'Incremental_Cost Year 5'!AQ11</f>
        <v>33002.76</v>
      </c>
      <c r="BI8" s="75">
        <f>'Incremental_Cost Year 5'!AR11</f>
        <v>31800</v>
      </c>
      <c r="BJ8" s="75">
        <f>'Incremental_Cost Year 5'!AS11</f>
        <v>0</v>
      </c>
      <c r="BK8" s="75">
        <f>'Incremental_Cost Year 5'!AT11</f>
        <v>64802.76</v>
      </c>
      <c r="BL8" s="75">
        <f>'Incremental_Cost Year 5'!AU11</f>
        <v>64802.76</v>
      </c>
      <c r="BM8" s="75">
        <f>'Incremental_Cost Year 5'!AV11</f>
        <v>0</v>
      </c>
      <c r="BN8" s="75">
        <f>'Incremental_Cost Year 5'!AW11</f>
        <v>0</v>
      </c>
      <c r="BO8" s="75">
        <f>'Incremental_Cost Year 5'!AX11</f>
        <v>0</v>
      </c>
      <c r="BP8" s="75">
        <f>'Incremental_Cost Year 5'!AY11</f>
        <v>0</v>
      </c>
      <c r="BQ8" s="75">
        <f>'Incremental_Cost Year 5'!AZ11</f>
        <v>0</v>
      </c>
      <c r="BR8" s="75">
        <f>'Incremental_Cost Year 5'!BA11</f>
        <v>0</v>
      </c>
      <c r="BS8" s="75">
        <f>'Incremental_Cost Year 5'!BB11</f>
        <v>0</v>
      </c>
      <c r="BT8" s="126"/>
      <c r="BU8" s="75">
        <f>'Incremental_Cost Year 6'!AQ11</f>
        <v>33002.76</v>
      </c>
      <c r="BV8" s="75">
        <f>'Incremental_Cost Year 6'!AR11</f>
        <v>31800</v>
      </c>
      <c r="BW8" s="75">
        <f>'Incremental_Cost Year 6'!AS11</f>
        <v>0</v>
      </c>
      <c r="BX8" s="75">
        <f>'Incremental_Cost Year 6'!AT11</f>
        <v>64802.76</v>
      </c>
      <c r="BY8" s="75">
        <f>'Incremental_Cost Year 6'!AU11</f>
        <v>64802.76</v>
      </c>
      <c r="BZ8" s="75">
        <f>'Incremental_Cost Year 6'!AV11</f>
        <v>0</v>
      </c>
      <c r="CA8" s="75">
        <f>'Incremental_Cost Year 6'!AW11</f>
        <v>0</v>
      </c>
      <c r="CB8" s="75">
        <f>'Incremental_Cost Year 6'!AX11</f>
        <v>0</v>
      </c>
      <c r="CC8" s="75">
        <f>'Incremental_Cost Year 6'!AY11</f>
        <v>0</v>
      </c>
      <c r="CD8" s="75">
        <f>'Incremental_Cost Year 6'!AZ11</f>
        <v>0</v>
      </c>
      <c r="CE8" s="75">
        <f>'Incremental_Cost Year 6'!BA11</f>
        <v>0</v>
      </c>
      <c r="CF8" s="75">
        <f>'Incremental_Cost Year 6'!BB11</f>
        <v>0</v>
      </c>
      <c r="CG8" s="126"/>
      <c r="CH8" s="75">
        <f>'Incremental_Cost Year 7'!AQ11</f>
        <v>33002.76</v>
      </c>
      <c r="CI8" s="75">
        <f>'Incremental_Cost Year 7'!AR11</f>
        <v>31800</v>
      </c>
      <c r="CJ8" s="75">
        <f>'Incremental_Cost Year 7'!AS11</f>
        <v>0</v>
      </c>
      <c r="CK8" s="75">
        <f>'Incremental_Cost Year 7'!AT11</f>
        <v>64802.76</v>
      </c>
      <c r="CL8" s="75">
        <f>'Incremental_Cost Year 7'!AU11</f>
        <v>64802.76</v>
      </c>
      <c r="CM8" s="75">
        <f>'Incremental_Cost Year 7'!AV11</f>
        <v>0</v>
      </c>
      <c r="CN8" s="75">
        <f>'Incremental_Cost Year 7'!AW11</f>
        <v>0</v>
      </c>
      <c r="CO8" s="75">
        <f>'Incremental_Cost Year 7'!AX11</f>
        <v>0</v>
      </c>
      <c r="CP8" s="75">
        <f>'Incremental_Cost Year 7'!AY11</f>
        <v>0</v>
      </c>
      <c r="CQ8" s="75">
        <f>'Incremental_Cost Year 7'!AZ11</f>
        <v>0</v>
      </c>
      <c r="CR8" s="75">
        <f>'Incremental_Cost Year 7'!BA11</f>
        <v>0</v>
      </c>
      <c r="CS8" s="75">
        <f>'Incremental_Cost Year 7'!BB11</f>
        <v>0</v>
      </c>
      <c r="CT8" s="126"/>
      <c r="CU8" s="75"/>
      <c r="CV8" s="75"/>
      <c r="CW8" s="75"/>
      <c r="CX8" s="75"/>
      <c r="CY8" s="75"/>
      <c r="CZ8" s="75"/>
      <c r="DA8" s="75"/>
      <c r="DB8" s="75"/>
      <c r="DC8" s="75"/>
      <c r="DD8" s="75"/>
      <c r="DE8" s="75"/>
      <c r="DF8" s="75">
        <f t="shared" ref="DF8:DF11" si="127">SUM(CY8:DE8)-CX8</f>
        <v>0</v>
      </c>
      <c r="DG8" s="126"/>
      <c r="DH8" s="75"/>
      <c r="DI8" s="75"/>
      <c r="DJ8" s="75"/>
      <c r="DK8" s="75"/>
      <c r="DL8" s="75"/>
      <c r="DM8" s="75"/>
      <c r="DN8" s="75"/>
      <c r="DO8" s="75"/>
      <c r="DP8" s="75"/>
      <c r="DQ8" s="75"/>
      <c r="DR8" s="75"/>
      <c r="DS8" s="75">
        <f t="shared" ref="DS8:DS11" si="128">SUM(DL8:DR8)-DK8</f>
        <v>0</v>
      </c>
      <c r="DT8" s="126"/>
      <c r="DU8" s="75"/>
      <c r="DV8" s="75"/>
      <c r="DW8" s="75"/>
      <c r="DX8" s="75"/>
      <c r="DY8" s="75"/>
      <c r="DZ8" s="75"/>
      <c r="EA8" s="75"/>
      <c r="EB8" s="75"/>
      <c r="EC8" s="75"/>
      <c r="ED8" s="75"/>
      <c r="EE8" s="75"/>
      <c r="EF8" s="75">
        <f>SUM(DY8:EE8)-DX8</f>
        <v>0</v>
      </c>
      <c r="EG8" s="126"/>
      <c r="EH8" s="75">
        <f>H8+U8+AH8+AU8+BH8+BU8+CH8+CU8+DH8+DU8</f>
        <v>438336.87000000005</v>
      </c>
      <c r="EI8" s="75">
        <f t="shared" ref="EI8:ES11" si="129">I8+V8+AI8+AV8+BI8+BV8+CI8+CV8+DI8+DV8</f>
        <v>2176800</v>
      </c>
      <c r="EJ8" s="75">
        <f t="shared" si="129"/>
        <v>0</v>
      </c>
      <c r="EK8" s="75">
        <f t="shared" si="129"/>
        <v>2615136.8699999992</v>
      </c>
      <c r="EL8" s="75">
        <f t="shared" si="129"/>
        <v>749136.87000000011</v>
      </c>
      <c r="EM8" s="75">
        <f t="shared" si="129"/>
        <v>37694.1</v>
      </c>
      <c r="EN8" s="75">
        <f t="shared" si="129"/>
        <v>0</v>
      </c>
      <c r="EO8" s="75">
        <f t="shared" si="129"/>
        <v>0</v>
      </c>
      <c r="EP8" s="75">
        <f t="shared" si="129"/>
        <v>0</v>
      </c>
      <c r="EQ8" s="75">
        <f t="shared" si="129"/>
        <v>399000</v>
      </c>
      <c r="ER8" s="75">
        <f t="shared" si="129"/>
        <v>0</v>
      </c>
      <c r="ES8" s="75">
        <f t="shared" si="129"/>
        <v>-1429305.9</v>
      </c>
    </row>
    <row r="9" spans="1:149" ht="41.4">
      <c r="B9" s="41"/>
      <c r="C9" s="38"/>
      <c r="D9" s="46" t="s">
        <v>581</v>
      </c>
      <c r="E9" s="86" t="s">
        <v>397</v>
      </c>
      <c r="F9" s="88" t="s">
        <v>433</v>
      </c>
      <c r="G9" s="89" t="s">
        <v>434</v>
      </c>
      <c r="H9" s="75">
        <f>'Incremental_Cost Year 1'!AQ30</f>
        <v>0</v>
      </c>
      <c r="I9" s="75">
        <f>'Incremental_Cost Year 1'!AR30</f>
        <v>216000</v>
      </c>
      <c r="J9" s="75">
        <f>'Incremental_Cost Year 1'!AS30</f>
        <v>0</v>
      </c>
      <c r="K9" s="75">
        <f>'Incremental_Cost Year 1'!AT30</f>
        <v>216000</v>
      </c>
      <c r="L9" s="75">
        <f>'Incremental_Cost Year 1'!AU30</f>
        <v>216000</v>
      </c>
      <c r="M9" s="75">
        <f>'Incremental_Cost Year 1'!AV30</f>
        <v>0</v>
      </c>
      <c r="N9" s="75">
        <f>'Incremental_Cost Year 1'!AW30</f>
        <v>0</v>
      </c>
      <c r="O9" s="75">
        <f>'Incremental_Cost Year 1'!AX30</f>
        <v>0</v>
      </c>
      <c r="P9" s="75">
        <f>'Incremental_Cost Year 1'!AY30</f>
        <v>0</v>
      </c>
      <c r="Q9" s="75">
        <f>'Incremental_Cost Year 1'!AZ30</f>
        <v>0</v>
      </c>
      <c r="R9" s="75">
        <f>'Incremental_Cost Year 1'!BA30</f>
        <v>0</v>
      </c>
      <c r="S9" s="75">
        <f>'Incremental_Cost Year 1'!BB30</f>
        <v>0</v>
      </c>
      <c r="T9" s="122"/>
      <c r="U9" s="75">
        <f>'Incremental_Cost Year 2'!AQ30</f>
        <v>2047676.55</v>
      </c>
      <c r="V9" s="75">
        <f>'Incremental_Cost Year 2'!AR30</f>
        <v>3309480</v>
      </c>
      <c r="W9" s="75">
        <f>'Incremental_Cost Year 2'!AS30</f>
        <v>345000</v>
      </c>
      <c r="X9" s="75">
        <f>'Incremental_Cost Year 2'!AT30</f>
        <v>5702156.5499999998</v>
      </c>
      <c r="Y9" s="75">
        <f>'Incremental_Cost Year 2'!AU30</f>
        <v>2119676.5499999998</v>
      </c>
      <c r="Z9" s="75">
        <f>'Incremental_Cost Year 2'!AV30</f>
        <v>0</v>
      </c>
      <c r="AA9" s="75">
        <f>'Incremental_Cost Year 2'!AW30</f>
        <v>0</v>
      </c>
      <c r="AB9" s="75">
        <f>'Incremental_Cost Year 2'!AX30</f>
        <v>0</v>
      </c>
      <c r="AC9" s="75">
        <f>'Incremental_Cost Year 2'!AY30</f>
        <v>0</v>
      </c>
      <c r="AD9" s="75">
        <f>'Incremental_Cost Year 2'!AZ30</f>
        <v>1761600</v>
      </c>
      <c r="AE9" s="75">
        <f>'Incremental_Cost Year 2'!BA30</f>
        <v>0</v>
      </c>
      <c r="AF9" s="75">
        <f>'Incremental_Cost Year 2'!BB30</f>
        <v>-1820880</v>
      </c>
      <c r="AG9" s="130"/>
      <c r="AH9" s="75">
        <f>'Incremental_Cost Year 3'!AQ30</f>
        <v>889440.72000000009</v>
      </c>
      <c r="AI9" s="75">
        <f>'Incremental_Cost Year 3'!AR30</f>
        <v>3013920</v>
      </c>
      <c r="AJ9" s="75">
        <f>'Incremental_Cost Year 3'!AS30</f>
        <v>0</v>
      </c>
      <c r="AK9" s="75">
        <f>'Incremental_Cost Year 3'!AT30</f>
        <v>3903360.7199999997</v>
      </c>
      <c r="AL9" s="75">
        <f>'Incremental_Cost Year 3'!AU30</f>
        <v>1105440.72</v>
      </c>
      <c r="AM9" s="75">
        <f>'Incremental_Cost Year 3'!AV30</f>
        <v>0</v>
      </c>
      <c r="AN9" s="75">
        <f>'Incremental_Cost Year 3'!AW30</f>
        <v>0</v>
      </c>
      <c r="AO9" s="75">
        <f>'Incremental_Cost Year 3'!AX30</f>
        <v>0</v>
      </c>
      <c r="AP9" s="75">
        <f>'Incremental_Cost Year 3'!AY30</f>
        <v>0</v>
      </c>
      <c r="AQ9" s="75">
        <f>'Incremental_Cost Year 3'!AZ30</f>
        <v>1761600</v>
      </c>
      <c r="AR9" s="75">
        <f>'Incremental_Cost Year 3'!BA30</f>
        <v>0</v>
      </c>
      <c r="AS9" s="75">
        <f>'Incremental_Cost Year 3'!BB30</f>
        <v>-1036320</v>
      </c>
      <c r="AT9" s="126"/>
      <c r="AU9" s="75">
        <f>'Incremental_Cost Year 4'!AQ30</f>
        <v>1031978.1000000001</v>
      </c>
      <c r="AV9" s="75">
        <f>'Incremental_Cost Year 4'!AR30</f>
        <v>4022400</v>
      </c>
      <c r="AW9" s="75">
        <f>'Incremental_Cost Year 4'!AS30</f>
        <v>0</v>
      </c>
      <c r="AX9" s="75">
        <f>'Incremental_Cost Year 4'!AT30</f>
        <v>5054378.0999999996</v>
      </c>
      <c r="AY9" s="75">
        <f>'Incremental_Cost Year 4'!AU30</f>
        <v>2687978.0999999996</v>
      </c>
      <c r="AZ9" s="75">
        <f>'Incremental_Cost Year 4'!AV30</f>
        <v>0</v>
      </c>
      <c r="BA9" s="75">
        <f>'Incremental_Cost Year 4'!AW30</f>
        <v>0</v>
      </c>
      <c r="BB9" s="75">
        <f>'Incremental_Cost Year 4'!AX30</f>
        <v>0</v>
      </c>
      <c r="BC9" s="75">
        <f>'Incremental_Cost Year 4'!AY30</f>
        <v>0</v>
      </c>
      <c r="BD9" s="75">
        <f>'Incremental_Cost Year 4'!AZ30</f>
        <v>1761600</v>
      </c>
      <c r="BE9" s="75">
        <f>'Incremental_Cost Year 4'!BA30</f>
        <v>0</v>
      </c>
      <c r="BF9" s="75">
        <f>'Incremental_Cost Year 4'!BB30</f>
        <v>-604800</v>
      </c>
      <c r="BG9" s="126"/>
      <c r="BH9" s="75">
        <f>'Incremental_Cost Year 5'!AQ30</f>
        <v>866964.3</v>
      </c>
      <c r="BI9" s="75">
        <f>'Incremental_Cost Year 5'!AR30</f>
        <v>1977600</v>
      </c>
      <c r="BJ9" s="75">
        <f>'Incremental_Cost Year 5'!AS30</f>
        <v>0</v>
      </c>
      <c r="BK9" s="75">
        <f>'Incremental_Cost Year 5'!AT30</f>
        <v>2844564.3</v>
      </c>
      <c r="BL9" s="75">
        <f>'Incremental_Cost Year 5'!AU30</f>
        <v>1082964.3</v>
      </c>
      <c r="BM9" s="75">
        <f>'Incremental_Cost Year 5'!AV30</f>
        <v>0</v>
      </c>
      <c r="BN9" s="75">
        <f>'Incremental_Cost Year 5'!AW30</f>
        <v>0</v>
      </c>
      <c r="BO9" s="75">
        <f>'Incremental_Cost Year 5'!AX30</f>
        <v>0</v>
      </c>
      <c r="BP9" s="75">
        <f>'Incremental_Cost Year 5'!AY30</f>
        <v>0</v>
      </c>
      <c r="BQ9" s="75">
        <f>'Incremental_Cost Year 5'!AZ30</f>
        <v>1761600</v>
      </c>
      <c r="BR9" s="75">
        <f>'Incremental_Cost Year 5'!BA30</f>
        <v>0</v>
      </c>
      <c r="BS9" s="75">
        <f>'Incremental_Cost Year 5'!BB30</f>
        <v>0</v>
      </c>
      <c r="BT9" s="126"/>
      <c r="BU9" s="75">
        <f>'Incremental_Cost Year 6'!AQ30</f>
        <v>866964.3</v>
      </c>
      <c r="BV9" s="75">
        <f>'Incremental_Cost Year 6'!AR30</f>
        <v>1977600</v>
      </c>
      <c r="BW9" s="75">
        <f>'Incremental_Cost Year 6'!AS30</f>
        <v>0</v>
      </c>
      <c r="BX9" s="75">
        <f>'Incremental_Cost Year 6'!AT30</f>
        <v>2844564.3</v>
      </c>
      <c r="BY9" s="75">
        <f>'Incremental_Cost Year 6'!AU30</f>
        <v>1082964.3</v>
      </c>
      <c r="BZ9" s="75">
        <f>'Incremental_Cost Year 6'!AV30</f>
        <v>0</v>
      </c>
      <c r="CA9" s="75">
        <f>'Incremental_Cost Year 6'!AW30</f>
        <v>0</v>
      </c>
      <c r="CB9" s="75">
        <f>'Incremental_Cost Year 6'!AX30</f>
        <v>0</v>
      </c>
      <c r="CC9" s="75">
        <f>'Incremental_Cost Year 6'!AY30</f>
        <v>0</v>
      </c>
      <c r="CD9" s="75">
        <f>'Incremental_Cost Year 6'!AZ30</f>
        <v>1761600</v>
      </c>
      <c r="CE9" s="75">
        <f>'Incremental_Cost Year 6'!BA30</f>
        <v>0</v>
      </c>
      <c r="CF9" s="75">
        <f>'Incremental_Cost Year 6'!BB30</f>
        <v>0</v>
      </c>
      <c r="CG9" s="126"/>
      <c r="CH9" s="75">
        <f>'Incremental_Cost Year 7'!AQ30</f>
        <v>866964.3</v>
      </c>
      <c r="CI9" s="75">
        <f>'Incremental_Cost Year 7'!AR30</f>
        <v>1977600</v>
      </c>
      <c r="CJ9" s="75">
        <f>'Incremental_Cost Year 7'!AS30</f>
        <v>0</v>
      </c>
      <c r="CK9" s="75">
        <f>'Incremental_Cost Year 7'!AT30</f>
        <v>2844564.3</v>
      </c>
      <c r="CL9" s="75">
        <f>'Incremental_Cost Year 7'!AU30</f>
        <v>1082964.3</v>
      </c>
      <c r="CM9" s="75">
        <f>'Incremental_Cost Year 7'!AV30</f>
        <v>0</v>
      </c>
      <c r="CN9" s="75">
        <f>'Incremental_Cost Year 7'!AW30</f>
        <v>0</v>
      </c>
      <c r="CO9" s="75">
        <f>'Incremental_Cost Year 7'!AX30</f>
        <v>0</v>
      </c>
      <c r="CP9" s="75">
        <f>'Incremental_Cost Year 7'!AY30</f>
        <v>0</v>
      </c>
      <c r="CQ9" s="75">
        <f>'Incremental_Cost Year 7'!AZ30</f>
        <v>1761600</v>
      </c>
      <c r="CR9" s="75">
        <f>'Incremental_Cost Year 7'!BA30</f>
        <v>0</v>
      </c>
      <c r="CS9" s="75">
        <f>'Incremental_Cost Year 7'!BB30</f>
        <v>0</v>
      </c>
      <c r="CT9" s="126"/>
      <c r="CU9" s="75"/>
      <c r="CV9" s="75"/>
      <c r="CW9" s="75"/>
      <c r="CX9" s="75"/>
      <c r="CY9" s="75"/>
      <c r="CZ9" s="75"/>
      <c r="DA9" s="75"/>
      <c r="DB9" s="75"/>
      <c r="DC9" s="75"/>
      <c r="DD9" s="75"/>
      <c r="DE9" s="75"/>
      <c r="DF9" s="75">
        <f t="shared" si="127"/>
        <v>0</v>
      </c>
      <c r="DG9" s="126"/>
      <c r="DH9" s="75"/>
      <c r="DI9" s="75"/>
      <c r="DJ9" s="75"/>
      <c r="DK9" s="75"/>
      <c r="DL9" s="75"/>
      <c r="DM9" s="75"/>
      <c r="DN9" s="75"/>
      <c r="DO9" s="75"/>
      <c r="DP9" s="75"/>
      <c r="DQ9" s="75"/>
      <c r="DR9" s="75"/>
      <c r="DS9" s="75">
        <f t="shared" si="128"/>
        <v>0</v>
      </c>
      <c r="DT9" s="126"/>
      <c r="DU9" s="75"/>
      <c r="DV9" s="75"/>
      <c r="DW9" s="75"/>
      <c r="DX9" s="75"/>
      <c r="DY9" s="75"/>
      <c r="DZ9" s="75"/>
      <c r="EA9" s="75"/>
      <c r="EB9" s="75"/>
      <c r="EC9" s="75"/>
      <c r="ED9" s="75"/>
      <c r="EE9" s="75"/>
      <c r="EF9" s="75">
        <f t="shared" ref="EF9:EF11" si="130">SUM(DY9:EE9)-DX9</f>
        <v>0</v>
      </c>
      <c r="EG9" s="126"/>
      <c r="EH9" s="75">
        <f>H9+U9+AH9+AU9+BH9+BU9+CH9+CU9+DH9+DU9</f>
        <v>6569988.2699999996</v>
      </c>
      <c r="EI9" s="75">
        <f t="shared" si="129"/>
        <v>16494600</v>
      </c>
      <c r="EJ9" s="75">
        <f t="shared" si="129"/>
        <v>345000</v>
      </c>
      <c r="EK9" s="75">
        <f t="shared" si="129"/>
        <v>23409588.27</v>
      </c>
      <c r="EL9" s="75">
        <f t="shared" si="129"/>
        <v>9377988.2699999996</v>
      </c>
      <c r="EM9" s="75">
        <f t="shared" si="129"/>
        <v>0</v>
      </c>
      <c r="EN9" s="75">
        <f t="shared" si="129"/>
        <v>0</v>
      </c>
      <c r="EO9" s="75">
        <f t="shared" si="129"/>
        <v>0</v>
      </c>
      <c r="EP9" s="75">
        <f t="shared" si="129"/>
        <v>0</v>
      </c>
      <c r="EQ9" s="75">
        <f t="shared" si="129"/>
        <v>10569600</v>
      </c>
      <c r="ER9" s="75">
        <f t="shared" si="129"/>
        <v>0</v>
      </c>
      <c r="ES9" s="75">
        <f t="shared" si="129"/>
        <v>-3462000</v>
      </c>
    </row>
    <row r="10" spans="1:149" ht="41.4">
      <c r="B10" s="41"/>
      <c r="C10" s="38"/>
      <c r="D10" s="46" t="s">
        <v>581</v>
      </c>
      <c r="E10" s="86" t="s">
        <v>398</v>
      </c>
      <c r="F10" s="88" t="s">
        <v>435</v>
      </c>
      <c r="G10" s="89" t="s">
        <v>434</v>
      </c>
      <c r="H10" s="75">
        <f>'Incremental_Cost Year 1'!AQ35</f>
        <v>5993712</v>
      </c>
      <c r="I10" s="75">
        <f>'Incremental_Cost Year 1'!AR35</f>
        <v>4629600</v>
      </c>
      <c r="J10" s="75">
        <f>'Incremental_Cost Year 1'!AS35</f>
        <v>0</v>
      </c>
      <c r="K10" s="75">
        <f>'Incremental_Cost Year 1'!AT35</f>
        <v>10623312</v>
      </c>
      <c r="L10" s="75">
        <f>'Incremental_Cost Year 1'!AU35</f>
        <v>5993712</v>
      </c>
      <c r="M10" s="75">
        <f>'Incremental_Cost Year 1'!AV35</f>
        <v>2706000</v>
      </c>
      <c r="N10" s="75">
        <f>'Incremental_Cost Year 1'!AW35</f>
        <v>0</v>
      </c>
      <c r="O10" s="75">
        <f>'Incremental_Cost Year 1'!AX35</f>
        <v>0</v>
      </c>
      <c r="P10" s="75">
        <f>'Incremental_Cost Year 1'!AY35</f>
        <v>0</v>
      </c>
      <c r="Q10" s="75">
        <f>'Incremental_Cost Year 1'!AZ35</f>
        <v>1923600</v>
      </c>
      <c r="R10" s="75">
        <f>'Incremental_Cost Year 1'!BA35</f>
        <v>0</v>
      </c>
      <c r="S10" s="75">
        <f>'Incremental_Cost Year 1'!BB35</f>
        <v>0</v>
      </c>
      <c r="T10" s="122"/>
      <c r="U10" s="75">
        <f>'Incremental_Cost Year 2'!AQ35</f>
        <v>6087947.25</v>
      </c>
      <c r="V10" s="75">
        <f>'Incremental_Cost Year 2'!AR35</f>
        <v>9625200</v>
      </c>
      <c r="W10" s="75">
        <f>'Incremental_Cost Year 2'!AS35</f>
        <v>0</v>
      </c>
      <c r="X10" s="75">
        <f>'Incremental_Cost Year 2'!AT35</f>
        <v>15713147.25</v>
      </c>
      <c r="Y10" s="75">
        <f>'Incremental_Cost Year 2'!AU35</f>
        <v>7453947</v>
      </c>
      <c r="Z10" s="75">
        <f>'Incremental_Cost Year 2'!AV35</f>
        <v>2241000</v>
      </c>
      <c r="AA10" s="75">
        <f>'Incremental_Cost Year 2'!AW35</f>
        <v>0</v>
      </c>
      <c r="AB10" s="75">
        <f>'Incremental_Cost Year 2'!AX35</f>
        <v>0</v>
      </c>
      <c r="AC10" s="75">
        <f>'Incremental_Cost Year 2'!AY35</f>
        <v>0</v>
      </c>
      <c r="AD10" s="75">
        <f>'Incremental_Cost Year 2'!AZ35</f>
        <v>4554200</v>
      </c>
      <c r="AE10" s="75">
        <f>'Incremental_Cost Year 2'!BA35</f>
        <v>0</v>
      </c>
      <c r="AF10" s="75">
        <f>'Incremental_Cost Year 2'!BB35</f>
        <v>-1464000.25</v>
      </c>
      <c r="AG10" s="130"/>
      <c r="AH10" s="75">
        <f>'Incremental_Cost Year 3'!AQ35</f>
        <v>6087947.25</v>
      </c>
      <c r="AI10" s="75">
        <f>'Incremental_Cost Year 3'!AR35</f>
        <v>9613200</v>
      </c>
      <c r="AJ10" s="75">
        <f>'Incremental_Cost Year 3'!AS35</f>
        <v>0</v>
      </c>
      <c r="AK10" s="75">
        <f>'Incremental_Cost Year 3'!AT35</f>
        <v>15701147.25</v>
      </c>
      <c r="AL10" s="75">
        <f>'Incremental_Cost Year 3'!AU35</f>
        <v>6441947</v>
      </c>
      <c r="AM10" s="75">
        <f>'Incremental_Cost Year 3'!AV35</f>
        <v>0</v>
      </c>
      <c r="AN10" s="75">
        <f>'Incremental_Cost Year 3'!AW35</f>
        <v>0</v>
      </c>
      <c r="AO10" s="75">
        <f>'Incremental_Cost Year 3'!AX35</f>
        <v>0</v>
      </c>
      <c r="AP10" s="75">
        <f>'Incremental_Cost Year 3'!AY35</f>
        <v>0</v>
      </c>
      <c r="AQ10" s="75">
        <f>'Incremental_Cost Year 3'!AZ35</f>
        <v>9259200</v>
      </c>
      <c r="AR10" s="75">
        <f>'Incremental_Cost Year 3'!BA35</f>
        <v>0</v>
      </c>
      <c r="AS10" s="75">
        <f>'Incremental_Cost Year 3'!BB35</f>
        <v>-0.25</v>
      </c>
      <c r="AT10" s="126"/>
      <c r="AU10" s="75">
        <f>'Incremental_Cost Year 4'!AQ35</f>
        <v>8335589.25</v>
      </c>
      <c r="AV10" s="75">
        <f>'Incremental_Cost Year 4'!AR35</f>
        <v>10813200</v>
      </c>
      <c r="AW10" s="75">
        <f>'Incremental_Cost Year 4'!AS35</f>
        <v>0</v>
      </c>
      <c r="AX10" s="75">
        <f>'Incremental_Cost Year 4'!AT35</f>
        <v>19148789.25</v>
      </c>
      <c r="AY10" s="75">
        <f>'Incremental_Cost Year 4'!AU35</f>
        <v>8689589</v>
      </c>
      <c r="AZ10" s="75">
        <f>'Incremental_Cost Year 4'!AV35</f>
        <v>0</v>
      </c>
      <c r="BA10" s="75">
        <f>'Incremental_Cost Year 4'!AW35</f>
        <v>0</v>
      </c>
      <c r="BB10" s="75">
        <f>'Incremental_Cost Year 4'!AX35</f>
        <v>0</v>
      </c>
      <c r="BC10" s="75">
        <f>'Incremental_Cost Year 4'!AY35</f>
        <v>0</v>
      </c>
      <c r="BD10" s="75">
        <f>'Incremental_Cost Year 4'!AZ35</f>
        <v>9259200</v>
      </c>
      <c r="BE10" s="75">
        <f>'Incremental_Cost Year 4'!BA35</f>
        <v>0</v>
      </c>
      <c r="BF10" s="75">
        <f>'Incremental_Cost Year 4'!BB35</f>
        <v>-1200000.25</v>
      </c>
      <c r="BG10" s="126"/>
      <c r="BH10" s="75">
        <f>'Incremental_Cost Year 5'!AQ35</f>
        <v>10583231.25</v>
      </c>
      <c r="BI10" s="75">
        <f>'Incremental_Cost Year 5'!AR35</f>
        <v>12013200</v>
      </c>
      <c r="BJ10" s="75">
        <f>'Incremental_Cost Year 5'!AS35</f>
        <v>0</v>
      </c>
      <c r="BK10" s="75">
        <f>'Incremental_Cost Year 5'!AT35</f>
        <v>22596431.25</v>
      </c>
      <c r="BL10" s="75">
        <f>'Incremental_Cost Year 5'!AU35</f>
        <v>10937231</v>
      </c>
      <c r="BM10" s="75">
        <f>'Incremental_Cost Year 5'!AV35</f>
        <v>0</v>
      </c>
      <c r="BN10" s="75">
        <f>'Incremental_Cost Year 5'!AW35</f>
        <v>0</v>
      </c>
      <c r="BO10" s="75">
        <f>'Incremental_Cost Year 5'!AX35</f>
        <v>0</v>
      </c>
      <c r="BP10" s="75">
        <f>'Incremental_Cost Year 5'!AY35</f>
        <v>0</v>
      </c>
      <c r="BQ10" s="75">
        <f>'Incremental_Cost Year 5'!AZ35</f>
        <v>9259200</v>
      </c>
      <c r="BR10" s="75">
        <f>'Incremental_Cost Year 5'!BA35</f>
        <v>0</v>
      </c>
      <c r="BS10" s="75">
        <f>'Incremental_Cost Year 5'!BB35</f>
        <v>-2400000.25</v>
      </c>
      <c r="BT10" s="126"/>
      <c r="BU10" s="75">
        <f>'Incremental_Cost Year 6'!AQ35</f>
        <v>10583231.25</v>
      </c>
      <c r="BV10" s="75">
        <f>'Incremental_Cost Year 6'!AR35</f>
        <v>12013200</v>
      </c>
      <c r="BW10" s="75">
        <f>'Incremental_Cost Year 6'!AS35</f>
        <v>0</v>
      </c>
      <c r="BX10" s="75">
        <f>'Incremental_Cost Year 6'!AT35</f>
        <v>22596431.25</v>
      </c>
      <c r="BY10" s="75">
        <f>'Incremental_Cost Year 6'!AU35</f>
        <v>22596431</v>
      </c>
      <c r="BZ10" s="75">
        <f>'Incremental_Cost Year 6'!AV35</f>
        <v>0</v>
      </c>
      <c r="CA10" s="75">
        <f>'Incremental_Cost Year 6'!AW35</f>
        <v>0</v>
      </c>
      <c r="CB10" s="75">
        <f>'Incremental_Cost Year 6'!AX35</f>
        <v>0</v>
      </c>
      <c r="CC10" s="75">
        <f>'Incremental_Cost Year 6'!AY35</f>
        <v>0</v>
      </c>
      <c r="CD10" s="75">
        <f>'Incremental_Cost Year 6'!AZ35</f>
        <v>0</v>
      </c>
      <c r="CE10" s="75">
        <f>'Incremental_Cost Year 6'!BA35</f>
        <v>0</v>
      </c>
      <c r="CF10" s="75">
        <f>'Incremental_Cost Year 6'!BB35</f>
        <v>-0.25</v>
      </c>
      <c r="CG10" s="126"/>
      <c r="CH10" s="75">
        <f>'Incremental_Cost Year 7'!AQ35</f>
        <v>10583231.25</v>
      </c>
      <c r="CI10" s="75">
        <f>'Incremental_Cost Year 7'!AR35</f>
        <v>12013200</v>
      </c>
      <c r="CJ10" s="75">
        <f>'Incremental_Cost Year 7'!AS35</f>
        <v>0</v>
      </c>
      <c r="CK10" s="75">
        <f>'Incremental_Cost Year 7'!AT35</f>
        <v>22596431.25</v>
      </c>
      <c r="CL10" s="75">
        <f>'Incremental_Cost Year 7'!AU35</f>
        <v>22596431</v>
      </c>
      <c r="CM10" s="75">
        <f>'Incremental_Cost Year 7'!AV35</f>
        <v>0</v>
      </c>
      <c r="CN10" s="75">
        <f>'Incremental_Cost Year 7'!AW35</f>
        <v>0</v>
      </c>
      <c r="CO10" s="75">
        <f>'Incremental_Cost Year 7'!AX35</f>
        <v>0</v>
      </c>
      <c r="CP10" s="75">
        <f>'Incremental_Cost Year 7'!AY35</f>
        <v>0</v>
      </c>
      <c r="CQ10" s="75">
        <f>'Incremental_Cost Year 7'!AZ35</f>
        <v>0</v>
      </c>
      <c r="CR10" s="75">
        <f>'Incremental_Cost Year 7'!BA35</f>
        <v>0</v>
      </c>
      <c r="CS10" s="75">
        <f>'Incremental_Cost Year 7'!BB35</f>
        <v>-0.25</v>
      </c>
      <c r="CT10" s="126"/>
      <c r="CU10" s="75"/>
      <c r="CV10" s="75"/>
      <c r="CW10" s="75"/>
      <c r="CX10" s="75"/>
      <c r="CY10" s="75"/>
      <c r="CZ10" s="75"/>
      <c r="DA10" s="75"/>
      <c r="DB10" s="75"/>
      <c r="DC10" s="75"/>
      <c r="DD10" s="75"/>
      <c r="DE10" s="75"/>
      <c r="DF10" s="75">
        <f t="shared" ref="DF10" si="131">SUM(CY10:DE10)-CX10</f>
        <v>0</v>
      </c>
      <c r="DG10" s="126"/>
      <c r="DH10" s="75"/>
      <c r="DI10" s="75"/>
      <c r="DJ10" s="75"/>
      <c r="DK10" s="75"/>
      <c r="DL10" s="75"/>
      <c r="DM10" s="75"/>
      <c r="DN10" s="75"/>
      <c r="DO10" s="75"/>
      <c r="DP10" s="75"/>
      <c r="DQ10" s="75"/>
      <c r="DR10" s="75"/>
      <c r="DS10" s="75">
        <f t="shared" ref="DS10" si="132">SUM(DL10:DR10)-DK10</f>
        <v>0</v>
      </c>
      <c r="DT10" s="126"/>
      <c r="DU10" s="75"/>
      <c r="DV10" s="75"/>
      <c r="DW10" s="75"/>
      <c r="DX10" s="75"/>
      <c r="DY10" s="75"/>
      <c r="DZ10" s="75"/>
      <c r="EA10" s="75"/>
      <c r="EB10" s="75"/>
      <c r="EC10" s="75"/>
      <c r="ED10" s="75"/>
      <c r="EE10" s="75"/>
      <c r="EF10" s="75">
        <f t="shared" ref="EF10" si="133">SUM(DY10:EE10)-DX10</f>
        <v>0</v>
      </c>
      <c r="EG10" s="126"/>
      <c r="EH10" s="75">
        <f>H10+U10+AH10+AU10+BH10+BU10+CH10+CU10+DH10+DU10</f>
        <v>58254889.5</v>
      </c>
      <c r="EI10" s="75">
        <f t="shared" si="129"/>
        <v>70720800</v>
      </c>
      <c r="EJ10" s="75">
        <f t="shared" si="129"/>
        <v>0</v>
      </c>
      <c r="EK10" s="75">
        <f t="shared" si="129"/>
        <v>128975689.5</v>
      </c>
      <c r="EL10" s="75">
        <f t="shared" si="129"/>
        <v>84709288</v>
      </c>
      <c r="EM10" s="75">
        <f t="shared" si="129"/>
        <v>4947000</v>
      </c>
      <c r="EN10" s="75">
        <f t="shared" si="129"/>
        <v>0</v>
      </c>
      <c r="EO10" s="75">
        <f t="shared" si="129"/>
        <v>0</v>
      </c>
      <c r="EP10" s="75">
        <f t="shared" si="129"/>
        <v>0</v>
      </c>
      <c r="EQ10" s="75">
        <f t="shared" si="129"/>
        <v>34255400</v>
      </c>
      <c r="ER10" s="75">
        <f t="shared" si="129"/>
        <v>0</v>
      </c>
      <c r="ES10" s="75">
        <f t="shared" si="129"/>
        <v>-5064001.5</v>
      </c>
    </row>
    <row r="11" spans="1:149" ht="27.6">
      <c r="B11" s="41"/>
      <c r="C11" s="38"/>
      <c r="D11" s="46" t="s">
        <v>581</v>
      </c>
      <c r="E11" s="86" t="s">
        <v>399</v>
      </c>
      <c r="F11" s="88" t="s">
        <v>437</v>
      </c>
      <c r="G11" s="89" t="s">
        <v>434</v>
      </c>
      <c r="H11" s="75">
        <f>'Incremental_Cost Year 1'!AQ40</f>
        <v>0</v>
      </c>
      <c r="I11" s="75">
        <f>'Incremental_Cost Year 1'!AR40</f>
        <v>0</v>
      </c>
      <c r="J11" s="75">
        <f>'Incremental_Cost Year 1'!AS40</f>
        <v>0</v>
      </c>
      <c r="K11" s="75">
        <f>'Incremental_Cost Year 1'!AT40</f>
        <v>0</v>
      </c>
      <c r="L11" s="75">
        <f>'Incremental_Cost Year 1'!AU40</f>
        <v>0</v>
      </c>
      <c r="M11" s="75">
        <f>'Incremental_Cost Year 1'!AV40</f>
        <v>0</v>
      </c>
      <c r="N11" s="75">
        <f>'Incremental_Cost Year 1'!AW40</f>
        <v>0</v>
      </c>
      <c r="O11" s="75">
        <f>'Incremental_Cost Year 1'!AX40</f>
        <v>0</v>
      </c>
      <c r="P11" s="75">
        <f>'Incremental_Cost Year 1'!AY40</f>
        <v>0</v>
      </c>
      <c r="Q11" s="75">
        <f>'Incremental_Cost Year 1'!AZ40</f>
        <v>0</v>
      </c>
      <c r="R11" s="75">
        <f>'Incremental_Cost Year 1'!BA40</f>
        <v>0</v>
      </c>
      <c r="S11" s="75">
        <f>'Incremental_Cost Year 1'!BB40</f>
        <v>0</v>
      </c>
      <c r="T11" s="123"/>
      <c r="U11" s="75">
        <f>'Incremental_Cost Year 2'!AQ40</f>
        <v>0</v>
      </c>
      <c r="V11" s="75">
        <f>'Incremental_Cost Year 2'!AR40</f>
        <v>0</v>
      </c>
      <c r="W11" s="75">
        <f>'Incremental_Cost Year 2'!AS40</f>
        <v>0</v>
      </c>
      <c r="X11" s="75">
        <f>'Incremental_Cost Year 2'!AT40</f>
        <v>0</v>
      </c>
      <c r="Y11" s="75">
        <f>'Incremental_Cost Year 2'!AU40</f>
        <v>0</v>
      </c>
      <c r="Z11" s="75">
        <f>'Incremental_Cost Year 2'!AV40</f>
        <v>0</v>
      </c>
      <c r="AA11" s="75">
        <f>'Incremental_Cost Year 2'!AW40</f>
        <v>0</v>
      </c>
      <c r="AB11" s="75">
        <f>'Incremental_Cost Year 2'!AX40</f>
        <v>0</v>
      </c>
      <c r="AC11" s="75">
        <f>'Incremental_Cost Year 2'!AY40</f>
        <v>0</v>
      </c>
      <c r="AD11" s="75">
        <f>'Incremental_Cost Year 2'!AZ40</f>
        <v>0</v>
      </c>
      <c r="AE11" s="75">
        <f>'Incremental_Cost Year 2'!BA40</f>
        <v>0</v>
      </c>
      <c r="AF11" s="75">
        <f>'Incremental_Cost Year 2'!BB40</f>
        <v>0</v>
      </c>
      <c r="AG11" s="130"/>
      <c r="AH11" s="75">
        <f>'Incremental_Cost Year 3'!AQ40</f>
        <v>4645126.8</v>
      </c>
      <c r="AI11" s="75">
        <f>'Incremental_Cost Year 3'!AR40</f>
        <v>264000</v>
      </c>
      <c r="AJ11" s="75">
        <f>'Incremental_Cost Year 3'!AS40</f>
        <v>0</v>
      </c>
      <c r="AK11" s="75">
        <f>'Incremental_Cost Year 3'!AT40</f>
        <v>4909126.8</v>
      </c>
      <c r="AL11" s="75">
        <f>'Incremental_Cost Year 3'!AU40</f>
        <v>3230698.8</v>
      </c>
      <c r="AM11" s="75">
        <f>'Incremental_Cost Year 3'!AV40</f>
        <v>0</v>
      </c>
      <c r="AN11" s="75">
        <f>'Incremental_Cost Year 3'!AW40</f>
        <v>0</v>
      </c>
      <c r="AO11" s="75">
        <f>'Incremental_Cost Year 3'!AX40</f>
        <v>0</v>
      </c>
      <c r="AP11" s="75">
        <f>'Incremental_Cost Year 3'!AY40</f>
        <v>0</v>
      </c>
      <c r="AQ11" s="75">
        <f>'Incremental_Cost Year 3'!AZ40</f>
        <v>0</v>
      </c>
      <c r="AR11" s="75">
        <f>'Incremental_Cost Year 3'!BA40</f>
        <v>0</v>
      </c>
      <c r="AS11" s="75">
        <f>'Incremental_Cost Year 3'!BB40</f>
        <v>-1678428</v>
      </c>
      <c r="AT11" s="126"/>
      <c r="AU11" s="75">
        <f>'Incremental_Cost Year 4'!AQ40</f>
        <v>5635209.5999999996</v>
      </c>
      <c r="AV11" s="75">
        <f>'Incremental_Cost Year 4'!AR40</f>
        <v>504000</v>
      </c>
      <c r="AW11" s="75">
        <f>'Incremental_Cost Year 4'!AS40</f>
        <v>0</v>
      </c>
      <c r="AX11" s="75">
        <f>'Incremental_Cost Year 4'!AT40</f>
        <v>6139209.5999999996</v>
      </c>
      <c r="AY11" s="75">
        <f>'Incremental_Cost Year 4'!AU40</f>
        <v>4460781.5999999996</v>
      </c>
      <c r="AZ11" s="75">
        <f>'Incremental_Cost Year 4'!AV40</f>
        <v>0</v>
      </c>
      <c r="BA11" s="75">
        <f>'Incremental_Cost Year 4'!AW40</f>
        <v>0</v>
      </c>
      <c r="BB11" s="75">
        <f>'Incremental_Cost Year 4'!AX40</f>
        <v>0</v>
      </c>
      <c r="BC11" s="75">
        <f>'Incremental_Cost Year 4'!AY40</f>
        <v>0</v>
      </c>
      <c r="BD11" s="75">
        <f>'Incremental_Cost Year 4'!AZ40</f>
        <v>0</v>
      </c>
      <c r="BE11" s="75">
        <f>'Incremental_Cost Year 4'!BA40</f>
        <v>0</v>
      </c>
      <c r="BF11" s="75">
        <f>'Incremental_Cost Year 4'!BB40</f>
        <v>-1678428</v>
      </c>
      <c r="BG11" s="126"/>
      <c r="BH11" s="75">
        <f>'Incremental_Cost Year 5'!AQ40</f>
        <v>6625292.4000000004</v>
      </c>
      <c r="BI11" s="75">
        <f>'Incremental_Cost Year 5'!AR40</f>
        <v>744000</v>
      </c>
      <c r="BJ11" s="75">
        <f>'Incremental_Cost Year 5'!AS40</f>
        <v>0</v>
      </c>
      <c r="BK11" s="75">
        <f>'Incremental_Cost Year 5'!AT40</f>
        <v>7369292.4000000004</v>
      </c>
      <c r="BL11" s="75">
        <f>'Incremental_Cost Year 5'!AU40</f>
        <v>7369292.4000000004</v>
      </c>
      <c r="BM11" s="75">
        <f>'Incremental_Cost Year 5'!AV40</f>
        <v>0</v>
      </c>
      <c r="BN11" s="75">
        <f>'Incremental_Cost Year 5'!AW40</f>
        <v>0</v>
      </c>
      <c r="BO11" s="75">
        <f>'Incremental_Cost Year 5'!AX40</f>
        <v>0</v>
      </c>
      <c r="BP11" s="75">
        <f>'Incremental_Cost Year 5'!AY40</f>
        <v>0</v>
      </c>
      <c r="BQ11" s="75">
        <f>'Incremental_Cost Year 5'!AZ40</f>
        <v>0</v>
      </c>
      <c r="BR11" s="75">
        <f>'Incremental_Cost Year 5'!BA40</f>
        <v>0</v>
      </c>
      <c r="BS11" s="75">
        <f>'Incremental_Cost Year 5'!BB40</f>
        <v>0</v>
      </c>
      <c r="BT11" s="126"/>
      <c r="BU11" s="75">
        <f>'Incremental_Cost Year 6'!AQ40</f>
        <v>6625292.4000000004</v>
      </c>
      <c r="BV11" s="75">
        <f>'Incremental_Cost Year 6'!AR40</f>
        <v>744000</v>
      </c>
      <c r="BW11" s="75">
        <f>'Incremental_Cost Year 6'!AS40</f>
        <v>0</v>
      </c>
      <c r="BX11" s="75">
        <f>'Incremental_Cost Year 6'!AT40</f>
        <v>7369292.4000000004</v>
      </c>
      <c r="BY11" s="75">
        <f>'Incremental_Cost Year 6'!AU40</f>
        <v>7369292.4000000004</v>
      </c>
      <c r="BZ11" s="75">
        <f>'Incremental_Cost Year 6'!AV40</f>
        <v>0</v>
      </c>
      <c r="CA11" s="75">
        <f>'Incremental_Cost Year 6'!AW40</f>
        <v>0</v>
      </c>
      <c r="CB11" s="75">
        <f>'Incremental_Cost Year 6'!AX40</f>
        <v>0</v>
      </c>
      <c r="CC11" s="75">
        <f>'Incremental_Cost Year 6'!AY40</f>
        <v>0</v>
      </c>
      <c r="CD11" s="75">
        <f>'Incremental_Cost Year 6'!AZ40</f>
        <v>0</v>
      </c>
      <c r="CE11" s="75">
        <f>'Incremental_Cost Year 6'!BA40</f>
        <v>0</v>
      </c>
      <c r="CF11" s="75">
        <f>'Incremental_Cost Year 6'!BB40</f>
        <v>0</v>
      </c>
      <c r="CG11" s="126"/>
      <c r="CH11" s="75">
        <f>'Incremental_Cost Year 7'!AQ40</f>
        <v>6625292.4000000004</v>
      </c>
      <c r="CI11" s="75">
        <f>'Incremental_Cost Year 7'!AR40</f>
        <v>744000</v>
      </c>
      <c r="CJ11" s="75">
        <f>'Incremental_Cost Year 7'!AS40</f>
        <v>0</v>
      </c>
      <c r="CK11" s="75">
        <f>'Incremental_Cost Year 7'!AT40</f>
        <v>7369292.4000000004</v>
      </c>
      <c r="CL11" s="75">
        <f>'Incremental_Cost Year 7'!AU40</f>
        <v>7369292.4000000004</v>
      </c>
      <c r="CM11" s="75">
        <f>'Incremental_Cost Year 7'!AV40</f>
        <v>0</v>
      </c>
      <c r="CN11" s="75">
        <f>'Incremental_Cost Year 7'!AW40</f>
        <v>0</v>
      </c>
      <c r="CO11" s="75">
        <f>'Incremental_Cost Year 7'!AX40</f>
        <v>0</v>
      </c>
      <c r="CP11" s="75">
        <f>'Incremental_Cost Year 7'!AY40</f>
        <v>0</v>
      </c>
      <c r="CQ11" s="75">
        <f>'Incremental_Cost Year 7'!AZ40</f>
        <v>0</v>
      </c>
      <c r="CR11" s="75">
        <f>'Incremental_Cost Year 7'!BA40</f>
        <v>0</v>
      </c>
      <c r="CS11" s="75">
        <f>'Incremental_Cost Year 7'!BB40</f>
        <v>0</v>
      </c>
      <c r="CT11" s="126"/>
      <c r="CU11" s="75"/>
      <c r="CV11" s="75"/>
      <c r="CW11" s="75"/>
      <c r="CX11" s="75"/>
      <c r="CY11" s="75"/>
      <c r="CZ11" s="75"/>
      <c r="DA11" s="75"/>
      <c r="DB11" s="75"/>
      <c r="DC11" s="75"/>
      <c r="DD11" s="75"/>
      <c r="DE11" s="75"/>
      <c r="DF11" s="75">
        <f t="shared" si="127"/>
        <v>0</v>
      </c>
      <c r="DG11" s="126"/>
      <c r="DH11" s="75"/>
      <c r="DI11" s="75"/>
      <c r="DJ11" s="75"/>
      <c r="DK11" s="75"/>
      <c r="DL11" s="75"/>
      <c r="DM11" s="75"/>
      <c r="DN11" s="75"/>
      <c r="DO11" s="75"/>
      <c r="DP11" s="75"/>
      <c r="DQ11" s="75"/>
      <c r="DR11" s="75"/>
      <c r="DS11" s="75">
        <f t="shared" si="128"/>
        <v>0</v>
      </c>
      <c r="DT11" s="126"/>
      <c r="DU11" s="75"/>
      <c r="DV11" s="75"/>
      <c r="DW11" s="75"/>
      <c r="DX11" s="75"/>
      <c r="DY11" s="75"/>
      <c r="DZ11" s="75"/>
      <c r="EA11" s="75"/>
      <c r="EB11" s="75"/>
      <c r="EC11" s="75"/>
      <c r="ED11" s="75"/>
      <c r="EE11" s="75"/>
      <c r="EF11" s="75">
        <f t="shared" si="130"/>
        <v>0</v>
      </c>
      <c r="EG11" s="126"/>
      <c r="EH11" s="75">
        <f>H11+U11+AH11+AU11+BH11+BU11+CH11+CU11+DH11+DU11</f>
        <v>30156213.599999994</v>
      </c>
      <c r="EI11" s="75">
        <f t="shared" si="129"/>
        <v>3000000</v>
      </c>
      <c r="EJ11" s="75">
        <f t="shared" si="129"/>
        <v>0</v>
      </c>
      <c r="EK11" s="75">
        <f t="shared" si="129"/>
        <v>33156213.599999994</v>
      </c>
      <c r="EL11" s="75">
        <f t="shared" si="129"/>
        <v>29799357.600000001</v>
      </c>
      <c r="EM11" s="75">
        <f t="shared" si="129"/>
        <v>0</v>
      </c>
      <c r="EN11" s="75">
        <f t="shared" si="129"/>
        <v>0</v>
      </c>
      <c r="EO11" s="75">
        <f t="shared" si="129"/>
        <v>0</v>
      </c>
      <c r="EP11" s="75">
        <f t="shared" si="129"/>
        <v>0</v>
      </c>
      <c r="EQ11" s="75">
        <f t="shared" si="129"/>
        <v>0</v>
      </c>
      <c r="ER11" s="75">
        <f t="shared" si="129"/>
        <v>0</v>
      </c>
      <c r="ES11" s="75">
        <f t="shared" si="129"/>
        <v>-3356856</v>
      </c>
    </row>
    <row r="12" spans="1:149" ht="15" customHeight="1">
      <c r="A12" s="39"/>
      <c r="B12" s="49"/>
      <c r="C12" s="224" t="s">
        <v>401</v>
      </c>
      <c r="D12" s="224"/>
      <c r="E12" s="225"/>
      <c r="F12" s="69"/>
      <c r="G12" s="69"/>
      <c r="H12" s="77">
        <f>SUM(H13:H14)</f>
        <v>0</v>
      </c>
      <c r="I12" s="77">
        <f t="shared" ref="I12:S12" si="134">SUM(I13:I14)</f>
        <v>0</v>
      </c>
      <c r="J12" s="77">
        <f t="shared" si="134"/>
        <v>0</v>
      </c>
      <c r="K12" s="77">
        <f t="shared" si="134"/>
        <v>0</v>
      </c>
      <c r="L12" s="77">
        <f t="shared" si="134"/>
        <v>0</v>
      </c>
      <c r="M12" s="77">
        <f t="shared" si="134"/>
        <v>0</v>
      </c>
      <c r="N12" s="77">
        <f t="shared" si="134"/>
        <v>0</v>
      </c>
      <c r="O12" s="77">
        <f t="shared" si="134"/>
        <v>0</v>
      </c>
      <c r="P12" s="77">
        <f t="shared" si="134"/>
        <v>0</v>
      </c>
      <c r="Q12" s="77">
        <f t="shared" si="134"/>
        <v>0</v>
      </c>
      <c r="R12" s="77">
        <f t="shared" si="134"/>
        <v>0</v>
      </c>
      <c r="S12" s="77">
        <f t="shared" si="134"/>
        <v>0</v>
      </c>
      <c r="T12" s="123"/>
      <c r="U12" s="77">
        <f t="shared" ref="U12:AF12" si="135">SUM(U13:U14)</f>
        <v>0</v>
      </c>
      <c r="V12" s="77">
        <f t="shared" si="135"/>
        <v>8568000</v>
      </c>
      <c r="W12" s="77">
        <f t="shared" si="135"/>
        <v>0</v>
      </c>
      <c r="X12" s="77">
        <f t="shared" si="135"/>
        <v>8568000</v>
      </c>
      <c r="Y12" s="77">
        <f t="shared" si="135"/>
        <v>0</v>
      </c>
      <c r="Z12" s="77">
        <f t="shared" si="135"/>
        <v>0</v>
      </c>
      <c r="AA12" s="77">
        <f t="shared" si="135"/>
        <v>0</v>
      </c>
      <c r="AB12" s="77">
        <f t="shared" si="135"/>
        <v>0</v>
      </c>
      <c r="AC12" s="77">
        <f t="shared" si="135"/>
        <v>0</v>
      </c>
      <c r="AD12" s="77">
        <f t="shared" si="135"/>
        <v>0</v>
      </c>
      <c r="AE12" s="77">
        <f t="shared" si="135"/>
        <v>0</v>
      </c>
      <c r="AF12" s="77">
        <f t="shared" si="135"/>
        <v>-8568000</v>
      </c>
      <c r="AG12" s="130"/>
      <c r="AH12" s="77">
        <f t="shared" ref="AH12:AS12" si="136">SUM(AH13:AH14)</f>
        <v>1413528.75</v>
      </c>
      <c r="AI12" s="77">
        <f t="shared" si="136"/>
        <v>2516400</v>
      </c>
      <c r="AJ12" s="77">
        <f t="shared" si="136"/>
        <v>0</v>
      </c>
      <c r="AK12" s="77">
        <f t="shared" si="136"/>
        <v>3929928.75</v>
      </c>
      <c r="AL12" s="77">
        <f t="shared" si="136"/>
        <v>1629528.75</v>
      </c>
      <c r="AM12" s="77">
        <f t="shared" si="136"/>
        <v>0</v>
      </c>
      <c r="AN12" s="77">
        <f t="shared" si="136"/>
        <v>0</v>
      </c>
      <c r="AO12" s="77">
        <f t="shared" si="136"/>
        <v>0</v>
      </c>
      <c r="AP12" s="77">
        <f t="shared" si="136"/>
        <v>0</v>
      </c>
      <c r="AQ12" s="77">
        <f t="shared" si="136"/>
        <v>0</v>
      </c>
      <c r="AR12" s="77">
        <f t="shared" si="136"/>
        <v>0</v>
      </c>
      <c r="AS12" s="77">
        <f t="shared" si="136"/>
        <v>-2300400</v>
      </c>
      <c r="AT12" s="126"/>
      <c r="AU12" s="77">
        <f t="shared" ref="AU12:BF12" si="137">SUM(AU13:AU14)</f>
        <v>1413528.75</v>
      </c>
      <c r="AV12" s="77">
        <f t="shared" si="137"/>
        <v>3007200</v>
      </c>
      <c r="AW12" s="77">
        <f t="shared" si="137"/>
        <v>0</v>
      </c>
      <c r="AX12" s="77">
        <f t="shared" si="137"/>
        <v>4420728.75</v>
      </c>
      <c r="AY12" s="77">
        <f t="shared" si="137"/>
        <v>2169528.75</v>
      </c>
      <c r="AZ12" s="77">
        <f t="shared" si="137"/>
        <v>0</v>
      </c>
      <c r="BA12" s="77">
        <f t="shared" si="137"/>
        <v>0</v>
      </c>
      <c r="BB12" s="77">
        <f t="shared" si="137"/>
        <v>0</v>
      </c>
      <c r="BC12" s="77">
        <f t="shared" si="137"/>
        <v>0</v>
      </c>
      <c r="BD12" s="77">
        <f t="shared" si="137"/>
        <v>0</v>
      </c>
      <c r="BE12" s="77">
        <f t="shared" si="137"/>
        <v>0</v>
      </c>
      <c r="BF12" s="77">
        <f t="shared" si="137"/>
        <v>-2251200</v>
      </c>
      <c r="BG12" s="126"/>
      <c r="BH12" s="77">
        <f t="shared" ref="BH12:BS12" si="138">SUM(BH13:BH14)</f>
        <v>1413528.75</v>
      </c>
      <c r="BI12" s="77">
        <f t="shared" si="138"/>
        <v>3007200</v>
      </c>
      <c r="BJ12" s="77">
        <f t="shared" si="138"/>
        <v>0</v>
      </c>
      <c r="BK12" s="77">
        <f t="shared" si="138"/>
        <v>4420728.75</v>
      </c>
      <c r="BL12" s="77">
        <f t="shared" si="138"/>
        <v>2169528.75</v>
      </c>
      <c r="BM12" s="77">
        <f t="shared" si="138"/>
        <v>0</v>
      </c>
      <c r="BN12" s="77">
        <f t="shared" si="138"/>
        <v>0</v>
      </c>
      <c r="BO12" s="77">
        <f t="shared" si="138"/>
        <v>0</v>
      </c>
      <c r="BP12" s="77">
        <f t="shared" si="138"/>
        <v>0</v>
      </c>
      <c r="BQ12" s="77">
        <f t="shared" si="138"/>
        <v>0</v>
      </c>
      <c r="BR12" s="77">
        <f t="shared" si="138"/>
        <v>0</v>
      </c>
      <c r="BS12" s="77">
        <f t="shared" si="138"/>
        <v>-2251200</v>
      </c>
      <c r="BT12" s="126"/>
      <c r="BU12" s="77">
        <f t="shared" ref="BU12:CF12" si="139">SUM(BU13:BU14)</f>
        <v>1413528.75</v>
      </c>
      <c r="BV12" s="77">
        <f t="shared" si="139"/>
        <v>3007200</v>
      </c>
      <c r="BW12" s="77">
        <f t="shared" si="139"/>
        <v>0</v>
      </c>
      <c r="BX12" s="77">
        <f t="shared" si="139"/>
        <v>4420728.75</v>
      </c>
      <c r="BY12" s="77">
        <f t="shared" si="139"/>
        <v>2169528.75</v>
      </c>
      <c r="BZ12" s="77">
        <f t="shared" si="139"/>
        <v>0</v>
      </c>
      <c r="CA12" s="77">
        <f t="shared" si="139"/>
        <v>0</v>
      </c>
      <c r="CB12" s="77">
        <f t="shared" si="139"/>
        <v>0</v>
      </c>
      <c r="CC12" s="77">
        <f t="shared" si="139"/>
        <v>0</v>
      </c>
      <c r="CD12" s="77">
        <f t="shared" si="139"/>
        <v>0</v>
      </c>
      <c r="CE12" s="77">
        <f t="shared" si="139"/>
        <v>0</v>
      </c>
      <c r="CF12" s="77">
        <f t="shared" si="139"/>
        <v>-2251200</v>
      </c>
      <c r="CG12" s="126"/>
      <c r="CH12" s="77">
        <f t="shared" ref="CH12:CS12" si="140">SUM(CH13:CH14)</f>
        <v>1413528.75</v>
      </c>
      <c r="CI12" s="77">
        <f t="shared" si="140"/>
        <v>3007200</v>
      </c>
      <c r="CJ12" s="77">
        <f t="shared" si="140"/>
        <v>0</v>
      </c>
      <c r="CK12" s="77">
        <f t="shared" si="140"/>
        <v>4420728.75</v>
      </c>
      <c r="CL12" s="77">
        <f t="shared" si="140"/>
        <v>2169528.75</v>
      </c>
      <c r="CM12" s="77">
        <f t="shared" si="140"/>
        <v>0</v>
      </c>
      <c r="CN12" s="77">
        <f t="shared" si="140"/>
        <v>0</v>
      </c>
      <c r="CO12" s="77">
        <f t="shared" si="140"/>
        <v>0</v>
      </c>
      <c r="CP12" s="77">
        <f t="shared" si="140"/>
        <v>0</v>
      </c>
      <c r="CQ12" s="77">
        <f t="shared" si="140"/>
        <v>0</v>
      </c>
      <c r="CR12" s="77">
        <f t="shared" si="140"/>
        <v>0</v>
      </c>
      <c r="CS12" s="77">
        <f t="shared" si="140"/>
        <v>-2251200</v>
      </c>
      <c r="CT12" s="126"/>
      <c r="CU12" s="77">
        <f t="shared" ref="CU12:DF12" si="141">SUM(CU13:CU14)</f>
        <v>0</v>
      </c>
      <c r="CV12" s="77">
        <f t="shared" si="141"/>
        <v>0</v>
      </c>
      <c r="CW12" s="77">
        <f t="shared" si="141"/>
        <v>0</v>
      </c>
      <c r="CX12" s="77">
        <f t="shared" si="141"/>
        <v>0</v>
      </c>
      <c r="CY12" s="77">
        <f t="shared" si="141"/>
        <v>0</v>
      </c>
      <c r="CZ12" s="77">
        <f t="shared" si="141"/>
        <v>0</v>
      </c>
      <c r="DA12" s="77">
        <f t="shared" si="141"/>
        <v>0</v>
      </c>
      <c r="DB12" s="77">
        <f t="shared" si="141"/>
        <v>0</v>
      </c>
      <c r="DC12" s="77">
        <f t="shared" si="141"/>
        <v>0</v>
      </c>
      <c r="DD12" s="77">
        <f t="shared" si="141"/>
        <v>0</v>
      </c>
      <c r="DE12" s="77">
        <f t="shared" si="141"/>
        <v>0</v>
      </c>
      <c r="DF12" s="77">
        <f t="shared" si="141"/>
        <v>0</v>
      </c>
      <c r="DG12" s="126"/>
      <c r="DH12" s="77">
        <f t="shared" ref="DH12:DS12" si="142">SUM(DH13:DH14)</f>
        <v>0</v>
      </c>
      <c r="DI12" s="77">
        <f t="shared" si="142"/>
        <v>0</v>
      </c>
      <c r="DJ12" s="77">
        <f t="shared" si="142"/>
        <v>0</v>
      </c>
      <c r="DK12" s="77">
        <f t="shared" si="142"/>
        <v>0</v>
      </c>
      <c r="DL12" s="77">
        <f t="shared" si="142"/>
        <v>0</v>
      </c>
      <c r="DM12" s="77">
        <f t="shared" si="142"/>
        <v>0</v>
      </c>
      <c r="DN12" s="77">
        <f t="shared" si="142"/>
        <v>0</v>
      </c>
      <c r="DO12" s="77">
        <f t="shared" si="142"/>
        <v>0</v>
      </c>
      <c r="DP12" s="77">
        <f t="shared" si="142"/>
        <v>0</v>
      </c>
      <c r="DQ12" s="77">
        <f t="shared" si="142"/>
        <v>0</v>
      </c>
      <c r="DR12" s="77">
        <f t="shared" si="142"/>
        <v>0</v>
      </c>
      <c r="DS12" s="77">
        <f t="shared" si="142"/>
        <v>0</v>
      </c>
      <c r="DT12" s="126"/>
      <c r="DU12" s="77">
        <f t="shared" ref="DU12:EF12" si="143">SUM(DU13:DU14)</f>
        <v>0</v>
      </c>
      <c r="DV12" s="77">
        <f t="shared" si="143"/>
        <v>0</v>
      </c>
      <c r="DW12" s="77">
        <f t="shared" si="143"/>
        <v>0</v>
      </c>
      <c r="DX12" s="77">
        <f t="shared" si="143"/>
        <v>0</v>
      </c>
      <c r="DY12" s="77">
        <f t="shared" si="143"/>
        <v>0</v>
      </c>
      <c r="DZ12" s="77">
        <f t="shared" si="143"/>
        <v>0</v>
      </c>
      <c r="EA12" s="77">
        <f t="shared" si="143"/>
        <v>0</v>
      </c>
      <c r="EB12" s="77">
        <f t="shared" si="143"/>
        <v>0</v>
      </c>
      <c r="EC12" s="77">
        <f t="shared" si="143"/>
        <v>0</v>
      </c>
      <c r="ED12" s="77">
        <f t="shared" si="143"/>
        <v>0</v>
      </c>
      <c r="EE12" s="77">
        <f t="shared" si="143"/>
        <v>0</v>
      </c>
      <c r="EF12" s="77">
        <f t="shared" si="143"/>
        <v>0</v>
      </c>
      <c r="EG12" s="126"/>
      <c r="EH12" s="77">
        <f t="shared" ref="EH12:ES12" si="144">SUM(EH13:EH14)</f>
        <v>7067643.75</v>
      </c>
      <c r="EI12" s="77">
        <f t="shared" si="144"/>
        <v>23113200</v>
      </c>
      <c r="EJ12" s="77">
        <f t="shared" si="144"/>
        <v>0</v>
      </c>
      <c r="EK12" s="77">
        <f t="shared" si="144"/>
        <v>30180843.75</v>
      </c>
      <c r="EL12" s="77">
        <f t="shared" si="144"/>
        <v>10307643.75</v>
      </c>
      <c r="EM12" s="77">
        <f t="shared" si="144"/>
        <v>0</v>
      </c>
      <c r="EN12" s="77">
        <f t="shared" si="144"/>
        <v>0</v>
      </c>
      <c r="EO12" s="77">
        <f t="shared" si="144"/>
        <v>0</v>
      </c>
      <c r="EP12" s="77">
        <f t="shared" si="144"/>
        <v>0</v>
      </c>
      <c r="EQ12" s="77">
        <f t="shared" si="144"/>
        <v>0</v>
      </c>
      <c r="ER12" s="77">
        <f t="shared" si="144"/>
        <v>0</v>
      </c>
      <c r="ES12" s="77">
        <f t="shared" si="144"/>
        <v>-19873200</v>
      </c>
    </row>
    <row r="13" spans="1:149" ht="55.2">
      <c r="B13" s="41"/>
      <c r="C13" s="38"/>
      <c r="D13" s="207" t="s">
        <v>582</v>
      </c>
      <c r="E13" s="86" t="s">
        <v>402</v>
      </c>
      <c r="F13" s="88" t="s">
        <v>438</v>
      </c>
      <c r="G13" s="89" t="s">
        <v>434</v>
      </c>
      <c r="H13" s="75">
        <f>'Incremental_Cost Year 1'!AQ50</f>
        <v>0</v>
      </c>
      <c r="I13" s="75">
        <f>'Incremental_Cost Year 1'!AR50</f>
        <v>0</v>
      </c>
      <c r="J13" s="75">
        <f>'Incremental_Cost Year 1'!AS50</f>
        <v>0</v>
      </c>
      <c r="K13" s="75">
        <f>'Incremental_Cost Year 1'!AT50</f>
        <v>0</v>
      </c>
      <c r="L13" s="75">
        <f>'Incremental_Cost Year 1'!AU50</f>
        <v>0</v>
      </c>
      <c r="M13" s="75">
        <f>'Incremental_Cost Year 1'!AV50</f>
        <v>0</v>
      </c>
      <c r="N13" s="75">
        <f>'Incremental_Cost Year 1'!AW50</f>
        <v>0</v>
      </c>
      <c r="O13" s="75">
        <f>'Incremental_Cost Year 1'!AX50</f>
        <v>0</v>
      </c>
      <c r="P13" s="75">
        <f>'Incremental_Cost Year 1'!AY50</f>
        <v>0</v>
      </c>
      <c r="Q13" s="75">
        <f>'Incremental_Cost Year 1'!AZ50</f>
        <v>0</v>
      </c>
      <c r="R13" s="75">
        <f>'Incremental_Cost Year 1'!BA50</f>
        <v>0</v>
      </c>
      <c r="S13" s="75">
        <f>'Incremental_Cost Year 1'!BB50</f>
        <v>0</v>
      </c>
      <c r="T13" s="123"/>
      <c r="U13" s="75">
        <f>'Incremental_Cost Year 2'!AQ50</f>
        <v>0</v>
      </c>
      <c r="V13" s="75">
        <f>'Incremental_Cost Year 2'!AR50</f>
        <v>816000</v>
      </c>
      <c r="W13" s="75">
        <f>'Incremental_Cost Year 2'!AS50</f>
        <v>0</v>
      </c>
      <c r="X13" s="75">
        <f>'Incremental_Cost Year 2'!AT50</f>
        <v>816000</v>
      </c>
      <c r="Y13" s="75">
        <f>'Incremental_Cost Year 2'!AU50</f>
        <v>0</v>
      </c>
      <c r="Z13" s="75">
        <f>'Incremental_Cost Year 2'!AV50</f>
        <v>0</v>
      </c>
      <c r="AA13" s="75">
        <f>'Incremental_Cost Year 2'!AW50</f>
        <v>0</v>
      </c>
      <c r="AB13" s="75">
        <f>'Incremental_Cost Year 2'!AX50</f>
        <v>0</v>
      </c>
      <c r="AC13" s="75">
        <f>'Incremental_Cost Year 2'!AY50</f>
        <v>0</v>
      </c>
      <c r="AD13" s="75">
        <f>'Incremental_Cost Year 2'!AZ50</f>
        <v>0</v>
      </c>
      <c r="AE13" s="75">
        <f>'Incremental_Cost Year 2'!BA50</f>
        <v>0</v>
      </c>
      <c r="AF13" s="75">
        <f>'Incremental_Cost Year 2'!BB50</f>
        <v>-816000</v>
      </c>
      <c r="AG13" s="130"/>
      <c r="AH13" s="75">
        <f>'Incremental_Cost Year 3'!AQ50</f>
        <v>0</v>
      </c>
      <c r="AI13" s="75">
        <f>'Incremental_Cost Year 3'!AR50</f>
        <v>2300400</v>
      </c>
      <c r="AJ13" s="75">
        <f>'Incremental_Cost Year 3'!AS50</f>
        <v>0</v>
      </c>
      <c r="AK13" s="75">
        <f>'Incremental_Cost Year 3'!AT50</f>
        <v>2300400</v>
      </c>
      <c r="AL13" s="75">
        <f>'Incremental_Cost Year 3'!AU50</f>
        <v>0</v>
      </c>
      <c r="AM13" s="75">
        <f>'Incremental_Cost Year 3'!AV50</f>
        <v>0</v>
      </c>
      <c r="AN13" s="75">
        <f>'Incremental_Cost Year 3'!AW50</f>
        <v>0</v>
      </c>
      <c r="AO13" s="75">
        <f>'Incremental_Cost Year 3'!AX50</f>
        <v>0</v>
      </c>
      <c r="AP13" s="75">
        <f>'Incremental_Cost Year 3'!AY50</f>
        <v>0</v>
      </c>
      <c r="AQ13" s="75">
        <f>'Incremental_Cost Year 3'!AZ50</f>
        <v>0</v>
      </c>
      <c r="AR13" s="75">
        <f>'Incremental_Cost Year 3'!BA50</f>
        <v>0</v>
      </c>
      <c r="AS13" s="75">
        <f>'Incremental_Cost Year 3'!BB50</f>
        <v>-2300400</v>
      </c>
      <c r="AT13" s="126"/>
      <c r="AU13" s="75">
        <f>'Incremental_Cost Year 4'!AQ50</f>
        <v>0</v>
      </c>
      <c r="AV13" s="75">
        <f>'Incremental_Cost Year 4'!AR50</f>
        <v>2791200</v>
      </c>
      <c r="AW13" s="75">
        <f>'Incremental_Cost Year 4'!AS50</f>
        <v>0</v>
      </c>
      <c r="AX13" s="75">
        <f>'Incremental_Cost Year 4'!AT50</f>
        <v>2791200</v>
      </c>
      <c r="AY13" s="75">
        <f>'Incremental_Cost Year 4'!AU50</f>
        <v>756000</v>
      </c>
      <c r="AZ13" s="75">
        <f>'Incremental_Cost Year 4'!AV50</f>
        <v>0</v>
      </c>
      <c r="BA13" s="75">
        <f>'Incremental_Cost Year 4'!AW50</f>
        <v>0</v>
      </c>
      <c r="BB13" s="75">
        <f>'Incremental_Cost Year 4'!AX50</f>
        <v>0</v>
      </c>
      <c r="BC13" s="75">
        <f>'Incremental_Cost Year 4'!AY50</f>
        <v>0</v>
      </c>
      <c r="BD13" s="75">
        <f>'Incremental_Cost Year 4'!AZ50</f>
        <v>0</v>
      </c>
      <c r="BE13" s="75">
        <f>'Incremental_Cost Year 4'!BA50</f>
        <v>0</v>
      </c>
      <c r="BF13" s="75">
        <f>'Incremental_Cost Year 4'!BB50</f>
        <v>-2035200</v>
      </c>
      <c r="BG13" s="126"/>
      <c r="BH13" s="75">
        <f>'Incremental_Cost Year 5'!AQ50</f>
        <v>0</v>
      </c>
      <c r="BI13" s="75">
        <f>'Incremental_Cost Year 5'!AR50</f>
        <v>2791200</v>
      </c>
      <c r="BJ13" s="75">
        <f>'Incremental_Cost Year 5'!AS50</f>
        <v>0</v>
      </c>
      <c r="BK13" s="75">
        <f>'Incremental_Cost Year 5'!AT50</f>
        <v>2791200</v>
      </c>
      <c r="BL13" s="75">
        <f>'Incremental_Cost Year 5'!AU50</f>
        <v>756000</v>
      </c>
      <c r="BM13" s="75">
        <f>'Incremental_Cost Year 5'!AV50</f>
        <v>0</v>
      </c>
      <c r="BN13" s="75">
        <f>'Incremental_Cost Year 5'!AW50</f>
        <v>0</v>
      </c>
      <c r="BO13" s="75">
        <f>'Incremental_Cost Year 5'!AX50</f>
        <v>0</v>
      </c>
      <c r="BP13" s="75">
        <f>'Incremental_Cost Year 5'!AY50</f>
        <v>0</v>
      </c>
      <c r="BQ13" s="75">
        <f>'Incremental_Cost Year 5'!AZ50</f>
        <v>0</v>
      </c>
      <c r="BR13" s="75">
        <f>'Incremental_Cost Year 5'!BA50</f>
        <v>0</v>
      </c>
      <c r="BS13" s="75">
        <f>'Incremental_Cost Year 5'!BB50</f>
        <v>-2035200</v>
      </c>
      <c r="BT13" s="126"/>
      <c r="BU13" s="75">
        <f>'Incremental_Cost Year 6'!AQ50</f>
        <v>0</v>
      </c>
      <c r="BV13" s="75">
        <f>'Incremental_Cost Year 6'!AR50</f>
        <v>2791200</v>
      </c>
      <c r="BW13" s="75">
        <f>'Incremental_Cost Year 6'!AS50</f>
        <v>0</v>
      </c>
      <c r="BX13" s="75">
        <f>'Incremental_Cost Year 6'!AT50</f>
        <v>2791200</v>
      </c>
      <c r="BY13" s="75">
        <f>'Incremental_Cost Year 6'!AU50</f>
        <v>756000</v>
      </c>
      <c r="BZ13" s="75">
        <f>'Incremental_Cost Year 6'!AV50</f>
        <v>0</v>
      </c>
      <c r="CA13" s="75">
        <f>'Incremental_Cost Year 6'!AW50</f>
        <v>0</v>
      </c>
      <c r="CB13" s="75">
        <f>'Incremental_Cost Year 6'!AX50</f>
        <v>0</v>
      </c>
      <c r="CC13" s="75">
        <f>'Incremental_Cost Year 6'!AY50</f>
        <v>0</v>
      </c>
      <c r="CD13" s="75">
        <f>'Incremental_Cost Year 6'!AZ50</f>
        <v>0</v>
      </c>
      <c r="CE13" s="75">
        <f>'Incremental_Cost Year 6'!BA50</f>
        <v>0</v>
      </c>
      <c r="CF13" s="75">
        <f>'Incremental_Cost Year 6'!BB50</f>
        <v>-2035200</v>
      </c>
      <c r="CG13" s="126"/>
      <c r="CH13" s="75">
        <f>'Incremental_Cost Year 7'!AQ50</f>
        <v>0</v>
      </c>
      <c r="CI13" s="75">
        <f>'Incremental_Cost Year 7'!AR50</f>
        <v>2791200</v>
      </c>
      <c r="CJ13" s="75">
        <f>'Incremental_Cost Year 7'!AS50</f>
        <v>0</v>
      </c>
      <c r="CK13" s="75">
        <f>'Incremental_Cost Year 7'!AT50</f>
        <v>2791200</v>
      </c>
      <c r="CL13" s="75">
        <f>'Incremental_Cost Year 7'!AU50</f>
        <v>756000</v>
      </c>
      <c r="CM13" s="75">
        <f>'Incremental_Cost Year 7'!AV50</f>
        <v>0</v>
      </c>
      <c r="CN13" s="75">
        <f>'Incremental_Cost Year 7'!AW50</f>
        <v>0</v>
      </c>
      <c r="CO13" s="75">
        <f>'Incremental_Cost Year 7'!AX50</f>
        <v>0</v>
      </c>
      <c r="CP13" s="75">
        <f>'Incremental_Cost Year 7'!AY50</f>
        <v>0</v>
      </c>
      <c r="CQ13" s="75">
        <f>'Incremental_Cost Year 7'!AZ50</f>
        <v>0</v>
      </c>
      <c r="CR13" s="75">
        <f>'Incremental_Cost Year 7'!BA50</f>
        <v>0</v>
      </c>
      <c r="CS13" s="75">
        <f>'Incremental_Cost Year 7'!BB50</f>
        <v>-2035200</v>
      </c>
      <c r="CT13" s="126"/>
      <c r="CU13" s="75"/>
      <c r="CV13" s="75"/>
      <c r="CW13" s="75"/>
      <c r="CX13" s="75"/>
      <c r="CY13" s="75"/>
      <c r="CZ13" s="75"/>
      <c r="DA13" s="75"/>
      <c r="DB13" s="75"/>
      <c r="DC13" s="75"/>
      <c r="DD13" s="75"/>
      <c r="DE13" s="75"/>
      <c r="DF13" s="75">
        <f t="shared" ref="DF13:DF19" si="145">SUM(CY13:DE13)-CX13</f>
        <v>0</v>
      </c>
      <c r="DG13" s="126"/>
      <c r="DH13" s="75"/>
      <c r="DI13" s="75"/>
      <c r="DJ13" s="75"/>
      <c r="DK13" s="75"/>
      <c r="DL13" s="75"/>
      <c r="DM13" s="75"/>
      <c r="DN13" s="75"/>
      <c r="DO13" s="75"/>
      <c r="DP13" s="75"/>
      <c r="DQ13" s="75"/>
      <c r="DR13" s="75"/>
      <c r="DS13" s="75">
        <f t="shared" ref="DS13:DS19" si="146">SUM(DL13:DR13)-DK13</f>
        <v>0</v>
      </c>
      <c r="DT13" s="126"/>
      <c r="DU13" s="75"/>
      <c r="DV13" s="75"/>
      <c r="DW13" s="75"/>
      <c r="DX13" s="75"/>
      <c r="DY13" s="75"/>
      <c r="DZ13" s="75"/>
      <c r="EA13" s="75"/>
      <c r="EB13" s="75"/>
      <c r="EC13" s="75"/>
      <c r="ED13" s="75"/>
      <c r="EE13" s="75"/>
      <c r="EF13" s="75">
        <f t="shared" ref="EF13:EF19" si="147">SUM(DY13:EE13)-DX13</f>
        <v>0</v>
      </c>
      <c r="EG13" s="126"/>
      <c r="EH13" s="75">
        <f>H13+U13+AH13+AU13+BH13+BU13+CH13+CU13+DH13+DU13</f>
        <v>0</v>
      </c>
      <c r="EI13" s="75">
        <f t="shared" ref="EI13:ES14" si="148">I13+V13+AI13+AV13+BI13+BV13+CI13+CV13+DI13+DV13</f>
        <v>14281200</v>
      </c>
      <c r="EJ13" s="75">
        <f t="shared" si="148"/>
        <v>0</v>
      </c>
      <c r="EK13" s="75">
        <f t="shared" si="148"/>
        <v>14281200</v>
      </c>
      <c r="EL13" s="75">
        <f t="shared" si="148"/>
        <v>3024000</v>
      </c>
      <c r="EM13" s="75">
        <f t="shared" si="148"/>
        <v>0</v>
      </c>
      <c r="EN13" s="75">
        <f t="shared" si="148"/>
        <v>0</v>
      </c>
      <c r="EO13" s="75">
        <f t="shared" si="148"/>
        <v>0</v>
      </c>
      <c r="EP13" s="75">
        <f t="shared" si="148"/>
        <v>0</v>
      </c>
      <c r="EQ13" s="75">
        <f t="shared" si="148"/>
        <v>0</v>
      </c>
      <c r="ER13" s="75">
        <f t="shared" si="148"/>
        <v>0</v>
      </c>
      <c r="ES13" s="75">
        <f t="shared" si="148"/>
        <v>-11257200</v>
      </c>
    </row>
    <row r="14" spans="1:149" ht="41.4">
      <c r="B14" s="41"/>
      <c r="C14" s="38"/>
      <c r="D14" s="47" t="s">
        <v>583</v>
      </c>
      <c r="E14" s="86" t="s">
        <v>403</v>
      </c>
      <c r="F14" s="88" t="s">
        <v>439</v>
      </c>
      <c r="G14" s="89" t="s">
        <v>434</v>
      </c>
      <c r="H14" s="75">
        <f>'Incremental_Cost Year 1'!AQ57</f>
        <v>0</v>
      </c>
      <c r="I14" s="75">
        <f>'Incremental_Cost Year 1'!AR57</f>
        <v>0</v>
      </c>
      <c r="J14" s="75">
        <f>'Incremental_Cost Year 1'!AS57</f>
        <v>0</v>
      </c>
      <c r="K14" s="75">
        <f>'Incremental_Cost Year 1'!AT57</f>
        <v>0</v>
      </c>
      <c r="L14" s="75">
        <f>'Incremental_Cost Year 1'!AU57</f>
        <v>0</v>
      </c>
      <c r="M14" s="75">
        <f>'Incremental_Cost Year 1'!AV57</f>
        <v>0</v>
      </c>
      <c r="N14" s="75">
        <f>'Incremental_Cost Year 1'!AW57</f>
        <v>0</v>
      </c>
      <c r="O14" s="75">
        <f>'Incremental_Cost Year 1'!AX57</f>
        <v>0</v>
      </c>
      <c r="P14" s="75">
        <f>'Incremental_Cost Year 1'!AY57</f>
        <v>0</v>
      </c>
      <c r="Q14" s="75">
        <f>'Incremental_Cost Year 1'!AZ57</f>
        <v>0</v>
      </c>
      <c r="R14" s="75">
        <f>'Incremental_Cost Year 1'!BA57</f>
        <v>0</v>
      </c>
      <c r="S14" s="75">
        <f>'Incremental_Cost Year 1'!BB57</f>
        <v>0</v>
      </c>
      <c r="T14" s="123"/>
      <c r="U14" s="75">
        <f>'Incremental_Cost Year 2'!AQ57</f>
        <v>0</v>
      </c>
      <c r="V14" s="75">
        <f>'Incremental_Cost Year 2'!AR57</f>
        <v>7752000</v>
      </c>
      <c r="W14" s="75">
        <f>'Incremental_Cost Year 2'!AS57</f>
        <v>0</v>
      </c>
      <c r="X14" s="75">
        <f>'Incremental_Cost Year 2'!AT57</f>
        <v>7752000</v>
      </c>
      <c r="Y14" s="75">
        <f>'Incremental_Cost Year 2'!AU57</f>
        <v>0</v>
      </c>
      <c r="Z14" s="75">
        <f>'Incremental_Cost Year 2'!AV57</f>
        <v>0</v>
      </c>
      <c r="AA14" s="75">
        <f>'Incremental_Cost Year 2'!AW57</f>
        <v>0</v>
      </c>
      <c r="AB14" s="75">
        <f>'Incremental_Cost Year 2'!AX57</f>
        <v>0</v>
      </c>
      <c r="AC14" s="75">
        <f>'Incremental_Cost Year 2'!AY57</f>
        <v>0</v>
      </c>
      <c r="AD14" s="75">
        <f>'Incremental_Cost Year 2'!AZ57</f>
        <v>0</v>
      </c>
      <c r="AE14" s="75">
        <f>'Incremental_Cost Year 2'!BA57</f>
        <v>0</v>
      </c>
      <c r="AF14" s="75">
        <f>'Incremental_Cost Year 2'!BB57</f>
        <v>-7752000</v>
      </c>
      <c r="AG14" s="130"/>
      <c r="AH14" s="75">
        <f>'Incremental_Cost Year 3'!AQ57</f>
        <v>1413528.75</v>
      </c>
      <c r="AI14" s="75">
        <f>'Incremental_Cost Year 3'!AR57</f>
        <v>216000</v>
      </c>
      <c r="AJ14" s="75">
        <f>'Incremental_Cost Year 3'!AS57</f>
        <v>0</v>
      </c>
      <c r="AK14" s="75">
        <f>'Incremental_Cost Year 3'!AT57</f>
        <v>1629528.75</v>
      </c>
      <c r="AL14" s="75">
        <f>'Incremental_Cost Year 3'!AU57</f>
        <v>1629528.75</v>
      </c>
      <c r="AM14" s="75">
        <f>'Incremental_Cost Year 3'!AV57</f>
        <v>0</v>
      </c>
      <c r="AN14" s="75">
        <f>'Incremental_Cost Year 3'!AW57</f>
        <v>0</v>
      </c>
      <c r="AO14" s="75">
        <f>'Incremental_Cost Year 3'!AX57</f>
        <v>0</v>
      </c>
      <c r="AP14" s="75">
        <f>'Incremental_Cost Year 3'!AY57</f>
        <v>0</v>
      </c>
      <c r="AQ14" s="75">
        <f>'Incremental_Cost Year 3'!AZ57</f>
        <v>0</v>
      </c>
      <c r="AR14" s="75">
        <f>'Incremental_Cost Year 3'!BA57</f>
        <v>0</v>
      </c>
      <c r="AS14" s="75">
        <f>'Incremental_Cost Year 3'!BB57</f>
        <v>0</v>
      </c>
      <c r="AT14" s="126"/>
      <c r="AU14" s="75">
        <f>'Incremental_Cost Year 4'!AQ57</f>
        <v>1413528.75</v>
      </c>
      <c r="AV14" s="75">
        <f>'Incremental_Cost Year 4'!AR57</f>
        <v>216000</v>
      </c>
      <c r="AW14" s="75">
        <f>'Incremental_Cost Year 4'!AS57</f>
        <v>0</v>
      </c>
      <c r="AX14" s="75">
        <f>'Incremental_Cost Year 4'!AT57</f>
        <v>1629528.75</v>
      </c>
      <c r="AY14" s="75">
        <f>'Incremental_Cost Year 4'!AU57</f>
        <v>1413528.75</v>
      </c>
      <c r="AZ14" s="75">
        <f>'Incremental_Cost Year 4'!AV57</f>
        <v>0</v>
      </c>
      <c r="BA14" s="75">
        <f>'Incremental_Cost Year 4'!AW57</f>
        <v>0</v>
      </c>
      <c r="BB14" s="75">
        <f>'Incremental_Cost Year 4'!AX57</f>
        <v>0</v>
      </c>
      <c r="BC14" s="75">
        <f>'Incremental_Cost Year 4'!AY57</f>
        <v>0</v>
      </c>
      <c r="BD14" s="75">
        <f>'Incremental_Cost Year 4'!AZ57</f>
        <v>0</v>
      </c>
      <c r="BE14" s="75">
        <f>'Incremental_Cost Year 4'!BA57</f>
        <v>0</v>
      </c>
      <c r="BF14" s="75">
        <f>'Incremental_Cost Year 4'!BB57</f>
        <v>-216000</v>
      </c>
      <c r="BG14" s="126"/>
      <c r="BH14" s="75">
        <f>'Incremental_Cost Year 5'!AQ57</f>
        <v>1413528.75</v>
      </c>
      <c r="BI14" s="75">
        <f>'Incremental_Cost Year 5'!AR57</f>
        <v>216000</v>
      </c>
      <c r="BJ14" s="75">
        <f>'Incremental_Cost Year 5'!AS57</f>
        <v>0</v>
      </c>
      <c r="BK14" s="75">
        <f>'Incremental_Cost Year 5'!AT57</f>
        <v>1629528.75</v>
      </c>
      <c r="BL14" s="75">
        <f>'Incremental_Cost Year 5'!AU57</f>
        <v>1413528.75</v>
      </c>
      <c r="BM14" s="75">
        <f>'Incremental_Cost Year 5'!AV57</f>
        <v>0</v>
      </c>
      <c r="BN14" s="75">
        <f>'Incremental_Cost Year 5'!AW57</f>
        <v>0</v>
      </c>
      <c r="BO14" s="75">
        <f>'Incremental_Cost Year 5'!AX57</f>
        <v>0</v>
      </c>
      <c r="BP14" s="75">
        <f>'Incremental_Cost Year 5'!AY57</f>
        <v>0</v>
      </c>
      <c r="BQ14" s="75">
        <f>'Incremental_Cost Year 5'!AZ57</f>
        <v>0</v>
      </c>
      <c r="BR14" s="75">
        <f>'Incremental_Cost Year 5'!BA57</f>
        <v>0</v>
      </c>
      <c r="BS14" s="75">
        <f>'Incremental_Cost Year 5'!BB57</f>
        <v>-216000</v>
      </c>
      <c r="BT14" s="126"/>
      <c r="BU14" s="75">
        <f>'Incremental_Cost Year 6'!AQ57</f>
        <v>1413528.75</v>
      </c>
      <c r="BV14" s="75">
        <f>'Incremental_Cost Year 6'!AR57</f>
        <v>216000</v>
      </c>
      <c r="BW14" s="75">
        <f>'Incremental_Cost Year 6'!AS57</f>
        <v>0</v>
      </c>
      <c r="BX14" s="75">
        <f>'Incremental_Cost Year 6'!AT57</f>
        <v>1629528.75</v>
      </c>
      <c r="BY14" s="75">
        <f>'Incremental_Cost Year 6'!AU57</f>
        <v>1413528.75</v>
      </c>
      <c r="BZ14" s="75">
        <f>'Incremental_Cost Year 6'!AV57</f>
        <v>0</v>
      </c>
      <c r="CA14" s="75">
        <f>'Incremental_Cost Year 6'!AW57</f>
        <v>0</v>
      </c>
      <c r="CB14" s="75">
        <f>'Incremental_Cost Year 6'!AX57</f>
        <v>0</v>
      </c>
      <c r="CC14" s="75">
        <f>'Incremental_Cost Year 6'!AY57</f>
        <v>0</v>
      </c>
      <c r="CD14" s="75">
        <f>'Incremental_Cost Year 6'!AZ57</f>
        <v>0</v>
      </c>
      <c r="CE14" s="75">
        <f>'Incremental_Cost Year 6'!BA57</f>
        <v>0</v>
      </c>
      <c r="CF14" s="75">
        <f>'Incremental_Cost Year 6'!BB57</f>
        <v>-216000</v>
      </c>
      <c r="CG14" s="126"/>
      <c r="CH14" s="75">
        <f>'Incremental_Cost Year 7'!AQ57</f>
        <v>1413528.75</v>
      </c>
      <c r="CI14" s="75">
        <f>'Incremental_Cost Year 7'!AR57</f>
        <v>216000</v>
      </c>
      <c r="CJ14" s="75">
        <f>'Incremental_Cost Year 7'!AS57</f>
        <v>0</v>
      </c>
      <c r="CK14" s="75">
        <f>'Incremental_Cost Year 7'!AT57</f>
        <v>1629528.75</v>
      </c>
      <c r="CL14" s="75">
        <f>'Incremental_Cost Year 7'!AU57</f>
        <v>1413528.75</v>
      </c>
      <c r="CM14" s="75">
        <f>'Incremental_Cost Year 7'!AV57</f>
        <v>0</v>
      </c>
      <c r="CN14" s="75">
        <f>'Incremental_Cost Year 7'!AW57</f>
        <v>0</v>
      </c>
      <c r="CO14" s="75">
        <f>'Incremental_Cost Year 7'!AX57</f>
        <v>0</v>
      </c>
      <c r="CP14" s="75">
        <f>'Incremental_Cost Year 7'!AY57</f>
        <v>0</v>
      </c>
      <c r="CQ14" s="75">
        <f>'Incremental_Cost Year 7'!AZ57</f>
        <v>0</v>
      </c>
      <c r="CR14" s="75">
        <f>'Incremental_Cost Year 7'!BA57</f>
        <v>0</v>
      </c>
      <c r="CS14" s="75">
        <f>'Incremental_Cost Year 7'!BB57</f>
        <v>-216000</v>
      </c>
      <c r="CT14" s="126"/>
      <c r="CU14" s="75"/>
      <c r="CV14" s="75"/>
      <c r="CW14" s="75"/>
      <c r="CX14" s="75"/>
      <c r="CY14" s="75"/>
      <c r="CZ14" s="75"/>
      <c r="DA14" s="75"/>
      <c r="DB14" s="75"/>
      <c r="DC14" s="75"/>
      <c r="DD14" s="75"/>
      <c r="DE14" s="75"/>
      <c r="DF14" s="75">
        <f t="shared" si="145"/>
        <v>0</v>
      </c>
      <c r="DG14" s="126"/>
      <c r="DH14" s="75"/>
      <c r="DI14" s="75"/>
      <c r="DJ14" s="75"/>
      <c r="DK14" s="75"/>
      <c r="DL14" s="75"/>
      <c r="DM14" s="75"/>
      <c r="DN14" s="75"/>
      <c r="DO14" s="75"/>
      <c r="DP14" s="75"/>
      <c r="DQ14" s="75"/>
      <c r="DR14" s="75"/>
      <c r="DS14" s="75">
        <f t="shared" si="146"/>
        <v>0</v>
      </c>
      <c r="DT14" s="126"/>
      <c r="DU14" s="75"/>
      <c r="DV14" s="75"/>
      <c r="DW14" s="75"/>
      <c r="DX14" s="75"/>
      <c r="DY14" s="75"/>
      <c r="DZ14" s="75"/>
      <c r="EA14" s="75"/>
      <c r="EB14" s="75"/>
      <c r="EC14" s="75"/>
      <c r="ED14" s="75"/>
      <c r="EE14" s="75"/>
      <c r="EF14" s="75">
        <f t="shared" si="147"/>
        <v>0</v>
      </c>
      <c r="EG14" s="126"/>
      <c r="EH14" s="75">
        <f>H14+U14+AH14+AU14+BH14+BU14+CH14+CU14+DH14+DU14</f>
        <v>7067643.75</v>
      </c>
      <c r="EI14" s="75">
        <f t="shared" si="148"/>
        <v>8832000</v>
      </c>
      <c r="EJ14" s="75">
        <f t="shared" si="148"/>
        <v>0</v>
      </c>
      <c r="EK14" s="75">
        <f t="shared" si="148"/>
        <v>15899643.75</v>
      </c>
      <c r="EL14" s="75">
        <f t="shared" si="148"/>
        <v>7283643.75</v>
      </c>
      <c r="EM14" s="75">
        <f t="shared" si="148"/>
        <v>0</v>
      </c>
      <c r="EN14" s="75">
        <f t="shared" si="148"/>
        <v>0</v>
      </c>
      <c r="EO14" s="75">
        <f t="shared" si="148"/>
        <v>0</v>
      </c>
      <c r="EP14" s="75">
        <f t="shared" si="148"/>
        <v>0</v>
      </c>
      <c r="EQ14" s="75">
        <f t="shared" si="148"/>
        <v>0</v>
      </c>
      <c r="ER14" s="75">
        <f t="shared" si="148"/>
        <v>0</v>
      </c>
      <c r="ES14" s="75">
        <f t="shared" si="148"/>
        <v>-8616000</v>
      </c>
    </row>
    <row r="15" spans="1:149" ht="15" customHeight="1">
      <c r="A15" s="39"/>
      <c r="B15" s="49"/>
      <c r="C15" s="224" t="s">
        <v>404</v>
      </c>
      <c r="D15" s="224"/>
      <c r="E15" s="225"/>
      <c r="F15" s="69"/>
      <c r="G15" s="69"/>
      <c r="H15" s="77">
        <f>SUM(H16:H17)</f>
        <v>583144.06499999994</v>
      </c>
      <c r="I15" s="77">
        <f t="shared" ref="I15:S15" si="149">SUM(I16:I17)</f>
        <v>993840</v>
      </c>
      <c r="J15" s="77">
        <f t="shared" si="149"/>
        <v>0</v>
      </c>
      <c r="K15" s="77">
        <f t="shared" si="149"/>
        <v>1576984.0649999999</v>
      </c>
      <c r="L15" s="77">
        <f t="shared" si="149"/>
        <v>625429.06499999994</v>
      </c>
      <c r="M15" s="77">
        <f t="shared" si="149"/>
        <v>0</v>
      </c>
      <c r="N15" s="77">
        <f t="shared" si="149"/>
        <v>0</v>
      </c>
      <c r="O15" s="77">
        <f t="shared" si="149"/>
        <v>45600</v>
      </c>
      <c r="P15" s="77">
        <f t="shared" si="149"/>
        <v>859875</v>
      </c>
      <c r="Q15" s="77">
        <f t="shared" si="149"/>
        <v>46080</v>
      </c>
      <c r="R15" s="77">
        <f t="shared" si="149"/>
        <v>0</v>
      </c>
      <c r="S15" s="77">
        <f t="shared" si="149"/>
        <v>0</v>
      </c>
      <c r="T15" s="123"/>
      <c r="U15" s="77">
        <f t="shared" ref="U15:AF15" si="150">SUM(U16:U17)</f>
        <v>2081758.7849999999</v>
      </c>
      <c r="V15" s="77">
        <f t="shared" si="150"/>
        <v>4099104</v>
      </c>
      <c r="W15" s="77">
        <f t="shared" si="150"/>
        <v>0</v>
      </c>
      <c r="X15" s="77">
        <f t="shared" si="150"/>
        <v>6180862.7850000001</v>
      </c>
      <c r="Y15" s="77">
        <f t="shared" si="150"/>
        <v>2665595.3650000002</v>
      </c>
      <c r="Z15" s="77">
        <f t="shared" si="150"/>
        <v>0</v>
      </c>
      <c r="AA15" s="77">
        <f t="shared" si="150"/>
        <v>0</v>
      </c>
      <c r="AB15" s="77">
        <f t="shared" si="150"/>
        <v>515788.2</v>
      </c>
      <c r="AC15" s="77">
        <f t="shared" si="150"/>
        <v>800795.41999999993</v>
      </c>
      <c r="AD15" s="77">
        <f t="shared" si="150"/>
        <v>41472</v>
      </c>
      <c r="AE15" s="77">
        <f t="shared" si="150"/>
        <v>0</v>
      </c>
      <c r="AF15" s="77">
        <f t="shared" si="150"/>
        <v>-2157211.7999999998</v>
      </c>
      <c r="AG15" s="130"/>
      <c r="AH15" s="77">
        <f t="shared" ref="AH15:AS15" si="151">SUM(AH16:AH17)</f>
        <v>2031863.7</v>
      </c>
      <c r="AI15" s="77">
        <f t="shared" si="151"/>
        <v>2364840</v>
      </c>
      <c r="AJ15" s="77">
        <f t="shared" si="151"/>
        <v>0</v>
      </c>
      <c r="AK15" s="77">
        <f t="shared" si="151"/>
        <v>4396703.7</v>
      </c>
      <c r="AL15" s="77">
        <f t="shared" si="151"/>
        <v>3238103.7</v>
      </c>
      <c r="AM15" s="77">
        <f t="shared" si="151"/>
        <v>0</v>
      </c>
      <c r="AN15" s="77">
        <f t="shared" si="151"/>
        <v>0</v>
      </c>
      <c r="AO15" s="77">
        <f t="shared" si="151"/>
        <v>0</v>
      </c>
      <c r="AP15" s="77">
        <f t="shared" si="151"/>
        <v>0</v>
      </c>
      <c r="AQ15" s="77">
        <f t="shared" si="151"/>
        <v>0</v>
      </c>
      <c r="AR15" s="77">
        <f t="shared" si="151"/>
        <v>0</v>
      </c>
      <c r="AS15" s="77">
        <f t="shared" si="151"/>
        <v>-1158600</v>
      </c>
      <c r="AT15" s="126"/>
      <c r="AU15" s="77">
        <f t="shared" ref="AU15:BF15" si="152">SUM(AU16:AU17)</f>
        <v>1263720.9600000002</v>
      </c>
      <c r="AV15" s="77">
        <f t="shared" si="152"/>
        <v>2471640</v>
      </c>
      <c r="AW15" s="77">
        <f t="shared" si="152"/>
        <v>0</v>
      </c>
      <c r="AX15" s="77">
        <f t="shared" si="152"/>
        <v>3735360.9600000004</v>
      </c>
      <c r="AY15" s="77">
        <f t="shared" si="152"/>
        <v>2576760.9600000004</v>
      </c>
      <c r="AZ15" s="77">
        <f t="shared" si="152"/>
        <v>0</v>
      </c>
      <c r="BA15" s="77">
        <f t="shared" si="152"/>
        <v>0</v>
      </c>
      <c r="BB15" s="77">
        <f t="shared" si="152"/>
        <v>0</v>
      </c>
      <c r="BC15" s="77">
        <f t="shared" si="152"/>
        <v>0</v>
      </c>
      <c r="BD15" s="77">
        <f t="shared" si="152"/>
        <v>0</v>
      </c>
      <c r="BE15" s="77">
        <f t="shared" si="152"/>
        <v>0</v>
      </c>
      <c r="BF15" s="77">
        <f t="shared" si="152"/>
        <v>-1158600</v>
      </c>
      <c r="BG15" s="126"/>
      <c r="BH15" s="77">
        <f t="shared" ref="BH15:BS15" si="153">SUM(BH16:BH17)</f>
        <v>1361013.75</v>
      </c>
      <c r="BI15" s="77">
        <f t="shared" si="153"/>
        <v>2588280</v>
      </c>
      <c r="BJ15" s="77">
        <f t="shared" si="153"/>
        <v>0</v>
      </c>
      <c r="BK15" s="77">
        <f t="shared" si="153"/>
        <v>3949293.75</v>
      </c>
      <c r="BL15" s="77">
        <f t="shared" si="153"/>
        <v>2790693.75</v>
      </c>
      <c r="BM15" s="77">
        <f t="shared" si="153"/>
        <v>0</v>
      </c>
      <c r="BN15" s="77">
        <f t="shared" si="153"/>
        <v>0</v>
      </c>
      <c r="BO15" s="77">
        <f t="shared" si="153"/>
        <v>0</v>
      </c>
      <c r="BP15" s="77">
        <f t="shared" si="153"/>
        <v>0</v>
      </c>
      <c r="BQ15" s="77">
        <f t="shared" si="153"/>
        <v>0</v>
      </c>
      <c r="BR15" s="77">
        <f t="shared" si="153"/>
        <v>0</v>
      </c>
      <c r="BS15" s="77">
        <f t="shared" si="153"/>
        <v>-1158600</v>
      </c>
      <c r="BT15" s="126"/>
      <c r="BU15" s="77">
        <f t="shared" ref="BU15:CF15" si="154">SUM(BU16:BU17)</f>
        <v>1447558.47</v>
      </c>
      <c r="BV15" s="77">
        <f t="shared" si="154"/>
        <v>2740248</v>
      </c>
      <c r="BW15" s="77">
        <f t="shared" si="154"/>
        <v>0</v>
      </c>
      <c r="BX15" s="77">
        <f t="shared" si="154"/>
        <v>4187806.4699999997</v>
      </c>
      <c r="BY15" s="77">
        <f t="shared" si="154"/>
        <v>3029206.4699999997</v>
      </c>
      <c r="BZ15" s="77">
        <f t="shared" si="154"/>
        <v>0</v>
      </c>
      <c r="CA15" s="77">
        <f t="shared" si="154"/>
        <v>0</v>
      </c>
      <c r="CB15" s="77">
        <f t="shared" si="154"/>
        <v>0</v>
      </c>
      <c r="CC15" s="77">
        <f t="shared" si="154"/>
        <v>0</v>
      </c>
      <c r="CD15" s="77">
        <f t="shared" si="154"/>
        <v>0</v>
      </c>
      <c r="CE15" s="77">
        <f t="shared" si="154"/>
        <v>0</v>
      </c>
      <c r="CF15" s="77">
        <f t="shared" si="154"/>
        <v>-1158600</v>
      </c>
      <c r="CG15" s="126"/>
      <c r="CH15" s="77">
        <f t="shared" ref="CH15:CS15" si="155">SUM(CH16:CH17)</f>
        <v>1570794.7202999999</v>
      </c>
      <c r="CI15" s="77">
        <f t="shared" si="155"/>
        <v>2887992</v>
      </c>
      <c r="CJ15" s="77">
        <f t="shared" si="155"/>
        <v>0</v>
      </c>
      <c r="CK15" s="77">
        <f t="shared" si="155"/>
        <v>4458786.7203000002</v>
      </c>
      <c r="CL15" s="77">
        <f t="shared" si="155"/>
        <v>3300186.7202999997</v>
      </c>
      <c r="CM15" s="77">
        <f t="shared" si="155"/>
        <v>0</v>
      </c>
      <c r="CN15" s="77">
        <f t="shared" si="155"/>
        <v>0</v>
      </c>
      <c r="CO15" s="77">
        <f t="shared" si="155"/>
        <v>0</v>
      </c>
      <c r="CP15" s="77">
        <f t="shared" si="155"/>
        <v>0</v>
      </c>
      <c r="CQ15" s="77">
        <f t="shared" si="155"/>
        <v>0</v>
      </c>
      <c r="CR15" s="77">
        <f t="shared" si="155"/>
        <v>0</v>
      </c>
      <c r="CS15" s="77">
        <f t="shared" si="155"/>
        <v>-1158600</v>
      </c>
      <c r="CT15" s="126"/>
      <c r="CU15" s="77">
        <f t="shared" ref="CU15:DF15" si="156">SUM(CU16:CU17)</f>
        <v>0</v>
      </c>
      <c r="CV15" s="77">
        <f t="shared" si="156"/>
        <v>0</v>
      </c>
      <c r="CW15" s="77">
        <f t="shared" si="156"/>
        <v>0</v>
      </c>
      <c r="CX15" s="77">
        <f t="shared" si="156"/>
        <v>0</v>
      </c>
      <c r="CY15" s="77">
        <f t="shared" si="156"/>
        <v>0</v>
      </c>
      <c r="CZ15" s="77">
        <f t="shared" si="156"/>
        <v>0</v>
      </c>
      <c r="DA15" s="77">
        <f t="shared" si="156"/>
        <v>0</v>
      </c>
      <c r="DB15" s="77">
        <f t="shared" si="156"/>
        <v>0</v>
      </c>
      <c r="DC15" s="77">
        <f t="shared" si="156"/>
        <v>0</v>
      </c>
      <c r="DD15" s="77">
        <f t="shared" si="156"/>
        <v>0</v>
      </c>
      <c r="DE15" s="77">
        <f t="shared" si="156"/>
        <v>0</v>
      </c>
      <c r="DF15" s="77">
        <f t="shared" si="156"/>
        <v>0</v>
      </c>
      <c r="DG15" s="126"/>
      <c r="DH15" s="77">
        <f t="shared" ref="DH15:DS15" si="157">SUM(DH16:DH17)</f>
        <v>0</v>
      </c>
      <c r="DI15" s="77">
        <f t="shared" si="157"/>
        <v>0</v>
      </c>
      <c r="DJ15" s="77">
        <f t="shared" si="157"/>
        <v>0</v>
      </c>
      <c r="DK15" s="77">
        <f t="shared" si="157"/>
        <v>0</v>
      </c>
      <c r="DL15" s="77">
        <f t="shared" si="157"/>
        <v>0</v>
      </c>
      <c r="DM15" s="77">
        <f t="shared" si="157"/>
        <v>0</v>
      </c>
      <c r="DN15" s="77">
        <f t="shared" si="157"/>
        <v>0</v>
      </c>
      <c r="DO15" s="77">
        <f t="shared" si="157"/>
        <v>0</v>
      </c>
      <c r="DP15" s="77">
        <f t="shared" si="157"/>
        <v>0</v>
      </c>
      <c r="DQ15" s="77">
        <f t="shared" si="157"/>
        <v>0</v>
      </c>
      <c r="DR15" s="77">
        <f t="shared" si="157"/>
        <v>0</v>
      </c>
      <c r="DS15" s="77">
        <f t="shared" si="157"/>
        <v>0</v>
      </c>
      <c r="DT15" s="126"/>
      <c r="DU15" s="77">
        <f t="shared" ref="DU15:EF15" si="158">SUM(DU16:DU17)</f>
        <v>0</v>
      </c>
      <c r="DV15" s="77">
        <f t="shared" si="158"/>
        <v>0</v>
      </c>
      <c r="DW15" s="77">
        <f t="shared" si="158"/>
        <v>0</v>
      </c>
      <c r="DX15" s="77">
        <f t="shared" si="158"/>
        <v>0</v>
      </c>
      <c r="DY15" s="77">
        <f t="shared" si="158"/>
        <v>0</v>
      </c>
      <c r="DZ15" s="77">
        <f t="shared" si="158"/>
        <v>0</v>
      </c>
      <c r="EA15" s="77">
        <f t="shared" si="158"/>
        <v>0</v>
      </c>
      <c r="EB15" s="77">
        <f t="shared" si="158"/>
        <v>0</v>
      </c>
      <c r="EC15" s="77">
        <f t="shared" si="158"/>
        <v>0</v>
      </c>
      <c r="ED15" s="77">
        <f t="shared" si="158"/>
        <v>0</v>
      </c>
      <c r="EE15" s="77">
        <f t="shared" si="158"/>
        <v>0</v>
      </c>
      <c r="EF15" s="77">
        <f t="shared" si="158"/>
        <v>0</v>
      </c>
      <c r="EG15" s="126"/>
      <c r="EH15" s="77">
        <f t="shared" ref="EH15:ES15" si="159">SUM(EH16:EH17)</f>
        <v>10339854.450299999</v>
      </c>
      <c r="EI15" s="77">
        <f t="shared" si="159"/>
        <v>18145944</v>
      </c>
      <c r="EJ15" s="77">
        <f t="shared" si="159"/>
        <v>0</v>
      </c>
      <c r="EK15" s="77">
        <f t="shared" si="159"/>
        <v>28485798.450300001</v>
      </c>
      <c r="EL15" s="77">
        <f t="shared" si="159"/>
        <v>18225976.030299999</v>
      </c>
      <c r="EM15" s="77">
        <f t="shared" si="159"/>
        <v>0</v>
      </c>
      <c r="EN15" s="77">
        <f t="shared" si="159"/>
        <v>0</v>
      </c>
      <c r="EO15" s="77">
        <f t="shared" si="159"/>
        <v>561388.19999999995</v>
      </c>
      <c r="EP15" s="77">
        <f t="shared" si="159"/>
        <v>1660670.42</v>
      </c>
      <c r="EQ15" s="77">
        <f t="shared" si="159"/>
        <v>87552</v>
      </c>
      <c r="ER15" s="77">
        <f t="shared" si="159"/>
        <v>0</v>
      </c>
      <c r="ES15" s="77">
        <f t="shared" si="159"/>
        <v>-7950211.7999999998</v>
      </c>
    </row>
    <row r="16" spans="1:149" ht="55.2">
      <c r="B16" s="41"/>
      <c r="C16" s="38"/>
      <c r="D16" s="47" t="s">
        <v>584</v>
      </c>
      <c r="E16" s="86" t="s">
        <v>405</v>
      </c>
      <c r="F16" s="88" t="s">
        <v>432</v>
      </c>
      <c r="G16" s="89" t="s">
        <v>440</v>
      </c>
      <c r="H16" s="75">
        <f>'Incremental_Cost Year 1'!AQ63</f>
        <v>0</v>
      </c>
      <c r="I16" s="75">
        <f>'Incremental_Cost Year 1'!AR63</f>
        <v>45600</v>
      </c>
      <c r="J16" s="75">
        <f>'Incremental_Cost Year 1'!AS63</f>
        <v>0</v>
      </c>
      <c r="K16" s="75">
        <f>'Incremental_Cost Year 1'!AT63</f>
        <v>45600</v>
      </c>
      <c r="L16" s="75">
        <f>'Incremental_Cost Year 1'!AU63</f>
        <v>0</v>
      </c>
      <c r="M16" s="75">
        <f>'Incremental_Cost Year 1'!AV63</f>
        <v>0</v>
      </c>
      <c r="N16" s="75">
        <f>'Incremental_Cost Year 1'!AW63</f>
        <v>0</v>
      </c>
      <c r="O16" s="75">
        <f>'Incremental_Cost Year 1'!AX63</f>
        <v>45600</v>
      </c>
      <c r="P16" s="75">
        <f>'Incremental_Cost Year 1'!AY63</f>
        <v>0</v>
      </c>
      <c r="Q16" s="75">
        <f>'Incremental_Cost Year 1'!AZ63</f>
        <v>0</v>
      </c>
      <c r="R16" s="75">
        <f>'Incremental_Cost Year 1'!BA63</f>
        <v>0</v>
      </c>
      <c r="S16" s="75">
        <f>'Incremental_Cost Year 1'!BB63</f>
        <v>0</v>
      </c>
      <c r="T16" s="123"/>
      <c r="U16" s="119">
        <f>'Incremental_Cost Year 2'!AQ63</f>
        <v>75388.2</v>
      </c>
      <c r="V16" s="119">
        <f>'Incremental_Cost Year 2'!AR63</f>
        <v>1243200</v>
      </c>
      <c r="W16" s="119">
        <f>'Incremental_Cost Year 2'!AS63</f>
        <v>0</v>
      </c>
      <c r="X16" s="119">
        <f>'Incremental_Cost Year 2'!AT63</f>
        <v>1318588.2</v>
      </c>
      <c r="Y16" s="119">
        <f>'Incremental_Cost Year 2'!AU63</f>
        <v>75388.2</v>
      </c>
      <c r="Z16" s="119">
        <f>'Incremental_Cost Year 2'!AV63</f>
        <v>0</v>
      </c>
      <c r="AA16" s="119">
        <f>'Incremental_Cost Year 2'!AW63</f>
        <v>0</v>
      </c>
      <c r="AB16" s="119">
        <f>'Incremental_Cost Year 2'!AX63</f>
        <v>515788.2</v>
      </c>
      <c r="AC16" s="119">
        <f>'Incremental_Cost Year 2'!AY63</f>
        <v>0</v>
      </c>
      <c r="AD16" s="119">
        <f>'Incremental_Cost Year 2'!AZ63</f>
        <v>0</v>
      </c>
      <c r="AE16" s="119">
        <f>'Incremental_Cost Year 2'!BA63</f>
        <v>0</v>
      </c>
      <c r="AF16" s="119">
        <f>'Incremental_Cost Year 2'!BB63</f>
        <v>-727411.8</v>
      </c>
      <c r="AG16" s="130"/>
      <c r="AH16" s="75">
        <f>'Incremental_Cost Year 3'!AQ63</f>
        <v>0</v>
      </c>
      <c r="AI16" s="75">
        <f>'Incremental_Cost Year 3'!AR63</f>
        <v>1006800</v>
      </c>
      <c r="AJ16" s="75">
        <f>'Incremental_Cost Year 3'!AS63</f>
        <v>0</v>
      </c>
      <c r="AK16" s="75">
        <f>'Incremental_Cost Year 3'!AT63</f>
        <v>1006800</v>
      </c>
      <c r="AL16" s="75">
        <f>'Incremental_Cost Year 3'!AU63</f>
        <v>0</v>
      </c>
      <c r="AM16" s="75">
        <f>'Incremental_Cost Year 3'!AV63</f>
        <v>0</v>
      </c>
      <c r="AN16" s="75">
        <f>'Incremental_Cost Year 3'!AW63</f>
        <v>0</v>
      </c>
      <c r="AO16" s="75">
        <f>'Incremental_Cost Year 3'!AX63</f>
        <v>0</v>
      </c>
      <c r="AP16" s="75">
        <f>'Incremental_Cost Year 3'!AY63</f>
        <v>0</v>
      </c>
      <c r="AQ16" s="75">
        <f>'Incremental_Cost Year 3'!AZ63</f>
        <v>0</v>
      </c>
      <c r="AR16" s="75">
        <f>'Incremental_Cost Year 3'!BA63</f>
        <v>0</v>
      </c>
      <c r="AS16" s="75">
        <f>'Incremental_Cost Year 3'!BB63</f>
        <v>-1006800</v>
      </c>
      <c r="AT16" s="126"/>
      <c r="AU16" s="75">
        <f>'Incremental_Cost Year 4'!AQ63</f>
        <v>0</v>
      </c>
      <c r="AV16" s="75">
        <f>'Incremental_Cost Year 4'!AR63</f>
        <v>1006800</v>
      </c>
      <c r="AW16" s="75">
        <f>'Incremental_Cost Year 4'!AS63</f>
        <v>0</v>
      </c>
      <c r="AX16" s="75">
        <f>'Incremental_Cost Year 4'!AT63</f>
        <v>1006800</v>
      </c>
      <c r="AY16" s="75">
        <f>'Incremental_Cost Year 4'!AU63</f>
        <v>0</v>
      </c>
      <c r="AZ16" s="75">
        <f>'Incremental_Cost Year 4'!AV63</f>
        <v>0</v>
      </c>
      <c r="BA16" s="75">
        <f>'Incremental_Cost Year 4'!AW63</f>
        <v>0</v>
      </c>
      <c r="BB16" s="75">
        <f>'Incremental_Cost Year 4'!AX63</f>
        <v>0</v>
      </c>
      <c r="BC16" s="75">
        <f>'Incremental_Cost Year 4'!AY63</f>
        <v>0</v>
      </c>
      <c r="BD16" s="75">
        <f>'Incremental_Cost Year 4'!AZ63</f>
        <v>0</v>
      </c>
      <c r="BE16" s="75">
        <f>'Incremental_Cost Year 4'!BA63</f>
        <v>0</v>
      </c>
      <c r="BF16" s="75">
        <f>'Incremental_Cost Year 4'!BB63</f>
        <v>-1006800</v>
      </c>
      <c r="BG16" s="126"/>
      <c r="BH16" s="75">
        <f>'Incremental_Cost Year 5'!AQ63</f>
        <v>0</v>
      </c>
      <c r="BI16" s="75">
        <f>'Incremental_Cost Year 5'!AR63</f>
        <v>1006800</v>
      </c>
      <c r="BJ16" s="75">
        <f>'Incremental_Cost Year 5'!AS63</f>
        <v>0</v>
      </c>
      <c r="BK16" s="75">
        <f>'Incremental_Cost Year 5'!AT63</f>
        <v>1006800</v>
      </c>
      <c r="BL16" s="75">
        <f>'Incremental_Cost Year 5'!AU63</f>
        <v>0</v>
      </c>
      <c r="BM16" s="75">
        <f>'Incremental_Cost Year 5'!AV63</f>
        <v>0</v>
      </c>
      <c r="BN16" s="75">
        <f>'Incremental_Cost Year 5'!AW63</f>
        <v>0</v>
      </c>
      <c r="BO16" s="75">
        <f>'Incremental_Cost Year 5'!AX63</f>
        <v>0</v>
      </c>
      <c r="BP16" s="75">
        <f>'Incremental_Cost Year 5'!AY63</f>
        <v>0</v>
      </c>
      <c r="BQ16" s="75">
        <f>'Incremental_Cost Year 5'!AZ63</f>
        <v>0</v>
      </c>
      <c r="BR16" s="75">
        <f>'Incremental_Cost Year 5'!BA63</f>
        <v>0</v>
      </c>
      <c r="BS16" s="75">
        <f>'Incremental_Cost Year 5'!BB63</f>
        <v>-1006800</v>
      </c>
      <c r="BT16" s="126"/>
      <c r="BU16" s="75">
        <f>'Incremental_Cost Year 6'!AQ63</f>
        <v>0</v>
      </c>
      <c r="BV16" s="75">
        <f>'Incremental_Cost Year 6'!AR63</f>
        <v>1006800</v>
      </c>
      <c r="BW16" s="75">
        <f>'Incremental_Cost Year 6'!AS63</f>
        <v>0</v>
      </c>
      <c r="BX16" s="75">
        <f>'Incremental_Cost Year 6'!AT63</f>
        <v>1006800</v>
      </c>
      <c r="BY16" s="75">
        <f>'Incremental_Cost Year 6'!AU63</f>
        <v>0</v>
      </c>
      <c r="BZ16" s="75">
        <f>'Incremental_Cost Year 6'!AV63</f>
        <v>0</v>
      </c>
      <c r="CA16" s="75">
        <f>'Incremental_Cost Year 6'!AW63</f>
        <v>0</v>
      </c>
      <c r="CB16" s="75">
        <f>'Incremental_Cost Year 6'!AX63</f>
        <v>0</v>
      </c>
      <c r="CC16" s="75">
        <f>'Incremental_Cost Year 6'!AY63</f>
        <v>0</v>
      </c>
      <c r="CD16" s="75">
        <f>'Incremental_Cost Year 6'!AZ63</f>
        <v>0</v>
      </c>
      <c r="CE16" s="75">
        <f>'Incremental_Cost Year 6'!BA63</f>
        <v>0</v>
      </c>
      <c r="CF16" s="75">
        <f>'Incremental_Cost Year 6'!BB63</f>
        <v>-1006800</v>
      </c>
      <c r="CG16" s="126"/>
      <c r="CH16" s="75">
        <f>'Incremental_Cost Year 7'!AQ63</f>
        <v>0</v>
      </c>
      <c r="CI16" s="75">
        <f>'Incremental_Cost Year 7'!AR63</f>
        <v>1006800</v>
      </c>
      <c r="CJ16" s="75">
        <f>'Incremental_Cost Year 7'!AS63</f>
        <v>0</v>
      </c>
      <c r="CK16" s="75">
        <f>'Incremental_Cost Year 7'!AT63</f>
        <v>1006800</v>
      </c>
      <c r="CL16" s="75">
        <f>'Incremental_Cost Year 7'!AU63</f>
        <v>0</v>
      </c>
      <c r="CM16" s="75">
        <f>'Incremental_Cost Year 7'!AV63</f>
        <v>0</v>
      </c>
      <c r="CN16" s="75">
        <f>'Incremental_Cost Year 7'!AW63</f>
        <v>0</v>
      </c>
      <c r="CO16" s="75">
        <f>'Incremental_Cost Year 7'!AX63</f>
        <v>0</v>
      </c>
      <c r="CP16" s="75">
        <f>'Incremental_Cost Year 7'!AY63</f>
        <v>0</v>
      </c>
      <c r="CQ16" s="75">
        <f>'Incremental_Cost Year 7'!AZ63</f>
        <v>0</v>
      </c>
      <c r="CR16" s="75">
        <f>'Incremental_Cost Year 7'!BA63</f>
        <v>0</v>
      </c>
      <c r="CS16" s="75">
        <f>'Incremental_Cost Year 7'!BB63</f>
        <v>-1006800</v>
      </c>
      <c r="CT16" s="126"/>
      <c r="CU16" s="119"/>
      <c r="CV16" s="119"/>
      <c r="CW16" s="119"/>
      <c r="CX16" s="119"/>
      <c r="CY16" s="119"/>
      <c r="CZ16" s="119"/>
      <c r="DA16" s="119"/>
      <c r="DB16" s="119"/>
      <c r="DC16" s="119"/>
      <c r="DD16" s="119"/>
      <c r="DE16" s="119"/>
      <c r="DF16" s="75">
        <f t="shared" si="145"/>
        <v>0</v>
      </c>
      <c r="DG16" s="126"/>
      <c r="DH16" s="119"/>
      <c r="DI16" s="119"/>
      <c r="DJ16" s="119"/>
      <c r="DK16" s="119"/>
      <c r="DL16" s="119"/>
      <c r="DM16" s="119"/>
      <c r="DN16" s="119"/>
      <c r="DO16" s="119"/>
      <c r="DP16" s="119"/>
      <c r="DQ16" s="119"/>
      <c r="DR16" s="119"/>
      <c r="DS16" s="75">
        <f t="shared" si="146"/>
        <v>0</v>
      </c>
      <c r="DT16" s="126"/>
      <c r="DU16" s="119"/>
      <c r="DV16" s="119"/>
      <c r="DW16" s="119"/>
      <c r="DX16" s="119"/>
      <c r="DY16" s="119"/>
      <c r="DZ16" s="119"/>
      <c r="EA16" s="119"/>
      <c r="EB16" s="119"/>
      <c r="EC16" s="119"/>
      <c r="ED16" s="119"/>
      <c r="EE16" s="119"/>
      <c r="EF16" s="75">
        <f t="shared" si="147"/>
        <v>0</v>
      </c>
      <c r="EG16" s="126"/>
      <c r="EH16" s="75">
        <f>H16+U16+AH16+AU16+BH16+BU16+CH16+CU16+DH16+DU16</f>
        <v>75388.2</v>
      </c>
      <c r="EI16" s="75">
        <f t="shared" ref="EI16:ES17" si="160">I16+V16+AI16+AV16+BI16+BV16+CI16+CV16+DI16+DV16</f>
        <v>6322800</v>
      </c>
      <c r="EJ16" s="75">
        <f t="shared" si="160"/>
        <v>0</v>
      </c>
      <c r="EK16" s="75">
        <f t="shared" si="160"/>
        <v>6398188.2000000002</v>
      </c>
      <c r="EL16" s="75">
        <f t="shared" si="160"/>
        <v>75388.2</v>
      </c>
      <c r="EM16" s="75">
        <f t="shared" si="160"/>
        <v>0</v>
      </c>
      <c r="EN16" s="75">
        <f t="shared" si="160"/>
        <v>0</v>
      </c>
      <c r="EO16" s="75">
        <f t="shared" si="160"/>
        <v>561388.19999999995</v>
      </c>
      <c r="EP16" s="75">
        <f t="shared" si="160"/>
        <v>0</v>
      </c>
      <c r="EQ16" s="75">
        <f t="shared" si="160"/>
        <v>0</v>
      </c>
      <c r="ER16" s="75">
        <f t="shared" si="160"/>
        <v>0</v>
      </c>
      <c r="ES16" s="75">
        <f t="shared" si="160"/>
        <v>-5761411.7999999998</v>
      </c>
    </row>
    <row r="17" spans="1:149" ht="41.4">
      <c r="B17" s="41"/>
      <c r="C17" s="38"/>
      <c r="D17" s="46" t="s">
        <v>585</v>
      </c>
      <c r="E17" s="86" t="s">
        <v>406</v>
      </c>
      <c r="F17" s="88">
        <v>2022</v>
      </c>
      <c r="G17" s="89">
        <v>2027</v>
      </c>
      <c r="H17" s="75">
        <f>'Incremental_Cost Year 1'!AQ75</f>
        <v>583144.06499999994</v>
      </c>
      <c r="I17" s="75">
        <f>'Incremental_Cost Year 1'!AR75</f>
        <v>948240</v>
      </c>
      <c r="J17" s="75">
        <f>'Incremental_Cost Year 1'!AS75</f>
        <v>0</v>
      </c>
      <c r="K17" s="75">
        <f>'Incremental_Cost Year 1'!AT75</f>
        <v>1531384.0649999999</v>
      </c>
      <c r="L17" s="75">
        <f>'Incremental_Cost Year 1'!AU75</f>
        <v>625429.06499999994</v>
      </c>
      <c r="M17" s="75">
        <f>'Incremental_Cost Year 1'!AV75</f>
        <v>0</v>
      </c>
      <c r="N17" s="75">
        <f>'Incremental_Cost Year 1'!AW75</f>
        <v>0</v>
      </c>
      <c r="O17" s="75">
        <f>'Incremental_Cost Year 1'!AX75</f>
        <v>0</v>
      </c>
      <c r="P17" s="75">
        <f>'Incremental_Cost Year 1'!AY75</f>
        <v>859875</v>
      </c>
      <c r="Q17" s="75">
        <f>'Incremental_Cost Year 1'!AZ75</f>
        <v>46080</v>
      </c>
      <c r="R17" s="75">
        <f>'Incremental_Cost Year 1'!BA75</f>
        <v>0</v>
      </c>
      <c r="S17" s="75">
        <f>'Incremental_Cost Year 1'!BB75</f>
        <v>0</v>
      </c>
      <c r="T17" s="123"/>
      <c r="U17" s="119">
        <f>'Incremental_Cost Year 2'!AQ75</f>
        <v>2006370.585</v>
      </c>
      <c r="V17" s="119">
        <f>'Incremental_Cost Year 2'!AR75</f>
        <v>2855904</v>
      </c>
      <c r="W17" s="119">
        <f>'Incremental_Cost Year 2'!AS75</f>
        <v>0</v>
      </c>
      <c r="X17" s="119">
        <f>'Incremental_Cost Year 2'!AT75</f>
        <v>4862274.585</v>
      </c>
      <c r="Y17" s="119">
        <f>'Incremental_Cost Year 2'!AU75</f>
        <v>2590207.165</v>
      </c>
      <c r="Z17" s="119">
        <f>'Incremental_Cost Year 2'!AV75</f>
        <v>0</v>
      </c>
      <c r="AA17" s="119">
        <f>'Incremental_Cost Year 2'!AW75</f>
        <v>0</v>
      </c>
      <c r="AB17" s="119">
        <f>'Incremental_Cost Year 2'!AX75</f>
        <v>0</v>
      </c>
      <c r="AC17" s="119">
        <f>'Incremental_Cost Year 2'!AY75</f>
        <v>800795.41999999993</v>
      </c>
      <c r="AD17" s="119">
        <f>'Incremental_Cost Year 2'!AZ75</f>
        <v>41472</v>
      </c>
      <c r="AE17" s="119">
        <f>'Incremental_Cost Year 2'!BA75</f>
        <v>0</v>
      </c>
      <c r="AF17" s="119">
        <f>'Incremental_Cost Year 2'!BB75</f>
        <v>-1429800</v>
      </c>
      <c r="AG17" s="130"/>
      <c r="AH17" s="75">
        <f>'Incremental_Cost Year 3'!AQ75</f>
        <v>2031863.7</v>
      </c>
      <c r="AI17" s="75">
        <f>'Incremental_Cost Year 3'!AR75</f>
        <v>1358040</v>
      </c>
      <c r="AJ17" s="75">
        <f>'Incremental_Cost Year 3'!AS75</f>
        <v>0</v>
      </c>
      <c r="AK17" s="75">
        <f>'Incremental_Cost Year 3'!AT75</f>
        <v>3389903.7</v>
      </c>
      <c r="AL17" s="75">
        <f>'Incremental_Cost Year 3'!AU75</f>
        <v>3238103.7</v>
      </c>
      <c r="AM17" s="75">
        <f>'Incremental_Cost Year 3'!AV75</f>
        <v>0</v>
      </c>
      <c r="AN17" s="75">
        <f>'Incremental_Cost Year 3'!AW75</f>
        <v>0</v>
      </c>
      <c r="AO17" s="75">
        <f>'Incremental_Cost Year 3'!AX75</f>
        <v>0</v>
      </c>
      <c r="AP17" s="75">
        <f>'Incremental_Cost Year 3'!AY75</f>
        <v>0</v>
      </c>
      <c r="AQ17" s="75">
        <f>'Incremental_Cost Year 3'!AZ75</f>
        <v>0</v>
      </c>
      <c r="AR17" s="75">
        <f>'Incremental_Cost Year 3'!BA75</f>
        <v>0</v>
      </c>
      <c r="AS17" s="75">
        <f>'Incremental_Cost Year 3'!BB75</f>
        <v>-151800</v>
      </c>
      <c r="AT17" s="126"/>
      <c r="AU17" s="75">
        <f>'Incremental_Cost Year 4'!AQ75</f>
        <v>1263720.9600000002</v>
      </c>
      <c r="AV17" s="75">
        <f>'Incremental_Cost Year 4'!AR75</f>
        <v>1464840</v>
      </c>
      <c r="AW17" s="75">
        <f>'Incremental_Cost Year 4'!AS75</f>
        <v>0</v>
      </c>
      <c r="AX17" s="75">
        <f>'Incremental_Cost Year 4'!AT75</f>
        <v>2728560.9600000004</v>
      </c>
      <c r="AY17" s="75">
        <f>'Incremental_Cost Year 4'!AU75</f>
        <v>2576760.9600000004</v>
      </c>
      <c r="AZ17" s="75">
        <f>'Incremental_Cost Year 4'!AV75</f>
        <v>0</v>
      </c>
      <c r="BA17" s="75">
        <f>'Incremental_Cost Year 4'!AW75</f>
        <v>0</v>
      </c>
      <c r="BB17" s="75">
        <f>'Incremental_Cost Year 4'!AX75</f>
        <v>0</v>
      </c>
      <c r="BC17" s="75">
        <f>'Incremental_Cost Year 4'!AY75</f>
        <v>0</v>
      </c>
      <c r="BD17" s="75">
        <f>'Incremental_Cost Year 4'!AZ75</f>
        <v>0</v>
      </c>
      <c r="BE17" s="75">
        <f>'Incremental_Cost Year 4'!BA75</f>
        <v>0</v>
      </c>
      <c r="BF17" s="75">
        <f>'Incremental_Cost Year 4'!BB75</f>
        <v>-151800</v>
      </c>
      <c r="BG17" s="126"/>
      <c r="BH17" s="75">
        <f>'Incremental_Cost Year 5'!AQ75</f>
        <v>1361013.75</v>
      </c>
      <c r="BI17" s="75">
        <f>'Incremental_Cost Year 5'!AR75</f>
        <v>1581480</v>
      </c>
      <c r="BJ17" s="75">
        <f>'Incremental_Cost Year 5'!AS75</f>
        <v>0</v>
      </c>
      <c r="BK17" s="75">
        <f>'Incremental_Cost Year 5'!AT75</f>
        <v>2942493.75</v>
      </c>
      <c r="BL17" s="75">
        <f>'Incremental_Cost Year 5'!AU75</f>
        <v>2790693.75</v>
      </c>
      <c r="BM17" s="75">
        <f>'Incremental_Cost Year 5'!AV75</f>
        <v>0</v>
      </c>
      <c r="BN17" s="75">
        <f>'Incremental_Cost Year 5'!AW75</f>
        <v>0</v>
      </c>
      <c r="BO17" s="75">
        <f>'Incremental_Cost Year 5'!AX75</f>
        <v>0</v>
      </c>
      <c r="BP17" s="75">
        <f>'Incremental_Cost Year 5'!AY75</f>
        <v>0</v>
      </c>
      <c r="BQ17" s="75">
        <f>'Incremental_Cost Year 5'!AZ75</f>
        <v>0</v>
      </c>
      <c r="BR17" s="75">
        <f>'Incremental_Cost Year 5'!BA75</f>
        <v>0</v>
      </c>
      <c r="BS17" s="75">
        <f>'Incremental_Cost Year 5'!BB75</f>
        <v>-151800</v>
      </c>
      <c r="BT17" s="126"/>
      <c r="BU17" s="75">
        <f>'Incremental_Cost Year 6'!AQ75</f>
        <v>1447558.47</v>
      </c>
      <c r="BV17" s="75">
        <f>'Incremental_Cost Year 6'!AR75</f>
        <v>1733448</v>
      </c>
      <c r="BW17" s="75">
        <f>'Incremental_Cost Year 6'!AS75</f>
        <v>0</v>
      </c>
      <c r="BX17" s="75">
        <f>'Incremental_Cost Year 6'!AT75</f>
        <v>3181006.4699999997</v>
      </c>
      <c r="BY17" s="75">
        <f>'Incremental_Cost Year 6'!AU75</f>
        <v>3029206.4699999997</v>
      </c>
      <c r="BZ17" s="75">
        <f>'Incremental_Cost Year 6'!AV75</f>
        <v>0</v>
      </c>
      <c r="CA17" s="75">
        <f>'Incremental_Cost Year 6'!AW75</f>
        <v>0</v>
      </c>
      <c r="CB17" s="75">
        <f>'Incremental_Cost Year 6'!AX75</f>
        <v>0</v>
      </c>
      <c r="CC17" s="75">
        <f>'Incremental_Cost Year 6'!AY75</f>
        <v>0</v>
      </c>
      <c r="CD17" s="75">
        <f>'Incremental_Cost Year 6'!AZ75</f>
        <v>0</v>
      </c>
      <c r="CE17" s="75">
        <f>'Incremental_Cost Year 6'!BA75</f>
        <v>0</v>
      </c>
      <c r="CF17" s="75">
        <f>'Incremental_Cost Year 6'!BB75</f>
        <v>-151800</v>
      </c>
      <c r="CG17" s="126"/>
      <c r="CH17" s="75">
        <f>'Incremental_Cost Year 7'!AQ75</f>
        <v>1570794.7202999999</v>
      </c>
      <c r="CI17" s="75">
        <f>'Incremental_Cost Year 7'!AR75</f>
        <v>1881192</v>
      </c>
      <c r="CJ17" s="75">
        <f>'Incremental_Cost Year 7'!AS75</f>
        <v>0</v>
      </c>
      <c r="CK17" s="75">
        <f>'Incremental_Cost Year 7'!AT75</f>
        <v>3451986.7202999997</v>
      </c>
      <c r="CL17" s="75">
        <f>'Incremental_Cost Year 7'!AU75</f>
        <v>3300186.7202999997</v>
      </c>
      <c r="CM17" s="75">
        <f>'Incremental_Cost Year 7'!AV75</f>
        <v>0</v>
      </c>
      <c r="CN17" s="75">
        <f>'Incremental_Cost Year 7'!AW75</f>
        <v>0</v>
      </c>
      <c r="CO17" s="75">
        <f>'Incremental_Cost Year 7'!AX75</f>
        <v>0</v>
      </c>
      <c r="CP17" s="75">
        <f>'Incremental_Cost Year 7'!AY75</f>
        <v>0</v>
      </c>
      <c r="CQ17" s="75">
        <f>'Incremental_Cost Year 7'!AZ75</f>
        <v>0</v>
      </c>
      <c r="CR17" s="75">
        <f>'Incremental_Cost Year 7'!BA75</f>
        <v>0</v>
      </c>
      <c r="CS17" s="75">
        <f>'Incremental_Cost Year 7'!BB75</f>
        <v>-151800</v>
      </c>
      <c r="CT17" s="126"/>
      <c r="CU17" s="119"/>
      <c r="CV17" s="119"/>
      <c r="CW17" s="119"/>
      <c r="CX17" s="119"/>
      <c r="CY17" s="119"/>
      <c r="CZ17" s="119"/>
      <c r="DA17" s="119"/>
      <c r="DB17" s="119"/>
      <c r="DC17" s="119"/>
      <c r="DD17" s="119"/>
      <c r="DE17" s="119"/>
      <c r="DF17" s="75">
        <f t="shared" si="145"/>
        <v>0</v>
      </c>
      <c r="DG17" s="126"/>
      <c r="DH17" s="119"/>
      <c r="DI17" s="119"/>
      <c r="DJ17" s="119"/>
      <c r="DK17" s="119"/>
      <c r="DL17" s="119"/>
      <c r="DM17" s="119"/>
      <c r="DN17" s="119"/>
      <c r="DO17" s="119"/>
      <c r="DP17" s="119"/>
      <c r="DQ17" s="119"/>
      <c r="DR17" s="119"/>
      <c r="DS17" s="75">
        <f t="shared" si="146"/>
        <v>0</v>
      </c>
      <c r="DT17" s="126"/>
      <c r="DU17" s="119"/>
      <c r="DV17" s="119"/>
      <c r="DW17" s="119"/>
      <c r="DX17" s="119"/>
      <c r="DY17" s="119"/>
      <c r="DZ17" s="119"/>
      <c r="EA17" s="119"/>
      <c r="EB17" s="119"/>
      <c r="EC17" s="119"/>
      <c r="ED17" s="119"/>
      <c r="EE17" s="119"/>
      <c r="EF17" s="75">
        <f t="shared" si="147"/>
        <v>0</v>
      </c>
      <c r="EG17" s="126"/>
      <c r="EH17" s="75">
        <f>H17+U17+AH17+AU17+BH17+BU17+CH17+CU17+DH17+DU17</f>
        <v>10264466.250299999</v>
      </c>
      <c r="EI17" s="75">
        <f t="shared" si="160"/>
        <v>11823144</v>
      </c>
      <c r="EJ17" s="75">
        <f t="shared" si="160"/>
        <v>0</v>
      </c>
      <c r="EK17" s="75">
        <f t="shared" si="160"/>
        <v>22087610.250300001</v>
      </c>
      <c r="EL17" s="75">
        <f t="shared" si="160"/>
        <v>18150587.8303</v>
      </c>
      <c r="EM17" s="75">
        <f t="shared" si="160"/>
        <v>0</v>
      </c>
      <c r="EN17" s="75">
        <f t="shared" si="160"/>
        <v>0</v>
      </c>
      <c r="EO17" s="75">
        <f t="shared" si="160"/>
        <v>0</v>
      </c>
      <c r="EP17" s="75">
        <f t="shared" si="160"/>
        <v>1660670.42</v>
      </c>
      <c r="EQ17" s="75">
        <f t="shared" si="160"/>
        <v>87552</v>
      </c>
      <c r="ER17" s="75">
        <f t="shared" si="160"/>
        <v>0</v>
      </c>
      <c r="ES17" s="75">
        <f t="shared" si="160"/>
        <v>-2188800</v>
      </c>
    </row>
    <row r="18" spans="1:149" ht="15" customHeight="1">
      <c r="A18" s="39"/>
      <c r="B18" s="49"/>
      <c r="C18" s="224" t="s">
        <v>407</v>
      </c>
      <c r="D18" s="224"/>
      <c r="E18" s="225"/>
      <c r="F18" s="69"/>
      <c r="G18" s="73"/>
      <c r="H18" s="77">
        <f>SUM(H19:H19)</f>
        <v>0</v>
      </c>
      <c r="I18" s="77">
        <f t="shared" ref="I18:S18" si="161">SUM(I19:I19)</f>
        <v>0</v>
      </c>
      <c r="J18" s="77">
        <f t="shared" si="161"/>
        <v>0</v>
      </c>
      <c r="K18" s="77">
        <f t="shared" si="161"/>
        <v>0</v>
      </c>
      <c r="L18" s="77">
        <f t="shared" si="161"/>
        <v>0</v>
      </c>
      <c r="M18" s="77">
        <f t="shared" si="161"/>
        <v>0</v>
      </c>
      <c r="N18" s="77">
        <f t="shared" si="161"/>
        <v>0</v>
      </c>
      <c r="O18" s="77">
        <f t="shared" si="161"/>
        <v>0</v>
      </c>
      <c r="P18" s="77">
        <f t="shared" si="161"/>
        <v>0</v>
      </c>
      <c r="Q18" s="77">
        <f t="shared" si="161"/>
        <v>0</v>
      </c>
      <c r="R18" s="77">
        <f t="shared" si="161"/>
        <v>0</v>
      </c>
      <c r="S18" s="77">
        <f t="shared" si="161"/>
        <v>0</v>
      </c>
      <c r="T18" s="123"/>
      <c r="U18" s="77">
        <f t="shared" ref="U18:AF18" si="162">SUM(U19:U19)</f>
        <v>82506.899999999994</v>
      </c>
      <c r="V18" s="77">
        <f t="shared" si="162"/>
        <v>610800</v>
      </c>
      <c r="W18" s="77">
        <f t="shared" si="162"/>
        <v>0</v>
      </c>
      <c r="X18" s="77">
        <f t="shared" si="162"/>
        <v>693306.9</v>
      </c>
      <c r="Y18" s="77">
        <f t="shared" si="162"/>
        <v>442506.9</v>
      </c>
      <c r="Z18" s="77">
        <f t="shared" si="162"/>
        <v>0</v>
      </c>
      <c r="AA18" s="77">
        <f t="shared" si="162"/>
        <v>0</v>
      </c>
      <c r="AB18" s="77">
        <f t="shared" si="162"/>
        <v>0</v>
      </c>
      <c r="AC18" s="77">
        <f t="shared" si="162"/>
        <v>0</v>
      </c>
      <c r="AD18" s="77">
        <f t="shared" si="162"/>
        <v>250800</v>
      </c>
      <c r="AE18" s="77">
        <f t="shared" si="162"/>
        <v>0</v>
      </c>
      <c r="AF18" s="77">
        <f t="shared" si="162"/>
        <v>0</v>
      </c>
      <c r="AG18" s="130"/>
      <c r="AH18" s="77">
        <f t="shared" ref="AH18:AS18" si="163">SUM(AH19:AH19)</f>
        <v>0</v>
      </c>
      <c r="AI18" s="77">
        <f t="shared" si="163"/>
        <v>1072800</v>
      </c>
      <c r="AJ18" s="77">
        <f t="shared" si="163"/>
        <v>2760000</v>
      </c>
      <c r="AK18" s="77">
        <f t="shared" si="163"/>
        <v>3832800</v>
      </c>
      <c r="AL18" s="77">
        <f t="shared" si="163"/>
        <v>2760000</v>
      </c>
      <c r="AM18" s="77">
        <f t="shared" si="163"/>
        <v>0</v>
      </c>
      <c r="AN18" s="77">
        <f t="shared" si="163"/>
        <v>0</v>
      </c>
      <c r="AO18" s="77">
        <f t="shared" si="163"/>
        <v>0</v>
      </c>
      <c r="AP18" s="77">
        <f t="shared" si="163"/>
        <v>0</v>
      </c>
      <c r="AQ18" s="77">
        <f t="shared" si="163"/>
        <v>1072800</v>
      </c>
      <c r="AR18" s="77">
        <f t="shared" si="163"/>
        <v>0</v>
      </c>
      <c r="AS18" s="77">
        <f t="shared" si="163"/>
        <v>0</v>
      </c>
      <c r="AT18" s="126"/>
      <c r="AU18" s="77">
        <f t="shared" ref="AU18:BF18" si="164">SUM(AU19:AU19)</f>
        <v>0</v>
      </c>
      <c r="AV18" s="77">
        <f t="shared" si="164"/>
        <v>1072800</v>
      </c>
      <c r="AW18" s="77">
        <f t="shared" si="164"/>
        <v>2760000</v>
      </c>
      <c r="AX18" s="77">
        <f t="shared" si="164"/>
        <v>3832800</v>
      </c>
      <c r="AY18" s="77">
        <f t="shared" si="164"/>
        <v>2760000</v>
      </c>
      <c r="AZ18" s="77">
        <f t="shared" si="164"/>
        <v>0</v>
      </c>
      <c r="BA18" s="77">
        <f t="shared" si="164"/>
        <v>0</v>
      </c>
      <c r="BB18" s="77">
        <f t="shared" si="164"/>
        <v>0</v>
      </c>
      <c r="BC18" s="77">
        <f t="shared" si="164"/>
        <v>0</v>
      </c>
      <c r="BD18" s="77">
        <f t="shared" si="164"/>
        <v>1072800</v>
      </c>
      <c r="BE18" s="77">
        <f t="shared" si="164"/>
        <v>0</v>
      </c>
      <c r="BF18" s="77">
        <f t="shared" si="164"/>
        <v>0</v>
      </c>
      <c r="BG18" s="126"/>
      <c r="BH18" s="77">
        <f t="shared" ref="BH18:BS18" si="165">SUM(BH19:BH19)</f>
        <v>0</v>
      </c>
      <c r="BI18" s="77">
        <f t="shared" si="165"/>
        <v>1072800</v>
      </c>
      <c r="BJ18" s="77">
        <f t="shared" si="165"/>
        <v>2760000</v>
      </c>
      <c r="BK18" s="77">
        <f t="shared" si="165"/>
        <v>3832800</v>
      </c>
      <c r="BL18" s="77">
        <f t="shared" si="165"/>
        <v>2760000</v>
      </c>
      <c r="BM18" s="77">
        <f t="shared" si="165"/>
        <v>0</v>
      </c>
      <c r="BN18" s="77">
        <f t="shared" si="165"/>
        <v>0</v>
      </c>
      <c r="BO18" s="77">
        <f t="shared" si="165"/>
        <v>0</v>
      </c>
      <c r="BP18" s="77">
        <f t="shared" si="165"/>
        <v>0</v>
      </c>
      <c r="BQ18" s="77">
        <f t="shared" si="165"/>
        <v>1072800</v>
      </c>
      <c r="BR18" s="77">
        <f t="shared" si="165"/>
        <v>0</v>
      </c>
      <c r="BS18" s="77">
        <f t="shared" si="165"/>
        <v>0</v>
      </c>
      <c r="BT18" s="126"/>
      <c r="BU18" s="77">
        <f t="shared" ref="BU18:CF18" si="166">SUM(BU19:BU19)</f>
        <v>0</v>
      </c>
      <c r="BV18" s="77">
        <f t="shared" si="166"/>
        <v>1072800</v>
      </c>
      <c r="BW18" s="77">
        <f t="shared" si="166"/>
        <v>2760000</v>
      </c>
      <c r="BX18" s="77">
        <f t="shared" si="166"/>
        <v>3832800</v>
      </c>
      <c r="BY18" s="77">
        <f t="shared" si="166"/>
        <v>2760000</v>
      </c>
      <c r="BZ18" s="77">
        <f t="shared" si="166"/>
        <v>0</v>
      </c>
      <c r="CA18" s="77">
        <f t="shared" si="166"/>
        <v>0</v>
      </c>
      <c r="CB18" s="77">
        <f t="shared" si="166"/>
        <v>0</v>
      </c>
      <c r="CC18" s="77">
        <f t="shared" si="166"/>
        <v>0</v>
      </c>
      <c r="CD18" s="77">
        <f t="shared" si="166"/>
        <v>1072800</v>
      </c>
      <c r="CE18" s="77">
        <f t="shared" si="166"/>
        <v>0</v>
      </c>
      <c r="CF18" s="77">
        <f t="shared" si="166"/>
        <v>0</v>
      </c>
      <c r="CG18" s="126"/>
      <c r="CH18" s="77">
        <f t="shared" ref="CH18:CS18" si="167">SUM(CH19:CH19)</f>
        <v>0</v>
      </c>
      <c r="CI18" s="77">
        <f t="shared" si="167"/>
        <v>1072800</v>
      </c>
      <c r="CJ18" s="77">
        <f t="shared" si="167"/>
        <v>2760000</v>
      </c>
      <c r="CK18" s="77">
        <f t="shared" si="167"/>
        <v>3832800</v>
      </c>
      <c r="CL18" s="77">
        <f t="shared" si="167"/>
        <v>2760000</v>
      </c>
      <c r="CM18" s="77">
        <f t="shared" si="167"/>
        <v>0</v>
      </c>
      <c r="CN18" s="77">
        <f t="shared" si="167"/>
        <v>0</v>
      </c>
      <c r="CO18" s="77">
        <f t="shared" si="167"/>
        <v>0</v>
      </c>
      <c r="CP18" s="77">
        <f t="shared" si="167"/>
        <v>0</v>
      </c>
      <c r="CQ18" s="77">
        <f t="shared" si="167"/>
        <v>1072800</v>
      </c>
      <c r="CR18" s="77">
        <f t="shared" si="167"/>
        <v>0</v>
      </c>
      <c r="CS18" s="77">
        <f t="shared" si="167"/>
        <v>0</v>
      </c>
      <c r="CT18" s="126"/>
      <c r="CU18" s="77">
        <f t="shared" ref="CU18:DF18" si="168">SUM(CU19:CU19)</f>
        <v>0</v>
      </c>
      <c r="CV18" s="77">
        <f t="shared" si="168"/>
        <v>0</v>
      </c>
      <c r="CW18" s="77">
        <f t="shared" si="168"/>
        <v>0</v>
      </c>
      <c r="CX18" s="77">
        <f t="shared" si="168"/>
        <v>0</v>
      </c>
      <c r="CY18" s="77">
        <f t="shared" si="168"/>
        <v>0</v>
      </c>
      <c r="CZ18" s="77">
        <f t="shared" si="168"/>
        <v>0</v>
      </c>
      <c r="DA18" s="77">
        <f t="shared" si="168"/>
        <v>0</v>
      </c>
      <c r="DB18" s="77">
        <f t="shared" si="168"/>
        <v>0</v>
      </c>
      <c r="DC18" s="77">
        <f t="shared" si="168"/>
        <v>0</v>
      </c>
      <c r="DD18" s="77">
        <f t="shared" si="168"/>
        <v>0</v>
      </c>
      <c r="DE18" s="77">
        <f t="shared" si="168"/>
        <v>0</v>
      </c>
      <c r="DF18" s="77">
        <f t="shared" si="168"/>
        <v>0</v>
      </c>
      <c r="DG18" s="126"/>
      <c r="DH18" s="77">
        <f t="shared" ref="DH18:DS18" si="169">SUM(DH19:DH19)</f>
        <v>0</v>
      </c>
      <c r="DI18" s="77">
        <f t="shared" si="169"/>
        <v>0</v>
      </c>
      <c r="DJ18" s="77">
        <f t="shared" si="169"/>
        <v>0</v>
      </c>
      <c r="DK18" s="77">
        <f t="shared" si="169"/>
        <v>0</v>
      </c>
      <c r="DL18" s="77">
        <f t="shared" si="169"/>
        <v>0</v>
      </c>
      <c r="DM18" s="77">
        <f t="shared" si="169"/>
        <v>0</v>
      </c>
      <c r="DN18" s="77">
        <f t="shared" si="169"/>
        <v>0</v>
      </c>
      <c r="DO18" s="77">
        <f t="shared" si="169"/>
        <v>0</v>
      </c>
      <c r="DP18" s="77">
        <f t="shared" si="169"/>
        <v>0</v>
      </c>
      <c r="DQ18" s="77">
        <f t="shared" si="169"/>
        <v>0</v>
      </c>
      <c r="DR18" s="77">
        <f t="shared" si="169"/>
        <v>0</v>
      </c>
      <c r="DS18" s="77">
        <f t="shared" si="169"/>
        <v>0</v>
      </c>
      <c r="DT18" s="126"/>
      <c r="DU18" s="77">
        <f t="shared" ref="DU18:EF18" si="170">SUM(DU19:DU19)</f>
        <v>0</v>
      </c>
      <c r="DV18" s="77">
        <f t="shared" si="170"/>
        <v>0</v>
      </c>
      <c r="DW18" s="77">
        <f t="shared" si="170"/>
        <v>0</v>
      </c>
      <c r="DX18" s="77">
        <f t="shared" si="170"/>
        <v>0</v>
      </c>
      <c r="DY18" s="77">
        <f t="shared" si="170"/>
        <v>0</v>
      </c>
      <c r="DZ18" s="77">
        <f t="shared" si="170"/>
        <v>0</v>
      </c>
      <c r="EA18" s="77">
        <f t="shared" si="170"/>
        <v>0</v>
      </c>
      <c r="EB18" s="77">
        <f t="shared" si="170"/>
        <v>0</v>
      </c>
      <c r="EC18" s="77">
        <f t="shared" si="170"/>
        <v>0</v>
      </c>
      <c r="ED18" s="77">
        <f t="shared" si="170"/>
        <v>0</v>
      </c>
      <c r="EE18" s="77">
        <f t="shared" si="170"/>
        <v>0</v>
      </c>
      <c r="EF18" s="77">
        <f t="shared" si="170"/>
        <v>0</v>
      </c>
      <c r="EG18" s="126"/>
      <c r="EH18" s="77">
        <f t="shared" ref="EH18:ES18" si="171">SUM(EH19:EH19)</f>
        <v>82506.899999999994</v>
      </c>
      <c r="EI18" s="77">
        <f t="shared" si="171"/>
        <v>5974800</v>
      </c>
      <c r="EJ18" s="77">
        <f t="shared" si="171"/>
        <v>13800000</v>
      </c>
      <c r="EK18" s="77">
        <f t="shared" si="171"/>
        <v>19857306.899999999</v>
      </c>
      <c r="EL18" s="77">
        <f t="shared" si="171"/>
        <v>14242506.9</v>
      </c>
      <c r="EM18" s="77">
        <f t="shared" si="171"/>
        <v>0</v>
      </c>
      <c r="EN18" s="77">
        <f t="shared" si="171"/>
        <v>0</v>
      </c>
      <c r="EO18" s="77">
        <f t="shared" si="171"/>
        <v>0</v>
      </c>
      <c r="EP18" s="77">
        <f t="shared" si="171"/>
        <v>0</v>
      </c>
      <c r="EQ18" s="77">
        <f t="shared" si="171"/>
        <v>5614800</v>
      </c>
      <c r="ER18" s="77">
        <f t="shared" si="171"/>
        <v>0</v>
      </c>
      <c r="ES18" s="77">
        <f t="shared" si="171"/>
        <v>0</v>
      </c>
    </row>
    <row r="19" spans="1:149" ht="41.4">
      <c r="B19" s="41"/>
      <c r="C19" s="38"/>
      <c r="D19" s="47" t="s">
        <v>586</v>
      </c>
      <c r="E19" s="86" t="s">
        <v>408</v>
      </c>
      <c r="F19" s="88" t="s">
        <v>438</v>
      </c>
      <c r="G19" s="89" t="s">
        <v>434</v>
      </c>
      <c r="H19" s="75">
        <f>'Incremental_Cost Year 1'!AQ81</f>
        <v>0</v>
      </c>
      <c r="I19" s="75">
        <f>'Incremental_Cost Year 1'!AR81</f>
        <v>0</v>
      </c>
      <c r="J19" s="75">
        <f>'Incremental_Cost Year 1'!AS81</f>
        <v>0</v>
      </c>
      <c r="K19" s="75">
        <f>'Incremental_Cost Year 1'!AT81</f>
        <v>0</v>
      </c>
      <c r="L19" s="75">
        <f>'Incremental_Cost Year 1'!AU81</f>
        <v>0</v>
      </c>
      <c r="M19" s="75">
        <f>'Incremental_Cost Year 1'!AV81</f>
        <v>0</v>
      </c>
      <c r="N19" s="75">
        <f>'Incremental_Cost Year 1'!AW81</f>
        <v>0</v>
      </c>
      <c r="O19" s="75">
        <f>'Incremental_Cost Year 1'!AX81</f>
        <v>0</v>
      </c>
      <c r="P19" s="75">
        <f>'Incremental_Cost Year 1'!AY81</f>
        <v>0</v>
      </c>
      <c r="Q19" s="75">
        <f>'Incremental_Cost Year 1'!AZ81</f>
        <v>0</v>
      </c>
      <c r="R19" s="75">
        <f>'Incremental_Cost Year 1'!BA81</f>
        <v>0</v>
      </c>
      <c r="S19" s="75">
        <f>'Incremental_Cost Year 1'!BB81</f>
        <v>0</v>
      </c>
      <c r="T19" s="123"/>
      <c r="U19" s="119">
        <f>'Incremental_Cost Year 2'!AQ81</f>
        <v>82506.899999999994</v>
      </c>
      <c r="V19" s="119">
        <f>'Incremental_Cost Year 2'!AR81</f>
        <v>610800</v>
      </c>
      <c r="W19" s="119">
        <f>'Incremental_Cost Year 2'!AS81</f>
        <v>0</v>
      </c>
      <c r="X19" s="119">
        <f>'Incremental_Cost Year 2'!AT81</f>
        <v>693306.9</v>
      </c>
      <c r="Y19" s="119">
        <f>'Incremental_Cost Year 2'!AU81</f>
        <v>442506.9</v>
      </c>
      <c r="Z19" s="119">
        <f>'Incremental_Cost Year 2'!AV81</f>
        <v>0</v>
      </c>
      <c r="AA19" s="119">
        <f>'Incremental_Cost Year 2'!AW81</f>
        <v>0</v>
      </c>
      <c r="AB19" s="119">
        <f>'Incremental_Cost Year 2'!AX81</f>
        <v>0</v>
      </c>
      <c r="AC19" s="119">
        <f>'Incremental_Cost Year 2'!AY81</f>
        <v>0</v>
      </c>
      <c r="AD19" s="119">
        <f>'Incremental_Cost Year 2'!AZ81</f>
        <v>250800</v>
      </c>
      <c r="AE19" s="119">
        <f>'Incremental_Cost Year 2'!BA81</f>
        <v>0</v>
      </c>
      <c r="AF19" s="119">
        <f>'Incremental_Cost Year 2'!BB81</f>
        <v>0</v>
      </c>
      <c r="AG19" s="130"/>
      <c r="AH19" s="75">
        <f>'Incremental_Cost Year 3'!AQ81</f>
        <v>0</v>
      </c>
      <c r="AI19" s="75">
        <f>'Incremental_Cost Year 3'!AR81</f>
        <v>1072800</v>
      </c>
      <c r="AJ19" s="75">
        <f>'Incremental_Cost Year 3'!AS81</f>
        <v>2760000</v>
      </c>
      <c r="AK19" s="75">
        <f>'Incremental_Cost Year 3'!AT81</f>
        <v>3832800</v>
      </c>
      <c r="AL19" s="75">
        <f>'Incremental_Cost Year 3'!AU81</f>
        <v>2760000</v>
      </c>
      <c r="AM19" s="75">
        <f>'Incremental_Cost Year 3'!AV81</f>
        <v>0</v>
      </c>
      <c r="AN19" s="75">
        <f>'Incremental_Cost Year 3'!AW81</f>
        <v>0</v>
      </c>
      <c r="AO19" s="75">
        <f>'Incremental_Cost Year 3'!AX81</f>
        <v>0</v>
      </c>
      <c r="AP19" s="75">
        <f>'Incremental_Cost Year 3'!AY81</f>
        <v>0</v>
      </c>
      <c r="AQ19" s="75">
        <f>'Incremental_Cost Year 3'!AZ81</f>
        <v>1072800</v>
      </c>
      <c r="AR19" s="75">
        <f>'Incremental_Cost Year 3'!BA81</f>
        <v>0</v>
      </c>
      <c r="AS19" s="75">
        <f>'Incremental_Cost Year 3'!BB81</f>
        <v>0</v>
      </c>
      <c r="AT19" s="126"/>
      <c r="AU19" s="75">
        <f>'Incremental_Cost Year 4'!AQ81</f>
        <v>0</v>
      </c>
      <c r="AV19" s="75">
        <f>'Incremental_Cost Year 4'!AR81</f>
        <v>1072800</v>
      </c>
      <c r="AW19" s="75">
        <f>'Incremental_Cost Year 4'!AS81</f>
        <v>2760000</v>
      </c>
      <c r="AX19" s="75">
        <f>'Incremental_Cost Year 4'!AT81</f>
        <v>3832800</v>
      </c>
      <c r="AY19" s="75">
        <f>'Incremental_Cost Year 4'!AU81</f>
        <v>2760000</v>
      </c>
      <c r="AZ19" s="75">
        <f>'Incremental_Cost Year 4'!AV81</f>
        <v>0</v>
      </c>
      <c r="BA19" s="75">
        <f>'Incremental_Cost Year 4'!AW81</f>
        <v>0</v>
      </c>
      <c r="BB19" s="75">
        <f>'Incremental_Cost Year 4'!AX81</f>
        <v>0</v>
      </c>
      <c r="BC19" s="75">
        <f>'Incremental_Cost Year 4'!AY81</f>
        <v>0</v>
      </c>
      <c r="BD19" s="75">
        <f>'Incremental_Cost Year 4'!AZ81</f>
        <v>1072800</v>
      </c>
      <c r="BE19" s="75">
        <f>'Incremental_Cost Year 4'!BA81</f>
        <v>0</v>
      </c>
      <c r="BF19" s="75">
        <f>'Incremental_Cost Year 4'!BB81</f>
        <v>0</v>
      </c>
      <c r="BG19" s="126"/>
      <c r="BH19" s="75">
        <f>'Incremental_Cost Year 5'!AQ81</f>
        <v>0</v>
      </c>
      <c r="BI19" s="75">
        <f>'Incremental_Cost Year 5'!AR81</f>
        <v>1072800</v>
      </c>
      <c r="BJ19" s="75">
        <f>'Incremental_Cost Year 5'!AS81</f>
        <v>2760000</v>
      </c>
      <c r="BK19" s="75">
        <f>'Incremental_Cost Year 5'!AT81</f>
        <v>3832800</v>
      </c>
      <c r="BL19" s="75">
        <f>'Incremental_Cost Year 5'!AU81</f>
        <v>2760000</v>
      </c>
      <c r="BM19" s="75">
        <f>'Incremental_Cost Year 5'!AV81</f>
        <v>0</v>
      </c>
      <c r="BN19" s="75">
        <f>'Incremental_Cost Year 5'!AW81</f>
        <v>0</v>
      </c>
      <c r="BO19" s="75">
        <f>'Incremental_Cost Year 5'!AX81</f>
        <v>0</v>
      </c>
      <c r="BP19" s="75">
        <f>'Incremental_Cost Year 5'!AY81</f>
        <v>0</v>
      </c>
      <c r="BQ19" s="75">
        <f>'Incremental_Cost Year 5'!AZ81</f>
        <v>1072800</v>
      </c>
      <c r="BR19" s="75">
        <f>'Incremental_Cost Year 5'!BA81</f>
        <v>0</v>
      </c>
      <c r="BS19" s="75">
        <f>'Incremental_Cost Year 5'!BB81</f>
        <v>0</v>
      </c>
      <c r="BT19" s="126"/>
      <c r="BU19" s="75">
        <f>'Incremental_Cost Year 6'!AQ81</f>
        <v>0</v>
      </c>
      <c r="BV19" s="75">
        <f>'Incremental_Cost Year 6'!AR81</f>
        <v>1072800</v>
      </c>
      <c r="BW19" s="75">
        <f>'Incremental_Cost Year 6'!AS81</f>
        <v>2760000</v>
      </c>
      <c r="BX19" s="75">
        <f>'Incremental_Cost Year 6'!AT81</f>
        <v>3832800</v>
      </c>
      <c r="BY19" s="75">
        <f>'Incremental_Cost Year 6'!AU81</f>
        <v>2760000</v>
      </c>
      <c r="BZ19" s="75">
        <f>'Incremental_Cost Year 6'!AV81</f>
        <v>0</v>
      </c>
      <c r="CA19" s="75">
        <f>'Incremental_Cost Year 6'!AW81</f>
        <v>0</v>
      </c>
      <c r="CB19" s="75">
        <f>'Incremental_Cost Year 6'!AX81</f>
        <v>0</v>
      </c>
      <c r="CC19" s="75">
        <f>'Incremental_Cost Year 6'!AY81</f>
        <v>0</v>
      </c>
      <c r="CD19" s="75">
        <f>'Incremental_Cost Year 6'!AZ81</f>
        <v>1072800</v>
      </c>
      <c r="CE19" s="75">
        <f>'Incremental_Cost Year 6'!BA81</f>
        <v>0</v>
      </c>
      <c r="CF19" s="75">
        <f>'Incremental_Cost Year 6'!BB81</f>
        <v>0</v>
      </c>
      <c r="CG19" s="126"/>
      <c r="CH19" s="75">
        <f>'Incremental_Cost Year 7'!AQ81</f>
        <v>0</v>
      </c>
      <c r="CI19" s="75">
        <f>'Incremental_Cost Year 7'!AR81</f>
        <v>1072800</v>
      </c>
      <c r="CJ19" s="75">
        <f>'Incremental_Cost Year 7'!AS81</f>
        <v>2760000</v>
      </c>
      <c r="CK19" s="75">
        <f>'Incremental_Cost Year 7'!AT81</f>
        <v>3832800</v>
      </c>
      <c r="CL19" s="75">
        <f>'Incremental_Cost Year 7'!AU81</f>
        <v>2760000</v>
      </c>
      <c r="CM19" s="75">
        <f>'Incremental_Cost Year 7'!AV81</f>
        <v>0</v>
      </c>
      <c r="CN19" s="75">
        <f>'Incremental_Cost Year 7'!AW81</f>
        <v>0</v>
      </c>
      <c r="CO19" s="75">
        <f>'Incremental_Cost Year 7'!AX81</f>
        <v>0</v>
      </c>
      <c r="CP19" s="75">
        <f>'Incremental_Cost Year 7'!AY81</f>
        <v>0</v>
      </c>
      <c r="CQ19" s="75">
        <f>'Incremental_Cost Year 7'!AZ81</f>
        <v>1072800</v>
      </c>
      <c r="CR19" s="75">
        <f>'Incremental_Cost Year 7'!BA81</f>
        <v>0</v>
      </c>
      <c r="CS19" s="75">
        <f>'Incremental_Cost Year 7'!BB81</f>
        <v>0</v>
      </c>
      <c r="CT19" s="126"/>
      <c r="CU19" s="119"/>
      <c r="CV19" s="119"/>
      <c r="CW19" s="119"/>
      <c r="CX19" s="119"/>
      <c r="CY19" s="119"/>
      <c r="CZ19" s="119"/>
      <c r="DA19" s="119"/>
      <c r="DB19" s="119"/>
      <c r="DC19" s="119"/>
      <c r="DD19" s="119"/>
      <c r="DE19" s="119"/>
      <c r="DF19" s="75">
        <f t="shared" si="145"/>
        <v>0</v>
      </c>
      <c r="DG19" s="126"/>
      <c r="DH19" s="119"/>
      <c r="DI19" s="119"/>
      <c r="DJ19" s="119"/>
      <c r="DK19" s="119"/>
      <c r="DL19" s="119"/>
      <c r="DM19" s="119"/>
      <c r="DN19" s="119"/>
      <c r="DO19" s="119"/>
      <c r="DP19" s="119"/>
      <c r="DQ19" s="119"/>
      <c r="DR19" s="119"/>
      <c r="DS19" s="75">
        <f t="shared" si="146"/>
        <v>0</v>
      </c>
      <c r="DT19" s="126"/>
      <c r="DU19" s="119"/>
      <c r="DV19" s="119"/>
      <c r="DW19" s="119"/>
      <c r="DX19" s="119"/>
      <c r="DY19" s="119"/>
      <c r="DZ19" s="119"/>
      <c r="EA19" s="119"/>
      <c r="EB19" s="119"/>
      <c r="EC19" s="119"/>
      <c r="ED19" s="119"/>
      <c r="EE19" s="119"/>
      <c r="EF19" s="75">
        <f t="shared" si="147"/>
        <v>0</v>
      </c>
      <c r="EG19" s="126"/>
      <c r="EH19" s="75">
        <f>H19+U19+AH19+AU19+BH19+BU19+CH19+CU19+DH19+DU19</f>
        <v>82506.899999999994</v>
      </c>
      <c r="EI19" s="75">
        <f t="shared" ref="EI19:ES19" si="172">I19+V19+AI19+AV19+BI19+BV19+CI19+CV19+DI19+DV19</f>
        <v>5974800</v>
      </c>
      <c r="EJ19" s="75">
        <f t="shared" si="172"/>
        <v>13800000</v>
      </c>
      <c r="EK19" s="75">
        <f t="shared" si="172"/>
        <v>19857306.899999999</v>
      </c>
      <c r="EL19" s="75">
        <f t="shared" si="172"/>
        <v>14242506.9</v>
      </c>
      <c r="EM19" s="75">
        <f t="shared" si="172"/>
        <v>0</v>
      </c>
      <c r="EN19" s="75">
        <f t="shared" si="172"/>
        <v>0</v>
      </c>
      <c r="EO19" s="75">
        <f t="shared" si="172"/>
        <v>0</v>
      </c>
      <c r="EP19" s="75">
        <f t="shared" si="172"/>
        <v>0</v>
      </c>
      <c r="EQ19" s="75">
        <f t="shared" si="172"/>
        <v>5614800</v>
      </c>
      <c r="ER19" s="75">
        <f t="shared" si="172"/>
        <v>0</v>
      </c>
      <c r="ES19" s="75">
        <f t="shared" si="172"/>
        <v>0</v>
      </c>
    </row>
    <row r="20" spans="1:149" ht="15" customHeight="1">
      <c r="B20" s="226" t="s">
        <v>410</v>
      </c>
      <c r="C20" s="227"/>
      <c r="D20" s="227"/>
      <c r="E20" s="228"/>
      <c r="F20" s="61"/>
      <c r="G20" s="61"/>
      <c r="H20" s="76">
        <f>SUM(H21+H27)</f>
        <v>0</v>
      </c>
      <c r="I20" s="76">
        <f t="shared" ref="I20:S20" si="173">SUM(I21+I27)</f>
        <v>0</v>
      </c>
      <c r="J20" s="76">
        <f t="shared" si="173"/>
        <v>0</v>
      </c>
      <c r="K20" s="76">
        <f t="shared" si="173"/>
        <v>0</v>
      </c>
      <c r="L20" s="76">
        <f t="shared" si="173"/>
        <v>0</v>
      </c>
      <c r="M20" s="76">
        <f t="shared" si="173"/>
        <v>0</v>
      </c>
      <c r="N20" s="76">
        <f t="shared" si="173"/>
        <v>0</v>
      </c>
      <c r="O20" s="76">
        <f t="shared" si="173"/>
        <v>0</v>
      </c>
      <c r="P20" s="76">
        <f t="shared" si="173"/>
        <v>0</v>
      </c>
      <c r="Q20" s="76">
        <f t="shared" si="173"/>
        <v>0</v>
      </c>
      <c r="R20" s="76">
        <f t="shared" si="173"/>
        <v>0</v>
      </c>
      <c r="S20" s="76">
        <f t="shared" si="173"/>
        <v>0</v>
      </c>
      <c r="T20" s="124"/>
      <c r="U20" s="76">
        <f>SUM(U21+U27)</f>
        <v>3019910.085</v>
      </c>
      <c r="V20" s="76">
        <f t="shared" ref="V20" si="174">SUM(V21+V27)</f>
        <v>2645400</v>
      </c>
      <c r="W20" s="76">
        <f t="shared" ref="W20" si="175">SUM(W21+W27)</f>
        <v>0</v>
      </c>
      <c r="X20" s="76">
        <f t="shared" ref="X20" si="176">SUM(X21+X27)</f>
        <v>5665310.085</v>
      </c>
      <c r="Y20" s="76">
        <f t="shared" ref="Y20" si="177">SUM(Y21+Y27)</f>
        <v>2103627.2850000001</v>
      </c>
      <c r="Z20" s="76">
        <f t="shared" ref="Z20" si="178">SUM(Z21+Z27)</f>
        <v>0</v>
      </c>
      <c r="AA20" s="76">
        <f t="shared" ref="AA20" si="179">SUM(AA21+AA27)</f>
        <v>0</v>
      </c>
      <c r="AB20" s="76">
        <f t="shared" ref="AB20:AC20" si="180">SUM(AB21+AB27)</f>
        <v>456000</v>
      </c>
      <c r="AC20" s="76">
        <f t="shared" si="180"/>
        <v>0</v>
      </c>
      <c r="AD20" s="76">
        <f t="shared" ref="AD20" si="181">SUM(AD21+AD27)</f>
        <v>0</v>
      </c>
      <c r="AE20" s="76">
        <f t="shared" ref="AE20" si="182">SUM(AE21+AE27)</f>
        <v>0</v>
      </c>
      <c r="AF20" s="76">
        <f t="shared" ref="AF20" si="183">SUM(AF21+AF27)</f>
        <v>-3105682.8</v>
      </c>
      <c r="AG20" s="124"/>
      <c r="AH20" s="76">
        <f>SUM(AH21+AH27)</f>
        <v>5558175.9299999997</v>
      </c>
      <c r="AI20" s="76">
        <f t="shared" ref="AI20" si="184">SUM(AI21+AI27)</f>
        <v>2593800</v>
      </c>
      <c r="AJ20" s="76">
        <f t="shared" ref="AJ20" si="185">SUM(AJ21+AJ27)</f>
        <v>0</v>
      </c>
      <c r="AK20" s="76">
        <f t="shared" ref="AK20" si="186">SUM(AK21+AK27)</f>
        <v>8151975.9299999997</v>
      </c>
      <c r="AL20" s="76">
        <f t="shared" ref="AL20" si="187">SUM(AL21+AL27)</f>
        <v>4753152.93</v>
      </c>
      <c r="AM20" s="76">
        <f t="shared" ref="AM20" si="188">SUM(AM21+AM27)</f>
        <v>656611.5</v>
      </c>
      <c r="AN20" s="76">
        <f t="shared" ref="AN20" si="189">SUM(AN21+AN27)</f>
        <v>0</v>
      </c>
      <c r="AO20" s="76">
        <f t="shared" ref="AO20:AP20" si="190">SUM(AO21+AO27)</f>
        <v>456000</v>
      </c>
      <c r="AP20" s="76">
        <f t="shared" si="190"/>
        <v>0</v>
      </c>
      <c r="AQ20" s="76">
        <f t="shared" ref="AQ20" si="191">SUM(AQ21+AQ27)</f>
        <v>0</v>
      </c>
      <c r="AR20" s="76">
        <f t="shared" ref="AR20" si="192">SUM(AR21+AR27)</f>
        <v>0</v>
      </c>
      <c r="AS20" s="76">
        <f t="shared" ref="AS20" si="193">SUM(AS21+AS27)</f>
        <v>-2286211.5</v>
      </c>
      <c r="AT20" s="126"/>
      <c r="AU20" s="76">
        <f>SUM(AU21+AU27)</f>
        <v>5558175.9299999997</v>
      </c>
      <c r="AV20" s="76">
        <f t="shared" ref="AV20" si="194">SUM(AV21+AV27)</f>
        <v>3089400</v>
      </c>
      <c r="AW20" s="76">
        <f t="shared" ref="AW20" si="195">SUM(AW21+AW27)</f>
        <v>0</v>
      </c>
      <c r="AX20" s="76">
        <f t="shared" ref="AX20" si="196">SUM(AX21+AX27)</f>
        <v>8647575.9299999997</v>
      </c>
      <c r="AY20" s="76">
        <f t="shared" ref="AY20" si="197">SUM(AY21+AY27)</f>
        <v>5869575.9299999997</v>
      </c>
      <c r="AZ20" s="76">
        <f t="shared" ref="AZ20" si="198">SUM(AZ21+AZ27)</f>
        <v>91200</v>
      </c>
      <c r="BA20" s="76">
        <f t="shared" ref="BA20" si="199">SUM(BA21+BA27)</f>
        <v>0</v>
      </c>
      <c r="BB20" s="76">
        <f t="shared" ref="BB20:BD20" si="200">SUM(BB21+BB27)</f>
        <v>0</v>
      </c>
      <c r="BC20" s="76">
        <f t="shared" si="200"/>
        <v>0</v>
      </c>
      <c r="BD20" s="76">
        <f t="shared" si="200"/>
        <v>0</v>
      </c>
      <c r="BE20" s="76">
        <f t="shared" ref="BE20" si="201">SUM(BE21+BE27)</f>
        <v>0</v>
      </c>
      <c r="BF20" s="76">
        <f t="shared" ref="BF20" si="202">SUM(BF21+BF27)</f>
        <v>-2686800</v>
      </c>
      <c r="BG20" s="126"/>
      <c r="BH20" s="76">
        <f>SUM(BH21+BH27)</f>
        <v>4634670.4800000004</v>
      </c>
      <c r="BI20" s="76">
        <f t="shared" ref="BI20" si="203">SUM(BI21+BI27)</f>
        <v>3107400</v>
      </c>
      <c r="BJ20" s="76">
        <f t="shared" ref="BJ20" si="204">SUM(BJ21+BJ27)</f>
        <v>34500</v>
      </c>
      <c r="BK20" s="76">
        <f t="shared" ref="BK20" si="205">SUM(BK21+BK27)</f>
        <v>7776570.4800000004</v>
      </c>
      <c r="BL20" s="76">
        <f t="shared" ref="BL20" si="206">SUM(BL21+BL27)</f>
        <v>4173341.4299999997</v>
      </c>
      <c r="BM20" s="76">
        <f t="shared" ref="BM20" si="207">SUM(BM21+BM27)</f>
        <v>91200</v>
      </c>
      <c r="BN20" s="76">
        <f t="shared" ref="BN20" si="208">SUM(BN21+BN27)</f>
        <v>0</v>
      </c>
      <c r="BO20" s="76">
        <f t="shared" ref="BO20:BP20" si="209">SUM(BO21+BO27)</f>
        <v>0</v>
      </c>
      <c r="BP20" s="76">
        <f t="shared" si="209"/>
        <v>0</v>
      </c>
      <c r="BQ20" s="76">
        <f t="shared" ref="BQ20" si="210">SUM(BQ21+BQ27)</f>
        <v>0</v>
      </c>
      <c r="BR20" s="76">
        <f t="shared" ref="BR20" si="211">SUM(BR21+BR27)</f>
        <v>0</v>
      </c>
      <c r="BS20" s="76">
        <f t="shared" ref="BS20" si="212">SUM(BS21+BS27)</f>
        <v>-3512029.05</v>
      </c>
      <c r="BT20" s="126"/>
      <c r="BU20" s="76">
        <f>SUM(BU21+BU27)</f>
        <v>3880788.48</v>
      </c>
      <c r="BV20" s="76">
        <f t="shared" ref="BV20" si="213">SUM(BV21+BV27)</f>
        <v>1678200</v>
      </c>
      <c r="BW20" s="76">
        <f t="shared" ref="BW20" si="214">SUM(BW21+BW27)</f>
        <v>0</v>
      </c>
      <c r="BX20" s="76">
        <f t="shared" ref="BX20" si="215">SUM(BX21+BX27)</f>
        <v>5558988.4799999995</v>
      </c>
      <c r="BY20" s="76">
        <f t="shared" ref="BY20" si="216">SUM(BY21+BY27)</f>
        <v>4173341.4299999997</v>
      </c>
      <c r="BZ20" s="76">
        <f t="shared" ref="BZ20" si="217">SUM(BZ21+BZ27)</f>
        <v>91200</v>
      </c>
      <c r="CA20" s="76">
        <f t="shared" ref="CA20" si="218">SUM(CA21+CA27)</f>
        <v>0</v>
      </c>
      <c r="CB20" s="76">
        <f t="shared" ref="CB20:CC20" si="219">SUM(CB21+CB27)</f>
        <v>0</v>
      </c>
      <c r="CC20" s="76">
        <f t="shared" si="219"/>
        <v>0</v>
      </c>
      <c r="CD20" s="76">
        <f t="shared" ref="CD20" si="220">SUM(CD21+CD27)</f>
        <v>0</v>
      </c>
      <c r="CE20" s="76">
        <f t="shared" ref="CE20" si="221">SUM(CE21+CE27)</f>
        <v>0</v>
      </c>
      <c r="CF20" s="76">
        <f t="shared" ref="CF20" si="222">SUM(CF21+CF27)</f>
        <v>-1294447.05</v>
      </c>
      <c r="CG20" s="126"/>
      <c r="CH20" s="76">
        <f>SUM(CH21+CH27)</f>
        <v>4841988.03</v>
      </c>
      <c r="CI20" s="76">
        <f t="shared" ref="CI20" si="223">SUM(CI21+CI27)</f>
        <v>2759400</v>
      </c>
      <c r="CJ20" s="76">
        <f t="shared" ref="CJ20" si="224">SUM(CJ21+CJ27)</f>
        <v>0</v>
      </c>
      <c r="CK20" s="76">
        <f t="shared" ref="CK20" si="225">SUM(CK21+CK27)</f>
        <v>7601388.0300000003</v>
      </c>
      <c r="CL20" s="76">
        <f t="shared" ref="CL20" si="226">SUM(CL21+CL27)</f>
        <v>4738752.93</v>
      </c>
      <c r="CM20" s="76">
        <f t="shared" ref="CM20" si="227">SUM(CM21+CM27)</f>
        <v>91200</v>
      </c>
      <c r="CN20" s="76">
        <f t="shared" ref="CN20" si="228">SUM(CN21+CN27)</f>
        <v>0</v>
      </c>
      <c r="CO20" s="76">
        <f t="shared" ref="CO20:CP20" si="229">SUM(CO21+CO27)</f>
        <v>0</v>
      </c>
      <c r="CP20" s="76">
        <f t="shared" si="229"/>
        <v>0</v>
      </c>
      <c r="CQ20" s="76">
        <f t="shared" ref="CQ20" si="230">SUM(CQ21+CQ27)</f>
        <v>0</v>
      </c>
      <c r="CR20" s="76">
        <f t="shared" ref="CR20" si="231">SUM(CR21+CR27)</f>
        <v>0</v>
      </c>
      <c r="CS20" s="76">
        <f t="shared" ref="CS20" si="232">SUM(CS21+CS27)</f>
        <v>-2771435.1</v>
      </c>
      <c r="CT20" s="126"/>
      <c r="CU20" s="76">
        <f>SUM(CU21+CU27)</f>
        <v>0</v>
      </c>
      <c r="CV20" s="76">
        <f t="shared" ref="CV20" si="233">SUM(CV21+CV27)</f>
        <v>0</v>
      </c>
      <c r="CW20" s="76">
        <f t="shared" ref="CW20" si="234">SUM(CW21+CW27)</f>
        <v>0</v>
      </c>
      <c r="CX20" s="76">
        <f t="shared" ref="CX20" si="235">SUM(CX21+CX27)</f>
        <v>0</v>
      </c>
      <c r="CY20" s="76">
        <f t="shared" ref="CY20" si="236">SUM(CY21+CY27)</f>
        <v>0</v>
      </c>
      <c r="CZ20" s="76">
        <f t="shared" ref="CZ20" si="237">SUM(CZ21+CZ27)</f>
        <v>0</v>
      </c>
      <c r="DA20" s="76">
        <f t="shared" ref="DA20" si="238">SUM(DA21+DA27)</f>
        <v>0</v>
      </c>
      <c r="DB20" s="76">
        <f t="shared" ref="DB20:DC20" si="239">SUM(DB21+DB27)</f>
        <v>0</v>
      </c>
      <c r="DC20" s="76">
        <f t="shared" si="239"/>
        <v>0</v>
      </c>
      <c r="DD20" s="76">
        <f t="shared" ref="DD20" si="240">SUM(DD21+DD27)</f>
        <v>0</v>
      </c>
      <c r="DE20" s="76">
        <f t="shared" ref="DE20" si="241">SUM(DE21+DE27)</f>
        <v>0</v>
      </c>
      <c r="DF20" s="76">
        <f t="shared" ref="DF20" si="242">SUM(DF21+DF27)</f>
        <v>0</v>
      </c>
      <c r="DG20" s="126"/>
      <c r="DH20" s="76">
        <f>SUM(DH21+DH27)</f>
        <v>0</v>
      </c>
      <c r="DI20" s="76">
        <f t="shared" ref="DI20" si="243">SUM(DI21+DI27)</f>
        <v>0</v>
      </c>
      <c r="DJ20" s="76">
        <f t="shared" ref="DJ20" si="244">SUM(DJ21+DJ27)</f>
        <v>0</v>
      </c>
      <c r="DK20" s="76">
        <f t="shared" ref="DK20" si="245">SUM(DK21+DK27)</f>
        <v>0</v>
      </c>
      <c r="DL20" s="76">
        <f t="shared" ref="DL20" si="246">SUM(DL21+DL27)</f>
        <v>0</v>
      </c>
      <c r="DM20" s="76">
        <f t="shared" ref="DM20" si="247">SUM(DM21+DM27)</f>
        <v>0</v>
      </c>
      <c r="DN20" s="76">
        <f t="shared" ref="DN20" si="248">SUM(DN21+DN27)</f>
        <v>0</v>
      </c>
      <c r="DO20" s="76">
        <f t="shared" ref="DO20:DP20" si="249">SUM(DO21+DO27)</f>
        <v>0</v>
      </c>
      <c r="DP20" s="76">
        <f t="shared" si="249"/>
        <v>0</v>
      </c>
      <c r="DQ20" s="76">
        <f t="shared" ref="DQ20" si="250">SUM(DQ21+DQ27)</f>
        <v>0</v>
      </c>
      <c r="DR20" s="76">
        <f t="shared" ref="DR20" si="251">SUM(DR21+DR27)</f>
        <v>0</v>
      </c>
      <c r="DS20" s="76">
        <f t="shared" ref="DS20" si="252">SUM(DS21+DS27)</f>
        <v>0</v>
      </c>
      <c r="DT20" s="126"/>
      <c r="DU20" s="76">
        <f>SUM(DU21+DU27)</f>
        <v>0</v>
      </c>
      <c r="DV20" s="76">
        <f t="shared" ref="DV20" si="253">SUM(DV21+DV27)</f>
        <v>0</v>
      </c>
      <c r="DW20" s="76">
        <f t="shared" ref="DW20" si="254">SUM(DW21+DW27)</f>
        <v>0</v>
      </c>
      <c r="DX20" s="76">
        <f t="shared" ref="DX20" si="255">SUM(DX21+DX27)</f>
        <v>0</v>
      </c>
      <c r="DY20" s="76">
        <f t="shared" ref="DY20" si="256">SUM(DY21+DY27)</f>
        <v>0</v>
      </c>
      <c r="DZ20" s="76">
        <f t="shared" ref="DZ20" si="257">SUM(DZ21+DZ27)</f>
        <v>0</v>
      </c>
      <c r="EA20" s="76">
        <f t="shared" ref="EA20" si="258">SUM(EA21+EA27)</f>
        <v>0</v>
      </c>
      <c r="EB20" s="76">
        <f t="shared" ref="EB20:EC20" si="259">SUM(EB21+EB27)</f>
        <v>0</v>
      </c>
      <c r="EC20" s="76">
        <f t="shared" si="259"/>
        <v>0</v>
      </c>
      <c r="ED20" s="76">
        <f t="shared" ref="ED20" si="260">SUM(ED21+ED27)</f>
        <v>0</v>
      </c>
      <c r="EE20" s="76">
        <f t="shared" ref="EE20" si="261">SUM(EE21+EE27)</f>
        <v>0</v>
      </c>
      <c r="EF20" s="76">
        <f t="shared" ref="EF20" si="262">SUM(EF21+EF27)</f>
        <v>0</v>
      </c>
      <c r="EG20" s="126"/>
      <c r="EH20" s="76">
        <f>SUM(EH21+EH27)</f>
        <v>27493708.935000002</v>
      </c>
      <c r="EI20" s="76">
        <f t="shared" ref="EI20" si="263">SUM(EI21+EI27)</f>
        <v>15873600</v>
      </c>
      <c r="EJ20" s="76">
        <f t="shared" ref="EJ20" si="264">SUM(EJ21+EJ27)</f>
        <v>34500</v>
      </c>
      <c r="EK20" s="76">
        <f t="shared" ref="EK20" si="265">SUM(EK21+EK27)</f>
        <v>43401808.935000002</v>
      </c>
      <c r="EL20" s="76">
        <f t="shared" ref="EL20" si="266">SUM(EL21+EL27)</f>
        <v>25811791.935000002</v>
      </c>
      <c r="EM20" s="76">
        <f t="shared" ref="EM20" si="267">SUM(EM21+EM27)</f>
        <v>1021411.5</v>
      </c>
      <c r="EN20" s="76">
        <f t="shared" ref="EN20" si="268">SUM(EN21+EN27)</f>
        <v>0</v>
      </c>
      <c r="EO20" s="76">
        <f t="shared" ref="EO20:EP20" si="269">SUM(EO21+EO27)</f>
        <v>912000</v>
      </c>
      <c r="EP20" s="76">
        <f t="shared" si="269"/>
        <v>0</v>
      </c>
      <c r="EQ20" s="76">
        <f t="shared" ref="EQ20" si="270">SUM(EQ21+EQ27)</f>
        <v>0</v>
      </c>
      <c r="ER20" s="76">
        <f t="shared" ref="ER20" si="271">SUM(ER21+ER27)</f>
        <v>0</v>
      </c>
      <c r="ES20" s="76">
        <f t="shared" ref="ES20" si="272">SUM(ES21+ES27)</f>
        <v>-15656605.5</v>
      </c>
    </row>
    <row r="21" spans="1:149" ht="15" customHeight="1">
      <c r="A21" s="39"/>
      <c r="B21" s="48"/>
      <c r="C21" s="229" t="s">
        <v>411</v>
      </c>
      <c r="D21" s="229"/>
      <c r="E21" s="230"/>
      <c r="F21" s="117"/>
      <c r="G21" s="117"/>
      <c r="H21" s="77">
        <f>SUM(H22:H26)</f>
        <v>0</v>
      </c>
      <c r="I21" s="77">
        <f t="shared" ref="I21:S21" si="273">SUM(I22:I26)</f>
        <v>0</v>
      </c>
      <c r="J21" s="77">
        <f t="shared" si="273"/>
        <v>0</v>
      </c>
      <c r="K21" s="77">
        <f t="shared" si="273"/>
        <v>0</v>
      </c>
      <c r="L21" s="77">
        <f t="shared" si="273"/>
        <v>0</v>
      </c>
      <c r="M21" s="77">
        <f t="shared" si="273"/>
        <v>0</v>
      </c>
      <c r="N21" s="77">
        <f t="shared" si="273"/>
        <v>0</v>
      </c>
      <c r="O21" s="77">
        <f t="shared" si="273"/>
        <v>0</v>
      </c>
      <c r="P21" s="77">
        <f t="shared" si="273"/>
        <v>0</v>
      </c>
      <c r="Q21" s="77">
        <f t="shared" si="273"/>
        <v>0</v>
      </c>
      <c r="R21" s="77">
        <f t="shared" si="273"/>
        <v>0</v>
      </c>
      <c r="S21" s="77">
        <f t="shared" si="273"/>
        <v>0</v>
      </c>
      <c r="T21" s="124"/>
      <c r="U21" s="77">
        <f>SUM(U22:U26)</f>
        <v>1130823</v>
      </c>
      <c r="V21" s="77">
        <f t="shared" ref="V21" si="274">SUM(V22:V26)</f>
        <v>698400</v>
      </c>
      <c r="W21" s="77">
        <f t="shared" ref="W21" si="275">SUM(W22:W26)</f>
        <v>0</v>
      </c>
      <c r="X21" s="77">
        <f t="shared" ref="X21" si="276">SUM(X22:X26)</f>
        <v>1829223</v>
      </c>
      <c r="Y21" s="77">
        <f t="shared" ref="Y21" si="277">SUM(Y22:Y26)</f>
        <v>1145223</v>
      </c>
      <c r="Z21" s="77">
        <f t="shared" ref="Z21" si="278">SUM(Z22:Z26)</f>
        <v>0</v>
      </c>
      <c r="AA21" s="77">
        <f t="shared" ref="AA21" si="279">SUM(AA22:AA26)</f>
        <v>0</v>
      </c>
      <c r="AB21" s="77">
        <f t="shared" ref="AB21:AC21" si="280">SUM(AB22:AB26)</f>
        <v>456000</v>
      </c>
      <c r="AC21" s="77">
        <f t="shared" si="280"/>
        <v>0</v>
      </c>
      <c r="AD21" s="77">
        <f t="shared" ref="AD21" si="281">SUM(AD22:AD26)</f>
        <v>0</v>
      </c>
      <c r="AE21" s="77">
        <f t="shared" ref="AE21" si="282">SUM(AE22:AE26)</f>
        <v>0</v>
      </c>
      <c r="AF21" s="77">
        <f t="shared" ref="AF21" si="283">SUM(AF22:AF26)</f>
        <v>-228000</v>
      </c>
      <c r="AG21" s="124"/>
      <c r="AH21" s="77">
        <f>SUM(AH22:AH26)</f>
        <v>2827057.5</v>
      </c>
      <c r="AI21" s="77">
        <f t="shared" ref="AI21" si="284">SUM(AI22:AI26)</f>
        <v>933600</v>
      </c>
      <c r="AJ21" s="77">
        <f t="shared" ref="AJ21" si="285">SUM(AJ22:AJ26)</f>
        <v>0</v>
      </c>
      <c r="AK21" s="77">
        <f t="shared" ref="AK21" si="286">SUM(AK22:AK26)</f>
        <v>3760657.5</v>
      </c>
      <c r="AL21" s="77">
        <f t="shared" ref="AL21" si="287">SUM(AL22:AL26)</f>
        <v>1710634.5</v>
      </c>
      <c r="AM21" s="77">
        <f t="shared" ref="AM21" si="288">SUM(AM22:AM26)</f>
        <v>565411.5</v>
      </c>
      <c r="AN21" s="77">
        <f t="shared" ref="AN21" si="289">SUM(AN22:AN26)</f>
        <v>0</v>
      </c>
      <c r="AO21" s="77">
        <f t="shared" ref="AO21:AP21" si="290">SUM(AO22:AO26)</f>
        <v>456000</v>
      </c>
      <c r="AP21" s="77">
        <f t="shared" si="290"/>
        <v>0</v>
      </c>
      <c r="AQ21" s="77">
        <f t="shared" ref="AQ21" si="291">SUM(AQ22:AQ26)</f>
        <v>0</v>
      </c>
      <c r="AR21" s="77">
        <f t="shared" ref="AR21" si="292">SUM(AR22:AR26)</f>
        <v>0</v>
      </c>
      <c r="AS21" s="77">
        <f t="shared" ref="AS21" si="293">SUM(AS22:AS26)</f>
        <v>-1028611.5</v>
      </c>
      <c r="AT21" s="126"/>
      <c r="AU21" s="77">
        <f>SUM(AU22:AU26)</f>
        <v>2827057.5</v>
      </c>
      <c r="AV21" s="77">
        <f t="shared" ref="AV21" si="294">SUM(AV22:AV26)</f>
        <v>1429200</v>
      </c>
      <c r="AW21" s="77">
        <f t="shared" ref="AW21" si="295">SUM(AW22:AW26)</f>
        <v>0</v>
      </c>
      <c r="AX21" s="77">
        <f t="shared" ref="AX21" si="296">SUM(AX22:AX26)</f>
        <v>4256257.5</v>
      </c>
      <c r="AY21" s="77">
        <f t="shared" ref="AY21" si="297">SUM(AY22:AY26)</f>
        <v>2827057.5</v>
      </c>
      <c r="AZ21" s="77">
        <f t="shared" ref="AZ21" si="298">SUM(AZ22:AZ26)</f>
        <v>0</v>
      </c>
      <c r="BA21" s="77">
        <f t="shared" ref="BA21" si="299">SUM(BA22:BA26)</f>
        <v>0</v>
      </c>
      <c r="BB21" s="77">
        <f t="shared" ref="BB21:BD21" si="300">SUM(BB22:BB26)</f>
        <v>0</v>
      </c>
      <c r="BC21" s="77">
        <f t="shared" si="300"/>
        <v>0</v>
      </c>
      <c r="BD21" s="77">
        <f t="shared" si="300"/>
        <v>0</v>
      </c>
      <c r="BE21" s="77">
        <f t="shared" ref="BE21" si="301">SUM(BE22:BE26)</f>
        <v>0</v>
      </c>
      <c r="BF21" s="77">
        <f t="shared" ref="BF21" si="302">SUM(BF22:BF26)</f>
        <v>-1429200</v>
      </c>
      <c r="BG21" s="126"/>
      <c r="BH21" s="77">
        <f>SUM(BH22:BH26)</f>
        <v>1696234.5</v>
      </c>
      <c r="BI21" s="77">
        <f t="shared" ref="BI21" si="303">SUM(BI22:BI26)</f>
        <v>702000</v>
      </c>
      <c r="BJ21" s="77">
        <f t="shared" ref="BJ21" si="304">SUM(BJ22:BJ26)</f>
        <v>0</v>
      </c>
      <c r="BK21" s="77">
        <f t="shared" ref="BK21" si="305">SUM(BK22:BK26)</f>
        <v>2398234.5</v>
      </c>
      <c r="BL21" s="77">
        <f t="shared" ref="BL21" si="306">SUM(BL22:BL26)</f>
        <v>1130823</v>
      </c>
      <c r="BM21" s="77">
        <f t="shared" ref="BM21" si="307">SUM(BM22:BM26)</f>
        <v>0</v>
      </c>
      <c r="BN21" s="77">
        <f t="shared" ref="BN21" si="308">SUM(BN22:BN26)</f>
        <v>0</v>
      </c>
      <c r="BO21" s="77">
        <f t="shared" ref="BO21:BP21" si="309">SUM(BO22:BO26)</f>
        <v>0</v>
      </c>
      <c r="BP21" s="77">
        <f t="shared" si="309"/>
        <v>0</v>
      </c>
      <c r="BQ21" s="77">
        <f t="shared" ref="BQ21" si="310">SUM(BQ22:BQ26)</f>
        <v>0</v>
      </c>
      <c r="BR21" s="77">
        <f t="shared" ref="BR21" si="311">SUM(BR22:BR26)</f>
        <v>0</v>
      </c>
      <c r="BS21" s="77">
        <f t="shared" ref="BS21" si="312">SUM(BS22:BS26)</f>
        <v>-1267411.5</v>
      </c>
      <c r="BT21" s="126"/>
      <c r="BU21" s="77">
        <f>SUM(BU22:BU26)</f>
        <v>1130823</v>
      </c>
      <c r="BV21" s="77">
        <f t="shared" ref="BV21" si="313">SUM(BV22:BV26)</f>
        <v>18000</v>
      </c>
      <c r="BW21" s="77">
        <f t="shared" ref="BW21" si="314">SUM(BW22:BW26)</f>
        <v>0</v>
      </c>
      <c r="BX21" s="77">
        <f t="shared" ref="BX21" si="315">SUM(BX22:BX26)</f>
        <v>1148823</v>
      </c>
      <c r="BY21" s="77">
        <f t="shared" ref="BY21" si="316">SUM(BY22:BY26)</f>
        <v>1130823</v>
      </c>
      <c r="BZ21" s="77">
        <f t="shared" ref="BZ21" si="317">SUM(BZ22:BZ26)</f>
        <v>0</v>
      </c>
      <c r="CA21" s="77">
        <f t="shared" ref="CA21" si="318">SUM(CA22:CA26)</f>
        <v>0</v>
      </c>
      <c r="CB21" s="77">
        <f t="shared" ref="CB21:CC21" si="319">SUM(CB22:CB26)</f>
        <v>0</v>
      </c>
      <c r="CC21" s="77">
        <f t="shared" si="319"/>
        <v>0</v>
      </c>
      <c r="CD21" s="77">
        <f t="shared" ref="CD21" si="320">SUM(CD22:CD26)</f>
        <v>0</v>
      </c>
      <c r="CE21" s="77">
        <f t="shared" ref="CE21" si="321">SUM(CE22:CE26)</f>
        <v>0</v>
      </c>
      <c r="CF21" s="77">
        <f t="shared" ref="CF21" si="322">SUM(CF22:CF26)</f>
        <v>-18000</v>
      </c>
      <c r="CG21" s="126"/>
      <c r="CH21" s="77">
        <f>SUM(CH22:CH26)</f>
        <v>1696234.5</v>
      </c>
      <c r="CI21" s="77">
        <f t="shared" ref="CI21" si="323">SUM(CI22:CI26)</f>
        <v>264000</v>
      </c>
      <c r="CJ21" s="77">
        <f t="shared" ref="CJ21" si="324">SUM(CJ22:CJ26)</f>
        <v>0</v>
      </c>
      <c r="CK21" s="77">
        <f t="shared" ref="CK21" si="325">SUM(CK22:CK26)</f>
        <v>1960234.5</v>
      </c>
      <c r="CL21" s="77">
        <f t="shared" ref="CL21" si="326">SUM(CL22:CL26)</f>
        <v>1696234.5</v>
      </c>
      <c r="CM21" s="77">
        <f t="shared" ref="CM21" si="327">SUM(CM22:CM26)</f>
        <v>0</v>
      </c>
      <c r="CN21" s="77">
        <f t="shared" ref="CN21" si="328">SUM(CN22:CN26)</f>
        <v>0</v>
      </c>
      <c r="CO21" s="77">
        <f t="shared" ref="CO21:CP21" si="329">SUM(CO22:CO26)</f>
        <v>0</v>
      </c>
      <c r="CP21" s="77">
        <f t="shared" si="329"/>
        <v>0</v>
      </c>
      <c r="CQ21" s="77">
        <f t="shared" ref="CQ21" si="330">SUM(CQ22:CQ26)</f>
        <v>0</v>
      </c>
      <c r="CR21" s="77">
        <f t="shared" ref="CR21" si="331">SUM(CR22:CR26)</f>
        <v>0</v>
      </c>
      <c r="CS21" s="77">
        <f t="shared" ref="CS21" si="332">SUM(CS22:CS26)</f>
        <v>-264000</v>
      </c>
      <c r="CT21" s="126"/>
      <c r="CU21" s="77">
        <f>SUM(CU22:CU26)</f>
        <v>0</v>
      </c>
      <c r="CV21" s="77">
        <f t="shared" ref="CV21" si="333">SUM(CV22:CV26)</f>
        <v>0</v>
      </c>
      <c r="CW21" s="77">
        <f t="shared" ref="CW21" si="334">SUM(CW22:CW26)</f>
        <v>0</v>
      </c>
      <c r="CX21" s="77">
        <f t="shared" ref="CX21" si="335">SUM(CX22:CX26)</f>
        <v>0</v>
      </c>
      <c r="CY21" s="77">
        <f t="shared" ref="CY21" si="336">SUM(CY22:CY26)</f>
        <v>0</v>
      </c>
      <c r="CZ21" s="77">
        <f t="shared" ref="CZ21" si="337">SUM(CZ22:CZ26)</f>
        <v>0</v>
      </c>
      <c r="DA21" s="77">
        <f t="shared" ref="DA21" si="338">SUM(DA22:DA26)</f>
        <v>0</v>
      </c>
      <c r="DB21" s="77">
        <f t="shared" ref="DB21:DC21" si="339">SUM(DB22:DB26)</f>
        <v>0</v>
      </c>
      <c r="DC21" s="77">
        <f t="shared" si="339"/>
        <v>0</v>
      </c>
      <c r="DD21" s="77">
        <f t="shared" ref="DD21" si="340">SUM(DD22:DD26)</f>
        <v>0</v>
      </c>
      <c r="DE21" s="77">
        <f t="shared" ref="DE21" si="341">SUM(DE22:DE26)</f>
        <v>0</v>
      </c>
      <c r="DF21" s="77">
        <f t="shared" ref="DF21" si="342">SUM(DF22:DF26)</f>
        <v>0</v>
      </c>
      <c r="DG21" s="126"/>
      <c r="DH21" s="77">
        <f>SUM(DH22:DH26)</f>
        <v>0</v>
      </c>
      <c r="DI21" s="77">
        <f t="shared" ref="DI21" si="343">SUM(DI22:DI26)</f>
        <v>0</v>
      </c>
      <c r="DJ21" s="77">
        <f t="shared" ref="DJ21" si="344">SUM(DJ22:DJ26)</f>
        <v>0</v>
      </c>
      <c r="DK21" s="77">
        <f t="shared" ref="DK21" si="345">SUM(DK22:DK26)</f>
        <v>0</v>
      </c>
      <c r="DL21" s="77">
        <f t="shared" ref="DL21" si="346">SUM(DL22:DL26)</f>
        <v>0</v>
      </c>
      <c r="DM21" s="77">
        <f t="shared" ref="DM21" si="347">SUM(DM22:DM26)</f>
        <v>0</v>
      </c>
      <c r="DN21" s="77">
        <f t="shared" ref="DN21" si="348">SUM(DN22:DN26)</f>
        <v>0</v>
      </c>
      <c r="DO21" s="77">
        <f t="shared" ref="DO21:DP21" si="349">SUM(DO22:DO26)</f>
        <v>0</v>
      </c>
      <c r="DP21" s="77">
        <f t="shared" si="349"/>
        <v>0</v>
      </c>
      <c r="DQ21" s="77">
        <f t="shared" ref="DQ21" si="350">SUM(DQ22:DQ26)</f>
        <v>0</v>
      </c>
      <c r="DR21" s="77">
        <f t="shared" ref="DR21" si="351">SUM(DR22:DR26)</f>
        <v>0</v>
      </c>
      <c r="DS21" s="77">
        <f t="shared" ref="DS21" si="352">SUM(DS22:DS26)</f>
        <v>0</v>
      </c>
      <c r="DT21" s="126"/>
      <c r="DU21" s="77">
        <f>SUM(DU22:DU26)</f>
        <v>0</v>
      </c>
      <c r="DV21" s="77">
        <f t="shared" ref="DV21" si="353">SUM(DV22:DV26)</f>
        <v>0</v>
      </c>
      <c r="DW21" s="77">
        <f t="shared" ref="DW21" si="354">SUM(DW22:DW26)</f>
        <v>0</v>
      </c>
      <c r="DX21" s="77">
        <f t="shared" ref="DX21" si="355">SUM(DX22:DX26)</f>
        <v>0</v>
      </c>
      <c r="DY21" s="77">
        <f t="shared" ref="DY21" si="356">SUM(DY22:DY26)</f>
        <v>0</v>
      </c>
      <c r="DZ21" s="77">
        <f t="shared" ref="DZ21" si="357">SUM(DZ22:DZ26)</f>
        <v>0</v>
      </c>
      <c r="EA21" s="77">
        <f t="shared" ref="EA21" si="358">SUM(EA22:EA26)</f>
        <v>0</v>
      </c>
      <c r="EB21" s="77">
        <f t="shared" ref="EB21:EC21" si="359">SUM(EB22:EB26)</f>
        <v>0</v>
      </c>
      <c r="EC21" s="77">
        <f t="shared" si="359"/>
        <v>0</v>
      </c>
      <c r="ED21" s="77">
        <f t="shared" ref="ED21" si="360">SUM(ED22:ED26)</f>
        <v>0</v>
      </c>
      <c r="EE21" s="77">
        <f t="shared" ref="EE21" si="361">SUM(EE22:EE26)</f>
        <v>0</v>
      </c>
      <c r="EF21" s="77">
        <f t="shared" ref="EF21" si="362">SUM(EF22:EF26)</f>
        <v>0</v>
      </c>
      <c r="EG21" s="126"/>
      <c r="EH21" s="77">
        <f>SUM(EH22:EH26)</f>
        <v>11308230</v>
      </c>
      <c r="EI21" s="77">
        <f t="shared" ref="EI21" si="363">SUM(EI22:EI26)</f>
        <v>4045200</v>
      </c>
      <c r="EJ21" s="77">
        <f t="shared" ref="EJ21" si="364">SUM(EJ22:EJ26)</f>
        <v>0</v>
      </c>
      <c r="EK21" s="77">
        <f t="shared" ref="EK21" si="365">SUM(EK22:EK26)</f>
        <v>15353430</v>
      </c>
      <c r="EL21" s="77">
        <f t="shared" ref="EL21" si="366">SUM(EL22:EL26)</f>
        <v>9640795.5</v>
      </c>
      <c r="EM21" s="77">
        <f t="shared" ref="EM21" si="367">SUM(EM22:EM26)</f>
        <v>565411.5</v>
      </c>
      <c r="EN21" s="77">
        <f t="shared" ref="EN21" si="368">SUM(EN22:EN26)</f>
        <v>0</v>
      </c>
      <c r="EO21" s="77">
        <f t="shared" ref="EO21:EP21" si="369">SUM(EO22:EO26)</f>
        <v>912000</v>
      </c>
      <c r="EP21" s="77">
        <f t="shared" si="369"/>
        <v>0</v>
      </c>
      <c r="EQ21" s="77">
        <f t="shared" ref="EQ21" si="370">SUM(EQ22:EQ26)</f>
        <v>0</v>
      </c>
      <c r="ER21" s="77">
        <f t="shared" ref="ER21" si="371">SUM(ER22:ER26)</f>
        <v>0</v>
      </c>
      <c r="ES21" s="77">
        <f t="shared" ref="ES21" si="372">SUM(ES22:ES26)</f>
        <v>-4235223</v>
      </c>
    </row>
    <row r="22" spans="1:149" ht="41.4">
      <c r="B22" s="41"/>
      <c r="C22" s="240"/>
      <c r="D22" s="47" t="s">
        <v>587</v>
      </c>
      <c r="E22" s="86" t="s">
        <v>412</v>
      </c>
      <c r="F22" s="46" t="s">
        <v>438</v>
      </c>
      <c r="G22" s="46" t="s">
        <v>442</v>
      </c>
      <c r="H22" s="75">
        <f>'Incremental_Cost Year 1'!AQ88</f>
        <v>0</v>
      </c>
      <c r="I22" s="75">
        <f>'Incremental_Cost Year 1'!AR88</f>
        <v>0</v>
      </c>
      <c r="J22" s="75">
        <f>'Incremental_Cost Year 1'!AS88</f>
        <v>0</v>
      </c>
      <c r="K22" s="75">
        <f>'Incremental_Cost Year 1'!AT88</f>
        <v>0</v>
      </c>
      <c r="L22" s="75">
        <f>'Incremental_Cost Year 1'!AU88</f>
        <v>0</v>
      </c>
      <c r="M22" s="75">
        <f>'Incremental_Cost Year 1'!AV88</f>
        <v>0</v>
      </c>
      <c r="N22" s="75">
        <f>'Incremental_Cost Year 1'!AW88</f>
        <v>0</v>
      </c>
      <c r="O22" s="75">
        <f>'Incremental_Cost Year 1'!AX88</f>
        <v>0</v>
      </c>
      <c r="P22" s="75">
        <f>'Incremental_Cost Year 1'!AY88</f>
        <v>0</v>
      </c>
      <c r="Q22" s="75">
        <f>'Incremental_Cost Year 1'!AZ88</f>
        <v>0</v>
      </c>
      <c r="R22" s="75">
        <f>'Incremental_Cost Year 1'!BA88</f>
        <v>0</v>
      </c>
      <c r="S22" s="75">
        <f>'Incremental_Cost Year 1'!BB88</f>
        <v>0</v>
      </c>
      <c r="T22" s="123"/>
      <c r="U22" s="75">
        <f>'Incremental_Cost Year 2'!AQ88</f>
        <v>0</v>
      </c>
      <c r="V22" s="75">
        <f>'Incremental_Cost Year 2'!AR88</f>
        <v>228000</v>
      </c>
      <c r="W22" s="75">
        <f>'Incremental_Cost Year 2'!AS88</f>
        <v>0</v>
      </c>
      <c r="X22" s="75">
        <f>'Incremental_Cost Year 2'!AT88</f>
        <v>228000</v>
      </c>
      <c r="Y22" s="75">
        <f>'Incremental_Cost Year 2'!AU88</f>
        <v>0</v>
      </c>
      <c r="Z22" s="75">
        <f>'Incremental_Cost Year 2'!AV88</f>
        <v>0</v>
      </c>
      <c r="AA22" s="75">
        <f>'Incremental_Cost Year 2'!AW88</f>
        <v>0</v>
      </c>
      <c r="AB22" s="75">
        <f>'Incremental_Cost Year 2'!AX88</f>
        <v>0</v>
      </c>
      <c r="AC22" s="75">
        <f>'Incremental_Cost Year 2'!AY88</f>
        <v>0</v>
      </c>
      <c r="AD22" s="75">
        <f>'Incremental_Cost Year 2'!AZ88</f>
        <v>0</v>
      </c>
      <c r="AE22" s="75">
        <f>'Incremental_Cost Year 2'!BA88</f>
        <v>0</v>
      </c>
      <c r="AF22" s="75">
        <f>'Incremental_Cost Year 2'!BB88</f>
        <v>-228000</v>
      </c>
      <c r="AG22" s="130"/>
      <c r="AH22" s="75">
        <f>'Incremental_Cost Year 3'!AQ88</f>
        <v>0</v>
      </c>
      <c r="AI22" s="75">
        <f>'Incremental_Cost Year 3'!AR88</f>
        <v>228000</v>
      </c>
      <c r="AJ22" s="75">
        <f>'Incremental_Cost Year 3'!AS88</f>
        <v>0</v>
      </c>
      <c r="AK22" s="75">
        <f>'Incremental_Cost Year 3'!AT88</f>
        <v>228000</v>
      </c>
      <c r="AL22" s="75">
        <f>'Incremental_Cost Year 3'!AU88</f>
        <v>0</v>
      </c>
      <c r="AM22" s="75">
        <f>'Incremental_Cost Year 3'!AV88</f>
        <v>0</v>
      </c>
      <c r="AN22" s="75">
        <f>'Incremental_Cost Year 3'!AW88</f>
        <v>0</v>
      </c>
      <c r="AO22" s="75">
        <f>'Incremental_Cost Year 3'!AX88</f>
        <v>0</v>
      </c>
      <c r="AP22" s="75">
        <f>'Incremental_Cost Year 3'!AY88</f>
        <v>0</v>
      </c>
      <c r="AQ22" s="75">
        <f>'Incremental_Cost Year 3'!AZ88</f>
        <v>0</v>
      </c>
      <c r="AR22" s="75">
        <f>'Incremental_Cost Year 3'!BA88</f>
        <v>0</v>
      </c>
      <c r="AS22" s="75">
        <f>'Incremental_Cost Year 3'!BB88</f>
        <v>-228000</v>
      </c>
      <c r="AT22" s="126"/>
      <c r="AU22" s="75">
        <f>'Incremental_Cost Year 4'!AQ88</f>
        <v>1130823</v>
      </c>
      <c r="AV22" s="75">
        <f>'Incremental_Cost Year 4'!AR88</f>
        <v>492000</v>
      </c>
      <c r="AW22" s="75">
        <f>'Incremental_Cost Year 4'!AS88</f>
        <v>0</v>
      </c>
      <c r="AX22" s="75">
        <f>'Incremental_Cost Year 4'!AT88</f>
        <v>1622823</v>
      </c>
      <c r="AY22" s="75">
        <f>'Incremental_Cost Year 4'!AU88</f>
        <v>1130823</v>
      </c>
      <c r="AZ22" s="75">
        <f>'Incremental_Cost Year 4'!AV88</f>
        <v>0</v>
      </c>
      <c r="BA22" s="75">
        <f>'Incremental_Cost Year 4'!AW88</f>
        <v>0</v>
      </c>
      <c r="BB22" s="75">
        <f>'Incremental_Cost Year 4'!AX88</f>
        <v>0</v>
      </c>
      <c r="BC22" s="75">
        <f>'Incremental_Cost Year 4'!AY88</f>
        <v>0</v>
      </c>
      <c r="BD22" s="75">
        <f>'Incremental_Cost Year 4'!AZ88</f>
        <v>0</v>
      </c>
      <c r="BE22" s="75">
        <f>'Incremental_Cost Year 4'!BA88</f>
        <v>0</v>
      </c>
      <c r="BF22" s="75">
        <f>'Incremental_Cost Year 4'!BB88</f>
        <v>-492000</v>
      </c>
      <c r="BG22" s="126"/>
      <c r="BH22" s="75">
        <f>'Incremental_Cost Year 5'!AQ88</f>
        <v>0</v>
      </c>
      <c r="BI22" s="75">
        <f>'Incremental_Cost Year 5'!AR88</f>
        <v>0</v>
      </c>
      <c r="BJ22" s="75">
        <f>'Incremental_Cost Year 5'!AS88</f>
        <v>0</v>
      </c>
      <c r="BK22" s="75">
        <f>'Incremental_Cost Year 5'!AT88</f>
        <v>0</v>
      </c>
      <c r="BL22" s="75">
        <f>'Incremental_Cost Year 5'!AU88</f>
        <v>0</v>
      </c>
      <c r="BM22" s="75">
        <f>'Incremental_Cost Year 5'!AV88</f>
        <v>0</v>
      </c>
      <c r="BN22" s="75">
        <f>'Incremental_Cost Year 5'!AW88</f>
        <v>0</v>
      </c>
      <c r="BO22" s="75">
        <f>'Incremental_Cost Year 5'!AX88</f>
        <v>0</v>
      </c>
      <c r="BP22" s="75">
        <f>'Incremental_Cost Year 5'!AY88</f>
        <v>0</v>
      </c>
      <c r="BQ22" s="75">
        <f>'Incremental_Cost Year 5'!AZ88</f>
        <v>0</v>
      </c>
      <c r="BR22" s="75">
        <f>'Incremental_Cost Year 5'!BA88</f>
        <v>0</v>
      </c>
      <c r="BS22" s="75">
        <f>'Incremental_Cost Year 5'!BB88</f>
        <v>0</v>
      </c>
      <c r="BT22" s="126"/>
      <c r="BU22" s="75">
        <f>'Incremental_Cost Year 6'!AQ88</f>
        <v>0</v>
      </c>
      <c r="BV22" s="75">
        <f>'Incremental_Cost Year 6'!AR88</f>
        <v>0</v>
      </c>
      <c r="BW22" s="75">
        <f>'Incremental_Cost Year 6'!AS88</f>
        <v>0</v>
      </c>
      <c r="BX22" s="75">
        <f>'Incremental_Cost Year 6'!AT88</f>
        <v>0</v>
      </c>
      <c r="BY22" s="75">
        <f>'Incremental_Cost Year 6'!AU88</f>
        <v>0</v>
      </c>
      <c r="BZ22" s="75">
        <f>'Incremental_Cost Year 6'!AV88</f>
        <v>0</v>
      </c>
      <c r="CA22" s="75">
        <f>'Incremental_Cost Year 6'!AW88</f>
        <v>0</v>
      </c>
      <c r="CB22" s="75">
        <f>'Incremental_Cost Year 6'!AX88</f>
        <v>0</v>
      </c>
      <c r="CC22" s="75">
        <f>'Incremental_Cost Year 6'!AY88</f>
        <v>0</v>
      </c>
      <c r="CD22" s="75">
        <f>'Incremental_Cost Year 6'!AZ88</f>
        <v>0</v>
      </c>
      <c r="CE22" s="75">
        <f>'Incremental_Cost Year 6'!BA88</f>
        <v>0</v>
      </c>
      <c r="CF22" s="75">
        <f>'Incremental_Cost Year 6'!BB88</f>
        <v>0</v>
      </c>
      <c r="CG22" s="126"/>
      <c r="CH22" s="75">
        <f>'Incremental_Cost Year 7'!AQ88</f>
        <v>0</v>
      </c>
      <c r="CI22" s="75">
        <f>'Incremental_Cost Year 7'!AR88</f>
        <v>0</v>
      </c>
      <c r="CJ22" s="75">
        <f>'Incremental_Cost Year 7'!AS88</f>
        <v>0</v>
      </c>
      <c r="CK22" s="75">
        <f>'Incremental_Cost Year 7'!AT88</f>
        <v>0</v>
      </c>
      <c r="CL22" s="75">
        <f>'Incremental_Cost Year 7'!AU88</f>
        <v>0</v>
      </c>
      <c r="CM22" s="75">
        <f>'Incremental_Cost Year 7'!AV88</f>
        <v>0</v>
      </c>
      <c r="CN22" s="75">
        <f>'Incremental_Cost Year 7'!AW88</f>
        <v>0</v>
      </c>
      <c r="CO22" s="75">
        <f>'Incremental_Cost Year 7'!AX88</f>
        <v>0</v>
      </c>
      <c r="CP22" s="75">
        <f>'Incremental_Cost Year 7'!AY88</f>
        <v>0</v>
      </c>
      <c r="CQ22" s="75">
        <f>'Incremental_Cost Year 7'!AZ88</f>
        <v>0</v>
      </c>
      <c r="CR22" s="75">
        <f>'Incremental_Cost Year 7'!BA88</f>
        <v>0</v>
      </c>
      <c r="CS22" s="75">
        <f>'Incremental_Cost Year 7'!BB88</f>
        <v>0</v>
      </c>
      <c r="CT22" s="126"/>
      <c r="CU22" s="75"/>
      <c r="CV22" s="75"/>
      <c r="CW22" s="75"/>
      <c r="CX22" s="75"/>
      <c r="CY22" s="75"/>
      <c r="CZ22" s="75"/>
      <c r="DA22" s="75"/>
      <c r="DB22" s="75"/>
      <c r="DC22" s="75"/>
      <c r="DD22" s="75"/>
      <c r="DE22" s="75"/>
      <c r="DF22" s="75">
        <f t="shared" ref="DF22:DF23" si="373">SUM(CY22:DE22)-CX22</f>
        <v>0</v>
      </c>
      <c r="DG22" s="126"/>
      <c r="DH22" s="75"/>
      <c r="DI22" s="75"/>
      <c r="DJ22" s="75"/>
      <c r="DK22" s="75"/>
      <c r="DL22" s="75"/>
      <c r="DM22" s="75"/>
      <c r="DN22" s="75"/>
      <c r="DO22" s="75"/>
      <c r="DP22" s="75"/>
      <c r="DQ22" s="75"/>
      <c r="DR22" s="75"/>
      <c r="DS22" s="75">
        <f t="shared" ref="DS22:DS23" si="374">SUM(DL22:DR22)-DK22</f>
        <v>0</v>
      </c>
      <c r="DT22" s="126"/>
      <c r="DU22" s="75"/>
      <c r="DV22" s="75"/>
      <c r="DW22" s="75"/>
      <c r="DX22" s="75"/>
      <c r="DY22" s="75"/>
      <c r="DZ22" s="75"/>
      <c r="EA22" s="75"/>
      <c r="EB22" s="75"/>
      <c r="EC22" s="75"/>
      <c r="ED22" s="75"/>
      <c r="EE22" s="75"/>
      <c r="EF22" s="75">
        <f t="shared" ref="EF22:EF23" si="375">SUM(DY22:EE22)-DX22</f>
        <v>0</v>
      </c>
      <c r="EG22" s="126"/>
      <c r="EH22" s="75">
        <f>H22+U22+AH22+AU22+BH22+BU22+CH22+CU22+DH22+DU22</f>
        <v>1130823</v>
      </c>
      <c r="EI22" s="75">
        <f t="shared" ref="EI22:ES26" si="376">I22+V22+AI22+AV22+BI22+BV22+CI22+CV22+DI22+DV22</f>
        <v>948000</v>
      </c>
      <c r="EJ22" s="75">
        <f t="shared" si="376"/>
        <v>0</v>
      </c>
      <c r="EK22" s="75">
        <f t="shared" si="376"/>
        <v>2078823</v>
      </c>
      <c r="EL22" s="75">
        <f t="shared" si="376"/>
        <v>1130823</v>
      </c>
      <c r="EM22" s="75">
        <f t="shared" si="376"/>
        <v>0</v>
      </c>
      <c r="EN22" s="75">
        <f t="shared" si="376"/>
        <v>0</v>
      </c>
      <c r="EO22" s="75">
        <f t="shared" si="376"/>
        <v>0</v>
      </c>
      <c r="EP22" s="75">
        <f t="shared" si="376"/>
        <v>0</v>
      </c>
      <c r="EQ22" s="75">
        <f t="shared" si="376"/>
        <v>0</v>
      </c>
      <c r="ER22" s="75">
        <f t="shared" si="376"/>
        <v>0</v>
      </c>
      <c r="ES22" s="75">
        <f t="shared" si="376"/>
        <v>-948000</v>
      </c>
    </row>
    <row r="23" spans="1:149" ht="55.2">
      <c r="B23" s="41"/>
      <c r="C23" s="240"/>
      <c r="D23" s="207" t="s">
        <v>587</v>
      </c>
      <c r="E23" s="86" t="s">
        <v>413</v>
      </c>
      <c r="F23" s="46" t="s">
        <v>441</v>
      </c>
      <c r="G23" s="46" t="s">
        <v>434</v>
      </c>
      <c r="H23" s="75">
        <f>'Incremental_Cost Year 1'!AQ93</f>
        <v>0</v>
      </c>
      <c r="I23" s="75">
        <f>'Incremental_Cost Year 1'!AR93</f>
        <v>0</v>
      </c>
      <c r="J23" s="75">
        <f>'Incremental_Cost Year 1'!AS93</f>
        <v>0</v>
      </c>
      <c r="K23" s="75">
        <f>'Incremental_Cost Year 1'!AT93</f>
        <v>0</v>
      </c>
      <c r="L23" s="75">
        <f>'Incremental_Cost Year 1'!AU93</f>
        <v>0</v>
      </c>
      <c r="M23" s="75">
        <f>'Incremental_Cost Year 1'!AV93</f>
        <v>0</v>
      </c>
      <c r="N23" s="75">
        <f>'Incremental_Cost Year 1'!AW93</f>
        <v>0</v>
      </c>
      <c r="O23" s="75">
        <f>'Incremental_Cost Year 1'!AX93</f>
        <v>0</v>
      </c>
      <c r="P23" s="75">
        <f>'Incremental_Cost Year 1'!AY93</f>
        <v>0</v>
      </c>
      <c r="Q23" s="75">
        <f>'Incremental_Cost Year 1'!AZ93</f>
        <v>0</v>
      </c>
      <c r="R23" s="75">
        <f>'Incremental_Cost Year 1'!BA93</f>
        <v>0</v>
      </c>
      <c r="S23" s="75">
        <f>'Incremental_Cost Year 1'!BB93</f>
        <v>0</v>
      </c>
      <c r="T23" s="123"/>
      <c r="U23" s="75">
        <f>'Incremental_Cost Year 2'!AQ93</f>
        <v>0</v>
      </c>
      <c r="V23" s="75">
        <f>'Incremental_Cost Year 2'!AR93</f>
        <v>0</v>
      </c>
      <c r="W23" s="75">
        <f>'Incremental_Cost Year 2'!AS93</f>
        <v>0</v>
      </c>
      <c r="X23" s="75">
        <f>'Incremental_Cost Year 2'!AT93</f>
        <v>0</v>
      </c>
      <c r="Y23" s="75">
        <f>'Incremental_Cost Year 2'!AU93</f>
        <v>0</v>
      </c>
      <c r="Z23" s="75">
        <f>'Incremental_Cost Year 2'!AV93</f>
        <v>0</v>
      </c>
      <c r="AA23" s="75">
        <f>'Incremental_Cost Year 2'!AW93</f>
        <v>0</v>
      </c>
      <c r="AB23" s="75">
        <f>'Incremental_Cost Year 2'!AX93</f>
        <v>0</v>
      </c>
      <c r="AC23" s="75">
        <f>'Incremental_Cost Year 2'!AY93</f>
        <v>0</v>
      </c>
      <c r="AD23" s="75">
        <f>'Incremental_Cost Year 2'!AZ93</f>
        <v>0</v>
      </c>
      <c r="AE23" s="75">
        <f>'Incremental_Cost Year 2'!BA93</f>
        <v>0</v>
      </c>
      <c r="AF23" s="75">
        <f>'Incremental_Cost Year 2'!BB93</f>
        <v>0</v>
      </c>
      <c r="AG23" s="130"/>
      <c r="AH23" s="75">
        <f>'Incremental_Cost Year 3'!AQ93</f>
        <v>0</v>
      </c>
      <c r="AI23" s="75">
        <f>'Incremental_Cost Year 3'!AR93</f>
        <v>0</v>
      </c>
      <c r="AJ23" s="75">
        <f>'Incremental_Cost Year 3'!AS93</f>
        <v>0</v>
      </c>
      <c r="AK23" s="75">
        <f>'Incremental_Cost Year 3'!AT93</f>
        <v>0</v>
      </c>
      <c r="AL23" s="75">
        <f>'Incremental_Cost Year 3'!AU93</f>
        <v>0</v>
      </c>
      <c r="AM23" s="75">
        <f>'Incremental_Cost Year 3'!AV93</f>
        <v>0</v>
      </c>
      <c r="AN23" s="75">
        <f>'Incremental_Cost Year 3'!AW93</f>
        <v>0</v>
      </c>
      <c r="AO23" s="75">
        <f>'Incremental_Cost Year 3'!AX93</f>
        <v>0</v>
      </c>
      <c r="AP23" s="75">
        <f>'Incremental_Cost Year 3'!AY93</f>
        <v>0</v>
      </c>
      <c r="AQ23" s="75">
        <f>'Incremental_Cost Year 3'!AZ93</f>
        <v>0</v>
      </c>
      <c r="AR23" s="75">
        <f>'Incremental_Cost Year 3'!BA93</f>
        <v>0</v>
      </c>
      <c r="AS23" s="75">
        <f>'Incremental_Cost Year 3'!BB93</f>
        <v>0</v>
      </c>
      <c r="AT23" s="126"/>
      <c r="AU23" s="75">
        <f>'Incremental_Cost Year 4'!AQ93</f>
        <v>565411.5</v>
      </c>
      <c r="AV23" s="75">
        <f>'Incremental_Cost Year 4'!AR93</f>
        <v>466800</v>
      </c>
      <c r="AW23" s="75">
        <f>'Incremental_Cost Year 4'!AS93</f>
        <v>0</v>
      </c>
      <c r="AX23" s="75">
        <f>'Incremental_Cost Year 4'!AT93</f>
        <v>1032211.5</v>
      </c>
      <c r="AY23" s="75">
        <f>'Incremental_Cost Year 4'!AU93</f>
        <v>565411.5</v>
      </c>
      <c r="AZ23" s="75">
        <f>'Incremental_Cost Year 4'!AV93</f>
        <v>0</v>
      </c>
      <c r="BA23" s="75">
        <f>'Incremental_Cost Year 4'!AW93</f>
        <v>0</v>
      </c>
      <c r="BB23" s="75">
        <f>'Incremental_Cost Year 4'!AX93</f>
        <v>0</v>
      </c>
      <c r="BC23" s="75">
        <f>'Incremental_Cost Year 4'!AY93</f>
        <v>0</v>
      </c>
      <c r="BD23" s="75">
        <f>'Incremental_Cost Year 4'!AZ93</f>
        <v>0</v>
      </c>
      <c r="BE23" s="75">
        <f>'Incremental_Cost Year 4'!BA93</f>
        <v>0</v>
      </c>
      <c r="BF23" s="75">
        <f>'Incremental_Cost Year 4'!BB93</f>
        <v>-466800</v>
      </c>
      <c r="BG23" s="126"/>
      <c r="BH23" s="75">
        <f>'Incremental_Cost Year 5'!AQ93</f>
        <v>565411.5</v>
      </c>
      <c r="BI23" s="75">
        <f>'Incremental_Cost Year 5'!AR93</f>
        <v>466800</v>
      </c>
      <c r="BJ23" s="75">
        <f>'Incremental_Cost Year 5'!AS93</f>
        <v>0</v>
      </c>
      <c r="BK23" s="75">
        <f>'Incremental_Cost Year 5'!AT93</f>
        <v>1032211.5</v>
      </c>
      <c r="BL23" s="75">
        <f>'Incremental_Cost Year 5'!AU93</f>
        <v>565411.5</v>
      </c>
      <c r="BM23" s="75">
        <f>'Incremental_Cost Year 5'!AV93</f>
        <v>0</v>
      </c>
      <c r="BN23" s="75">
        <f>'Incremental_Cost Year 5'!AW93</f>
        <v>0</v>
      </c>
      <c r="BO23" s="75">
        <f>'Incremental_Cost Year 5'!AX93</f>
        <v>0</v>
      </c>
      <c r="BP23" s="75">
        <f>'Incremental_Cost Year 5'!AY93</f>
        <v>0</v>
      </c>
      <c r="BQ23" s="75">
        <f>'Incremental_Cost Year 5'!AZ93</f>
        <v>0</v>
      </c>
      <c r="BR23" s="75">
        <f>'Incremental_Cost Year 5'!BA93</f>
        <v>0</v>
      </c>
      <c r="BS23" s="75">
        <f>'Incremental_Cost Year 5'!BB93</f>
        <v>-466800</v>
      </c>
      <c r="BT23" s="126"/>
      <c r="BU23" s="75">
        <f>'Incremental_Cost Year 6'!AQ93</f>
        <v>565411.5</v>
      </c>
      <c r="BV23" s="75">
        <f>'Incremental_Cost Year 6'!AR93</f>
        <v>10800</v>
      </c>
      <c r="BW23" s="75">
        <f>'Incremental_Cost Year 6'!AS93</f>
        <v>0</v>
      </c>
      <c r="BX23" s="75">
        <f>'Incremental_Cost Year 6'!AT93</f>
        <v>576211.5</v>
      </c>
      <c r="BY23" s="75">
        <f>'Incremental_Cost Year 6'!AU93</f>
        <v>565411.5</v>
      </c>
      <c r="BZ23" s="75">
        <f>'Incremental_Cost Year 6'!AV93</f>
        <v>0</v>
      </c>
      <c r="CA23" s="75">
        <f>'Incremental_Cost Year 6'!AW93</f>
        <v>0</v>
      </c>
      <c r="CB23" s="75">
        <f>'Incremental_Cost Year 6'!AX93</f>
        <v>0</v>
      </c>
      <c r="CC23" s="75">
        <f>'Incremental_Cost Year 6'!AY93</f>
        <v>0</v>
      </c>
      <c r="CD23" s="75">
        <f>'Incremental_Cost Year 6'!AZ93</f>
        <v>0</v>
      </c>
      <c r="CE23" s="75">
        <f>'Incremental_Cost Year 6'!BA93</f>
        <v>0</v>
      </c>
      <c r="CF23" s="75">
        <f>'Incremental_Cost Year 6'!BB93</f>
        <v>-10800</v>
      </c>
      <c r="CG23" s="126"/>
      <c r="CH23" s="75">
        <f>'Incremental_Cost Year 7'!AQ93</f>
        <v>1696234.5</v>
      </c>
      <c r="CI23" s="75">
        <f>'Incremental_Cost Year 7'!AR93</f>
        <v>264000</v>
      </c>
      <c r="CJ23" s="75">
        <f>'Incremental_Cost Year 7'!AS93</f>
        <v>0</v>
      </c>
      <c r="CK23" s="75">
        <f>'Incremental_Cost Year 7'!AT93</f>
        <v>1960234.5</v>
      </c>
      <c r="CL23" s="75">
        <f>'Incremental_Cost Year 7'!AU93</f>
        <v>1696234.5</v>
      </c>
      <c r="CM23" s="75">
        <f>'Incremental_Cost Year 7'!AV93</f>
        <v>0</v>
      </c>
      <c r="CN23" s="75">
        <f>'Incremental_Cost Year 7'!AW93</f>
        <v>0</v>
      </c>
      <c r="CO23" s="75">
        <f>'Incremental_Cost Year 7'!AX93</f>
        <v>0</v>
      </c>
      <c r="CP23" s="75">
        <f>'Incremental_Cost Year 7'!AY93</f>
        <v>0</v>
      </c>
      <c r="CQ23" s="75">
        <f>'Incremental_Cost Year 7'!AZ93</f>
        <v>0</v>
      </c>
      <c r="CR23" s="75">
        <f>'Incremental_Cost Year 7'!BA93</f>
        <v>0</v>
      </c>
      <c r="CS23" s="75">
        <f>'Incremental_Cost Year 7'!BB93</f>
        <v>-264000</v>
      </c>
      <c r="CT23" s="126"/>
      <c r="CU23" s="75"/>
      <c r="CV23" s="75"/>
      <c r="CW23" s="75"/>
      <c r="CX23" s="75"/>
      <c r="CY23" s="75"/>
      <c r="CZ23" s="75"/>
      <c r="DA23" s="75"/>
      <c r="DB23" s="75"/>
      <c r="DC23" s="75"/>
      <c r="DD23" s="75"/>
      <c r="DE23" s="75"/>
      <c r="DF23" s="75">
        <f t="shared" si="373"/>
        <v>0</v>
      </c>
      <c r="DG23" s="126"/>
      <c r="DH23" s="75"/>
      <c r="DI23" s="75"/>
      <c r="DJ23" s="75"/>
      <c r="DK23" s="75"/>
      <c r="DL23" s="75"/>
      <c r="DM23" s="75"/>
      <c r="DN23" s="75"/>
      <c r="DO23" s="75"/>
      <c r="DP23" s="75"/>
      <c r="DQ23" s="75"/>
      <c r="DR23" s="75"/>
      <c r="DS23" s="75">
        <f t="shared" si="374"/>
        <v>0</v>
      </c>
      <c r="DT23" s="126"/>
      <c r="DU23" s="75"/>
      <c r="DV23" s="75"/>
      <c r="DW23" s="75"/>
      <c r="DX23" s="75"/>
      <c r="DY23" s="75"/>
      <c r="DZ23" s="75"/>
      <c r="EA23" s="75"/>
      <c r="EB23" s="75"/>
      <c r="EC23" s="75"/>
      <c r="ED23" s="75"/>
      <c r="EE23" s="75"/>
      <c r="EF23" s="75">
        <f t="shared" si="375"/>
        <v>0</v>
      </c>
      <c r="EG23" s="126"/>
      <c r="EH23" s="75">
        <f>H23+U23+AH23+AU23+BH23+BU23+CH23+CU23+DH23+DU23</f>
        <v>3392469</v>
      </c>
      <c r="EI23" s="75">
        <f t="shared" si="376"/>
        <v>1208400</v>
      </c>
      <c r="EJ23" s="75">
        <f t="shared" si="376"/>
        <v>0</v>
      </c>
      <c r="EK23" s="75">
        <f t="shared" si="376"/>
        <v>4600869</v>
      </c>
      <c r="EL23" s="75">
        <f t="shared" si="376"/>
        <v>3392469</v>
      </c>
      <c r="EM23" s="75">
        <f t="shared" si="376"/>
        <v>0</v>
      </c>
      <c r="EN23" s="75">
        <f t="shared" si="376"/>
        <v>0</v>
      </c>
      <c r="EO23" s="75">
        <f t="shared" si="376"/>
        <v>0</v>
      </c>
      <c r="EP23" s="75">
        <f t="shared" si="376"/>
        <v>0</v>
      </c>
      <c r="EQ23" s="75">
        <f t="shared" si="376"/>
        <v>0</v>
      </c>
      <c r="ER23" s="75">
        <f t="shared" si="376"/>
        <v>0</v>
      </c>
      <c r="ES23" s="75">
        <f t="shared" si="376"/>
        <v>-1208400</v>
      </c>
    </row>
    <row r="24" spans="1:149" ht="69">
      <c r="B24" s="41"/>
      <c r="C24" s="205"/>
      <c r="D24" s="207" t="s">
        <v>587</v>
      </c>
      <c r="E24" s="86" t="s">
        <v>414</v>
      </c>
      <c r="F24" s="46" t="s">
        <v>438</v>
      </c>
      <c r="G24" s="46" t="s">
        <v>434</v>
      </c>
      <c r="H24" s="75">
        <f>'Incremental_Cost Year 1'!AQ98</f>
        <v>0</v>
      </c>
      <c r="I24" s="75">
        <f>'Incremental_Cost Year 1'!AR98</f>
        <v>0</v>
      </c>
      <c r="J24" s="75">
        <f>'Incremental_Cost Year 1'!AS98</f>
        <v>0</v>
      </c>
      <c r="K24" s="75">
        <f>'Incremental_Cost Year 1'!AT98</f>
        <v>0</v>
      </c>
      <c r="L24" s="75">
        <f>'Incremental_Cost Year 1'!AU98</f>
        <v>0</v>
      </c>
      <c r="M24" s="75">
        <f>'Incremental_Cost Year 1'!AV98</f>
        <v>0</v>
      </c>
      <c r="N24" s="75">
        <f>'Incremental_Cost Year 1'!AW98</f>
        <v>0</v>
      </c>
      <c r="O24" s="75">
        <f>'Incremental_Cost Year 1'!AX98</f>
        <v>0</v>
      </c>
      <c r="P24" s="75">
        <f>'Incremental_Cost Year 1'!AY98</f>
        <v>0</v>
      </c>
      <c r="Q24" s="75">
        <f>'Incremental_Cost Year 1'!AZ98</f>
        <v>0</v>
      </c>
      <c r="R24" s="75">
        <f>'Incremental_Cost Year 1'!BA98</f>
        <v>0</v>
      </c>
      <c r="S24" s="75">
        <f>'Incremental_Cost Year 1'!BB98</f>
        <v>0</v>
      </c>
      <c r="T24" s="123"/>
      <c r="U24" s="75">
        <f>'Incremental_Cost Year 2'!AQ98</f>
        <v>565411.5</v>
      </c>
      <c r="V24" s="75">
        <f>'Incremental_Cost Year 2'!AR98</f>
        <v>235200</v>
      </c>
      <c r="W24" s="75">
        <f>'Incremental_Cost Year 2'!AS98</f>
        <v>0</v>
      </c>
      <c r="X24" s="75">
        <f>'Incremental_Cost Year 2'!AT98</f>
        <v>800611.5</v>
      </c>
      <c r="Y24" s="75">
        <f>'Incremental_Cost Year 2'!AU98</f>
        <v>572611.5</v>
      </c>
      <c r="Z24" s="75">
        <f>'Incremental_Cost Year 2'!AV98</f>
        <v>0</v>
      </c>
      <c r="AA24" s="75">
        <f>'Incremental_Cost Year 2'!AW98</f>
        <v>0</v>
      </c>
      <c r="AB24" s="75">
        <f>'Incremental_Cost Year 2'!AX98</f>
        <v>228000</v>
      </c>
      <c r="AC24" s="75">
        <f>'Incremental_Cost Year 2'!AY98</f>
        <v>0</v>
      </c>
      <c r="AD24" s="75">
        <f>'Incremental_Cost Year 2'!AZ98</f>
        <v>0</v>
      </c>
      <c r="AE24" s="75">
        <f>'Incremental_Cost Year 2'!BA98</f>
        <v>0</v>
      </c>
      <c r="AF24" s="75">
        <f>'Incremental_Cost Year 2'!BB98</f>
        <v>0</v>
      </c>
      <c r="AG24" s="130"/>
      <c r="AH24" s="75">
        <f>'Incremental_Cost Year 3'!AQ98</f>
        <v>1130823</v>
      </c>
      <c r="AI24" s="75">
        <f>'Incremental_Cost Year 3'!AR98</f>
        <v>235200</v>
      </c>
      <c r="AJ24" s="75">
        <f>'Incremental_Cost Year 3'!AS98</f>
        <v>0</v>
      </c>
      <c r="AK24" s="75">
        <f>'Incremental_Cost Year 3'!AT98</f>
        <v>1366023</v>
      </c>
      <c r="AL24" s="75">
        <f>'Incremental_Cost Year 3'!AU98</f>
        <v>1138023</v>
      </c>
      <c r="AM24" s="75">
        <f>'Incremental_Cost Year 3'!AV98</f>
        <v>0</v>
      </c>
      <c r="AN24" s="75">
        <f>'Incremental_Cost Year 3'!AW98</f>
        <v>0</v>
      </c>
      <c r="AO24" s="75">
        <f>'Incremental_Cost Year 3'!AX98</f>
        <v>228000</v>
      </c>
      <c r="AP24" s="75">
        <f>'Incremental_Cost Year 3'!AY98</f>
        <v>0</v>
      </c>
      <c r="AQ24" s="75">
        <f>'Incremental_Cost Year 3'!AZ98</f>
        <v>0</v>
      </c>
      <c r="AR24" s="75">
        <f>'Incremental_Cost Year 3'!BA98</f>
        <v>0</v>
      </c>
      <c r="AS24" s="75">
        <f>'Incremental_Cost Year 3'!BB98</f>
        <v>0</v>
      </c>
      <c r="AT24" s="126"/>
      <c r="AU24" s="75">
        <f>'Incremental_Cost Year 4'!AQ98</f>
        <v>565411.5</v>
      </c>
      <c r="AV24" s="75">
        <f>'Incremental_Cost Year 4'!AR98</f>
        <v>235200</v>
      </c>
      <c r="AW24" s="75">
        <f>'Incremental_Cost Year 4'!AS98</f>
        <v>0</v>
      </c>
      <c r="AX24" s="75">
        <f>'Incremental_Cost Year 4'!AT98</f>
        <v>800611.5</v>
      </c>
      <c r="AY24" s="75">
        <f>'Incremental_Cost Year 4'!AU98</f>
        <v>565411.5</v>
      </c>
      <c r="AZ24" s="75">
        <f>'Incremental_Cost Year 4'!AV98</f>
        <v>0</v>
      </c>
      <c r="BA24" s="75">
        <f>'Incremental_Cost Year 4'!AW98</f>
        <v>0</v>
      </c>
      <c r="BB24" s="75">
        <f>'Incremental_Cost Year 4'!AX98</f>
        <v>0</v>
      </c>
      <c r="BC24" s="75">
        <f>'Incremental_Cost Year 4'!AY98</f>
        <v>0</v>
      </c>
      <c r="BD24" s="75">
        <f>'Incremental_Cost Year 4'!AZ98</f>
        <v>0</v>
      </c>
      <c r="BE24" s="75">
        <f>'Incremental_Cost Year 4'!BA98</f>
        <v>0</v>
      </c>
      <c r="BF24" s="75">
        <f>'Incremental_Cost Year 4'!BB98</f>
        <v>-235200</v>
      </c>
      <c r="BG24" s="126"/>
      <c r="BH24" s="75">
        <f>'Incremental_Cost Year 5'!AQ98</f>
        <v>565411.5</v>
      </c>
      <c r="BI24" s="75">
        <f>'Incremental_Cost Year 5'!AR98</f>
        <v>235200</v>
      </c>
      <c r="BJ24" s="75">
        <f>'Incremental_Cost Year 5'!AS98</f>
        <v>0</v>
      </c>
      <c r="BK24" s="75">
        <f>'Incremental_Cost Year 5'!AT98</f>
        <v>800611.5</v>
      </c>
      <c r="BL24" s="75">
        <f>'Incremental_Cost Year 5'!AU98</f>
        <v>565411.5</v>
      </c>
      <c r="BM24" s="75">
        <f>'Incremental_Cost Year 5'!AV98</f>
        <v>0</v>
      </c>
      <c r="BN24" s="75">
        <f>'Incremental_Cost Year 5'!AW98</f>
        <v>0</v>
      </c>
      <c r="BO24" s="75">
        <f>'Incremental_Cost Year 5'!AX98</f>
        <v>0</v>
      </c>
      <c r="BP24" s="75">
        <f>'Incremental_Cost Year 5'!AY98</f>
        <v>0</v>
      </c>
      <c r="BQ24" s="75">
        <f>'Incremental_Cost Year 5'!AZ98</f>
        <v>0</v>
      </c>
      <c r="BR24" s="75">
        <f>'Incremental_Cost Year 5'!BA98</f>
        <v>0</v>
      </c>
      <c r="BS24" s="75">
        <f>'Incremental_Cost Year 5'!BB98</f>
        <v>-235200</v>
      </c>
      <c r="BT24" s="126"/>
      <c r="BU24" s="75">
        <f>'Incremental_Cost Year 6'!AQ98</f>
        <v>565411.5</v>
      </c>
      <c r="BV24" s="75">
        <f>'Incremental_Cost Year 6'!AR98</f>
        <v>7200</v>
      </c>
      <c r="BW24" s="75">
        <f>'Incremental_Cost Year 6'!AS98</f>
        <v>0</v>
      </c>
      <c r="BX24" s="75">
        <f>'Incremental_Cost Year 6'!AT98</f>
        <v>572611.5</v>
      </c>
      <c r="BY24" s="75">
        <f>'Incremental_Cost Year 6'!AU98</f>
        <v>565411.5</v>
      </c>
      <c r="BZ24" s="75">
        <f>'Incremental_Cost Year 6'!AV98</f>
        <v>0</v>
      </c>
      <c r="CA24" s="75">
        <f>'Incremental_Cost Year 6'!AW98</f>
        <v>0</v>
      </c>
      <c r="CB24" s="75">
        <f>'Incremental_Cost Year 6'!AX98</f>
        <v>0</v>
      </c>
      <c r="CC24" s="75">
        <f>'Incremental_Cost Year 6'!AY98</f>
        <v>0</v>
      </c>
      <c r="CD24" s="75">
        <f>'Incremental_Cost Year 6'!AZ98</f>
        <v>0</v>
      </c>
      <c r="CE24" s="75">
        <f>'Incremental_Cost Year 6'!BA98</f>
        <v>0</v>
      </c>
      <c r="CF24" s="75">
        <f>'Incremental_Cost Year 6'!BB98</f>
        <v>-7200</v>
      </c>
      <c r="CG24" s="126"/>
      <c r="CH24" s="75">
        <f>'Incremental_Cost Year 7'!AQ98</f>
        <v>0</v>
      </c>
      <c r="CI24" s="75">
        <f>'Incremental_Cost Year 7'!AR98</f>
        <v>0</v>
      </c>
      <c r="CJ24" s="75">
        <f>'Incremental_Cost Year 7'!AS98</f>
        <v>0</v>
      </c>
      <c r="CK24" s="75">
        <f>'Incremental_Cost Year 7'!AT98</f>
        <v>0</v>
      </c>
      <c r="CL24" s="75">
        <f>'Incremental_Cost Year 7'!AU98</f>
        <v>0</v>
      </c>
      <c r="CM24" s="75">
        <f>'Incremental_Cost Year 7'!AV98</f>
        <v>0</v>
      </c>
      <c r="CN24" s="75">
        <f>'Incremental_Cost Year 7'!AW98</f>
        <v>0</v>
      </c>
      <c r="CO24" s="75">
        <f>'Incremental_Cost Year 7'!AX98</f>
        <v>0</v>
      </c>
      <c r="CP24" s="75">
        <f>'Incremental_Cost Year 7'!AY98</f>
        <v>0</v>
      </c>
      <c r="CQ24" s="75">
        <f>'Incremental_Cost Year 7'!AZ98</f>
        <v>0</v>
      </c>
      <c r="CR24" s="75">
        <f>'Incremental_Cost Year 7'!BA98</f>
        <v>0</v>
      </c>
      <c r="CS24" s="75">
        <f>'Incremental_Cost Year 7'!BB98</f>
        <v>0</v>
      </c>
      <c r="CT24" s="126"/>
      <c r="CU24" s="75"/>
      <c r="CV24" s="75"/>
      <c r="CW24" s="75"/>
      <c r="CX24" s="75"/>
      <c r="CY24" s="75"/>
      <c r="CZ24" s="75"/>
      <c r="DA24" s="75"/>
      <c r="DB24" s="75"/>
      <c r="DC24" s="75"/>
      <c r="DD24" s="75"/>
      <c r="DE24" s="75"/>
      <c r="DF24" s="75">
        <f t="shared" ref="DF24" si="377">SUM(CY24:DE24)-CX24</f>
        <v>0</v>
      </c>
      <c r="DG24" s="126"/>
      <c r="DH24" s="75"/>
      <c r="DI24" s="75"/>
      <c r="DJ24" s="75"/>
      <c r="DK24" s="75"/>
      <c r="DL24" s="75"/>
      <c r="DM24" s="75"/>
      <c r="DN24" s="75"/>
      <c r="DO24" s="75"/>
      <c r="DP24" s="75"/>
      <c r="DQ24" s="75"/>
      <c r="DR24" s="75"/>
      <c r="DS24" s="75">
        <f t="shared" ref="DS24" si="378">SUM(DL24:DR24)-DK24</f>
        <v>0</v>
      </c>
      <c r="DT24" s="126"/>
      <c r="DU24" s="75"/>
      <c r="DV24" s="75"/>
      <c r="DW24" s="75"/>
      <c r="DX24" s="75"/>
      <c r="DY24" s="75"/>
      <c r="DZ24" s="75"/>
      <c r="EA24" s="75"/>
      <c r="EB24" s="75"/>
      <c r="EC24" s="75"/>
      <c r="ED24" s="75"/>
      <c r="EE24" s="75"/>
      <c r="EF24" s="75">
        <f t="shared" ref="EF24" si="379">SUM(DY24:EE24)-DX24</f>
        <v>0</v>
      </c>
      <c r="EG24" s="126"/>
      <c r="EH24" s="75">
        <f>H24+U24+AH24+AU24+BH24+BU24+CH24+CU24+DH24+DU24</f>
        <v>3392469</v>
      </c>
      <c r="EI24" s="75">
        <f t="shared" si="376"/>
        <v>948000</v>
      </c>
      <c r="EJ24" s="75">
        <f t="shared" si="376"/>
        <v>0</v>
      </c>
      <c r="EK24" s="75">
        <f t="shared" si="376"/>
        <v>4340469</v>
      </c>
      <c r="EL24" s="75">
        <f t="shared" si="376"/>
        <v>3406869</v>
      </c>
      <c r="EM24" s="75">
        <f t="shared" si="376"/>
        <v>0</v>
      </c>
      <c r="EN24" s="75">
        <f t="shared" si="376"/>
        <v>0</v>
      </c>
      <c r="EO24" s="75">
        <f t="shared" si="376"/>
        <v>456000</v>
      </c>
      <c r="EP24" s="75">
        <f t="shared" si="376"/>
        <v>0</v>
      </c>
      <c r="EQ24" s="75">
        <f t="shared" si="376"/>
        <v>0</v>
      </c>
      <c r="ER24" s="75">
        <f t="shared" si="376"/>
        <v>0</v>
      </c>
      <c r="ES24" s="75">
        <f t="shared" si="376"/>
        <v>-477600</v>
      </c>
    </row>
    <row r="25" spans="1:149" ht="55.2">
      <c r="B25" s="41"/>
      <c r="C25" s="240"/>
      <c r="D25" s="46" t="s">
        <v>588</v>
      </c>
      <c r="E25" s="86" t="s">
        <v>415</v>
      </c>
      <c r="F25" s="46" t="s">
        <v>438</v>
      </c>
      <c r="G25" s="46" t="s">
        <v>443</v>
      </c>
      <c r="H25" s="75">
        <f>'Incremental_Cost Year 1'!AQ103</f>
        <v>0</v>
      </c>
      <c r="I25" s="75">
        <f>'Incremental_Cost Year 1'!AR103</f>
        <v>0</v>
      </c>
      <c r="J25" s="75">
        <f>'Incremental_Cost Year 1'!AS103</f>
        <v>0</v>
      </c>
      <c r="K25" s="75">
        <f>'Incremental_Cost Year 1'!AT103</f>
        <v>0</v>
      </c>
      <c r="L25" s="75">
        <f>'Incremental_Cost Year 1'!AU103</f>
        <v>0</v>
      </c>
      <c r="M25" s="75">
        <f>'Incremental_Cost Year 1'!AV103</f>
        <v>0</v>
      </c>
      <c r="N25" s="75">
        <f>'Incremental_Cost Year 1'!AW103</f>
        <v>0</v>
      </c>
      <c r="O25" s="75">
        <f>'Incremental_Cost Year 1'!AX103</f>
        <v>0</v>
      </c>
      <c r="P25" s="75">
        <f>'Incremental_Cost Year 1'!AY103</f>
        <v>0</v>
      </c>
      <c r="Q25" s="75">
        <f>'Incremental_Cost Year 1'!AZ103</f>
        <v>0</v>
      </c>
      <c r="R25" s="75">
        <f>'Incremental_Cost Year 1'!BA103</f>
        <v>0</v>
      </c>
      <c r="S25" s="75">
        <f>'Incremental_Cost Year 1'!BB103</f>
        <v>0</v>
      </c>
      <c r="T25" s="123"/>
      <c r="U25" s="75">
        <f>'Incremental_Cost Year 2'!AQ103</f>
        <v>565411.5</v>
      </c>
      <c r="V25" s="75">
        <f>'Incremental_Cost Year 2'!AR103</f>
        <v>235200</v>
      </c>
      <c r="W25" s="75">
        <f>'Incremental_Cost Year 2'!AS103</f>
        <v>0</v>
      </c>
      <c r="X25" s="75">
        <f>'Incremental_Cost Year 2'!AT103</f>
        <v>800611.5</v>
      </c>
      <c r="Y25" s="75">
        <f>'Incremental_Cost Year 2'!AU103</f>
        <v>572611.5</v>
      </c>
      <c r="Z25" s="75">
        <f>'Incremental_Cost Year 2'!AV103</f>
        <v>0</v>
      </c>
      <c r="AA25" s="75">
        <f>'Incremental_Cost Year 2'!AW103</f>
        <v>0</v>
      </c>
      <c r="AB25" s="75">
        <f>'Incremental_Cost Year 2'!AX103</f>
        <v>228000</v>
      </c>
      <c r="AC25" s="75">
        <f>'Incremental_Cost Year 2'!AY103</f>
        <v>0</v>
      </c>
      <c r="AD25" s="75">
        <f>'Incremental_Cost Year 2'!AZ103</f>
        <v>0</v>
      </c>
      <c r="AE25" s="75">
        <f>'Incremental_Cost Year 2'!BA103</f>
        <v>0</v>
      </c>
      <c r="AF25" s="75">
        <f>'Incremental_Cost Year 2'!BB103</f>
        <v>0</v>
      </c>
      <c r="AG25" s="130"/>
      <c r="AH25" s="75">
        <f>'Incremental_Cost Year 3'!AQ103</f>
        <v>1130823</v>
      </c>
      <c r="AI25" s="75">
        <f>'Incremental_Cost Year 3'!AR103</f>
        <v>235200</v>
      </c>
      <c r="AJ25" s="75">
        <f>'Incremental_Cost Year 3'!AS103</f>
        <v>0</v>
      </c>
      <c r="AK25" s="75">
        <f>'Incremental_Cost Year 3'!AT103</f>
        <v>1366023</v>
      </c>
      <c r="AL25" s="75">
        <f>'Incremental_Cost Year 3'!AU103</f>
        <v>572611.5</v>
      </c>
      <c r="AM25" s="75">
        <f>'Incremental_Cost Year 3'!AV103</f>
        <v>0</v>
      </c>
      <c r="AN25" s="75">
        <f>'Incremental_Cost Year 3'!AW103</f>
        <v>0</v>
      </c>
      <c r="AO25" s="75">
        <f>'Incremental_Cost Year 3'!AX103</f>
        <v>228000</v>
      </c>
      <c r="AP25" s="75">
        <f>'Incremental_Cost Year 3'!AY103</f>
        <v>0</v>
      </c>
      <c r="AQ25" s="75">
        <f>'Incremental_Cost Year 3'!AZ103</f>
        <v>0</v>
      </c>
      <c r="AR25" s="75">
        <f>'Incremental_Cost Year 3'!BA103</f>
        <v>0</v>
      </c>
      <c r="AS25" s="75">
        <f>'Incremental_Cost Year 3'!BB103</f>
        <v>-565411.5</v>
      </c>
      <c r="AT25" s="126"/>
      <c r="AU25" s="75">
        <f>'Incremental_Cost Year 4'!AQ103</f>
        <v>0</v>
      </c>
      <c r="AV25" s="75">
        <f>'Incremental_Cost Year 4'!AR103</f>
        <v>0</v>
      </c>
      <c r="AW25" s="75">
        <f>'Incremental_Cost Year 4'!AS103</f>
        <v>0</v>
      </c>
      <c r="AX25" s="75">
        <f>'Incremental_Cost Year 4'!AT103</f>
        <v>0</v>
      </c>
      <c r="AY25" s="75">
        <f>'Incremental_Cost Year 4'!AU103</f>
        <v>0</v>
      </c>
      <c r="AZ25" s="75">
        <f>'Incremental_Cost Year 4'!AV103</f>
        <v>0</v>
      </c>
      <c r="BA25" s="75">
        <f>'Incremental_Cost Year 4'!AW103</f>
        <v>0</v>
      </c>
      <c r="BB25" s="75">
        <f>'Incremental_Cost Year 4'!AX103</f>
        <v>0</v>
      </c>
      <c r="BC25" s="75">
        <f>'Incremental_Cost Year 4'!AY103</f>
        <v>0</v>
      </c>
      <c r="BD25" s="75">
        <f>'Incremental_Cost Year 4'!AZ103</f>
        <v>0</v>
      </c>
      <c r="BE25" s="75">
        <f>'Incremental_Cost Year 4'!BA103</f>
        <v>0</v>
      </c>
      <c r="BF25" s="75">
        <f>'Incremental_Cost Year 4'!BB103</f>
        <v>0</v>
      </c>
      <c r="BG25" s="126"/>
      <c r="BH25" s="75">
        <f>'Incremental_Cost Year 5'!AQ103</f>
        <v>0</v>
      </c>
      <c r="BI25" s="75">
        <f>'Incremental_Cost Year 5'!AR103</f>
        <v>0</v>
      </c>
      <c r="BJ25" s="75">
        <f>'Incremental_Cost Year 5'!AS103</f>
        <v>0</v>
      </c>
      <c r="BK25" s="75">
        <f>'Incremental_Cost Year 5'!AT103</f>
        <v>0</v>
      </c>
      <c r="BL25" s="75">
        <f>'Incremental_Cost Year 5'!AU103</f>
        <v>0</v>
      </c>
      <c r="BM25" s="75">
        <f>'Incremental_Cost Year 5'!AV103</f>
        <v>0</v>
      </c>
      <c r="BN25" s="75">
        <f>'Incremental_Cost Year 5'!AW103</f>
        <v>0</v>
      </c>
      <c r="BO25" s="75">
        <f>'Incremental_Cost Year 5'!AX103</f>
        <v>0</v>
      </c>
      <c r="BP25" s="75">
        <f>'Incremental_Cost Year 5'!AY103</f>
        <v>0</v>
      </c>
      <c r="BQ25" s="75">
        <f>'Incremental_Cost Year 5'!AZ103</f>
        <v>0</v>
      </c>
      <c r="BR25" s="75">
        <f>'Incremental_Cost Year 5'!BA103</f>
        <v>0</v>
      </c>
      <c r="BS25" s="75">
        <f>'Incremental_Cost Year 5'!BB103</f>
        <v>0</v>
      </c>
      <c r="BT25" s="126"/>
      <c r="BU25" s="75">
        <f>'Incremental_Cost Year 6'!AQ103</f>
        <v>0</v>
      </c>
      <c r="BV25" s="75">
        <f>'Incremental_Cost Year 6'!AR103</f>
        <v>0</v>
      </c>
      <c r="BW25" s="75">
        <f>'Incremental_Cost Year 6'!AS103</f>
        <v>0</v>
      </c>
      <c r="BX25" s="75">
        <f>'Incremental_Cost Year 6'!AT103</f>
        <v>0</v>
      </c>
      <c r="BY25" s="75">
        <f>'Incremental_Cost Year 6'!AU103</f>
        <v>0</v>
      </c>
      <c r="BZ25" s="75">
        <f>'Incremental_Cost Year 6'!AV103</f>
        <v>0</v>
      </c>
      <c r="CA25" s="75">
        <f>'Incremental_Cost Year 6'!AW103</f>
        <v>0</v>
      </c>
      <c r="CB25" s="75">
        <f>'Incremental_Cost Year 6'!AX103</f>
        <v>0</v>
      </c>
      <c r="CC25" s="75">
        <f>'Incremental_Cost Year 6'!AY103</f>
        <v>0</v>
      </c>
      <c r="CD25" s="75">
        <f>'Incremental_Cost Year 6'!AZ103</f>
        <v>0</v>
      </c>
      <c r="CE25" s="75">
        <f>'Incremental_Cost Year 6'!BA103</f>
        <v>0</v>
      </c>
      <c r="CF25" s="75">
        <f>'Incremental_Cost Year 6'!BB103</f>
        <v>0</v>
      </c>
      <c r="CG25" s="126"/>
      <c r="CH25" s="75">
        <f>'Incremental_Cost Year 7'!AQ103</f>
        <v>0</v>
      </c>
      <c r="CI25" s="75">
        <f>'Incremental_Cost Year 7'!AR103</f>
        <v>0</v>
      </c>
      <c r="CJ25" s="75">
        <f>'Incremental_Cost Year 7'!AS103</f>
        <v>0</v>
      </c>
      <c r="CK25" s="75">
        <f>'Incremental_Cost Year 7'!AT103</f>
        <v>0</v>
      </c>
      <c r="CL25" s="75">
        <f>'Incremental_Cost Year 7'!AU103</f>
        <v>0</v>
      </c>
      <c r="CM25" s="75">
        <f>'Incremental_Cost Year 7'!AV103</f>
        <v>0</v>
      </c>
      <c r="CN25" s="75">
        <f>'Incremental_Cost Year 7'!AW103</f>
        <v>0</v>
      </c>
      <c r="CO25" s="75">
        <f>'Incremental_Cost Year 7'!AX103</f>
        <v>0</v>
      </c>
      <c r="CP25" s="75">
        <f>'Incremental_Cost Year 7'!AY103</f>
        <v>0</v>
      </c>
      <c r="CQ25" s="75">
        <f>'Incremental_Cost Year 7'!AZ103</f>
        <v>0</v>
      </c>
      <c r="CR25" s="75">
        <f>'Incremental_Cost Year 7'!BA103</f>
        <v>0</v>
      </c>
      <c r="CS25" s="75">
        <f>'Incremental_Cost Year 7'!BB103</f>
        <v>0</v>
      </c>
      <c r="CT25" s="126"/>
      <c r="CU25" s="75"/>
      <c r="CV25" s="75"/>
      <c r="CW25" s="75"/>
      <c r="CX25" s="75"/>
      <c r="CY25" s="75"/>
      <c r="CZ25" s="75"/>
      <c r="DA25" s="75"/>
      <c r="DB25" s="75"/>
      <c r="DC25" s="75"/>
      <c r="DD25" s="75"/>
      <c r="DE25" s="75"/>
      <c r="DF25" s="75">
        <f t="shared" ref="DF25:DF26" si="380">SUM(CY25:DE25)-CX25</f>
        <v>0</v>
      </c>
      <c r="DG25" s="126"/>
      <c r="DH25" s="75"/>
      <c r="DI25" s="75"/>
      <c r="DJ25" s="75"/>
      <c r="DK25" s="75"/>
      <c r="DL25" s="75"/>
      <c r="DM25" s="75"/>
      <c r="DN25" s="75"/>
      <c r="DO25" s="75"/>
      <c r="DP25" s="75"/>
      <c r="DQ25" s="75"/>
      <c r="DR25" s="75"/>
      <c r="DS25" s="75">
        <f t="shared" ref="DS25:DS26" si="381">SUM(DL25:DR25)-DK25</f>
        <v>0</v>
      </c>
      <c r="DT25" s="126"/>
      <c r="DU25" s="75"/>
      <c r="DV25" s="75"/>
      <c r="DW25" s="75"/>
      <c r="DX25" s="75"/>
      <c r="DY25" s="75"/>
      <c r="DZ25" s="75"/>
      <c r="EA25" s="75"/>
      <c r="EB25" s="75"/>
      <c r="EC25" s="75"/>
      <c r="ED25" s="75"/>
      <c r="EE25" s="75"/>
      <c r="EF25" s="75">
        <f t="shared" ref="EF25:EF26" si="382">SUM(DY25:EE25)-DX25</f>
        <v>0</v>
      </c>
      <c r="EG25" s="126"/>
      <c r="EH25" s="75">
        <f>H25+U25+AH25+AU25+BH25+BU25+CH25+CU25+DH25+DU25</f>
        <v>1696234.5</v>
      </c>
      <c r="EI25" s="75">
        <f t="shared" si="376"/>
        <v>470400</v>
      </c>
      <c r="EJ25" s="75">
        <f t="shared" si="376"/>
        <v>0</v>
      </c>
      <c r="EK25" s="75">
        <f t="shared" si="376"/>
        <v>2166634.5</v>
      </c>
      <c r="EL25" s="75">
        <f t="shared" si="376"/>
        <v>1145223</v>
      </c>
      <c r="EM25" s="75">
        <f t="shared" si="376"/>
        <v>0</v>
      </c>
      <c r="EN25" s="75">
        <f t="shared" si="376"/>
        <v>0</v>
      </c>
      <c r="EO25" s="75">
        <f t="shared" si="376"/>
        <v>456000</v>
      </c>
      <c r="EP25" s="75">
        <f t="shared" si="376"/>
        <v>0</v>
      </c>
      <c r="EQ25" s="75">
        <f t="shared" si="376"/>
        <v>0</v>
      </c>
      <c r="ER25" s="75">
        <f t="shared" si="376"/>
        <v>0</v>
      </c>
      <c r="ES25" s="75">
        <f t="shared" si="376"/>
        <v>-565411.5</v>
      </c>
    </row>
    <row r="26" spans="1:149" ht="41.4">
      <c r="B26" s="41"/>
      <c r="C26" s="240"/>
      <c r="D26" s="207" t="s">
        <v>587</v>
      </c>
      <c r="E26" s="86" t="s">
        <v>417</v>
      </c>
      <c r="F26" s="46" t="s">
        <v>437</v>
      </c>
      <c r="G26" s="46" t="s">
        <v>444</v>
      </c>
      <c r="H26" s="75">
        <f>'Incremental_Cost Year 1'!AQ108</f>
        <v>0</v>
      </c>
      <c r="I26" s="75">
        <f>'Incremental_Cost Year 1'!AR108</f>
        <v>0</v>
      </c>
      <c r="J26" s="75">
        <f>'Incremental_Cost Year 1'!AS108</f>
        <v>0</v>
      </c>
      <c r="K26" s="75">
        <f>'Incremental_Cost Year 1'!AT108</f>
        <v>0</v>
      </c>
      <c r="L26" s="75">
        <f>'Incremental_Cost Year 1'!AU108</f>
        <v>0</v>
      </c>
      <c r="M26" s="75">
        <f>'Incremental_Cost Year 1'!AV108</f>
        <v>0</v>
      </c>
      <c r="N26" s="75">
        <f>'Incremental_Cost Year 1'!AW108</f>
        <v>0</v>
      </c>
      <c r="O26" s="75">
        <f>'Incremental_Cost Year 1'!AX108</f>
        <v>0</v>
      </c>
      <c r="P26" s="75">
        <f>'Incremental_Cost Year 1'!AY108</f>
        <v>0</v>
      </c>
      <c r="Q26" s="75">
        <f>'Incremental_Cost Year 1'!AZ108</f>
        <v>0</v>
      </c>
      <c r="R26" s="75">
        <f>'Incremental_Cost Year 1'!BA108</f>
        <v>0</v>
      </c>
      <c r="S26" s="75">
        <f>'Incremental_Cost Year 1'!BB108</f>
        <v>0</v>
      </c>
      <c r="T26" s="123"/>
      <c r="U26" s="75">
        <f>'Incremental_Cost Year 2'!AQ108</f>
        <v>0</v>
      </c>
      <c r="V26" s="75">
        <f>'Incremental_Cost Year 2'!AR108</f>
        <v>0</v>
      </c>
      <c r="W26" s="75">
        <f>'Incremental_Cost Year 2'!AS108</f>
        <v>0</v>
      </c>
      <c r="X26" s="75">
        <f>'Incremental_Cost Year 2'!AT108</f>
        <v>0</v>
      </c>
      <c r="Y26" s="75">
        <f>'Incremental_Cost Year 2'!AU108</f>
        <v>0</v>
      </c>
      <c r="Z26" s="75">
        <f>'Incremental_Cost Year 2'!AV108</f>
        <v>0</v>
      </c>
      <c r="AA26" s="75">
        <f>'Incremental_Cost Year 2'!AW108</f>
        <v>0</v>
      </c>
      <c r="AB26" s="75">
        <f>'Incremental_Cost Year 2'!AX108</f>
        <v>0</v>
      </c>
      <c r="AC26" s="75">
        <f>'Incremental_Cost Year 2'!AY108</f>
        <v>0</v>
      </c>
      <c r="AD26" s="75">
        <f>'Incremental_Cost Year 2'!AZ108</f>
        <v>0</v>
      </c>
      <c r="AE26" s="75">
        <f>'Incremental_Cost Year 2'!BA108</f>
        <v>0</v>
      </c>
      <c r="AF26" s="75">
        <f>'Incremental_Cost Year 2'!BB108</f>
        <v>0</v>
      </c>
      <c r="AG26" s="130"/>
      <c r="AH26" s="75">
        <f>'Incremental_Cost Year 3'!AQ108</f>
        <v>565411.5</v>
      </c>
      <c r="AI26" s="75">
        <f>'Incremental_Cost Year 3'!AR108</f>
        <v>235200</v>
      </c>
      <c r="AJ26" s="75">
        <f>'Incremental_Cost Year 3'!AS108</f>
        <v>0</v>
      </c>
      <c r="AK26" s="75">
        <f>'Incremental_Cost Year 3'!AT108</f>
        <v>800611.5</v>
      </c>
      <c r="AL26" s="75">
        <f>'Incremental_Cost Year 3'!AU108</f>
        <v>0</v>
      </c>
      <c r="AM26" s="75">
        <f>'Incremental_Cost Year 3'!AV108</f>
        <v>565411.5</v>
      </c>
      <c r="AN26" s="75">
        <f>'Incremental_Cost Year 3'!AW108</f>
        <v>0</v>
      </c>
      <c r="AO26" s="75">
        <f>'Incremental_Cost Year 3'!AX108</f>
        <v>0</v>
      </c>
      <c r="AP26" s="75">
        <f>'Incremental_Cost Year 3'!AY108</f>
        <v>0</v>
      </c>
      <c r="AQ26" s="75">
        <f>'Incremental_Cost Year 3'!AZ108</f>
        <v>0</v>
      </c>
      <c r="AR26" s="75">
        <f>'Incremental_Cost Year 3'!BA108</f>
        <v>0</v>
      </c>
      <c r="AS26" s="75">
        <f>'Incremental_Cost Year 3'!BB108</f>
        <v>-235200</v>
      </c>
      <c r="AT26" s="126"/>
      <c r="AU26" s="75">
        <f>'Incremental_Cost Year 4'!AQ108</f>
        <v>565411.5</v>
      </c>
      <c r="AV26" s="75">
        <f>'Incremental_Cost Year 4'!AR108</f>
        <v>235200</v>
      </c>
      <c r="AW26" s="75">
        <f>'Incremental_Cost Year 4'!AS108</f>
        <v>0</v>
      </c>
      <c r="AX26" s="75">
        <f>'Incremental_Cost Year 4'!AT108</f>
        <v>800611.5</v>
      </c>
      <c r="AY26" s="75">
        <f>'Incremental_Cost Year 4'!AU108</f>
        <v>565411.5</v>
      </c>
      <c r="AZ26" s="75">
        <f>'Incremental_Cost Year 4'!AV108</f>
        <v>0</v>
      </c>
      <c r="BA26" s="75">
        <f>'Incremental_Cost Year 4'!AW108</f>
        <v>0</v>
      </c>
      <c r="BB26" s="75">
        <f>'Incremental_Cost Year 4'!AX108</f>
        <v>0</v>
      </c>
      <c r="BC26" s="75">
        <f>'Incremental_Cost Year 4'!AY108</f>
        <v>0</v>
      </c>
      <c r="BD26" s="75">
        <f>'Incremental_Cost Year 4'!AZ108</f>
        <v>0</v>
      </c>
      <c r="BE26" s="75">
        <f>'Incremental_Cost Year 4'!BA108</f>
        <v>0</v>
      </c>
      <c r="BF26" s="75">
        <f>'Incremental_Cost Year 4'!BB108</f>
        <v>-235200</v>
      </c>
      <c r="BG26" s="126"/>
      <c r="BH26" s="75">
        <f>'Incremental_Cost Year 5'!AQ108</f>
        <v>565411.5</v>
      </c>
      <c r="BI26" s="75">
        <f>'Incremental_Cost Year 5'!AR108</f>
        <v>0</v>
      </c>
      <c r="BJ26" s="75">
        <f>'Incremental_Cost Year 5'!AS108</f>
        <v>0</v>
      </c>
      <c r="BK26" s="75">
        <f>'Incremental_Cost Year 5'!AT108</f>
        <v>565411.5</v>
      </c>
      <c r="BL26" s="75">
        <f>'Incremental_Cost Year 5'!AU108</f>
        <v>0</v>
      </c>
      <c r="BM26" s="75">
        <f>'Incremental_Cost Year 5'!AV108</f>
        <v>0</v>
      </c>
      <c r="BN26" s="75">
        <f>'Incremental_Cost Year 5'!AW108</f>
        <v>0</v>
      </c>
      <c r="BO26" s="75">
        <f>'Incremental_Cost Year 5'!AX108</f>
        <v>0</v>
      </c>
      <c r="BP26" s="75">
        <f>'Incremental_Cost Year 5'!AY108</f>
        <v>0</v>
      </c>
      <c r="BQ26" s="75">
        <f>'Incremental_Cost Year 5'!AZ108</f>
        <v>0</v>
      </c>
      <c r="BR26" s="75">
        <f>'Incremental_Cost Year 5'!BA108</f>
        <v>0</v>
      </c>
      <c r="BS26" s="75">
        <f>'Incremental_Cost Year 5'!BB108</f>
        <v>-565411.5</v>
      </c>
      <c r="BT26" s="126"/>
      <c r="BU26" s="75">
        <f>'Incremental_Cost Year 6'!AQ108</f>
        <v>0</v>
      </c>
      <c r="BV26" s="75">
        <f>'Incremental_Cost Year 6'!AR108</f>
        <v>0</v>
      </c>
      <c r="BW26" s="75">
        <f>'Incremental_Cost Year 6'!AS108</f>
        <v>0</v>
      </c>
      <c r="BX26" s="75">
        <f>'Incremental_Cost Year 6'!AT108</f>
        <v>0</v>
      </c>
      <c r="BY26" s="75">
        <f>'Incremental_Cost Year 6'!AU108</f>
        <v>0</v>
      </c>
      <c r="BZ26" s="75">
        <f>'Incremental_Cost Year 6'!AV108</f>
        <v>0</v>
      </c>
      <c r="CA26" s="75">
        <f>'Incremental_Cost Year 6'!AW108</f>
        <v>0</v>
      </c>
      <c r="CB26" s="75">
        <f>'Incremental_Cost Year 6'!AX108</f>
        <v>0</v>
      </c>
      <c r="CC26" s="75">
        <f>'Incremental_Cost Year 6'!AY108</f>
        <v>0</v>
      </c>
      <c r="CD26" s="75">
        <f>'Incremental_Cost Year 6'!AZ108</f>
        <v>0</v>
      </c>
      <c r="CE26" s="75">
        <f>'Incremental_Cost Year 6'!BA108</f>
        <v>0</v>
      </c>
      <c r="CF26" s="75">
        <f>'Incremental_Cost Year 6'!BB108</f>
        <v>0</v>
      </c>
      <c r="CG26" s="126"/>
      <c r="CH26" s="75">
        <f>'Incremental_Cost Year 7'!AQ108</f>
        <v>0</v>
      </c>
      <c r="CI26" s="75">
        <f>'Incremental_Cost Year 7'!AR108</f>
        <v>0</v>
      </c>
      <c r="CJ26" s="75">
        <f>'Incremental_Cost Year 7'!AS108</f>
        <v>0</v>
      </c>
      <c r="CK26" s="75">
        <f>'Incremental_Cost Year 7'!AT108</f>
        <v>0</v>
      </c>
      <c r="CL26" s="75">
        <f>'Incremental_Cost Year 7'!AU108</f>
        <v>0</v>
      </c>
      <c r="CM26" s="75">
        <f>'Incremental_Cost Year 7'!AV108</f>
        <v>0</v>
      </c>
      <c r="CN26" s="75">
        <f>'Incremental_Cost Year 7'!AW108</f>
        <v>0</v>
      </c>
      <c r="CO26" s="75">
        <f>'Incremental_Cost Year 7'!AX108</f>
        <v>0</v>
      </c>
      <c r="CP26" s="75">
        <f>'Incremental_Cost Year 7'!AY108</f>
        <v>0</v>
      </c>
      <c r="CQ26" s="75">
        <f>'Incremental_Cost Year 7'!AZ108</f>
        <v>0</v>
      </c>
      <c r="CR26" s="75">
        <f>'Incremental_Cost Year 7'!BA108</f>
        <v>0</v>
      </c>
      <c r="CS26" s="75">
        <f>'Incremental_Cost Year 7'!BB108</f>
        <v>0</v>
      </c>
      <c r="CT26" s="126"/>
      <c r="CU26" s="75"/>
      <c r="CV26" s="75"/>
      <c r="CW26" s="75"/>
      <c r="CX26" s="75"/>
      <c r="CY26" s="75"/>
      <c r="CZ26" s="75"/>
      <c r="DA26" s="75"/>
      <c r="DB26" s="75"/>
      <c r="DC26" s="75"/>
      <c r="DD26" s="75"/>
      <c r="DE26" s="75"/>
      <c r="DF26" s="75">
        <f t="shared" si="380"/>
        <v>0</v>
      </c>
      <c r="DG26" s="126"/>
      <c r="DH26" s="75"/>
      <c r="DI26" s="75"/>
      <c r="DJ26" s="75"/>
      <c r="DK26" s="75"/>
      <c r="DL26" s="75"/>
      <c r="DM26" s="75"/>
      <c r="DN26" s="75"/>
      <c r="DO26" s="75"/>
      <c r="DP26" s="75"/>
      <c r="DQ26" s="75"/>
      <c r="DR26" s="75"/>
      <c r="DS26" s="75">
        <f t="shared" si="381"/>
        <v>0</v>
      </c>
      <c r="DT26" s="126"/>
      <c r="DU26" s="75"/>
      <c r="DV26" s="75"/>
      <c r="DW26" s="75"/>
      <c r="DX26" s="75"/>
      <c r="DY26" s="75"/>
      <c r="DZ26" s="75"/>
      <c r="EA26" s="75"/>
      <c r="EB26" s="75"/>
      <c r="EC26" s="75"/>
      <c r="ED26" s="75"/>
      <c r="EE26" s="75"/>
      <c r="EF26" s="75">
        <f t="shared" si="382"/>
        <v>0</v>
      </c>
      <c r="EG26" s="126"/>
      <c r="EH26" s="75">
        <f>H26+U26+AH26+AU26+BH26+BU26+CH26+CU26+DH26+DU26</f>
        <v>1696234.5</v>
      </c>
      <c r="EI26" s="75">
        <f t="shared" si="376"/>
        <v>470400</v>
      </c>
      <c r="EJ26" s="75">
        <f t="shared" si="376"/>
        <v>0</v>
      </c>
      <c r="EK26" s="75">
        <f t="shared" si="376"/>
        <v>2166634.5</v>
      </c>
      <c r="EL26" s="75">
        <f t="shared" si="376"/>
        <v>565411.5</v>
      </c>
      <c r="EM26" s="75">
        <f t="shared" si="376"/>
        <v>565411.5</v>
      </c>
      <c r="EN26" s="75">
        <f t="shared" si="376"/>
        <v>0</v>
      </c>
      <c r="EO26" s="75">
        <f t="shared" si="376"/>
        <v>0</v>
      </c>
      <c r="EP26" s="75">
        <f t="shared" si="376"/>
        <v>0</v>
      </c>
      <c r="EQ26" s="75">
        <f t="shared" si="376"/>
        <v>0</v>
      </c>
      <c r="ER26" s="75">
        <f t="shared" si="376"/>
        <v>0</v>
      </c>
      <c r="ES26" s="75">
        <f t="shared" si="376"/>
        <v>-1035811.5</v>
      </c>
    </row>
    <row r="27" spans="1:149" ht="15" customHeight="1">
      <c r="A27" s="39"/>
      <c r="B27" s="48"/>
      <c r="C27" s="224" t="s">
        <v>420</v>
      </c>
      <c r="D27" s="224"/>
      <c r="E27" s="225"/>
      <c r="F27" s="117"/>
      <c r="G27" s="117"/>
      <c r="H27" s="77">
        <f>SUM(H28:H31)</f>
        <v>0</v>
      </c>
      <c r="I27" s="77">
        <f t="shared" ref="I27:S27" si="383">SUM(I28:I31)</f>
        <v>0</v>
      </c>
      <c r="J27" s="77">
        <f t="shared" si="383"/>
        <v>0</v>
      </c>
      <c r="K27" s="77">
        <f t="shared" si="383"/>
        <v>0</v>
      </c>
      <c r="L27" s="77">
        <f t="shared" si="383"/>
        <v>0</v>
      </c>
      <c r="M27" s="77">
        <f t="shared" si="383"/>
        <v>0</v>
      </c>
      <c r="N27" s="77">
        <f t="shared" si="383"/>
        <v>0</v>
      </c>
      <c r="O27" s="77">
        <f t="shared" si="383"/>
        <v>0</v>
      </c>
      <c r="P27" s="77">
        <f t="shared" si="383"/>
        <v>0</v>
      </c>
      <c r="Q27" s="77">
        <f t="shared" si="383"/>
        <v>0</v>
      </c>
      <c r="R27" s="77">
        <f t="shared" si="383"/>
        <v>0</v>
      </c>
      <c r="S27" s="77">
        <f t="shared" si="383"/>
        <v>0</v>
      </c>
      <c r="T27" s="124"/>
      <c r="U27" s="77">
        <f>SUM(U28:U31)</f>
        <v>1889087.085</v>
      </c>
      <c r="V27" s="77">
        <f t="shared" ref="V27:AE27" si="384">SUM(V28:V31)</f>
        <v>1947000</v>
      </c>
      <c r="W27" s="77">
        <f t="shared" si="384"/>
        <v>0</v>
      </c>
      <c r="X27" s="77">
        <f t="shared" si="384"/>
        <v>3836087.085</v>
      </c>
      <c r="Y27" s="77">
        <f t="shared" si="384"/>
        <v>958404.28499999992</v>
      </c>
      <c r="Z27" s="77">
        <f t="shared" si="384"/>
        <v>0</v>
      </c>
      <c r="AA27" s="77">
        <f t="shared" si="384"/>
        <v>0</v>
      </c>
      <c r="AB27" s="77">
        <f t="shared" si="384"/>
        <v>0</v>
      </c>
      <c r="AC27" s="77">
        <f t="shared" ref="AC27" si="385">SUM(AC28:AC31)</f>
        <v>0</v>
      </c>
      <c r="AD27" s="77">
        <f t="shared" si="384"/>
        <v>0</v>
      </c>
      <c r="AE27" s="77">
        <f t="shared" si="384"/>
        <v>0</v>
      </c>
      <c r="AF27" s="77">
        <f>SUM(AF28:AF31)</f>
        <v>-2877682.8</v>
      </c>
      <c r="AG27" s="124"/>
      <c r="AH27" s="77">
        <f>SUM(AH28:AH31)</f>
        <v>2731118.4299999997</v>
      </c>
      <c r="AI27" s="77">
        <f t="shared" ref="AI27:AR27" si="386">SUM(AI28:AI31)</f>
        <v>1660200</v>
      </c>
      <c r="AJ27" s="77">
        <f t="shared" si="386"/>
        <v>0</v>
      </c>
      <c r="AK27" s="77">
        <f t="shared" si="386"/>
        <v>4391318.43</v>
      </c>
      <c r="AL27" s="77">
        <f t="shared" si="386"/>
        <v>3042518.4299999997</v>
      </c>
      <c r="AM27" s="77">
        <f t="shared" si="386"/>
        <v>91200</v>
      </c>
      <c r="AN27" s="77">
        <f t="shared" si="386"/>
        <v>0</v>
      </c>
      <c r="AO27" s="77">
        <f t="shared" si="386"/>
        <v>0</v>
      </c>
      <c r="AP27" s="77">
        <f t="shared" ref="AP27" si="387">SUM(AP28:AP31)</f>
        <v>0</v>
      </c>
      <c r="AQ27" s="77">
        <f t="shared" si="386"/>
        <v>0</v>
      </c>
      <c r="AR27" s="77">
        <f t="shared" si="386"/>
        <v>0</v>
      </c>
      <c r="AS27" s="77">
        <f>SUM(AS28:AS31)</f>
        <v>-1257600</v>
      </c>
      <c r="AT27" s="126"/>
      <c r="AU27" s="77">
        <f>SUM(AU28:AU31)</f>
        <v>2731118.4299999997</v>
      </c>
      <c r="AV27" s="77">
        <f t="shared" ref="AV27:BE27" si="388">SUM(AV28:AV31)</f>
        <v>1660200</v>
      </c>
      <c r="AW27" s="77">
        <f t="shared" si="388"/>
        <v>0</v>
      </c>
      <c r="AX27" s="77">
        <f t="shared" si="388"/>
        <v>4391318.43</v>
      </c>
      <c r="AY27" s="77">
        <f t="shared" si="388"/>
        <v>3042518.4299999997</v>
      </c>
      <c r="AZ27" s="77">
        <f t="shared" si="388"/>
        <v>91200</v>
      </c>
      <c r="BA27" s="77">
        <f t="shared" si="388"/>
        <v>0</v>
      </c>
      <c r="BB27" s="77">
        <f t="shared" si="388"/>
        <v>0</v>
      </c>
      <c r="BC27" s="77">
        <f t="shared" ref="BC27" si="389">SUM(BC28:BC31)</f>
        <v>0</v>
      </c>
      <c r="BD27" s="77">
        <f t="shared" ref="BD27" si="390">SUM(BD28:BD31)</f>
        <v>0</v>
      </c>
      <c r="BE27" s="77">
        <f t="shared" si="388"/>
        <v>0</v>
      </c>
      <c r="BF27" s="77">
        <f>SUM(BF28:BF31)</f>
        <v>-1257600</v>
      </c>
      <c r="BG27" s="126"/>
      <c r="BH27" s="77">
        <f>SUM(BH28:BH31)</f>
        <v>2938435.98</v>
      </c>
      <c r="BI27" s="77">
        <f t="shared" ref="BI27:BR27" si="391">SUM(BI28:BI31)</f>
        <v>2405400</v>
      </c>
      <c r="BJ27" s="77">
        <f t="shared" si="391"/>
        <v>34500</v>
      </c>
      <c r="BK27" s="77">
        <f t="shared" si="391"/>
        <v>5378335.9800000004</v>
      </c>
      <c r="BL27" s="77">
        <f t="shared" si="391"/>
        <v>3042518.4299999997</v>
      </c>
      <c r="BM27" s="77">
        <f t="shared" si="391"/>
        <v>91200</v>
      </c>
      <c r="BN27" s="77">
        <f t="shared" si="391"/>
        <v>0</v>
      </c>
      <c r="BO27" s="77">
        <f t="shared" si="391"/>
        <v>0</v>
      </c>
      <c r="BP27" s="77">
        <f t="shared" ref="BP27" si="392">SUM(BP28:BP31)</f>
        <v>0</v>
      </c>
      <c r="BQ27" s="77">
        <f t="shared" si="391"/>
        <v>0</v>
      </c>
      <c r="BR27" s="77">
        <f t="shared" si="391"/>
        <v>0</v>
      </c>
      <c r="BS27" s="77">
        <f>SUM(BS28:BS31)</f>
        <v>-2244617.5499999998</v>
      </c>
      <c r="BT27" s="126"/>
      <c r="BU27" s="77">
        <f>SUM(BU28:BU31)</f>
        <v>2749965.48</v>
      </c>
      <c r="BV27" s="77">
        <f t="shared" ref="BV27:CE27" si="393">SUM(BV28:BV31)</f>
        <v>1660200</v>
      </c>
      <c r="BW27" s="77">
        <f t="shared" si="393"/>
        <v>0</v>
      </c>
      <c r="BX27" s="77">
        <f t="shared" si="393"/>
        <v>4410165.4799999995</v>
      </c>
      <c r="BY27" s="77">
        <f t="shared" si="393"/>
        <v>3042518.4299999997</v>
      </c>
      <c r="BZ27" s="77">
        <f t="shared" si="393"/>
        <v>91200</v>
      </c>
      <c r="CA27" s="77">
        <f t="shared" si="393"/>
        <v>0</v>
      </c>
      <c r="CB27" s="77">
        <f t="shared" si="393"/>
        <v>0</v>
      </c>
      <c r="CC27" s="77">
        <f t="shared" ref="CC27" si="394">SUM(CC28:CC31)</f>
        <v>0</v>
      </c>
      <c r="CD27" s="77">
        <f t="shared" si="393"/>
        <v>0</v>
      </c>
      <c r="CE27" s="77">
        <f t="shared" si="393"/>
        <v>0</v>
      </c>
      <c r="CF27" s="77">
        <f>SUM(CF28:CF31)</f>
        <v>-1276447.05</v>
      </c>
      <c r="CG27" s="126"/>
      <c r="CH27" s="77">
        <f>SUM(CH28:CH31)</f>
        <v>3145753.5300000003</v>
      </c>
      <c r="CI27" s="77">
        <f t="shared" ref="CI27:CR27" si="395">SUM(CI28:CI31)</f>
        <v>2495400</v>
      </c>
      <c r="CJ27" s="77">
        <f t="shared" si="395"/>
        <v>0</v>
      </c>
      <c r="CK27" s="77">
        <f t="shared" si="395"/>
        <v>5641153.5300000003</v>
      </c>
      <c r="CL27" s="77">
        <f t="shared" si="395"/>
        <v>3042518.4299999997</v>
      </c>
      <c r="CM27" s="77">
        <f t="shared" si="395"/>
        <v>91200</v>
      </c>
      <c r="CN27" s="77">
        <f t="shared" si="395"/>
        <v>0</v>
      </c>
      <c r="CO27" s="77">
        <f t="shared" si="395"/>
        <v>0</v>
      </c>
      <c r="CP27" s="77">
        <f t="shared" ref="CP27" si="396">SUM(CP28:CP31)</f>
        <v>0</v>
      </c>
      <c r="CQ27" s="77">
        <f t="shared" si="395"/>
        <v>0</v>
      </c>
      <c r="CR27" s="77">
        <f t="shared" si="395"/>
        <v>0</v>
      </c>
      <c r="CS27" s="77">
        <f>SUM(CS28:CS31)</f>
        <v>-2507435.1</v>
      </c>
      <c r="CT27" s="126"/>
      <c r="CU27" s="77">
        <f>SUM(CU28:CU31)</f>
        <v>0</v>
      </c>
      <c r="CV27" s="77">
        <f t="shared" ref="CV27:DE27" si="397">SUM(CV28:CV31)</f>
        <v>0</v>
      </c>
      <c r="CW27" s="77">
        <f t="shared" si="397"/>
        <v>0</v>
      </c>
      <c r="CX27" s="77">
        <f t="shared" si="397"/>
        <v>0</v>
      </c>
      <c r="CY27" s="77">
        <f t="shared" si="397"/>
        <v>0</v>
      </c>
      <c r="CZ27" s="77">
        <f t="shared" si="397"/>
        <v>0</v>
      </c>
      <c r="DA27" s="77">
        <f t="shared" si="397"/>
        <v>0</v>
      </c>
      <c r="DB27" s="77">
        <f t="shared" si="397"/>
        <v>0</v>
      </c>
      <c r="DC27" s="77">
        <f t="shared" ref="DC27" si="398">SUM(DC28:DC31)</f>
        <v>0</v>
      </c>
      <c r="DD27" s="77">
        <f t="shared" si="397"/>
        <v>0</v>
      </c>
      <c r="DE27" s="77">
        <f t="shared" si="397"/>
        <v>0</v>
      </c>
      <c r="DF27" s="77">
        <f>SUM(DF28:DF31)</f>
        <v>0</v>
      </c>
      <c r="DG27" s="126"/>
      <c r="DH27" s="77">
        <f>SUM(DH28:DH31)</f>
        <v>0</v>
      </c>
      <c r="DI27" s="77">
        <f t="shared" ref="DI27:DR27" si="399">SUM(DI28:DI31)</f>
        <v>0</v>
      </c>
      <c r="DJ27" s="77">
        <f t="shared" si="399"/>
        <v>0</v>
      </c>
      <c r="DK27" s="77">
        <f t="shared" si="399"/>
        <v>0</v>
      </c>
      <c r="DL27" s="77">
        <f t="shared" si="399"/>
        <v>0</v>
      </c>
      <c r="DM27" s="77">
        <f t="shared" si="399"/>
        <v>0</v>
      </c>
      <c r="DN27" s="77">
        <f t="shared" si="399"/>
        <v>0</v>
      </c>
      <c r="DO27" s="77">
        <f t="shared" si="399"/>
        <v>0</v>
      </c>
      <c r="DP27" s="77">
        <f t="shared" ref="DP27" si="400">SUM(DP28:DP31)</f>
        <v>0</v>
      </c>
      <c r="DQ27" s="77">
        <f t="shared" si="399"/>
        <v>0</v>
      </c>
      <c r="DR27" s="77">
        <f t="shared" si="399"/>
        <v>0</v>
      </c>
      <c r="DS27" s="77">
        <f>SUM(DS28:DS31)</f>
        <v>0</v>
      </c>
      <c r="DT27" s="126"/>
      <c r="DU27" s="77">
        <f>SUM(DU28:DU31)</f>
        <v>0</v>
      </c>
      <c r="DV27" s="77">
        <f t="shared" ref="DV27:EE27" si="401">SUM(DV28:DV31)</f>
        <v>0</v>
      </c>
      <c r="DW27" s="77">
        <f t="shared" si="401"/>
        <v>0</v>
      </c>
      <c r="DX27" s="77">
        <f t="shared" si="401"/>
        <v>0</v>
      </c>
      <c r="DY27" s="77">
        <f t="shared" si="401"/>
        <v>0</v>
      </c>
      <c r="DZ27" s="77">
        <f t="shared" si="401"/>
        <v>0</v>
      </c>
      <c r="EA27" s="77">
        <f t="shared" si="401"/>
        <v>0</v>
      </c>
      <c r="EB27" s="77">
        <f t="shared" si="401"/>
        <v>0</v>
      </c>
      <c r="EC27" s="77">
        <f t="shared" ref="EC27" si="402">SUM(EC28:EC31)</f>
        <v>0</v>
      </c>
      <c r="ED27" s="77">
        <f t="shared" si="401"/>
        <v>0</v>
      </c>
      <c r="EE27" s="77">
        <f t="shared" si="401"/>
        <v>0</v>
      </c>
      <c r="EF27" s="77">
        <f>SUM(EF28:EF31)</f>
        <v>0</v>
      </c>
      <c r="EG27" s="126"/>
      <c r="EH27" s="77">
        <f>SUM(EH28:EH31)</f>
        <v>16185478.935000001</v>
      </c>
      <c r="EI27" s="77">
        <f t="shared" ref="EI27:ER27" si="403">SUM(EI28:EI31)</f>
        <v>11828400</v>
      </c>
      <c r="EJ27" s="77">
        <f t="shared" si="403"/>
        <v>34500</v>
      </c>
      <c r="EK27" s="77">
        <f t="shared" si="403"/>
        <v>28048378.934999999</v>
      </c>
      <c r="EL27" s="77">
        <f t="shared" si="403"/>
        <v>16170996.435000001</v>
      </c>
      <c r="EM27" s="77">
        <f t="shared" si="403"/>
        <v>456000</v>
      </c>
      <c r="EN27" s="77">
        <f t="shared" si="403"/>
        <v>0</v>
      </c>
      <c r="EO27" s="77">
        <f t="shared" si="403"/>
        <v>0</v>
      </c>
      <c r="EP27" s="77">
        <f t="shared" ref="EP27" si="404">SUM(EP28:EP31)</f>
        <v>0</v>
      </c>
      <c r="EQ27" s="77">
        <f t="shared" si="403"/>
        <v>0</v>
      </c>
      <c r="ER27" s="77">
        <f t="shared" si="403"/>
        <v>0</v>
      </c>
      <c r="ES27" s="77">
        <f>SUM(ES28:ES31)</f>
        <v>-11421382.5</v>
      </c>
    </row>
    <row r="28" spans="1:149" ht="41.4">
      <c r="B28" s="41"/>
      <c r="C28" s="240"/>
      <c r="D28" s="86" t="s">
        <v>589</v>
      </c>
      <c r="E28" s="86" t="s">
        <v>421</v>
      </c>
      <c r="F28" s="46" t="s">
        <v>438</v>
      </c>
      <c r="G28" s="46" t="s">
        <v>434</v>
      </c>
      <c r="H28" s="75">
        <f>'Incremental_Cost Year 1'!AQ115</f>
        <v>0</v>
      </c>
      <c r="I28" s="75">
        <f>'Incremental_Cost Year 1'!AR115</f>
        <v>0</v>
      </c>
      <c r="J28" s="75">
        <f>'Incremental_Cost Year 1'!AS115</f>
        <v>0</v>
      </c>
      <c r="K28" s="75">
        <f>'Incremental_Cost Year 1'!AT115</f>
        <v>0</v>
      </c>
      <c r="L28" s="75">
        <f>'Incremental_Cost Year 1'!AU115</f>
        <v>0</v>
      </c>
      <c r="M28" s="75">
        <f>'Incremental_Cost Year 1'!AV115</f>
        <v>0</v>
      </c>
      <c r="N28" s="75">
        <f>'Incremental_Cost Year 1'!AW115</f>
        <v>0</v>
      </c>
      <c r="O28" s="75">
        <f>'Incremental_Cost Year 1'!AX115</f>
        <v>0</v>
      </c>
      <c r="P28" s="75">
        <f>'Incremental_Cost Year 1'!AY115</f>
        <v>0</v>
      </c>
      <c r="Q28" s="75">
        <f>'Incremental_Cost Year 1'!AZ115</f>
        <v>0</v>
      </c>
      <c r="R28" s="75">
        <f>'Incremental_Cost Year 1'!BA115</f>
        <v>0</v>
      </c>
      <c r="S28" s="75">
        <f>'Incremental_Cost Year 1'!BB115</f>
        <v>0</v>
      </c>
      <c r="T28" s="123"/>
      <c r="U28" s="75">
        <f>'Incremental_Cost Year 2'!AQ115</f>
        <v>599336.18999999994</v>
      </c>
      <c r="V28" s="75">
        <f>'Incremental_Cost Year 2'!AR115</f>
        <v>59400</v>
      </c>
      <c r="W28" s="75">
        <f>'Incremental_Cost Year 2'!AS115</f>
        <v>0</v>
      </c>
      <c r="X28" s="75">
        <f>'Incremental_Cost Year 2'!AT115</f>
        <v>658736.18999999994</v>
      </c>
      <c r="Y28" s="75">
        <f>'Incremental_Cost Year 2'!AU115</f>
        <v>658736.18999999994</v>
      </c>
      <c r="Z28" s="75">
        <f>'Incremental_Cost Year 2'!AV115</f>
        <v>0</v>
      </c>
      <c r="AA28" s="75">
        <f>'Incremental_Cost Year 2'!AW115</f>
        <v>0</v>
      </c>
      <c r="AB28" s="75">
        <f>'Incremental_Cost Year 2'!AX115</f>
        <v>0</v>
      </c>
      <c r="AC28" s="75">
        <f>'Incremental_Cost Year 2'!AY115</f>
        <v>0</v>
      </c>
      <c r="AD28" s="75">
        <f>'Incremental_Cost Year 2'!AZ115</f>
        <v>0</v>
      </c>
      <c r="AE28" s="75">
        <f>'Incremental_Cost Year 2'!BA115</f>
        <v>0</v>
      </c>
      <c r="AF28" s="75">
        <f>'Incremental_Cost Year 2'!BB115</f>
        <v>0</v>
      </c>
      <c r="AG28" s="130"/>
      <c r="AH28" s="75">
        <f>'Incremental_Cost Year 3'!AQ115</f>
        <v>616298.53499999992</v>
      </c>
      <c r="AI28" s="75">
        <f>'Incremental_Cost Year 3'!AR115</f>
        <v>59400</v>
      </c>
      <c r="AJ28" s="75">
        <f>'Incremental_Cost Year 3'!AS115</f>
        <v>0</v>
      </c>
      <c r="AK28" s="75">
        <f>'Incremental_Cost Year 3'!AT115</f>
        <v>675698.53499999992</v>
      </c>
      <c r="AL28" s="75">
        <f>'Incremental_Cost Year 3'!AU115</f>
        <v>675698.53499999992</v>
      </c>
      <c r="AM28" s="75">
        <f>'Incremental_Cost Year 3'!AV115</f>
        <v>0</v>
      </c>
      <c r="AN28" s="75">
        <f>'Incremental_Cost Year 3'!AW115</f>
        <v>0</v>
      </c>
      <c r="AO28" s="75">
        <f>'Incremental_Cost Year 3'!AX115</f>
        <v>0</v>
      </c>
      <c r="AP28" s="75">
        <f>'Incremental_Cost Year 3'!AY115</f>
        <v>0</v>
      </c>
      <c r="AQ28" s="75">
        <f>'Incremental_Cost Year 3'!AZ115</f>
        <v>0</v>
      </c>
      <c r="AR28" s="75">
        <f>'Incremental_Cost Year 3'!BA115</f>
        <v>0</v>
      </c>
      <c r="AS28" s="75">
        <f>'Incremental_Cost Year 3'!BB115</f>
        <v>0</v>
      </c>
      <c r="AT28" s="126"/>
      <c r="AU28" s="75">
        <f>'Incremental_Cost Year 4'!AQ115</f>
        <v>616298.53499999992</v>
      </c>
      <c r="AV28" s="75">
        <f>'Incremental_Cost Year 4'!AR115</f>
        <v>59400</v>
      </c>
      <c r="AW28" s="75">
        <f>'Incremental_Cost Year 4'!AS115</f>
        <v>0</v>
      </c>
      <c r="AX28" s="75">
        <f>'Incremental_Cost Year 4'!AT115</f>
        <v>675698.53499999992</v>
      </c>
      <c r="AY28" s="75">
        <f>'Incremental_Cost Year 4'!AU115</f>
        <v>675698.53499999992</v>
      </c>
      <c r="AZ28" s="75">
        <f>'Incremental_Cost Year 4'!AV115</f>
        <v>0</v>
      </c>
      <c r="BA28" s="75">
        <f>'Incremental_Cost Year 4'!AW115</f>
        <v>0</v>
      </c>
      <c r="BB28" s="75">
        <f>'Incremental_Cost Year 4'!AX115</f>
        <v>0</v>
      </c>
      <c r="BC28" s="75">
        <f>'Incremental_Cost Year 4'!AY115</f>
        <v>0</v>
      </c>
      <c r="BD28" s="75">
        <f>'Incremental_Cost Year 4'!AZ115</f>
        <v>0</v>
      </c>
      <c r="BE28" s="75">
        <f>'Incremental_Cost Year 4'!BA115</f>
        <v>0</v>
      </c>
      <c r="BF28" s="75">
        <f>'Incremental_Cost Year 4'!BB115</f>
        <v>0</v>
      </c>
      <c r="BG28" s="126"/>
      <c r="BH28" s="75">
        <f>'Incremental_Cost Year 5'!AQ115</f>
        <v>616298.53499999992</v>
      </c>
      <c r="BI28" s="75">
        <f>'Incremental_Cost Year 5'!AR115</f>
        <v>59400</v>
      </c>
      <c r="BJ28" s="75">
        <f>'Incremental_Cost Year 5'!AS115</f>
        <v>0</v>
      </c>
      <c r="BK28" s="75">
        <f>'Incremental_Cost Year 5'!AT115</f>
        <v>675698.53499999992</v>
      </c>
      <c r="BL28" s="75">
        <f>'Incremental_Cost Year 5'!AU115</f>
        <v>675698.53499999992</v>
      </c>
      <c r="BM28" s="75">
        <f>'Incremental_Cost Year 5'!AV115</f>
        <v>0</v>
      </c>
      <c r="BN28" s="75">
        <f>'Incremental_Cost Year 5'!AW115</f>
        <v>0</v>
      </c>
      <c r="BO28" s="75">
        <f>'Incremental_Cost Year 5'!AX115</f>
        <v>0</v>
      </c>
      <c r="BP28" s="75">
        <f>'Incremental_Cost Year 5'!AY115</f>
        <v>0</v>
      </c>
      <c r="BQ28" s="75">
        <f>'Incremental_Cost Year 5'!AZ115</f>
        <v>0</v>
      </c>
      <c r="BR28" s="75">
        <f>'Incremental_Cost Year 5'!BA115</f>
        <v>0</v>
      </c>
      <c r="BS28" s="75">
        <f>'Incremental_Cost Year 5'!BB115</f>
        <v>0</v>
      </c>
      <c r="BT28" s="126"/>
      <c r="BU28" s="75">
        <f>'Incremental_Cost Year 6'!AQ115</f>
        <v>616298.53499999992</v>
      </c>
      <c r="BV28" s="75">
        <f>'Incremental_Cost Year 6'!AR115</f>
        <v>59400</v>
      </c>
      <c r="BW28" s="75">
        <f>'Incremental_Cost Year 6'!AS115</f>
        <v>0</v>
      </c>
      <c r="BX28" s="75">
        <f>'Incremental_Cost Year 6'!AT115</f>
        <v>675698.53499999992</v>
      </c>
      <c r="BY28" s="75">
        <f>'Incremental_Cost Year 6'!AU115</f>
        <v>675698.53499999992</v>
      </c>
      <c r="BZ28" s="75">
        <f>'Incremental_Cost Year 6'!AV115</f>
        <v>0</v>
      </c>
      <c r="CA28" s="75">
        <f>'Incremental_Cost Year 6'!AW115</f>
        <v>0</v>
      </c>
      <c r="CB28" s="75">
        <f>'Incremental_Cost Year 6'!AX115</f>
        <v>0</v>
      </c>
      <c r="CC28" s="75">
        <f>'Incremental_Cost Year 6'!AY115</f>
        <v>0</v>
      </c>
      <c r="CD28" s="75">
        <f>'Incremental_Cost Year 6'!AZ115</f>
        <v>0</v>
      </c>
      <c r="CE28" s="75">
        <f>'Incremental_Cost Year 6'!BA115</f>
        <v>0</v>
      </c>
      <c r="CF28" s="75">
        <f>'Incremental_Cost Year 6'!BB115</f>
        <v>0</v>
      </c>
      <c r="CG28" s="126"/>
      <c r="CH28" s="75">
        <f>'Incremental_Cost Year 7'!AQ115</f>
        <v>616298.53499999992</v>
      </c>
      <c r="CI28" s="75">
        <f>'Incremental_Cost Year 7'!AR115</f>
        <v>59400</v>
      </c>
      <c r="CJ28" s="75">
        <f>'Incremental_Cost Year 7'!AS115</f>
        <v>0</v>
      </c>
      <c r="CK28" s="75">
        <f>'Incremental_Cost Year 7'!AT115</f>
        <v>675698.53499999992</v>
      </c>
      <c r="CL28" s="75">
        <f>'Incremental_Cost Year 7'!AU115</f>
        <v>675698.53499999992</v>
      </c>
      <c r="CM28" s="75">
        <f>'Incremental_Cost Year 7'!AV115</f>
        <v>0</v>
      </c>
      <c r="CN28" s="75">
        <f>'Incremental_Cost Year 7'!AW115</f>
        <v>0</v>
      </c>
      <c r="CO28" s="75">
        <f>'Incremental_Cost Year 7'!AX115</f>
        <v>0</v>
      </c>
      <c r="CP28" s="75">
        <f>'Incremental_Cost Year 7'!AY115</f>
        <v>0</v>
      </c>
      <c r="CQ28" s="75">
        <f>'Incremental_Cost Year 7'!AZ115</f>
        <v>0</v>
      </c>
      <c r="CR28" s="75">
        <f>'Incremental_Cost Year 7'!BA115</f>
        <v>0</v>
      </c>
      <c r="CS28" s="75">
        <f>'Incremental_Cost Year 7'!BB115</f>
        <v>0</v>
      </c>
      <c r="CT28" s="126"/>
      <c r="CU28" s="75"/>
      <c r="CV28" s="75"/>
      <c r="CW28" s="75"/>
      <c r="CX28" s="75"/>
      <c r="CY28" s="75"/>
      <c r="CZ28" s="75"/>
      <c r="DA28" s="75"/>
      <c r="DB28" s="75"/>
      <c r="DC28" s="75"/>
      <c r="DD28" s="75"/>
      <c r="DE28" s="75"/>
      <c r="DF28" s="75">
        <f t="shared" ref="DF28:DF31" si="405">SUM(CY28:DE28)-CX28</f>
        <v>0</v>
      </c>
      <c r="DG28" s="126"/>
      <c r="DH28" s="75"/>
      <c r="DI28" s="75"/>
      <c r="DJ28" s="75"/>
      <c r="DK28" s="75"/>
      <c r="DL28" s="75"/>
      <c r="DM28" s="75"/>
      <c r="DN28" s="75"/>
      <c r="DO28" s="75"/>
      <c r="DP28" s="75"/>
      <c r="DQ28" s="75"/>
      <c r="DR28" s="75"/>
      <c r="DS28" s="75">
        <f t="shared" ref="DS28:DS31" si="406">SUM(DL28:DR28)-DK28</f>
        <v>0</v>
      </c>
      <c r="DT28" s="126"/>
      <c r="DU28" s="75"/>
      <c r="DV28" s="75"/>
      <c r="DW28" s="75"/>
      <c r="DX28" s="75"/>
      <c r="DY28" s="75"/>
      <c r="DZ28" s="75"/>
      <c r="EA28" s="75"/>
      <c r="EB28" s="75"/>
      <c r="EC28" s="75"/>
      <c r="ED28" s="75"/>
      <c r="EE28" s="75"/>
      <c r="EF28" s="75">
        <f t="shared" ref="EF28:EF31" si="407">SUM(DY28:EE28)-DX28</f>
        <v>0</v>
      </c>
      <c r="EG28" s="126"/>
      <c r="EH28" s="75">
        <f>H28+U28+AH28+AU28+BH28+BU28+CH28+CU28+DH28+DU28</f>
        <v>3680828.8650000002</v>
      </c>
      <c r="EI28" s="75">
        <f t="shared" ref="EI28:ES31" si="408">I28+V28+AI28+AV28+BI28+BV28+CI28+CV28+DI28+DV28</f>
        <v>356400</v>
      </c>
      <c r="EJ28" s="75">
        <f t="shared" si="408"/>
        <v>0</v>
      </c>
      <c r="EK28" s="75">
        <f t="shared" si="408"/>
        <v>4037228.8650000002</v>
      </c>
      <c r="EL28" s="75">
        <f t="shared" si="408"/>
        <v>4037228.8650000002</v>
      </c>
      <c r="EM28" s="75">
        <f t="shared" si="408"/>
        <v>0</v>
      </c>
      <c r="EN28" s="75">
        <f t="shared" si="408"/>
        <v>0</v>
      </c>
      <c r="EO28" s="75">
        <f t="shared" si="408"/>
        <v>0</v>
      </c>
      <c r="EP28" s="75">
        <f t="shared" si="408"/>
        <v>0</v>
      </c>
      <c r="EQ28" s="75">
        <f t="shared" si="408"/>
        <v>0</v>
      </c>
      <c r="ER28" s="75">
        <f t="shared" si="408"/>
        <v>0</v>
      </c>
      <c r="ES28" s="75">
        <f t="shared" si="408"/>
        <v>0</v>
      </c>
    </row>
    <row r="29" spans="1:149" ht="41.4">
      <c r="B29" s="41"/>
      <c r="C29" s="240"/>
      <c r="D29" s="86" t="s">
        <v>590</v>
      </c>
      <c r="E29" s="86" t="s">
        <v>422</v>
      </c>
      <c r="F29" s="46" t="s">
        <v>438</v>
      </c>
      <c r="G29" s="46" t="s">
        <v>434</v>
      </c>
      <c r="H29" s="75">
        <f>'Incremental_Cost Year 1'!AQ120</f>
        <v>0</v>
      </c>
      <c r="I29" s="75">
        <f>'Incremental_Cost Year 1'!AR120</f>
        <v>0</v>
      </c>
      <c r="J29" s="75">
        <f>'Incremental_Cost Year 1'!AS120</f>
        <v>0</v>
      </c>
      <c r="K29" s="75">
        <f>'Incremental_Cost Year 1'!AT120</f>
        <v>0</v>
      </c>
      <c r="L29" s="75">
        <f>'Incremental_Cost Year 1'!AU120</f>
        <v>0</v>
      </c>
      <c r="M29" s="75">
        <f>'Incremental_Cost Year 1'!AV120</f>
        <v>0</v>
      </c>
      <c r="N29" s="75">
        <f>'Incremental_Cost Year 1'!AW120</f>
        <v>0</v>
      </c>
      <c r="O29" s="75">
        <f>'Incremental_Cost Year 1'!AX120</f>
        <v>0</v>
      </c>
      <c r="P29" s="75">
        <f>'Incremental_Cost Year 1'!AY120</f>
        <v>0</v>
      </c>
      <c r="Q29" s="75">
        <f>'Incremental_Cost Year 1'!AZ120</f>
        <v>0</v>
      </c>
      <c r="R29" s="75">
        <f>'Incremental_Cost Year 1'!BA120</f>
        <v>0</v>
      </c>
      <c r="S29" s="75">
        <f>'Incremental_Cost Year 1'!BB120</f>
        <v>0</v>
      </c>
      <c r="T29" s="123"/>
      <c r="U29" s="75">
        <f>'Incremental_Cost Year 2'!AQ120</f>
        <v>990082.8</v>
      </c>
      <c r="V29" s="75">
        <f>'Incremental_Cost Year 2'!AR120</f>
        <v>1833600</v>
      </c>
      <c r="W29" s="75">
        <f>'Incremental_Cost Year 2'!AS120</f>
        <v>0</v>
      </c>
      <c r="X29" s="75">
        <f>'Incremental_Cost Year 2'!AT120</f>
        <v>2823682.8</v>
      </c>
      <c r="Y29" s="75">
        <f>'Incremental_Cost Year 2'!AU120</f>
        <v>0</v>
      </c>
      <c r="Z29" s="75">
        <f>'Incremental_Cost Year 2'!AV120</f>
        <v>0</v>
      </c>
      <c r="AA29" s="75">
        <f>'Incremental_Cost Year 2'!AW120</f>
        <v>0</v>
      </c>
      <c r="AB29" s="75">
        <f>'Incremental_Cost Year 2'!AX120</f>
        <v>0</v>
      </c>
      <c r="AC29" s="75">
        <f>'Incremental_Cost Year 2'!AY120</f>
        <v>0</v>
      </c>
      <c r="AD29" s="75">
        <f>'Incremental_Cost Year 2'!AZ120</f>
        <v>0</v>
      </c>
      <c r="AE29" s="75">
        <f>'Incremental_Cost Year 2'!BA120</f>
        <v>0</v>
      </c>
      <c r="AF29" s="75">
        <f>'Incremental_Cost Year 2'!BB120</f>
        <v>-2823682.8</v>
      </c>
      <c r="AG29" s="130"/>
      <c r="AH29" s="75">
        <f>'Incremental_Cost Year 3'!AQ120</f>
        <v>1815151.8</v>
      </c>
      <c r="AI29" s="75">
        <f>'Incremental_Cost Year 3'!AR120</f>
        <v>1257600</v>
      </c>
      <c r="AJ29" s="75">
        <f>'Incremental_Cost Year 3'!AS120</f>
        <v>0</v>
      </c>
      <c r="AK29" s="75">
        <f>'Incremental_Cost Year 3'!AT120</f>
        <v>3072751.8</v>
      </c>
      <c r="AL29" s="75">
        <f>'Incremental_Cost Year 3'!AU120</f>
        <v>1815151.8</v>
      </c>
      <c r="AM29" s="75">
        <f>'Incremental_Cost Year 3'!AV120</f>
        <v>0</v>
      </c>
      <c r="AN29" s="75">
        <f>'Incremental_Cost Year 3'!AW120</f>
        <v>0</v>
      </c>
      <c r="AO29" s="75">
        <f>'Incremental_Cost Year 3'!AX120</f>
        <v>0</v>
      </c>
      <c r="AP29" s="75">
        <f>'Incremental_Cost Year 3'!AY120</f>
        <v>0</v>
      </c>
      <c r="AQ29" s="75">
        <f>'Incremental_Cost Year 3'!AZ120</f>
        <v>0</v>
      </c>
      <c r="AR29" s="75">
        <f>'Incremental_Cost Year 3'!BA120</f>
        <v>0</v>
      </c>
      <c r="AS29" s="75">
        <f>'Incremental_Cost Year 3'!BB120</f>
        <v>-1257600</v>
      </c>
      <c r="AT29" s="126"/>
      <c r="AU29" s="75">
        <f>'Incremental_Cost Year 4'!AQ120</f>
        <v>1815151.8</v>
      </c>
      <c r="AV29" s="75">
        <f>'Incremental_Cost Year 4'!AR120</f>
        <v>1257600</v>
      </c>
      <c r="AW29" s="75">
        <f>'Incremental_Cost Year 4'!AS120</f>
        <v>0</v>
      </c>
      <c r="AX29" s="75">
        <f>'Incremental_Cost Year 4'!AT120</f>
        <v>3072751.8</v>
      </c>
      <c r="AY29" s="75">
        <f>'Incremental_Cost Year 4'!AU120</f>
        <v>1815151.8</v>
      </c>
      <c r="AZ29" s="75">
        <f>'Incremental_Cost Year 4'!AV120</f>
        <v>0</v>
      </c>
      <c r="BA29" s="75">
        <f>'Incremental_Cost Year 4'!AW120</f>
        <v>0</v>
      </c>
      <c r="BB29" s="75">
        <f>'Incremental_Cost Year 4'!AX120</f>
        <v>0</v>
      </c>
      <c r="BC29" s="75">
        <f>'Incremental_Cost Year 4'!AY120</f>
        <v>0</v>
      </c>
      <c r="BD29" s="75">
        <f>'Incremental_Cost Year 4'!AZ120</f>
        <v>0</v>
      </c>
      <c r="BE29" s="75">
        <f>'Incremental_Cost Year 4'!BA120</f>
        <v>0</v>
      </c>
      <c r="BF29" s="75">
        <f>'Incremental_Cost Year 4'!BB120</f>
        <v>-1257600</v>
      </c>
      <c r="BG29" s="126"/>
      <c r="BH29" s="75">
        <f>'Incremental_Cost Year 5'!AQ120</f>
        <v>1815151.8</v>
      </c>
      <c r="BI29" s="75">
        <f>'Incremental_Cost Year 5'!AR120</f>
        <v>1257600</v>
      </c>
      <c r="BJ29" s="75">
        <f>'Incremental_Cost Year 5'!AS120</f>
        <v>0</v>
      </c>
      <c r="BK29" s="75">
        <f>'Incremental_Cost Year 5'!AT120</f>
        <v>3072751.8</v>
      </c>
      <c r="BL29" s="75">
        <f>'Incremental_Cost Year 5'!AU120</f>
        <v>1815151.8</v>
      </c>
      <c r="BM29" s="75">
        <f>'Incremental_Cost Year 5'!AV120</f>
        <v>0</v>
      </c>
      <c r="BN29" s="75">
        <f>'Incremental_Cost Year 5'!AW120</f>
        <v>0</v>
      </c>
      <c r="BO29" s="75">
        <f>'Incremental_Cost Year 5'!AX120</f>
        <v>0</v>
      </c>
      <c r="BP29" s="75">
        <f>'Incremental_Cost Year 5'!AY120</f>
        <v>0</v>
      </c>
      <c r="BQ29" s="75">
        <f>'Incremental_Cost Year 5'!AZ120</f>
        <v>0</v>
      </c>
      <c r="BR29" s="75">
        <f>'Incremental_Cost Year 5'!BA120</f>
        <v>0</v>
      </c>
      <c r="BS29" s="75">
        <f>'Incremental_Cost Year 5'!BB120</f>
        <v>-1257600</v>
      </c>
      <c r="BT29" s="126"/>
      <c r="BU29" s="75">
        <f>'Incremental_Cost Year 6'!AQ120</f>
        <v>1815151.8</v>
      </c>
      <c r="BV29" s="75">
        <f>'Incremental_Cost Year 6'!AR120</f>
        <v>1257600</v>
      </c>
      <c r="BW29" s="75">
        <f>'Incremental_Cost Year 6'!AS120</f>
        <v>0</v>
      </c>
      <c r="BX29" s="75">
        <f>'Incremental_Cost Year 6'!AT120</f>
        <v>3072751.8</v>
      </c>
      <c r="BY29" s="75">
        <f>'Incremental_Cost Year 6'!AU120</f>
        <v>1815151.8</v>
      </c>
      <c r="BZ29" s="75">
        <f>'Incremental_Cost Year 6'!AV120</f>
        <v>0</v>
      </c>
      <c r="CA29" s="75">
        <f>'Incremental_Cost Year 6'!AW120</f>
        <v>0</v>
      </c>
      <c r="CB29" s="75">
        <f>'Incremental_Cost Year 6'!AX120</f>
        <v>0</v>
      </c>
      <c r="CC29" s="75">
        <f>'Incremental_Cost Year 6'!AY120</f>
        <v>0</v>
      </c>
      <c r="CD29" s="75">
        <f>'Incremental_Cost Year 6'!AZ120</f>
        <v>0</v>
      </c>
      <c r="CE29" s="75">
        <f>'Incremental_Cost Year 6'!BA120</f>
        <v>0</v>
      </c>
      <c r="CF29" s="75">
        <f>'Incremental_Cost Year 6'!BB120</f>
        <v>-1257600</v>
      </c>
      <c r="CG29" s="126"/>
      <c r="CH29" s="75">
        <f>'Incremental_Cost Year 7'!AQ120</f>
        <v>1815151.8</v>
      </c>
      <c r="CI29" s="75">
        <f>'Incremental_Cost Year 7'!AR120</f>
        <v>1257600</v>
      </c>
      <c r="CJ29" s="75">
        <f>'Incremental_Cost Year 7'!AS120</f>
        <v>0</v>
      </c>
      <c r="CK29" s="75">
        <f>'Incremental_Cost Year 7'!AT120</f>
        <v>3072751.8</v>
      </c>
      <c r="CL29" s="75">
        <f>'Incremental_Cost Year 7'!AU120</f>
        <v>1815151.8</v>
      </c>
      <c r="CM29" s="75">
        <f>'Incremental_Cost Year 7'!AV120</f>
        <v>0</v>
      </c>
      <c r="CN29" s="75">
        <f>'Incremental_Cost Year 7'!AW120</f>
        <v>0</v>
      </c>
      <c r="CO29" s="75">
        <f>'Incremental_Cost Year 7'!AX120</f>
        <v>0</v>
      </c>
      <c r="CP29" s="75">
        <f>'Incremental_Cost Year 7'!AY120</f>
        <v>0</v>
      </c>
      <c r="CQ29" s="75">
        <f>'Incremental_Cost Year 7'!AZ120</f>
        <v>0</v>
      </c>
      <c r="CR29" s="75">
        <f>'Incremental_Cost Year 7'!BA120</f>
        <v>0</v>
      </c>
      <c r="CS29" s="75">
        <f>'Incremental_Cost Year 7'!BB120</f>
        <v>-1257600</v>
      </c>
      <c r="CT29" s="126"/>
      <c r="CU29" s="75"/>
      <c r="CV29" s="75"/>
      <c r="CW29" s="75"/>
      <c r="CX29" s="75"/>
      <c r="CY29" s="75"/>
      <c r="CZ29" s="75"/>
      <c r="DA29" s="75"/>
      <c r="DB29" s="75"/>
      <c r="DC29" s="75"/>
      <c r="DD29" s="75"/>
      <c r="DE29" s="75"/>
      <c r="DF29" s="75">
        <f t="shared" si="405"/>
        <v>0</v>
      </c>
      <c r="DG29" s="126"/>
      <c r="DH29" s="75"/>
      <c r="DI29" s="75"/>
      <c r="DJ29" s="75"/>
      <c r="DK29" s="75"/>
      <c r="DL29" s="75"/>
      <c r="DM29" s="75"/>
      <c r="DN29" s="75"/>
      <c r="DO29" s="75"/>
      <c r="DP29" s="75"/>
      <c r="DQ29" s="75"/>
      <c r="DR29" s="75"/>
      <c r="DS29" s="75">
        <f t="shared" si="406"/>
        <v>0</v>
      </c>
      <c r="DT29" s="126"/>
      <c r="DU29" s="75"/>
      <c r="DV29" s="75"/>
      <c r="DW29" s="75"/>
      <c r="DX29" s="75"/>
      <c r="DY29" s="75"/>
      <c r="DZ29" s="75"/>
      <c r="EA29" s="75"/>
      <c r="EB29" s="75"/>
      <c r="EC29" s="75"/>
      <c r="ED29" s="75"/>
      <c r="EE29" s="75"/>
      <c r="EF29" s="75">
        <f t="shared" si="407"/>
        <v>0</v>
      </c>
      <c r="EG29" s="126"/>
      <c r="EH29" s="75">
        <f>H29+U29+AH29+AU29+BH29+BU29+CH29+CU29+DH29+DU29</f>
        <v>10065841.800000001</v>
      </c>
      <c r="EI29" s="75">
        <f t="shared" si="408"/>
        <v>8121600</v>
      </c>
      <c r="EJ29" s="75">
        <f t="shared" si="408"/>
        <v>0</v>
      </c>
      <c r="EK29" s="75">
        <f t="shared" si="408"/>
        <v>18187441.800000001</v>
      </c>
      <c r="EL29" s="75">
        <f t="shared" si="408"/>
        <v>9075759</v>
      </c>
      <c r="EM29" s="75">
        <f t="shared" si="408"/>
        <v>0</v>
      </c>
      <c r="EN29" s="75">
        <f t="shared" si="408"/>
        <v>0</v>
      </c>
      <c r="EO29" s="75">
        <f t="shared" si="408"/>
        <v>0</v>
      </c>
      <c r="EP29" s="75">
        <f t="shared" si="408"/>
        <v>0</v>
      </c>
      <c r="EQ29" s="75">
        <f t="shared" si="408"/>
        <v>0</v>
      </c>
      <c r="ER29" s="75">
        <f t="shared" si="408"/>
        <v>0</v>
      </c>
      <c r="ES29" s="75">
        <f t="shared" si="408"/>
        <v>-9111682.8000000007</v>
      </c>
    </row>
    <row r="30" spans="1:149" ht="69">
      <c r="B30" s="41"/>
      <c r="C30" s="38"/>
      <c r="D30" s="208" t="s">
        <v>591</v>
      </c>
      <c r="E30" s="86" t="s">
        <v>423</v>
      </c>
      <c r="F30" s="46" t="s">
        <v>438</v>
      </c>
      <c r="G30" s="46" t="s">
        <v>434</v>
      </c>
      <c r="H30" s="75">
        <f>'Incremental_Cost Year 1'!AQ129</f>
        <v>0</v>
      </c>
      <c r="I30" s="75">
        <f>'Incremental_Cost Year 1'!AR129</f>
        <v>0</v>
      </c>
      <c r="J30" s="75">
        <f>'Incremental_Cost Year 1'!AS129</f>
        <v>0</v>
      </c>
      <c r="K30" s="75">
        <f>'Incremental_Cost Year 1'!AT129</f>
        <v>0</v>
      </c>
      <c r="L30" s="75">
        <f>'Incremental_Cost Year 1'!AU129</f>
        <v>0</v>
      </c>
      <c r="M30" s="75">
        <f>'Incremental_Cost Year 1'!AV129</f>
        <v>0</v>
      </c>
      <c r="N30" s="75">
        <f>'Incremental_Cost Year 1'!AW129</f>
        <v>0</v>
      </c>
      <c r="O30" s="75">
        <f>'Incremental_Cost Year 1'!AX129</f>
        <v>0</v>
      </c>
      <c r="P30" s="75">
        <f>'Incremental_Cost Year 1'!AY129</f>
        <v>0</v>
      </c>
      <c r="Q30" s="75">
        <f>'Incremental_Cost Year 1'!AZ129</f>
        <v>0</v>
      </c>
      <c r="R30" s="75">
        <f>'Incremental_Cost Year 1'!BA129</f>
        <v>0</v>
      </c>
      <c r="S30" s="75">
        <f>'Incremental_Cost Year 1'!BB129</f>
        <v>0</v>
      </c>
      <c r="T30" s="123"/>
      <c r="U30" s="75">
        <f>'Incremental_Cost Year 2'!AQ129</f>
        <v>0</v>
      </c>
      <c r="V30" s="75">
        <f>'Incremental_Cost Year 2'!AR129</f>
        <v>0</v>
      </c>
      <c r="W30" s="75">
        <f>'Incremental_Cost Year 2'!AS129</f>
        <v>0</v>
      </c>
      <c r="X30" s="75">
        <f>'Incremental_Cost Year 2'!AT129</f>
        <v>0</v>
      </c>
      <c r="Y30" s="75">
        <f>'Incremental_Cost Year 2'!AU129</f>
        <v>0</v>
      </c>
      <c r="Z30" s="75">
        <f>'Incremental_Cost Year 2'!AV129</f>
        <v>0</v>
      </c>
      <c r="AA30" s="75">
        <f>'Incremental_Cost Year 2'!AW129</f>
        <v>0</v>
      </c>
      <c r="AB30" s="75">
        <f>'Incremental_Cost Year 2'!AX129</f>
        <v>0</v>
      </c>
      <c r="AC30" s="75">
        <f>'Incremental_Cost Year 2'!AY129</f>
        <v>0</v>
      </c>
      <c r="AD30" s="75">
        <f>'Incremental_Cost Year 2'!AZ129</f>
        <v>0</v>
      </c>
      <c r="AE30" s="75">
        <f>'Incremental_Cost Year 2'!BA129</f>
        <v>0</v>
      </c>
      <c r="AF30" s="75">
        <f>'Incremental_Cost Year 2'!BB129</f>
        <v>0</v>
      </c>
      <c r="AG30" s="130"/>
      <c r="AH30" s="75">
        <f>'Incremental_Cost Year 3'!AQ129</f>
        <v>0</v>
      </c>
      <c r="AI30" s="75">
        <f>'Incremental_Cost Year 3'!AR129</f>
        <v>289200</v>
      </c>
      <c r="AJ30" s="75">
        <f>'Incremental_Cost Year 3'!AS129</f>
        <v>0</v>
      </c>
      <c r="AK30" s="75">
        <f>'Incremental_Cost Year 3'!AT129</f>
        <v>289200</v>
      </c>
      <c r="AL30" s="75">
        <f>'Incremental_Cost Year 3'!AU129</f>
        <v>198000</v>
      </c>
      <c r="AM30" s="75">
        <f>'Incremental_Cost Year 3'!AV129</f>
        <v>91200</v>
      </c>
      <c r="AN30" s="75">
        <f>'Incremental_Cost Year 3'!AW129</f>
        <v>0</v>
      </c>
      <c r="AO30" s="75">
        <f>'Incremental_Cost Year 3'!AX129</f>
        <v>0</v>
      </c>
      <c r="AP30" s="75">
        <f>'Incremental_Cost Year 3'!AY129</f>
        <v>0</v>
      </c>
      <c r="AQ30" s="75">
        <f>'Incremental_Cost Year 3'!AZ129</f>
        <v>0</v>
      </c>
      <c r="AR30" s="75">
        <f>'Incremental_Cost Year 3'!BA129</f>
        <v>0</v>
      </c>
      <c r="AS30" s="75">
        <f>'Incremental_Cost Year 3'!BB129</f>
        <v>0</v>
      </c>
      <c r="AT30" s="126"/>
      <c r="AU30" s="75">
        <f>'Incremental_Cost Year 4'!AQ129</f>
        <v>0</v>
      </c>
      <c r="AV30" s="75">
        <f>'Incremental_Cost Year 4'!AR129</f>
        <v>289200</v>
      </c>
      <c r="AW30" s="75">
        <f>'Incremental_Cost Year 4'!AS129</f>
        <v>0</v>
      </c>
      <c r="AX30" s="75">
        <f>'Incremental_Cost Year 4'!AT129</f>
        <v>289200</v>
      </c>
      <c r="AY30" s="75">
        <f>'Incremental_Cost Year 4'!AU129</f>
        <v>198000</v>
      </c>
      <c r="AZ30" s="75">
        <f>'Incremental_Cost Year 4'!AV129</f>
        <v>91200</v>
      </c>
      <c r="BA30" s="75">
        <f>'Incremental_Cost Year 4'!AW129</f>
        <v>0</v>
      </c>
      <c r="BB30" s="75">
        <f>'Incremental_Cost Year 4'!AX129</f>
        <v>0</v>
      </c>
      <c r="BC30" s="75">
        <f>'Incremental_Cost Year 4'!AY129</f>
        <v>0</v>
      </c>
      <c r="BD30" s="75">
        <f>'Incremental_Cost Year 4'!AZ129</f>
        <v>0</v>
      </c>
      <c r="BE30" s="75">
        <f>'Incremental_Cost Year 4'!BA129</f>
        <v>0</v>
      </c>
      <c r="BF30" s="75">
        <f>'Incremental_Cost Year 4'!BB129</f>
        <v>0</v>
      </c>
      <c r="BG30" s="126"/>
      <c r="BH30" s="75">
        <f>'Incremental_Cost Year 5'!AQ129</f>
        <v>0</v>
      </c>
      <c r="BI30" s="75">
        <f>'Incremental_Cost Year 5'!AR129</f>
        <v>289200</v>
      </c>
      <c r="BJ30" s="75">
        <f>'Incremental_Cost Year 5'!AS129</f>
        <v>0</v>
      </c>
      <c r="BK30" s="75">
        <f>'Incremental_Cost Year 5'!AT129</f>
        <v>289200</v>
      </c>
      <c r="BL30" s="75">
        <f>'Incremental_Cost Year 5'!AU129</f>
        <v>198000</v>
      </c>
      <c r="BM30" s="75">
        <f>'Incremental_Cost Year 5'!AV129</f>
        <v>91200</v>
      </c>
      <c r="BN30" s="75">
        <f>'Incremental_Cost Year 5'!AW129</f>
        <v>0</v>
      </c>
      <c r="BO30" s="75">
        <f>'Incremental_Cost Year 5'!AX129</f>
        <v>0</v>
      </c>
      <c r="BP30" s="75">
        <f>'Incremental_Cost Year 5'!AY129</f>
        <v>0</v>
      </c>
      <c r="BQ30" s="75">
        <f>'Incremental_Cost Year 5'!AZ129</f>
        <v>0</v>
      </c>
      <c r="BR30" s="75">
        <f>'Incremental_Cost Year 5'!BA129</f>
        <v>0</v>
      </c>
      <c r="BS30" s="75">
        <f>'Incremental_Cost Year 5'!BB129</f>
        <v>0</v>
      </c>
      <c r="BT30" s="126"/>
      <c r="BU30" s="75">
        <f>'Incremental_Cost Year 6'!AQ129</f>
        <v>0</v>
      </c>
      <c r="BV30" s="75">
        <f>'Incremental_Cost Year 6'!AR129</f>
        <v>289200</v>
      </c>
      <c r="BW30" s="75">
        <f>'Incremental_Cost Year 6'!AS129</f>
        <v>0</v>
      </c>
      <c r="BX30" s="75">
        <f>'Incremental_Cost Year 6'!AT129</f>
        <v>289200</v>
      </c>
      <c r="BY30" s="75">
        <f>'Incremental_Cost Year 6'!AU129</f>
        <v>198000</v>
      </c>
      <c r="BZ30" s="75">
        <f>'Incremental_Cost Year 6'!AV129</f>
        <v>91200</v>
      </c>
      <c r="CA30" s="75">
        <f>'Incremental_Cost Year 6'!AW129</f>
        <v>0</v>
      </c>
      <c r="CB30" s="75">
        <f>'Incremental_Cost Year 6'!AX129</f>
        <v>0</v>
      </c>
      <c r="CC30" s="75">
        <f>'Incremental_Cost Year 6'!AY129</f>
        <v>0</v>
      </c>
      <c r="CD30" s="75">
        <f>'Incremental_Cost Year 6'!AZ129</f>
        <v>0</v>
      </c>
      <c r="CE30" s="75">
        <f>'Incremental_Cost Year 6'!BA129</f>
        <v>0</v>
      </c>
      <c r="CF30" s="75">
        <f>'Incremental_Cost Year 6'!BB129</f>
        <v>0</v>
      </c>
      <c r="CG30" s="126"/>
      <c r="CH30" s="75">
        <f>'Incremental_Cost Year 7'!AQ129</f>
        <v>0</v>
      </c>
      <c r="CI30" s="75">
        <f>'Incremental_Cost Year 7'!AR129</f>
        <v>289200</v>
      </c>
      <c r="CJ30" s="75">
        <f>'Incremental_Cost Year 7'!AS129</f>
        <v>0</v>
      </c>
      <c r="CK30" s="75">
        <f>'Incremental_Cost Year 7'!AT129</f>
        <v>289200</v>
      </c>
      <c r="CL30" s="75">
        <f>'Incremental_Cost Year 7'!AU129</f>
        <v>198000</v>
      </c>
      <c r="CM30" s="75">
        <f>'Incremental_Cost Year 7'!AV129</f>
        <v>91200</v>
      </c>
      <c r="CN30" s="75">
        <f>'Incremental_Cost Year 7'!AW129</f>
        <v>0</v>
      </c>
      <c r="CO30" s="75">
        <f>'Incremental_Cost Year 7'!AX129</f>
        <v>0</v>
      </c>
      <c r="CP30" s="75">
        <f>'Incremental_Cost Year 7'!AY129</f>
        <v>0</v>
      </c>
      <c r="CQ30" s="75">
        <f>'Incremental_Cost Year 7'!AZ129</f>
        <v>0</v>
      </c>
      <c r="CR30" s="75">
        <f>'Incremental_Cost Year 7'!BA129</f>
        <v>0</v>
      </c>
      <c r="CS30" s="75">
        <f>'Incremental_Cost Year 7'!BB129</f>
        <v>0</v>
      </c>
      <c r="CT30" s="126"/>
      <c r="CU30" s="75"/>
      <c r="CV30" s="75"/>
      <c r="CW30" s="75"/>
      <c r="CX30" s="75"/>
      <c r="CY30" s="75"/>
      <c r="CZ30" s="75"/>
      <c r="DA30" s="75"/>
      <c r="DB30" s="75"/>
      <c r="DC30" s="75"/>
      <c r="DD30" s="75"/>
      <c r="DE30" s="75"/>
      <c r="DF30" s="75">
        <f t="shared" ref="DF30" si="409">SUM(CY30:DE30)-CX30</f>
        <v>0</v>
      </c>
      <c r="DG30" s="126"/>
      <c r="DH30" s="75"/>
      <c r="DI30" s="75"/>
      <c r="DJ30" s="75"/>
      <c r="DK30" s="75"/>
      <c r="DL30" s="75"/>
      <c r="DM30" s="75"/>
      <c r="DN30" s="75"/>
      <c r="DO30" s="75"/>
      <c r="DP30" s="75"/>
      <c r="DQ30" s="75"/>
      <c r="DR30" s="75"/>
      <c r="DS30" s="75">
        <f t="shared" ref="DS30" si="410">SUM(DL30:DR30)-DK30</f>
        <v>0</v>
      </c>
      <c r="DT30" s="126"/>
      <c r="DU30" s="75"/>
      <c r="DV30" s="75"/>
      <c r="DW30" s="75"/>
      <c r="DX30" s="75"/>
      <c r="DY30" s="75"/>
      <c r="DZ30" s="75"/>
      <c r="EA30" s="75"/>
      <c r="EB30" s="75"/>
      <c r="EC30" s="75"/>
      <c r="ED30" s="75"/>
      <c r="EE30" s="75"/>
      <c r="EF30" s="75">
        <f t="shared" ref="EF30" si="411">SUM(DY30:EE30)-DX30</f>
        <v>0</v>
      </c>
      <c r="EG30" s="126"/>
      <c r="EH30" s="75">
        <f>H30+U30+AH30+AU30+BH30+BU30+CH30+CU30+DH30+DU30</f>
        <v>0</v>
      </c>
      <c r="EI30" s="75">
        <f t="shared" si="408"/>
        <v>1446000</v>
      </c>
      <c r="EJ30" s="75">
        <f t="shared" si="408"/>
        <v>0</v>
      </c>
      <c r="EK30" s="75">
        <f t="shared" si="408"/>
        <v>1446000</v>
      </c>
      <c r="EL30" s="75">
        <f t="shared" si="408"/>
        <v>990000</v>
      </c>
      <c r="EM30" s="75">
        <f t="shared" si="408"/>
        <v>456000</v>
      </c>
      <c r="EN30" s="75">
        <f t="shared" si="408"/>
        <v>0</v>
      </c>
      <c r="EO30" s="75">
        <f t="shared" si="408"/>
        <v>0</v>
      </c>
      <c r="EP30" s="75">
        <f t="shared" si="408"/>
        <v>0</v>
      </c>
      <c r="EQ30" s="75">
        <f t="shared" si="408"/>
        <v>0</v>
      </c>
      <c r="ER30" s="75">
        <f t="shared" si="408"/>
        <v>0</v>
      </c>
      <c r="ES30" s="75">
        <f t="shared" si="408"/>
        <v>0</v>
      </c>
    </row>
    <row r="31" spans="1:149" ht="27.6">
      <c r="B31" s="41"/>
      <c r="C31" s="74"/>
      <c r="D31" s="46" t="s">
        <v>581</v>
      </c>
      <c r="E31" s="86" t="s">
        <v>424</v>
      </c>
      <c r="F31" s="46" t="s">
        <v>438</v>
      </c>
      <c r="G31" s="46" t="s">
        <v>434</v>
      </c>
      <c r="H31" s="75">
        <f>'Incremental_Cost Year 1'!AQ147</f>
        <v>0</v>
      </c>
      <c r="I31" s="75">
        <f>'Incremental_Cost Year 1'!AR147</f>
        <v>0</v>
      </c>
      <c r="J31" s="75">
        <f>'Incremental_Cost Year 1'!AS147</f>
        <v>0</v>
      </c>
      <c r="K31" s="75">
        <f>'Incremental_Cost Year 1'!AT147</f>
        <v>0</v>
      </c>
      <c r="L31" s="75">
        <f>'Incremental_Cost Year 1'!AU147</f>
        <v>0</v>
      </c>
      <c r="M31" s="75">
        <f>'Incremental_Cost Year 1'!AV147</f>
        <v>0</v>
      </c>
      <c r="N31" s="75">
        <f>'Incremental_Cost Year 1'!AW147</f>
        <v>0</v>
      </c>
      <c r="O31" s="75">
        <f>'Incremental_Cost Year 1'!AX147</f>
        <v>0</v>
      </c>
      <c r="P31" s="75">
        <f>'Incremental_Cost Year 1'!AY147</f>
        <v>0</v>
      </c>
      <c r="Q31" s="75">
        <f>'Incremental_Cost Year 1'!AZ147</f>
        <v>0</v>
      </c>
      <c r="R31" s="75">
        <f>'Incremental_Cost Year 1'!BA147</f>
        <v>0</v>
      </c>
      <c r="S31" s="75">
        <f>'Incremental_Cost Year 1'!BB147</f>
        <v>0</v>
      </c>
      <c r="T31" s="123"/>
      <c r="U31" s="75">
        <f>'Incremental_Cost Year 2'!AQ147</f>
        <v>299668.09499999997</v>
      </c>
      <c r="V31" s="75">
        <f>'Incremental_Cost Year 2'!AR147</f>
        <v>54000</v>
      </c>
      <c r="W31" s="75">
        <f>'Incremental_Cost Year 2'!AS147</f>
        <v>0</v>
      </c>
      <c r="X31" s="75">
        <f>'Incremental_Cost Year 2'!AT147</f>
        <v>353668.09499999997</v>
      </c>
      <c r="Y31" s="75">
        <f>'Incremental_Cost Year 2'!AU147</f>
        <v>299668.09499999997</v>
      </c>
      <c r="Z31" s="75">
        <f>'Incremental_Cost Year 2'!AV147</f>
        <v>0</v>
      </c>
      <c r="AA31" s="75">
        <f>'Incremental_Cost Year 2'!AW147</f>
        <v>0</v>
      </c>
      <c r="AB31" s="75">
        <f>'Incremental_Cost Year 2'!AX147</f>
        <v>0</v>
      </c>
      <c r="AC31" s="75">
        <f>'Incremental_Cost Year 2'!AY147</f>
        <v>0</v>
      </c>
      <c r="AD31" s="75">
        <f>'Incremental_Cost Year 2'!AZ147</f>
        <v>0</v>
      </c>
      <c r="AE31" s="75">
        <f>'Incremental_Cost Year 2'!BA147</f>
        <v>0</v>
      </c>
      <c r="AF31" s="75">
        <f>'Incremental_Cost Year 2'!BB147</f>
        <v>-54000</v>
      </c>
      <c r="AG31" s="130"/>
      <c r="AH31" s="75">
        <f>'Incremental_Cost Year 3'!AQ147</f>
        <v>299668.09499999997</v>
      </c>
      <c r="AI31" s="75">
        <f>'Incremental_Cost Year 3'!AR147</f>
        <v>54000</v>
      </c>
      <c r="AJ31" s="75">
        <f>'Incremental_Cost Year 3'!AS147</f>
        <v>0</v>
      </c>
      <c r="AK31" s="75">
        <f>'Incremental_Cost Year 3'!AT147</f>
        <v>353668.09499999997</v>
      </c>
      <c r="AL31" s="75">
        <f>'Incremental_Cost Year 3'!AU147</f>
        <v>353668.09499999997</v>
      </c>
      <c r="AM31" s="75">
        <f>'Incremental_Cost Year 3'!AV147</f>
        <v>0</v>
      </c>
      <c r="AN31" s="75">
        <f>'Incremental_Cost Year 3'!AW147</f>
        <v>0</v>
      </c>
      <c r="AO31" s="75">
        <f>'Incremental_Cost Year 3'!AX147</f>
        <v>0</v>
      </c>
      <c r="AP31" s="75">
        <f>'Incremental_Cost Year 3'!AY147</f>
        <v>0</v>
      </c>
      <c r="AQ31" s="75">
        <f>'Incremental_Cost Year 3'!AZ147</f>
        <v>0</v>
      </c>
      <c r="AR31" s="75">
        <f>'Incremental_Cost Year 3'!BA147</f>
        <v>0</v>
      </c>
      <c r="AS31" s="75">
        <f>'Incremental_Cost Year 3'!BB147</f>
        <v>0</v>
      </c>
      <c r="AT31" s="126"/>
      <c r="AU31" s="75">
        <f>'Incremental_Cost Year 4'!AQ147</f>
        <v>299668.09499999997</v>
      </c>
      <c r="AV31" s="75">
        <f>'Incremental_Cost Year 4'!AR147</f>
        <v>54000</v>
      </c>
      <c r="AW31" s="75">
        <f>'Incremental_Cost Year 4'!AS147</f>
        <v>0</v>
      </c>
      <c r="AX31" s="75">
        <f>'Incremental_Cost Year 4'!AT147</f>
        <v>353668.09499999997</v>
      </c>
      <c r="AY31" s="75">
        <f>'Incremental_Cost Year 4'!AU147</f>
        <v>353668.09499999997</v>
      </c>
      <c r="AZ31" s="75">
        <f>'Incremental_Cost Year 4'!AV147</f>
        <v>0</v>
      </c>
      <c r="BA31" s="75">
        <f>'Incremental_Cost Year 4'!AW147</f>
        <v>0</v>
      </c>
      <c r="BB31" s="75">
        <f>'Incremental_Cost Year 4'!AX147</f>
        <v>0</v>
      </c>
      <c r="BC31" s="75">
        <f>'Incremental_Cost Year 4'!AY147</f>
        <v>0</v>
      </c>
      <c r="BD31" s="75">
        <f>'Incremental_Cost Year 4'!AZ147</f>
        <v>0</v>
      </c>
      <c r="BE31" s="75">
        <f>'Incremental_Cost Year 4'!BA147</f>
        <v>0</v>
      </c>
      <c r="BF31" s="75">
        <f>'Incremental_Cost Year 4'!BB147</f>
        <v>0</v>
      </c>
      <c r="BG31" s="126"/>
      <c r="BH31" s="75">
        <f>'Incremental_Cost Year 5'!AQ147</f>
        <v>506985.64499999996</v>
      </c>
      <c r="BI31" s="75">
        <f>'Incremental_Cost Year 5'!AR147</f>
        <v>799200</v>
      </c>
      <c r="BJ31" s="75">
        <f>'Incremental_Cost Year 5'!AS147</f>
        <v>34500</v>
      </c>
      <c r="BK31" s="75">
        <f>'Incremental_Cost Year 5'!AT147</f>
        <v>1340685.645</v>
      </c>
      <c r="BL31" s="75">
        <f>'Incremental_Cost Year 5'!AU147</f>
        <v>353668.09499999997</v>
      </c>
      <c r="BM31" s="75">
        <f>'Incremental_Cost Year 5'!AV147</f>
        <v>0</v>
      </c>
      <c r="BN31" s="75">
        <f>'Incremental_Cost Year 5'!AW147</f>
        <v>0</v>
      </c>
      <c r="BO31" s="75">
        <f>'Incremental_Cost Year 5'!AX147</f>
        <v>0</v>
      </c>
      <c r="BP31" s="75">
        <f>'Incremental_Cost Year 5'!AY147</f>
        <v>0</v>
      </c>
      <c r="BQ31" s="75">
        <f>'Incremental_Cost Year 5'!AZ147</f>
        <v>0</v>
      </c>
      <c r="BR31" s="75">
        <f>'Incremental_Cost Year 5'!BA147</f>
        <v>0</v>
      </c>
      <c r="BS31" s="75">
        <f>'Incremental_Cost Year 5'!BB147</f>
        <v>-987017.55</v>
      </c>
      <c r="BT31" s="126"/>
      <c r="BU31" s="75">
        <f>'Incremental_Cost Year 6'!AQ147</f>
        <v>318515.14499999996</v>
      </c>
      <c r="BV31" s="75">
        <f>'Incremental_Cost Year 6'!AR147</f>
        <v>54000</v>
      </c>
      <c r="BW31" s="75">
        <f>'Incremental_Cost Year 6'!AS147</f>
        <v>0</v>
      </c>
      <c r="BX31" s="75">
        <f>'Incremental_Cost Year 6'!AT147</f>
        <v>372515.14499999996</v>
      </c>
      <c r="BY31" s="75">
        <f>'Incremental_Cost Year 6'!AU147</f>
        <v>353668.09499999997</v>
      </c>
      <c r="BZ31" s="75">
        <f>'Incremental_Cost Year 6'!AV147</f>
        <v>0</v>
      </c>
      <c r="CA31" s="75">
        <f>'Incremental_Cost Year 6'!AW147</f>
        <v>0</v>
      </c>
      <c r="CB31" s="75">
        <f>'Incremental_Cost Year 6'!AX147</f>
        <v>0</v>
      </c>
      <c r="CC31" s="75">
        <f>'Incremental_Cost Year 6'!AY147</f>
        <v>0</v>
      </c>
      <c r="CD31" s="75">
        <f>'Incremental_Cost Year 6'!AZ147</f>
        <v>0</v>
      </c>
      <c r="CE31" s="75">
        <f>'Incremental_Cost Year 6'!BA147</f>
        <v>0</v>
      </c>
      <c r="CF31" s="75">
        <f>'Incremental_Cost Year 6'!BB147</f>
        <v>-18847.05</v>
      </c>
      <c r="CG31" s="126"/>
      <c r="CH31" s="75">
        <f>'Incremental_Cost Year 7'!AQ147</f>
        <v>714303.19500000007</v>
      </c>
      <c r="CI31" s="75">
        <f>'Incremental_Cost Year 7'!AR147</f>
        <v>889200</v>
      </c>
      <c r="CJ31" s="75">
        <f>'Incremental_Cost Year 7'!AS147</f>
        <v>0</v>
      </c>
      <c r="CK31" s="75">
        <f>'Incremental_Cost Year 7'!AT147</f>
        <v>1603503.1950000001</v>
      </c>
      <c r="CL31" s="75">
        <f>'Incremental_Cost Year 7'!AU147</f>
        <v>353668.09499999997</v>
      </c>
      <c r="CM31" s="75">
        <f>'Incremental_Cost Year 7'!AV147</f>
        <v>0</v>
      </c>
      <c r="CN31" s="75">
        <f>'Incremental_Cost Year 7'!AW147</f>
        <v>0</v>
      </c>
      <c r="CO31" s="75">
        <f>'Incremental_Cost Year 7'!AX147</f>
        <v>0</v>
      </c>
      <c r="CP31" s="75">
        <f>'Incremental_Cost Year 7'!AY147</f>
        <v>0</v>
      </c>
      <c r="CQ31" s="75">
        <f>'Incremental_Cost Year 7'!AZ147</f>
        <v>0</v>
      </c>
      <c r="CR31" s="75">
        <f>'Incremental_Cost Year 7'!BA147</f>
        <v>0</v>
      </c>
      <c r="CS31" s="75">
        <f>'Incremental_Cost Year 7'!BB147</f>
        <v>-1249835.1000000001</v>
      </c>
      <c r="CT31" s="126"/>
      <c r="CU31" s="75"/>
      <c r="CV31" s="75"/>
      <c r="CW31" s="75"/>
      <c r="CX31" s="75"/>
      <c r="CY31" s="75"/>
      <c r="CZ31" s="75"/>
      <c r="DA31" s="75"/>
      <c r="DB31" s="75"/>
      <c r="DC31" s="75"/>
      <c r="DD31" s="75"/>
      <c r="DE31" s="75"/>
      <c r="DF31" s="75">
        <f t="shared" si="405"/>
        <v>0</v>
      </c>
      <c r="DG31" s="126"/>
      <c r="DH31" s="75"/>
      <c r="DI31" s="75"/>
      <c r="DJ31" s="75"/>
      <c r="DK31" s="75"/>
      <c r="DL31" s="75"/>
      <c r="DM31" s="75"/>
      <c r="DN31" s="75"/>
      <c r="DO31" s="75"/>
      <c r="DP31" s="75"/>
      <c r="DQ31" s="75"/>
      <c r="DR31" s="75"/>
      <c r="DS31" s="75">
        <f t="shared" si="406"/>
        <v>0</v>
      </c>
      <c r="DT31" s="126"/>
      <c r="DU31" s="75"/>
      <c r="DV31" s="75"/>
      <c r="DW31" s="75"/>
      <c r="DX31" s="75"/>
      <c r="DY31" s="75"/>
      <c r="DZ31" s="75"/>
      <c r="EA31" s="75"/>
      <c r="EB31" s="75"/>
      <c r="EC31" s="75"/>
      <c r="ED31" s="75"/>
      <c r="EE31" s="75"/>
      <c r="EF31" s="75">
        <f t="shared" si="407"/>
        <v>0</v>
      </c>
      <c r="EG31" s="126"/>
      <c r="EH31" s="75">
        <f>H31+U31+AH31+AU31+BH31+BU31+CH31+CU31+DH31+DU31</f>
        <v>2438808.27</v>
      </c>
      <c r="EI31" s="75">
        <f t="shared" si="408"/>
        <v>1904400</v>
      </c>
      <c r="EJ31" s="75">
        <f t="shared" si="408"/>
        <v>34500</v>
      </c>
      <c r="EK31" s="75">
        <f t="shared" si="408"/>
        <v>4377708.2699999996</v>
      </c>
      <c r="EL31" s="75">
        <f t="shared" si="408"/>
        <v>2068008.5699999998</v>
      </c>
      <c r="EM31" s="75">
        <f t="shared" si="408"/>
        <v>0</v>
      </c>
      <c r="EN31" s="75">
        <f t="shared" si="408"/>
        <v>0</v>
      </c>
      <c r="EO31" s="75">
        <f t="shared" si="408"/>
        <v>0</v>
      </c>
      <c r="EP31" s="75">
        <f t="shared" si="408"/>
        <v>0</v>
      </c>
      <c r="EQ31" s="75">
        <f t="shared" si="408"/>
        <v>0</v>
      </c>
      <c r="ER31" s="75">
        <f t="shared" si="408"/>
        <v>0</v>
      </c>
      <c r="ES31" s="75">
        <f t="shared" si="408"/>
        <v>-2309699.7000000002</v>
      </c>
    </row>
    <row r="32" spans="1:149" ht="15" customHeight="1">
      <c r="B32" s="226" t="s">
        <v>426</v>
      </c>
      <c r="C32" s="227"/>
      <c r="D32" s="227"/>
      <c r="E32" s="228"/>
      <c r="F32" s="61"/>
      <c r="G32" s="61"/>
      <c r="H32" s="76">
        <f>SUM(H33+H35)</f>
        <v>0</v>
      </c>
      <c r="I32" s="76">
        <f t="shared" ref="I32:S32" si="412">SUM(I33+I35)</f>
        <v>981000</v>
      </c>
      <c r="J32" s="76">
        <f t="shared" si="412"/>
        <v>0</v>
      </c>
      <c r="K32" s="76">
        <f t="shared" si="412"/>
        <v>981000</v>
      </c>
      <c r="L32" s="76">
        <f t="shared" si="412"/>
        <v>0</v>
      </c>
      <c r="M32" s="76">
        <f t="shared" si="412"/>
        <v>0</v>
      </c>
      <c r="N32" s="76">
        <f t="shared" si="412"/>
        <v>0</v>
      </c>
      <c r="O32" s="76">
        <f t="shared" si="412"/>
        <v>0</v>
      </c>
      <c r="P32" s="76">
        <f t="shared" si="412"/>
        <v>0</v>
      </c>
      <c r="Q32" s="76">
        <f t="shared" si="412"/>
        <v>0</v>
      </c>
      <c r="R32" s="76">
        <f t="shared" si="412"/>
        <v>0</v>
      </c>
      <c r="S32" s="76">
        <f t="shared" si="412"/>
        <v>-981000</v>
      </c>
      <c r="T32" s="124"/>
      <c r="U32" s="76">
        <f>SUM(U33+U35)</f>
        <v>2803997.5799999996</v>
      </c>
      <c r="V32" s="76">
        <f t="shared" ref="V32" si="413">SUM(V33+V35)</f>
        <v>7357800</v>
      </c>
      <c r="W32" s="76">
        <f t="shared" ref="W32" si="414">SUM(W33+W35)</f>
        <v>0</v>
      </c>
      <c r="X32" s="76">
        <f t="shared" ref="X32" si="415">SUM(X33+X35)</f>
        <v>10161797.58</v>
      </c>
      <c r="Y32" s="76">
        <f t="shared" ref="Y32" si="416">SUM(Y33+Y35)</f>
        <v>5809785.8550000004</v>
      </c>
      <c r="Z32" s="76">
        <f t="shared" ref="Z32" si="417">SUM(Z33+Z35)</f>
        <v>889200</v>
      </c>
      <c r="AA32" s="76">
        <f t="shared" ref="AA32" si="418">SUM(AA33+AA35)</f>
        <v>0</v>
      </c>
      <c r="AB32" s="76">
        <f t="shared" ref="AB32:AC32" si="419">SUM(AB33+AB35)</f>
        <v>0</v>
      </c>
      <c r="AC32" s="76">
        <f t="shared" si="419"/>
        <v>0</v>
      </c>
      <c r="AD32" s="76">
        <f t="shared" ref="AD32" si="420">SUM(AD33+AD35)</f>
        <v>0</v>
      </c>
      <c r="AE32" s="76">
        <f t="shared" ref="AE32" si="421">SUM(AE33+AE35)</f>
        <v>0</v>
      </c>
      <c r="AF32" s="76">
        <f t="shared" ref="AF32" si="422">SUM(AF33+AF35)</f>
        <v>-3462811.7250000001</v>
      </c>
      <c r="AG32" s="124"/>
      <c r="AH32" s="76">
        <f>SUM(AH33+AH35)</f>
        <v>2217854.3249999997</v>
      </c>
      <c r="AI32" s="76">
        <f t="shared" ref="AI32" si="423">SUM(AI33+AI35)</f>
        <v>6474000</v>
      </c>
      <c r="AJ32" s="76">
        <f t="shared" ref="AJ32" si="424">SUM(AJ33+AJ35)</f>
        <v>0</v>
      </c>
      <c r="AK32" s="76">
        <f t="shared" ref="AK32" si="425">SUM(AK33+AK35)</f>
        <v>8691854.3250000011</v>
      </c>
      <c r="AL32" s="76">
        <f t="shared" ref="AL32" si="426">SUM(AL33+AL35)</f>
        <v>4171454.3249999997</v>
      </c>
      <c r="AM32" s="76">
        <f t="shared" ref="AM32" si="427">SUM(AM33+AM35)</f>
        <v>889200</v>
      </c>
      <c r="AN32" s="76">
        <f t="shared" ref="AN32" si="428">SUM(AN33+AN35)</f>
        <v>0</v>
      </c>
      <c r="AO32" s="76">
        <f t="shared" ref="AO32:AP32" si="429">SUM(AO33+AO35)</f>
        <v>0</v>
      </c>
      <c r="AP32" s="76">
        <f t="shared" si="429"/>
        <v>0</v>
      </c>
      <c r="AQ32" s="76">
        <f t="shared" ref="AQ32" si="430">SUM(AQ33+AQ35)</f>
        <v>0</v>
      </c>
      <c r="AR32" s="76">
        <f t="shared" ref="AR32" si="431">SUM(AR33+AR35)</f>
        <v>0</v>
      </c>
      <c r="AS32" s="76">
        <f t="shared" ref="AS32" si="432">SUM(AS33+AS35)</f>
        <v>-3631200</v>
      </c>
      <c r="AT32" s="126"/>
      <c r="AU32" s="76">
        <f>SUM(AU33+AU35)</f>
        <v>2217854.3249999997</v>
      </c>
      <c r="AV32" s="76">
        <f t="shared" ref="AV32" si="433">SUM(AV33+AV35)</f>
        <v>2994000</v>
      </c>
      <c r="AW32" s="76">
        <f t="shared" ref="AW32" si="434">SUM(AW33+AW35)</f>
        <v>0</v>
      </c>
      <c r="AX32" s="76">
        <f t="shared" ref="AX32" si="435">SUM(AX33+AX35)</f>
        <v>5211854.3249999993</v>
      </c>
      <c r="AY32" s="76">
        <f t="shared" ref="AY32" si="436">SUM(AY33+AY35)</f>
        <v>4171454.3249999997</v>
      </c>
      <c r="AZ32" s="76">
        <f t="shared" ref="AZ32" si="437">SUM(AZ33+AZ35)</f>
        <v>889200</v>
      </c>
      <c r="BA32" s="76">
        <f t="shared" ref="BA32" si="438">SUM(BA33+BA35)</f>
        <v>0</v>
      </c>
      <c r="BB32" s="76">
        <f t="shared" ref="BB32:BD32" si="439">SUM(BB33+BB35)</f>
        <v>0</v>
      </c>
      <c r="BC32" s="76">
        <f t="shared" si="439"/>
        <v>0</v>
      </c>
      <c r="BD32" s="76">
        <f t="shared" si="439"/>
        <v>0</v>
      </c>
      <c r="BE32" s="76">
        <f t="shared" ref="BE32" si="440">SUM(BE33+BE35)</f>
        <v>0</v>
      </c>
      <c r="BF32" s="76">
        <f t="shared" ref="BF32" si="441">SUM(BF33+BF35)</f>
        <v>-151200</v>
      </c>
      <c r="BG32" s="126"/>
      <c r="BH32" s="76">
        <f>SUM(BH33+BH35)</f>
        <v>2217854.3249999997</v>
      </c>
      <c r="BI32" s="76">
        <f t="shared" ref="BI32" si="442">SUM(BI33+BI35)</f>
        <v>2994000</v>
      </c>
      <c r="BJ32" s="76">
        <f t="shared" ref="BJ32" si="443">SUM(BJ33+BJ35)</f>
        <v>0</v>
      </c>
      <c r="BK32" s="76">
        <f t="shared" ref="BK32" si="444">SUM(BK33+BK35)</f>
        <v>5211854.3249999993</v>
      </c>
      <c r="BL32" s="76">
        <f t="shared" ref="BL32" si="445">SUM(BL33+BL35)</f>
        <v>3969854.3250000002</v>
      </c>
      <c r="BM32" s="76">
        <f t="shared" ref="BM32" si="446">SUM(BM33+BM35)</f>
        <v>889200</v>
      </c>
      <c r="BN32" s="76">
        <f t="shared" ref="BN32" si="447">SUM(BN33+BN35)</f>
        <v>0</v>
      </c>
      <c r="BO32" s="76">
        <f t="shared" ref="BO32:BP32" si="448">SUM(BO33+BO35)</f>
        <v>0</v>
      </c>
      <c r="BP32" s="76">
        <f t="shared" si="448"/>
        <v>0</v>
      </c>
      <c r="BQ32" s="76">
        <f t="shared" ref="BQ32" si="449">SUM(BQ33+BQ35)</f>
        <v>0</v>
      </c>
      <c r="BR32" s="76">
        <f t="shared" ref="BR32" si="450">SUM(BR33+BR35)</f>
        <v>0</v>
      </c>
      <c r="BS32" s="76">
        <f t="shared" ref="BS32" si="451">SUM(BS33+BS35)</f>
        <v>-352800</v>
      </c>
      <c r="BT32" s="126"/>
      <c r="BU32" s="76">
        <f>SUM(BU33+BU35)</f>
        <v>2217854.3249999997</v>
      </c>
      <c r="BV32" s="76">
        <f t="shared" ref="BV32" si="452">SUM(BV33+BV35)</f>
        <v>5994000</v>
      </c>
      <c r="BW32" s="76">
        <f t="shared" ref="BW32" si="453">SUM(BW33+BW35)</f>
        <v>0</v>
      </c>
      <c r="BX32" s="76">
        <f t="shared" ref="BX32" si="454">SUM(BX33+BX35)</f>
        <v>8211854.3250000011</v>
      </c>
      <c r="BY32" s="76">
        <f t="shared" ref="BY32" si="455">SUM(BY33+BY35)</f>
        <v>3969854.3250000002</v>
      </c>
      <c r="BZ32" s="76">
        <f t="shared" ref="BZ32" si="456">SUM(BZ33+BZ35)</f>
        <v>889200</v>
      </c>
      <c r="CA32" s="76">
        <f t="shared" ref="CA32" si="457">SUM(CA33+CA35)</f>
        <v>0</v>
      </c>
      <c r="CB32" s="76">
        <f t="shared" ref="CB32:CC32" si="458">SUM(CB33+CB35)</f>
        <v>0</v>
      </c>
      <c r="CC32" s="76">
        <f t="shared" si="458"/>
        <v>0</v>
      </c>
      <c r="CD32" s="76">
        <f t="shared" ref="CD32" si="459">SUM(CD33+CD35)</f>
        <v>0</v>
      </c>
      <c r="CE32" s="76">
        <f t="shared" ref="CE32" si="460">SUM(CE33+CE35)</f>
        <v>0</v>
      </c>
      <c r="CF32" s="76">
        <f t="shared" ref="CF32" si="461">SUM(CF33+CF35)</f>
        <v>-3352800</v>
      </c>
      <c r="CG32" s="126"/>
      <c r="CH32" s="76">
        <f>SUM(CH33+CH35)</f>
        <v>2217854.3249999997</v>
      </c>
      <c r="CI32" s="76">
        <f t="shared" ref="CI32" si="462">SUM(CI33+CI35)</f>
        <v>6474000</v>
      </c>
      <c r="CJ32" s="76">
        <f t="shared" ref="CJ32" si="463">SUM(CJ33+CJ35)</f>
        <v>0</v>
      </c>
      <c r="CK32" s="76">
        <f t="shared" ref="CK32" si="464">SUM(CK33+CK35)</f>
        <v>8691854.3250000011</v>
      </c>
      <c r="CL32" s="76">
        <f t="shared" ref="CL32" si="465">SUM(CL33+CL35)</f>
        <v>3969854.3250000002</v>
      </c>
      <c r="CM32" s="76">
        <f t="shared" ref="CM32" si="466">SUM(CM33+CM35)</f>
        <v>889200</v>
      </c>
      <c r="CN32" s="76">
        <f t="shared" ref="CN32" si="467">SUM(CN33+CN35)</f>
        <v>0</v>
      </c>
      <c r="CO32" s="76">
        <f t="shared" ref="CO32:CP32" si="468">SUM(CO33+CO35)</f>
        <v>0</v>
      </c>
      <c r="CP32" s="76">
        <f t="shared" si="468"/>
        <v>0</v>
      </c>
      <c r="CQ32" s="76">
        <f t="shared" ref="CQ32" si="469">SUM(CQ33+CQ35)</f>
        <v>0</v>
      </c>
      <c r="CR32" s="76">
        <f t="shared" ref="CR32" si="470">SUM(CR33+CR35)</f>
        <v>0</v>
      </c>
      <c r="CS32" s="76">
        <f t="shared" ref="CS32" si="471">SUM(CS33+CS35)</f>
        <v>-3832800</v>
      </c>
      <c r="CT32" s="126"/>
      <c r="CU32" s="76">
        <f>SUM(CU33+CU35)</f>
        <v>0</v>
      </c>
      <c r="CV32" s="76">
        <f t="shared" ref="CV32" si="472">SUM(CV33+CV35)</f>
        <v>0</v>
      </c>
      <c r="CW32" s="76">
        <f t="shared" ref="CW32" si="473">SUM(CW33+CW35)</f>
        <v>0</v>
      </c>
      <c r="CX32" s="76">
        <f t="shared" ref="CX32" si="474">SUM(CX33+CX35)</f>
        <v>0</v>
      </c>
      <c r="CY32" s="76">
        <f t="shared" ref="CY32" si="475">SUM(CY33+CY35)</f>
        <v>0</v>
      </c>
      <c r="CZ32" s="76">
        <f t="shared" ref="CZ32" si="476">SUM(CZ33+CZ35)</f>
        <v>0</v>
      </c>
      <c r="DA32" s="76">
        <f t="shared" ref="DA32" si="477">SUM(DA33+DA35)</f>
        <v>0</v>
      </c>
      <c r="DB32" s="76">
        <f t="shared" ref="DB32:DC32" si="478">SUM(DB33+DB35)</f>
        <v>0</v>
      </c>
      <c r="DC32" s="76">
        <f t="shared" si="478"/>
        <v>0</v>
      </c>
      <c r="DD32" s="76">
        <f t="shared" ref="DD32" si="479">SUM(DD33+DD35)</f>
        <v>0</v>
      </c>
      <c r="DE32" s="76">
        <f t="shared" ref="DE32" si="480">SUM(DE33+DE35)</f>
        <v>0</v>
      </c>
      <c r="DF32" s="76">
        <f t="shared" ref="DF32" si="481">SUM(DF33+DF35)</f>
        <v>0</v>
      </c>
      <c r="DG32" s="126"/>
      <c r="DH32" s="76">
        <f>SUM(DH33+DH35)</f>
        <v>0</v>
      </c>
      <c r="DI32" s="76">
        <f t="shared" ref="DI32" si="482">SUM(DI33+DI35)</f>
        <v>0</v>
      </c>
      <c r="DJ32" s="76">
        <f t="shared" ref="DJ32" si="483">SUM(DJ33+DJ35)</f>
        <v>0</v>
      </c>
      <c r="DK32" s="76">
        <f t="shared" ref="DK32" si="484">SUM(DK33+DK35)</f>
        <v>0</v>
      </c>
      <c r="DL32" s="76">
        <f t="shared" ref="DL32" si="485">SUM(DL33+DL35)</f>
        <v>0</v>
      </c>
      <c r="DM32" s="76">
        <f t="shared" ref="DM32" si="486">SUM(DM33+DM35)</f>
        <v>0</v>
      </c>
      <c r="DN32" s="76">
        <f t="shared" ref="DN32" si="487">SUM(DN33+DN35)</f>
        <v>0</v>
      </c>
      <c r="DO32" s="76">
        <f t="shared" ref="DO32:DP32" si="488">SUM(DO33+DO35)</f>
        <v>0</v>
      </c>
      <c r="DP32" s="76">
        <f t="shared" si="488"/>
        <v>0</v>
      </c>
      <c r="DQ32" s="76">
        <f t="shared" ref="DQ32" si="489">SUM(DQ33+DQ35)</f>
        <v>0</v>
      </c>
      <c r="DR32" s="76">
        <f t="shared" ref="DR32" si="490">SUM(DR33+DR35)</f>
        <v>0</v>
      </c>
      <c r="DS32" s="76">
        <f t="shared" ref="DS32" si="491">SUM(DS33+DS35)</f>
        <v>0</v>
      </c>
      <c r="DT32" s="126"/>
      <c r="DU32" s="76">
        <f>SUM(DU33+DU35)</f>
        <v>0</v>
      </c>
      <c r="DV32" s="76">
        <f t="shared" ref="DV32" si="492">SUM(DV33+DV35)</f>
        <v>0</v>
      </c>
      <c r="DW32" s="76">
        <f t="shared" ref="DW32" si="493">SUM(DW33+DW35)</f>
        <v>0</v>
      </c>
      <c r="DX32" s="76">
        <f t="shared" ref="DX32" si="494">SUM(DX33+DX35)</f>
        <v>0</v>
      </c>
      <c r="DY32" s="76">
        <f t="shared" ref="DY32" si="495">SUM(DY33+DY35)</f>
        <v>0</v>
      </c>
      <c r="DZ32" s="76">
        <f t="shared" ref="DZ32" si="496">SUM(DZ33+DZ35)</f>
        <v>0</v>
      </c>
      <c r="EA32" s="76">
        <f t="shared" ref="EA32" si="497">SUM(EA33+EA35)</f>
        <v>0</v>
      </c>
      <c r="EB32" s="76">
        <f t="shared" ref="EB32:EC32" si="498">SUM(EB33+EB35)</f>
        <v>0</v>
      </c>
      <c r="EC32" s="76">
        <f t="shared" si="498"/>
        <v>0</v>
      </c>
      <c r="ED32" s="76">
        <f t="shared" ref="ED32" si="499">SUM(ED33+ED35)</f>
        <v>0</v>
      </c>
      <c r="EE32" s="76">
        <f t="shared" ref="EE32" si="500">SUM(EE33+EE35)</f>
        <v>0</v>
      </c>
      <c r="EF32" s="76">
        <f t="shared" ref="EF32" si="501">SUM(EF33+EF35)</f>
        <v>0</v>
      </c>
      <c r="EG32" s="126"/>
      <c r="EH32" s="76">
        <f>SUM(EH33+EH35)</f>
        <v>13893269.205000002</v>
      </c>
      <c r="EI32" s="76">
        <f t="shared" ref="EI32" si="502">SUM(EI33+EI35)</f>
        <v>33268800</v>
      </c>
      <c r="EJ32" s="76">
        <f t="shared" ref="EJ32" si="503">SUM(EJ33+EJ35)</f>
        <v>0</v>
      </c>
      <c r="EK32" s="76">
        <f t="shared" ref="EK32" si="504">SUM(EK33+EK35)</f>
        <v>47162069.205000006</v>
      </c>
      <c r="EL32" s="76">
        <f t="shared" ref="EL32" si="505">SUM(EL33+EL35)</f>
        <v>26062257.480000004</v>
      </c>
      <c r="EM32" s="76">
        <f t="shared" ref="EM32" si="506">SUM(EM33+EM35)</f>
        <v>5335200</v>
      </c>
      <c r="EN32" s="76">
        <f t="shared" ref="EN32" si="507">SUM(EN33+EN35)</f>
        <v>0</v>
      </c>
      <c r="EO32" s="76">
        <f t="shared" ref="EO32:EP32" si="508">SUM(EO33+EO35)</f>
        <v>0</v>
      </c>
      <c r="EP32" s="76">
        <f t="shared" si="508"/>
        <v>0</v>
      </c>
      <c r="EQ32" s="76">
        <f t="shared" ref="EQ32" si="509">SUM(EQ33+EQ35)</f>
        <v>0</v>
      </c>
      <c r="ER32" s="76">
        <f t="shared" ref="ER32" si="510">SUM(ER33+ER35)</f>
        <v>0</v>
      </c>
      <c r="ES32" s="76">
        <f t="shared" ref="ES32" si="511">SUM(ES33+ES35)</f>
        <v>-15764611.725</v>
      </c>
    </row>
    <row r="33" spans="1:149" ht="15" customHeight="1">
      <c r="A33" s="39"/>
      <c r="B33" s="48"/>
      <c r="C33" s="224" t="s">
        <v>427</v>
      </c>
      <c r="D33" s="224"/>
      <c r="E33" s="225"/>
      <c r="F33" s="117"/>
      <c r="G33" s="117"/>
      <c r="H33" s="77">
        <f>SUM(H34)</f>
        <v>0</v>
      </c>
      <c r="I33" s="77">
        <f t="shared" ref="I33:S33" si="512">SUM(I34)</f>
        <v>0</v>
      </c>
      <c r="J33" s="77">
        <f t="shared" si="512"/>
        <v>0</v>
      </c>
      <c r="K33" s="77">
        <f t="shared" si="512"/>
        <v>0</v>
      </c>
      <c r="L33" s="77">
        <f t="shared" si="512"/>
        <v>0</v>
      </c>
      <c r="M33" s="77">
        <f t="shared" si="512"/>
        <v>0</v>
      </c>
      <c r="N33" s="77">
        <f t="shared" si="512"/>
        <v>0</v>
      </c>
      <c r="O33" s="77">
        <f t="shared" si="512"/>
        <v>0</v>
      </c>
      <c r="P33" s="77">
        <f t="shared" si="512"/>
        <v>0</v>
      </c>
      <c r="Q33" s="77">
        <f t="shared" si="512"/>
        <v>0</v>
      </c>
      <c r="R33" s="77">
        <f t="shared" si="512"/>
        <v>0</v>
      </c>
      <c r="S33" s="77">
        <f t="shared" si="512"/>
        <v>0</v>
      </c>
      <c r="T33" s="124"/>
      <c r="U33" s="77">
        <f>SUM(U34:U34)</f>
        <v>897743.92499999993</v>
      </c>
      <c r="V33" s="77">
        <f t="shared" ref="V33" si="513">SUM(V34:V34)</f>
        <v>5878800</v>
      </c>
      <c r="W33" s="77">
        <f t="shared" ref="W33" si="514">SUM(W34:W34)</f>
        <v>0</v>
      </c>
      <c r="X33" s="77">
        <f t="shared" ref="X33" si="515">SUM(X34:X34)</f>
        <v>6776543.9250000007</v>
      </c>
      <c r="Y33" s="77">
        <f t="shared" ref="Y33" si="516">SUM(Y34:Y34)</f>
        <v>2514532.2000000002</v>
      </c>
      <c r="Z33" s="77">
        <f t="shared" ref="Z33" si="517">SUM(Z34:Z34)</f>
        <v>889200</v>
      </c>
      <c r="AA33" s="77">
        <f t="shared" ref="AA33" si="518">SUM(AA34:AA34)</f>
        <v>0</v>
      </c>
      <c r="AB33" s="77">
        <f t="shared" ref="AB33:AC33" si="519">SUM(AB34:AB34)</f>
        <v>0</v>
      </c>
      <c r="AC33" s="77">
        <f t="shared" si="519"/>
        <v>0</v>
      </c>
      <c r="AD33" s="77">
        <f t="shared" ref="AD33" si="520">SUM(AD34:AD34)</f>
        <v>0</v>
      </c>
      <c r="AE33" s="77">
        <f t="shared" ref="AE33" si="521">SUM(AE34:AE34)</f>
        <v>0</v>
      </c>
      <c r="AF33" s="77">
        <f>SUM(AF34:AF34)</f>
        <v>-3372811.7250000001</v>
      </c>
      <c r="AG33" s="124"/>
      <c r="AH33" s="77">
        <f>SUM(AH34:AH34)</f>
        <v>897743.92499999993</v>
      </c>
      <c r="AI33" s="77">
        <f t="shared" ref="AI33:AR33" si="522">SUM(AI34:AI34)</f>
        <v>6402000</v>
      </c>
      <c r="AJ33" s="77">
        <f t="shared" si="522"/>
        <v>0</v>
      </c>
      <c r="AK33" s="77">
        <f t="shared" si="522"/>
        <v>7299743.9250000007</v>
      </c>
      <c r="AL33" s="77">
        <f t="shared" si="522"/>
        <v>2779343.9249999998</v>
      </c>
      <c r="AM33" s="77">
        <f t="shared" si="522"/>
        <v>889200</v>
      </c>
      <c r="AN33" s="77">
        <f t="shared" si="522"/>
        <v>0</v>
      </c>
      <c r="AO33" s="77">
        <f t="shared" si="522"/>
        <v>0</v>
      </c>
      <c r="AP33" s="77">
        <f t="shared" si="522"/>
        <v>0</v>
      </c>
      <c r="AQ33" s="77">
        <f t="shared" si="522"/>
        <v>0</v>
      </c>
      <c r="AR33" s="77">
        <f t="shared" si="522"/>
        <v>0</v>
      </c>
      <c r="AS33" s="77">
        <f>SUM(AS34:AS34)</f>
        <v>-3631200</v>
      </c>
      <c r="AT33" s="126"/>
      <c r="AU33" s="77">
        <f>SUM(AU34:AU34)</f>
        <v>897743.92499999993</v>
      </c>
      <c r="AV33" s="77">
        <f t="shared" ref="AV33:BE33" si="523">SUM(AV34:AV34)</f>
        <v>2922000</v>
      </c>
      <c r="AW33" s="77">
        <f t="shared" si="523"/>
        <v>0</v>
      </c>
      <c r="AX33" s="77">
        <f t="shared" si="523"/>
        <v>3819743.9249999998</v>
      </c>
      <c r="AY33" s="77">
        <f t="shared" si="523"/>
        <v>2779343.9249999998</v>
      </c>
      <c r="AZ33" s="77">
        <f t="shared" si="523"/>
        <v>889200</v>
      </c>
      <c r="BA33" s="77">
        <f t="shared" si="523"/>
        <v>0</v>
      </c>
      <c r="BB33" s="77">
        <f t="shared" si="523"/>
        <v>0</v>
      </c>
      <c r="BC33" s="77">
        <f t="shared" si="523"/>
        <v>0</v>
      </c>
      <c r="BD33" s="77">
        <f t="shared" si="523"/>
        <v>0</v>
      </c>
      <c r="BE33" s="77">
        <f t="shared" si="523"/>
        <v>0</v>
      </c>
      <c r="BF33" s="77">
        <f>SUM(BF34:BF34)</f>
        <v>-151200</v>
      </c>
      <c r="BG33" s="126"/>
      <c r="BH33" s="77">
        <f>SUM(BH34:BH34)</f>
        <v>897743.92499999993</v>
      </c>
      <c r="BI33" s="77">
        <f t="shared" ref="BI33:BR33" si="524">SUM(BI34:BI34)</f>
        <v>2922000</v>
      </c>
      <c r="BJ33" s="77">
        <f t="shared" si="524"/>
        <v>0</v>
      </c>
      <c r="BK33" s="77">
        <f t="shared" si="524"/>
        <v>3819743.9249999998</v>
      </c>
      <c r="BL33" s="77">
        <f t="shared" si="524"/>
        <v>2577743.9250000003</v>
      </c>
      <c r="BM33" s="77">
        <f t="shared" si="524"/>
        <v>889200</v>
      </c>
      <c r="BN33" s="77">
        <f t="shared" si="524"/>
        <v>0</v>
      </c>
      <c r="BO33" s="77">
        <f t="shared" si="524"/>
        <v>0</v>
      </c>
      <c r="BP33" s="77">
        <f t="shared" si="524"/>
        <v>0</v>
      </c>
      <c r="BQ33" s="77">
        <f t="shared" si="524"/>
        <v>0</v>
      </c>
      <c r="BR33" s="77">
        <f t="shared" si="524"/>
        <v>0</v>
      </c>
      <c r="BS33" s="77">
        <f>SUM(BS34:BS34)</f>
        <v>-352800</v>
      </c>
      <c r="BT33" s="126"/>
      <c r="BU33" s="77">
        <f>SUM(BU34:BU34)</f>
        <v>897743.92499999993</v>
      </c>
      <c r="BV33" s="77">
        <f t="shared" ref="BV33:CE33" si="525">SUM(BV34:BV34)</f>
        <v>5922000</v>
      </c>
      <c r="BW33" s="77">
        <f t="shared" si="525"/>
        <v>0</v>
      </c>
      <c r="BX33" s="77">
        <f t="shared" si="525"/>
        <v>6819743.9250000007</v>
      </c>
      <c r="BY33" s="77">
        <f t="shared" si="525"/>
        <v>2577743.9250000003</v>
      </c>
      <c r="BZ33" s="77">
        <f t="shared" si="525"/>
        <v>889200</v>
      </c>
      <c r="CA33" s="77">
        <f t="shared" si="525"/>
        <v>0</v>
      </c>
      <c r="CB33" s="77">
        <f t="shared" si="525"/>
        <v>0</v>
      </c>
      <c r="CC33" s="77">
        <f t="shared" si="525"/>
        <v>0</v>
      </c>
      <c r="CD33" s="77">
        <f t="shared" si="525"/>
        <v>0</v>
      </c>
      <c r="CE33" s="77">
        <f t="shared" si="525"/>
        <v>0</v>
      </c>
      <c r="CF33" s="77">
        <f>SUM(CF34:CF34)</f>
        <v>-3352800</v>
      </c>
      <c r="CG33" s="126"/>
      <c r="CH33" s="77">
        <f>SUM(CH34:CH34)</f>
        <v>897743.92499999993</v>
      </c>
      <c r="CI33" s="77">
        <f t="shared" ref="CI33:CR33" si="526">SUM(CI34:CI34)</f>
        <v>6402000</v>
      </c>
      <c r="CJ33" s="77">
        <f t="shared" si="526"/>
        <v>0</v>
      </c>
      <c r="CK33" s="77">
        <f t="shared" si="526"/>
        <v>7299743.9250000007</v>
      </c>
      <c r="CL33" s="77">
        <f t="shared" si="526"/>
        <v>2577743.9250000003</v>
      </c>
      <c r="CM33" s="77">
        <f t="shared" si="526"/>
        <v>889200</v>
      </c>
      <c r="CN33" s="77">
        <f t="shared" si="526"/>
        <v>0</v>
      </c>
      <c r="CO33" s="77">
        <f t="shared" si="526"/>
        <v>0</v>
      </c>
      <c r="CP33" s="77">
        <f t="shared" si="526"/>
        <v>0</v>
      </c>
      <c r="CQ33" s="77">
        <f t="shared" si="526"/>
        <v>0</v>
      </c>
      <c r="CR33" s="77">
        <f t="shared" si="526"/>
        <v>0</v>
      </c>
      <c r="CS33" s="77">
        <f>SUM(CS34:CS34)</f>
        <v>-3832800</v>
      </c>
      <c r="CT33" s="126"/>
      <c r="CU33" s="77">
        <f>SUM(CU34:CU34)</f>
        <v>0</v>
      </c>
      <c r="CV33" s="77">
        <f t="shared" ref="CV33:DE33" si="527">SUM(CV34:CV34)</f>
        <v>0</v>
      </c>
      <c r="CW33" s="77">
        <f t="shared" si="527"/>
        <v>0</v>
      </c>
      <c r="CX33" s="77">
        <f t="shared" si="527"/>
        <v>0</v>
      </c>
      <c r="CY33" s="77">
        <f t="shared" si="527"/>
        <v>0</v>
      </c>
      <c r="CZ33" s="77">
        <f t="shared" si="527"/>
        <v>0</v>
      </c>
      <c r="DA33" s="77">
        <f t="shared" si="527"/>
        <v>0</v>
      </c>
      <c r="DB33" s="77">
        <f t="shared" si="527"/>
        <v>0</v>
      </c>
      <c r="DC33" s="77">
        <f t="shared" si="527"/>
        <v>0</v>
      </c>
      <c r="DD33" s="77">
        <f t="shared" si="527"/>
        <v>0</v>
      </c>
      <c r="DE33" s="77">
        <f t="shared" si="527"/>
        <v>0</v>
      </c>
      <c r="DF33" s="77">
        <f>SUM(DF34:DF34)</f>
        <v>0</v>
      </c>
      <c r="DG33" s="126"/>
      <c r="DH33" s="77">
        <f>SUM(DH34:DH34)</f>
        <v>0</v>
      </c>
      <c r="DI33" s="77">
        <f t="shared" ref="DI33:DR33" si="528">SUM(DI34:DI34)</f>
        <v>0</v>
      </c>
      <c r="DJ33" s="77">
        <f t="shared" si="528"/>
        <v>0</v>
      </c>
      <c r="DK33" s="77">
        <f t="shared" si="528"/>
        <v>0</v>
      </c>
      <c r="DL33" s="77">
        <f t="shared" si="528"/>
        <v>0</v>
      </c>
      <c r="DM33" s="77">
        <f t="shared" si="528"/>
        <v>0</v>
      </c>
      <c r="DN33" s="77">
        <f t="shared" si="528"/>
        <v>0</v>
      </c>
      <c r="DO33" s="77">
        <f t="shared" si="528"/>
        <v>0</v>
      </c>
      <c r="DP33" s="77">
        <f t="shared" si="528"/>
        <v>0</v>
      </c>
      <c r="DQ33" s="77">
        <f t="shared" si="528"/>
        <v>0</v>
      </c>
      <c r="DR33" s="77">
        <f t="shared" si="528"/>
        <v>0</v>
      </c>
      <c r="DS33" s="77">
        <f>SUM(DS34:DS34)</f>
        <v>0</v>
      </c>
      <c r="DT33" s="126"/>
      <c r="DU33" s="77">
        <f>SUM(DU34:DU34)</f>
        <v>0</v>
      </c>
      <c r="DV33" s="77">
        <f t="shared" ref="DV33:EE33" si="529">SUM(DV34:DV34)</f>
        <v>0</v>
      </c>
      <c r="DW33" s="77">
        <f t="shared" si="529"/>
        <v>0</v>
      </c>
      <c r="DX33" s="77">
        <f t="shared" si="529"/>
        <v>0</v>
      </c>
      <c r="DY33" s="77">
        <f t="shared" si="529"/>
        <v>0</v>
      </c>
      <c r="DZ33" s="77">
        <f t="shared" si="529"/>
        <v>0</v>
      </c>
      <c r="EA33" s="77">
        <f t="shared" si="529"/>
        <v>0</v>
      </c>
      <c r="EB33" s="77">
        <f t="shared" si="529"/>
        <v>0</v>
      </c>
      <c r="EC33" s="77">
        <f t="shared" si="529"/>
        <v>0</v>
      </c>
      <c r="ED33" s="77">
        <f t="shared" si="529"/>
        <v>0</v>
      </c>
      <c r="EE33" s="77">
        <f t="shared" si="529"/>
        <v>0</v>
      </c>
      <c r="EF33" s="77">
        <f>SUM(EF34:EF34)</f>
        <v>0</v>
      </c>
      <c r="EG33" s="126"/>
      <c r="EH33" s="77">
        <f>SUM(EH34:EH34)</f>
        <v>5386463.5499999998</v>
      </c>
      <c r="EI33" s="77">
        <f t="shared" ref="EI33:ER33" si="530">SUM(EI34:EI34)</f>
        <v>30448800</v>
      </c>
      <c r="EJ33" s="77">
        <f t="shared" si="530"/>
        <v>0</v>
      </c>
      <c r="EK33" s="77">
        <f t="shared" si="530"/>
        <v>35835263.550000004</v>
      </c>
      <c r="EL33" s="77">
        <f t="shared" si="530"/>
        <v>15806451.825000001</v>
      </c>
      <c r="EM33" s="77">
        <f t="shared" si="530"/>
        <v>5335200</v>
      </c>
      <c r="EN33" s="77">
        <f t="shared" si="530"/>
        <v>0</v>
      </c>
      <c r="EO33" s="77">
        <f t="shared" si="530"/>
        <v>0</v>
      </c>
      <c r="EP33" s="77">
        <f t="shared" si="530"/>
        <v>0</v>
      </c>
      <c r="EQ33" s="77">
        <f t="shared" si="530"/>
        <v>0</v>
      </c>
      <c r="ER33" s="77">
        <f t="shared" si="530"/>
        <v>0</v>
      </c>
      <c r="ES33" s="77">
        <f>SUM(ES34:ES34)</f>
        <v>-14693611.725</v>
      </c>
    </row>
    <row r="34" spans="1:149" ht="41.4">
      <c r="B34" s="41"/>
      <c r="C34" s="120"/>
      <c r="D34" s="46" t="s">
        <v>592</v>
      </c>
      <c r="E34" s="86" t="s">
        <v>428</v>
      </c>
      <c r="F34" s="46" t="s">
        <v>438</v>
      </c>
      <c r="G34" s="46" t="s">
        <v>434</v>
      </c>
      <c r="H34" s="75">
        <f>'Incremental_Cost Year 1'!AQ169</f>
        <v>0</v>
      </c>
      <c r="I34" s="75">
        <f>'Incremental_Cost Year 1'!AR169</f>
        <v>0</v>
      </c>
      <c r="J34" s="75">
        <f>'Incremental_Cost Year 1'!AS169</f>
        <v>0</v>
      </c>
      <c r="K34" s="75">
        <f>'Incremental_Cost Year 1'!AT169</f>
        <v>0</v>
      </c>
      <c r="L34" s="75">
        <f>'Incremental_Cost Year 1'!AU169</f>
        <v>0</v>
      </c>
      <c r="M34" s="75">
        <f>'Incremental_Cost Year 1'!AV169</f>
        <v>0</v>
      </c>
      <c r="N34" s="75">
        <f>'Incremental_Cost Year 1'!AW169</f>
        <v>0</v>
      </c>
      <c r="O34" s="75">
        <f>'Incremental_Cost Year 1'!AX169</f>
        <v>0</v>
      </c>
      <c r="P34" s="75">
        <f>'Incremental_Cost Year 1'!AY169</f>
        <v>0</v>
      </c>
      <c r="Q34" s="75">
        <f>'Incremental_Cost Year 1'!AZ169</f>
        <v>0</v>
      </c>
      <c r="R34" s="75">
        <f>'Incremental_Cost Year 1'!BA169</f>
        <v>0</v>
      </c>
      <c r="S34" s="75">
        <f>'Incremental_Cost Year 1'!BB169</f>
        <v>0</v>
      </c>
      <c r="T34" s="123"/>
      <c r="U34" s="75">
        <f>'Incremental_Cost Year 2'!AQ169</f>
        <v>897743.92499999993</v>
      </c>
      <c r="V34" s="75">
        <f>'Incremental_Cost Year 2'!AR169</f>
        <v>5878800</v>
      </c>
      <c r="W34" s="75">
        <f>'Incremental_Cost Year 2'!AS169</f>
        <v>0</v>
      </c>
      <c r="X34" s="75">
        <f>'Incremental_Cost Year 2'!AT169</f>
        <v>6776543.9250000007</v>
      </c>
      <c r="Y34" s="75">
        <f>'Incremental_Cost Year 2'!AU169</f>
        <v>2514532.2000000002</v>
      </c>
      <c r="Z34" s="75">
        <f>'Incremental_Cost Year 2'!AV169</f>
        <v>889200</v>
      </c>
      <c r="AA34" s="75">
        <f>'Incremental_Cost Year 2'!AW169</f>
        <v>0</v>
      </c>
      <c r="AB34" s="75">
        <f>'Incremental_Cost Year 2'!AX169</f>
        <v>0</v>
      </c>
      <c r="AC34" s="75">
        <f>'Incremental_Cost Year 2'!AY169</f>
        <v>0</v>
      </c>
      <c r="AD34" s="75">
        <f>'Incremental_Cost Year 2'!AZ169</f>
        <v>0</v>
      </c>
      <c r="AE34" s="75">
        <f>'Incremental_Cost Year 2'!BA169</f>
        <v>0</v>
      </c>
      <c r="AF34" s="75">
        <f>'Incremental_Cost Year 2'!BB169</f>
        <v>-3372811.7250000001</v>
      </c>
      <c r="AG34" s="130"/>
      <c r="AH34" s="75">
        <f>'Incremental_Cost Year 3'!AQ169</f>
        <v>897743.92499999993</v>
      </c>
      <c r="AI34" s="75">
        <f>'Incremental_Cost Year 3'!AR169</f>
        <v>6402000</v>
      </c>
      <c r="AJ34" s="75">
        <f>'Incremental_Cost Year 3'!AS169</f>
        <v>0</v>
      </c>
      <c r="AK34" s="75">
        <f>'Incremental_Cost Year 3'!AT169</f>
        <v>7299743.9250000007</v>
      </c>
      <c r="AL34" s="75">
        <f>'Incremental_Cost Year 3'!AU169</f>
        <v>2779343.9249999998</v>
      </c>
      <c r="AM34" s="75">
        <f>'Incremental_Cost Year 3'!AV169</f>
        <v>889200</v>
      </c>
      <c r="AN34" s="75">
        <f>'Incremental_Cost Year 3'!AW169</f>
        <v>0</v>
      </c>
      <c r="AO34" s="75">
        <f>'Incremental_Cost Year 3'!AX169</f>
        <v>0</v>
      </c>
      <c r="AP34" s="75">
        <f>'Incremental_Cost Year 3'!AY169</f>
        <v>0</v>
      </c>
      <c r="AQ34" s="75">
        <f>'Incremental_Cost Year 3'!AZ169</f>
        <v>0</v>
      </c>
      <c r="AR34" s="75">
        <f>'Incremental_Cost Year 3'!BA169</f>
        <v>0</v>
      </c>
      <c r="AS34" s="75">
        <f>'Incremental_Cost Year 3'!BB169</f>
        <v>-3631200</v>
      </c>
      <c r="AT34" s="126"/>
      <c r="AU34" s="75">
        <f>'Incremental_Cost Year 4'!AQ169</f>
        <v>897743.92499999993</v>
      </c>
      <c r="AV34" s="75">
        <f>'Incremental_Cost Year 4'!AR169</f>
        <v>2922000</v>
      </c>
      <c r="AW34" s="75">
        <f>'Incremental_Cost Year 4'!AS169</f>
        <v>0</v>
      </c>
      <c r="AX34" s="75">
        <f>'Incremental_Cost Year 4'!AT169</f>
        <v>3819743.9249999998</v>
      </c>
      <c r="AY34" s="75">
        <f>'Incremental_Cost Year 4'!AU169</f>
        <v>2779343.9249999998</v>
      </c>
      <c r="AZ34" s="75">
        <f>'Incremental_Cost Year 4'!AV169</f>
        <v>889200</v>
      </c>
      <c r="BA34" s="75">
        <f>'Incremental_Cost Year 4'!AW169</f>
        <v>0</v>
      </c>
      <c r="BB34" s="75">
        <f>'Incremental_Cost Year 4'!AX169</f>
        <v>0</v>
      </c>
      <c r="BC34" s="75">
        <f>'Incremental_Cost Year 4'!AY169</f>
        <v>0</v>
      </c>
      <c r="BD34" s="75">
        <f>'Incremental_Cost Year 4'!AZ169</f>
        <v>0</v>
      </c>
      <c r="BE34" s="75">
        <f>'Incremental_Cost Year 4'!BA169</f>
        <v>0</v>
      </c>
      <c r="BF34" s="75">
        <f>'Incremental_Cost Year 4'!BB169</f>
        <v>-151200</v>
      </c>
      <c r="BG34" s="126"/>
      <c r="BH34" s="75">
        <f>'Incremental_Cost Year 5'!AQ169</f>
        <v>897743.92499999993</v>
      </c>
      <c r="BI34" s="75">
        <f>'Incremental_Cost Year 5'!AR169</f>
        <v>2922000</v>
      </c>
      <c r="BJ34" s="75">
        <f>'Incremental_Cost Year 5'!AS169</f>
        <v>0</v>
      </c>
      <c r="BK34" s="75">
        <f>'Incremental_Cost Year 5'!AT169</f>
        <v>3819743.9249999998</v>
      </c>
      <c r="BL34" s="75">
        <f>'Incremental_Cost Year 5'!AU169</f>
        <v>2577743.9250000003</v>
      </c>
      <c r="BM34" s="75">
        <f>'Incremental_Cost Year 5'!AV169</f>
        <v>889200</v>
      </c>
      <c r="BN34" s="75">
        <f>'Incremental_Cost Year 5'!AW169</f>
        <v>0</v>
      </c>
      <c r="BO34" s="75">
        <f>'Incremental_Cost Year 5'!AX169</f>
        <v>0</v>
      </c>
      <c r="BP34" s="75">
        <f>'Incremental_Cost Year 5'!AY169</f>
        <v>0</v>
      </c>
      <c r="BQ34" s="75">
        <f>'Incremental_Cost Year 5'!AZ169</f>
        <v>0</v>
      </c>
      <c r="BR34" s="75">
        <f>'Incremental_Cost Year 5'!BA169</f>
        <v>0</v>
      </c>
      <c r="BS34" s="75">
        <f>'Incremental_Cost Year 5'!BB169</f>
        <v>-352800</v>
      </c>
      <c r="BT34" s="126"/>
      <c r="BU34" s="75">
        <f>'Incremental_Cost Year 6'!AQ169</f>
        <v>897743.92499999993</v>
      </c>
      <c r="BV34" s="75">
        <f>'Incremental_Cost Year 6'!AR169</f>
        <v>5922000</v>
      </c>
      <c r="BW34" s="75">
        <f>'Incremental_Cost Year 6'!AS169</f>
        <v>0</v>
      </c>
      <c r="BX34" s="75">
        <f>'Incremental_Cost Year 6'!AT169</f>
        <v>6819743.9250000007</v>
      </c>
      <c r="BY34" s="75">
        <f>'Incremental_Cost Year 6'!AU169</f>
        <v>2577743.9250000003</v>
      </c>
      <c r="BZ34" s="75">
        <f>'Incremental_Cost Year 6'!AV169</f>
        <v>889200</v>
      </c>
      <c r="CA34" s="75">
        <f>'Incremental_Cost Year 6'!AW169</f>
        <v>0</v>
      </c>
      <c r="CB34" s="75">
        <f>'Incremental_Cost Year 6'!AX169</f>
        <v>0</v>
      </c>
      <c r="CC34" s="75">
        <f>'Incremental_Cost Year 6'!AY169</f>
        <v>0</v>
      </c>
      <c r="CD34" s="75">
        <f>'Incremental_Cost Year 6'!AZ169</f>
        <v>0</v>
      </c>
      <c r="CE34" s="75">
        <f>'Incremental_Cost Year 6'!BA169</f>
        <v>0</v>
      </c>
      <c r="CF34" s="75">
        <f>'Incremental_Cost Year 6'!BB169</f>
        <v>-3352800</v>
      </c>
      <c r="CG34" s="126"/>
      <c r="CH34" s="75">
        <f>'Incremental_Cost Year 7'!AQ169</f>
        <v>897743.92499999993</v>
      </c>
      <c r="CI34" s="75">
        <f>'Incremental_Cost Year 7'!AR169</f>
        <v>6402000</v>
      </c>
      <c r="CJ34" s="75">
        <f>'Incremental_Cost Year 7'!AS169</f>
        <v>0</v>
      </c>
      <c r="CK34" s="75">
        <f>'Incremental_Cost Year 7'!AT169</f>
        <v>7299743.9250000007</v>
      </c>
      <c r="CL34" s="75">
        <f>'Incremental_Cost Year 7'!AU169</f>
        <v>2577743.9250000003</v>
      </c>
      <c r="CM34" s="75">
        <f>'Incremental_Cost Year 7'!AV169</f>
        <v>889200</v>
      </c>
      <c r="CN34" s="75">
        <f>'Incremental_Cost Year 7'!AW169</f>
        <v>0</v>
      </c>
      <c r="CO34" s="75">
        <f>'Incremental_Cost Year 7'!AX169</f>
        <v>0</v>
      </c>
      <c r="CP34" s="75">
        <f>'Incremental_Cost Year 7'!AY169</f>
        <v>0</v>
      </c>
      <c r="CQ34" s="75">
        <f>'Incremental_Cost Year 7'!AZ169</f>
        <v>0</v>
      </c>
      <c r="CR34" s="75">
        <f>'Incremental_Cost Year 7'!BA169</f>
        <v>0</v>
      </c>
      <c r="CS34" s="75">
        <f>'Incremental_Cost Year 7'!BB169</f>
        <v>-3832800</v>
      </c>
      <c r="CT34" s="126"/>
      <c r="CU34" s="75"/>
      <c r="CV34" s="75"/>
      <c r="CW34" s="75"/>
      <c r="CX34" s="75"/>
      <c r="CY34" s="75"/>
      <c r="CZ34" s="75"/>
      <c r="DA34" s="75"/>
      <c r="DB34" s="75"/>
      <c r="DC34" s="75"/>
      <c r="DD34" s="75"/>
      <c r="DE34" s="75"/>
      <c r="DF34" s="75">
        <f t="shared" ref="DF34" si="531">SUM(CY34:DE34)-CX34</f>
        <v>0</v>
      </c>
      <c r="DG34" s="126"/>
      <c r="DH34" s="75"/>
      <c r="DI34" s="75"/>
      <c r="DJ34" s="75"/>
      <c r="DK34" s="75"/>
      <c r="DL34" s="75"/>
      <c r="DM34" s="75"/>
      <c r="DN34" s="75"/>
      <c r="DO34" s="75"/>
      <c r="DP34" s="75"/>
      <c r="DQ34" s="75"/>
      <c r="DR34" s="75"/>
      <c r="DS34" s="75">
        <f t="shared" ref="DS34" si="532">SUM(DL34:DR34)-DK34</f>
        <v>0</v>
      </c>
      <c r="DT34" s="126"/>
      <c r="DU34" s="75"/>
      <c r="DV34" s="75"/>
      <c r="DW34" s="75"/>
      <c r="DX34" s="75"/>
      <c r="DY34" s="75"/>
      <c r="DZ34" s="75"/>
      <c r="EA34" s="75"/>
      <c r="EB34" s="75"/>
      <c r="EC34" s="75"/>
      <c r="ED34" s="75"/>
      <c r="EE34" s="75"/>
      <c r="EF34" s="75">
        <f t="shared" ref="EF34" si="533">SUM(DY34:EE34)-DX34</f>
        <v>0</v>
      </c>
      <c r="EG34" s="126"/>
      <c r="EH34" s="75">
        <f>H34+U34+AH34+AU34+BH34+BU34+CH34+CU34+DH34+DU34</f>
        <v>5386463.5499999998</v>
      </c>
      <c r="EI34" s="75">
        <f t="shared" ref="EI34:ES34" si="534">I34+V34+AI34+AV34+BI34+BV34+CI34+CV34+DI34+DV34</f>
        <v>30448800</v>
      </c>
      <c r="EJ34" s="75">
        <f t="shared" si="534"/>
        <v>0</v>
      </c>
      <c r="EK34" s="75">
        <f t="shared" si="534"/>
        <v>35835263.550000004</v>
      </c>
      <c r="EL34" s="75">
        <f t="shared" si="534"/>
        <v>15806451.825000001</v>
      </c>
      <c r="EM34" s="75">
        <f t="shared" si="534"/>
        <v>5335200</v>
      </c>
      <c r="EN34" s="75">
        <f t="shared" si="534"/>
        <v>0</v>
      </c>
      <c r="EO34" s="75">
        <f t="shared" si="534"/>
        <v>0</v>
      </c>
      <c r="EP34" s="75">
        <f t="shared" si="534"/>
        <v>0</v>
      </c>
      <c r="EQ34" s="75">
        <f t="shared" si="534"/>
        <v>0</v>
      </c>
      <c r="ER34" s="75">
        <f t="shared" si="534"/>
        <v>0</v>
      </c>
      <c r="ES34" s="75">
        <f t="shared" si="534"/>
        <v>-14693611.725</v>
      </c>
    </row>
    <row r="35" spans="1:149" ht="15" customHeight="1">
      <c r="A35" s="39"/>
      <c r="B35" s="48"/>
      <c r="C35" s="224" t="s">
        <v>429</v>
      </c>
      <c r="D35" s="224"/>
      <c r="E35" s="225"/>
      <c r="F35" s="117"/>
      <c r="G35" s="117"/>
      <c r="H35" s="77">
        <f>SUM(H36)</f>
        <v>0</v>
      </c>
      <c r="I35" s="77">
        <f t="shared" ref="I35:S35" si="535">SUM(I36)</f>
        <v>981000</v>
      </c>
      <c r="J35" s="77">
        <f t="shared" si="535"/>
        <v>0</v>
      </c>
      <c r="K35" s="77">
        <f t="shared" si="535"/>
        <v>981000</v>
      </c>
      <c r="L35" s="77">
        <f t="shared" si="535"/>
        <v>0</v>
      </c>
      <c r="M35" s="77">
        <f t="shared" si="535"/>
        <v>0</v>
      </c>
      <c r="N35" s="77">
        <f t="shared" si="535"/>
        <v>0</v>
      </c>
      <c r="O35" s="77">
        <f t="shared" si="535"/>
        <v>0</v>
      </c>
      <c r="P35" s="77">
        <f t="shared" si="535"/>
        <v>0</v>
      </c>
      <c r="Q35" s="77">
        <f t="shared" si="535"/>
        <v>0</v>
      </c>
      <c r="R35" s="77">
        <f t="shared" si="535"/>
        <v>0</v>
      </c>
      <c r="S35" s="77">
        <f t="shared" si="535"/>
        <v>-981000</v>
      </c>
      <c r="T35" s="124"/>
      <c r="U35" s="77">
        <f t="shared" ref="U35:AF35" si="536">SUM(U36:U36)</f>
        <v>1906253.6549999998</v>
      </c>
      <c r="V35" s="77">
        <f t="shared" si="536"/>
        <v>1479000</v>
      </c>
      <c r="W35" s="77">
        <f t="shared" si="536"/>
        <v>0</v>
      </c>
      <c r="X35" s="77">
        <f t="shared" si="536"/>
        <v>3385253.6549999998</v>
      </c>
      <c r="Y35" s="77">
        <f t="shared" si="536"/>
        <v>3295253.6549999998</v>
      </c>
      <c r="Z35" s="77">
        <f t="shared" si="536"/>
        <v>0</v>
      </c>
      <c r="AA35" s="77">
        <f t="shared" si="536"/>
        <v>0</v>
      </c>
      <c r="AB35" s="77">
        <f t="shared" si="536"/>
        <v>0</v>
      </c>
      <c r="AC35" s="77">
        <f t="shared" si="536"/>
        <v>0</v>
      </c>
      <c r="AD35" s="77">
        <f t="shared" si="536"/>
        <v>0</v>
      </c>
      <c r="AE35" s="77">
        <f t="shared" si="536"/>
        <v>0</v>
      </c>
      <c r="AF35" s="81">
        <f t="shared" si="536"/>
        <v>-90000</v>
      </c>
      <c r="AG35" s="124"/>
      <c r="AH35" s="77">
        <f t="shared" ref="AH35:AS35" si="537">SUM(AH36:AH36)</f>
        <v>1320110.3999999999</v>
      </c>
      <c r="AI35" s="77">
        <f t="shared" si="537"/>
        <v>72000</v>
      </c>
      <c r="AJ35" s="77">
        <f t="shared" si="537"/>
        <v>0</v>
      </c>
      <c r="AK35" s="77">
        <f t="shared" si="537"/>
        <v>1392110.4</v>
      </c>
      <c r="AL35" s="77">
        <f t="shared" si="537"/>
        <v>1392110.4</v>
      </c>
      <c r="AM35" s="77">
        <f t="shared" si="537"/>
        <v>0</v>
      </c>
      <c r="AN35" s="77">
        <f t="shared" si="537"/>
        <v>0</v>
      </c>
      <c r="AO35" s="77">
        <f t="shared" si="537"/>
        <v>0</v>
      </c>
      <c r="AP35" s="77">
        <f t="shared" si="537"/>
        <v>0</v>
      </c>
      <c r="AQ35" s="77">
        <f t="shared" si="537"/>
        <v>0</v>
      </c>
      <c r="AR35" s="77">
        <f t="shared" si="537"/>
        <v>0</v>
      </c>
      <c r="AS35" s="81">
        <f t="shared" si="537"/>
        <v>0</v>
      </c>
      <c r="AT35" s="126"/>
      <c r="AU35" s="77">
        <f t="shared" ref="AU35:BF35" si="538">SUM(AU36:AU36)</f>
        <v>1320110.3999999999</v>
      </c>
      <c r="AV35" s="77">
        <f t="shared" si="538"/>
        <v>72000</v>
      </c>
      <c r="AW35" s="77">
        <f t="shared" si="538"/>
        <v>0</v>
      </c>
      <c r="AX35" s="77">
        <f t="shared" si="538"/>
        <v>1392110.4</v>
      </c>
      <c r="AY35" s="77">
        <f t="shared" si="538"/>
        <v>1392110.4</v>
      </c>
      <c r="AZ35" s="77">
        <f t="shared" si="538"/>
        <v>0</v>
      </c>
      <c r="BA35" s="77">
        <f t="shared" si="538"/>
        <v>0</v>
      </c>
      <c r="BB35" s="77">
        <f t="shared" si="538"/>
        <v>0</v>
      </c>
      <c r="BC35" s="77">
        <f t="shared" si="538"/>
        <v>0</v>
      </c>
      <c r="BD35" s="77">
        <f t="shared" si="538"/>
        <v>0</v>
      </c>
      <c r="BE35" s="77">
        <f t="shared" si="538"/>
        <v>0</v>
      </c>
      <c r="BF35" s="81">
        <f t="shared" si="538"/>
        <v>0</v>
      </c>
      <c r="BG35" s="126"/>
      <c r="BH35" s="77">
        <f t="shared" ref="BH35:BS35" si="539">SUM(BH36:BH36)</f>
        <v>1320110.3999999999</v>
      </c>
      <c r="BI35" s="77">
        <f t="shared" si="539"/>
        <v>72000</v>
      </c>
      <c r="BJ35" s="77">
        <f t="shared" si="539"/>
        <v>0</v>
      </c>
      <c r="BK35" s="77">
        <f t="shared" si="539"/>
        <v>1392110.4</v>
      </c>
      <c r="BL35" s="77">
        <f t="shared" si="539"/>
        <v>1392110.4</v>
      </c>
      <c r="BM35" s="77">
        <f t="shared" si="539"/>
        <v>0</v>
      </c>
      <c r="BN35" s="77">
        <f t="shared" si="539"/>
        <v>0</v>
      </c>
      <c r="BO35" s="77">
        <f t="shared" si="539"/>
        <v>0</v>
      </c>
      <c r="BP35" s="77">
        <f t="shared" si="539"/>
        <v>0</v>
      </c>
      <c r="BQ35" s="77">
        <f t="shared" si="539"/>
        <v>0</v>
      </c>
      <c r="BR35" s="77">
        <f t="shared" si="539"/>
        <v>0</v>
      </c>
      <c r="BS35" s="81">
        <f t="shared" si="539"/>
        <v>0</v>
      </c>
      <c r="BT35" s="126"/>
      <c r="BU35" s="77">
        <f t="shared" ref="BU35:CF35" si="540">SUM(BU36:BU36)</f>
        <v>1320110.3999999999</v>
      </c>
      <c r="BV35" s="77">
        <f t="shared" si="540"/>
        <v>72000</v>
      </c>
      <c r="BW35" s="77">
        <f t="shared" si="540"/>
        <v>0</v>
      </c>
      <c r="BX35" s="77">
        <f t="shared" si="540"/>
        <v>1392110.4</v>
      </c>
      <c r="BY35" s="77">
        <f t="shared" si="540"/>
        <v>1392110.4</v>
      </c>
      <c r="BZ35" s="77">
        <f t="shared" si="540"/>
        <v>0</v>
      </c>
      <c r="CA35" s="77">
        <f t="shared" si="540"/>
        <v>0</v>
      </c>
      <c r="CB35" s="77">
        <f t="shared" si="540"/>
        <v>0</v>
      </c>
      <c r="CC35" s="77">
        <f t="shared" si="540"/>
        <v>0</v>
      </c>
      <c r="CD35" s="77">
        <f t="shared" si="540"/>
        <v>0</v>
      </c>
      <c r="CE35" s="77">
        <f t="shared" si="540"/>
        <v>0</v>
      </c>
      <c r="CF35" s="81">
        <f t="shared" si="540"/>
        <v>0</v>
      </c>
      <c r="CG35" s="126"/>
      <c r="CH35" s="77">
        <f t="shared" ref="CH35:CS35" si="541">SUM(CH36:CH36)</f>
        <v>1320110.3999999999</v>
      </c>
      <c r="CI35" s="77">
        <f t="shared" si="541"/>
        <v>72000</v>
      </c>
      <c r="CJ35" s="77">
        <f t="shared" si="541"/>
        <v>0</v>
      </c>
      <c r="CK35" s="77">
        <f t="shared" si="541"/>
        <v>1392110.4</v>
      </c>
      <c r="CL35" s="77">
        <f t="shared" si="541"/>
        <v>1392110.4</v>
      </c>
      <c r="CM35" s="77">
        <f t="shared" si="541"/>
        <v>0</v>
      </c>
      <c r="CN35" s="77">
        <f t="shared" si="541"/>
        <v>0</v>
      </c>
      <c r="CO35" s="77">
        <f t="shared" si="541"/>
        <v>0</v>
      </c>
      <c r="CP35" s="77">
        <f t="shared" si="541"/>
        <v>0</v>
      </c>
      <c r="CQ35" s="77">
        <f t="shared" si="541"/>
        <v>0</v>
      </c>
      <c r="CR35" s="77">
        <f t="shared" si="541"/>
        <v>0</v>
      </c>
      <c r="CS35" s="81">
        <f t="shared" si="541"/>
        <v>0</v>
      </c>
      <c r="CT35" s="126"/>
      <c r="CU35" s="77">
        <f t="shared" ref="CU35:DF35" si="542">SUM(CU36:CU36)</f>
        <v>0</v>
      </c>
      <c r="CV35" s="77">
        <f t="shared" si="542"/>
        <v>0</v>
      </c>
      <c r="CW35" s="77">
        <f t="shared" si="542"/>
        <v>0</v>
      </c>
      <c r="CX35" s="77">
        <f t="shared" si="542"/>
        <v>0</v>
      </c>
      <c r="CY35" s="77">
        <f t="shared" si="542"/>
        <v>0</v>
      </c>
      <c r="CZ35" s="77">
        <f t="shared" si="542"/>
        <v>0</v>
      </c>
      <c r="DA35" s="77">
        <f t="shared" si="542"/>
        <v>0</v>
      </c>
      <c r="DB35" s="77">
        <f t="shared" si="542"/>
        <v>0</v>
      </c>
      <c r="DC35" s="77">
        <f t="shared" si="542"/>
        <v>0</v>
      </c>
      <c r="DD35" s="77">
        <f t="shared" si="542"/>
        <v>0</v>
      </c>
      <c r="DE35" s="77">
        <f t="shared" si="542"/>
        <v>0</v>
      </c>
      <c r="DF35" s="81">
        <f t="shared" si="542"/>
        <v>0</v>
      </c>
      <c r="DG35" s="126"/>
      <c r="DH35" s="77">
        <f t="shared" ref="DH35:DS35" si="543">SUM(DH36:DH36)</f>
        <v>0</v>
      </c>
      <c r="DI35" s="77">
        <f t="shared" si="543"/>
        <v>0</v>
      </c>
      <c r="DJ35" s="77">
        <f t="shared" si="543"/>
        <v>0</v>
      </c>
      <c r="DK35" s="77">
        <f t="shared" si="543"/>
        <v>0</v>
      </c>
      <c r="DL35" s="77">
        <f t="shared" si="543"/>
        <v>0</v>
      </c>
      <c r="DM35" s="77">
        <f t="shared" si="543"/>
        <v>0</v>
      </c>
      <c r="DN35" s="77">
        <f t="shared" si="543"/>
        <v>0</v>
      </c>
      <c r="DO35" s="77">
        <f t="shared" si="543"/>
        <v>0</v>
      </c>
      <c r="DP35" s="77">
        <f t="shared" si="543"/>
        <v>0</v>
      </c>
      <c r="DQ35" s="77">
        <f t="shared" si="543"/>
        <v>0</v>
      </c>
      <c r="DR35" s="77">
        <f t="shared" si="543"/>
        <v>0</v>
      </c>
      <c r="DS35" s="81">
        <f t="shared" si="543"/>
        <v>0</v>
      </c>
      <c r="DT35" s="126"/>
      <c r="DU35" s="77">
        <f t="shared" ref="DU35:EF35" si="544">SUM(DU36:DU36)</f>
        <v>0</v>
      </c>
      <c r="DV35" s="77">
        <f t="shared" si="544"/>
        <v>0</v>
      </c>
      <c r="DW35" s="77">
        <f t="shared" si="544"/>
        <v>0</v>
      </c>
      <c r="DX35" s="77">
        <f t="shared" si="544"/>
        <v>0</v>
      </c>
      <c r="DY35" s="77">
        <f t="shared" si="544"/>
        <v>0</v>
      </c>
      <c r="DZ35" s="77">
        <f t="shared" si="544"/>
        <v>0</v>
      </c>
      <c r="EA35" s="77">
        <f t="shared" si="544"/>
        <v>0</v>
      </c>
      <c r="EB35" s="77">
        <f t="shared" si="544"/>
        <v>0</v>
      </c>
      <c r="EC35" s="77">
        <f t="shared" si="544"/>
        <v>0</v>
      </c>
      <c r="ED35" s="77">
        <f t="shared" si="544"/>
        <v>0</v>
      </c>
      <c r="EE35" s="77">
        <f t="shared" si="544"/>
        <v>0</v>
      </c>
      <c r="EF35" s="81">
        <f t="shared" si="544"/>
        <v>0</v>
      </c>
      <c r="EG35" s="126"/>
      <c r="EH35" s="77">
        <f t="shared" ref="EH35:ES35" si="545">SUM(EH36:EH36)</f>
        <v>8506805.6550000012</v>
      </c>
      <c r="EI35" s="77">
        <f t="shared" si="545"/>
        <v>2820000</v>
      </c>
      <c r="EJ35" s="77">
        <f t="shared" si="545"/>
        <v>0</v>
      </c>
      <c r="EK35" s="77">
        <f t="shared" si="545"/>
        <v>11326805.655000001</v>
      </c>
      <c r="EL35" s="77">
        <f t="shared" si="545"/>
        <v>10255805.655000001</v>
      </c>
      <c r="EM35" s="77">
        <f t="shared" si="545"/>
        <v>0</v>
      </c>
      <c r="EN35" s="77">
        <f t="shared" si="545"/>
        <v>0</v>
      </c>
      <c r="EO35" s="77">
        <f t="shared" si="545"/>
        <v>0</v>
      </c>
      <c r="EP35" s="77">
        <f t="shared" si="545"/>
        <v>0</v>
      </c>
      <c r="EQ35" s="77">
        <f t="shared" si="545"/>
        <v>0</v>
      </c>
      <c r="ER35" s="77">
        <f t="shared" si="545"/>
        <v>0</v>
      </c>
      <c r="ES35" s="81">
        <f t="shared" si="545"/>
        <v>-1071000</v>
      </c>
    </row>
    <row r="36" spans="1:149" ht="27.6">
      <c r="B36" s="41"/>
      <c r="C36" s="205"/>
      <c r="D36" s="207" t="s">
        <v>593</v>
      </c>
      <c r="E36" s="86" t="s">
        <v>430</v>
      </c>
      <c r="F36" s="46" t="s">
        <v>438</v>
      </c>
      <c r="G36" s="46" t="s">
        <v>434</v>
      </c>
      <c r="H36" s="75">
        <f>'Incremental_Cost Year 1'!AQ184</f>
        <v>0</v>
      </c>
      <c r="I36" s="75">
        <f>'Incremental_Cost Year 1'!AR184</f>
        <v>981000</v>
      </c>
      <c r="J36" s="75">
        <f>'Incremental_Cost Year 1'!AS184</f>
        <v>0</v>
      </c>
      <c r="K36" s="75">
        <f>'Incremental_Cost Year 1'!AT184</f>
        <v>981000</v>
      </c>
      <c r="L36" s="75">
        <f>'Incremental_Cost Year 1'!AU184</f>
        <v>0</v>
      </c>
      <c r="M36" s="75">
        <f>'Incremental_Cost Year 1'!AV184</f>
        <v>0</v>
      </c>
      <c r="N36" s="75">
        <f>'Incremental_Cost Year 1'!AW184</f>
        <v>0</v>
      </c>
      <c r="O36" s="75">
        <f>'Incremental_Cost Year 1'!AX184</f>
        <v>0</v>
      </c>
      <c r="P36" s="75">
        <f>'Incremental_Cost Year 1'!AY184</f>
        <v>0</v>
      </c>
      <c r="Q36" s="75">
        <f>'Incremental_Cost Year 1'!AZ184</f>
        <v>0</v>
      </c>
      <c r="R36" s="75">
        <f>'Incremental_Cost Year 1'!BA184</f>
        <v>0</v>
      </c>
      <c r="S36" s="75">
        <f>'Incremental_Cost Year 1'!BB184</f>
        <v>-981000</v>
      </c>
      <c r="T36" s="123"/>
      <c r="U36" s="75">
        <f>'Incremental_Cost Year 2'!AQ184</f>
        <v>1906253.6549999998</v>
      </c>
      <c r="V36" s="75">
        <f>'Incremental_Cost Year 2'!AR184</f>
        <v>1479000</v>
      </c>
      <c r="W36" s="75">
        <f>'Incremental_Cost Year 2'!AS184</f>
        <v>0</v>
      </c>
      <c r="X36" s="75">
        <f>'Incremental_Cost Year 2'!AT184</f>
        <v>3385253.6549999998</v>
      </c>
      <c r="Y36" s="75">
        <f>'Incremental_Cost Year 2'!AU184</f>
        <v>3295253.6549999998</v>
      </c>
      <c r="Z36" s="75">
        <f>'Incremental_Cost Year 2'!AV184</f>
        <v>0</v>
      </c>
      <c r="AA36" s="75">
        <f>'Incremental_Cost Year 2'!AW184</f>
        <v>0</v>
      </c>
      <c r="AB36" s="75">
        <f>'Incremental_Cost Year 2'!AX184</f>
        <v>0</v>
      </c>
      <c r="AC36" s="75">
        <f>'Incremental_Cost Year 2'!AY184</f>
        <v>0</v>
      </c>
      <c r="AD36" s="75">
        <f>'Incremental_Cost Year 2'!AZ184</f>
        <v>0</v>
      </c>
      <c r="AE36" s="75">
        <f>'Incremental_Cost Year 2'!BA184</f>
        <v>0</v>
      </c>
      <c r="AF36" s="75">
        <f>'Incremental_Cost Year 2'!BB184</f>
        <v>-90000</v>
      </c>
      <c r="AG36" s="130"/>
      <c r="AH36" s="75">
        <f>'Incremental_Cost Year 3'!AQ184</f>
        <v>1320110.3999999999</v>
      </c>
      <c r="AI36" s="75">
        <f>'Incremental_Cost Year 3'!AR184</f>
        <v>72000</v>
      </c>
      <c r="AJ36" s="75">
        <f>'Incremental_Cost Year 3'!AS184</f>
        <v>0</v>
      </c>
      <c r="AK36" s="75">
        <f>'Incremental_Cost Year 3'!AT184</f>
        <v>1392110.4</v>
      </c>
      <c r="AL36" s="75">
        <f>'Incremental_Cost Year 3'!AU184</f>
        <v>1392110.4</v>
      </c>
      <c r="AM36" s="75">
        <f>'Incremental_Cost Year 3'!AV184</f>
        <v>0</v>
      </c>
      <c r="AN36" s="75">
        <f>'Incremental_Cost Year 3'!AW184</f>
        <v>0</v>
      </c>
      <c r="AO36" s="75">
        <f>'Incremental_Cost Year 3'!AX184</f>
        <v>0</v>
      </c>
      <c r="AP36" s="75">
        <f>'Incremental_Cost Year 3'!AY184</f>
        <v>0</v>
      </c>
      <c r="AQ36" s="75">
        <f>'Incremental_Cost Year 3'!AZ184</f>
        <v>0</v>
      </c>
      <c r="AR36" s="75">
        <f>'Incremental_Cost Year 3'!BA184</f>
        <v>0</v>
      </c>
      <c r="AS36" s="75">
        <f>'Incremental_Cost Year 3'!BB184</f>
        <v>0</v>
      </c>
      <c r="AT36" s="126"/>
      <c r="AU36" s="75">
        <f>'Incremental_Cost Year 4'!AQ184</f>
        <v>1320110.3999999999</v>
      </c>
      <c r="AV36" s="75">
        <f>'Incremental_Cost Year 4'!AR184</f>
        <v>72000</v>
      </c>
      <c r="AW36" s="75">
        <f>'Incremental_Cost Year 4'!AS184</f>
        <v>0</v>
      </c>
      <c r="AX36" s="75">
        <f>'Incremental_Cost Year 4'!AT184</f>
        <v>1392110.4</v>
      </c>
      <c r="AY36" s="75">
        <f>'Incremental_Cost Year 4'!AU184</f>
        <v>1392110.4</v>
      </c>
      <c r="AZ36" s="75">
        <f>'Incremental_Cost Year 4'!AV184</f>
        <v>0</v>
      </c>
      <c r="BA36" s="75">
        <f>'Incremental_Cost Year 4'!AW184</f>
        <v>0</v>
      </c>
      <c r="BB36" s="75">
        <f>'Incremental_Cost Year 4'!AX184</f>
        <v>0</v>
      </c>
      <c r="BC36" s="75">
        <f>'Incremental_Cost Year 4'!AY184</f>
        <v>0</v>
      </c>
      <c r="BD36" s="75">
        <f>'Incremental_Cost Year 4'!AZ184</f>
        <v>0</v>
      </c>
      <c r="BE36" s="75">
        <f>'Incremental_Cost Year 4'!BA184</f>
        <v>0</v>
      </c>
      <c r="BF36" s="75">
        <f>'Incremental_Cost Year 4'!BB184</f>
        <v>0</v>
      </c>
      <c r="BG36" s="126"/>
      <c r="BH36" s="75">
        <f>'Incremental_Cost Year 5'!AQ184</f>
        <v>1320110.3999999999</v>
      </c>
      <c r="BI36" s="75">
        <f>'Incremental_Cost Year 5'!AR184</f>
        <v>72000</v>
      </c>
      <c r="BJ36" s="75">
        <f>'Incremental_Cost Year 5'!AS184</f>
        <v>0</v>
      </c>
      <c r="BK36" s="75">
        <f>'Incremental_Cost Year 5'!AT184</f>
        <v>1392110.4</v>
      </c>
      <c r="BL36" s="75">
        <f>'Incremental_Cost Year 5'!AU184</f>
        <v>1392110.4</v>
      </c>
      <c r="BM36" s="75">
        <f>'Incremental_Cost Year 5'!AV184</f>
        <v>0</v>
      </c>
      <c r="BN36" s="75">
        <f>'Incremental_Cost Year 5'!AW184</f>
        <v>0</v>
      </c>
      <c r="BO36" s="75">
        <f>'Incremental_Cost Year 5'!AX184</f>
        <v>0</v>
      </c>
      <c r="BP36" s="75">
        <f>'Incremental_Cost Year 5'!AY184</f>
        <v>0</v>
      </c>
      <c r="BQ36" s="75">
        <f>'Incremental_Cost Year 5'!AZ184</f>
        <v>0</v>
      </c>
      <c r="BR36" s="75">
        <f>'Incremental_Cost Year 5'!BA184</f>
        <v>0</v>
      </c>
      <c r="BS36" s="75">
        <f>'Incremental_Cost Year 5'!BB184</f>
        <v>0</v>
      </c>
      <c r="BT36" s="126"/>
      <c r="BU36" s="75">
        <f>'Incremental_Cost Year 6'!AQ184</f>
        <v>1320110.3999999999</v>
      </c>
      <c r="BV36" s="75">
        <f>'Incremental_Cost Year 6'!AR184</f>
        <v>72000</v>
      </c>
      <c r="BW36" s="75">
        <f>'Incremental_Cost Year 6'!AS184</f>
        <v>0</v>
      </c>
      <c r="BX36" s="75">
        <f>'Incremental_Cost Year 6'!AT184</f>
        <v>1392110.4</v>
      </c>
      <c r="BY36" s="75">
        <f>'Incremental_Cost Year 6'!AU184</f>
        <v>1392110.4</v>
      </c>
      <c r="BZ36" s="75">
        <f>'Incremental_Cost Year 6'!AV184</f>
        <v>0</v>
      </c>
      <c r="CA36" s="75">
        <f>'Incremental_Cost Year 6'!AW184</f>
        <v>0</v>
      </c>
      <c r="CB36" s="75">
        <f>'Incremental_Cost Year 6'!AX184</f>
        <v>0</v>
      </c>
      <c r="CC36" s="75">
        <f>'Incremental_Cost Year 6'!AY184</f>
        <v>0</v>
      </c>
      <c r="CD36" s="75">
        <f>'Incremental_Cost Year 6'!AZ184</f>
        <v>0</v>
      </c>
      <c r="CE36" s="75">
        <f>'Incremental_Cost Year 6'!BA184</f>
        <v>0</v>
      </c>
      <c r="CF36" s="75">
        <f>'Incremental_Cost Year 6'!BB184</f>
        <v>0</v>
      </c>
      <c r="CG36" s="126"/>
      <c r="CH36" s="75">
        <f>'Incremental_Cost Year 7'!AQ184</f>
        <v>1320110.3999999999</v>
      </c>
      <c r="CI36" s="75">
        <f>'Incremental_Cost Year 7'!AR184</f>
        <v>72000</v>
      </c>
      <c r="CJ36" s="75">
        <f>'Incremental_Cost Year 7'!AS184</f>
        <v>0</v>
      </c>
      <c r="CK36" s="75">
        <f>'Incremental_Cost Year 7'!AT184</f>
        <v>1392110.4</v>
      </c>
      <c r="CL36" s="75">
        <f>'Incremental_Cost Year 7'!AU184</f>
        <v>1392110.4</v>
      </c>
      <c r="CM36" s="75">
        <f>'Incremental_Cost Year 7'!AV184</f>
        <v>0</v>
      </c>
      <c r="CN36" s="75">
        <f>'Incremental_Cost Year 7'!AW184</f>
        <v>0</v>
      </c>
      <c r="CO36" s="75">
        <f>'Incremental_Cost Year 7'!AX184</f>
        <v>0</v>
      </c>
      <c r="CP36" s="75">
        <f>'Incremental_Cost Year 7'!AY184</f>
        <v>0</v>
      </c>
      <c r="CQ36" s="75">
        <f>'Incremental_Cost Year 7'!AZ184</f>
        <v>0</v>
      </c>
      <c r="CR36" s="75">
        <f>'Incremental_Cost Year 7'!BA184</f>
        <v>0</v>
      </c>
      <c r="CS36" s="75">
        <f>'Incremental_Cost Year 7'!BB184</f>
        <v>0</v>
      </c>
      <c r="CT36" s="126"/>
      <c r="CU36" s="75"/>
      <c r="CV36" s="75"/>
      <c r="CW36" s="75"/>
      <c r="CX36" s="75"/>
      <c r="CY36" s="75"/>
      <c r="CZ36" s="75"/>
      <c r="DA36" s="75"/>
      <c r="DB36" s="75"/>
      <c r="DC36" s="75"/>
      <c r="DD36" s="75"/>
      <c r="DE36" s="75"/>
      <c r="DF36" s="75">
        <f t="shared" ref="DF36" si="546">SUM(CY36:DE36)-CX36</f>
        <v>0</v>
      </c>
      <c r="DG36" s="126"/>
      <c r="DH36" s="75"/>
      <c r="DI36" s="75"/>
      <c r="DJ36" s="75"/>
      <c r="DK36" s="75"/>
      <c r="DL36" s="75"/>
      <c r="DM36" s="75"/>
      <c r="DN36" s="75"/>
      <c r="DO36" s="75"/>
      <c r="DP36" s="75"/>
      <c r="DQ36" s="75"/>
      <c r="DR36" s="75"/>
      <c r="DS36" s="75">
        <f t="shared" ref="DS36" si="547">SUM(DL36:DR36)-DK36</f>
        <v>0</v>
      </c>
      <c r="DT36" s="126"/>
      <c r="DU36" s="75"/>
      <c r="DV36" s="75"/>
      <c r="DW36" s="75"/>
      <c r="DX36" s="75"/>
      <c r="DY36" s="75"/>
      <c r="DZ36" s="75"/>
      <c r="EA36" s="75"/>
      <c r="EB36" s="75"/>
      <c r="EC36" s="75"/>
      <c r="ED36" s="75"/>
      <c r="EE36" s="75"/>
      <c r="EF36" s="75">
        <f t="shared" ref="EF36" si="548">SUM(DY36:EE36)-DX36</f>
        <v>0</v>
      </c>
      <c r="EG36" s="126"/>
      <c r="EH36" s="75">
        <f>H36+U36+AH36+AU36+BH36+BU36+CH36+CU36+DH36+DU36</f>
        <v>8506805.6550000012</v>
      </c>
      <c r="EI36" s="75">
        <f t="shared" ref="EI36:ES36" si="549">I36+V36+AI36+AV36+BI36+BV36+CI36+CV36+DI36+DV36</f>
        <v>2820000</v>
      </c>
      <c r="EJ36" s="75">
        <f t="shared" si="549"/>
        <v>0</v>
      </c>
      <c r="EK36" s="75">
        <f t="shared" si="549"/>
        <v>11326805.655000001</v>
      </c>
      <c r="EL36" s="75">
        <f t="shared" si="549"/>
        <v>10255805.655000001</v>
      </c>
      <c r="EM36" s="75">
        <f t="shared" si="549"/>
        <v>0</v>
      </c>
      <c r="EN36" s="75">
        <f t="shared" si="549"/>
        <v>0</v>
      </c>
      <c r="EO36" s="75">
        <f t="shared" si="549"/>
        <v>0</v>
      </c>
      <c r="EP36" s="75">
        <f t="shared" si="549"/>
        <v>0</v>
      </c>
      <c r="EQ36" s="75">
        <f t="shared" si="549"/>
        <v>0</v>
      </c>
      <c r="ER36" s="75">
        <f t="shared" si="549"/>
        <v>0</v>
      </c>
      <c r="ES36" s="75">
        <f t="shared" si="549"/>
        <v>-1071000</v>
      </c>
    </row>
    <row r="38" spans="1:149">
      <c r="EH38" s="206">
        <f t="shared" ref="EH38:EJ38" si="550">EH6+EH20+EH32</f>
        <v>154296411.48030001</v>
      </c>
      <c r="EI38" s="206">
        <f t="shared" si="550"/>
        <v>188768544</v>
      </c>
      <c r="EJ38" s="206">
        <f t="shared" si="550"/>
        <v>14179500</v>
      </c>
      <c r="EK38" s="206">
        <f>EK6+EK20+EK32</f>
        <v>357244455.48030001</v>
      </c>
      <c r="EL38" s="206">
        <f t="shared" ref="EL38:ES38" si="551">EL6+EL20+EL32</f>
        <v>219285946.83530003</v>
      </c>
      <c r="EM38" s="206">
        <f t="shared" si="551"/>
        <v>11341305.6</v>
      </c>
      <c r="EN38" s="206">
        <f t="shared" si="551"/>
        <v>0</v>
      </c>
      <c r="EO38" s="206">
        <f t="shared" si="551"/>
        <v>1473388.2</v>
      </c>
      <c r="EP38" s="206">
        <f t="shared" si="551"/>
        <v>1660670.42</v>
      </c>
      <c r="EQ38" s="206">
        <f t="shared" si="551"/>
        <v>50926352</v>
      </c>
      <c r="ER38" s="206">
        <f t="shared" si="551"/>
        <v>0</v>
      </c>
      <c r="ES38" s="206">
        <f t="shared" si="551"/>
        <v>-72556792.424999997</v>
      </c>
    </row>
    <row r="41" spans="1:149">
      <c r="EK41" s="126">
        <f>(EM38+EO38+EP38+EQ38)</f>
        <v>65401716.219999999</v>
      </c>
      <c r="EL41" s="254">
        <f>EK41/EK38</f>
        <v>0.18307272573921454</v>
      </c>
    </row>
    <row r="42" spans="1:149" ht="23.4">
      <c r="EK42" s="221"/>
      <c r="EL42" s="255">
        <f>EL38/EK38</f>
        <v>0.61382603276649705</v>
      </c>
      <c r="EM42" t="s">
        <v>605</v>
      </c>
    </row>
    <row r="43" spans="1:149" ht="23.4">
      <c r="EK43" s="221"/>
      <c r="EL43" s="254">
        <f>ES38/EK38</f>
        <v>-0.20310124149428846</v>
      </c>
      <c r="EM43" t="s">
        <v>595</v>
      </c>
    </row>
    <row r="44" spans="1:149" ht="23.4">
      <c r="EK44" s="221"/>
      <c r="EL44" s="222"/>
    </row>
    <row r="46" spans="1:149">
      <c r="EK46" s="206"/>
    </row>
  </sheetData>
  <mergeCells count="27">
    <mergeCell ref="B32:E32"/>
    <mergeCell ref="C33:E33"/>
    <mergeCell ref="C35:E35"/>
    <mergeCell ref="C15:E15"/>
    <mergeCell ref="C18:E18"/>
    <mergeCell ref="C27:E27"/>
    <mergeCell ref="C28:C29"/>
    <mergeCell ref="B20:E20"/>
    <mergeCell ref="C21:E21"/>
    <mergeCell ref="C22:C23"/>
    <mergeCell ref="C25:C26"/>
    <mergeCell ref="C12:E12"/>
    <mergeCell ref="B3:E3"/>
    <mergeCell ref="B4:E4"/>
    <mergeCell ref="B6:E6"/>
    <mergeCell ref="C7:E7"/>
    <mergeCell ref="EH2:ES2"/>
    <mergeCell ref="H2:S2"/>
    <mergeCell ref="U2:AF2"/>
    <mergeCell ref="AH2:AS2"/>
    <mergeCell ref="AU2:BF2"/>
    <mergeCell ref="BH2:BS2"/>
    <mergeCell ref="BU2:CF2"/>
    <mergeCell ref="CH2:CS2"/>
    <mergeCell ref="CU2:DF2"/>
    <mergeCell ref="DH2:DS2"/>
    <mergeCell ref="DU2:EF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dimension ref="A1:BB186"/>
  <sheetViews>
    <sheetView topLeftCell="A74" zoomScale="74" zoomScaleNormal="74" workbookViewId="0">
      <selection activeCell="H80" sqref="H80"/>
    </sheetView>
  </sheetViews>
  <sheetFormatPr defaultColWidth="8.88671875" defaultRowHeight="13.8" outlineLevelRow="2" outlineLevelCol="2"/>
  <cols>
    <col min="1" max="1" width="4.109375" style="2" bestFit="1" customWidth="1"/>
    <col min="2" max="2" width="2.44140625" style="2" customWidth="1"/>
    <col min="3" max="3" width="2.44140625" style="33" customWidth="1"/>
    <col min="4" max="4" width="17" style="33" customWidth="1"/>
    <col min="5" max="5" width="56" style="159" bestFit="1" customWidth="1" outlineLevel="1"/>
    <col min="6" max="6" width="9.5546875" style="33" bestFit="1" customWidth="1" outlineLevel="1"/>
    <col min="7" max="7" width="11.6640625" style="33" bestFit="1" customWidth="1" outlineLevel="1"/>
    <col min="8" max="8" width="76.6640625" style="33" customWidth="1" outlineLevel="2"/>
    <col min="9" max="9" width="16.109375" style="6" customWidth="1" outlineLevel="2"/>
    <col min="10" max="10" width="7.5546875" style="6" bestFit="1" customWidth="1" outlineLevel="2"/>
    <col min="11" max="11" width="8.33203125" style="6" bestFit="1" customWidth="1" outlineLevel="2"/>
    <col min="12" max="12" width="14" style="6" customWidth="1" outlineLevel="1"/>
    <col min="13" max="13" width="13.44140625" style="6" customWidth="1" outlineLevel="1"/>
    <col min="14" max="14" width="10.5546875" style="6" customWidth="1" outlineLevel="2"/>
    <col min="15" max="15" width="11" style="6" customWidth="1" outlineLevel="2"/>
    <col min="16" max="16" width="13.33203125" style="6" customWidth="1" outlineLevel="2"/>
    <col min="17" max="17" width="14.109375" style="6" customWidth="1" outlineLevel="2"/>
    <col min="18" max="18" width="10.44140625" style="6" bestFit="1" customWidth="1" outlineLevel="2"/>
    <col min="19" max="19" width="11.33203125" style="6" bestFit="1" customWidth="1" outlineLevel="2"/>
    <col min="20" max="20" width="12.88671875" style="6" bestFit="1" customWidth="1" outlineLevel="2"/>
    <col min="21" max="21" width="10.33203125" style="6" bestFit="1" customWidth="1" outlineLevel="2"/>
    <col min="22" max="22" width="6.109375" style="6" bestFit="1" customWidth="1" outlineLevel="2"/>
    <col min="23" max="23" width="6.44140625" style="6" bestFit="1" customWidth="1" outlineLevel="2"/>
    <col min="24" max="24" width="7.5546875" style="6" customWidth="1" outlineLevel="2"/>
    <col min="25" max="25" width="11.6640625" style="6" bestFit="1" customWidth="1" outlineLevel="1"/>
    <col min="26" max="27" width="8.109375" style="6" bestFit="1" customWidth="1" outlineLevel="2"/>
    <col min="28" max="29" width="14.44140625" style="6" customWidth="1" outlineLevel="1"/>
    <col min="30" max="30" width="12.88671875" style="6" customWidth="1" outlineLevel="2"/>
    <col min="31" max="31" width="16" style="6" bestFit="1" customWidth="1" outlineLevel="2"/>
    <col min="32" max="32" width="13.88671875" style="6" bestFit="1" customWidth="1" outlineLevel="1"/>
    <col min="33" max="33" width="7" style="6" bestFit="1" customWidth="1" outlineLevel="2"/>
    <col min="34" max="34" width="6.109375" style="6" bestFit="1" customWidth="1" outlineLevel="2"/>
    <col min="35" max="35" width="7.33203125" style="6" customWidth="1" outlineLevel="2"/>
    <col min="36" max="36" width="9" style="6" customWidth="1" outlineLevel="2"/>
    <col min="37" max="37" width="9" style="6" bestFit="1" customWidth="1" outlineLevel="2"/>
    <col min="38" max="38" width="8.109375" style="6" bestFit="1" customWidth="1" outlineLevel="2"/>
    <col min="39" max="39" width="15.33203125" style="6" customWidth="1" outlineLevel="1"/>
    <col min="40" max="40" width="11.109375" style="6" customWidth="1" outlineLevel="1"/>
    <col min="41" max="41" width="39.88671875" style="168" customWidth="1" outlineLevel="2"/>
    <col min="42" max="42" width="2.6640625" style="6" customWidth="1"/>
    <col min="43" max="43" width="16.6640625" style="6" customWidth="1"/>
    <col min="44" max="46" width="14.88671875" style="6" customWidth="1"/>
    <col min="47" max="53" width="15" style="4" customWidth="1"/>
    <col min="54" max="54" width="20.88671875" style="4" customWidth="1"/>
    <col min="55" max="16384" width="8.88671875" style="6"/>
  </cols>
  <sheetData>
    <row r="1" spans="1:54" s="2" customFormat="1">
      <c r="A1" s="132"/>
      <c r="B1" s="223" t="s">
        <v>182</v>
      </c>
      <c r="C1" s="223"/>
      <c r="D1" s="223"/>
      <c r="E1" s="223"/>
      <c r="F1" s="223"/>
      <c r="G1" s="223"/>
      <c r="H1" s="223"/>
      <c r="I1" s="223"/>
      <c r="J1" s="223"/>
      <c r="K1" s="223"/>
      <c r="L1" s="223"/>
      <c r="M1" s="133"/>
      <c r="N1" s="132"/>
      <c r="O1" s="132"/>
      <c r="P1" s="132"/>
      <c r="Q1" s="132"/>
      <c r="R1" s="132"/>
      <c r="S1" s="132"/>
      <c r="T1" s="132"/>
      <c r="U1" s="132"/>
      <c r="V1" s="132"/>
      <c r="W1" s="132"/>
      <c r="X1" s="132"/>
      <c r="Y1" s="132"/>
      <c r="Z1" s="132"/>
      <c r="AA1" s="132"/>
      <c r="AB1" s="132"/>
      <c r="AC1" s="132"/>
      <c r="AD1" s="132"/>
      <c r="AE1" s="132"/>
      <c r="AF1" s="132"/>
      <c r="AG1" s="132"/>
      <c r="AH1" s="132"/>
      <c r="AI1" s="132"/>
      <c r="AJ1" s="132"/>
      <c r="AK1" s="132"/>
      <c r="AL1" s="132"/>
      <c r="AM1" s="132"/>
      <c r="AN1" s="132"/>
      <c r="AO1" s="161"/>
      <c r="AU1" s="4"/>
      <c r="AV1" s="4"/>
      <c r="AW1" s="4"/>
      <c r="AX1" s="4"/>
      <c r="AY1" s="4"/>
      <c r="AZ1" s="4"/>
      <c r="BA1" s="4"/>
      <c r="BB1" s="4"/>
    </row>
    <row r="2" spans="1:54" ht="55.2">
      <c r="A2" s="132" t="s">
        <v>62</v>
      </c>
      <c r="B2" s="236" t="s">
        <v>133</v>
      </c>
      <c r="C2" s="237"/>
      <c r="D2" s="237"/>
      <c r="E2" s="238"/>
      <c r="F2" s="131" t="s">
        <v>150</v>
      </c>
      <c r="G2" s="131" t="s">
        <v>151</v>
      </c>
      <c r="H2" s="176" t="s">
        <v>61</v>
      </c>
      <c r="I2" s="8" t="s">
        <v>0</v>
      </c>
      <c r="J2" s="8" t="s">
        <v>15</v>
      </c>
      <c r="K2" s="8" t="s">
        <v>16</v>
      </c>
      <c r="L2" s="9" t="s">
        <v>11</v>
      </c>
      <c r="M2" s="9" t="s">
        <v>91</v>
      </c>
      <c r="N2" s="8" t="s">
        <v>17</v>
      </c>
      <c r="O2" s="8" t="s">
        <v>7</v>
      </c>
      <c r="P2" s="8" t="s">
        <v>6</v>
      </c>
      <c r="Q2" s="8" t="s">
        <v>8</v>
      </c>
      <c r="R2" s="9" t="s">
        <v>64</v>
      </c>
      <c r="S2" s="9" t="s">
        <v>74</v>
      </c>
      <c r="T2" s="9" t="s">
        <v>73</v>
      </c>
      <c r="U2" s="9" t="s">
        <v>72</v>
      </c>
      <c r="V2" s="8" t="s">
        <v>18</v>
      </c>
      <c r="W2" s="8" t="s">
        <v>76</v>
      </c>
      <c r="X2" s="8" t="s">
        <v>6</v>
      </c>
      <c r="Y2" s="9" t="s">
        <v>80</v>
      </c>
      <c r="Z2" s="8" t="s">
        <v>10</v>
      </c>
      <c r="AA2" s="8" t="s">
        <v>9</v>
      </c>
      <c r="AB2" s="9" t="s">
        <v>79</v>
      </c>
      <c r="AC2" s="10" t="s">
        <v>19</v>
      </c>
      <c r="AD2" s="9" t="s">
        <v>88</v>
      </c>
      <c r="AE2" s="9" t="s">
        <v>24</v>
      </c>
      <c r="AF2" s="9" t="s">
        <v>89</v>
      </c>
      <c r="AG2" s="8" t="s">
        <v>21</v>
      </c>
      <c r="AH2" s="8" t="s">
        <v>22</v>
      </c>
      <c r="AI2" s="8" t="s">
        <v>23</v>
      </c>
      <c r="AJ2" s="8" t="s">
        <v>109</v>
      </c>
      <c r="AK2" s="8" t="s">
        <v>111</v>
      </c>
      <c r="AL2" s="8" t="s">
        <v>99</v>
      </c>
      <c r="AM2" s="9" t="s">
        <v>101</v>
      </c>
      <c r="AN2" s="9" t="s">
        <v>13</v>
      </c>
      <c r="AO2" s="162" t="s">
        <v>14</v>
      </c>
      <c r="AQ2" s="233" t="s">
        <v>135</v>
      </c>
      <c r="AR2" s="234"/>
      <c r="AS2" s="234"/>
      <c r="AT2" s="234"/>
      <c r="AU2" s="234"/>
      <c r="AV2" s="234"/>
      <c r="AW2" s="234"/>
      <c r="AX2" s="234"/>
      <c r="AY2" s="234"/>
      <c r="AZ2" s="234"/>
      <c r="BA2" s="234"/>
      <c r="BB2" s="235"/>
    </row>
    <row r="3" spans="1:54" s="11" customFormat="1" ht="69">
      <c r="A3" s="7" t="s">
        <v>63</v>
      </c>
      <c r="B3" s="236" t="s">
        <v>134</v>
      </c>
      <c r="C3" s="237"/>
      <c r="D3" s="237"/>
      <c r="E3" s="238"/>
      <c r="F3" s="131" t="s">
        <v>152</v>
      </c>
      <c r="G3" s="131" t="s">
        <v>152</v>
      </c>
      <c r="H3" s="177" t="s">
        <v>46</v>
      </c>
      <c r="I3" s="8" t="s">
        <v>58</v>
      </c>
      <c r="J3" s="8" t="s">
        <v>59</v>
      </c>
      <c r="K3" s="8" t="s">
        <v>60</v>
      </c>
      <c r="L3" s="9" t="s">
        <v>130</v>
      </c>
      <c r="M3" s="9" t="s">
        <v>129</v>
      </c>
      <c r="N3" s="8" t="s">
        <v>82</v>
      </c>
      <c r="O3" s="8" t="s">
        <v>81</v>
      </c>
      <c r="P3" s="8" t="s">
        <v>83</v>
      </c>
      <c r="Q3" s="8" t="s">
        <v>84</v>
      </c>
      <c r="R3" s="9" t="s">
        <v>128</v>
      </c>
      <c r="S3" s="9" t="s">
        <v>127</v>
      </c>
      <c r="T3" s="9" t="s">
        <v>126</v>
      </c>
      <c r="U3" s="9" t="s">
        <v>125</v>
      </c>
      <c r="V3" s="8" t="s">
        <v>85</v>
      </c>
      <c r="W3" s="8" t="s">
        <v>86</v>
      </c>
      <c r="X3" s="8" t="s">
        <v>87</v>
      </c>
      <c r="Y3" s="9" t="s">
        <v>124</v>
      </c>
      <c r="Z3" s="8" t="s">
        <v>77</v>
      </c>
      <c r="AA3" s="8" t="s">
        <v>78</v>
      </c>
      <c r="AB3" s="9" t="s">
        <v>123</v>
      </c>
      <c r="AC3" s="10" t="s">
        <v>122</v>
      </c>
      <c r="AD3" s="9" t="s">
        <v>121</v>
      </c>
      <c r="AE3" s="9" t="s">
        <v>120</v>
      </c>
      <c r="AF3" s="9" t="s">
        <v>119</v>
      </c>
      <c r="AG3" s="8" t="s">
        <v>96</v>
      </c>
      <c r="AH3" s="8" t="s">
        <v>98</v>
      </c>
      <c r="AI3" s="8" t="s">
        <v>97</v>
      </c>
      <c r="AJ3" s="9" t="s">
        <v>110</v>
      </c>
      <c r="AK3" s="9" t="s">
        <v>112</v>
      </c>
      <c r="AL3" s="9" t="s">
        <v>106</v>
      </c>
      <c r="AM3" s="9" t="s">
        <v>117</v>
      </c>
      <c r="AN3" s="9" t="s">
        <v>118</v>
      </c>
      <c r="AO3" s="162" t="s">
        <v>105</v>
      </c>
      <c r="AQ3" s="12" t="s">
        <v>136</v>
      </c>
      <c r="AR3" s="12" t="s">
        <v>25</v>
      </c>
      <c r="AS3" s="12" t="s">
        <v>12</v>
      </c>
      <c r="AT3" s="12" t="s">
        <v>20</v>
      </c>
      <c r="AU3" s="13" t="s">
        <v>137</v>
      </c>
      <c r="AV3" s="13" t="s">
        <v>138</v>
      </c>
      <c r="AW3" s="13" t="s">
        <v>155</v>
      </c>
      <c r="AX3" s="13" t="s">
        <v>156</v>
      </c>
      <c r="AY3" s="13" t="s">
        <v>486</v>
      </c>
      <c r="AZ3" s="13" t="s">
        <v>485</v>
      </c>
      <c r="BA3" s="70" t="s">
        <v>141</v>
      </c>
      <c r="BB3" s="13" t="s">
        <v>26</v>
      </c>
    </row>
    <row r="4" spans="1:54" s="36" customFormat="1" ht="27.6">
      <c r="A4" s="134"/>
      <c r="B4" s="43"/>
      <c r="C4" s="44"/>
      <c r="D4" s="44"/>
      <c r="E4" s="45"/>
      <c r="F4" s="45" t="s">
        <v>148</v>
      </c>
      <c r="G4" s="45" t="s">
        <v>149</v>
      </c>
      <c r="H4" s="178" t="s">
        <v>132</v>
      </c>
      <c r="I4" s="35" t="s">
        <v>131</v>
      </c>
      <c r="J4" s="35">
        <v>2</v>
      </c>
      <c r="K4" s="35">
        <v>3</v>
      </c>
      <c r="L4" s="35" t="s">
        <v>90</v>
      </c>
      <c r="M4" s="35" t="s">
        <v>92</v>
      </c>
      <c r="N4" s="35">
        <v>6</v>
      </c>
      <c r="O4" s="35">
        <v>7</v>
      </c>
      <c r="P4" s="35">
        <v>8</v>
      </c>
      <c r="Q4" s="35">
        <v>9</v>
      </c>
      <c r="R4" s="35" t="s">
        <v>27</v>
      </c>
      <c r="S4" s="35" t="s">
        <v>28</v>
      </c>
      <c r="T4" s="35" t="s">
        <v>29</v>
      </c>
      <c r="U4" s="35" t="s">
        <v>30</v>
      </c>
      <c r="V4" s="35">
        <v>14</v>
      </c>
      <c r="W4" s="35">
        <v>15</v>
      </c>
      <c r="X4" s="35">
        <v>16</v>
      </c>
      <c r="Y4" s="35" t="s">
        <v>93</v>
      </c>
      <c r="Z4" s="35">
        <v>18</v>
      </c>
      <c r="AA4" s="35">
        <v>19</v>
      </c>
      <c r="AB4" s="35" t="s">
        <v>94</v>
      </c>
      <c r="AC4" s="35">
        <v>21</v>
      </c>
      <c r="AD4" s="35">
        <v>22</v>
      </c>
      <c r="AE4" s="35" t="s">
        <v>103</v>
      </c>
      <c r="AF4" s="35" t="s">
        <v>95</v>
      </c>
      <c r="AG4" s="35">
        <v>25</v>
      </c>
      <c r="AH4" s="35">
        <v>26</v>
      </c>
      <c r="AI4" s="35">
        <v>27</v>
      </c>
      <c r="AJ4" s="35">
        <v>28</v>
      </c>
      <c r="AK4" s="35">
        <v>29</v>
      </c>
      <c r="AL4" s="35">
        <v>30</v>
      </c>
      <c r="AM4" s="35" t="s">
        <v>104</v>
      </c>
      <c r="AN4" s="35" t="s">
        <v>113</v>
      </c>
      <c r="AO4" s="163"/>
      <c r="AQ4" s="35" t="s">
        <v>142</v>
      </c>
      <c r="AR4" s="35" t="s">
        <v>143</v>
      </c>
      <c r="AS4" s="35" t="s">
        <v>144</v>
      </c>
      <c r="AT4" s="35" t="s">
        <v>145</v>
      </c>
      <c r="AU4" s="37">
        <v>37</v>
      </c>
      <c r="AV4" s="37">
        <v>38</v>
      </c>
      <c r="AW4" s="37">
        <v>39</v>
      </c>
      <c r="AX4" s="37">
        <v>40</v>
      </c>
      <c r="AY4" s="37"/>
      <c r="AZ4" s="37">
        <v>41</v>
      </c>
      <c r="BA4" s="37">
        <v>42</v>
      </c>
      <c r="BB4" s="37" t="s">
        <v>168</v>
      </c>
    </row>
    <row r="5" spans="1:54" s="14" customFormat="1">
      <c r="A5" s="135"/>
      <c r="B5" s="226" t="s">
        <v>409</v>
      </c>
      <c r="C5" s="227"/>
      <c r="D5" s="227"/>
      <c r="E5" s="228"/>
      <c r="F5" s="56"/>
      <c r="G5" s="56"/>
      <c r="H5" s="56" t="s">
        <v>65</v>
      </c>
      <c r="I5" s="62"/>
      <c r="J5" s="62"/>
      <c r="K5" s="62"/>
      <c r="L5" s="63">
        <f>SUM(L6,L41,L58,L76)</f>
        <v>5712425</v>
      </c>
      <c r="M5" s="63">
        <f>SUM(M6,M41,M58,M76)</f>
        <v>953974.97500000009</v>
      </c>
      <c r="N5" s="62"/>
      <c r="O5" s="62"/>
      <c r="P5" s="62"/>
      <c r="Q5" s="62"/>
      <c r="R5" s="63">
        <f>SUM(R6,R41,R58,R76)</f>
        <v>0</v>
      </c>
      <c r="S5" s="63">
        <f>SUM(S6,S41,S58,S76)</f>
        <v>0</v>
      </c>
      <c r="T5" s="63">
        <f>SUM(T6,T41,T58,T76)</f>
        <v>0</v>
      </c>
      <c r="U5" s="63">
        <f>SUM(U6,U41,U58,U76)</f>
        <v>0</v>
      </c>
      <c r="V5" s="62"/>
      <c r="W5" s="62"/>
      <c r="X5" s="62"/>
      <c r="Y5" s="63">
        <f t="shared" ref="Y5:AF5" si="0">SUM(Y6,Y41,Y58,Y76)</f>
        <v>0</v>
      </c>
      <c r="Z5" s="63">
        <f t="shared" si="0"/>
        <v>0</v>
      </c>
      <c r="AA5" s="63">
        <f t="shared" si="0"/>
        <v>0</v>
      </c>
      <c r="AB5" s="63">
        <f t="shared" si="0"/>
        <v>807000</v>
      </c>
      <c r="AC5" s="63">
        <f t="shared" si="0"/>
        <v>4742200</v>
      </c>
      <c r="AD5" s="63">
        <f t="shared" si="0"/>
        <v>0</v>
      </c>
      <c r="AE5" s="63">
        <f t="shared" si="0"/>
        <v>1109840</v>
      </c>
      <c r="AF5" s="63">
        <f t="shared" si="0"/>
        <v>6659040</v>
      </c>
      <c r="AG5" s="62"/>
      <c r="AH5" s="62"/>
      <c r="AI5" s="62"/>
      <c r="AJ5" s="63">
        <f>SUM(AJ6,AJ41,AJ58,AJ76)</f>
        <v>0</v>
      </c>
      <c r="AK5" s="63">
        <f>SUM(AK6,AK41,AK58,AK76)</f>
        <v>0</v>
      </c>
      <c r="AL5" s="63">
        <f>SUM(AL6,AL41,AL58,AL76)</f>
        <v>0</v>
      </c>
      <c r="AM5" s="63">
        <f>SUM(AM6,AM41,AM58,AM76)</f>
        <v>0</v>
      </c>
      <c r="AN5" s="63">
        <f>SUM(AN6,AN41,AN58,AN76)</f>
        <v>0</v>
      </c>
      <c r="AO5" s="164"/>
      <c r="AQ5" s="63">
        <f t="shared" ref="AQ5:BB5" si="1">SUM(AQ6,AQ41,AQ58,AQ76)</f>
        <v>6666399.9749999996</v>
      </c>
      <c r="AR5" s="63">
        <f t="shared" si="1"/>
        <v>6659040</v>
      </c>
      <c r="AS5" s="63">
        <f t="shared" si="1"/>
        <v>0</v>
      </c>
      <c r="AT5" s="63">
        <f t="shared" si="1"/>
        <v>13325439.975</v>
      </c>
      <c r="AU5" s="63">
        <f t="shared" si="1"/>
        <v>6840684.9749999996</v>
      </c>
      <c r="AV5" s="63">
        <f t="shared" si="1"/>
        <v>2743694.1</v>
      </c>
      <c r="AW5" s="63">
        <f t="shared" si="1"/>
        <v>0</v>
      </c>
      <c r="AX5" s="63">
        <f t="shared" si="1"/>
        <v>45600</v>
      </c>
      <c r="AY5" s="63">
        <f t="shared" si="1"/>
        <v>0</v>
      </c>
      <c r="AZ5" s="63">
        <f t="shared" si="1"/>
        <v>2111280</v>
      </c>
      <c r="BA5" s="63">
        <f t="shared" si="1"/>
        <v>0</v>
      </c>
      <c r="BB5" s="63">
        <f t="shared" si="1"/>
        <v>-724305.9</v>
      </c>
    </row>
    <row r="6" spans="1:54" s="14" customFormat="1" ht="27.6">
      <c r="A6" s="135"/>
      <c r="B6" s="42"/>
      <c r="C6" s="229" t="s">
        <v>395</v>
      </c>
      <c r="D6" s="229"/>
      <c r="E6" s="230"/>
      <c r="F6" s="197" t="s">
        <v>432</v>
      </c>
      <c r="G6" s="197" t="s">
        <v>431</v>
      </c>
      <c r="H6" s="54" t="s">
        <v>66</v>
      </c>
      <c r="I6" s="55"/>
      <c r="J6" s="55"/>
      <c r="K6" s="55"/>
      <c r="L6" s="64">
        <f>SUM(L11+L27+L35+L40)</f>
        <v>5212730</v>
      </c>
      <c r="M6" s="64">
        <f>SUM(M11+M27+M35+M40)</f>
        <v>870525.91</v>
      </c>
      <c r="N6" s="64"/>
      <c r="O6" s="65"/>
      <c r="P6" s="65"/>
      <c r="Q6" s="65"/>
      <c r="R6" s="64">
        <f t="shared" ref="R6:U6" si="2">SUM(R11+R27+R35+R40)</f>
        <v>0</v>
      </c>
      <c r="S6" s="64">
        <f t="shared" si="2"/>
        <v>0</v>
      </c>
      <c r="T6" s="64">
        <f t="shared" si="2"/>
        <v>0</v>
      </c>
      <c r="U6" s="64">
        <f t="shared" si="2"/>
        <v>0</v>
      </c>
      <c r="V6" s="64"/>
      <c r="W6" s="65"/>
      <c r="X6" s="65"/>
      <c r="Y6" s="64">
        <f t="shared" ref="Y6:AF6" si="3">SUM(Y11+Y27+Y35+Y40)</f>
        <v>0</v>
      </c>
      <c r="Z6" s="64">
        <f t="shared" si="3"/>
        <v>0</v>
      </c>
      <c r="AA6" s="64">
        <f t="shared" si="3"/>
        <v>0</v>
      </c>
      <c r="AB6" s="64">
        <f t="shared" si="3"/>
        <v>769000</v>
      </c>
      <c r="AC6" s="64">
        <f t="shared" si="3"/>
        <v>3952000</v>
      </c>
      <c r="AD6" s="64">
        <f t="shared" si="3"/>
        <v>0</v>
      </c>
      <c r="AE6" s="64">
        <f t="shared" si="3"/>
        <v>944200</v>
      </c>
      <c r="AF6" s="64">
        <f t="shared" si="3"/>
        <v>5665200</v>
      </c>
      <c r="AG6" s="65"/>
      <c r="AH6" s="65"/>
      <c r="AI6" s="65"/>
      <c r="AJ6" s="64">
        <f t="shared" ref="AJ6:AN6" si="4">SUM(AJ11+AJ27+AJ35+AJ40)</f>
        <v>0</v>
      </c>
      <c r="AK6" s="64">
        <f t="shared" si="4"/>
        <v>0</v>
      </c>
      <c r="AL6" s="64">
        <f t="shared" si="4"/>
        <v>0</v>
      </c>
      <c r="AM6" s="64">
        <f t="shared" si="4"/>
        <v>0</v>
      </c>
      <c r="AN6" s="64">
        <f t="shared" si="4"/>
        <v>0</v>
      </c>
      <c r="AO6" s="165"/>
      <c r="AQ6" s="64">
        <f t="shared" ref="AQ6:AT6" si="5">SUM(AQ11+AQ27+AQ35+AQ40)</f>
        <v>6083255.9100000001</v>
      </c>
      <c r="AR6" s="64">
        <f t="shared" si="5"/>
        <v>5665200</v>
      </c>
      <c r="AS6" s="64">
        <f t="shared" si="5"/>
        <v>0</v>
      </c>
      <c r="AT6" s="64">
        <f t="shared" si="5"/>
        <v>11748455.91</v>
      </c>
      <c r="AU6" s="64">
        <f t="shared" ref="AU6:BB6" si="6">SUM(AU11+AU27+AU35+AU40)</f>
        <v>6215255.9100000001</v>
      </c>
      <c r="AV6" s="64">
        <f t="shared" si="6"/>
        <v>2743694.1</v>
      </c>
      <c r="AW6" s="64">
        <f t="shared" si="6"/>
        <v>0</v>
      </c>
      <c r="AX6" s="64">
        <f t="shared" si="6"/>
        <v>0</v>
      </c>
      <c r="AY6" s="64">
        <f t="shared" si="6"/>
        <v>0</v>
      </c>
      <c r="AZ6" s="64">
        <f t="shared" si="6"/>
        <v>2065200</v>
      </c>
      <c r="BA6" s="64">
        <f t="shared" si="6"/>
        <v>0</v>
      </c>
      <c r="BB6" s="64">
        <f t="shared" si="6"/>
        <v>-724305.9</v>
      </c>
    </row>
    <row r="7" spans="1:54" ht="93.6" outlineLevel="2">
      <c r="A7" s="132"/>
      <c r="B7" s="136"/>
      <c r="C7" s="38"/>
      <c r="D7" s="137"/>
      <c r="E7" s="158"/>
      <c r="F7" s="172"/>
      <c r="G7" s="153"/>
      <c r="H7" s="209" t="s">
        <v>463</v>
      </c>
      <c r="I7" s="138"/>
      <c r="J7" s="139"/>
      <c r="K7" s="139"/>
      <c r="L7" s="140" t="str">
        <f>IF(I7&lt;&gt;0,((VLOOKUP(I7,'1. Standard_Cost'!$B$4:$D$9,2)+VLOOKUP(I7,'1. Standard_Cost'!$B$4:$D$9,3))*J7*K7),"0")</f>
        <v>0</v>
      </c>
      <c r="M7" s="140">
        <f>L7*'1. Standard_Cost'!$F$4</f>
        <v>0</v>
      </c>
      <c r="N7" s="141"/>
      <c r="O7" s="141"/>
      <c r="P7" s="141"/>
      <c r="Q7" s="141"/>
      <c r="R7" s="142">
        <f>'1. Standard_Cost'!$B$13*N7*P7</f>
        <v>0</v>
      </c>
      <c r="S7" s="142">
        <f>N7*O7*P7*'1. Standard_Cost'!$C$13</f>
        <v>0</v>
      </c>
      <c r="T7" s="142">
        <f>N7*P7*Q7*'1. Standard_Cost'!$D$13</f>
        <v>0</v>
      </c>
      <c r="U7" s="142">
        <f>N7*O7*'1. Standard_Cost'!$E$13</f>
        <v>0</v>
      </c>
      <c r="V7" s="141"/>
      <c r="W7" s="141"/>
      <c r="X7" s="141"/>
      <c r="Y7" s="142">
        <f>+V7*((X7*'1. Standard_Cost'!$B$17)+(W7*X7*'1. Standard_Cost'!$C$17))</f>
        <v>0</v>
      </c>
      <c r="Z7" s="141">
        <v>5</v>
      </c>
      <c r="AA7" s="141">
        <v>15</v>
      </c>
      <c r="AB7" s="142">
        <f>+Z7*'1. Standard_Cost'!$B$21+AA7*'1. Standard_Cost'!$C$21</f>
        <v>655000</v>
      </c>
      <c r="AC7" s="143">
        <f>20*1500</f>
        <v>30000</v>
      </c>
      <c r="AD7" s="144"/>
      <c r="AE7" s="142">
        <f>SUM(AD7,AC7,AB7,Y7,U7,T7,S7,R7)*'1. Standard_Cost'!$B$29</f>
        <v>137000</v>
      </c>
      <c r="AF7" s="142">
        <f>SUM(AE7,AD7,AC7,AB7,Y7,U7,T7,S7,R7)</f>
        <v>822000</v>
      </c>
      <c r="AG7" s="141"/>
      <c r="AH7" s="141"/>
      <c r="AI7" s="141"/>
      <c r="AJ7" s="145"/>
      <c r="AK7" s="145"/>
      <c r="AL7" s="145"/>
      <c r="AM7" s="142">
        <f>AG7*'1. Standard_Cost'!$B$25+'Incremental_Cost Year 1'!AH7*'1. Standard_Cost'!$C$25+'Incremental_Cost Year 1'!AI7*'1. Standard_Cost'!$D$25+'Incremental_Cost Year 1'!AJ7+'Incremental_Cost Year 1'!AL7+AK7</f>
        <v>0</v>
      </c>
      <c r="AN7" s="142">
        <f>AM7*'1. Standard_Cost'!$C$29</f>
        <v>0</v>
      </c>
      <c r="AO7" s="171"/>
      <c r="AQ7" s="20">
        <f>L7+M7</f>
        <v>0</v>
      </c>
      <c r="AR7" s="20">
        <f>AF7</f>
        <v>822000</v>
      </c>
      <c r="AS7" s="20">
        <f>AM7+AN7</f>
        <v>0</v>
      </c>
      <c r="AT7" s="20">
        <f>SUM(AQ7,AR7,AS7)</f>
        <v>822000</v>
      </c>
      <c r="AU7" s="24">
        <v>60000</v>
      </c>
      <c r="AV7" s="24"/>
      <c r="AW7" s="24"/>
      <c r="AX7" s="24"/>
      <c r="AY7" s="24"/>
      <c r="AZ7" s="24">
        <v>0</v>
      </c>
      <c r="BA7" s="24"/>
      <c r="BB7" s="25">
        <f>SUM(AU7:BA7)-AT7</f>
        <v>-762000</v>
      </c>
    </row>
    <row r="8" spans="1:54" ht="93.6" outlineLevel="2">
      <c r="A8" s="132"/>
      <c r="B8" s="136"/>
      <c r="C8" s="38"/>
      <c r="D8" s="154"/>
      <c r="E8" s="156"/>
      <c r="F8" s="153"/>
      <c r="G8" s="82"/>
      <c r="H8" s="209" t="s">
        <v>445</v>
      </c>
      <c r="I8" s="138" t="s">
        <v>4</v>
      </c>
      <c r="J8" s="139">
        <v>0.2</v>
      </c>
      <c r="K8" s="139">
        <v>2</v>
      </c>
      <c r="L8" s="140">
        <f>IF(I8&lt;&gt;0,((VLOOKUP(I8,'1. Standard_Cost'!$B$4:$D$9,2)+VLOOKUP(I8,'1. Standard_Cost'!$B$4:$D$9,3))*J8*K8),"0")</f>
        <v>32300</v>
      </c>
      <c r="M8" s="140">
        <f>L8*'1. Standard_Cost'!$F$4</f>
        <v>5394.1</v>
      </c>
      <c r="N8" s="141"/>
      <c r="O8" s="141"/>
      <c r="P8" s="141"/>
      <c r="Q8" s="141"/>
      <c r="R8" s="142">
        <f>'1. Standard_Cost'!$B$13*N8*P8</f>
        <v>0</v>
      </c>
      <c r="S8" s="142">
        <f>N8*O8*P8*'1. Standard_Cost'!$C$13</f>
        <v>0</v>
      </c>
      <c r="T8" s="142">
        <f>N8*P8*Q8*'1. Standard_Cost'!$D$13</f>
        <v>0</v>
      </c>
      <c r="U8" s="142">
        <f>N8*O8*'1. Standard_Cost'!$E$13</f>
        <v>0</v>
      </c>
      <c r="V8" s="141"/>
      <c r="W8" s="141"/>
      <c r="X8" s="141"/>
      <c r="Y8" s="142">
        <f>+V8*((X8*'1. Standard_Cost'!$B$17)+(W8*X8*'1. Standard_Cost'!$C$17))</f>
        <v>0</v>
      </c>
      <c r="Z8" s="141"/>
      <c r="AA8" s="141"/>
      <c r="AB8" s="142">
        <f>+Z8*'1. Standard_Cost'!$B$21+AA8*'1. Standard_Cost'!$C$21</f>
        <v>0</v>
      </c>
      <c r="AC8" s="143">
        <v>0</v>
      </c>
      <c r="AD8" s="144"/>
      <c r="AE8" s="142">
        <f>SUM(AD8,AC8,AB8,Y8,U8,T8,S8,R8)*'1. Standard_Cost'!$B$29</f>
        <v>0</v>
      </c>
      <c r="AF8" s="142">
        <f t="shared" ref="AF8:AF10" si="7">SUM(AE8,AD8,AC8,AB8,Y8,U8,T8,S8,R8)</f>
        <v>0</v>
      </c>
      <c r="AG8" s="141"/>
      <c r="AH8" s="141"/>
      <c r="AI8" s="141"/>
      <c r="AJ8" s="145"/>
      <c r="AK8" s="145"/>
      <c r="AL8" s="145"/>
      <c r="AM8" s="142">
        <f>AG8*'1. Standard_Cost'!$B$25+'Incremental_Cost Year 1'!AH8*'1. Standard_Cost'!$C$25+'Incremental_Cost Year 1'!AI8*'1. Standard_Cost'!$D$25+'Incremental_Cost Year 1'!AJ8+'Incremental_Cost Year 1'!AL8+AK8</f>
        <v>0</v>
      </c>
      <c r="AN8" s="142">
        <f>AM8*'1. Standard_Cost'!$C$29</f>
        <v>0</v>
      </c>
      <c r="AO8" s="160"/>
      <c r="AQ8" s="20">
        <f t="shared" ref="AQ8:AQ10" si="8">L8+M8</f>
        <v>37694.1</v>
      </c>
      <c r="AR8" s="20">
        <f t="shared" ref="AR8:AR10" si="9">AF8</f>
        <v>0</v>
      </c>
      <c r="AS8" s="20">
        <f t="shared" ref="AS8:AS10" si="10">AM8+AN8</f>
        <v>0</v>
      </c>
      <c r="AT8" s="20">
        <f t="shared" ref="AT8:AT10" si="11">SUM(AQ8,AR8,AS8)</f>
        <v>37694.1</v>
      </c>
      <c r="AU8" s="24">
        <f>AT8</f>
        <v>37694.1</v>
      </c>
      <c r="AV8" s="24">
        <f>AQ8</f>
        <v>37694.1</v>
      </c>
      <c r="AW8" s="24"/>
      <c r="AX8" s="24"/>
      <c r="AY8" s="24"/>
      <c r="AZ8" s="24"/>
      <c r="BA8" s="24"/>
      <c r="BB8" s="25">
        <f t="shared" ref="BB8:BB10" si="12">SUM(AU8:BA8)-AT8</f>
        <v>37694.1</v>
      </c>
    </row>
    <row r="9" spans="1:54" ht="124.8" outlineLevel="2">
      <c r="A9" s="132"/>
      <c r="B9" s="136"/>
      <c r="C9" s="38"/>
      <c r="D9" s="84"/>
      <c r="E9" s="83"/>
      <c r="F9" s="155"/>
      <c r="G9" s="83"/>
      <c r="H9" s="209" t="s">
        <v>461</v>
      </c>
      <c r="I9" s="138" t="s">
        <v>4</v>
      </c>
      <c r="J9" s="139">
        <v>0.1</v>
      </c>
      <c r="K9" s="139">
        <v>2</v>
      </c>
      <c r="L9" s="140">
        <f>IF(I9&lt;&gt;0,((VLOOKUP(I9,'1. Standard_Cost'!$B$4:$D$9,2)+VLOOKUP(I9,'1. Standard_Cost'!$B$4:$D$9,3))*J9*K9),"0")</f>
        <v>16150</v>
      </c>
      <c r="M9" s="140">
        <f>L9*'1. Standard_Cost'!$F$4</f>
        <v>2697.05</v>
      </c>
      <c r="N9" s="141"/>
      <c r="O9" s="141"/>
      <c r="P9" s="141"/>
      <c r="Q9" s="141"/>
      <c r="R9" s="142">
        <f>'1. Standard_Cost'!$B$13*N9*P9</f>
        <v>0</v>
      </c>
      <c r="S9" s="142">
        <f>N9*O9*P9*'1. Standard_Cost'!$C$13</f>
        <v>0</v>
      </c>
      <c r="T9" s="142">
        <f>N9*P9*Q9*'1. Standard_Cost'!$D$13</f>
        <v>0</v>
      </c>
      <c r="U9" s="142">
        <f>N9*O9*'1. Standard_Cost'!$E$13</f>
        <v>0</v>
      </c>
      <c r="V9" s="141"/>
      <c r="W9" s="141"/>
      <c r="X9" s="141"/>
      <c r="Y9" s="142">
        <f>+V9*((X9*'1. Standard_Cost'!$B$17)+(W9*X9*'1. Standard_Cost'!$C$17))</f>
        <v>0</v>
      </c>
      <c r="Z9" s="141"/>
      <c r="AA9" s="141">
        <v>3</v>
      </c>
      <c r="AB9" s="142">
        <f>+Z9*'1. Standard_Cost'!$B$21+AA9*'1. Standard_Cost'!$C$21</f>
        <v>57000</v>
      </c>
      <c r="AC9" s="143">
        <v>2000</v>
      </c>
      <c r="AD9" s="144"/>
      <c r="AE9" s="142">
        <f>SUM(AD9,AC9,AB9,Y9,U9,T9,S9,R9)*'1. Standard_Cost'!$B$29</f>
        <v>11800</v>
      </c>
      <c r="AF9" s="142">
        <f t="shared" si="7"/>
        <v>70800</v>
      </c>
      <c r="AG9" s="141"/>
      <c r="AH9" s="141"/>
      <c r="AI9" s="141"/>
      <c r="AJ9" s="145"/>
      <c r="AK9" s="145"/>
      <c r="AL9" s="145"/>
      <c r="AM9" s="142">
        <f>AG9*'1. Standard_Cost'!$B$25+'Incremental_Cost Year 1'!AH9*'1. Standard_Cost'!$C$25+'Incremental_Cost Year 1'!AI9*'1. Standard_Cost'!$D$25+'Incremental_Cost Year 1'!AJ9+'Incremental_Cost Year 1'!AL9+AK9</f>
        <v>0</v>
      </c>
      <c r="AN9" s="142">
        <f>AM9*'1. Standard_Cost'!$C$29</f>
        <v>0</v>
      </c>
      <c r="AO9" s="160"/>
      <c r="AQ9" s="20">
        <f t="shared" si="8"/>
        <v>18847.05</v>
      </c>
      <c r="AR9" s="20">
        <f t="shared" si="9"/>
        <v>70800</v>
      </c>
      <c r="AS9" s="20">
        <f t="shared" si="10"/>
        <v>0</v>
      </c>
      <c r="AT9" s="20">
        <f t="shared" si="11"/>
        <v>89647.05</v>
      </c>
      <c r="AU9" s="24">
        <f>AQ9</f>
        <v>18847.05</v>
      </c>
      <c r="AV9" s="24"/>
      <c r="AW9" s="24"/>
      <c r="AX9" s="24"/>
      <c r="AY9" s="24"/>
      <c r="AZ9" s="24">
        <v>70800</v>
      </c>
      <c r="BA9" s="24"/>
      <c r="BB9" s="25">
        <f t="shared" si="12"/>
        <v>0</v>
      </c>
    </row>
    <row r="10" spans="1:54" ht="109.2" outlineLevel="2">
      <c r="A10" s="132"/>
      <c r="B10" s="136"/>
      <c r="C10" s="38"/>
      <c r="D10" s="84"/>
      <c r="E10" s="83"/>
      <c r="F10" s="155"/>
      <c r="G10" s="83"/>
      <c r="H10" s="209" t="s">
        <v>462</v>
      </c>
      <c r="I10" s="138" t="s">
        <v>5</v>
      </c>
      <c r="J10" s="139">
        <v>0.2</v>
      </c>
      <c r="K10" s="139">
        <v>2</v>
      </c>
      <c r="L10" s="140">
        <f>IF(I10&lt;&gt;0,((VLOOKUP(I10,'1. Standard_Cost'!$B$4:$D$9,2)+VLOOKUP(I10,'1. Standard_Cost'!$B$4:$D$9,3))*J10*K10),"0")</f>
        <v>28280</v>
      </c>
      <c r="M10" s="140">
        <f>L10*'1. Standard_Cost'!$F$4</f>
        <v>4722.76</v>
      </c>
      <c r="N10" s="141"/>
      <c r="O10" s="141"/>
      <c r="P10" s="141"/>
      <c r="Q10" s="141"/>
      <c r="R10" s="142">
        <f>'1. Standard_Cost'!$B$13*N10*P10</f>
        <v>0</v>
      </c>
      <c r="S10" s="142">
        <f>N10*O10*P10*'1. Standard_Cost'!$C$13</f>
        <v>0</v>
      </c>
      <c r="T10" s="142">
        <f>N10*P10*Q10*'1. Standard_Cost'!$D$13</f>
        <v>0</v>
      </c>
      <c r="U10" s="142">
        <f>N10*O10*'1. Standard_Cost'!$E$13</f>
        <v>0</v>
      </c>
      <c r="V10" s="141"/>
      <c r="W10" s="141"/>
      <c r="X10" s="141"/>
      <c r="Y10" s="142">
        <f>+V10*((X10*'1. Standard_Cost'!$B$17)+(W10*X10*'1. Standard_Cost'!$C$17))</f>
        <v>0</v>
      </c>
      <c r="Z10" s="141"/>
      <c r="AA10" s="141">
        <v>3</v>
      </c>
      <c r="AB10" s="142">
        <f>+Z10*'1. Standard_Cost'!$B$21+AA10*'1. Standard_Cost'!$C$21</f>
        <v>57000</v>
      </c>
      <c r="AC10" s="143">
        <v>2000</v>
      </c>
      <c r="AD10" s="144"/>
      <c r="AE10" s="142">
        <f>SUM(AD10,AC10,AB10,Y10,U10,T10,S10,R10)*'1. Standard_Cost'!$B$29</f>
        <v>11800</v>
      </c>
      <c r="AF10" s="142">
        <f t="shared" si="7"/>
        <v>70800</v>
      </c>
      <c r="AG10" s="141"/>
      <c r="AH10" s="141"/>
      <c r="AI10" s="141"/>
      <c r="AJ10" s="145"/>
      <c r="AK10" s="145"/>
      <c r="AL10" s="145"/>
      <c r="AM10" s="142">
        <f>AG10*'1. Standard_Cost'!$B$25+'Incremental_Cost Year 1'!AH10*'1. Standard_Cost'!$C$25+'Incremental_Cost Year 1'!AI10*'1. Standard_Cost'!$D$25+'Incremental_Cost Year 1'!AJ10+'Incremental_Cost Year 1'!AL10+AK10</f>
        <v>0</v>
      </c>
      <c r="AN10" s="142">
        <f>AM10*'1. Standard_Cost'!$C$29</f>
        <v>0</v>
      </c>
      <c r="AO10" s="171"/>
      <c r="AQ10" s="20">
        <f t="shared" si="8"/>
        <v>33002.76</v>
      </c>
      <c r="AR10" s="20">
        <f t="shared" si="9"/>
        <v>70800</v>
      </c>
      <c r="AS10" s="20">
        <f t="shared" si="10"/>
        <v>0</v>
      </c>
      <c r="AT10" s="20">
        <f t="shared" si="11"/>
        <v>103802.76000000001</v>
      </c>
      <c r="AU10" s="24">
        <f>AQ10</f>
        <v>33002.76</v>
      </c>
      <c r="AV10" s="24"/>
      <c r="AW10" s="24"/>
      <c r="AX10" s="24"/>
      <c r="AY10" s="24"/>
      <c r="AZ10" s="24">
        <f>AR10</f>
        <v>70800</v>
      </c>
      <c r="BA10" s="24"/>
      <c r="BB10" s="25">
        <f t="shared" si="12"/>
        <v>0</v>
      </c>
    </row>
    <row r="11" spans="1:54" ht="27.6" outlineLevel="1">
      <c r="A11" s="132"/>
      <c r="B11" s="136"/>
      <c r="C11" s="38"/>
      <c r="D11" s="86" t="s">
        <v>580</v>
      </c>
      <c r="E11" s="157" t="s">
        <v>396</v>
      </c>
      <c r="F11" s="152" t="s">
        <v>432</v>
      </c>
      <c r="G11" s="89">
        <v>2027</v>
      </c>
      <c r="H11" s="179" t="s">
        <v>52</v>
      </c>
      <c r="I11" s="146"/>
      <c r="J11" s="146"/>
      <c r="K11" s="146"/>
      <c r="L11" s="147">
        <f>SUM(L7:L10)</f>
        <v>76730</v>
      </c>
      <c r="M11" s="147">
        <f>SUM(M7:M10)</f>
        <v>12813.91</v>
      </c>
      <c r="N11" s="147"/>
      <c r="O11" s="146"/>
      <c r="P11" s="146"/>
      <c r="Q11" s="146"/>
      <c r="R11" s="147">
        <f>SUM(R7:R10)</f>
        <v>0</v>
      </c>
      <c r="S11" s="147">
        <f>SUM(S7:S10)</f>
        <v>0</v>
      </c>
      <c r="T11" s="147">
        <f>SUM(T7:T10)</f>
        <v>0</v>
      </c>
      <c r="U11" s="147">
        <f>SUM(U7:U10)</f>
        <v>0</v>
      </c>
      <c r="V11" s="146"/>
      <c r="W11" s="146"/>
      <c r="X11" s="146"/>
      <c r="Y11" s="147">
        <f>SUM(Y7:Y10)</f>
        <v>0</v>
      </c>
      <c r="Z11" s="146"/>
      <c r="AA11" s="146"/>
      <c r="AB11" s="147">
        <f>SUM(AB7:AB10)</f>
        <v>769000</v>
      </c>
      <c r="AC11" s="147">
        <f>SUM(AC7:AC10)</f>
        <v>34000</v>
      </c>
      <c r="AD11" s="147">
        <f>SUM(AD7:AD10)</f>
        <v>0</v>
      </c>
      <c r="AE11" s="147">
        <f>SUM(AE7:AE10)</f>
        <v>160600</v>
      </c>
      <c r="AF11" s="147">
        <f>SUM(AF7:AF10)</f>
        <v>963600</v>
      </c>
      <c r="AG11" s="146"/>
      <c r="AH11" s="146"/>
      <c r="AI11" s="146"/>
      <c r="AJ11" s="147">
        <f>SUM(AJ7:AJ10)</f>
        <v>0</v>
      </c>
      <c r="AK11" s="147">
        <f>SUM(AK7:AK10)</f>
        <v>0</v>
      </c>
      <c r="AL11" s="147">
        <f>SUM(AL7:AL10)</f>
        <v>0</v>
      </c>
      <c r="AM11" s="147">
        <f>SUM(AM7:AM10)</f>
        <v>0</v>
      </c>
      <c r="AN11" s="147">
        <f>SUM(AN7:AN10)</f>
        <v>0</v>
      </c>
      <c r="AO11" s="166"/>
      <c r="AP11" s="32"/>
      <c r="AQ11" s="147">
        <f t="shared" ref="AQ11:AT11" si="13">SUM(AQ7:AQ10)</f>
        <v>89543.91</v>
      </c>
      <c r="AR11" s="147">
        <f t="shared" si="13"/>
        <v>963600</v>
      </c>
      <c r="AS11" s="147">
        <f t="shared" si="13"/>
        <v>0</v>
      </c>
      <c r="AT11" s="147">
        <f t="shared" si="13"/>
        <v>1053143.9100000001</v>
      </c>
      <c r="AU11" s="147">
        <f t="shared" ref="AU11:BB11" si="14">SUM(AU7:AU10)</f>
        <v>149543.91</v>
      </c>
      <c r="AV11" s="147">
        <f t="shared" si="14"/>
        <v>37694.1</v>
      </c>
      <c r="AW11" s="147">
        <f t="shared" si="14"/>
        <v>0</v>
      </c>
      <c r="AX11" s="147">
        <f t="shared" si="14"/>
        <v>0</v>
      </c>
      <c r="AY11" s="147"/>
      <c r="AZ11" s="147">
        <f t="shared" si="14"/>
        <v>141600</v>
      </c>
      <c r="BA11" s="147">
        <f t="shared" si="14"/>
        <v>0</v>
      </c>
      <c r="BB11" s="147">
        <f t="shared" si="14"/>
        <v>-724305.9</v>
      </c>
    </row>
    <row r="12" spans="1:54" ht="187.2" outlineLevel="2">
      <c r="A12" s="132"/>
      <c r="B12" s="136"/>
      <c r="C12" s="38"/>
      <c r="D12" s="137"/>
      <c r="E12" s="137"/>
      <c r="F12" s="87"/>
      <c r="G12" s="82"/>
      <c r="H12" s="209" t="s">
        <v>464</v>
      </c>
      <c r="I12" s="138"/>
      <c r="J12" s="139"/>
      <c r="K12" s="139"/>
      <c r="L12" s="140" t="str">
        <f>IF(I12&lt;&gt;0,((VLOOKUP(I12,'1. Standard_Cost'!$B$4:$D$9,2)+VLOOKUP(I12,'1. Standard_Cost'!$B$4:$D$9,3))*J12*K12),"0")</f>
        <v>0</v>
      </c>
      <c r="M12" s="140">
        <f>L12*'1. Standard_Cost'!$F$4</f>
        <v>0</v>
      </c>
      <c r="N12" s="141">
        <v>0</v>
      </c>
      <c r="O12" s="141">
        <v>0</v>
      </c>
      <c r="P12" s="141">
        <v>0</v>
      </c>
      <c r="Q12" s="141"/>
      <c r="R12" s="142">
        <f>'1. Standard_Cost'!$B$13*N12*P12</f>
        <v>0</v>
      </c>
      <c r="S12" s="142">
        <f>N12*O12*P12*'1. Standard_Cost'!$C$13</f>
        <v>0</v>
      </c>
      <c r="T12" s="142">
        <f>N12*P12*Q12*'1. Standard_Cost'!$D$13</f>
        <v>0</v>
      </c>
      <c r="U12" s="142">
        <f>N12*O12*'1. Standard_Cost'!$E$13</f>
        <v>0</v>
      </c>
      <c r="V12" s="141"/>
      <c r="W12" s="141"/>
      <c r="X12" s="141"/>
      <c r="Y12" s="142">
        <f>+V12*((X12*'1. Standard_Cost'!$B$17)+(W12*X12*'1. Standard_Cost'!$C$17))</f>
        <v>0</v>
      </c>
      <c r="Z12" s="141"/>
      <c r="AA12" s="141"/>
      <c r="AB12" s="142">
        <f>+Z12*'1. Standard_Cost'!$B$21+AA12*'1. Standard_Cost'!$C$21</f>
        <v>0</v>
      </c>
      <c r="AC12" s="143"/>
      <c r="AD12" s="144"/>
      <c r="AE12" s="142">
        <f>SUM(AD12,AC12,AB12,Y12,U12,T12,S12,R12)*'1. Standard_Cost'!$B$29</f>
        <v>0</v>
      </c>
      <c r="AF12" s="142">
        <f t="shared" ref="AF12:AF29" si="15">SUM(AE12,AD12,AC12,AB12,Y12,U12,T12,S12,R12)</f>
        <v>0</v>
      </c>
      <c r="AG12" s="141"/>
      <c r="AH12" s="141"/>
      <c r="AI12" s="141"/>
      <c r="AJ12" s="145"/>
      <c r="AK12" s="145"/>
      <c r="AL12" s="145"/>
      <c r="AM12" s="142">
        <f>AG12*'1. Standard_Cost'!$B$25+'Incremental_Cost Year 1'!AH12*'1. Standard_Cost'!$C$25+'Incremental_Cost Year 1'!AI12*'1. Standard_Cost'!$D$25+'Incremental_Cost Year 1'!AJ12+'Incremental_Cost Year 1'!AL12+AK12</f>
        <v>0</v>
      </c>
      <c r="AN12" s="142">
        <f>AM12*'1. Standard_Cost'!$C$29</f>
        <v>0</v>
      </c>
      <c r="AO12" s="160"/>
      <c r="AQ12" s="20">
        <f t="shared" ref="AQ12:AQ34" si="16">L12+M12</f>
        <v>0</v>
      </c>
      <c r="AR12" s="20">
        <f t="shared" ref="AR12:AR34" si="17">AF12</f>
        <v>0</v>
      </c>
      <c r="AS12" s="20">
        <f t="shared" ref="AS12:AS34" si="18">AM12+AN12</f>
        <v>0</v>
      </c>
      <c r="AT12" s="20">
        <f>SUM(AQ12,AR12,AS12)</f>
        <v>0</v>
      </c>
      <c r="AU12" s="24">
        <f t="shared" ref="AU12:AU29" si="19">AT12</f>
        <v>0</v>
      </c>
      <c r="AV12" s="24"/>
      <c r="AW12" s="24"/>
      <c r="AX12" s="24"/>
      <c r="AY12" s="24"/>
      <c r="AZ12" s="24"/>
      <c r="BA12" s="24"/>
      <c r="BB12" s="25">
        <f t="shared" ref="BB12:BB34" si="20">SUM(AU12:BA12)-AT12</f>
        <v>0</v>
      </c>
    </row>
    <row r="13" spans="1:54" ht="259.2" customHeight="1" outlineLevel="2">
      <c r="A13" s="132"/>
      <c r="B13" s="136"/>
      <c r="C13" s="38"/>
      <c r="D13" s="137"/>
      <c r="E13" s="84"/>
      <c r="F13" s="84"/>
      <c r="G13" s="83"/>
      <c r="H13" s="209" t="s">
        <v>465</v>
      </c>
      <c r="I13" s="138"/>
      <c r="J13" s="139"/>
      <c r="K13" s="139"/>
      <c r="L13" s="140" t="str">
        <f>IF(I13&lt;&gt;0,((VLOOKUP(I13,'1. Standard_Cost'!$B$4:$D$9,2)+VLOOKUP(I13,'1. Standard_Cost'!$B$4:$D$9,3))*J13*K13),"0")</f>
        <v>0</v>
      </c>
      <c r="M13" s="140">
        <f>L13*'1. Standard_Cost'!$F$4</f>
        <v>0</v>
      </c>
      <c r="N13" s="141"/>
      <c r="O13" s="141"/>
      <c r="P13" s="141"/>
      <c r="Q13" s="141"/>
      <c r="R13" s="142">
        <f>'1. Standard_Cost'!$B$13*N13*P13</f>
        <v>0</v>
      </c>
      <c r="S13" s="142">
        <f>N13*O13*P13*'1. Standard_Cost'!$C$13</f>
        <v>0</v>
      </c>
      <c r="T13" s="142">
        <f>N13*P13*Q13*'1. Standard_Cost'!$D$13</f>
        <v>0</v>
      </c>
      <c r="U13" s="142">
        <f>N13*O13*'1. Standard_Cost'!$E$13</f>
        <v>0</v>
      </c>
      <c r="V13" s="141"/>
      <c r="W13" s="141"/>
      <c r="X13" s="141"/>
      <c r="Y13" s="142">
        <f>+V13*((X13*'1. Standard_Cost'!$B$17)+(W13*X13*'1. Standard_Cost'!$C$17))</f>
        <v>0</v>
      </c>
      <c r="Z13" s="141"/>
      <c r="AA13" s="141"/>
      <c r="AB13" s="142">
        <f>+Z13*'1. Standard_Cost'!$B$21+AA13*'1. Standard_Cost'!$C$21</f>
        <v>0</v>
      </c>
      <c r="AC13" s="143"/>
      <c r="AD13" s="144"/>
      <c r="AE13" s="142">
        <f>SUM(AD13,AC13,AB13,Y13,U13,T13,S13,R13)*'1. Standard_Cost'!$B$29</f>
        <v>0</v>
      </c>
      <c r="AF13" s="142">
        <f t="shared" si="15"/>
        <v>0</v>
      </c>
      <c r="AG13" s="141"/>
      <c r="AH13" s="141"/>
      <c r="AI13" s="141"/>
      <c r="AJ13" s="145"/>
      <c r="AK13" s="145"/>
      <c r="AL13" s="145"/>
      <c r="AM13" s="142">
        <f>AG13*'1. Standard_Cost'!$B$25+'Incremental_Cost Year 1'!AH13*'1. Standard_Cost'!$C$25+'Incremental_Cost Year 1'!AI13*'1. Standard_Cost'!$D$25+'Incremental_Cost Year 1'!AJ13+'Incremental_Cost Year 1'!AL13+AK13</f>
        <v>0</v>
      </c>
      <c r="AN13" s="142">
        <f>AM13*'1. Standard_Cost'!$C$29</f>
        <v>0</v>
      </c>
      <c r="AO13" s="160"/>
      <c r="AQ13" s="20">
        <f t="shared" si="16"/>
        <v>0</v>
      </c>
      <c r="AR13" s="20">
        <f t="shared" si="17"/>
        <v>0</v>
      </c>
      <c r="AS13" s="20">
        <f t="shared" si="18"/>
        <v>0</v>
      </c>
      <c r="AT13" s="20">
        <f t="shared" ref="AT13:AT29" si="21">SUM(AQ13,AR13,AS13)</f>
        <v>0</v>
      </c>
      <c r="AU13" s="24">
        <f t="shared" si="19"/>
        <v>0</v>
      </c>
      <c r="AV13" s="24">
        <v>0</v>
      </c>
      <c r="AW13" s="24"/>
      <c r="AX13" s="24"/>
      <c r="AY13" s="24"/>
      <c r="AZ13" s="24"/>
      <c r="BA13" s="24"/>
      <c r="BB13" s="25">
        <f t="shared" si="20"/>
        <v>0</v>
      </c>
    </row>
    <row r="14" spans="1:54" ht="62.4" outlineLevel="2">
      <c r="A14" s="132"/>
      <c r="B14" s="136"/>
      <c r="C14" s="38"/>
      <c r="D14" s="84"/>
      <c r="E14" s="84"/>
      <c r="F14" s="84"/>
      <c r="G14" s="83"/>
      <c r="H14" s="209" t="s">
        <v>558</v>
      </c>
      <c r="I14" s="138"/>
      <c r="J14" s="139"/>
      <c r="K14" s="139"/>
      <c r="L14" s="140" t="str">
        <f>IF(I14&lt;&gt;0,((VLOOKUP(I14,'1. Standard_Cost'!$B$4:$D$9,2)+VLOOKUP(I14,'1. Standard_Cost'!$B$4:$D$9,3))*J14*K14),"0")</f>
        <v>0</v>
      </c>
      <c r="M14" s="140">
        <f>L14*'1. Standard_Cost'!$F$4</f>
        <v>0</v>
      </c>
      <c r="N14" s="141"/>
      <c r="O14" s="141"/>
      <c r="P14" s="141"/>
      <c r="Q14" s="141"/>
      <c r="R14" s="142">
        <f>'1. Standard_Cost'!$B$13*N14*P14</f>
        <v>0</v>
      </c>
      <c r="S14" s="142">
        <f>N14*O14*P14*'1. Standard_Cost'!$C$13</f>
        <v>0</v>
      </c>
      <c r="T14" s="142">
        <f>N14*P14*Q14*'1. Standard_Cost'!$D$13</f>
        <v>0</v>
      </c>
      <c r="U14" s="142">
        <f>N14*O14*'1. Standard_Cost'!$E$13</f>
        <v>0</v>
      </c>
      <c r="V14" s="141"/>
      <c r="W14" s="141"/>
      <c r="X14" s="141"/>
      <c r="Y14" s="142">
        <f>+V14*((X14*'1. Standard_Cost'!$B$17)+(W14*X14*'1. Standard_Cost'!$C$17))</f>
        <v>0</v>
      </c>
      <c r="Z14" s="141"/>
      <c r="AA14" s="141"/>
      <c r="AB14" s="142">
        <f>+Z14*'1. Standard_Cost'!$B$21+AA14*'1. Standard_Cost'!$C$21</f>
        <v>0</v>
      </c>
      <c r="AC14" s="143"/>
      <c r="AD14" s="144"/>
      <c r="AE14" s="142">
        <f>SUM(AD14,AC14,AB14,Y14,U14,T14,S14,R14)*'1. Standard_Cost'!$B$29</f>
        <v>0</v>
      </c>
      <c r="AF14" s="142">
        <f t="shared" si="15"/>
        <v>0</v>
      </c>
      <c r="AG14" s="141"/>
      <c r="AH14" s="141"/>
      <c r="AI14" s="141"/>
      <c r="AJ14" s="145"/>
      <c r="AK14" s="145"/>
      <c r="AL14" s="145"/>
      <c r="AM14" s="142">
        <f>AG14*'1. Standard_Cost'!$B$25+'Incremental_Cost Year 1'!AH14*'1. Standard_Cost'!$C$25+'Incremental_Cost Year 1'!AI14*'1. Standard_Cost'!$D$25+'Incremental_Cost Year 1'!AJ14+'Incremental_Cost Year 1'!AL14+AK14</f>
        <v>0</v>
      </c>
      <c r="AN14" s="142">
        <f>AM14*'1. Standard_Cost'!$C$29</f>
        <v>0</v>
      </c>
      <c r="AO14" s="160"/>
      <c r="AQ14" s="20">
        <f t="shared" si="16"/>
        <v>0</v>
      </c>
      <c r="AR14" s="20">
        <f t="shared" si="17"/>
        <v>0</v>
      </c>
      <c r="AS14" s="20">
        <f t="shared" si="18"/>
        <v>0</v>
      </c>
      <c r="AT14" s="20">
        <f t="shared" si="21"/>
        <v>0</v>
      </c>
      <c r="AU14" s="24">
        <f t="shared" si="19"/>
        <v>0</v>
      </c>
      <c r="AV14" s="24"/>
      <c r="AW14" s="24"/>
      <c r="AX14" s="24"/>
      <c r="AY14" s="24"/>
      <c r="AZ14" s="24"/>
      <c r="BA14" s="24"/>
      <c r="BB14" s="25">
        <f t="shared" si="20"/>
        <v>0</v>
      </c>
    </row>
    <row r="15" spans="1:54" ht="23.4" customHeight="1" outlineLevel="2">
      <c r="A15" s="132"/>
      <c r="B15" s="136"/>
      <c r="C15" s="38"/>
      <c r="D15" s="84"/>
      <c r="E15" s="84"/>
      <c r="F15" s="84"/>
      <c r="G15" s="83"/>
      <c r="H15" s="209" t="s">
        <v>552</v>
      </c>
      <c r="I15" s="138"/>
      <c r="J15" s="139"/>
      <c r="K15" s="139"/>
      <c r="L15" s="140" t="str">
        <f>IF(I15&lt;&gt;0,((VLOOKUP(I15,'1. Standard_Cost'!$B$4:$D$9,2)+VLOOKUP(I15,'1. Standard_Cost'!$B$4:$D$9,3))*J15*K15),"0")</f>
        <v>0</v>
      </c>
      <c r="M15" s="175">
        <f>L15*'1. Standard_Cost'!$F$4</f>
        <v>0</v>
      </c>
      <c r="N15" s="141">
        <v>0</v>
      </c>
      <c r="O15" s="141">
        <v>0</v>
      </c>
      <c r="P15" s="141">
        <v>0</v>
      </c>
      <c r="Q15" s="141"/>
      <c r="R15" s="142">
        <f>'1. Standard_Cost'!$B$13*N15*P15</f>
        <v>0</v>
      </c>
      <c r="S15" s="142">
        <f>N15*O15*P15*'1. Standard_Cost'!$C$13</f>
        <v>0</v>
      </c>
      <c r="T15" s="142">
        <f>N15*P15*Q15*'1. Standard_Cost'!$D$13</f>
        <v>0</v>
      </c>
      <c r="U15" s="142">
        <f>N15*O15*'1. Standard_Cost'!$E$13</f>
        <v>0</v>
      </c>
      <c r="V15" s="141"/>
      <c r="W15" s="141"/>
      <c r="X15" s="141"/>
      <c r="Y15" s="142">
        <f>+V15*((X15*'1. Standard_Cost'!$B$17)+(W15*X15*'1. Standard_Cost'!$C$17))</f>
        <v>0</v>
      </c>
      <c r="Z15" s="141"/>
      <c r="AA15" s="141"/>
      <c r="AB15" s="142">
        <f>+Z15*'1. Standard_Cost'!$B$21+AA15*'1. Standard_Cost'!$C$21</f>
        <v>0</v>
      </c>
      <c r="AC15" s="143"/>
      <c r="AD15" s="144"/>
      <c r="AE15" s="142">
        <f>SUM(AD15,AC15,AB15,Y15,U15,T15,S15,R15)*'1. Standard_Cost'!$B$29</f>
        <v>0</v>
      </c>
      <c r="AF15" s="142">
        <f t="shared" si="15"/>
        <v>0</v>
      </c>
      <c r="AG15" s="141"/>
      <c r="AH15" s="141"/>
      <c r="AI15" s="141"/>
      <c r="AJ15" s="145"/>
      <c r="AK15" s="145"/>
      <c r="AL15" s="145"/>
      <c r="AM15" s="142">
        <f>AG15*'1. Standard_Cost'!$B$25+'Incremental_Cost Year 2'!AH24*'1. Standard_Cost'!$C$25+'Incremental_Cost Year 2'!AI24*'1. Standard_Cost'!$D$25+'Incremental_Cost Year 2'!AJ24+'Incremental_Cost Year 2'!AL24+AK15</f>
        <v>0</v>
      </c>
      <c r="AN15" s="142">
        <f>AM15*'1. Standard_Cost'!$C$29</f>
        <v>0</v>
      </c>
      <c r="AO15" s="160"/>
      <c r="AQ15" s="20">
        <f t="shared" si="16"/>
        <v>0</v>
      </c>
      <c r="AR15" s="20">
        <f t="shared" si="17"/>
        <v>0</v>
      </c>
      <c r="AS15" s="20">
        <f t="shared" si="18"/>
        <v>0</v>
      </c>
      <c r="AT15" s="20">
        <f t="shared" ref="AT15:AT23" si="22">SUM(AQ15,AR15,AS15)</f>
        <v>0</v>
      </c>
      <c r="AU15" s="24">
        <f t="shared" ref="AU15:AU23" si="23">+AQ15</f>
        <v>0</v>
      </c>
      <c r="AV15" s="24"/>
      <c r="AW15" s="24"/>
      <c r="AX15" s="24"/>
      <c r="AY15" s="24"/>
      <c r="AZ15" s="24"/>
      <c r="BA15" s="24"/>
      <c r="BB15" s="25">
        <f t="shared" si="20"/>
        <v>0</v>
      </c>
    </row>
    <row r="16" spans="1:54" ht="23.4" customHeight="1" outlineLevel="2">
      <c r="A16" s="132"/>
      <c r="B16" s="136"/>
      <c r="C16" s="38"/>
      <c r="D16" s="84"/>
      <c r="E16" s="84"/>
      <c r="F16" s="84"/>
      <c r="G16" s="83"/>
      <c r="H16" s="209" t="s">
        <v>553</v>
      </c>
      <c r="I16" s="138"/>
      <c r="J16" s="139"/>
      <c r="K16" s="139"/>
      <c r="L16" s="140" t="str">
        <f>IF(I16&lt;&gt;0,((VLOOKUP(I16,'1. Standard_Cost'!$B$4:$D$9,2)+VLOOKUP(I16,'1. Standard_Cost'!$B$4:$D$9,3))*J16*K16),"0")</f>
        <v>0</v>
      </c>
      <c r="M16" s="175">
        <f>L16*'1. Standard_Cost'!$F$4</f>
        <v>0</v>
      </c>
      <c r="N16" s="141">
        <v>0</v>
      </c>
      <c r="O16" s="141">
        <v>0</v>
      </c>
      <c r="P16" s="141">
        <v>0</v>
      </c>
      <c r="Q16" s="141"/>
      <c r="R16" s="142">
        <f>'1. Standard_Cost'!$B$13*N16*P16</f>
        <v>0</v>
      </c>
      <c r="S16" s="142">
        <f>N16*O16*P16*'1. Standard_Cost'!$C$13</f>
        <v>0</v>
      </c>
      <c r="T16" s="142">
        <f>N16*P16*Q16*'1. Standard_Cost'!$D$13</f>
        <v>0</v>
      </c>
      <c r="U16" s="142">
        <f>N16*O16*'1. Standard_Cost'!$E$13</f>
        <v>0</v>
      </c>
      <c r="V16" s="141"/>
      <c r="W16" s="141"/>
      <c r="X16" s="141"/>
      <c r="Y16" s="142">
        <f>+V16*((X16*'1. Standard_Cost'!$B$17)+(W16*X16*'1. Standard_Cost'!$C$17))</f>
        <v>0</v>
      </c>
      <c r="Z16" s="141"/>
      <c r="AA16" s="141"/>
      <c r="AB16" s="142">
        <f>+Z16*'1. Standard_Cost'!$B$21+AA16*'1. Standard_Cost'!$C$21</f>
        <v>0</v>
      </c>
      <c r="AC16" s="143"/>
      <c r="AD16" s="144"/>
      <c r="AE16" s="142">
        <f>SUM(AD16,AC16,AB16,Y16,U16,T16,S16,R16)*'1. Standard_Cost'!$B$29</f>
        <v>0</v>
      </c>
      <c r="AF16" s="142">
        <f t="shared" si="15"/>
        <v>0</v>
      </c>
      <c r="AG16" s="141"/>
      <c r="AH16" s="141"/>
      <c r="AI16" s="141"/>
      <c r="AJ16" s="145"/>
      <c r="AK16" s="145"/>
      <c r="AL16" s="145"/>
      <c r="AM16" s="142">
        <f>AG16*'1. Standard_Cost'!$B$25+'Incremental_Cost Year 2'!AH25*'1. Standard_Cost'!$C$25+'Incremental_Cost Year 2'!AI25*'1. Standard_Cost'!$D$25+'Incremental_Cost Year 2'!AJ25+'Incremental_Cost Year 2'!AL25+AK16</f>
        <v>0</v>
      </c>
      <c r="AN16" s="142">
        <f>AM16*'1. Standard_Cost'!$C$29</f>
        <v>0</v>
      </c>
      <c r="AO16" s="160"/>
      <c r="AQ16" s="20">
        <f t="shared" si="16"/>
        <v>0</v>
      </c>
      <c r="AR16" s="20">
        <f t="shared" si="17"/>
        <v>0</v>
      </c>
      <c r="AS16" s="20">
        <f t="shared" si="18"/>
        <v>0</v>
      </c>
      <c r="AT16" s="20">
        <f t="shared" si="22"/>
        <v>0</v>
      </c>
      <c r="AU16" s="24">
        <f t="shared" si="23"/>
        <v>0</v>
      </c>
      <c r="AV16" s="24"/>
      <c r="AW16" s="24"/>
      <c r="AX16" s="24"/>
      <c r="AY16" s="24"/>
      <c r="AZ16" s="24"/>
      <c r="BA16" s="24"/>
      <c r="BB16" s="25">
        <f t="shared" si="20"/>
        <v>0</v>
      </c>
    </row>
    <row r="17" spans="1:54" ht="25.95" customHeight="1" outlineLevel="2">
      <c r="A17" s="132"/>
      <c r="B17" s="136"/>
      <c r="C17" s="38"/>
      <c r="D17" s="84"/>
      <c r="E17" s="84"/>
      <c r="F17" s="84"/>
      <c r="G17" s="83"/>
      <c r="H17" s="209" t="s">
        <v>549</v>
      </c>
      <c r="I17" s="138"/>
      <c r="J17" s="139"/>
      <c r="K17" s="139"/>
      <c r="L17" s="140" t="str">
        <f>IF(I17&lt;&gt;0,((VLOOKUP(I17,'1. Standard_Cost'!$B$4:$D$9,2)+VLOOKUP(I17,'1. Standard_Cost'!$B$4:$D$9,3))*J17*K17),"0")</f>
        <v>0</v>
      </c>
      <c r="M17" s="175">
        <f>L17*'1. Standard_Cost'!$F$4</f>
        <v>0</v>
      </c>
      <c r="N17" s="141">
        <v>0</v>
      </c>
      <c r="O17" s="141">
        <v>0</v>
      </c>
      <c r="P17" s="141">
        <v>0</v>
      </c>
      <c r="Q17" s="141"/>
      <c r="R17" s="142">
        <f>'1. Standard_Cost'!$B$13*N17*P17</f>
        <v>0</v>
      </c>
      <c r="S17" s="142">
        <f>N17*O17*P17*'1. Standard_Cost'!$C$13</f>
        <v>0</v>
      </c>
      <c r="T17" s="142">
        <f>N17*P17*Q17*'1. Standard_Cost'!$D$13</f>
        <v>0</v>
      </c>
      <c r="U17" s="142">
        <f>N17*O17*'1. Standard_Cost'!$E$13</f>
        <v>0</v>
      </c>
      <c r="V17" s="141"/>
      <c r="W17" s="141"/>
      <c r="X17" s="141"/>
      <c r="Y17" s="142">
        <f>+V17*((X17*'1. Standard_Cost'!$B$17)+(W17*X17*'1. Standard_Cost'!$C$17))</f>
        <v>0</v>
      </c>
      <c r="Z17" s="141"/>
      <c r="AA17" s="141"/>
      <c r="AB17" s="142">
        <f>+Z17*'1. Standard_Cost'!$B$21+AA17*'1. Standard_Cost'!$C$21</f>
        <v>0</v>
      </c>
      <c r="AC17" s="143"/>
      <c r="AD17" s="144"/>
      <c r="AE17" s="142">
        <f>SUM(AD17,AC17,AB17,Y17,U17,T17,S17,R17)*'1. Standard_Cost'!$B$29</f>
        <v>0</v>
      </c>
      <c r="AF17" s="142">
        <f t="shared" si="15"/>
        <v>0</v>
      </c>
      <c r="AG17" s="141"/>
      <c r="AH17" s="141"/>
      <c r="AI17" s="141"/>
      <c r="AJ17" s="145"/>
      <c r="AK17" s="145"/>
      <c r="AL17" s="145"/>
      <c r="AM17" s="142">
        <f>AG17*'1. Standard_Cost'!$B$25+'Incremental_Cost Year 2'!AH26*'1. Standard_Cost'!$C$25+'Incremental_Cost Year 2'!AI26*'1. Standard_Cost'!$D$25+'Incremental_Cost Year 2'!AJ26+'Incremental_Cost Year 2'!AL26+AK17</f>
        <v>0</v>
      </c>
      <c r="AN17" s="142">
        <f>AM17*'1. Standard_Cost'!$C$29</f>
        <v>0</v>
      </c>
      <c r="AO17" s="160"/>
      <c r="AQ17" s="20">
        <f t="shared" si="16"/>
        <v>0</v>
      </c>
      <c r="AR17" s="20">
        <f t="shared" si="17"/>
        <v>0</v>
      </c>
      <c r="AS17" s="20">
        <f t="shared" si="18"/>
        <v>0</v>
      </c>
      <c r="AT17" s="20">
        <f t="shared" si="22"/>
        <v>0</v>
      </c>
      <c r="AU17" s="24">
        <f t="shared" si="23"/>
        <v>0</v>
      </c>
      <c r="AV17" s="24"/>
      <c r="AW17" s="24"/>
      <c r="AX17" s="24"/>
      <c r="AY17" s="24"/>
      <c r="AZ17" s="24"/>
      <c r="BA17" s="24"/>
      <c r="BB17" s="25">
        <f t="shared" si="20"/>
        <v>0</v>
      </c>
    </row>
    <row r="18" spans="1:54" ht="25.95" customHeight="1" outlineLevel="2">
      <c r="A18" s="132"/>
      <c r="B18" s="136"/>
      <c r="C18" s="38"/>
      <c r="D18" s="84"/>
      <c r="E18" s="84"/>
      <c r="F18" s="84"/>
      <c r="G18" s="83"/>
      <c r="H18" s="209" t="s">
        <v>550</v>
      </c>
      <c r="I18" s="138"/>
      <c r="J18" s="139"/>
      <c r="K18" s="139"/>
      <c r="L18" s="140" t="str">
        <f>IF(I18&lt;&gt;0,((VLOOKUP(I18,'1. Standard_Cost'!$B$4:$D$9,2)+VLOOKUP(I18,'1. Standard_Cost'!$B$4:$D$9,3))*J18*K18),"0")</f>
        <v>0</v>
      </c>
      <c r="M18" s="175">
        <f>L18*'1. Standard_Cost'!$F$4</f>
        <v>0</v>
      </c>
      <c r="N18" s="141">
        <v>0</v>
      </c>
      <c r="O18" s="141">
        <v>0</v>
      </c>
      <c r="P18" s="141">
        <v>0</v>
      </c>
      <c r="Q18" s="141"/>
      <c r="R18" s="142">
        <f>'1. Standard_Cost'!$B$13*N18*P18</f>
        <v>0</v>
      </c>
      <c r="S18" s="142">
        <f>N18*O18*P18*'1. Standard_Cost'!$C$13</f>
        <v>0</v>
      </c>
      <c r="T18" s="142">
        <f>N18*P18*Q18*'1. Standard_Cost'!$D$13</f>
        <v>0</v>
      </c>
      <c r="U18" s="142">
        <f>N18*O18*'1. Standard_Cost'!$E$13</f>
        <v>0</v>
      </c>
      <c r="V18" s="141"/>
      <c r="W18" s="141"/>
      <c r="X18" s="141"/>
      <c r="Y18" s="142">
        <f>+V18*((X18*'1. Standard_Cost'!$B$17)+(W18*X18*'1. Standard_Cost'!$C$17))</f>
        <v>0</v>
      </c>
      <c r="Z18" s="141"/>
      <c r="AA18" s="141"/>
      <c r="AB18" s="142">
        <f>+Z18*'1. Standard_Cost'!$B$21+AA18*'1. Standard_Cost'!$C$21</f>
        <v>0</v>
      </c>
      <c r="AC18" s="143"/>
      <c r="AD18" s="144"/>
      <c r="AE18" s="142">
        <f>SUM(AD18,AC18,AB18,Y18,U18,T18,S18,R18)*'1. Standard_Cost'!$B$29</f>
        <v>0</v>
      </c>
      <c r="AF18" s="142">
        <f t="shared" si="15"/>
        <v>0</v>
      </c>
      <c r="AG18" s="141"/>
      <c r="AH18" s="141"/>
      <c r="AI18" s="141"/>
      <c r="AJ18" s="145"/>
      <c r="AK18" s="145"/>
      <c r="AL18" s="145"/>
      <c r="AM18" s="142">
        <f>AG18*'1. Standard_Cost'!$B$25+'Incremental_Cost Year 2'!AH27*'1. Standard_Cost'!$C$25+'Incremental_Cost Year 2'!AI27*'1. Standard_Cost'!$D$25+'Incremental_Cost Year 2'!AJ27+'Incremental_Cost Year 2'!AL27+AK18</f>
        <v>0</v>
      </c>
      <c r="AN18" s="142">
        <f>AM18*'1. Standard_Cost'!$C$29</f>
        <v>0</v>
      </c>
      <c r="AO18" s="160"/>
      <c r="AQ18" s="20">
        <f t="shared" si="16"/>
        <v>0</v>
      </c>
      <c r="AR18" s="20">
        <f t="shared" si="17"/>
        <v>0</v>
      </c>
      <c r="AS18" s="20">
        <f t="shared" si="18"/>
        <v>0</v>
      </c>
      <c r="AT18" s="20">
        <f t="shared" si="22"/>
        <v>0</v>
      </c>
      <c r="AU18" s="24">
        <f t="shared" si="23"/>
        <v>0</v>
      </c>
      <c r="AV18" s="24"/>
      <c r="AW18" s="24"/>
      <c r="AX18" s="24"/>
      <c r="AY18" s="24"/>
      <c r="AZ18" s="24"/>
      <c r="BA18" s="24"/>
      <c r="BB18" s="25">
        <f t="shared" si="20"/>
        <v>0</v>
      </c>
    </row>
    <row r="19" spans="1:54" ht="36" customHeight="1" outlineLevel="2">
      <c r="A19" s="132"/>
      <c r="B19" s="136"/>
      <c r="C19" s="38"/>
      <c r="D19" s="84"/>
      <c r="E19" s="84"/>
      <c r="F19" s="84"/>
      <c r="G19" s="83"/>
      <c r="H19" s="209" t="s">
        <v>554</v>
      </c>
      <c r="I19" s="138"/>
      <c r="J19" s="139"/>
      <c r="K19" s="139"/>
      <c r="L19" s="140" t="str">
        <f>IF(I19&lt;&gt;0,((VLOOKUP(I19,'1. Standard_Cost'!$B$4:$D$9,2)+VLOOKUP(I19,'1. Standard_Cost'!$B$4:$D$9,3))*J19*K19),"0")</f>
        <v>0</v>
      </c>
      <c r="M19" s="175">
        <f>L19*'1. Standard_Cost'!$F$4</f>
        <v>0</v>
      </c>
      <c r="N19" s="141">
        <v>0</v>
      </c>
      <c r="O19" s="141">
        <v>0</v>
      </c>
      <c r="P19" s="141">
        <v>0</v>
      </c>
      <c r="Q19" s="141"/>
      <c r="R19" s="142">
        <f>'1. Standard_Cost'!$B$13*N19*P19</f>
        <v>0</v>
      </c>
      <c r="S19" s="142">
        <f>N19*O19*P19*'1. Standard_Cost'!$C$13</f>
        <v>0</v>
      </c>
      <c r="T19" s="142">
        <f>N19*P19*Q19*'1. Standard_Cost'!$D$13</f>
        <v>0</v>
      </c>
      <c r="U19" s="142">
        <f>N19*O19*'1. Standard_Cost'!$E$13</f>
        <v>0</v>
      </c>
      <c r="V19" s="141"/>
      <c r="W19" s="141"/>
      <c r="X19" s="141"/>
      <c r="Y19" s="142">
        <f>+V19*((X19*'1. Standard_Cost'!$B$17)+(W19*X19*'1. Standard_Cost'!$C$17))</f>
        <v>0</v>
      </c>
      <c r="Z19" s="141"/>
      <c r="AA19" s="141"/>
      <c r="AB19" s="142">
        <f>+Z19*'1. Standard_Cost'!$B$21+AA19*'1. Standard_Cost'!$C$21</f>
        <v>0</v>
      </c>
      <c r="AC19" s="143"/>
      <c r="AD19" s="144"/>
      <c r="AE19" s="142">
        <f>SUM(AD19,AC19,AB19,Y19,U19,T19,S19,R19)*'1. Standard_Cost'!$B$29</f>
        <v>0</v>
      </c>
      <c r="AF19" s="142">
        <f t="shared" si="15"/>
        <v>0</v>
      </c>
      <c r="AG19" s="141"/>
      <c r="AH19" s="141"/>
      <c r="AI19" s="141"/>
      <c r="AJ19" s="145"/>
      <c r="AK19" s="145"/>
      <c r="AL19" s="145"/>
      <c r="AM19" s="142">
        <f>AG19*'1. Standard_Cost'!$B$25+'Incremental_Cost Year 2'!AH28*'1. Standard_Cost'!$C$25+'Incremental_Cost Year 2'!AI28*'1. Standard_Cost'!$D$25+'Incremental_Cost Year 2'!AJ28+'Incremental_Cost Year 2'!AL28+AK19</f>
        <v>0</v>
      </c>
      <c r="AN19" s="142">
        <f>AM19*'1. Standard_Cost'!$C$29</f>
        <v>0</v>
      </c>
      <c r="AO19" s="160"/>
      <c r="AQ19" s="20">
        <f t="shared" si="16"/>
        <v>0</v>
      </c>
      <c r="AR19" s="20">
        <f t="shared" si="17"/>
        <v>0</v>
      </c>
      <c r="AS19" s="20">
        <f t="shared" si="18"/>
        <v>0</v>
      </c>
      <c r="AT19" s="20">
        <f t="shared" si="22"/>
        <v>0</v>
      </c>
      <c r="AU19" s="24">
        <f t="shared" si="23"/>
        <v>0</v>
      </c>
      <c r="AV19" s="24"/>
      <c r="AW19" s="24"/>
      <c r="AX19" s="24"/>
      <c r="AY19" s="24"/>
      <c r="AZ19" s="24"/>
      <c r="BA19" s="24"/>
      <c r="BB19" s="25">
        <f t="shared" si="20"/>
        <v>0</v>
      </c>
    </row>
    <row r="20" spans="1:54" ht="28.95" customHeight="1" outlineLevel="2">
      <c r="A20" s="132"/>
      <c r="B20" s="136"/>
      <c r="C20" s="38"/>
      <c r="D20" s="84"/>
      <c r="E20" s="84"/>
      <c r="F20" s="84"/>
      <c r="G20" s="83"/>
      <c r="H20" s="209" t="s">
        <v>555</v>
      </c>
      <c r="I20" s="138"/>
      <c r="J20" s="139"/>
      <c r="K20" s="139"/>
      <c r="L20" s="140" t="str">
        <f>IF(I20&lt;&gt;0,((VLOOKUP(I20,'1. Standard_Cost'!$B$4:$D$9,2)+VLOOKUP(I20,'1. Standard_Cost'!$B$4:$D$9,3))*J20*K20),"0")</f>
        <v>0</v>
      </c>
      <c r="M20" s="175">
        <f>L20*'1. Standard_Cost'!$F$4</f>
        <v>0</v>
      </c>
      <c r="N20" s="141">
        <v>0</v>
      </c>
      <c r="O20" s="141">
        <v>0</v>
      </c>
      <c r="P20" s="141">
        <v>0</v>
      </c>
      <c r="Q20" s="141"/>
      <c r="R20" s="142">
        <f>'1. Standard_Cost'!$B$13*N20*P20</f>
        <v>0</v>
      </c>
      <c r="S20" s="142">
        <f>N20*O20*P20*'1. Standard_Cost'!$C$13</f>
        <v>0</v>
      </c>
      <c r="T20" s="142">
        <f>N20*P20*Q20*'1. Standard_Cost'!$D$13</f>
        <v>0</v>
      </c>
      <c r="U20" s="142">
        <f>N20*O20*'1. Standard_Cost'!$E$13</f>
        <v>0</v>
      </c>
      <c r="V20" s="141"/>
      <c r="W20" s="141"/>
      <c r="X20" s="141"/>
      <c r="Y20" s="142">
        <f>+V20*((X20*'1. Standard_Cost'!$B$17)+(W20*X20*'1. Standard_Cost'!$C$17))</f>
        <v>0</v>
      </c>
      <c r="Z20" s="141"/>
      <c r="AA20" s="141"/>
      <c r="AB20" s="142">
        <f>+Z20*'1. Standard_Cost'!$B$21+AA20*'1. Standard_Cost'!$C$21</f>
        <v>0</v>
      </c>
      <c r="AC20" s="143"/>
      <c r="AD20" s="144"/>
      <c r="AE20" s="142">
        <f>SUM(AD20,AC20,AB20,Y20,U20,T20,S20,R20)*'1. Standard_Cost'!$B$29</f>
        <v>0</v>
      </c>
      <c r="AF20" s="142">
        <f t="shared" si="15"/>
        <v>0</v>
      </c>
      <c r="AG20" s="141"/>
      <c r="AH20" s="141"/>
      <c r="AI20" s="141"/>
      <c r="AJ20" s="145"/>
      <c r="AK20" s="145"/>
      <c r="AL20" s="145"/>
      <c r="AM20" s="142">
        <f>AG20*'1. Standard_Cost'!$B$25+'Incremental_Cost Year 2'!AH29*'1. Standard_Cost'!$C$25+'Incremental_Cost Year 2'!AI29*'1. Standard_Cost'!$D$25+'Incremental_Cost Year 2'!AJ29+'Incremental_Cost Year 2'!AL29+AK20</f>
        <v>0</v>
      </c>
      <c r="AN20" s="142">
        <f>AM20*'1. Standard_Cost'!$C$29</f>
        <v>0</v>
      </c>
      <c r="AO20" s="160"/>
      <c r="AQ20" s="20">
        <f t="shared" si="16"/>
        <v>0</v>
      </c>
      <c r="AR20" s="20">
        <f t="shared" si="17"/>
        <v>0</v>
      </c>
      <c r="AS20" s="20">
        <f t="shared" si="18"/>
        <v>0</v>
      </c>
      <c r="AT20" s="20">
        <f t="shared" si="22"/>
        <v>0</v>
      </c>
      <c r="AU20" s="24">
        <f t="shared" si="23"/>
        <v>0</v>
      </c>
      <c r="AV20" s="24"/>
      <c r="AW20" s="24"/>
      <c r="AX20" s="24"/>
      <c r="AY20" s="24"/>
      <c r="AZ20" s="24"/>
      <c r="BA20" s="24"/>
      <c r="BB20" s="25">
        <f t="shared" si="20"/>
        <v>0</v>
      </c>
    </row>
    <row r="21" spans="1:54" ht="28.95" customHeight="1" outlineLevel="2">
      <c r="A21" s="132"/>
      <c r="B21" s="136"/>
      <c r="C21" s="38"/>
      <c r="D21" s="84"/>
      <c r="E21" s="84"/>
      <c r="F21" s="84"/>
      <c r="G21" s="83"/>
      <c r="H21" s="209" t="s">
        <v>556</v>
      </c>
      <c r="I21" s="138"/>
      <c r="J21" s="139"/>
      <c r="K21" s="139"/>
      <c r="L21" s="140" t="str">
        <f>IF(I21&lt;&gt;0,((VLOOKUP(I21,'1. Standard_Cost'!$B$4:$D$9,2)+VLOOKUP(I21,'1. Standard_Cost'!$B$4:$D$9,3))*J21*K21),"0")</f>
        <v>0</v>
      </c>
      <c r="M21" s="175">
        <f>L21*'1. Standard_Cost'!$F$4</f>
        <v>0</v>
      </c>
      <c r="N21" s="141">
        <v>0</v>
      </c>
      <c r="O21" s="141">
        <v>0</v>
      </c>
      <c r="P21" s="141">
        <v>0</v>
      </c>
      <c r="Q21" s="141"/>
      <c r="R21" s="142">
        <f>'1. Standard_Cost'!$B$13*N21*P21</f>
        <v>0</v>
      </c>
      <c r="S21" s="142">
        <f>N21*O21*P21*'1. Standard_Cost'!$C$13</f>
        <v>0</v>
      </c>
      <c r="T21" s="142">
        <f>N21*P21*Q21*'1. Standard_Cost'!$D$13</f>
        <v>0</v>
      </c>
      <c r="U21" s="142">
        <f>N21*O21*'1. Standard_Cost'!$E$13</f>
        <v>0</v>
      </c>
      <c r="V21" s="141"/>
      <c r="W21" s="141"/>
      <c r="X21" s="141"/>
      <c r="Y21" s="142">
        <f>+V21*((X21*'1. Standard_Cost'!$B$17)+(W21*X21*'1. Standard_Cost'!$C$17))</f>
        <v>0</v>
      </c>
      <c r="Z21" s="141"/>
      <c r="AA21" s="141"/>
      <c r="AB21" s="142">
        <f>+Z21*'1. Standard_Cost'!$B$21+AA21*'1. Standard_Cost'!$C$21</f>
        <v>0</v>
      </c>
      <c r="AC21" s="143"/>
      <c r="AD21" s="144"/>
      <c r="AE21" s="142">
        <f>SUM(AD21,AC21,AB21,Y21,U21,T21,S21,R21)*'1. Standard_Cost'!$B$29</f>
        <v>0</v>
      </c>
      <c r="AF21" s="142">
        <f t="shared" si="15"/>
        <v>0</v>
      </c>
      <c r="AG21" s="141"/>
      <c r="AH21" s="141"/>
      <c r="AI21" s="141"/>
      <c r="AJ21" s="145"/>
      <c r="AK21" s="145"/>
      <c r="AL21" s="145"/>
      <c r="AM21" s="142">
        <f>AG21*'1. Standard_Cost'!$B$25+'Incremental_Cost Year 2'!AH30*'1. Standard_Cost'!$C$25+'Incremental_Cost Year 2'!AI30*'1. Standard_Cost'!$D$25+'Incremental_Cost Year 2'!AJ30+'Incremental_Cost Year 2'!AL30+AK21</f>
        <v>0</v>
      </c>
      <c r="AN21" s="142">
        <f>AM21*'1. Standard_Cost'!$C$29</f>
        <v>0</v>
      </c>
      <c r="AO21" s="160"/>
      <c r="AQ21" s="20">
        <f t="shared" si="16"/>
        <v>0</v>
      </c>
      <c r="AR21" s="20">
        <f t="shared" si="17"/>
        <v>0</v>
      </c>
      <c r="AS21" s="20">
        <f t="shared" si="18"/>
        <v>0</v>
      </c>
      <c r="AT21" s="20">
        <f t="shared" si="22"/>
        <v>0</v>
      </c>
      <c r="AU21" s="24">
        <f t="shared" si="23"/>
        <v>0</v>
      </c>
      <c r="AV21" s="24"/>
      <c r="AW21" s="24"/>
      <c r="AX21" s="24"/>
      <c r="AY21" s="24"/>
      <c r="AZ21" s="24"/>
      <c r="BA21" s="24"/>
      <c r="BB21" s="25">
        <f t="shared" si="20"/>
        <v>0</v>
      </c>
    </row>
    <row r="22" spans="1:54" ht="28.95" customHeight="1" outlineLevel="2">
      <c r="A22" s="132"/>
      <c r="B22" s="136"/>
      <c r="C22" s="38"/>
      <c r="D22" s="84"/>
      <c r="E22" s="84"/>
      <c r="F22" s="84"/>
      <c r="G22" s="83"/>
      <c r="H22" s="209" t="s">
        <v>551</v>
      </c>
      <c r="I22" s="138"/>
      <c r="J22" s="139"/>
      <c r="K22" s="139"/>
      <c r="L22" s="140" t="str">
        <f>IF(I22&lt;&gt;0,((VLOOKUP(I22,'1. Standard_Cost'!$B$4:$D$9,2)+VLOOKUP(I22,'1. Standard_Cost'!$B$4:$D$9,3))*J22*K22),"0")</f>
        <v>0</v>
      </c>
      <c r="M22" s="175">
        <f>L22*'1. Standard_Cost'!$F$4</f>
        <v>0</v>
      </c>
      <c r="N22" s="141">
        <v>0</v>
      </c>
      <c r="O22" s="141">
        <v>0</v>
      </c>
      <c r="P22" s="141">
        <v>0</v>
      </c>
      <c r="Q22" s="141"/>
      <c r="R22" s="142">
        <f>'1. Standard_Cost'!$B$13*N22*P22</f>
        <v>0</v>
      </c>
      <c r="S22" s="142">
        <f>N22*O22*P22*'1. Standard_Cost'!$C$13</f>
        <v>0</v>
      </c>
      <c r="T22" s="142">
        <f>N22*P22*Q22*'1. Standard_Cost'!$D$13</f>
        <v>0</v>
      </c>
      <c r="U22" s="142">
        <f>N22*O22*'1. Standard_Cost'!$E$13</f>
        <v>0</v>
      </c>
      <c r="V22" s="141"/>
      <c r="W22" s="141"/>
      <c r="X22" s="141"/>
      <c r="Y22" s="142">
        <f>+V22*((X22*'1. Standard_Cost'!$B$17)+(W22*X22*'1. Standard_Cost'!$C$17))</f>
        <v>0</v>
      </c>
      <c r="Z22" s="141"/>
      <c r="AA22" s="141"/>
      <c r="AB22" s="142">
        <f>+Z22*'1. Standard_Cost'!$B$21+AA22*'1. Standard_Cost'!$C$21</f>
        <v>0</v>
      </c>
      <c r="AC22" s="143"/>
      <c r="AD22" s="144"/>
      <c r="AE22" s="142">
        <f>SUM(AD22,AC22,AB22,Y22,U22,T22,S22,R22)*'1. Standard_Cost'!$B$29</f>
        <v>0</v>
      </c>
      <c r="AF22" s="142">
        <f t="shared" si="15"/>
        <v>0</v>
      </c>
      <c r="AG22" s="141"/>
      <c r="AH22" s="141"/>
      <c r="AI22" s="141"/>
      <c r="AJ22" s="145"/>
      <c r="AK22" s="145"/>
      <c r="AL22" s="145"/>
      <c r="AM22" s="142">
        <f>AG22*'1. Standard_Cost'!$B$25+'Incremental_Cost Year 2'!AH31*'1. Standard_Cost'!$C$25+'Incremental_Cost Year 2'!AI31*'1. Standard_Cost'!$D$25+'Incremental_Cost Year 2'!AJ31+'Incremental_Cost Year 2'!AL31+AK22</f>
        <v>0</v>
      </c>
      <c r="AN22" s="142">
        <f>AM22*'1. Standard_Cost'!$C$29</f>
        <v>0</v>
      </c>
      <c r="AO22" s="160"/>
      <c r="AQ22" s="20">
        <f t="shared" si="16"/>
        <v>0</v>
      </c>
      <c r="AR22" s="20">
        <f t="shared" si="17"/>
        <v>0</v>
      </c>
      <c r="AS22" s="20">
        <f t="shared" si="18"/>
        <v>0</v>
      </c>
      <c r="AT22" s="20">
        <f t="shared" si="22"/>
        <v>0</v>
      </c>
      <c r="AU22" s="24">
        <f t="shared" si="23"/>
        <v>0</v>
      </c>
      <c r="AV22" s="24"/>
      <c r="AW22" s="24"/>
      <c r="AX22" s="24"/>
      <c r="AY22" s="24"/>
      <c r="AZ22" s="24"/>
      <c r="BA22" s="24"/>
      <c r="BB22" s="25">
        <f t="shared" si="20"/>
        <v>0</v>
      </c>
    </row>
    <row r="23" spans="1:54" ht="41.4" customHeight="1" outlineLevel="2">
      <c r="A23" s="132"/>
      <c r="B23" s="136"/>
      <c r="C23" s="38"/>
      <c r="D23" s="84"/>
      <c r="E23" s="84"/>
      <c r="F23" s="84"/>
      <c r="G23" s="83"/>
      <c r="H23" s="209" t="s">
        <v>557</v>
      </c>
      <c r="I23" s="138"/>
      <c r="J23" s="139"/>
      <c r="K23" s="139"/>
      <c r="L23" s="140" t="str">
        <f>IF(I23&lt;&gt;0,((VLOOKUP(I23,'1. Standard_Cost'!$B$4:$D$9,2)+VLOOKUP(I23,'1. Standard_Cost'!$B$4:$D$9,3))*J23*K23),"0")</f>
        <v>0</v>
      </c>
      <c r="M23" s="175">
        <f>L23*'1. Standard_Cost'!$F$4</f>
        <v>0</v>
      </c>
      <c r="N23" s="141">
        <v>0</v>
      </c>
      <c r="O23" s="141">
        <v>0</v>
      </c>
      <c r="P23" s="141">
        <v>0</v>
      </c>
      <c r="Q23" s="141"/>
      <c r="R23" s="142">
        <f>'1. Standard_Cost'!$B$13*N23*P23</f>
        <v>0</v>
      </c>
      <c r="S23" s="142">
        <f>N23*O23*P23*'1. Standard_Cost'!$C$13</f>
        <v>0</v>
      </c>
      <c r="T23" s="142">
        <f>N23*P23*Q23*'1. Standard_Cost'!$D$13</f>
        <v>0</v>
      </c>
      <c r="U23" s="142">
        <f>N23*O23*'1. Standard_Cost'!$E$13</f>
        <v>0</v>
      </c>
      <c r="V23" s="141"/>
      <c r="W23" s="141"/>
      <c r="X23" s="141"/>
      <c r="Y23" s="142">
        <f>+V23*((X23*'1. Standard_Cost'!$B$17)+(W23*X23*'1. Standard_Cost'!$C$17))</f>
        <v>0</v>
      </c>
      <c r="Z23" s="141"/>
      <c r="AA23" s="141"/>
      <c r="AB23" s="142">
        <f>+Z23*'1. Standard_Cost'!$B$21+AA23*'1. Standard_Cost'!$C$21</f>
        <v>0</v>
      </c>
      <c r="AC23" s="143"/>
      <c r="AD23" s="144"/>
      <c r="AE23" s="142">
        <f>SUM(AD23,AC23,AB23,Y23,U23,T23,S23,R23)*'1. Standard_Cost'!$B$29</f>
        <v>0</v>
      </c>
      <c r="AF23" s="142">
        <f t="shared" si="15"/>
        <v>0</v>
      </c>
      <c r="AG23" s="141"/>
      <c r="AH23" s="141"/>
      <c r="AI23" s="141"/>
      <c r="AJ23" s="145"/>
      <c r="AK23" s="145"/>
      <c r="AL23" s="145"/>
      <c r="AM23" s="142">
        <f>AG23*'1. Standard_Cost'!$B$25+'Incremental_Cost Year 2'!AH32*'1. Standard_Cost'!$C$25+'Incremental_Cost Year 2'!AI32*'1. Standard_Cost'!$D$25+'Incremental_Cost Year 2'!AJ32+'Incremental_Cost Year 2'!AL32+AK23</f>
        <v>0</v>
      </c>
      <c r="AN23" s="142">
        <f>AM23*'1. Standard_Cost'!$C$29</f>
        <v>0</v>
      </c>
      <c r="AO23" s="160"/>
      <c r="AQ23" s="20">
        <f t="shared" si="16"/>
        <v>0</v>
      </c>
      <c r="AR23" s="20">
        <f t="shared" si="17"/>
        <v>0</v>
      </c>
      <c r="AS23" s="20">
        <f t="shared" si="18"/>
        <v>0</v>
      </c>
      <c r="AT23" s="20">
        <f t="shared" si="22"/>
        <v>0</v>
      </c>
      <c r="AU23" s="24">
        <f t="shared" si="23"/>
        <v>0</v>
      </c>
      <c r="AV23" s="24"/>
      <c r="AW23" s="24"/>
      <c r="AX23" s="24"/>
      <c r="AY23" s="24"/>
      <c r="AZ23" s="24"/>
      <c r="BA23" s="24"/>
      <c r="BB23" s="25">
        <f t="shared" si="20"/>
        <v>0</v>
      </c>
    </row>
    <row r="24" spans="1:54" ht="156" outlineLevel="2">
      <c r="A24" s="132"/>
      <c r="B24" s="136"/>
      <c r="C24" s="38"/>
      <c r="D24" s="84"/>
      <c r="E24" s="84"/>
      <c r="F24" s="84"/>
      <c r="G24" s="83"/>
      <c r="H24" s="209" t="s">
        <v>559</v>
      </c>
      <c r="I24" s="138"/>
      <c r="J24" s="139"/>
      <c r="K24" s="139"/>
      <c r="L24" s="140" t="str">
        <f>IF(I24&lt;&gt;0,((VLOOKUP(I24,'1. Standard_Cost'!$B$4:$D$9,2)+VLOOKUP(I24,'1. Standard_Cost'!$B$4:$D$9,3))*J24*K24),"0")</f>
        <v>0</v>
      </c>
      <c r="M24" s="140">
        <f>L24*'1. Standard_Cost'!$F$4</f>
        <v>0</v>
      </c>
      <c r="N24" s="141"/>
      <c r="O24" s="141"/>
      <c r="P24" s="141"/>
      <c r="Q24" s="141"/>
      <c r="R24" s="142">
        <f>'1. Standard_Cost'!$B$13*N24*P24</f>
        <v>0</v>
      </c>
      <c r="S24" s="142">
        <f>N24*O24*P24*'1. Standard_Cost'!$C$13</f>
        <v>0</v>
      </c>
      <c r="T24" s="142">
        <f>N24*P24*Q24*'1. Standard_Cost'!$D$13</f>
        <v>0</v>
      </c>
      <c r="U24" s="142">
        <f>N24*O24*'1. Standard_Cost'!$E$13</f>
        <v>0</v>
      </c>
      <c r="V24" s="141"/>
      <c r="W24" s="141"/>
      <c r="X24" s="141"/>
      <c r="Y24" s="142">
        <f>+V24*((X24*'1. Standard_Cost'!$B$17)+(W24*X24*'1. Standard_Cost'!$C$17))</f>
        <v>0</v>
      </c>
      <c r="Z24" s="141"/>
      <c r="AA24" s="141"/>
      <c r="AB24" s="142">
        <f>+Z24*'1. Standard_Cost'!$B$21+AA24*'1. Standard_Cost'!$C$21</f>
        <v>0</v>
      </c>
      <c r="AC24" s="143"/>
      <c r="AD24" s="144"/>
      <c r="AE24" s="142">
        <f>SUM(AD24,AC24,AB24,Y24,U24,T24,S24,R24)*'1. Standard_Cost'!$B$29</f>
        <v>0</v>
      </c>
      <c r="AF24" s="142">
        <f t="shared" si="15"/>
        <v>0</v>
      </c>
      <c r="AG24" s="141"/>
      <c r="AH24" s="141"/>
      <c r="AI24" s="141"/>
      <c r="AJ24" s="145"/>
      <c r="AK24" s="145"/>
      <c r="AL24" s="145"/>
      <c r="AM24" s="142">
        <f>AG24*'1. Standard_Cost'!$B$25+'Incremental_Cost Year 1'!AH24*'1. Standard_Cost'!$C$25+'Incremental_Cost Year 1'!AI24*'1. Standard_Cost'!$D$25+'Incremental_Cost Year 1'!AJ24+'Incremental_Cost Year 1'!AL24+AK24</f>
        <v>0</v>
      </c>
      <c r="AN24" s="142">
        <f>AM24*'1. Standard_Cost'!$C$29</f>
        <v>0</v>
      </c>
      <c r="AO24" s="160"/>
      <c r="AQ24" s="20">
        <f t="shared" si="16"/>
        <v>0</v>
      </c>
      <c r="AR24" s="20">
        <f t="shared" si="17"/>
        <v>0</v>
      </c>
      <c r="AS24" s="20">
        <f t="shared" si="18"/>
        <v>0</v>
      </c>
      <c r="AT24" s="20">
        <f t="shared" si="21"/>
        <v>0</v>
      </c>
      <c r="AU24" s="24">
        <f t="shared" si="19"/>
        <v>0</v>
      </c>
      <c r="AV24" s="24"/>
      <c r="AW24" s="24"/>
      <c r="AX24" s="24"/>
      <c r="AY24" s="24"/>
      <c r="AZ24" s="24"/>
      <c r="BA24" s="24"/>
      <c r="BB24" s="25">
        <f t="shared" si="20"/>
        <v>0</v>
      </c>
    </row>
    <row r="25" spans="1:54" ht="78" outlineLevel="2">
      <c r="A25" s="132"/>
      <c r="B25" s="136"/>
      <c r="C25" s="38"/>
      <c r="D25" s="84"/>
      <c r="E25" s="84"/>
      <c r="F25" s="84"/>
      <c r="G25" s="83"/>
      <c r="H25" s="209" t="s">
        <v>547</v>
      </c>
      <c r="I25" s="138"/>
      <c r="J25" s="185"/>
      <c r="K25" s="185"/>
      <c r="L25" s="140" t="str">
        <f>IF(I25&lt;&gt;0,((VLOOKUP(I25,'1. Standard_Cost'!$B$4:$D$9,2)+VLOOKUP(I25,'1. Standard_Cost'!$B$4:$D$9,3))*J25*K25),"0")</f>
        <v>0</v>
      </c>
      <c r="M25" s="140">
        <f>L25*'1. Standard_Cost'!$F$4</f>
        <v>0</v>
      </c>
      <c r="N25" s="141"/>
      <c r="O25" s="141"/>
      <c r="P25" s="141"/>
      <c r="Q25" s="141"/>
      <c r="R25" s="142">
        <f>'1. Standard_Cost'!$B$13*N25*P25</f>
        <v>0</v>
      </c>
      <c r="S25" s="142">
        <f>N25*O25*P25*'1. Standard_Cost'!$C$13</f>
        <v>0</v>
      </c>
      <c r="T25" s="142">
        <f>N25*P25*Q25*'1. Standard_Cost'!$D$13</f>
        <v>0</v>
      </c>
      <c r="U25" s="142">
        <f>N25*O25*'1. Standard_Cost'!$E$13</f>
        <v>0</v>
      </c>
      <c r="V25" s="141"/>
      <c r="W25" s="141"/>
      <c r="X25" s="141"/>
      <c r="Y25" s="142">
        <f>+V25*((X25*'1. Standard_Cost'!$B$17)+(W25*X25*'1. Standard_Cost'!$C$17))</f>
        <v>0</v>
      </c>
      <c r="Z25" s="141"/>
      <c r="AA25" s="141"/>
      <c r="AB25" s="142">
        <f>+Z25*'1. Standard_Cost'!$B$21+AA25*'1. Standard_Cost'!$C$21</f>
        <v>0</v>
      </c>
      <c r="AC25" s="143">
        <v>0</v>
      </c>
      <c r="AD25" s="144"/>
      <c r="AE25" s="142">
        <f>SUM(AD25,AC25,AB25,Y25,U25,T25,S25,R25)*'1. Standard_Cost'!$B$29</f>
        <v>0</v>
      </c>
      <c r="AF25" s="142">
        <f t="shared" si="15"/>
        <v>0</v>
      </c>
      <c r="AG25" s="141"/>
      <c r="AH25" s="141"/>
      <c r="AI25" s="141"/>
      <c r="AJ25" s="145"/>
      <c r="AK25" s="145"/>
      <c r="AL25" s="145"/>
      <c r="AM25" s="142">
        <f>AG25*'1. Standard_Cost'!$B$25+'Incremental_Cost Year 1'!AH25*'1. Standard_Cost'!$C$25+'Incremental_Cost Year 1'!AI25*'1. Standard_Cost'!$D$25+'Incremental_Cost Year 1'!AJ25+'Incremental_Cost Year 1'!AL25+AK25</f>
        <v>0</v>
      </c>
      <c r="AN25" s="142">
        <f>AM25*'1. Standard_Cost'!$C$29</f>
        <v>0</v>
      </c>
      <c r="AO25" s="160"/>
      <c r="AQ25" s="20">
        <f t="shared" si="16"/>
        <v>0</v>
      </c>
      <c r="AR25" s="20">
        <f t="shared" si="17"/>
        <v>0</v>
      </c>
      <c r="AS25" s="20">
        <f t="shared" si="18"/>
        <v>0</v>
      </c>
      <c r="AT25" s="20">
        <f t="shared" si="21"/>
        <v>0</v>
      </c>
      <c r="AU25" s="24">
        <f t="shared" si="19"/>
        <v>0</v>
      </c>
      <c r="AV25" s="24"/>
      <c r="AW25" s="24"/>
      <c r="AX25" s="24"/>
      <c r="AY25" s="24"/>
      <c r="AZ25" s="24"/>
      <c r="BA25" s="24"/>
      <c r="BB25" s="25">
        <f t="shared" si="20"/>
        <v>0</v>
      </c>
    </row>
    <row r="26" spans="1:54" ht="18.600000000000001" customHeight="1" outlineLevel="1">
      <c r="A26" s="132"/>
      <c r="B26" s="136"/>
      <c r="C26" s="38"/>
      <c r="D26" s="84"/>
      <c r="E26" s="84"/>
      <c r="F26" s="84"/>
      <c r="G26" s="83"/>
      <c r="H26" s="209" t="s">
        <v>544</v>
      </c>
      <c r="I26" s="138"/>
      <c r="J26" s="185"/>
      <c r="K26" s="185"/>
      <c r="L26" s="140" t="str">
        <f>IF(I26&lt;&gt;0,((VLOOKUP(I26,'1. Standard_Cost'!$B$4:$D$9,2)+VLOOKUP(I26,'1. Standard_Cost'!$B$4:$D$9,3))*J26*K26),"0")</f>
        <v>0</v>
      </c>
      <c r="M26" s="140">
        <f>L26*'1. Standard_Cost'!$F$4</f>
        <v>0</v>
      </c>
      <c r="N26" s="141"/>
      <c r="O26" s="141"/>
      <c r="P26" s="141"/>
      <c r="Q26" s="141"/>
      <c r="R26" s="142">
        <f>'1. Standard_Cost'!$B$13*N26*P26</f>
        <v>0</v>
      </c>
      <c r="S26" s="142">
        <f>N26*O26*P26*'1. Standard_Cost'!$C$13</f>
        <v>0</v>
      </c>
      <c r="T26" s="142">
        <f>N26*P26*Q26*'1. Standard_Cost'!$D$13</f>
        <v>0</v>
      </c>
      <c r="U26" s="142">
        <f>N26*O26*'1. Standard_Cost'!$E$13</f>
        <v>0</v>
      </c>
      <c r="V26" s="141"/>
      <c r="W26" s="141"/>
      <c r="X26" s="141"/>
      <c r="Y26" s="142">
        <f>+V26*((X26*'1. Standard_Cost'!$B$17)+(W26*X26*'1. Standard_Cost'!$C$17))</f>
        <v>0</v>
      </c>
      <c r="Z26" s="141"/>
      <c r="AA26" s="141"/>
      <c r="AB26" s="142">
        <f>+Z26*'1. Standard_Cost'!$B$21+AA26*'1. Standard_Cost'!$C$21</f>
        <v>0</v>
      </c>
      <c r="AC26" s="143">
        <f>40*1500</f>
        <v>60000</v>
      </c>
      <c r="AD26" s="144"/>
      <c r="AE26" s="142">
        <f>SUM(AD26,AC26,AB26,Y26,U26,T26,S26,R26)*'1. Standard_Cost'!$B$29</f>
        <v>12000</v>
      </c>
      <c r="AF26" s="142">
        <f t="shared" si="15"/>
        <v>72000</v>
      </c>
      <c r="AG26" s="141"/>
      <c r="AH26" s="141"/>
      <c r="AI26" s="141"/>
      <c r="AJ26" s="145"/>
      <c r="AK26" s="145"/>
      <c r="AL26" s="145"/>
      <c r="AM26" s="142">
        <f>AG26*'1. Standard_Cost'!$B$25+'Incremental_Cost Year 2'!AH29*'1. Standard_Cost'!$C$25+'Incremental_Cost Year 2'!AI29*'1. Standard_Cost'!$D$25+'Incremental_Cost Year 2'!AJ29+'Incremental_Cost Year 2'!AL29+AK26</f>
        <v>0</v>
      </c>
      <c r="AN26" s="142">
        <f>AM26*'1. Standard_Cost'!$C$29</f>
        <v>0</v>
      </c>
      <c r="AO26" s="160"/>
      <c r="AQ26" s="20">
        <f t="shared" si="16"/>
        <v>0</v>
      </c>
      <c r="AR26" s="20">
        <f t="shared" si="17"/>
        <v>72000</v>
      </c>
      <c r="AS26" s="20">
        <f t="shared" si="18"/>
        <v>0</v>
      </c>
      <c r="AT26" s="20">
        <f t="shared" si="21"/>
        <v>72000</v>
      </c>
      <c r="AU26" s="24">
        <f t="shared" si="19"/>
        <v>72000</v>
      </c>
      <c r="AV26" s="24"/>
      <c r="AW26" s="24"/>
      <c r="AX26" s="24"/>
      <c r="AY26" s="24"/>
      <c r="AZ26" s="24"/>
      <c r="BA26" s="24"/>
      <c r="BB26" s="25">
        <f t="shared" si="20"/>
        <v>0</v>
      </c>
    </row>
    <row r="27" spans="1:54" ht="22.2" customHeight="1" outlineLevel="1">
      <c r="A27" s="132"/>
      <c r="B27" s="136"/>
      <c r="C27" s="38"/>
      <c r="D27" s="84"/>
      <c r="E27" s="84"/>
      <c r="F27" s="84"/>
      <c r="G27" s="83"/>
      <c r="H27" s="209" t="s">
        <v>545</v>
      </c>
      <c r="I27" s="138"/>
      <c r="J27" s="185"/>
      <c r="K27" s="185"/>
      <c r="L27" s="140" t="str">
        <f>IF(I27&lt;&gt;0,((VLOOKUP(I27,'1. Standard_Cost'!$B$4:$D$9,2)+VLOOKUP(I27,'1. Standard_Cost'!$B$4:$D$9,3))*J27*K27),"0")</f>
        <v>0</v>
      </c>
      <c r="M27" s="140">
        <f>L27*'1. Standard_Cost'!$F$4</f>
        <v>0</v>
      </c>
      <c r="N27" s="141"/>
      <c r="O27" s="141"/>
      <c r="P27" s="141"/>
      <c r="Q27" s="141"/>
      <c r="R27" s="142">
        <f>'1. Standard_Cost'!$B$13*N27*P27</f>
        <v>0</v>
      </c>
      <c r="S27" s="142">
        <f>N27*O27*P27*'1. Standard_Cost'!$C$13</f>
        <v>0</v>
      </c>
      <c r="T27" s="142">
        <f>N27*P27*Q27*'1. Standard_Cost'!$D$13</f>
        <v>0</v>
      </c>
      <c r="U27" s="142">
        <f>N27*O27*'1. Standard_Cost'!$E$13</f>
        <v>0</v>
      </c>
      <c r="V27" s="141"/>
      <c r="W27" s="141"/>
      <c r="X27" s="141"/>
      <c r="Y27" s="142">
        <f>+V27*((X27*'1. Standard_Cost'!$B$17)+(W27*X27*'1. Standard_Cost'!$C$17))</f>
        <v>0</v>
      </c>
      <c r="Z27" s="141"/>
      <c r="AA27" s="141"/>
      <c r="AB27" s="142">
        <f>+Z27*'1. Standard_Cost'!$B$21+AA27*'1. Standard_Cost'!$C$21</f>
        <v>0</v>
      </c>
      <c r="AC27" s="143">
        <f>40*1500</f>
        <v>60000</v>
      </c>
      <c r="AD27" s="144"/>
      <c r="AE27" s="142">
        <f>SUM(AD27,AC27,AB27,Y27,U27,T27,S27,R27)*'1. Standard_Cost'!$B$29</f>
        <v>12000</v>
      </c>
      <c r="AF27" s="142">
        <f t="shared" si="15"/>
        <v>72000</v>
      </c>
      <c r="AG27" s="141"/>
      <c r="AH27" s="141"/>
      <c r="AI27" s="141"/>
      <c r="AJ27" s="145"/>
      <c r="AK27" s="145"/>
      <c r="AL27" s="145"/>
      <c r="AM27" s="142">
        <f>AG27*'1. Standard_Cost'!$B$25+'Incremental_Cost Year 2'!AH30*'1. Standard_Cost'!$C$25+'Incremental_Cost Year 2'!AI30*'1. Standard_Cost'!$D$25+'Incremental_Cost Year 2'!AJ30+'Incremental_Cost Year 2'!AL30+AK27</f>
        <v>0</v>
      </c>
      <c r="AN27" s="142">
        <f>AM27*'1. Standard_Cost'!$C$29</f>
        <v>0</v>
      </c>
      <c r="AO27" s="160"/>
      <c r="AQ27" s="20">
        <f t="shared" si="16"/>
        <v>0</v>
      </c>
      <c r="AR27" s="20">
        <f t="shared" si="17"/>
        <v>72000</v>
      </c>
      <c r="AS27" s="20">
        <f t="shared" si="18"/>
        <v>0</v>
      </c>
      <c r="AT27" s="20">
        <f t="shared" si="21"/>
        <v>72000</v>
      </c>
      <c r="AU27" s="24">
        <f t="shared" si="19"/>
        <v>72000</v>
      </c>
      <c r="AV27" s="24"/>
      <c r="AW27" s="24"/>
      <c r="AX27" s="24"/>
      <c r="AY27" s="24"/>
      <c r="AZ27" s="24"/>
      <c r="BA27" s="24"/>
      <c r="BB27" s="25">
        <f t="shared" si="20"/>
        <v>0</v>
      </c>
    </row>
    <row r="28" spans="1:54" ht="20.399999999999999" customHeight="1" outlineLevel="1">
      <c r="A28" s="132"/>
      <c r="B28" s="136"/>
      <c r="C28" s="38"/>
      <c r="D28" s="84"/>
      <c r="E28" s="84"/>
      <c r="F28" s="84"/>
      <c r="G28" s="83"/>
      <c r="H28" s="209" t="s">
        <v>546</v>
      </c>
      <c r="I28" s="138"/>
      <c r="J28" s="185"/>
      <c r="K28" s="185"/>
      <c r="L28" s="140" t="str">
        <f>IF(I28&lt;&gt;0,((VLOOKUP(I28,'1. Standard_Cost'!$B$4:$D$9,2)+VLOOKUP(I28,'1. Standard_Cost'!$B$4:$D$9,3))*J28*K28),"0")</f>
        <v>0</v>
      </c>
      <c r="M28" s="140">
        <f>L28*'1. Standard_Cost'!$F$4</f>
        <v>0</v>
      </c>
      <c r="N28" s="141"/>
      <c r="O28" s="141"/>
      <c r="P28" s="141"/>
      <c r="Q28" s="141"/>
      <c r="R28" s="142">
        <f>'1. Standard_Cost'!$B$13*N28*P28</f>
        <v>0</v>
      </c>
      <c r="S28" s="142">
        <f>N28*O28*P28*'1. Standard_Cost'!$C$13</f>
        <v>0</v>
      </c>
      <c r="T28" s="142">
        <f>N28*P28*Q28*'1. Standard_Cost'!$D$13</f>
        <v>0</v>
      </c>
      <c r="U28" s="142">
        <f>N28*O28*'1. Standard_Cost'!$E$13</f>
        <v>0</v>
      </c>
      <c r="V28" s="141"/>
      <c r="W28" s="141"/>
      <c r="X28" s="141"/>
      <c r="Y28" s="142">
        <f>+V28*((X28*'1. Standard_Cost'!$B$17)+(W28*X28*'1. Standard_Cost'!$C$17))</f>
        <v>0</v>
      </c>
      <c r="Z28" s="141"/>
      <c r="AA28" s="141"/>
      <c r="AB28" s="142">
        <f>+Z28*'1. Standard_Cost'!$B$21+AA28*'1. Standard_Cost'!$C$21</f>
        <v>0</v>
      </c>
      <c r="AC28" s="143">
        <f>40*1500</f>
        <v>60000</v>
      </c>
      <c r="AD28" s="144"/>
      <c r="AE28" s="142">
        <f>SUM(AD28,AC28,AB28,Y28,U28,T28,S28,R28)*'1. Standard_Cost'!$B$29</f>
        <v>12000</v>
      </c>
      <c r="AF28" s="142">
        <f t="shared" si="15"/>
        <v>72000</v>
      </c>
      <c r="AG28" s="141"/>
      <c r="AH28" s="141"/>
      <c r="AI28" s="141"/>
      <c r="AJ28" s="145"/>
      <c r="AK28" s="145"/>
      <c r="AL28" s="145"/>
      <c r="AM28" s="142">
        <f>AG28*'1. Standard_Cost'!$B$25+'Incremental_Cost Year 2'!AH31*'1. Standard_Cost'!$C$25+'Incremental_Cost Year 2'!AI31*'1. Standard_Cost'!$D$25+'Incremental_Cost Year 2'!AJ31+'Incremental_Cost Year 2'!AL31+AK28</f>
        <v>0</v>
      </c>
      <c r="AN28" s="142">
        <f>AM28*'1. Standard_Cost'!$C$29</f>
        <v>0</v>
      </c>
      <c r="AO28" s="160"/>
      <c r="AQ28" s="20">
        <f t="shared" si="16"/>
        <v>0</v>
      </c>
      <c r="AR28" s="20">
        <f t="shared" si="17"/>
        <v>72000</v>
      </c>
      <c r="AS28" s="20">
        <f t="shared" si="18"/>
        <v>0</v>
      </c>
      <c r="AT28" s="20">
        <f t="shared" si="21"/>
        <v>72000</v>
      </c>
      <c r="AU28" s="24">
        <f t="shared" si="19"/>
        <v>72000</v>
      </c>
      <c r="AV28" s="24"/>
      <c r="AW28" s="24"/>
      <c r="AX28" s="24"/>
      <c r="AY28" s="24"/>
      <c r="AZ28" s="24"/>
      <c r="BA28" s="24"/>
      <c r="BB28" s="25">
        <f t="shared" si="20"/>
        <v>0</v>
      </c>
    </row>
    <row r="29" spans="1:54" ht="53.4" customHeight="1" outlineLevel="2">
      <c r="A29" s="132"/>
      <c r="B29" s="136"/>
      <c r="C29" s="38"/>
      <c r="D29" s="84"/>
      <c r="E29" s="84"/>
      <c r="F29" s="84"/>
      <c r="G29" s="83"/>
      <c r="H29" s="209" t="s">
        <v>548</v>
      </c>
      <c r="I29" s="138"/>
      <c r="J29" s="185"/>
      <c r="K29" s="185"/>
      <c r="L29" s="140" t="str">
        <f>IF(I29&lt;&gt;0,((VLOOKUP(I29,'1. Standard_Cost'!$B$4:$D$9,2)+VLOOKUP(I29,'1. Standard_Cost'!$B$4:$D$9,3))*J29*K29),"0")</f>
        <v>0</v>
      </c>
      <c r="M29" s="140">
        <f>L29*'1. Standard_Cost'!$F$4</f>
        <v>0</v>
      </c>
      <c r="N29" s="141"/>
      <c r="O29" s="141"/>
      <c r="P29" s="141"/>
      <c r="Q29" s="141"/>
      <c r="R29" s="142">
        <f>'1. Standard_Cost'!$B$13*N29*P29</f>
        <v>0</v>
      </c>
      <c r="S29" s="142">
        <f>N29*O29*P29*'1. Standard_Cost'!$C$13</f>
        <v>0</v>
      </c>
      <c r="T29" s="142">
        <f>N29*P29*Q29*'1. Standard_Cost'!$D$13</f>
        <v>0</v>
      </c>
      <c r="U29" s="142">
        <f>N29*O29*'1. Standard_Cost'!$E$13</f>
        <v>0</v>
      </c>
      <c r="V29" s="141"/>
      <c r="W29" s="141"/>
      <c r="X29" s="141"/>
      <c r="Y29" s="142">
        <f>+V29*((X29*'1. Standard_Cost'!$B$17)+(W29*X29*'1. Standard_Cost'!$C$17))</f>
        <v>0</v>
      </c>
      <c r="Z29" s="141"/>
      <c r="AA29" s="141"/>
      <c r="AB29" s="142">
        <f>+Z29*'1. Standard_Cost'!$B$21+AA29*'1. Standard_Cost'!$C$21</f>
        <v>0</v>
      </c>
      <c r="AC29" s="143">
        <v>0</v>
      </c>
      <c r="AD29" s="144"/>
      <c r="AE29" s="142">
        <f>SUM(AD29,AC29,AB29,Y29,U29,T29,S29,R29)*'1. Standard_Cost'!$B$29</f>
        <v>0</v>
      </c>
      <c r="AF29" s="142">
        <f t="shared" si="15"/>
        <v>0</v>
      </c>
      <c r="AG29" s="141"/>
      <c r="AH29" s="141"/>
      <c r="AI29" s="141"/>
      <c r="AJ29" s="145"/>
      <c r="AK29" s="145"/>
      <c r="AL29" s="145"/>
      <c r="AM29" s="142">
        <f>AG29*'1. Standard_Cost'!$B$25+'Incremental_Cost Year 2'!AH29*'1. Standard_Cost'!$C$25+'Incremental_Cost Year 2'!AI29*'1. Standard_Cost'!$D$25+'Incremental_Cost Year 2'!AJ29+'Incremental_Cost Year 2'!AL29+AK29</f>
        <v>0</v>
      </c>
      <c r="AN29" s="142">
        <f>AM29*'1. Standard_Cost'!$C$29</f>
        <v>0</v>
      </c>
      <c r="AO29" s="160"/>
      <c r="AQ29" s="20">
        <f t="shared" si="16"/>
        <v>0</v>
      </c>
      <c r="AR29" s="20">
        <f t="shared" si="17"/>
        <v>0</v>
      </c>
      <c r="AS29" s="20">
        <f t="shared" si="18"/>
        <v>0</v>
      </c>
      <c r="AT29" s="20">
        <f t="shared" si="21"/>
        <v>0</v>
      </c>
      <c r="AU29" s="24">
        <f t="shared" si="19"/>
        <v>0</v>
      </c>
      <c r="AV29" s="24"/>
      <c r="AW29" s="24"/>
      <c r="AX29" s="24"/>
      <c r="AY29" s="24"/>
      <c r="AZ29" s="24"/>
      <c r="BA29" s="24"/>
      <c r="BB29" s="25">
        <f t="shared" si="20"/>
        <v>0</v>
      </c>
    </row>
    <row r="30" spans="1:54" ht="41.4" outlineLevel="1">
      <c r="A30" s="132"/>
      <c r="B30" s="136"/>
      <c r="C30" s="38"/>
      <c r="D30" s="46" t="s">
        <v>581</v>
      </c>
      <c r="E30" s="86" t="s">
        <v>397</v>
      </c>
      <c r="F30" s="88" t="s">
        <v>433</v>
      </c>
      <c r="G30" s="88" t="s">
        <v>434</v>
      </c>
      <c r="H30" s="180" t="s">
        <v>53</v>
      </c>
      <c r="I30" s="146"/>
      <c r="J30" s="146"/>
      <c r="K30" s="146"/>
      <c r="L30" s="147">
        <f>SUM(L12:L29)</f>
        <v>0</v>
      </c>
      <c r="M30" s="147">
        <f>SUM(M12:M29)</f>
        <v>0</v>
      </c>
      <c r="N30" s="146"/>
      <c r="O30" s="146"/>
      <c r="P30" s="146"/>
      <c r="Q30" s="146"/>
      <c r="R30" s="147">
        <f t="shared" ref="R30:U30" si="24">SUM(R12:R29)</f>
        <v>0</v>
      </c>
      <c r="S30" s="147">
        <f t="shared" si="24"/>
        <v>0</v>
      </c>
      <c r="T30" s="147">
        <f t="shared" si="24"/>
        <v>0</v>
      </c>
      <c r="U30" s="147">
        <f t="shared" si="24"/>
        <v>0</v>
      </c>
      <c r="V30" s="146"/>
      <c r="W30" s="146"/>
      <c r="X30" s="146"/>
      <c r="Y30" s="147">
        <f>SUM(Y12:Y29)</f>
        <v>0</v>
      </c>
      <c r="Z30" s="146"/>
      <c r="AA30" s="146"/>
      <c r="AB30" s="147">
        <f t="shared" ref="AB30:AF30" si="25">SUM(AB12:AB29)</f>
        <v>0</v>
      </c>
      <c r="AC30" s="147">
        <f t="shared" si="25"/>
        <v>180000</v>
      </c>
      <c r="AD30" s="147">
        <f t="shared" si="25"/>
        <v>0</v>
      </c>
      <c r="AE30" s="147">
        <f t="shared" si="25"/>
        <v>36000</v>
      </c>
      <c r="AF30" s="147">
        <f t="shared" si="25"/>
        <v>216000</v>
      </c>
      <c r="AG30" s="146"/>
      <c r="AH30" s="146"/>
      <c r="AI30" s="146"/>
      <c r="AJ30" s="147">
        <f t="shared" ref="AJ30:AN30" si="26">SUM(AJ12:AJ29)</f>
        <v>0</v>
      </c>
      <c r="AK30" s="147">
        <f t="shared" si="26"/>
        <v>0</v>
      </c>
      <c r="AL30" s="147">
        <f t="shared" si="26"/>
        <v>0</v>
      </c>
      <c r="AM30" s="147">
        <f t="shared" si="26"/>
        <v>0</v>
      </c>
      <c r="AN30" s="147">
        <f t="shared" si="26"/>
        <v>0</v>
      </c>
      <c r="AO30" s="166"/>
      <c r="AP30" s="32"/>
      <c r="AQ30" s="147">
        <f t="shared" ref="AQ30:BA30" si="27">SUM(AQ12:AQ29)</f>
        <v>0</v>
      </c>
      <c r="AR30" s="147">
        <f t="shared" si="27"/>
        <v>216000</v>
      </c>
      <c r="AS30" s="147">
        <f t="shared" si="27"/>
        <v>0</v>
      </c>
      <c r="AT30" s="147">
        <f t="shared" si="27"/>
        <v>216000</v>
      </c>
      <c r="AU30" s="147">
        <f t="shared" si="27"/>
        <v>216000</v>
      </c>
      <c r="AV30" s="147">
        <f t="shared" si="27"/>
        <v>0</v>
      </c>
      <c r="AW30" s="147">
        <f t="shared" si="27"/>
        <v>0</v>
      </c>
      <c r="AX30" s="147">
        <f t="shared" si="27"/>
        <v>0</v>
      </c>
      <c r="AY30" s="147">
        <f t="shared" si="27"/>
        <v>0</v>
      </c>
      <c r="AZ30" s="147">
        <f t="shared" si="27"/>
        <v>0</v>
      </c>
      <c r="BA30" s="147">
        <f t="shared" si="27"/>
        <v>0</v>
      </c>
      <c r="BB30" s="25">
        <f t="shared" si="20"/>
        <v>0</v>
      </c>
    </row>
    <row r="31" spans="1:54" ht="107.4" customHeight="1" outlineLevel="2">
      <c r="A31" s="132"/>
      <c r="B31" s="136"/>
      <c r="C31" s="38"/>
      <c r="D31" s="137"/>
      <c r="E31" s="137"/>
      <c r="F31" s="87"/>
      <c r="G31" s="82"/>
      <c r="H31" s="209" t="s">
        <v>562</v>
      </c>
      <c r="I31" s="138" t="s">
        <v>436</v>
      </c>
      <c r="J31" s="139">
        <v>12</v>
      </c>
      <c r="K31" s="139">
        <v>8</v>
      </c>
      <c r="L31" s="140">
        <f>IF(I31&lt;&gt;0,((VLOOKUP(I31,'1. Standard_Cost'!$B$4:$D$9,2)+VLOOKUP(I31,'1. Standard_Cost'!$B$4:$D$9,3))*J31*K31),"0")</f>
        <v>5136000</v>
      </c>
      <c r="M31" s="140">
        <f>L31*'1. Standard_Cost'!$F$4</f>
        <v>857712</v>
      </c>
      <c r="N31" s="141">
        <v>0</v>
      </c>
      <c r="O31" s="141">
        <v>0</v>
      </c>
      <c r="P31" s="141">
        <v>0</v>
      </c>
      <c r="Q31" s="141"/>
      <c r="R31" s="142">
        <f>'1. Standard_Cost'!$B$13*N31*P31</f>
        <v>0</v>
      </c>
      <c r="S31" s="142">
        <f>N31*O31*P31*'1. Standard_Cost'!$C$13</f>
        <v>0</v>
      </c>
      <c r="T31" s="142">
        <f>N31*P31*Q31*'1. Standard_Cost'!$D$13</f>
        <v>0</v>
      </c>
      <c r="U31" s="142">
        <f>N31*O31*'1. Standard_Cost'!$E$13</f>
        <v>0</v>
      </c>
      <c r="V31" s="141"/>
      <c r="W31" s="141"/>
      <c r="X31" s="141"/>
      <c r="Y31" s="142">
        <f>+V31*((X31*'1. Standard_Cost'!$B$17)+(W31*X31*'1. Standard_Cost'!$C$17))</f>
        <v>0</v>
      </c>
      <c r="Z31" s="141"/>
      <c r="AA31" s="141"/>
      <c r="AB31" s="142">
        <f>+Z31*'1. Standard_Cost'!$B$21+AA31*'1. Standard_Cost'!$C$21</f>
        <v>0</v>
      </c>
      <c r="AC31" s="143">
        <f>7716000/2</f>
        <v>3858000</v>
      </c>
      <c r="AD31" s="144"/>
      <c r="AE31" s="142">
        <f>SUM(AD31,AC31,AB31,Y31,U31,T31,S31,R31)*'1. Standard_Cost'!$B$29</f>
        <v>771600</v>
      </c>
      <c r="AF31" s="142">
        <f t="shared" ref="AF31" si="28">SUM(AE31,AD31,AC31,AB31,Y31,U31,T31,S31,R31)</f>
        <v>4629600</v>
      </c>
      <c r="AG31" s="141"/>
      <c r="AH31" s="141"/>
      <c r="AI31" s="141"/>
      <c r="AJ31" s="145"/>
      <c r="AK31" s="145"/>
      <c r="AL31" s="145"/>
      <c r="AM31" s="142">
        <f>AG31*'1. Standard_Cost'!$B$25+'Incremental_Cost Year 2'!AH31*'1. Standard_Cost'!$C$25+'Incremental_Cost Year 2'!AI31*'1. Standard_Cost'!$D$25+'Incremental_Cost Year 2'!AJ31+'Incremental_Cost Year 2'!AL31+AK31</f>
        <v>0</v>
      </c>
      <c r="AN31" s="142">
        <f>AM31*'1. Standard_Cost'!$C$29</f>
        <v>0</v>
      </c>
      <c r="AO31" s="160"/>
      <c r="AQ31" s="20">
        <f t="shared" ref="AQ31" si="29">L31+M31</f>
        <v>5993712</v>
      </c>
      <c r="AR31" s="20">
        <f t="shared" ref="AR31" si="30">AF31</f>
        <v>4629600</v>
      </c>
      <c r="AS31" s="20">
        <f t="shared" ref="AS31" si="31">AM31+AN31</f>
        <v>0</v>
      </c>
      <c r="AT31" s="20">
        <f>SUM(AQ31,AR31,AS31)</f>
        <v>10623312</v>
      </c>
      <c r="AU31" s="24">
        <f>+AQ31</f>
        <v>5993712</v>
      </c>
      <c r="AV31" s="24">
        <v>2706000</v>
      </c>
      <c r="AW31" s="24"/>
      <c r="AX31" s="24"/>
      <c r="AY31" s="24"/>
      <c r="AZ31" s="24">
        <f>AT31-AU31-AV31</f>
        <v>1923600</v>
      </c>
      <c r="BA31" s="24"/>
      <c r="BB31" s="25">
        <f t="shared" si="20"/>
        <v>0</v>
      </c>
    </row>
    <row r="32" spans="1:54" ht="129.6" customHeight="1" outlineLevel="2">
      <c r="A32" s="132"/>
      <c r="B32" s="136"/>
      <c r="C32" s="38"/>
      <c r="D32" s="84"/>
      <c r="E32" s="84"/>
      <c r="F32" s="84"/>
      <c r="G32" s="83"/>
      <c r="H32" s="209" t="s">
        <v>561</v>
      </c>
      <c r="I32" s="138"/>
      <c r="J32" s="139"/>
      <c r="K32" s="139"/>
      <c r="L32" s="140" t="str">
        <f>IF(I32&lt;&gt;0,((VLOOKUP(I32,'1. Standard_Cost'!$B$4:$D$9,2)+VLOOKUP(I32,'1. Standard_Cost'!$B$4:$D$9,3))*J32*K32),"0")</f>
        <v>0</v>
      </c>
      <c r="M32" s="140">
        <f>L32*'1. Standard_Cost'!$F$4</f>
        <v>0</v>
      </c>
      <c r="N32" s="141"/>
      <c r="O32" s="141"/>
      <c r="P32" s="141"/>
      <c r="Q32" s="141"/>
      <c r="R32" s="142">
        <f>'1. Standard_Cost'!$B$13*N32*P32</f>
        <v>0</v>
      </c>
      <c r="S32" s="142">
        <f>N32*O32*P32*'1. Standard_Cost'!$C$13</f>
        <v>0</v>
      </c>
      <c r="T32" s="142">
        <f>N32*P32*Q32*'1. Standard_Cost'!$D$13</f>
        <v>0</v>
      </c>
      <c r="U32" s="142">
        <f>N32*O32*'1. Standard_Cost'!$E$13</f>
        <v>0</v>
      </c>
      <c r="V32" s="141"/>
      <c r="W32" s="141"/>
      <c r="X32" s="141"/>
      <c r="Y32" s="142">
        <f>+V32*((X32*'1. Standard_Cost'!$B$17)+(W32*X32*'1. Standard_Cost'!$C$17))</f>
        <v>0</v>
      </c>
      <c r="Z32" s="141"/>
      <c r="AA32" s="141"/>
      <c r="AB32" s="142">
        <f>+Z32*'1. Standard_Cost'!$B$21+AA32*'1. Standard_Cost'!$C$21</f>
        <v>0</v>
      </c>
      <c r="AC32" s="143"/>
      <c r="AD32" s="144"/>
      <c r="AE32" s="142">
        <f>SUM(AD32,AC32,AB32,Y32,U32,T32,S32,R32)*'1. Standard_Cost'!$B$29</f>
        <v>0</v>
      </c>
      <c r="AF32" s="142">
        <f t="shared" ref="AF32:AF34" si="32">SUM(AE32,AD32,AC32,AB32,Y32,U32,T32,S32,R32)</f>
        <v>0</v>
      </c>
      <c r="AG32" s="141"/>
      <c r="AH32" s="141"/>
      <c r="AI32" s="141"/>
      <c r="AJ32" s="145"/>
      <c r="AK32" s="145"/>
      <c r="AL32" s="145"/>
      <c r="AM32" s="142">
        <f>AG32*'1. Standard_Cost'!$B$25+'Incremental_Cost Year 1'!AH32*'1. Standard_Cost'!$C$25+'Incremental_Cost Year 1'!AI32*'1. Standard_Cost'!$D$25+'Incremental_Cost Year 1'!AJ32+'Incremental_Cost Year 1'!AL32+AK32</f>
        <v>0</v>
      </c>
      <c r="AN32" s="142">
        <f>AM32*'1. Standard_Cost'!$C$29</f>
        <v>0</v>
      </c>
      <c r="AO32" s="160"/>
      <c r="AQ32" s="20">
        <f t="shared" si="16"/>
        <v>0</v>
      </c>
      <c r="AR32" s="20">
        <f t="shared" si="17"/>
        <v>0</v>
      </c>
      <c r="AS32" s="20">
        <f t="shared" si="18"/>
        <v>0</v>
      </c>
      <c r="AT32" s="20">
        <f t="shared" ref="AT32:AT34" si="33">SUM(AQ32,AR32,AS32)</f>
        <v>0</v>
      </c>
      <c r="AU32" s="24"/>
      <c r="AV32" s="24"/>
      <c r="AW32" s="24"/>
      <c r="AX32" s="24"/>
      <c r="AY32" s="24"/>
      <c r="AZ32" s="24"/>
      <c r="BA32" s="24"/>
      <c r="BB32" s="25">
        <f t="shared" si="20"/>
        <v>0</v>
      </c>
    </row>
    <row r="33" spans="1:54" ht="136.94999999999999" customHeight="1" outlineLevel="2">
      <c r="A33" s="132"/>
      <c r="B33" s="136"/>
      <c r="C33" s="38"/>
      <c r="D33" s="84"/>
      <c r="E33" s="84"/>
      <c r="F33" s="84"/>
      <c r="G33" s="83"/>
      <c r="H33" s="209" t="s">
        <v>560</v>
      </c>
      <c r="I33" s="138"/>
      <c r="J33" s="139"/>
      <c r="K33" s="139"/>
      <c r="L33" s="140" t="str">
        <f>IF(I33&lt;&gt;0,((VLOOKUP(I33,'1. Standard_Cost'!$B$4:$D$9,2)+VLOOKUP(I33,'1. Standard_Cost'!$B$4:$D$9,3))*J33*K33),"0")</f>
        <v>0</v>
      </c>
      <c r="M33" s="140">
        <f>L33*'1. Standard_Cost'!$F$4</f>
        <v>0</v>
      </c>
      <c r="N33" s="141"/>
      <c r="O33" s="141"/>
      <c r="P33" s="141"/>
      <c r="Q33" s="141"/>
      <c r="R33" s="142">
        <f>'1. Standard_Cost'!$B$13*N33*P33</f>
        <v>0</v>
      </c>
      <c r="S33" s="142">
        <f>N33*O33*P33*'1. Standard_Cost'!$C$13</f>
        <v>0</v>
      </c>
      <c r="T33" s="142">
        <f>N33*P33*Q33*'1. Standard_Cost'!$D$13</f>
        <v>0</v>
      </c>
      <c r="U33" s="142">
        <f>N33*O33*'1. Standard_Cost'!$E$13</f>
        <v>0</v>
      </c>
      <c r="V33" s="141"/>
      <c r="W33" s="141"/>
      <c r="X33" s="141"/>
      <c r="Y33" s="142">
        <f>+V33*((X33*'1. Standard_Cost'!$B$17)+(W33*X33*'1. Standard_Cost'!$C$17))</f>
        <v>0</v>
      </c>
      <c r="Z33" s="141"/>
      <c r="AA33" s="141"/>
      <c r="AB33" s="142">
        <f>+Z33*'1. Standard_Cost'!$B$21+AA33*'1. Standard_Cost'!$C$21</f>
        <v>0</v>
      </c>
      <c r="AC33" s="143"/>
      <c r="AD33" s="144"/>
      <c r="AE33" s="142">
        <f>SUM(AD33,AC33,AB33,Y33,U33,T33,S33,R33)*'1. Standard_Cost'!$B$29</f>
        <v>0</v>
      </c>
      <c r="AF33" s="142">
        <f t="shared" si="32"/>
        <v>0</v>
      </c>
      <c r="AG33" s="141"/>
      <c r="AH33" s="141"/>
      <c r="AI33" s="141"/>
      <c r="AJ33" s="145"/>
      <c r="AK33" s="145"/>
      <c r="AL33" s="145"/>
      <c r="AM33" s="142">
        <f>AG33*'1. Standard_Cost'!$B$25+'Incremental_Cost Year 1'!AH33*'1. Standard_Cost'!$C$25+'Incremental_Cost Year 1'!AI33*'1. Standard_Cost'!$D$25+'Incremental_Cost Year 1'!AJ33+'Incremental_Cost Year 1'!AL33+AK33</f>
        <v>0</v>
      </c>
      <c r="AN33" s="142">
        <f>AM33*'1. Standard_Cost'!$C$29</f>
        <v>0</v>
      </c>
      <c r="AO33" s="160"/>
      <c r="AQ33" s="20">
        <f t="shared" si="16"/>
        <v>0</v>
      </c>
      <c r="AR33" s="20">
        <f t="shared" si="17"/>
        <v>0</v>
      </c>
      <c r="AS33" s="20">
        <f t="shared" si="18"/>
        <v>0</v>
      </c>
      <c r="AT33" s="20">
        <f t="shared" si="33"/>
        <v>0</v>
      </c>
      <c r="AU33" s="24"/>
      <c r="AV33" s="24"/>
      <c r="AW33" s="24"/>
      <c r="AX33" s="24"/>
      <c r="AY33" s="24"/>
      <c r="AZ33" s="24"/>
      <c r="BA33" s="24"/>
      <c r="BB33" s="25">
        <f t="shared" si="20"/>
        <v>0</v>
      </c>
    </row>
    <row r="34" spans="1:54" outlineLevel="2">
      <c r="A34" s="132"/>
      <c r="B34" s="136"/>
      <c r="C34" s="38"/>
      <c r="D34" s="84"/>
      <c r="E34" s="84"/>
      <c r="F34" s="84"/>
      <c r="G34" s="83"/>
      <c r="H34" s="210" t="s">
        <v>180</v>
      </c>
      <c r="I34" s="138"/>
      <c r="J34" s="139"/>
      <c r="K34" s="139"/>
      <c r="L34" s="140" t="str">
        <f>IF(I34&lt;&gt;0,((VLOOKUP(I34,'1. Standard_Cost'!$B$4:$D$9,2)+VLOOKUP(I34,'1. Standard_Cost'!$B$4:$D$9,3))*J34*K34),"0")</f>
        <v>0</v>
      </c>
      <c r="M34" s="140">
        <f>L34*'1. Standard_Cost'!$F$4</f>
        <v>0</v>
      </c>
      <c r="N34" s="141"/>
      <c r="O34" s="141"/>
      <c r="P34" s="141"/>
      <c r="Q34" s="141"/>
      <c r="R34" s="142">
        <f>'1. Standard_Cost'!$B$13*N34*P34</f>
        <v>0</v>
      </c>
      <c r="S34" s="142">
        <f>N34*O34*P34*'1. Standard_Cost'!$C$13</f>
        <v>0</v>
      </c>
      <c r="T34" s="142">
        <f>N34*P34*Q34*'1. Standard_Cost'!$D$13</f>
        <v>0</v>
      </c>
      <c r="U34" s="142">
        <f>N34*O34*'1. Standard_Cost'!$E$13</f>
        <v>0</v>
      </c>
      <c r="V34" s="141"/>
      <c r="W34" s="141"/>
      <c r="X34" s="141"/>
      <c r="Y34" s="142">
        <f>+V34*((X34*'1. Standard_Cost'!$B$17)+(W34*X34*'1. Standard_Cost'!$C$17))</f>
        <v>0</v>
      </c>
      <c r="Z34" s="141"/>
      <c r="AA34" s="141"/>
      <c r="AB34" s="142">
        <f>+Z34*'1. Standard_Cost'!$B$21+AA34*'1. Standard_Cost'!$C$21</f>
        <v>0</v>
      </c>
      <c r="AC34" s="143"/>
      <c r="AD34" s="144"/>
      <c r="AE34" s="142">
        <f>SUM(AD34,AC34,AB34,Y34,U34,T34,S34,R34)*'1. Standard_Cost'!$B$29</f>
        <v>0</v>
      </c>
      <c r="AF34" s="142">
        <f t="shared" si="32"/>
        <v>0</v>
      </c>
      <c r="AG34" s="141"/>
      <c r="AH34" s="141"/>
      <c r="AI34" s="141"/>
      <c r="AJ34" s="145"/>
      <c r="AK34" s="145"/>
      <c r="AL34" s="145"/>
      <c r="AM34" s="142">
        <f>AG34*'1. Standard_Cost'!$B$25+'Incremental_Cost Year 1'!AH34*'1. Standard_Cost'!$C$25+'Incremental_Cost Year 1'!AI34*'1. Standard_Cost'!$D$25+'Incremental_Cost Year 1'!AJ34+'Incremental_Cost Year 1'!AL34+AK34</f>
        <v>0</v>
      </c>
      <c r="AN34" s="142">
        <f>AM34*'1. Standard_Cost'!$C$29</f>
        <v>0</v>
      </c>
      <c r="AO34" s="160"/>
      <c r="AQ34" s="20">
        <f t="shared" si="16"/>
        <v>0</v>
      </c>
      <c r="AR34" s="20">
        <f t="shared" si="17"/>
        <v>0</v>
      </c>
      <c r="AS34" s="20">
        <f t="shared" si="18"/>
        <v>0</v>
      </c>
      <c r="AT34" s="20">
        <f t="shared" si="33"/>
        <v>0</v>
      </c>
      <c r="AU34" s="24"/>
      <c r="AV34" s="24"/>
      <c r="AW34" s="24"/>
      <c r="AX34" s="24"/>
      <c r="AY34" s="24"/>
      <c r="AZ34" s="24"/>
      <c r="BA34" s="24"/>
      <c r="BB34" s="25">
        <f t="shared" si="20"/>
        <v>0</v>
      </c>
    </row>
    <row r="35" spans="1:54" ht="27.6" outlineLevel="1">
      <c r="A35" s="132"/>
      <c r="B35" s="136"/>
      <c r="C35" s="38"/>
      <c r="D35" s="46" t="s">
        <v>581</v>
      </c>
      <c r="E35" s="86" t="s">
        <v>398</v>
      </c>
      <c r="F35" s="88" t="s">
        <v>435</v>
      </c>
      <c r="G35" s="88" t="s">
        <v>434</v>
      </c>
      <c r="H35" s="180" t="s">
        <v>54</v>
      </c>
      <c r="I35" s="146"/>
      <c r="J35" s="146"/>
      <c r="K35" s="146"/>
      <c r="L35" s="147">
        <f>SUM(L31:L34)</f>
        <v>5136000</v>
      </c>
      <c r="M35" s="147">
        <f>SUM(M31:M34)</f>
        <v>857712</v>
      </c>
      <c r="N35" s="146"/>
      <c r="O35" s="146"/>
      <c r="P35" s="146"/>
      <c r="Q35" s="146"/>
      <c r="R35" s="147">
        <f t="shared" ref="R35:U35" si="34">SUM(R31:R34)</f>
        <v>0</v>
      </c>
      <c r="S35" s="147">
        <f t="shared" si="34"/>
        <v>0</v>
      </c>
      <c r="T35" s="147">
        <f t="shared" si="34"/>
        <v>0</v>
      </c>
      <c r="U35" s="147">
        <f t="shared" si="34"/>
        <v>0</v>
      </c>
      <c r="V35" s="146"/>
      <c r="W35" s="146"/>
      <c r="X35" s="146"/>
      <c r="Y35" s="147">
        <f>SUM(Y31:Y34)</f>
        <v>0</v>
      </c>
      <c r="Z35" s="146"/>
      <c r="AA35" s="146"/>
      <c r="AB35" s="147">
        <f t="shared" ref="AB35:AF35" si="35">SUM(AB31:AB34)</f>
        <v>0</v>
      </c>
      <c r="AC35" s="147">
        <f t="shared" si="35"/>
        <v>3858000</v>
      </c>
      <c r="AD35" s="147">
        <f t="shared" si="35"/>
        <v>0</v>
      </c>
      <c r="AE35" s="147">
        <f t="shared" si="35"/>
        <v>771600</v>
      </c>
      <c r="AF35" s="147">
        <f t="shared" si="35"/>
        <v>4629600</v>
      </c>
      <c r="AG35" s="146"/>
      <c r="AH35" s="146"/>
      <c r="AI35" s="146"/>
      <c r="AJ35" s="147">
        <f t="shared" ref="AJ35:AN35" si="36">SUM(AJ31:AJ34)</f>
        <v>0</v>
      </c>
      <c r="AK35" s="147">
        <f t="shared" si="36"/>
        <v>0</v>
      </c>
      <c r="AL35" s="147">
        <f t="shared" si="36"/>
        <v>0</v>
      </c>
      <c r="AM35" s="147">
        <f t="shared" si="36"/>
        <v>0</v>
      </c>
      <c r="AN35" s="147">
        <f t="shared" si="36"/>
        <v>0</v>
      </c>
      <c r="AO35" s="166"/>
      <c r="AP35" s="32"/>
      <c r="AQ35" s="147">
        <f t="shared" ref="AQ35:BB35" si="37">SUM(AQ31:AQ34)</f>
        <v>5993712</v>
      </c>
      <c r="AR35" s="147">
        <f t="shared" si="37"/>
        <v>4629600</v>
      </c>
      <c r="AS35" s="147">
        <f t="shared" si="37"/>
        <v>0</v>
      </c>
      <c r="AT35" s="147">
        <f t="shared" si="37"/>
        <v>10623312</v>
      </c>
      <c r="AU35" s="147">
        <f t="shared" si="37"/>
        <v>5993712</v>
      </c>
      <c r="AV35" s="147">
        <f t="shared" si="37"/>
        <v>2706000</v>
      </c>
      <c r="AW35" s="147">
        <f t="shared" si="37"/>
        <v>0</v>
      </c>
      <c r="AX35" s="147">
        <f t="shared" si="37"/>
        <v>0</v>
      </c>
      <c r="AY35" s="147">
        <f t="shared" si="37"/>
        <v>0</v>
      </c>
      <c r="AZ35" s="147">
        <f t="shared" si="37"/>
        <v>1923600</v>
      </c>
      <c r="BA35" s="147">
        <f t="shared" si="37"/>
        <v>0</v>
      </c>
      <c r="BB35" s="147">
        <f t="shared" si="37"/>
        <v>0</v>
      </c>
    </row>
    <row r="36" spans="1:54" ht="156" outlineLevel="2">
      <c r="A36" s="132"/>
      <c r="B36" s="136"/>
      <c r="C36" s="38"/>
      <c r="D36" s="137"/>
      <c r="E36" s="137"/>
      <c r="F36" s="87"/>
      <c r="G36" s="82"/>
      <c r="H36" s="209" t="s">
        <v>563</v>
      </c>
      <c r="I36" s="138"/>
      <c r="J36" s="139"/>
      <c r="K36" s="139"/>
      <c r="L36" s="140" t="str">
        <f>IF(I36&lt;&gt;0,((VLOOKUP(I36,'1. Standard_Cost'!$B$4:$D$9,2)+VLOOKUP(I36,'1. Standard_Cost'!$B$4:$D$9,3))*J36*K36),"0")</f>
        <v>0</v>
      </c>
      <c r="M36" s="140">
        <f>L36*'1. Standard_Cost'!$F$4</f>
        <v>0</v>
      </c>
      <c r="N36" s="141">
        <v>0</v>
      </c>
      <c r="O36" s="141">
        <v>0</v>
      </c>
      <c r="P36" s="141">
        <v>0</v>
      </c>
      <c r="Q36" s="141"/>
      <c r="R36" s="142">
        <f>'1. Standard_Cost'!$B$13*N36*P36</f>
        <v>0</v>
      </c>
      <c r="S36" s="142">
        <f>N36*O36*P36*'1. Standard_Cost'!$C$13</f>
        <v>0</v>
      </c>
      <c r="T36" s="142">
        <f>N36*P36*Q36*'1. Standard_Cost'!$D$13</f>
        <v>0</v>
      </c>
      <c r="U36" s="142">
        <f>N36*O36*'1. Standard_Cost'!$E$13</f>
        <v>0</v>
      </c>
      <c r="V36" s="141"/>
      <c r="W36" s="141"/>
      <c r="X36" s="141"/>
      <c r="Y36" s="142">
        <f>+V36*((X36*'1. Standard_Cost'!$B$17)+(W36*X36*'1. Standard_Cost'!$C$17))</f>
        <v>0</v>
      </c>
      <c r="Z36" s="141"/>
      <c r="AA36" s="141"/>
      <c r="AB36" s="142">
        <f>+Z36*'1. Standard_Cost'!$B$21+AA36*'1. Standard_Cost'!$C$21</f>
        <v>0</v>
      </c>
      <c r="AC36" s="143"/>
      <c r="AD36" s="144"/>
      <c r="AE36" s="142">
        <f>SUM(AD36,AC36,AB36,Y36,U36,T36,S36,R36)*'1. Standard_Cost'!$B$29</f>
        <v>0</v>
      </c>
      <c r="AF36" s="142">
        <f t="shared" ref="AF36:AF39" si="38">SUM(AE36,AD36,AC36,AB36,Y36,U36,T36,S36,R36)</f>
        <v>0</v>
      </c>
      <c r="AG36" s="141"/>
      <c r="AH36" s="141"/>
      <c r="AI36" s="141"/>
      <c r="AJ36" s="145"/>
      <c r="AK36" s="145"/>
      <c r="AL36" s="145"/>
      <c r="AM36" s="142">
        <f>AG36*'1. Standard_Cost'!$B$25+'Incremental_Cost Year 1'!AH36*'1. Standard_Cost'!$C$25+'Incremental_Cost Year 1'!AI36*'1. Standard_Cost'!$D$25+'Incremental_Cost Year 1'!AJ36+'Incremental_Cost Year 1'!AL36+AK36</f>
        <v>0</v>
      </c>
      <c r="AN36" s="142">
        <f>AM36*'1. Standard_Cost'!$C$29</f>
        <v>0</v>
      </c>
      <c r="AO36" s="160"/>
      <c r="AQ36" s="20">
        <f>L36+M36</f>
        <v>0</v>
      </c>
      <c r="AR36" s="20">
        <f t="shared" ref="AR36:AR39" si="39">AF36</f>
        <v>0</v>
      </c>
      <c r="AS36" s="20">
        <f t="shared" ref="AS36:AS39" si="40">AM36+AN36</f>
        <v>0</v>
      </c>
      <c r="AT36" s="20">
        <f>SUM(AQ36,AR36,AS36)</f>
        <v>0</v>
      </c>
      <c r="AU36" s="24">
        <f t="shared" ref="AU36" si="41">AT36</f>
        <v>0</v>
      </c>
      <c r="AV36" s="24"/>
      <c r="AW36" s="24"/>
      <c r="AX36" s="24"/>
      <c r="AY36" s="24"/>
      <c r="AZ36" s="24"/>
      <c r="BA36" s="24"/>
      <c r="BB36" s="25">
        <f>SUM(AU36:BA36)-AT36</f>
        <v>0</v>
      </c>
    </row>
    <row r="37" spans="1:54" ht="171.6" outlineLevel="2">
      <c r="A37" s="132"/>
      <c r="B37" s="136"/>
      <c r="C37" s="38"/>
      <c r="D37" s="84"/>
      <c r="E37" s="84"/>
      <c r="F37" s="84"/>
      <c r="G37" s="83"/>
      <c r="H37" s="209" t="s">
        <v>467</v>
      </c>
      <c r="I37" s="138"/>
      <c r="J37" s="139"/>
      <c r="K37" s="139"/>
      <c r="L37" s="140" t="str">
        <f>IF(I37&lt;&gt;0,((VLOOKUP(I37,'1. Standard_Cost'!$B$4:$D$9,2)+VLOOKUP(I37,'1. Standard_Cost'!$B$4:$D$9,3))*J37*K37),"0")</f>
        <v>0</v>
      </c>
      <c r="M37" s="140">
        <f>L37*'1. Standard_Cost'!$F$4</f>
        <v>0</v>
      </c>
      <c r="N37" s="141"/>
      <c r="O37" s="141"/>
      <c r="P37" s="141"/>
      <c r="Q37" s="141"/>
      <c r="R37" s="142">
        <f>'1. Standard_Cost'!$B$13*N37*P37</f>
        <v>0</v>
      </c>
      <c r="S37" s="142">
        <f>N37*O37*P37*'1. Standard_Cost'!$C$13</f>
        <v>0</v>
      </c>
      <c r="T37" s="142">
        <f>N37*P37*Q37*'1. Standard_Cost'!$D$13</f>
        <v>0</v>
      </c>
      <c r="U37" s="142">
        <f>N37*O37*'1. Standard_Cost'!$E$13</f>
        <v>0</v>
      </c>
      <c r="V37" s="141"/>
      <c r="W37" s="141"/>
      <c r="X37" s="141"/>
      <c r="Y37" s="142">
        <f>+V37*((X37*'1. Standard_Cost'!$B$17)+(W37*X37*'1. Standard_Cost'!$C$17))</f>
        <v>0</v>
      </c>
      <c r="Z37" s="141"/>
      <c r="AA37" s="141"/>
      <c r="AB37" s="142">
        <f>+Z37*'1. Standard_Cost'!$B$21+AA37*'1. Standard_Cost'!$C$21</f>
        <v>0</v>
      </c>
      <c r="AC37" s="143"/>
      <c r="AD37" s="144"/>
      <c r="AE37" s="142">
        <f>SUM(AD37,AC37,AB37,Y37,U37,T37,S37,R37)*'1. Standard_Cost'!$B$29</f>
        <v>0</v>
      </c>
      <c r="AF37" s="142">
        <f t="shared" si="38"/>
        <v>0</v>
      </c>
      <c r="AG37" s="141"/>
      <c r="AH37" s="141"/>
      <c r="AI37" s="141"/>
      <c r="AJ37" s="145"/>
      <c r="AK37" s="145"/>
      <c r="AL37" s="145"/>
      <c r="AM37" s="142">
        <f>AG37*'1. Standard_Cost'!$B$25+'Incremental_Cost Year 1'!AH37*'1. Standard_Cost'!$C$25+'Incremental_Cost Year 1'!AI37*'1. Standard_Cost'!$D$25+'Incremental_Cost Year 1'!AJ37+'Incremental_Cost Year 1'!AL37+AK37</f>
        <v>0</v>
      </c>
      <c r="AN37" s="142">
        <f>AM37*'1. Standard_Cost'!$C$29</f>
        <v>0</v>
      </c>
      <c r="AO37" s="160"/>
      <c r="AQ37" s="20">
        <f t="shared" ref="AQ37:AQ39" si="42">L37+M37</f>
        <v>0</v>
      </c>
      <c r="AR37" s="20">
        <f t="shared" si="39"/>
        <v>0</v>
      </c>
      <c r="AS37" s="20">
        <f t="shared" si="40"/>
        <v>0</v>
      </c>
      <c r="AT37" s="20">
        <f t="shared" ref="AT37:AT39" si="43">SUM(AQ37,AR37,AS37)</f>
        <v>0</v>
      </c>
      <c r="AU37" s="24"/>
      <c r="AV37" s="24"/>
      <c r="AW37" s="24"/>
      <c r="AX37" s="24"/>
      <c r="AY37" s="24"/>
      <c r="AZ37" s="24"/>
      <c r="BA37" s="24"/>
      <c r="BB37" s="25">
        <f t="shared" ref="BB37:BB39" si="44">SUM(AU37:BA37)-AT37</f>
        <v>0</v>
      </c>
    </row>
    <row r="38" spans="1:54" ht="109.2" outlineLevel="2">
      <c r="A38" s="132"/>
      <c r="B38" s="136"/>
      <c r="C38" s="38"/>
      <c r="D38" s="84"/>
      <c r="E38" s="84"/>
      <c r="F38" s="84"/>
      <c r="G38" s="83"/>
      <c r="H38" s="209" t="s">
        <v>468</v>
      </c>
      <c r="I38" s="138"/>
      <c r="J38" s="139"/>
      <c r="K38" s="139"/>
      <c r="L38" s="140" t="str">
        <f>IF(I38&lt;&gt;0,((VLOOKUP(I38,'1. Standard_Cost'!$B$4:$D$9,2)+VLOOKUP(I38,'1. Standard_Cost'!$B$4:$D$9,3))*J38*K38),"0")</f>
        <v>0</v>
      </c>
      <c r="M38" s="140">
        <f>L38*'1. Standard_Cost'!$F$4</f>
        <v>0</v>
      </c>
      <c r="N38" s="141"/>
      <c r="O38" s="141"/>
      <c r="P38" s="141"/>
      <c r="Q38" s="141"/>
      <c r="R38" s="142">
        <f>'1. Standard_Cost'!$B$13*N38*P38</f>
        <v>0</v>
      </c>
      <c r="S38" s="142">
        <f>N38*O38*P38*'1. Standard_Cost'!$C$13</f>
        <v>0</v>
      </c>
      <c r="T38" s="142">
        <f>N38*P38*Q38*'1. Standard_Cost'!$D$13</f>
        <v>0</v>
      </c>
      <c r="U38" s="142">
        <f>N38*O38*'1. Standard_Cost'!$E$13</f>
        <v>0</v>
      </c>
      <c r="V38" s="141"/>
      <c r="W38" s="141"/>
      <c r="X38" s="141"/>
      <c r="Y38" s="142">
        <f>+V38*((X38*'1. Standard_Cost'!$B$17)+(W38*X38*'1. Standard_Cost'!$C$17))</f>
        <v>0</v>
      </c>
      <c r="Z38" s="141"/>
      <c r="AA38" s="141"/>
      <c r="AB38" s="142">
        <f>+Z38*'1. Standard_Cost'!$B$21+AA38*'1. Standard_Cost'!$C$21</f>
        <v>0</v>
      </c>
      <c r="AC38" s="143"/>
      <c r="AD38" s="144"/>
      <c r="AE38" s="142">
        <f>SUM(AD38,AC38,AB38,Y38,U38,T38,S38,R38)*'1. Standard_Cost'!$B$29</f>
        <v>0</v>
      </c>
      <c r="AF38" s="142">
        <f t="shared" si="38"/>
        <v>0</v>
      </c>
      <c r="AG38" s="141"/>
      <c r="AH38" s="141"/>
      <c r="AI38" s="141"/>
      <c r="AJ38" s="145"/>
      <c r="AK38" s="145"/>
      <c r="AL38" s="145"/>
      <c r="AM38" s="142">
        <f>AG38*'1. Standard_Cost'!$B$25+'Incremental_Cost Year 1'!AH38*'1. Standard_Cost'!$C$25+'Incremental_Cost Year 1'!AI38*'1. Standard_Cost'!$D$25+'Incremental_Cost Year 1'!AJ38+'Incremental_Cost Year 1'!AL38+AK38</f>
        <v>0</v>
      </c>
      <c r="AN38" s="142">
        <f>AM38*'1. Standard_Cost'!$C$29</f>
        <v>0</v>
      </c>
      <c r="AO38" s="160"/>
      <c r="AQ38" s="20">
        <f t="shared" si="42"/>
        <v>0</v>
      </c>
      <c r="AR38" s="20">
        <f t="shared" si="39"/>
        <v>0</v>
      </c>
      <c r="AS38" s="20">
        <f t="shared" si="40"/>
        <v>0</v>
      </c>
      <c r="AT38" s="20">
        <f t="shared" si="43"/>
        <v>0</v>
      </c>
      <c r="AU38" s="24"/>
      <c r="AV38" s="24"/>
      <c r="AW38" s="24"/>
      <c r="AX38" s="24"/>
      <c r="AY38" s="24"/>
      <c r="AZ38" s="24"/>
      <c r="BA38" s="24"/>
      <c r="BB38" s="25">
        <f t="shared" si="44"/>
        <v>0</v>
      </c>
    </row>
    <row r="39" spans="1:54" ht="27.6" outlineLevel="2">
      <c r="A39" s="132"/>
      <c r="B39" s="136"/>
      <c r="C39" s="38"/>
      <c r="D39" s="84"/>
      <c r="E39" s="84"/>
      <c r="F39" s="84"/>
      <c r="G39" s="83"/>
      <c r="H39" s="210" t="s">
        <v>469</v>
      </c>
      <c r="I39" s="138"/>
      <c r="J39" s="139"/>
      <c r="K39" s="139"/>
      <c r="L39" s="140" t="str">
        <f>IF(I39&lt;&gt;0,((VLOOKUP(I39,'1. Standard_Cost'!$B$4:$D$9,2)+VLOOKUP(I39,'1. Standard_Cost'!$B$4:$D$9,3))*J39*K39),"0")</f>
        <v>0</v>
      </c>
      <c r="M39" s="140">
        <f>L39*'1. Standard_Cost'!$F$4</f>
        <v>0</v>
      </c>
      <c r="N39" s="141"/>
      <c r="O39" s="141"/>
      <c r="P39" s="141"/>
      <c r="Q39" s="141"/>
      <c r="R39" s="142">
        <f>'1. Standard_Cost'!$B$13*N39*P39</f>
        <v>0</v>
      </c>
      <c r="S39" s="142">
        <f>N39*O39*P39*'1. Standard_Cost'!$C$13</f>
        <v>0</v>
      </c>
      <c r="T39" s="142">
        <f>N39*P39*Q39*'1. Standard_Cost'!$D$13</f>
        <v>0</v>
      </c>
      <c r="U39" s="142">
        <f>N39*O39*'1. Standard_Cost'!$E$13</f>
        <v>0</v>
      </c>
      <c r="V39" s="141"/>
      <c r="W39" s="141"/>
      <c r="X39" s="141"/>
      <c r="Y39" s="142">
        <f>+V39*((X39*'1. Standard_Cost'!$B$17)+(W39*X39*'1. Standard_Cost'!$C$17))</f>
        <v>0</v>
      </c>
      <c r="Z39" s="141"/>
      <c r="AA39" s="141"/>
      <c r="AB39" s="142">
        <f>+Z39*'1. Standard_Cost'!$B$21+AA39*'1. Standard_Cost'!$C$21</f>
        <v>0</v>
      </c>
      <c r="AC39" s="143"/>
      <c r="AD39" s="144"/>
      <c r="AE39" s="142">
        <f>SUM(AD39,AC39,AB39,Y39,U39,T39,S39,R39)*'1. Standard_Cost'!$B$29</f>
        <v>0</v>
      </c>
      <c r="AF39" s="142">
        <f t="shared" si="38"/>
        <v>0</v>
      </c>
      <c r="AG39" s="141"/>
      <c r="AH39" s="141"/>
      <c r="AI39" s="141"/>
      <c r="AJ39" s="145"/>
      <c r="AK39" s="145"/>
      <c r="AL39" s="145"/>
      <c r="AM39" s="142">
        <f>AG39*'1. Standard_Cost'!$B$25+'Incremental_Cost Year 1'!AH39*'1. Standard_Cost'!$C$25+'Incremental_Cost Year 1'!AI39*'1. Standard_Cost'!$D$25+'Incremental_Cost Year 1'!AJ39+'Incremental_Cost Year 1'!AL39+AK39</f>
        <v>0</v>
      </c>
      <c r="AN39" s="142">
        <f>AM39*'1. Standard_Cost'!$C$29</f>
        <v>0</v>
      </c>
      <c r="AO39" s="160"/>
      <c r="AQ39" s="20">
        <f t="shared" si="42"/>
        <v>0</v>
      </c>
      <c r="AR39" s="20">
        <f t="shared" si="39"/>
        <v>0</v>
      </c>
      <c r="AS39" s="20">
        <f t="shared" si="40"/>
        <v>0</v>
      </c>
      <c r="AT39" s="20">
        <f t="shared" si="43"/>
        <v>0</v>
      </c>
      <c r="AU39" s="24"/>
      <c r="AV39" s="24"/>
      <c r="AW39" s="24"/>
      <c r="AX39" s="24"/>
      <c r="AY39" s="24"/>
      <c r="AZ39" s="24"/>
      <c r="BA39" s="24"/>
      <c r="BB39" s="25">
        <f t="shared" si="44"/>
        <v>0</v>
      </c>
    </row>
    <row r="40" spans="1:54" ht="27.6" outlineLevel="1">
      <c r="A40" s="132"/>
      <c r="B40" s="136"/>
      <c r="C40" s="38"/>
      <c r="D40" s="46" t="s">
        <v>581</v>
      </c>
      <c r="E40" s="86" t="s">
        <v>399</v>
      </c>
      <c r="F40" s="88" t="s">
        <v>437</v>
      </c>
      <c r="G40" s="89" t="s">
        <v>434</v>
      </c>
      <c r="H40" s="180" t="s">
        <v>400</v>
      </c>
      <c r="I40" s="146"/>
      <c r="J40" s="146"/>
      <c r="K40" s="146"/>
      <c r="L40" s="147">
        <f>SUM(L36:L39)</f>
        <v>0</v>
      </c>
      <c r="M40" s="147">
        <f>SUM(M36:M39)</f>
        <v>0</v>
      </c>
      <c r="N40" s="146"/>
      <c r="O40" s="146"/>
      <c r="P40" s="146"/>
      <c r="Q40" s="146"/>
      <c r="R40" s="147">
        <f t="shared" ref="R40:U40" si="45">SUM(R36:R39)</f>
        <v>0</v>
      </c>
      <c r="S40" s="147">
        <f t="shared" si="45"/>
        <v>0</v>
      </c>
      <c r="T40" s="147">
        <f t="shared" si="45"/>
        <v>0</v>
      </c>
      <c r="U40" s="147">
        <f t="shared" si="45"/>
        <v>0</v>
      </c>
      <c r="V40" s="146"/>
      <c r="W40" s="146"/>
      <c r="X40" s="146"/>
      <c r="Y40" s="147">
        <f>SUM(Y36:Y39)</f>
        <v>0</v>
      </c>
      <c r="Z40" s="146"/>
      <c r="AA40" s="146"/>
      <c r="AB40" s="147">
        <f t="shared" ref="AB40:AF40" si="46">SUM(AB36:AB39)</f>
        <v>0</v>
      </c>
      <c r="AC40" s="147">
        <f t="shared" si="46"/>
        <v>0</v>
      </c>
      <c r="AD40" s="147">
        <f t="shared" si="46"/>
        <v>0</v>
      </c>
      <c r="AE40" s="147">
        <f t="shared" si="46"/>
        <v>0</v>
      </c>
      <c r="AF40" s="147">
        <f t="shared" si="46"/>
        <v>0</v>
      </c>
      <c r="AG40" s="146"/>
      <c r="AH40" s="146"/>
      <c r="AI40" s="146"/>
      <c r="AJ40" s="147">
        <f t="shared" ref="AJ40:AN40" si="47">SUM(AJ36:AJ39)</f>
        <v>0</v>
      </c>
      <c r="AK40" s="147">
        <f t="shared" si="47"/>
        <v>0</v>
      </c>
      <c r="AL40" s="147">
        <f t="shared" si="47"/>
        <v>0</v>
      </c>
      <c r="AM40" s="147">
        <f t="shared" si="47"/>
        <v>0</v>
      </c>
      <c r="AN40" s="147">
        <f t="shared" si="47"/>
        <v>0</v>
      </c>
      <c r="AO40" s="166"/>
      <c r="AP40" s="32"/>
      <c r="AQ40" s="147">
        <f t="shared" ref="AQ40:AT40" si="48">SUM(AQ36:AQ39)</f>
        <v>0</v>
      </c>
      <c r="AR40" s="147">
        <f t="shared" si="48"/>
        <v>0</v>
      </c>
      <c r="AS40" s="147">
        <f t="shared" si="48"/>
        <v>0</v>
      </c>
      <c r="AT40" s="147">
        <f t="shared" si="48"/>
        <v>0</v>
      </c>
      <c r="AU40" s="147">
        <f t="shared" ref="AU40:BB40" si="49">SUM(AU36:AU39)</f>
        <v>0</v>
      </c>
      <c r="AV40" s="147">
        <f t="shared" si="49"/>
        <v>0</v>
      </c>
      <c r="AW40" s="147">
        <f t="shared" si="49"/>
        <v>0</v>
      </c>
      <c r="AX40" s="147">
        <f t="shared" si="49"/>
        <v>0</v>
      </c>
      <c r="AY40" s="147">
        <f t="shared" si="49"/>
        <v>0</v>
      </c>
      <c r="AZ40" s="147">
        <f t="shared" si="49"/>
        <v>0</v>
      </c>
      <c r="BA40" s="147">
        <f t="shared" si="49"/>
        <v>0</v>
      </c>
      <c r="BB40" s="147">
        <f t="shared" si="49"/>
        <v>0</v>
      </c>
    </row>
    <row r="41" spans="1:54" s="39" customFormat="1">
      <c r="A41" s="148"/>
      <c r="B41" s="149"/>
      <c r="C41" s="224" t="s">
        <v>401</v>
      </c>
      <c r="D41" s="224"/>
      <c r="E41" s="225"/>
      <c r="F41" s="69"/>
      <c r="G41" s="69"/>
      <c r="H41" s="181" t="s">
        <v>67</v>
      </c>
      <c r="I41" s="150"/>
      <c r="J41" s="150"/>
      <c r="K41" s="150"/>
      <c r="L41" s="151">
        <f>SUM(L50,L57)</f>
        <v>0</v>
      </c>
      <c r="M41" s="151">
        <f>SUM(M50,M57)</f>
        <v>0</v>
      </c>
      <c r="N41" s="151"/>
      <c r="O41" s="150"/>
      <c r="P41" s="150"/>
      <c r="Q41" s="150"/>
      <c r="R41" s="151">
        <f t="shared" ref="R41:U41" si="50">SUM(R50,R57)</f>
        <v>0</v>
      </c>
      <c r="S41" s="151">
        <f t="shared" si="50"/>
        <v>0</v>
      </c>
      <c r="T41" s="151">
        <f t="shared" si="50"/>
        <v>0</v>
      </c>
      <c r="U41" s="151">
        <f t="shared" si="50"/>
        <v>0</v>
      </c>
      <c r="V41" s="150"/>
      <c r="W41" s="150"/>
      <c r="X41" s="150"/>
      <c r="Y41" s="151">
        <f t="shared" ref="Y41" si="51">SUM(Y50,Y57)</f>
        <v>0</v>
      </c>
      <c r="Z41" s="151"/>
      <c r="AA41" s="150"/>
      <c r="AB41" s="151">
        <f t="shared" ref="AB41:AF41" si="52">SUM(AB50,AB57)</f>
        <v>0</v>
      </c>
      <c r="AC41" s="151">
        <f t="shared" si="52"/>
        <v>0</v>
      </c>
      <c r="AD41" s="151">
        <f t="shared" si="52"/>
        <v>0</v>
      </c>
      <c r="AE41" s="151">
        <f t="shared" si="52"/>
        <v>0</v>
      </c>
      <c r="AF41" s="151">
        <f t="shared" si="52"/>
        <v>0</v>
      </c>
      <c r="AG41" s="151"/>
      <c r="AH41" s="150"/>
      <c r="AI41" s="150"/>
      <c r="AJ41" s="151">
        <f t="shared" ref="AJ41:AN41" si="53">SUM(AJ50,AJ57)</f>
        <v>0</v>
      </c>
      <c r="AK41" s="151">
        <f t="shared" si="53"/>
        <v>0</v>
      </c>
      <c r="AL41" s="151">
        <f t="shared" si="53"/>
        <v>0</v>
      </c>
      <c r="AM41" s="151">
        <f>SUM(AM50,AM57)</f>
        <v>0</v>
      </c>
      <c r="AN41" s="151">
        <f t="shared" si="53"/>
        <v>0</v>
      </c>
      <c r="AO41" s="167"/>
      <c r="AP41" s="40"/>
      <c r="AQ41" s="151">
        <f t="shared" ref="AQ41:AT41" si="54">SUM(AQ50,AQ57)</f>
        <v>0</v>
      </c>
      <c r="AR41" s="151">
        <f t="shared" si="54"/>
        <v>0</v>
      </c>
      <c r="AS41" s="151">
        <f t="shared" si="54"/>
        <v>0</v>
      </c>
      <c r="AT41" s="151">
        <f t="shared" si="54"/>
        <v>0</v>
      </c>
      <c r="AU41" s="151">
        <f t="shared" ref="AU41:BB41" si="55">SUM(AU50,AU57)</f>
        <v>0</v>
      </c>
      <c r="AV41" s="151">
        <f t="shared" si="55"/>
        <v>0</v>
      </c>
      <c r="AW41" s="151">
        <f t="shared" si="55"/>
        <v>0</v>
      </c>
      <c r="AX41" s="151">
        <f t="shared" si="55"/>
        <v>0</v>
      </c>
      <c r="AY41" s="151"/>
      <c r="AZ41" s="151">
        <f t="shared" si="55"/>
        <v>0</v>
      </c>
      <c r="BA41" s="151">
        <f t="shared" si="55"/>
        <v>0</v>
      </c>
      <c r="BB41" s="151">
        <f t="shared" si="55"/>
        <v>0</v>
      </c>
    </row>
    <row r="42" spans="1:54" ht="46.8" outlineLevel="2">
      <c r="A42" s="132"/>
      <c r="B42" s="136"/>
      <c r="C42" s="38"/>
      <c r="D42" s="137"/>
      <c r="E42" s="137"/>
      <c r="F42" s="87"/>
      <c r="G42" s="82"/>
      <c r="H42" s="209" t="s">
        <v>446</v>
      </c>
      <c r="I42" s="138"/>
      <c r="J42" s="139"/>
      <c r="K42" s="139"/>
      <c r="L42" s="140" t="str">
        <f>IF(I42&lt;&gt;0,((VLOOKUP(I42,'1. Standard_Cost'!$B$4:$D$9,2)+VLOOKUP(I42,'1. Standard_Cost'!$B$4:$D$9,3))*J42*K42),"0")</f>
        <v>0</v>
      </c>
      <c r="M42" s="140">
        <f>L42*'1. Standard_Cost'!$F$4</f>
        <v>0</v>
      </c>
      <c r="N42" s="141"/>
      <c r="O42" s="141"/>
      <c r="P42" s="141"/>
      <c r="Q42" s="141"/>
      <c r="R42" s="142">
        <f>'1. Standard_Cost'!$B$13*N42*P42</f>
        <v>0</v>
      </c>
      <c r="S42" s="142">
        <f>N42*O42*P42*'1. Standard_Cost'!$C$13</f>
        <v>0</v>
      </c>
      <c r="T42" s="142">
        <f>N42*P42*Q42*'1. Standard_Cost'!$D$13</f>
        <v>0</v>
      </c>
      <c r="U42" s="142">
        <f>N42*O42*'1. Standard_Cost'!$E$13</f>
        <v>0</v>
      </c>
      <c r="V42" s="141"/>
      <c r="W42" s="141"/>
      <c r="X42" s="141"/>
      <c r="Y42" s="142">
        <f>+V42*((X42*'1. Standard_Cost'!$B$17)+(W42*X42*'1. Standard_Cost'!$C$17))</f>
        <v>0</v>
      </c>
      <c r="Z42" s="141"/>
      <c r="AA42" s="141"/>
      <c r="AB42" s="142">
        <f>+Z42*'1. Standard_Cost'!$B$21+AA42*'1. Standard_Cost'!$C$21</f>
        <v>0</v>
      </c>
      <c r="AC42" s="143"/>
      <c r="AD42" s="144"/>
      <c r="AE42" s="142">
        <f>SUM(AD42,AC42,AB42,Y42,U42,T42,S42,R42)*'1. Standard_Cost'!$B$29</f>
        <v>0</v>
      </c>
      <c r="AF42" s="142">
        <f t="shared" ref="AF42:AF49" si="56">SUM(AE42,AD42,AC42,AB42,Y42,U42,T42,S42,R42)</f>
        <v>0</v>
      </c>
      <c r="AG42" s="141"/>
      <c r="AH42" s="141"/>
      <c r="AI42" s="141"/>
      <c r="AJ42" s="145"/>
      <c r="AK42" s="145"/>
      <c r="AL42" s="145"/>
      <c r="AM42" s="142">
        <f>AG42*'1. Standard_Cost'!$B$25+'Incremental_Cost Year 1'!AH42*'1. Standard_Cost'!$C$25+'Incremental_Cost Year 1'!AI42*'1. Standard_Cost'!$D$25+'Incremental_Cost Year 1'!AJ42+'Incremental_Cost Year 1'!AL42+AK42</f>
        <v>0</v>
      </c>
      <c r="AN42" s="142">
        <f>AM42*'1. Standard_Cost'!$C$29</f>
        <v>0</v>
      </c>
      <c r="AO42" s="160"/>
      <c r="AQ42" s="20">
        <f t="shared" ref="AQ42:AQ49" si="57">L42+M42</f>
        <v>0</v>
      </c>
      <c r="AR42" s="20">
        <f t="shared" ref="AR42:AR49" si="58">AF42</f>
        <v>0</v>
      </c>
      <c r="AS42" s="20">
        <f t="shared" ref="AS42:AS49" si="59">AM42+AN42</f>
        <v>0</v>
      </c>
      <c r="AT42" s="20">
        <f>SUM(AQ42,AR42,AS42)</f>
        <v>0</v>
      </c>
      <c r="AU42" s="24"/>
      <c r="AV42" s="24"/>
      <c r="AW42" s="24"/>
      <c r="AX42" s="24"/>
      <c r="AY42" s="24"/>
      <c r="AZ42" s="24"/>
      <c r="BA42" s="24"/>
      <c r="BB42" s="25">
        <f>SUM(AU42:BA42)-AT42</f>
        <v>0</v>
      </c>
    </row>
    <row r="43" spans="1:54" ht="159.6" customHeight="1" outlineLevel="2">
      <c r="A43" s="132"/>
      <c r="B43" s="136"/>
      <c r="C43" s="38"/>
      <c r="D43" s="84"/>
      <c r="E43" s="84"/>
      <c r="F43" s="84"/>
      <c r="G43" s="83"/>
      <c r="H43" s="209" t="s">
        <v>567</v>
      </c>
      <c r="I43" s="138"/>
      <c r="J43" s="139"/>
      <c r="K43" s="139"/>
      <c r="L43" s="140" t="str">
        <f>IF(I43&lt;&gt;0,((VLOOKUP(I43,'1. Standard_Cost'!$B$4:$D$9,2)+VLOOKUP(I43,'1. Standard_Cost'!$B$4:$D$9,3))*J43*K43),"0")</f>
        <v>0</v>
      </c>
      <c r="M43" s="140">
        <f>L43*'1. Standard_Cost'!$F$4</f>
        <v>0</v>
      </c>
      <c r="N43" s="141"/>
      <c r="O43" s="141"/>
      <c r="P43" s="141"/>
      <c r="Q43" s="141"/>
      <c r="R43" s="142">
        <f>'1. Standard_Cost'!$B$13*N43*P43</f>
        <v>0</v>
      </c>
      <c r="S43" s="142">
        <f>N43*O43*P43*'1. Standard_Cost'!$C$13</f>
        <v>0</v>
      </c>
      <c r="T43" s="142">
        <f>N43*P43*Q43*'1. Standard_Cost'!$D$13</f>
        <v>0</v>
      </c>
      <c r="U43" s="142">
        <f>N43*O43*'1. Standard_Cost'!$E$13</f>
        <v>0</v>
      </c>
      <c r="V43" s="141"/>
      <c r="W43" s="141"/>
      <c r="X43" s="141"/>
      <c r="Y43" s="142">
        <f>+V43*((X43*'1. Standard_Cost'!$B$17)+(W43*X43*'1. Standard_Cost'!$C$17))</f>
        <v>0</v>
      </c>
      <c r="Z43" s="141"/>
      <c r="AA43" s="141"/>
      <c r="AB43" s="142">
        <f>+Z43*'1. Standard_Cost'!$B$21+AA43*'1. Standard_Cost'!$C$21</f>
        <v>0</v>
      </c>
      <c r="AC43" s="143"/>
      <c r="AD43" s="144"/>
      <c r="AE43" s="142">
        <f>SUM(AD43,AC43,AB43,Y43,U43,T43,S43,R43)*'1. Standard_Cost'!$B$29</f>
        <v>0</v>
      </c>
      <c r="AF43" s="142">
        <f t="shared" si="56"/>
        <v>0</v>
      </c>
      <c r="AG43" s="141"/>
      <c r="AH43" s="141"/>
      <c r="AI43" s="141"/>
      <c r="AJ43" s="145"/>
      <c r="AK43" s="145"/>
      <c r="AL43" s="145"/>
      <c r="AM43" s="142">
        <f>AG43*'1. Standard_Cost'!$B$25+'Incremental_Cost Year 1'!AH43*'1. Standard_Cost'!$C$25+'Incremental_Cost Year 1'!AI43*'1. Standard_Cost'!$D$25+'Incremental_Cost Year 1'!AJ43+'Incremental_Cost Year 1'!AL43+AK43</f>
        <v>0</v>
      </c>
      <c r="AN43" s="142">
        <f>AM43*'1. Standard_Cost'!$C$29</f>
        <v>0</v>
      </c>
      <c r="AO43" s="160"/>
      <c r="AQ43" s="20">
        <f t="shared" si="57"/>
        <v>0</v>
      </c>
      <c r="AR43" s="20">
        <f t="shared" si="58"/>
        <v>0</v>
      </c>
      <c r="AS43" s="20">
        <f t="shared" si="59"/>
        <v>0</v>
      </c>
      <c r="AT43" s="20">
        <f t="shared" ref="AT43:AT49" si="60">SUM(AQ43,AR43,AS43)</f>
        <v>0</v>
      </c>
      <c r="AU43" s="24"/>
      <c r="AV43" s="24"/>
      <c r="AW43" s="24"/>
      <c r="AX43" s="24"/>
      <c r="AY43" s="24"/>
      <c r="AZ43" s="24"/>
      <c r="BA43" s="24"/>
      <c r="BB43" s="25">
        <f t="shared" ref="BB43:BB49" si="61">SUM(AU43:BA43)-AT43</f>
        <v>0</v>
      </c>
    </row>
    <row r="44" spans="1:54" ht="50.4" customHeight="1" outlineLevel="2">
      <c r="A44" s="132"/>
      <c r="B44" s="136"/>
      <c r="C44" s="38"/>
      <c r="D44" s="84"/>
      <c r="E44" s="84"/>
      <c r="F44" s="84"/>
      <c r="G44" s="83"/>
      <c r="H44" s="211" t="s">
        <v>564</v>
      </c>
      <c r="I44" s="138"/>
      <c r="J44" s="139"/>
      <c r="K44" s="139"/>
      <c r="L44" s="140" t="str">
        <f>IF(I44&lt;&gt;0,((VLOOKUP(I44,'1. Standard_Cost'!$B$4:$D$9,2)+VLOOKUP(I44,'1. Standard_Cost'!$B$4:$D$9,3))*J44*K44),"0")</f>
        <v>0</v>
      </c>
      <c r="M44" s="140">
        <f>L44*'1. Standard_Cost'!$F$4</f>
        <v>0</v>
      </c>
      <c r="N44" s="141"/>
      <c r="O44" s="141"/>
      <c r="P44" s="141"/>
      <c r="Q44" s="141"/>
      <c r="R44" s="142">
        <f>'1. Standard_Cost'!$B$13*N44*P44</f>
        <v>0</v>
      </c>
      <c r="S44" s="142">
        <f>N44*O44*P44*'1. Standard_Cost'!$C$13</f>
        <v>0</v>
      </c>
      <c r="T44" s="142">
        <f>N44*P44*Q44*'1. Standard_Cost'!$D$13</f>
        <v>0</v>
      </c>
      <c r="U44" s="142">
        <f>N44*O44*'1. Standard_Cost'!$E$13</f>
        <v>0</v>
      </c>
      <c r="V44" s="141"/>
      <c r="W44" s="141"/>
      <c r="X44" s="141"/>
      <c r="Y44" s="142">
        <f>+V44*((X44*'1. Standard_Cost'!$B$17)+(W44*X44*'1. Standard_Cost'!$C$17))</f>
        <v>0</v>
      </c>
      <c r="Z44" s="141"/>
      <c r="AA44" s="141"/>
      <c r="AB44" s="142">
        <f>+Z44*'1. Standard_Cost'!$B$21+AA44*'1. Standard_Cost'!$C$21</f>
        <v>0</v>
      </c>
      <c r="AC44" s="143"/>
      <c r="AD44" s="144"/>
      <c r="AE44" s="142">
        <f>SUM(AD44,AC44,AB44,Y44,U44,T44,S44,R44)*'1. Standard_Cost'!$B$29</f>
        <v>0</v>
      </c>
      <c r="AF44" s="142">
        <f t="shared" si="56"/>
        <v>0</v>
      </c>
      <c r="AG44" s="141"/>
      <c r="AH44" s="141"/>
      <c r="AI44" s="141"/>
      <c r="AJ44" s="145"/>
      <c r="AK44" s="145"/>
      <c r="AL44" s="145"/>
      <c r="AM44" s="142">
        <f>AG44*'1. Standard_Cost'!$B$25+'Incremental_Cost Year 2'!AH47*'1. Standard_Cost'!$C$25+'Incremental_Cost Year 2'!AI47*'1. Standard_Cost'!$D$25+'Incremental_Cost Year 2'!AJ47+'Incremental_Cost Year 2'!AL47+AK44</f>
        <v>0</v>
      </c>
      <c r="AN44" s="142">
        <f>AM44*'1. Standard_Cost'!$C$29</f>
        <v>0</v>
      </c>
      <c r="AO44" s="160"/>
      <c r="AQ44" s="20">
        <f t="shared" si="57"/>
        <v>0</v>
      </c>
      <c r="AR44" s="20">
        <f t="shared" si="58"/>
        <v>0</v>
      </c>
      <c r="AS44" s="20">
        <f t="shared" si="59"/>
        <v>0</v>
      </c>
      <c r="AT44" s="20">
        <f t="shared" si="60"/>
        <v>0</v>
      </c>
      <c r="AU44" s="24"/>
      <c r="AV44" s="24"/>
      <c r="AW44" s="24"/>
      <c r="AX44" s="24"/>
      <c r="AY44" s="24"/>
      <c r="AZ44" s="24"/>
      <c r="BA44" s="24"/>
      <c r="BB44" s="25">
        <f t="shared" si="61"/>
        <v>0</v>
      </c>
    </row>
    <row r="45" spans="1:54" ht="37.950000000000003" customHeight="1" outlineLevel="2">
      <c r="A45" s="132"/>
      <c r="B45" s="136"/>
      <c r="C45" s="38"/>
      <c r="D45" s="84"/>
      <c r="E45" s="84"/>
      <c r="F45" s="84"/>
      <c r="G45" s="83"/>
      <c r="H45" s="211" t="s">
        <v>565</v>
      </c>
      <c r="I45" s="138"/>
      <c r="J45" s="139"/>
      <c r="K45" s="139"/>
      <c r="L45" s="140" t="str">
        <f>IF(I45&lt;&gt;0,((VLOOKUP(I45,'1. Standard_Cost'!$B$4:$D$9,2)+VLOOKUP(I45,'1. Standard_Cost'!$B$4:$D$9,3))*J45*K45),"0")</f>
        <v>0</v>
      </c>
      <c r="M45" s="140">
        <f>L45*'1. Standard_Cost'!$F$4</f>
        <v>0</v>
      </c>
      <c r="N45" s="141"/>
      <c r="O45" s="141"/>
      <c r="P45" s="141"/>
      <c r="Q45" s="141"/>
      <c r="R45" s="142">
        <f>'1. Standard_Cost'!$B$13*N45*P45</f>
        <v>0</v>
      </c>
      <c r="S45" s="142">
        <f>N45*O45*P45*'1. Standard_Cost'!$C$13</f>
        <v>0</v>
      </c>
      <c r="T45" s="142">
        <f>N45*P45*Q45*'1. Standard_Cost'!$D$13</f>
        <v>0</v>
      </c>
      <c r="U45" s="142">
        <f>N45*O45*'1. Standard_Cost'!$E$13</f>
        <v>0</v>
      </c>
      <c r="V45" s="141"/>
      <c r="W45" s="141"/>
      <c r="X45" s="141"/>
      <c r="Y45" s="142">
        <f>+V45*((X45*'1. Standard_Cost'!$B$17)+(W45*X45*'1. Standard_Cost'!$C$17))</f>
        <v>0</v>
      </c>
      <c r="Z45" s="141"/>
      <c r="AA45" s="141"/>
      <c r="AB45" s="142">
        <f>+Z45*'1. Standard_Cost'!$B$21+AA45*'1. Standard_Cost'!$C$21</f>
        <v>0</v>
      </c>
      <c r="AC45" s="143"/>
      <c r="AD45" s="144"/>
      <c r="AE45" s="142">
        <f>SUM(AD45,AC45,AB45,Y45,U45,T45,S45,R45)*'1. Standard_Cost'!$B$29</f>
        <v>0</v>
      </c>
      <c r="AF45" s="142">
        <f t="shared" si="56"/>
        <v>0</v>
      </c>
      <c r="AG45" s="141"/>
      <c r="AH45" s="141"/>
      <c r="AI45" s="141"/>
      <c r="AJ45" s="145"/>
      <c r="AK45" s="145"/>
      <c r="AL45" s="145"/>
      <c r="AM45" s="142">
        <f>AG45*'1. Standard_Cost'!$B$25+'Incremental_Cost Year 2'!AH48*'1. Standard_Cost'!$C$25+'Incremental_Cost Year 2'!AI48*'1. Standard_Cost'!$D$25+'Incremental_Cost Year 2'!AJ48+'Incremental_Cost Year 2'!AL48+AK45</f>
        <v>0</v>
      </c>
      <c r="AN45" s="142">
        <f>AM45*'1. Standard_Cost'!$C$29</f>
        <v>0</v>
      </c>
      <c r="AO45" s="160"/>
      <c r="AQ45" s="20">
        <f t="shared" si="57"/>
        <v>0</v>
      </c>
      <c r="AR45" s="20">
        <f t="shared" si="58"/>
        <v>0</v>
      </c>
      <c r="AS45" s="20">
        <f t="shared" si="59"/>
        <v>0</v>
      </c>
      <c r="AT45" s="20">
        <f t="shared" si="60"/>
        <v>0</v>
      </c>
      <c r="AU45" s="24"/>
      <c r="AV45" s="24"/>
      <c r="AW45" s="24"/>
      <c r="AX45" s="24"/>
      <c r="AY45" s="24"/>
      <c r="AZ45" s="24"/>
      <c r="BA45" s="24"/>
      <c r="BB45" s="25">
        <f t="shared" si="61"/>
        <v>0</v>
      </c>
    </row>
    <row r="46" spans="1:54" ht="24.6" customHeight="1" outlineLevel="2">
      <c r="A46" s="132"/>
      <c r="B46" s="136"/>
      <c r="C46" s="38"/>
      <c r="D46" s="84"/>
      <c r="E46" s="84"/>
      <c r="F46" s="84"/>
      <c r="G46" s="83"/>
      <c r="H46" s="211" t="s">
        <v>566</v>
      </c>
      <c r="I46" s="138"/>
      <c r="J46" s="139"/>
      <c r="K46" s="139"/>
      <c r="L46" s="140" t="str">
        <f>IF(I46&lt;&gt;0,((VLOOKUP(I46,'1. Standard_Cost'!$B$4:$D$9,2)+VLOOKUP(I46,'1. Standard_Cost'!$B$4:$D$9,3))*J46*K46),"0")</f>
        <v>0</v>
      </c>
      <c r="M46" s="140">
        <f>L46*'1. Standard_Cost'!$F$4</f>
        <v>0</v>
      </c>
      <c r="N46" s="141"/>
      <c r="O46" s="141"/>
      <c r="P46" s="141"/>
      <c r="Q46" s="141"/>
      <c r="R46" s="142">
        <f>'1. Standard_Cost'!$B$13*N46*P46</f>
        <v>0</v>
      </c>
      <c r="S46" s="142">
        <f>N46*O46*P46*'1. Standard_Cost'!$C$13</f>
        <v>0</v>
      </c>
      <c r="T46" s="142">
        <f>N46*P46*Q46*'1. Standard_Cost'!$D$13</f>
        <v>0</v>
      </c>
      <c r="U46" s="142">
        <f>N46*O46*'1. Standard_Cost'!$E$13</f>
        <v>0</v>
      </c>
      <c r="V46" s="141"/>
      <c r="W46" s="141"/>
      <c r="X46" s="141"/>
      <c r="Y46" s="142">
        <f>+V46*((X46*'1. Standard_Cost'!$B$17)+(W46*X46*'1. Standard_Cost'!$C$17))</f>
        <v>0</v>
      </c>
      <c r="Z46" s="141"/>
      <c r="AA46" s="141"/>
      <c r="AB46" s="142">
        <f>+Z46*'1. Standard_Cost'!$B$21+AA46*'1. Standard_Cost'!$C$21</f>
        <v>0</v>
      </c>
      <c r="AC46" s="143"/>
      <c r="AD46" s="144"/>
      <c r="AE46" s="142">
        <f>SUM(AD46,AC46,AB46,Y46,U46,T46,S46,R46)*'1. Standard_Cost'!$B$29</f>
        <v>0</v>
      </c>
      <c r="AF46" s="142">
        <f t="shared" si="56"/>
        <v>0</v>
      </c>
      <c r="AG46" s="141"/>
      <c r="AH46" s="141"/>
      <c r="AI46" s="141"/>
      <c r="AJ46" s="145"/>
      <c r="AK46" s="145"/>
      <c r="AL46" s="145"/>
      <c r="AM46" s="142">
        <f>AG46*'1. Standard_Cost'!$B$25+'Incremental_Cost Year 2'!AH49*'1. Standard_Cost'!$C$25+'Incremental_Cost Year 2'!AI49*'1. Standard_Cost'!$D$25+'Incremental_Cost Year 2'!AJ49+'Incremental_Cost Year 2'!AL49+AK46</f>
        <v>0</v>
      </c>
      <c r="AN46" s="142">
        <f>AM46*'1. Standard_Cost'!$C$29</f>
        <v>0</v>
      </c>
      <c r="AO46" s="160"/>
      <c r="AQ46" s="20">
        <f t="shared" si="57"/>
        <v>0</v>
      </c>
      <c r="AR46" s="20">
        <f t="shared" si="58"/>
        <v>0</v>
      </c>
      <c r="AS46" s="20">
        <f t="shared" si="59"/>
        <v>0</v>
      </c>
      <c r="AT46" s="20">
        <f t="shared" si="60"/>
        <v>0</v>
      </c>
      <c r="AU46" s="24"/>
      <c r="AV46" s="24"/>
      <c r="AW46" s="24"/>
      <c r="AX46" s="24"/>
      <c r="AY46" s="24"/>
      <c r="AZ46" s="24"/>
      <c r="BA46" s="24"/>
      <c r="BB46" s="25">
        <f t="shared" si="61"/>
        <v>0</v>
      </c>
    </row>
    <row r="47" spans="1:54" ht="27.6" outlineLevel="2">
      <c r="A47" s="132"/>
      <c r="B47" s="136"/>
      <c r="C47" s="38"/>
      <c r="D47" s="84"/>
      <c r="E47" s="84"/>
      <c r="F47" s="84"/>
      <c r="G47" s="83"/>
      <c r="H47" s="182" t="s">
        <v>470</v>
      </c>
      <c r="I47" s="138"/>
      <c r="J47" s="139"/>
      <c r="K47" s="139"/>
      <c r="L47" s="140" t="str">
        <f>IF(I47&lt;&gt;0,((VLOOKUP(I47,'1. Standard_Cost'!$B$4:$D$9,2)+VLOOKUP(I47,'1. Standard_Cost'!$B$4:$D$9,3))*J47*K47),"0")</f>
        <v>0</v>
      </c>
      <c r="M47" s="140">
        <f>L47*'1. Standard_Cost'!$F$4</f>
        <v>0</v>
      </c>
      <c r="N47" s="141"/>
      <c r="O47" s="141"/>
      <c r="P47" s="141"/>
      <c r="Q47" s="141"/>
      <c r="R47" s="142">
        <f>'1. Standard_Cost'!$B$13*N47*P47</f>
        <v>0</v>
      </c>
      <c r="S47" s="142">
        <f>N47*O47*P47*'1. Standard_Cost'!$C$13</f>
        <v>0</v>
      </c>
      <c r="T47" s="142">
        <f>N47*P47*Q47*'1. Standard_Cost'!$D$13</f>
        <v>0</v>
      </c>
      <c r="U47" s="142">
        <f>N47*O47*'1. Standard_Cost'!$E$13</f>
        <v>0</v>
      </c>
      <c r="V47" s="141"/>
      <c r="W47" s="141"/>
      <c r="X47" s="141"/>
      <c r="Y47" s="142">
        <f>+V47*((X47*'1. Standard_Cost'!$B$17)+(W47*X47*'1. Standard_Cost'!$C$17))</f>
        <v>0</v>
      </c>
      <c r="Z47" s="141"/>
      <c r="AA47" s="141"/>
      <c r="AB47" s="142">
        <f>+Z47*'1. Standard_Cost'!$B$21+AA47*'1. Standard_Cost'!$C$21</f>
        <v>0</v>
      </c>
      <c r="AC47" s="143"/>
      <c r="AD47" s="144"/>
      <c r="AE47" s="142">
        <f>SUM(AD47,AC47,AB47,Y47,U47,T47,S47,R47)*'1. Standard_Cost'!$B$29</f>
        <v>0</v>
      </c>
      <c r="AF47" s="142">
        <f t="shared" si="56"/>
        <v>0</v>
      </c>
      <c r="AG47" s="141"/>
      <c r="AH47" s="141"/>
      <c r="AI47" s="141"/>
      <c r="AJ47" s="145"/>
      <c r="AK47" s="145"/>
      <c r="AL47" s="145"/>
      <c r="AM47" s="142">
        <f>AG47*'1. Standard_Cost'!$B$25+'Incremental_Cost Year 1'!AH47*'1. Standard_Cost'!$C$25+'Incremental_Cost Year 1'!AI47*'1. Standard_Cost'!$D$25+'Incremental_Cost Year 1'!AJ47+'Incremental_Cost Year 1'!AL47+AK47</f>
        <v>0</v>
      </c>
      <c r="AN47" s="142">
        <f>AM47*'1. Standard_Cost'!$C$29</f>
        <v>0</v>
      </c>
      <c r="AO47" s="160"/>
      <c r="AQ47" s="20">
        <f t="shared" si="57"/>
        <v>0</v>
      </c>
      <c r="AR47" s="20">
        <f t="shared" si="58"/>
        <v>0</v>
      </c>
      <c r="AS47" s="20">
        <f t="shared" si="59"/>
        <v>0</v>
      </c>
      <c r="AT47" s="20">
        <f t="shared" si="60"/>
        <v>0</v>
      </c>
      <c r="AU47" s="24"/>
      <c r="AV47" s="24"/>
      <c r="AW47" s="24"/>
      <c r="AX47" s="24"/>
      <c r="AY47" s="24"/>
      <c r="AZ47" s="24"/>
      <c r="BA47" s="24"/>
      <c r="BB47" s="25">
        <f t="shared" si="61"/>
        <v>0</v>
      </c>
    </row>
    <row r="48" spans="1:54" ht="27.6" outlineLevel="2">
      <c r="A48" s="132"/>
      <c r="B48" s="136"/>
      <c r="C48" s="38"/>
      <c r="D48" s="84"/>
      <c r="E48" s="84"/>
      <c r="F48" s="84"/>
      <c r="G48" s="83"/>
      <c r="H48" s="182" t="s">
        <v>471</v>
      </c>
      <c r="I48" s="138"/>
      <c r="J48" s="139"/>
      <c r="K48" s="139"/>
      <c r="L48" s="140" t="str">
        <f>IF(I48&lt;&gt;0,((VLOOKUP(I48,'1. Standard_Cost'!$B$4:$D$9,2)+VLOOKUP(I48,'1. Standard_Cost'!$B$4:$D$9,3))*J48*K48),"0")</f>
        <v>0</v>
      </c>
      <c r="M48" s="140">
        <f>L48*'1. Standard_Cost'!$F$4</f>
        <v>0</v>
      </c>
      <c r="N48" s="141"/>
      <c r="O48" s="141"/>
      <c r="P48" s="141"/>
      <c r="Q48" s="141"/>
      <c r="R48" s="142">
        <f>'1. Standard_Cost'!$B$13*N48*P48</f>
        <v>0</v>
      </c>
      <c r="S48" s="142">
        <f>N48*O48*P48*'1. Standard_Cost'!$C$13</f>
        <v>0</v>
      </c>
      <c r="T48" s="142">
        <f>N48*P48*Q48*'1. Standard_Cost'!$D$13</f>
        <v>0</v>
      </c>
      <c r="U48" s="142">
        <f>N48*O48*'1. Standard_Cost'!$E$13</f>
        <v>0</v>
      </c>
      <c r="V48" s="141"/>
      <c r="W48" s="141"/>
      <c r="X48" s="141"/>
      <c r="Y48" s="142">
        <f>+V48*((X48*'1. Standard_Cost'!$B$17)+(W48*X48*'1. Standard_Cost'!$C$17))</f>
        <v>0</v>
      </c>
      <c r="Z48" s="141"/>
      <c r="AA48" s="141"/>
      <c r="AB48" s="142">
        <f>+Z48*'1. Standard_Cost'!$B$21+AA48*'1. Standard_Cost'!$C$21</f>
        <v>0</v>
      </c>
      <c r="AC48" s="143"/>
      <c r="AD48" s="144"/>
      <c r="AE48" s="142">
        <f>SUM(AD48,AC48,AB48,Y48,U48,T48,S48,R48)*'1. Standard_Cost'!$B$29</f>
        <v>0</v>
      </c>
      <c r="AF48" s="142">
        <f t="shared" si="56"/>
        <v>0</v>
      </c>
      <c r="AG48" s="141"/>
      <c r="AH48" s="141"/>
      <c r="AI48" s="141"/>
      <c r="AJ48" s="145"/>
      <c r="AK48" s="145"/>
      <c r="AL48" s="145"/>
      <c r="AM48" s="142">
        <f>AG48*'1. Standard_Cost'!$B$25+'Incremental_Cost Year 1'!AH48*'1. Standard_Cost'!$C$25+'Incremental_Cost Year 1'!AI48*'1. Standard_Cost'!$D$25+'Incremental_Cost Year 1'!AJ48+'Incremental_Cost Year 1'!AL48+AK48</f>
        <v>0</v>
      </c>
      <c r="AN48" s="142">
        <f>AM48*'1. Standard_Cost'!$C$29</f>
        <v>0</v>
      </c>
      <c r="AO48" s="160"/>
      <c r="AQ48" s="20">
        <f t="shared" si="57"/>
        <v>0</v>
      </c>
      <c r="AR48" s="20">
        <f t="shared" si="58"/>
        <v>0</v>
      </c>
      <c r="AS48" s="20">
        <f t="shared" si="59"/>
        <v>0</v>
      </c>
      <c r="AT48" s="20">
        <f t="shared" si="60"/>
        <v>0</v>
      </c>
      <c r="AU48" s="24"/>
      <c r="AV48" s="24"/>
      <c r="AW48" s="24"/>
      <c r="AX48" s="24"/>
      <c r="AY48" s="24"/>
      <c r="AZ48" s="24"/>
      <c r="BA48" s="24"/>
      <c r="BB48" s="25">
        <f t="shared" si="61"/>
        <v>0</v>
      </c>
    </row>
    <row r="49" spans="1:54" ht="27.6" outlineLevel="2">
      <c r="A49" s="132"/>
      <c r="B49" s="136"/>
      <c r="C49" s="38"/>
      <c r="D49" s="84"/>
      <c r="E49" s="84"/>
      <c r="F49" s="84"/>
      <c r="G49" s="83"/>
      <c r="H49" s="182" t="s">
        <v>472</v>
      </c>
      <c r="I49" s="138"/>
      <c r="J49" s="139"/>
      <c r="K49" s="139"/>
      <c r="L49" s="140" t="str">
        <f>IF(I49&lt;&gt;0,((VLOOKUP(I49,'1. Standard_Cost'!$B$4:$D$9,2)+VLOOKUP(I49,'1. Standard_Cost'!$B$4:$D$9,3))*J49*K49),"0")</f>
        <v>0</v>
      </c>
      <c r="M49" s="140">
        <f>L49*'1. Standard_Cost'!$F$4</f>
        <v>0</v>
      </c>
      <c r="N49" s="141"/>
      <c r="O49" s="141"/>
      <c r="P49" s="141"/>
      <c r="Q49" s="141"/>
      <c r="R49" s="142">
        <f>'1. Standard_Cost'!$B$13*N49*P49</f>
        <v>0</v>
      </c>
      <c r="S49" s="142">
        <f>N49*O49*P49*'1. Standard_Cost'!$C$13</f>
        <v>0</v>
      </c>
      <c r="T49" s="142">
        <f>N49*P49*Q49*'1. Standard_Cost'!$D$13</f>
        <v>0</v>
      </c>
      <c r="U49" s="142">
        <f>N49*O49*'1. Standard_Cost'!$E$13</f>
        <v>0</v>
      </c>
      <c r="V49" s="141"/>
      <c r="W49" s="141"/>
      <c r="X49" s="141"/>
      <c r="Y49" s="142">
        <f>+V49*((X49*'1. Standard_Cost'!$B$17)+(W49*X49*'1. Standard_Cost'!$C$17))</f>
        <v>0</v>
      </c>
      <c r="Z49" s="141"/>
      <c r="AA49" s="141"/>
      <c r="AB49" s="142">
        <f>+Z49*'1. Standard_Cost'!$B$21+AA49*'1. Standard_Cost'!$C$21</f>
        <v>0</v>
      </c>
      <c r="AC49" s="143"/>
      <c r="AD49" s="144"/>
      <c r="AE49" s="142">
        <f>SUM(AD49,AC49,AB49,Y49,U49,T49,S49,R49)*'1. Standard_Cost'!$B$29</f>
        <v>0</v>
      </c>
      <c r="AF49" s="142">
        <f t="shared" si="56"/>
        <v>0</v>
      </c>
      <c r="AG49" s="141"/>
      <c r="AH49" s="141"/>
      <c r="AI49" s="141"/>
      <c r="AJ49" s="145"/>
      <c r="AK49" s="145"/>
      <c r="AL49" s="145"/>
      <c r="AM49" s="142">
        <f>AG49*'1. Standard_Cost'!$B$25+'Incremental_Cost Year 1'!AH49*'1. Standard_Cost'!$C$25+'Incremental_Cost Year 1'!AI49*'1. Standard_Cost'!$D$25+'Incremental_Cost Year 1'!AJ49+'Incremental_Cost Year 1'!AL49+AK49</f>
        <v>0</v>
      </c>
      <c r="AN49" s="142">
        <f>AM49*'1. Standard_Cost'!$C$29</f>
        <v>0</v>
      </c>
      <c r="AO49" s="160"/>
      <c r="AQ49" s="20">
        <f t="shared" si="57"/>
        <v>0</v>
      </c>
      <c r="AR49" s="20">
        <f t="shared" si="58"/>
        <v>0</v>
      </c>
      <c r="AS49" s="20">
        <f t="shared" si="59"/>
        <v>0</v>
      </c>
      <c r="AT49" s="20">
        <f t="shared" si="60"/>
        <v>0</v>
      </c>
      <c r="AU49" s="24"/>
      <c r="AV49" s="24"/>
      <c r="AW49" s="24"/>
      <c r="AX49" s="24"/>
      <c r="AY49" s="24"/>
      <c r="AZ49" s="24"/>
      <c r="BA49" s="24"/>
      <c r="BB49" s="25">
        <f t="shared" si="61"/>
        <v>0</v>
      </c>
    </row>
    <row r="50" spans="1:54" ht="41.4" outlineLevel="1">
      <c r="A50" s="132"/>
      <c r="B50" s="136"/>
      <c r="C50" s="38"/>
      <c r="D50" s="86" t="s">
        <v>582</v>
      </c>
      <c r="E50" s="86" t="s">
        <v>402</v>
      </c>
      <c r="F50" s="88" t="s">
        <v>438</v>
      </c>
      <c r="G50" s="89" t="s">
        <v>434</v>
      </c>
      <c r="H50" s="180" t="s">
        <v>116</v>
      </c>
      <c r="I50" s="146"/>
      <c r="J50" s="146"/>
      <c r="K50" s="146"/>
      <c r="L50" s="147">
        <f>SUM(L42:L49)</f>
        <v>0</v>
      </c>
      <c r="M50" s="147">
        <f>SUM(M42:M49)</f>
        <v>0</v>
      </c>
      <c r="N50" s="146"/>
      <c r="O50" s="146"/>
      <c r="P50" s="146"/>
      <c r="Q50" s="146"/>
      <c r="R50" s="147">
        <f t="shared" ref="R50:U50" si="62">SUM(R42:R49)</f>
        <v>0</v>
      </c>
      <c r="S50" s="147">
        <f t="shared" si="62"/>
        <v>0</v>
      </c>
      <c r="T50" s="147">
        <f t="shared" si="62"/>
        <v>0</v>
      </c>
      <c r="U50" s="147">
        <f t="shared" si="62"/>
        <v>0</v>
      </c>
      <c r="V50" s="146"/>
      <c r="W50" s="146"/>
      <c r="X50" s="146"/>
      <c r="Y50" s="147">
        <f>SUM(Y42:Y49)</f>
        <v>0</v>
      </c>
      <c r="Z50" s="146"/>
      <c r="AA50" s="146"/>
      <c r="AB50" s="147">
        <f t="shared" ref="AB50:AF50" si="63">SUM(AB42:AB49)</f>
        <v>0</v>
      </c>
      <c r="AC50" s="147">
        <f t="shared" si="63"/>
        <v>0</v>
      </c>
      <c r="AD50" s="147">
        <f t="shared" si="63"/>
        <v>0</v>
      </c>
      <c r="AE50" s="147">
        <f t="shared" si="63"/>
        <v>0</v>
      </c>
      <c r="AF50" s="147">
        <f t="shared" si="63"/>
        <v>0</v>
      </c>
      <c r="AG50" s="146"/>
      <c r="AH50" s="146"/>
      <c r="AI50" s="146"/>
      <c r="AJ50" s="147">
        <f t="shared" ref="AJ50:AN50" si="64">SUM(AJ42:AJ49)</f>
        <v>0</v>
      </c>
      <c r="AK50" s="147">
        <f t="shared" si="64"/>
        <v>0</v>
      </c>
      <c r="AL50" s="147">
        <f t="shared" si="64"/>
        <v>0</v>
      </c>
      <c r="AM50" s="147">
        <f t="shared" si="64"/>
        <v>0</v>
      </c>
      <c r="AN50" s="147">
        <f t="shared" si="64"/>
        <v>0</v>
      </c>
      <c r="AO50" s="166"/>
      <c r="AP50" s="32"/>
      <c r="AQ50" s="147">
        <f t="shared" ref="AQ50:AT50" si="65">SUM(AQ42:AQ49)</f>
        <v>0</v>
      </c>
      <c r="AR50" s="147">
        <f t="shared" si="65"/>
        <v>0</v>
      </c>
      <c r="AS50" s="147">
        <f t="shared" si="65"/>
        <v>0</v>
      </c>
      <c r="AT50" s="147">
        <f t="shared" si="65"/>
        <v>0</v>
      </c>
      <c r="AU50" s="147">
        <f t="shared" ref="AU50:BB50" si="66">SUM(AU42:AU49)</f>
        <v>0</v>
      </c>
      <c r="AV50" s="147">
        <f t="shared" si="66"/>
        <v>0</v>
      </c>
      <c r="AW50" s="147">
        <f t="shared" si="66"/>
        <v>0</v>
      </c>
      <c r="AX50" s="147">
        <f t="shared" si="66"/>
        <v>0</v>
      </c>
      <c r="AY50" s="147"/>
      <c r="AZ50" s="147">
        <f t="shared" si="66"/>
        <v>0</v>
      </c>
      <c r="BA50" s="147">
        <f t="shared" si="66"/>
        <v>0</v>
      </c>
      <c r="BB50" s="147">
        <f t="shared" si="66"/>
        <v>0</v>
      </c>
    </row>
    <row r="51" spans="1:54" ht="124.8" outlineLevel="2">
      <c r="A51" s="132"/>
      <c r="B51" s="136"/>
      <c r="C51" s="38"/>
      <c r="D51" s="137"/>
      <c r="E51" s="137"/>
      <c r="F51" s="87"/>
      <c r="G51" s="82"/>
      <c r="H51" s="209" t="s">
        <v>473</v>
      </c>
      <c r="I51" s="138"/>
      <c r="J51" s="139"/>
      <c r="K51" s="139"/>
      <c r="L51" s="140" t="str">
        <f>IF(I51&lt;&gt;0,((VLOOKUP(I51,'1. Standard_Cost'!$B$4:$D$9,2)+VLOOKUP(I51,'1. Standard_Cost'!$B$4:$D$9,3))*J51*K51),"0")</f>
        <v>0</v>
      </c>
      <c r="M51" s="140">
        <f>L51*'1. Standard_Cost'!$F$4</f>
        <v>0</v>
      </c>
      <c r="N51" s="141"/>
      <c r="O51" s="141"/>
      <c r="P51" s="141"/>
      <c r="Q51" s="141"/>
      <c r="R51" s="142">
        <f>'1. Standard_Cost'!$B$13*N51*P51</f>
        <v>0</v>
      </c>
      <c r="S51" s="142">
        <f>N51*O51*P51*'1. Standard_Cost'!$C$13</f>
        <v>0</v>
      </c>
      <c r="T51" s="142">
        <f>N51*P51*Q51*'1. Standard_Cost'!$D$13</f>
        <v>0</v>
      </c>
      <c r="U51" s="142">
        <f>N51*O51*'1. Standard_Cost'!$E$13</f>
        <v>0</v>
      </c>
      <c r="V51" s="141"/>
      <c r="W51" s="141"/>
      <c r="X51" s="141"/>
      <c r="Y51" s="142">
        <f>+V51*((X51*'1. Standard_Cost'!$B$17)+(W51*X51*'1. Standard_Cost'!$C$17))</f>
        <v>0</v>
      </c>
      <c r="Z51" s="141"/>
      <c r="AA51" s="141"/>
      <c r="AB51" s="142">
        <f>+Z51*'1. Standard_Cost'!$B$21+AA51*'1. Standard_Cost'!$C$21</f>
        <v>0</v>
      </c>
      <c r="AC51" s="143"/>
      <c r="AD51" s="144"/>
      <c r="AE51" s="142">
        <f>SUM(AD51,AC51,AB51,Y51,U51,T51,S51,R51)*'1. Standard_Cost'!$B$29</f>
        <v>0</v>
      </c>
      <c r="AF51" s="142">
        <f t="shared" ref="AF51:AF56" si="67">SUM(AE51,AD51,AC51,AB51,Y51,U51,T51,S51,R51)</f>
        <v>0</v>
      </c>
      <c r="AG51" s="141"/>
      <c r="AH51" s="141"/>
      <c r="AI51" s="141"/>
      <c r="AJ51" s="145"/>
      <c r="AK51" s="145"/>
      <c r="AL51" s="145"/>
      <c r="AM51" s="142">
        <f>AG51*'1. Standard_Cost'!$B$25+'Incremental_Cost Year 1'!AH51*'1. Standard_Cost'!$C$25+'Incremental_Cost Year 1'!AI51*'1. Standard_Cost'!$D$25+'Incremental_Cost Year 1'!AJ51+'Incremental_Cost Year 1'!AL51+AK51</f>
        <v>0</v>
      </c>
      <c r="AN51" s="142">
        <f>AM51*'1. Standard_Cost'!$C$29</f>
        <v>0</v>
      </c>
      <c r="AO51" s="160"/>
      <c r="AQ51" s="20">
        <f t="shared" ref="AQ51:AQ56" si="68">L51+M51</f>
        <v>0</v>
      </c>
      <c r="AR51" s="20">
        <f>AF51</f>
        <v>0</v>
      </c>
      <c r="AS51" s="20">
        <f t="shared" ref="AS51:AS56" si="69">AM51+AN51</f>
        <v>0</v>
      </c>
      <c r="AT51" s="20">
        <f t="shared" ref="AT51:AT56" si="70">SUM(AQ51,AR51,AS51)</f>
        <v>0</v>
      </c>
      <c r="AU51" s="24"/>
      <c r="AV51" s="24"/>
      <c r="AW51" s="24"/>
      <c r="AX51" s="24"/>
      <c r="AY51" s="24"/>
      <c r="AZ51" s="24"/>
      <c r="BA51" s="24"/>
      <c r="BB51" s="25">
        <f>SUM(AU51:BA51)-AT51</f>
        <v>0</v>
      </c>
    </row>
    <row r="52" spans="1:54" ht="124.8" outlineLevel="2">
      <c r="A52" s="132"/>
      <c r="B52" s="136"/>
      <c r="C52" s="38"/>
      <c r="D52" s="84"/>
      <c r="E52" s="84"/>
      <c r="F52" s="84"/>
      <c r="G52" s="83"/>
      <c r="H52" s="209" t="s">
        <v>476</v>
      </c>
      <c r="I52" s="138"/>
      <c r="J52" s="139"/>
      <c r="K52" s="139"/>
      <c r="L52" s="140" t="str">
        <f>IF(I52&lt;&gt;0,((VLOOKUP(I52,'1. Standard_Cost'!$B$4:$D$9,2)+VLOOKUP(I52,'1. Standard_Cost'!$B$4:$D$9,3))*J52*K52),"0")</f>
        <v>0</v>
      </c>
      <c r="M52" s="140">
        <f>L52*'1. Standard_Cost'!$F$4</f>
        <v>0</v>
      </c>
      <c r="N52" s="141"/>
      <c r="O52" s="141"/>
      <c r="P52" s="141"/>
      <c r="Q52" s="141"/>
      <c r="R52" s="142">
        <f>'1. Standard_Cost'!$B$13*N52*P52</f>
        <v>0</v>
      </c>
      <c r="S52" s="142">
        <f>N52*O52*P52*'1. Standard_Cost'!$C$13</f>
        <v>0</v>
      </c>
      <c r="T52" s="142">
        <f>N52*P52*Q52*'1. Standard_Cost'!$D$13</f>
        <v>0</v>
      </c>
      <c r="U52" s="142">
        <f>N52*O52*'1. Standard_Cost'!$E$13</f>
        <v>0</v>
      </c>
      <c r="V52" s="141"/>
      <c r="W52" s="141"/>
      <c r="X52" s="141"/>
      <c r="Y52" s="142">
        <f>+V52*((X52*'1. Standard_Cost'!$B$17)+(W52*X52*'1. Standard_Cost'!$C$17))</f>
        <v>0</v>
      </c>
      <c r="Z52" s="141"/>
      <c r="AA52" s="141"/>
      <c r="AB52" s="142">
        <f>+Z52*'1. Standard_Cost'!$B$21+AA52*'1. Standard_Cost'!$C$21</f>
        <v>0</v>
      </c>
      <c r="AC52" s="143"/>
      <c r="AD52" s="144"/>
      <c r="AE52" s="142">
        <f>SUM(AD52,AC52,AB52,Y52,U52,T52,S52,R52)*'1. Standard_Cost'!$B$29</f>
        <v>0</v>
      </c>
      <c r="AF52" s="142">
        <f t="shared" si="67"/>
        <v>0</v>
      </c>
      <c r="AG52" s="141"/>
      <c r="AH52" s="141"/>
      <c r="AI52" s="141"/>
      <c r="AJ52" s="145"/>
      <c r="AK52" s="145"/>
      <c r="AL52" s="145"/>
      <c r="AM52" s="142">
        <f>AG52*'1. Standard_Cost'!$B$25+'Incremental_Cost Year 1'!AH52*'1. Standard_Cost'!$C$25+'Incremental_Cost Year 1'!AI52*'1. Standard_Cost'!$D$25+'Incremental_Cost Year 1'!AJ52+'Incremental_Cost Year 1'!AL52+AK52</f>
        <v>0</v>
      </c>
      <c r="AN52" s="142">
        <f>AM52*'1. Standard_Cost'!$C$29</f>
        <v>0</v>
      </c>
      <c r="AO52" s="160"/>
      <c r="AQ52" s="20">
        <f t="shared" si="68"/>
        <v>0</v>
      </c>
      <c r="AR52" s="20">
        <f t="shared" ref="AR52:AR56" si="71">AF52</f>
        <v>0</v>
      </c>
      <c r="AS52" s="20">
        <f t="shared" si="69"/>
        <v>0</v>
      </c>
      <c r="AT52" s="20">
        <f t="shared" si="70"/>
        <v>0</v>
      </c>
      <c r="AU52" s="24"/>
      <c r="AV52" s="24">
        <v>0</v>
      </c>
      <c r="AW52" s="24"/>
      <c r="AX52" s="24"/>
      <c r="AY52" s="24"/>
      <c r="AZ52" s="24"/>
      <c r="BA52" s="24"/>
      <c r="BB52" s="25">
        <f t="shared" ref="BB52:BB56" si="72">SUM(AU52:BA52)-AT52</f>
        <v>0</v>
      </c>
    </row>
    <row r="53" spans="1:54" ht="124.8" outlineLevel="2">
      <c r="A53" s="132"/>
      <c r="B53" s="136"/>
      <c r="C53" s="38"/>
      <c r="D53" s="84"/>
      <c r="E53" s="84"/>
      <c r="F53" s="84"/>
      <c r="G53" s="83"/>
      <c r="H53" s="209" t="s">
        <v>473</v>
      </c>
      <c r="I53" s="138"/>
      <c r="J53" s="139"/>
      <c r="K53" s="139"/>
      <c r="L53" s="140" t="str">
        <f>IF(I53&lt;&gt;0,((VLOOKUP(I53,'1. Standard_Cost'!$B$4:$D$9,2)+VLOOKUP(I53,'1. Standard_Cost'!$B$4:$D$9,3))*J53*K53),"0")</f>
        <v>0</v>
      </c>
      <c r="M53" s="140">
        <f>L53*'1. Standard_Cost'!$F$4</f>
        <v>0</v>
      </c>
      <c r="N53" s="141"/>
      <c r="O53" s="141"/>
      <c r="P53" s="141"/>
      <c r="Q53" s="141"/>
      <c r="R53" s="142">
        <f>'1. Standard_Cost'!$B$13*N53*P53</f>
        <v>0</v>
      </c>
      <c r="S53" s="142">
        <f>N53*O53*P53*'1. Standard_Cost'!$C$13</f>
        <v>0</v>
      </c>
      <c r="T53" s="142">
        <f>N53*P53*Q53*'1. Standard_Cost'!$D$13</f>
        <v>0</v>
      </c>
      <c r="U53" s="142">
        <f>N53*O53*'1. Standard_Cost'!$E$13</f>
        <v>0</v>
      </c>
      <c r="V53" s="141"/>
      <c r="W53" s="141"/>
      <c r="X53" s="141"/>
      <c r="Y53" s="142">
        <f>+V53*((X53*'1. Standard_Cost'!$B$17)+(W53*X53*'1. Standard_Cost'!$C$17))</f>
        <v>0</v>
      </c>
      <c r="Z53" s="141"/>
      <c r="AA53" s="141"/>
      <c r="AB53" s="142">
        <f>+Z53*'1. Standard_Cost'!$B$21+AA53*'1. Standard_Cost'!$C$21</f>
        <v>0</v>
      </c>
      <c r="AC53" s="143"/>
      <c r="AD53" s="144"/>
      <c r="AE53" s="142">
        <f>SUM(AD53,AC53,AB53,Y53,U53,T53,S53,R53)*'1. Standard_Cost'!$B$29</f>
        <v>0</v>
      </c>
      <c r="AF53" s="142">
        <f t="shared" si="67"/>
        <v>0</v>
      </c>
      <c r="AG53" s="141"/>
      <c r="AH53" s="141"/>
      <c r="AI53" s="141"/>
      <c r="AJ53" s="145"/>
      <c r="AK53" s="145"/>
      <c r="AL53" s="145"/>
      <c r="AM53" s="142">
        <f>AG53*'1. Standard_Cost'!$B$25+'Incremental_Cost Year 1'!AH53*'1. Standard_Cost'!$C$25+'Incremental_Cost Year 1'!AI53*'1. Standard_Cost'!$D$25+'Incremental_Cost Year 1'!AJ53+'Incremental_Cost Year 1'!AL53+AK53</f>
        <v>0</v>
      </c>
      <c r="AN53" s="142">
        <f>AM53*'1. Standard_Cost'!$C$29</f>
        <v>0</v>
      </c>
      <c r="AO53" s="160"/>
      <c r="AQ53" s="20">
        <f t="shared" si="68"/>
        <v>0</v>
      </c>
      <c r="AR53" s="20">
        <f t="shared" si="71"/>
        <v>0</v>
      </c>
      <c r="AS53" s="20">
        <f t="shared" si="69"/>
        <v>0</v>
      </c>
      <c r="AT53" s="20">
        <f t="shared" si="70"/>
        <v>0</v>
      </c>
      <c r="AU53" s="24"/>
      <c r="AV53" s="24"/>
      <c r="AW53" s="24"/>
      <c r="AX53" s="24"/>
      <c r="AY53" s="24"/>
      <c r="AZ53" s="24"/>
      <c r="BA53" s="24"/>
      <c r="BB53" s="25">
        <f t="shared" si="72"/>
        <v>0</v>
      </c>
    </row>
    <row r="54" spans="1:54" ht="124.8" outlineLevel="2">
      <c r="A54" s="132"/>
      <c r="B54" s="136"/>
      <c r="C54" s="38"/>
      <c r="D54" s="84"/>
      <c r="E54" s="84"/>
      <c r="F54" s="84"/>
      <c r="G54" s="83"/>
      <c r="H54" s="209" t="s">
        <v>476</v>
      </c>
      <c r="I54" s="138"/>
      <c r="J54" s="139"/>
      <c r="K54" s="139"/>
      <c r="L54" s="140" t="str">
        <f>IF(I54&lt;&gt;0,((VLOOKUP(I54,'1. Standard_Cost'!$B$4:$D$9,2)+VLOOKUP(I54,'1. Standard_Cost'!$B$4:$D$9,3))*J54*K54),"0")</f>
        <v>0</v>
      </c>
      <c r="M54" s="140">
        <f>L54*'1. Standard_Cost'!$F$4</f>
        <v>0</v>
      </c>
      <c r="N54" s="141"/>
      <c r="O54" s="141"/>
      <c r="P54" s="141"/>
      <c r="Q54" s="141"/>
      <c r="R54" s="142">
        <f>'1. Standard_Cost'!$B$13*N54*P54</f>
        <v>0</v>
      </c>
      <c r="S54" s="142">
        <f>N54*O54*P54*'1. Standard_Cost'!$C$13</f>
        <v>0</v>
      </c>
      <c r="T54" s="142">
        <f>N54*P54*Q54*'1. Standard_Cost'!$D$13</f>
        <v>0</v>
      </c>
      <c r="U54" s="142">
        <f>N54*O54*'1. Standard_Cost'!$E$13</f>
        <v>0</v>
      </c>
      <c r="V54" s="141"/>
      <c r="W54" s="141"/>
      <c r="X54" s="141"/>
      <c r="Y54" s="142">
        <f>+V54*((X54*'1. Standard_Cost'!$B$17)+(W54*X54*'1. Standard_Cost'!$C$17))</f>
        <v>0</v>
      </c>
      <c r="Z54" s="141"/>
      <c r="AA54" s="141"/>
      <c r="AB54" s="142">
        <f>+Z54*'1. Standard_Cost'!$B$21+AA54*'1. Standard_Cost'!$C$21</f>
        <v>0</v>
      </c>
      <c r="AC54" s="143"/>
      <c r="AD54" s="144"/>
      <c r="AE54" s="142">
        <f>SUM(AD54,AC54,AB54,Y54,U54,T54,S54,R54)*'1. Standard_Cost'!$B$29</f>
        <v>0</v>
      </c>
      <c r="AF54" s="142">
        <f t="shared" si="67"/>
        <v>0</v>
      </c>
      <c r="AG54" s="141"/>
      <c r="AH54" s="141"/>
      <c r="AI54" s="141"/>
      <c r="AJ54" s="145"/>
      <c r="AK54" s="145"/>
      <c r="AL54" s="145"/>
      <c r="AM54" s="142">
        <f>AG54*'1. Standard_Cost'!$B$25+'Incremental_Cost Year 1'!AH54*'1. Standard_Cost'!$C$25+'Incremental_Cost Year 1'!AI54*'1. Standard_Cost'!$D$25+'Incremental_Cost Year 1'!AJ54+'Incremental_Cost Year 1'!AL54+AK54</f>
        <v>0</v>
      </c>
      <c r="AN54" s="142">
        <f>AM54*'1. Standard_Cost'!$C$29</f>
        <v>0</v>
      </c>
      <c r="AO54" s="160"/>
      <c r="AQ54" s="20">
        <f t="shared" si="68"/>
        <v>0</v>
      </c>
      <c r="AR54" s="20">
        <f t="shared" si="71"/>
        <v>0</v>
      </c>
      <c r="AS54" s="20">
        <f t="shared" si="69"/>
        <v>0</v>
      </c>
      <c r="AT54" s="20">
        <f t="shared" si="70"/>
        <v>0</v>
      </c>
      <c r="AU54" s="24"/>
      <c r="AV54" s="24"/>
      <c r="AW54" s="24"/>
      <c r="AX54" s="24"/>
      <c r="AY54" s="24"/>
      <c r="AZ54" s="24"/>
      <c r="BA54" s="24"/>
      <c r="BB54" s="25">
        <f t="shared" si="72"/>
        <v>0</v>
      </c>
    </row>
    <row r="55" spans="1:54" ht="109.2" outlineLevel="2">
      <c r="A55" s="132"/>
      <c r="B55" s="136"/>
      <c r="C55" s="38"/>
      <c r="D55" s="84"/>
      <c r="E55" s="84"/>
      <c r="F55" s="84"/>
      <c r="G55" s="83"/>
      <c r="H55" s="209" t="s">
        <v>474</v>
      </c>
      <c r="I55" s="138"/>
      <c r="J55" s="139"/>
      <c r="K55" s="139"/>
      <c r="L55" s="140" t="str">
        <f>IF(I55&lt;&gt;0,((VLOOKUP(I55,'1. Standard_Cost'!$B$4:$D$9,2)+VLOOKUP(I55,'1. Standard_Cost'!$B$4:$D$9,3))*J55*K55),"0")</f>
        <v>0</v>
      </c>
      <c r="M55" s="140">
        <f>L55*'1. Standard_Cost'!$F$4</f>
        <v>0</v>
      </c>
      <c r="N55" s="141"/>
      <c r="O55" s="141"/>
      <c r="P55" s="141"/>
      <c r="Q55" s="141"/>
      <c r="R55" s="142">
        <f>'1. Standard_Cost'!$B$13*N55*P55</f>
        <v>0</v>
      </c>
      <c r="S55" s="142">
        <f>N55*O55*P55*'1. Standard_Cost'!$C$13</f>
        <v>0</v>
      </c>
      <c r="T55" s="142">
        <f>N55*P55*Q55*'1. Standard_Cost'!$D$13</f>
        <v>0</v>
      </c>
      <c r="U55" s="142">
        <f>N55*O55*'1. Standard_Cost'!$E$13</f>
        <v>0</v>
      </c>
      <c r="V55" s="141"/>
      <c r="W55" s="141"/>
      <c r="X55" s="141"/>
      <c r="Y55" s="142">
        <f>+V55*((X55*'1. Standard_Cost'!$B$17)+(W55*X55*'1. Standard_Cost'!$C$17))</f>
        <v>0</v>
      </c>
      <c r="Z55" s="141"/>
      <c r="AA55" s="141"/>
      <c r="AB55" s="142">
        <f>+Z55*'1. Standard_Cost'!$B$21+AA55*'1. Standard_Cost'!$C$21</f>
        <v>0</v>
      </c>
      <c r="AC55" s="143"/>
      <c r="AD55" s="144"/>
      <c r="AE55" s="142">
        <f>SUM(AD55,AC55,AB55,Y55,U55,T55,S55,R55)*'1. Standard_Cost'!$B$29</f>
        <v>0</v>
      </c>
      <c r="AF55" s="142">
        <f t="shared" si="67"/>
        <v>0</v>
      </c>
      <c r="AG55" s="141"/>
      <c r="AH55" s="141"/>
      <c r="AI55" s="141"/>
      <c r="AJ55" s="145"/>
      <c r="AK55" s="145"/>
      <c r="AL55" s="145"/>
      <c r="AM55" s="142">
        <f>AG55*'1. Standard_Cost'!$B$25+'Incremental_Cost Year 1'!AH55*'1. Standard_Cost'!$C$25+'Incremental_Cost Year 1'!AI55*'1. Standard_Cost'!$D$25+'Incremental_Cost Year 1'!AJ55+'Incremental_Cost Year 1'!AL55+AK55</f>
        <v>0</v>
      </c>
      <c r="AN55" s="142">
        <f>AM55*'1. Standard_Cost'!$C$29</f>
        <v>0</v>
      </c>
      <c r="AO55" s="160"/>
      <c r="AQ55" s="20">
        <f t="shared" si="68"/>
        <v>0</v>
      </c>
      <c r="AR55" s="20">
        <f t="shared" si="71"/>
        <v>0</v>
      </c>
      <c r="AS55" s="20">
        <f t="shared" si="69"/>
        <v>0</v>
      </c>
      <c r="AT55" s="20">
        <f t="shared" si="70"/>
        <v>0</v>
      </c>
      <c r="AU55" s="24"/>
      <c r="AV55" s="24"/>
      <c r="AW55" s="24"/>
      <c r="AX55" s="24"/>
      <c r="AY55" s="24"/>
      <c r="AZ55" s="24"/>
      <c r="BA55" s="24"/>
      <c r="BB55" s="25">
        <f t="shared" si="72"/>
        <v>0</v>
      </c>
    </row>
    <row r="56" spans="1:54" ht="109.2" outlineLevel="2">
      <c r="A56" s="132"/>
      <c r="B56" s="136"/>
      <c r="C56" s="38"/>
      <c r="D56" s="84"/>
      <c r="E56" s="84"/>
      <c r="F56" s="84"/>
      <c r="G56" s="83"/>
      <c r="H56" s="209" t="s">
        <v>475</v>
      </c>
      <c r="I56" s="138"/>
      <c r="J56" s="139"/>
      <c r="K56" s="139"/>
      <c r="L56" s="140" t="str">
        <f>IF(I56&lt;&gt;0,((VLOOKUP(I56,'1. Standard_Cost'!$B$4:$D$9,2)+VLOOKUP(I56,'1. Standard_Cost'!$B$4:$D$9,3))*J56*K56),"0")</f>
        <v>0</v>
      </c>
      <c r="M56" s="140">
        <f>L56*'1. Standard_Cost'!$F$4</f>
        <v>0</v>
      </c>
      <c r="N56" s="141"/>
      <c r="O56" s="141"/>
      <c r="P56" s="141"/>
      <c r="Q56" s="141"/>
      <c r="R56" s="142">
        <f>'1. Standard_Cost'!$B$13*N56*P56</f>
        <v>0</v>
      </c>
      <c r="S56" s="142">
        <f>N56*O56*P56*'1. Standard_Cost'!$C$13</f>
        <v>0</v>
      </c>
      <c r="T56" s="142">
        <f>N56*P56*Q56*'1. Standard_Cost'!$D$13</f>
        <v>0</v>
      </c>
      <c r="U56" s="142">
        <f>N56*O56*'1. Standard_Cost'!$E$13</f>
        <v>0</v>
      </c>
      <c r="V56" s="141"/>
      <c r="W56" s="141"/>
      <c r="X56" s="141"/>
      <c r="Y56" s="142">
        <f>+V56*((X56*'1. Standard_Cost'!$B$17)+(W56*X56*'1. Standard_Cost'!$C$17))</f>
        <v>0</v>
      </c>
      <c r="Z56" s="141"/>
      <c r="AA56" s="141"/>
      <c r="AB56" s="142">
        <f>+Z56*'1. Standard_Cost'!$B$21+AA56*'1. Standard_Cost'!$C$21</f>
        <v>0</v>
      </c>
      <c r="AC56" s="143"/>
      <c r="AD56" s="144"/>
      <c r="AE56" s="142">
        <f>SUM(AD56,AC56,AB56,Y56,U56,T56,S56,R56)*'1. Standard_Cost'!$B$29</f>
        <v>0</v>
      </c>
      <c r="AF56" s="142">
        <f t="shared" si="67"/>
        <v>0</v>
      </c>
      <c r="AG56" s="141"/>
      <c r="AH56" s="141"/>
      <c r="AI56" s="141"/>
      <c r="AJ56" s="145"/>
      <c r="AK56" s="145"/>
      <c r="AL56" s="145"/>
      <c r="AM56" s="142">
        <f>AG56*'1. Standard_Cost'!$B$25+'Incremental_Cost Year 1'!AH56*'1. Standard_Cost'!$C$25+'Incremental_Cost Year 1'!AI56*'1. Standard_Cost'!$D$25+'Incremental_Cost Year 1'!AJ56+'Incremental_Cost Year 1'!AL56+AK56</f>
        <v>0</v>
      </c>
      <c r="AN56" s="142">
        <f>AM56*'1. Standard_Cost'!$C$29</f>
        <v>0</v>
      </c>
      <c r="AO56" s="160"/>
      <c r="AQ56" s="20">
        <f t="shared" si="68"/>
        <v>0</v>
      </c>
      <c r="AR56" s="20">
        <f t="shared" si="71"/>
        <v>0</v>
      </c>
      <c r="AS56" s="20">
        <f t="shared" si="69"/>
        <v>0</v>
      </c>
      <c r="AT56" s="20">
        <f t="shared" si="70"/>
        <v>0</v>
      </c>
      <c r="AU56" s="24"/>
      <c r="AV56" s="24"/>
      <c r="AW56" s="24"/>
      <c r="AX56" s="24"/>
      <c r="AY56" s="24"/>
      <c r="AZ56" s="24"/>
      <c r="BA56" s="24"/>
      <c r="BB56" s="25">
        <f t="shared" si="72"/>
        <v>0</v>
      </c>
    </row>
    <row r="57" spans="1:54" ht="41.4" outlineLevel="1">
      <c r="A57" s="132"/>
      <c r="B57" s="136"/>
      <c r="C57" s="38"/>
      <c r="D57" s="86" t="s">
        <v>583</v>
      </c>
      <c r="E57" s="86" t="s">
        <v>403</v>
      </c>
      <c r="F57" s="88" t="s">
        <v>439</v>
      </c>
      <c r="G57" s="89" t="s">
        <v>434</v>
      </c>
      <c r="H57" s="180" t="s">
        <v>115</v>
      </c>
      <c r="I57" s="146"/>
      <c r="J57" s="146"/>
      <c r="K57" s="146"/>
      <c r="L57" s="147">
        <f>SUM(L51:L56)</f>
        <v>0</v>
      </c>
      <c r="M57" s="147">
        <f>SUM(M51:M56)</f>
        <v>0</v>
      </c>
      <c r="N57" s="147"/>
      <c r="O57" s="146"/>
      <c r="P57" s="146"/>
      <c r="Q57" s="146"/>
      <c r="R57" s="147">
        <f t="shared" ref="R57:U57" si="73">SUM(R51:R56)</f>
        <v>0</v>
      </c>
      <c r="S57" s="147">
        <f t="shared" si="73"/>
        <v>0</v>
      </c>
      <c r="T57" s="147">
        <f t="shared" si="73"/>
        <v>0</v>
      </c>
      <c r="U57" s="147">
        <f t="shared" si="73"/>
        <v>0</v>
      </c>
      <c r="V57" s="146"/>
      <c r="W57" s="146"/>
      <c r="X57" s="146"/>
      <c r="Y57" s="147">
        <f>SUM(Y51:Y56)</f>
        <v>0</v>
      </c>
      <c r="Z57" s="146"/>
      <c r="AA57" s="146"/>
      <c r="AB57" s="147">
        <f t="shared" ref="AB57:AF57" si="74">SUM(AB51:AB56)</f>
        <v>0</v>
      </c>
      <c r="AC57" s="147">
        <f t="shared" si="74"/>
        <v>0</v>
      </c>
      <c r="AD57" s="147">
        <f t="shared" si="74"/>
        <v>0</v>
      </c>
      <c r="AE57" s="147">
        <f t="shared" si="74"/>
        <v>0</v>
      </c>
      <c r="AF57" s="147">
        <f t="shared" si="74"/>
        <v>0</v>
      </c>
      <c r="AG57" s="146"/>
      <c r="AH57" s="146"/>
      <c r="AI57" s="146"/>
      <c r="AJ57" s="147">
        <f t="shared" ref="AJ57:AN57" si="75">SUM(AJ51:AJ56)</f>
        <v>0</v>
      </c>
      <c r="AK57" s="147">
        <f t="shared" si="75"/>
        <v>0</v>
      </c>
      <c r="AL57" s="147">
        <f t="shared" si="75"/>
        <v>0</v>
      </c>
      <c r="AM57" s="147">
        <f t="shared" si="75"/>
        <v>0</v>
      </c>
      <c r="AN57" s="147">
        <f t="shared" si="75"/>
        <v>0</v>
      </c>
      <c r="AO57" s="166"/>
      <c r="AP57" s="32"/>
      <c r="AQ57" s="147">
        <f t="shared" ref="AQ57:AT57" si="76">SUM(AQ51:AQ56)</f>
        <v>0</v>
      </c>
      <c r="AR57" s="147">
        <f t="shared" si="76"/>
        <v>0</v>
      </c>
      <c r="AS57" s="147">
        <f t="shared" si="76"/>
        <v>0</v>
      </c>
      <c r="AT57" s="147">
        <f t="shared" si="76"/>
        <v>0</v>
      </c>
      <c r="AU57" s="147">
        <f t="shared" ref="AU57:BB57" si="77">SUM(AU51:AU56)</f>
        <v>0</v>
      </c>
      <c r="AV57" s="147">
        <f t="shared" si="77"/>
        <v>0</v>
      </c>
      <c r="AW57" s="147">
        <f t="shared" si="77"/>
        <v>0</v>
      </c>
      <c r="AX57" s="147">
        <f t="shared" si="77"/>
        <v>0</v>
      </c>
      <c r="AY57" s="147">
        <f t="shared" si="77"/>
        <v>0</v>
      </c>
      <c r="AZ57" s="147">
        <f t="shared" si="77"/>
        <v>0</v>
      </c>
      <c r="BA57" s="147">
        <f t="shared" si="77"/>
        <v>0</v>
      </c>
      <c r="BB57" s="147">
        <f t="shared" si="77"/>
        <v>0</v>
      </c>
    </row>
    <row r="58" spans="1:54" s="39" customFormat="1">
      <c r="A58" s="148"/>
      <c r="B58" s="149"/>
      <c r="C58" s="224" t="s">
        <v>404</v>
      </c>
      <c r="D58" s="224"/>
      <c r="E58" s="225"/>
      <c r="F58" s="69"/>
      <c r="G58" s="69"/>
      <c r="H58" s="181" t="s">
        <v>259</v>
      </c>
      <c r="I58" s="150"/>
      <c r="J58" s="150"/>
      <c r="K58" s="150"/>
      <c r="L58" s="151">
        <f>SUM(L63,L75)</f>
        <v>499695</v>
      </c>
      <c r="M58" s="151">
        <f>SUM(M63,M75)</f>
        <v>83449.065000000002</v>
      </c>
      <c r="N58" s="151"/>
      <c r="O58" s="150"/>
      <c r="P58" s="150"/>
      <c r="Q58" s="150"/>
      <c r="R58" s="151">
        <f>SUM(R63,R75)</f>
        <v>0</v>
      </c>
      <c r="S58" s="151">
        <f>SUM(S63,S75)</f>
        <v>0</v>
      </c>
      <c r="T58" s="151">
        <f>SUM(T63,T75)</f>
        <v>0</v>
      </c>
      <c r="U58" s="151">
        <f>SUM(U63,U75)</f>
        <v>0</v>
      </c>
      <c r="V58" s="150"/>
      <c r="W58" s="150"/>
      <c r="X58" s="150"/>
      <c r="Y58" s="151">
        <f>SUM(Y63,Y75)</f>
        <v>0</v>
      </c>
      <c r="Z58" s="150"/>
      <c r="AA58" s="150"/>
      <c r="AB58" s="151">
        <f>SUM(AB63,AB75)</f>
        <v>38000</v>
      </c>
      <c r="AC58" s="151">
        <f>SUM(AC63,AC75)</f>
        <v>790200</v>
      </c>
      <c r="AD58" s="151">
        <f>SUM(AD63,AD75)</f>
        <v>0</v>
      </c>
      <c r="AE58" s="151">
        <f>SUM(AE63,AE75)</f>
        <v>165640</v>
      </c>
      <c r="AF58" s="151">
        <f>SUM(AF63,AF75)</f>
        <v>993840</v>
      </c>
      <c r="AG58" s="150"/>
      <c r="AH58" s="150"/>
      <c r="AI58" s="150"/>
      <c r="AJ58" s="151">
        <f>SUM(AJ63,AJ75)</f>
        <v>0</v>
      </c>
      <c r="AK58" s="151">
        <f>SUM(AK63,AK75)</f>
        <v>0</v>
      </c>
      <c r="AL58" s="151">
        <f>SUM(AL63,AL75)</f>
        <v>0</v>
      </c>
      <c r="AM58" s="151">
        <f>SUM(AM63,AM75)</f>
        <v>0</v>
      </c>
      <c r="AN58" s="151">
        <f>SUM(AN63,AN75)</f>
        <v>0</v>
      </c>
      <c r="AO58" s="167"/>
      <c r="AP58" s="40"/>
      <c r="AQ58" s="151">
        <f t="shared" ref="AQ58:AX58" si="78">SUM(AQ63,AQ75)</f>
        <v>583144.06499999994</v>
      </c>
      <c r="AR58" s="151">
        <f t="shared" si="78"/>
        <v>993840</v>
      </c>
      <c r="AS58" s="151">
        <f t="shared" si="78"/>
        <v>0</v>
      </c>
      <c r="AT58" s="151">
        <f t="shared" si="78"/>
        <v>1576984.0649999999</v>
      </c>
      <c r="AU58" s="151">
        <f t="shared" si="78"/>
        <v>625429.06499999994</v>
      </c>
      <c r="AV58" s="151">
        <f t="shared" si="78"/>
        <v>0</v>
      </c>
      <c r="AW58" s="151">
        <f t="shared" si="78"/>
        <v>0</v>
      </c>
      <c r="AX58" s="151">
        <f t="shared" si="78"/>
        <v>45600</v>
      </c>
      <c r="AY58" s="151"/>
      <c r="AZ58" s="151">
        <f>SUM(AZ63,AZ75)</f>
        <v>46080</v>
      </c>
      <c r="BA58" s="151">
        <f>SUM(BA63,BA75)</f>
        <v>0</v>
      </c>
      <c r="BB58" s="151">
        <f>SUM(BB63,BB75)</f>
        <v>0</v>
      </c>
    </row>
    <row r="59" spans="1:54" ht="140.4" outlineLevel="2">
      <c r="A59" s="132"/>
      <c r="B59" s="136"/>
      <c r="C59" s="38"/>
      <c r="D59" s="137"/>
      <c r="E59" s="137"/>
      <c r="F59" s="87"/>
      <c r="G59" s="82"/>
      <c r="H59" s="209" t="s">
        <v>477</v>
      </c>
      <c r="I59" s="138"/>
      <c r="J59" s="139"/>
      <c r="K59" s="139"/>
      <c r="L59" s="140" t="str">
        <f>IF(I59&lt;&gt;0,((VLOOKUP(I59,'1. Standard_Cost'!$B$4:$D$9,2)+VLOOKUP(I59,'1. Standard_Cost'!$B$4:$D$9,3))*J59*K59),"0")</f>
        <v>0</v>
      </c>
      <c r="M59" s="140">
        <f>L59*'1. Standard_Cost'!$F$4</f>
        <v>0</v>
      </c>
      <c r="N59" s="141"/>
      <c r="O59" s="141"/>
      <c r="P59" s="141"/>
      <c r="Q59" s="141"/>
      <c r="R59" s="142">
        <f>'1. Standard_Cost'!$B$13*N59*P59</f>
        <v>0</v>
      </c>
      <c r="S59" s="142">
        <f>N59*O59*P59*'1. Standard_Cost'!$C$13</f>
        <v>0</v>
      </c>
      <c r="T59" s="142">
        <f>N59*P59*Q59*'1. Standard_Cost'!$D$13</f>
        <v>0</v>
      </c>
      <c r="U59" s="142">
        <f>N59*O59*'1. Standard_Cost'!$E$13</f>
        <v>0</v>
      </c>
      <c r="V59" s="141"/>
      <c r="W59" s="141"/>
      <c r="X59" s="141"/>
      <c r="Y59" s="142">
        <f>+V59*((X59*'1. Standard_Cost'!$B$17)+(W59*X59*'1. Standard_Cost'!$C$17))</f>
        <v>0</v>
      </c>
      <c r="Z59" s="141"/>
      <c r="AA59" s="141">
        <v>2</v>
      </c>
      <c r="AB59" s="142">
        <f>+Z59*'1. Standard_Cost'!$B$21+AA59*'1. Standard_Cost'!$C$21</f>
        <v>38000</v>
      </c>
      <c r="AC59" s="143"/>
      <c r="AD59" s="144"/>
      <c r="AE59" s="142">
        <f>SUM(AD59,AC59,AB59,Y59,U59,T59,S59,R59)*'1. Standard_Cost'!$B$29</f>
        <v>7600</v>
      </c>
      <c r="AF59" s="142">
        <f t="shared" ref="AF59:AF62" si="79">SUM(AE59,AD59,AC59,AB59,Y59,U59,T59,S59,R59)</f>
        <v>45600</v>
      </c>
      <c r="AG59" s="141"/>
      <c r="AH59" s="141"/>
      <c r="AI59" s="141"/>
      <c r="AJ59" s="145"/>
      <c r="AK59" s="145"/>
      <c r="AL59" s="145"/>
      <c r="AM59" s="142">
        <f>AG59*'1. Standard_Cost'!$B$25+'Incremental_Cost Year 1'!AH59*'1. Standard_Cost'!$C$25+'Incremental_Cost Year 1'!AI59*'1. Standard_Cost'!$D$25+'Incremental_Cost Year 1'!AJ59+'Incremental_Cost Year 1'!AL59+AK59</f>
        <v>0</v>
      </c>
      <c r="AN59" s="142">
        <f>AM59*'1. Standard_Cost'!$C$29</f>
        <v>0</v>
      </c>
      <c r="AO59" s="160"/>
      <c r="AQ59" s="20">
        <f t="shared" ref="AQ59:AQ62" si="80">L59+M59</f>
        <v>0</v>
      </c>
      <c r="AR59" s="20">
        <f t="shared" ref="AR59:AR62" si="81">AF59</f>
        <v>45600</v>
      </c>
      <c r="AS59" s="20">
        <f t="shared" ref="AS59:AS62" si="82">AM59+AN59</f>
        <v>0</v>
      </c>
      <c r="AT59" s="20">
        <f>SUM(AQ59,AR59,AS59)</f>
        <v>45600</v>
      </c>
      <c r="AU59" s="24"/>
      <c r="AV59" s="24"/>
      <c r="AW59" s="24"/>
      <c r="AX59" s="24">
        <f>AT59</f>
        <v>45600</v>
      </c>
      <c r="AY59" s="24"/>
      <c r="AZ59" s="24"/>
      <c r="BA59" s="24"/>
      <c r="BB59" s="25">
        <f t="shared" ref="BB59:BB62" si="83">SUM(AU59:BA59)-AT59</f>
        <v>0</v>
      </c>
    </row>
    <row r="60" spans="1:54" ht="156" outlineLevel="2">
      <c r="A60" s="132"/>
      <c r="B60" s="136"/>
      <c r="C60" s="38"/>
      <c r="D60" s="84"/>
      <c r="E60" s="84"/>
      <c r="F60" s="84"/>
      <c r="G60" s="83"/>
      <c r="H60" s="209" t="s">
        <v>598</v>
      </c>
      <c r="I60" s="138"/>
      <c r="J60" s="139"/>
      <c r="K60" s="139"/>
      <c r="L60" s="140" t="str">
        <f>IF(I60&lt;&gt;0,((VLOOKUP(I60,'1. Standard_Cost'!$B$4:$D$9,2)+VLOOKUP(I60,'1. Standard_Cost'!$B$4:$D$9,3))*J60*K60),"0")</f>
        <v>0</v>
      </c>
      <c r="M60" s="140">
        <f>L60*'1. Standard_Cost'!$F$4</f>
        <v>0</v>
      </c>
      <c r="N60" s="141"/>
      <c r="O60" s="141"/>
      <c r="P60" s="141"/>
      <c r="Q60" s="141"/>
      <c r="R60" s="142">
        <f>'1. Standard_Cost'!$B$13*N60*P60</f>
        <v>0</v>
      </c>
      <c r="S60" s="142">
        <f>N60*O60*P60*'1. Standard_Cost'!$C$13</f>
        <v>0</v>
      </c>
      <c r="T60" s="142">
        <f>N60*P60*Q60*'1. Standard_Cost'!$D$13</f>
        <v>0</v>
      </c>
      <c r="U60" s="142">
        <f>N60*O60*'1. Standard_Cost'!$E$13</f>
        <v>0</v>
      </c>
      <c r="V60" s="141"/>
      <c r="W60" s="141"/>
      <c r="X60" s="141"/>
      <c r="Y60" s="142">
        <f>+V60*((X60*'1. Standard_Cost'!$B$17)+(W60*X60*'1. Standard_Cost'!$C$17))</f>
        <v>0</v>
      </c>
      <c r="Z60" s="141"/>
      <c r="AA60" s="141"/>
      <c r="AB60" s="142">
        <f>+Z60*'1. Standard_Cost'!$B$21+AA60*'1. Standard_Cost'!$C$21</f>
        <v>0</v>
      </c>
      <c r="AC60" s="143"/>
      <c r="AD60" s="144"/>
      <c r="AE60" s="142">
        <f>SUM(AD60,AC60,AB60,Y60,U60,T60,S60,R60)*'1. Standard_Cost'!$B$29</f>
        <v>0</v>
      </c>
      <c r="AF60" s="142">
        <f t="shared" si="79"/>
        <v>0</v>
      </c>
      <c r="AG60" s="141"/>
      <c r="AH60" s="141"/>
      <c r="AI60" s="141"/>
      <c r="AJ60" s="145"/>
      <c r="AK60" s="145"/>
      <c r="AL60" s="145"/>
      <c r="AM60" s="142">
        <f>AG60*'1. Standard_Cost'!$B$25+'Incremental_Cost Year 1'!AH60*'1. Standard_Cost'!$C$25+'Incremental_Cost Year 1'!AI60*'1. Standard_Cost'!$D$25+'Incremental_Cost Year 1'!AJ60+'Incremental_Cost Year 1'!AL60+AK60</f>
        <v>0</v>
      </c>
      <c r="AN60" s="142">
        <f>AM60*'1. Standard_Cost'!$C$29</f>
        <v>0</v>
      </c>
      <c r="AO60" s="160"/>
      <c r="AQ60" s="20">
        <f t="shared" si="80"/>
        <v>0</v>
      </c>
      <c r="AR60" s="20">
        <f t="shared" si="81"/>
        <v>0</v>
      </c>
      <c r="AS60" s="20">
        <f t="shared" si="82"/>
        <v>0</v>
      </c>
      <c r="AT60" s="20">
        <f t="shared" ref="AT60:AT62" si="84">SUM(AQ60,AR60,AS60)</f>
        <v>0</v>
      </c>
      <c r="AU60" s="24"/>
      <c r="AV60" s="24"/>
      <c r="AW60" s="24"/>
      <c r="AX60" s="24"/>
      <c r="AY60" s="24"/>
      <c r="AZ60" s="24"/>
      <c r="BA60" s="24"/>
      <c r="BB60" s="25">
        <f t="shared" si="83"/>
        <v>0</v>
      </c>
    </row>
    <row r="61" spans="1:54" outlineLevel="2">
      <c r="A61" s="132"/>
      <c r="B61" s="136"/>
      <c r="C61" s="38"/>
      <c r="D61" s="84"/>
      <c r="E61" s="84"/>
      <c r="F61" s="84"/>
      <c r="G61" s="83"/>
      <c r="H61" s="182" t="s">
        <v>51</v>
      </c>
      <c r="I61" s="138"/>
      <c r="J61" s="139"/>
      <c r="K61" s="139"/>
      <c r="L61" s="140" t="str">
        <f>IF(I61&lt;&gt;0,((VLOOKUP(I61,'1. Standard_Cost'!$B$4:$D$9,2)+VLOOKUP(I61,'1. Standard_Cost'!$B$4:$D$9,3))*J61*K61),"0")</f>
        <v>0</v>
      </c>
      <c r="M61" s="140">
        <f>L61*'1. Standard_Cost'!$F$4</f>
        <v>0</v>
      </c>
      <c r="N61" s="141"/>
      <c r="O61" s="141"/>
      <c r="P61" s="141"/>
      <c r="Q61" s="141"/>
      <c r="R61" s="142">
        <f>'1. Standard_Cost'!$B$13*N61*P61</f>
        <v>0</v>
      </c>
      <c r="S61" s="142">
        <f>N61*O61*P61*'1. Standard_Cost'!$C$13</f>
        <v>0</v>
      </c>
      <c r="T61" s="142">
        <f>N61*P61*Q61*'1. Standard_Cost'!$D$13</f>
        <v>0</v>
      </c>
      <c r="U61" s="142">
        <f>N61*O61*'1. Standard_Cost'!$E$13</f>
        <v>0</v>
      </c>
      <c r="V61" s="141"/>
      <c r="W61" s="141"/>
      <c r="X61" s="141"/>
      <c r="Y61" s="142">
        <f>+V61*((X61*'1. Standard_Cost'!$B$17)+(W61*X61*'1. Standard_Cost'!$C$17))</f>
        <v>0</v>
      </c>
      <c r="Z61" s="141"/>
      <c r="AA61" s="141"/>
      <c r="AB61" s="142">
        <f>+Z61*'1. Standard_Cost'!$B$21+AA61*'1. Standard_Cost'!$C$21</f>
        <v>0</v>
      </c>
      <c r="AC61" s="143"/>
      <c r="AD61" s="144"/>
      <c r="AE61" s="142">
        <f>SUM(AD61,AC61,AB61,Y61,U61,T61,S61,R61)*'1. Standard_Cost'!$B$29</f>
        <v>0</v>
      </c>
      <c r="AF61" s="142">
        <f t="shared" si="79"/>
        <v>0</v>
      </c>
      <c r="AG61" s="141"/>
      <c r="AH61" s="141"/>
      <c r="AI61" s="141"/>
      <c r="AJ61" s="145"/>
      <c r="AK61" s="145"/>
      <c r="AL61" s="145"/>
      <c r="AM61" s="142">
        <f>AG61*'1. Standard_Cost'!$B$25+'Incremental_Cost Year 1'!AH61*'1. Standard_Cost'!$C$25+'Incremental_Cost Year 1'!AI61*'1. Standard_Cost'!$D$25+'Incremental_Cost Year 1'!AJ61+'Incremental_Cost Year 1'!AL61+AK61</f>
        <v>0</v>
      </c>
      <c r="AN61" s="142">
        <f>AM61*'1. Standard_Cost'!$C$29</f>
        <v>0</v>
      </c>
      <c r="AO61" s="160"/>
      <c r="AQ61" s="20">
        <f t="shared" si="80"/>
        <v>0</v>
      </c>
      <c r="AR61" s="20">
        <f t="shared" si="81"/>
        <v>0</v>
      </c>
      <c r="AS61" s="20">
        <f t="shared" si="82"/>
        <v>0</v>
      </c>
      <c r="AT61" s="20">
        <f t="shared" si="84"/>
        <v>0</v>
      </c>
      <c r="AU61" s="24"/>
      <c r="AV61" s="24"/>
      <c r="AW61" s="24"/>
      <c r="AX61" s="24"/>
      <c r="AY61" s="24"/>
      <c r="AZ61" s="24"/>
      <c r="BA61" s="24"/>
      <c r="BB61" s="25">
        <f t="shared" si="83"/>
        <v>0</v>
      </c>
    </row>
    <row r="62" spans="1:54" outlineLevel="2">
      <c r="A62" s="132"/>
      <c r="B62" s="136"/>
      <c r="C62" s="38"/>
      <c r="D62" s="84"/>
      <c r="E62" s="84"/>
      <c r="F62" s="84"/>
      <c r="G62" s="83"/>
      <c r="H62" s="210" t="s">
        <v>180</v>
      </c>
      <c r="I62" s="138"/>
      <c r="J62" s="139"/>
      <c r="K62" s="139"/>
      <c r="L62" s="140" t="str">
        <f>IF(I62&lt;&gt;0,((VLOOKUP(I62,'1. Standard_Cost'!$B$4:$D$9,2)+VLOOKUP(I62,'1. Standard_Cost'!$B$4:$D$9,3))*J62*K62),"0")</f>
        <v>0</v>
      </c>
      <c r="M62" s="140">
        <f>L62*'1. Standard_Cost'!$F$4</f>
        <v>0</v>
      </c>
      <c r="N62" s="141"/>
      <c r="O62" s="141"/>
      <c r="P62" s="141"/>
      <c r="Q62" s="141"/>
      <c r="R62" s="142">
        <f>'1. Standard_Cost'!$B$13*N62*P62</f>
        <v>0</v>
      </c>
      <c r="S62" s="142">
        <f>N62*O62*P62*'1. Standard_Cost'!$C$13</f>
        <v>0</v>
      </c>
      <c r="T62" s="142">
        <f>N62*P62*Q62*'1. Standard_Cost'!$D$13</f>
        <v>0</v>
      </c>
      <c r="U62" s="142">
        <f>N62*O62*'1. Standard_Cost'!$E$13</f>
        <v>0</v>
      </c>
      <c r="V62" s="141"/>
      <c r="W62" s="141"/>
      <c r="X62" s="141"/>
      <c r="Y62" s="142">
        <f>+V62*((X62*'1. Standard_Cost'!$B$17)+(W62*X62*'1. Standard_Cost'!$C$17))</f>
        <v>0</v>
      </c>
      <c r="Z62" s="141"/>
      <c r="AA62" s="141"/>
      <c r="AB62" s="142">
        <f>+Z62*'1. Standard_Cost'!$B$21+AA62*'1. Standard_Cost'!$C$21</f>
        <v>0</v>
      </c>
      <c r="AC62" s="143"/>
      <c r="AD62" s="144"/>
      <c r="AE62" s="142">
        <f>SUM(AD62,AC62,AB62,Y62,U62,T62,S62,R62)*'1. Standard_Cost'!$B$29</f>
        <v>0</v>
      </c>
      <c r="AF62" s="142">
        <f t="shared" si="79"/>
        <v>0</v>
      </c>
      <c r="AG62" s="141"/>
      <c r="AH62" s="141"/>
      <c r="AI62" s="141"/>
      <c r="AJ62" s="145"/>
      <c r="AK62" s="145"/>
      <c r="AL62" s="145"/>
      <c r="AM62" s="142">
        <f>AG62*'1. Standard_Cost'!$B$25+'Incremental_Cost Year 1'!AH62*'1. Standard_Cost'!$C$25+'Incremental_Cost Year 1'!AI62*'1. Standard_Cost'!$D$25+'Incremental_Cost Year 1'!AJ62+'Incremental_Cost Year 1'!AL62+AK62</f>
        <v>0</v>
      </c>
      <c r="AN62" s="142">
        <f>AM62*'1. Standard_Cost'!$C$29</f>
        <v>0</v>
      </c>
      <c r="AO62" s="160"/>
      <c r="AQ62" s="20">
        <f t="shared" si="80"/>
        <v>0</v>
      </c>
      <c r="AR62" s="20">
        <f t="shared" si="81"/>
        <v>0</v>
      </c>
      <c r="AS62" s="20">
        <f t="shared" si="82"/>
        <v>0</v>
      </c>
      <c r="AT62" s="20">
        <f t="shared" si="84"/>
        <v>0</v>
      </c>
      <c r="AU62" s="24"/>
      <c r="AV62" s="24"/>
      <c r="AW62" s="24"/>
      <c r="AX62" s="24"/>
      <c r="AY62" s="24"/>
      <c r="AZ62" s="24"/>
      <c r="BA62" s="24"/>
      <c r="BB62" s="25">
        <f t="shared" si="83"/>
        <v>0</v>
      </c>
    </row>
    <row r="63" spans="1:54" ht="55.2" outlineLevel="1">
      <c r="A63" s="132"/>
      <c r="B63" s="136"/>
      <c r="C63" s="38"/>
      <c r="D63" s="86" t="s">
        <v>594</v>
      </c>
      <c r="E63" s="86" t="s">
        <v>405</v>
      </c>
      <c r="F63" s="88" t="s">
        <v>432</v>
      </c>
      <c r="G63" s="89" t="s">
        <v>440</v>
      </c>
      <c r="H63" s="180" t="s">
        <v>260</v>
      </c>
      <c r="I63" s="146"/>
      <c r="J63" s="146"/>
      <c r="K63" s="146"/>
      <c r="L63" s="147">
        <f>SUM(L59:L62)</f>
        <v>0</v>
      </c>
      <c r="M63" s="147">
        <f>SUM(M59:M62)</f>
        <v>0</v>
      </c>
      <c r="N63" s="146"/>
      <c r="O63" s="146"/>
      <c r="P63" s="146"/>
      <c r="Q63" s="146"/>
      <c r="R63" s="147">
        <f t="shared" ref="R63:U63" si="85">SUM(R59:R62)</f>
        <v>0</v>
      </c>
      <c r="S63" s="147">
        <f t="shared" si="85"/>
        <v>0</v>
      </c>
      <c r="T63" s="147">
        <f t="shared" si="85"/>
        <v>0</v>
      </c>
      <c r="U63" s="147">
        <f t="shared" si="85"/>
        <v>0</v>
      </c>
      <c r="V63" s="146"/>
      <c r="W63" s="146"/>
      <c r="X63" s="146"/>
      <c r="Y63" s="147">
        <f>SUM(Y59:Y62)</f>
        <v>0</v>
      </c>
      <c r="Z63" s="146"/>
      <c r="AA63" s="146"/>
      <c r="AB63" s="147">
        <f t="shared" ref="AB63:AF63" si="86">SUM(AB59:AB62)</f>
        <v>38000</v>
      </c>
      <c r="AC63" s="147">
        <f t="shared" si="86"/>
        <v>0</v>
      </c>
      <c r="AD63" s="147">
        <f t="shared" si="86"/>
        <v>0</v>
      </c>
      <c r="AE63" s="147">
        <f t="shared" si="86"/>
        <v>7600</v>
      </c>
      <c r="AF63" s="147">
        <f t="shared" si="86"/>
        <v>45600</v>
      </c>
      <c r="AG63" s="146"/>
      <c r="AH63" s="146"/>
      <c r="AI63" s="146"/>
      <c r="AJ63" s="147">
        <f t="shared" ref="AJ63:AN63" si="87">SUM(AJ59:AJ62)</f>
        <v>0</v>
      </c>
      <c r="AK63" s="147">
        <f t="shared" si="87"/>
        <v>0</v>
      </c>
      <c r="AL63" s="147">
        <f t="shared" si="87"/>
        <v>0</v>
      </c>
      <c r="AM63" s="147">
        <f t="shared" si="87"/>
        <v>0</v>
      </c>
      <c r="AN63" s="147">
        <f t="shared" si="87"/>
        <v>0</v>
      </c>
      <c r="AO63" s="166"/>
      <c r="AP63" s="32"/>
      <c r="AQ63" s="147">
        <f t="shared" ref="AQ63:AT63" si="88">SUM(AQ59:AQ62)</f>
        <v>0</v>
      </c>
      <c r="AR63" s="147">
        <f t="shared" si="88"/>
        <v>45600</v>
      </c>
      <c r="AS63" s="147">
        <f t="shared" si="88"/>
        <v>0</v>
      </c>
      <c r="AT63" s="147">
        <f t="shared" si="88"/>
        <v>45600</v>
      </c>
      <c r="AU63" s="147">
        <f t="shared" ref="AU63:BB63" si="89">SUM(AU59:AU62)</f>
        <v>0</v>
      </c>
      <c r="AV63" s="147">
        <f t="shared" si="89"/>
        <v>0</v>
      </c>
      <c r="AW63" s="147">
        <f t="shared" si="89"/>
        <v>0</v>
      </c>
      <c r="AX63" s="147">
        <f t="shared" si="89"/>
        <v>45600</v>
      </c>
      <c r="AY63" s="147">
        <f t="shared" si="89"/>
        <v>0</v>
      </c>
      <c r="AZ63" s="147">
        <f t="shared" si="89"/>
        <v>0</v>
      </c>
      <c r="BA63" s="147">
        <f t="shared" si="89"/>
        <v>0</v>
      </c>
      <c r="BB63" s="147">
        <f t="shared" si="89"/>
        <v>0</v>
      </c>
    </row>
    <row r="64" spans="1:54" ht="93.6" outlineLevel="2">
      <c r="A64" s="132"/>
      <c r="B64" s="136"/>
      <c r="C64" s="38"/>
      <c r="D64" s="137"/>
      <c r="E64" s="137"/>
      <c r="F64" s="87"/>
      <c r="G64" s="82"/>
      <c r="H64" s="209" t="s">
        <v>478</v>
      </c>
      <c r="I64" s="138"/>
      <c r="J64" s="139"/>
      <c r="K64" s="139"/>
      <c r="L64" s="140" t="str">
        <f>IF(I64&lt;&gt;0,((VLOOKUP(I64,'1. Standard_Cost'!$B$4:$D$9,2)+VLOOKUP(I64,'1. Standard_Cost'!$B$4:$D$9,3))*J64*K64),"0")</f>
        <v>0</v>
      </c>
      <c r="M64" s="140">
        <f>L64*'1. Standard_Cost'!$F$4</f>
        <v>0</v>
      </c>
      <c r="N64" s="141"/>
      <c r="O64" s="141"/>
      <c r="P64" s="141"/>
      <c r="Q64" s="141"/>
      <c r="R64" s="142">
        <f>'1. Standard_Cost'!$B$13*N64*P64</f>
        <v>0</v>
      </c>
      <c r="S64" s="142">
        <f>N64*O64*P64*'1. Standard_Cost'!$C$13</f>
        <v>0</v>
      </c>
      <c r="T64" s="142">
        <f>N64*P64*Q64*'1. Standard_Cost'!$D$13</f>
        <v>0</v>
      </c>
      <c r="U64" s="142">
        <f>N64*O64*'1. Standard_Cost'!$E$13</f>
        <v>0</v>
      </c>
      <c r="V64" s="141"/>
      <c r="W64" s="141"/>
      <c r="X64" s="141"/>
      <c r="Y64" s="142">
        <f>+V64*((X64*'1. Standard_Cost'!$B$17)+(W64*X64*'1. Standard_Cost'!$C$17))</f>
        <v>0</v>
      </c>
      <c r="Z64" s="141"/>
      <c r="AA64" s="141"/>
      <c r="AB64" s="142">
        <f>+Z64*'1. Standard_Cost'!$B$21+AA64*'1. Standard_Cost'!$C$21</f>
        <v>0</v>
      </c>
      <c r="AC64" s="143"/>
      <c r="AD64" s="144"/>
      <c r="AE64" s="142">
        <f>SUM(AD64,AC64,AB64,Y64,U64,T64,S64,R64)*'1. Standard_Cost'!$B$29</f>
        <v>0</v>
      </c>
      <c r="AF64" s="142">
        <f t="shared" ref="AF64:AF74" si="90">SUM(AE64,AD64,AC64,AB64,Y64,U64,T64,S64,R64)</f>
        <v>0</v>
      </c>
      <c r="AG64" s="141"/>
      <c r="AH64" s="141"/>
      <c r="AI64" s="141"/>
      <c r="AJ64" s="145"/>
      <c r="AK64" s="145"/>
      <c r="AL64" s="145"/>
      <c r="AM64" s="142">
        <f>AG64*'1. Standard_Cost'!$B$25+'Incremental_Cost Year 1'!AH64*'1. Standard_Cost'!$C$25+'Incremental_Cost Year 1'!AI64*'1. Standard_Cost'!$D$25+'Incremental_Cost Year 1'!AJ64+'Incremental_Cost Year 1'!AL64+AK64</f>
        <v>0</v>
      </c>
      <c r="AN64" s="142">
        <f>AM64*'1. Standard_Cost'!$C$29</f>
        <v>0</v>
      </c>
      <c r="AO64" s="160"/>
      <c r="AQ64" s="20">
        <f t="shared" ref="AQ64:AQ74" si="91">L64+M64</f>
        <v>0</v>
      </c>
      <c r="AR64" s="20">
        <f t="shared" ref="AR64:AR74" si="92">AF64</f>
        <v>0</v>
      </c>
      <c r="AS64" s="20">
        <f t="shared" ref="AS64:AS74" si="93">AM64+AN64</f>
        <v>0</v>
      </c>
      <c r="AT64" s="20">
        <f>SUM(AQ64,AR64,AS64)</f>
        <v>0</v>
      </c>
      <c r="AU64" s="24"/>
      <c r="AV64" s="24"/>
      <c r="AW64" s="24"/>
      <c r="AX64" s="24"/>
      <c r="AY64" s="24"/>
      <c r="AZ64" s="24"/>
      <c r="BA64" s="24"/>
      <c r="BB64" s="25">
        <f t="shared" ref="BB64:BB74" si="94">SUM(AU64:BA64)-AT64</f>
        <v>0</v>
      </c>
    </row>
    <row r="65" spans="1:54" ht="124.8" outlineLevel="2">
      <c r="A65" s="132"/>
      <c r="B65" s="136"/>
      <c r="C65" s="38"/>
      <c r="D65" s="84"/>
      <c r="E65" s="84"/>
      <c r="F65" s="84"/>
      <c r="G65" s="83"/>
      <c r="H65" s="209" t="s">
        <v>479</v>
      </c>
      <c r="I65" s="138"/>
      <c r="J65" s="139"/>
      <c r="K65" s="139"/>
      <c r="L65" s="140" t="str">
        <f>IF(I65&lt;&gt;0,((VLOOKUP(I65,'1. Standard_Cost'!$B$4:$D$9,2)+VLOOKUP(I65,'1. Standard_Cost'!$B$4:$D$9,3))*J65*K65),"0")</f>
        <v>0</v>
      </c>
      <c r="M65" s="140">
        <f>L65*'1. Standard_Cost'!$F$4</f>
        <v>0</v>
      </c>
      <c r="N65" s="141"/>
      <c r="O65" s="141"/>
      <c r="P65" s="141"/>
      <c r="Q65" s="141"/>
      <c r="R65" s="142">
        <f>'1. Standard_Cost'!$B$13*N65*P65</f>
        <v>0</v>
      </c>
      <c r="S65" s="142">
        <f>N65*O65*P65*'1. Standard_Cost'!$C$13</f>
        <v>0</v>
      </c>
      <c r="T65" s="142">
        <f>N65*P65*Q65*'1. Standard_Cost'!$D$13</f>
        <v>0</v>
      </c>
      <c r="U65" s="142">
        <f>N65*O65*'1. Standard_Cost'!$E$13</f>
        <v>0</v>
      </c>
      <c r="V65" s="141"/>
      <c r="W65" s="141"/>
      <c r="X65" s="141"/>
      <c r="Y65" s="142">
        <f>+V65*((X65*'1. Standard_Cost'!$B$17)+(W65*X65*'1. Standard_Cost'!$C$17))</f>
        <v>0</v>
      </c>
      <c r="Z65" s="141"/>
      <c r="AA65" s="141"/>
      <c r="AB65" s="142">
        <f>+Z65*'1. Standard_Cost'!$B$21+AA65*'1. Standard_Cost'!$C$21</f>
        <v>0</v>
      </c>
      <c r="AC65" s="143"/>
      <c r="AD65" s="144"/>
      <c r="AE65" s="142">
        <f>SUM(AD65,AC65,AB65,Y65,U65,T65,S65,R65)*'1. Standard_Cost'!$B$29</f>
        <v>0</v>
      </c>
      <c r="AF65" s="142">
        <f t="shared" si="90"/>
        <v>0</v>
      </c>
      <c r="AG65" s="141"/>
      <c r="AH65" s="141"/>
      <c r="AI65" s="141"/>
      <c r="AJ65" s="145"/>
      <c r="AK65" s="145"/>
      <c r="AL65" s="145"/>
      <c r="AM65" s="142">
        <f>AG65*'1. Standard_Cost'!$B$25+'Incremental_Cost Year 1'!AH65*'1. Standard_Cost'!$C$25+'Incremental_Cost Year 1'!AI65*'1. Standard_Cost'!$D$25+'Incremental_Cost Year 1'!AJ65+'Incremental_Cost Year 1'!AL65+AK65</f>
        <v>0</v>
      </c>
      <c r="AN65" s="142">
        <f>AM65*'1. Standard_Cost'!$C$29</f>
        <v>0</v>
      </c>
      <c r="AO65" s="160"/>
      <c r="AQ65" s="20">
        <f t="shared" si="91"/>
        <v>0</v>
      </c>
      <c r="AR65" s="20">
        <f t="shared" si="92"/>
        <v>0</v>
      </c>
      <c r="AS65" s="20">
        <f t="shared" si="93"/>
        <v>0</v>
      </c>
      <c r="AT65" s="20">
        <f t="shared" ref="AT65:AT74" si="95">SUM(AQ65,AR65,AS65)</f>
        <v>0</v>
      </c>
      <c r="AU65" s="24"/>
      <c r="AV65" s="24">
        <v>0</v>
      </c>
      <c r="AW65" s="24"/>
      <c r="AX65" s="24"/>
      <c r="AY65" s="24"/>
      <c r="AZ65" s="24"/>
      <c r="BA65" s="24"/>
      <c r="BB65" s="25">
        <f t="shared" si="94"/>
        <v>0</v>
      </c>
    </row>
    <row r="66" spans="1:54" ht="109.2" outlineLevel="2">
      <c r="A66" s="132"/>
      <c r="B66" s="136"/>
      <c r="C66" s="231"/>
      <c r="D66" s="84"/>
      <c r="E66" s="84"/>
      <c r="F66" s="84"/>
      <c r="G66" s="83"/>
      <c r="H66" s="209" t="s">
        <v>480</v>
      </c>
      <c r="I66" s="138"/>
      <c r="J66" s="139"/>
      <c r="K66" s="139"/>
      <c r="L66" s="140" t="str">
        <f>IF(I66&lt;&gt;0,((VLOOKUP(I66,'1. Standard_Cost'!$B$4:$D$9,2)+VLOOKUP(I66,'1. Standard_Cost'!$B$4:$D$9,3))*J66*K66),"0")</f>
        <v>0</v>
      </c>
      <c r="M66" s="140">
        <f>L66*'1. Standard_Cost'!$F$4</f>
        <v>0</v>
      </c>
      <c r="N66" s="141"/>
      <c r="O66" s="141"/>
      <c r="P66" s="141"/>
      <c r="Q66" s="141"/>
      <c r="R66" s="142">
        <f>'1. Standard_Cost'!$B$13*N66*P66</f>
        <v>0</v>
      </c>
      <c r="S66" s="142">
        <f>N66*O66*P66*'1. Standard_Cost'!$C$13</f>
        <v>0</v>
      </c>
      <c r="T66" s="142">
        <f>N66*P66*Q66*'1. Standard_Cost'!$D$13</f>
        <v>0</v>
      </c>
      <c r="U66" s="142">
        <f>N66*O66*'1. Standard_Cost'!$E$13</f>
        <v>0</v>
      </c>
      <c r="V66" s="141"/>
      <c r="W66" s="141"/>
      <c r="X66" s="141"/>
      <c r="Y66" s="142">
        <f>+V66*((X66*'1. Standard_Cost'!$B$17)+(W66*X66*'1. Standard_Cost'!$C$17))</f>
        <v>0</v>
      </c>
      <c r="Z66" s="141"/>
      <c r="AA66" s="141"/>
      <c r="AB66" s="142">
        <f>+Z66*'1. Standard_Cost'!$B$21+AA66*'1. Standard_Cost'!$C$21</f>
        <v>0</v>
      </c>
      <c r="AC66" s="143"/>
      <c r="AD66" s="144"/>
      <c r="AE66" s="142">
        <f>SUM(AD66,AC66,AB66,Y66,U66,T66,S66,R66)*'1. Standard_Cost'!$B$29</f>
        <v>0</v>
      </c>
      <c r="AF66" s="142">
        <f t="shared" si="90"/>
        <v>0</v>
      </c>
      <c r="AG66" s="141"/>
      <c r="AH66" s="141"/>
      <c r="AI66" s="141"/>
      <c r="AJ66" s="145"/>
      <c r="AK66" s="145"/>
      <c r="AL66" s="145"/>
      <c r="AM66" s="142">
        <f>AG66*'1. Standard_Cost'!$B$25+'Incremental_Cost Year 1'!AH66*'1. Standard_Cost'!$C$25+'Incremental_Cost Year 1'!AI66*'1. Standard_Cost'!$D$25+'Incremental_Cost Year 1'!AJ66+'Incremental_Cost Year 1'!AL66+AK66</f>
        <v>0</v>
      </c>
      <c r="AN66" s="142">
        <f>AM66*'1. Standard_Cost'!$C$29</f>
        <v>0</v>
      </c>
      <c r="AO66" s="160"/>
      <c r="AQ66" s="20">
        <f t="shared" si="91"/>
        <v>0</v>
      </c>
      <c r="AR66" s="20">
        <f t="shared" si="92"/>
        <v>0</v>
      </c>
      <c r="AS66" s="20">
        <f t="shared" si="93"/>
        <v>0</v>
      </c>
      <c r="AT66" s="20">
        <f t="shared" si="95"/>
        <v>0</v>
      </c>
      <c r="AU66" s="24"/>
      <c r="AV66" s="24"/>
      <c r="AW66" s="24"/>
      <c r="AX66" s="24"/>
      <c r="AY66" s="24"/>
      <c r="AZ66" s="24"/>
      <c r="BA66" s="24"/>
      <c r="BB66" s="25">
        <f t="shared" si="94"/>
        <v>0</v>
      </c>
    </row>
    <row r="67" spans="1:54" ht="46.8" outlineLevel="2">
      <c r="A67" s="132"/>
      <c r="B67" s="136"/>
      <c r="C67" s="231"/>
      <c r="D67" s="84"/>
      <c r="E67" s="84"/>
      <c r="F67" s="84"/>
      <c r="G67" s="83"/>
      <c r="H67" s="209" t="s">
        <v>481</v>
      </c>
      <c r="I67" s="138"/>
      <c r="J67" s="139"/>
      <c r="K67" s="139"/>
      <c r="L67" s="140" t="str">
        <f>IF(I67&lt;&gt;0,((VLOOKUP(I67,'1. Standard_Cost'!$B$4:$D$9,2)+VLOOKUP(I67,'1. Standard_Cost'!$B$4:$D$9,3))*J67*K67),"0")</f>
        <v>0</v>
      </c>
      <c r="M67" s="140">
        <f>L67*'1. Standard_Cost'!$F$4</f>
        <v>0</v>
      </c>
      <c r="N67" s="141"/>
      <c r="O67" s="141"/>
      <c r="P67" s="141"/>
      <c r="Q67" s="141"/>
      <c r="R67" s="142">
        <f>'1. Standard_Cost'!$B$13*N67*P67</f>
        <v>0</v>
      </c>
      <c r="S67" s="142">
        <f>N67*O67*P67*'1. Standard_Cost'!$C$13</f>
        <v>0</v>
      </c>
      <c r="T67" s="142">
        <f>N67*P67*Q67*'1. Standard_Cost'!$D$13</f>
        <v>0</v>
      </c>
      <c r="U67" s="142">
        <f>N67*O67*'1. Standard_Cost'!$E$13</f>
        <v>0</v>
      </c>
      <c r="V67" s="141"/>
      <c r="W67" s="141"/>
      <c r="X67" s="141"/>
      <c r="Y67" s="142">
        <f>+V67*((X67*'1. Standard_Cost'!$B$17)+(W67*X67*'1. Standard_Cost'!$C$17))</f>
        <v>0</v>
      </c>
      <c r="Z67" s="141"/>
      <c r="AA67" s="141"/>
      <c r="AB67" s="142">
        <f>+Z67*'1. Standard_Cost'!$B$21+AA67*'1. Standard_Cost'!$C$21</f>
        <v>0</v>
      </c>
      <c r="AC67" s="143"/>
      <c r="AD67" s="144"/>
      <c r="AE67" s="142">
        <f>SUM(AD67,AC67,AB67,Y67,U67,T67,S67,R67)*'1. Standard_Cost'!$B$29</f>
        <v>0</v>
      </c>
      <c r="AF67" s="142">
        <f t="shared" si="90"/>
        <v>0</v>
      </c>
      <c r="AG67" s="141"/>
      <c r="AH67" s="141"/>
      <c r="AI67" s="141"/>
      <c r="AJ67" s="145"/>
      <c r="AK67" s="145"/>
      <c r="AL67" s="145"/>
      <c r="AM67" s="142">
        <f>AG67*'1. Standard_Cost'!$B$25+'Incremental_Cost Year 1'!AH67*'1. Standard_Cost'!$C$25+'Incremental_Cost Year 1'!AI67*'1. Standard_Cost'!$D$25+'Incremental_Cost Year 1'!AJ67+'Incremental_Cost Year 1'!AL67+AK67</f>
        <v>0</v>
      </c>
      <c r="AN67" s="142">
        <f>AM67*'1. Standard_Cost'!$C$29</f>
        <v>0</v>
      </c>
      <c r="AO67" s="160"/>
      <c r="AQ67" s="20">
        <f t="shared" si="91"/>
        <v>0</v>
      </c>
      <c r="AR67" s="20">
        <f t="shared" si="92"/>
        <v>0</v>
      </c>
      <c r="AS67" s="20">
        <f t="shared" si="93"/>
        <v>0</v>
      </c>
      <c r="AT67" s="20">
        <f t="shared" si="95"/>
        <v>0</v>
      </c>
      <c r="AU67" s="24"/>
      <c r="AV67" s="24"/>
      <c r="AW67" s="24"/>
      <c r="AX67" s="24"/>
      <c r="AY67" s="24"/>
      <c r="AZ67" s="24"/>
      <c r="BA67" s="24"/>
      <c r="BB67" s="25">
        <f t="shared" si="94"/>
        <v>0</v>
      </c>
    </row>
    <row r="68" spans="1:54" ht="93.6" outlineLevel="2">
      <c r="A68" s="132"/>
      <c r="B68" s="136"/>
      <c r="C68" s="231"/>
      <c r="D68" s="84"/>
      <c r="E68" s="84"/>
      <c r="F68" s="84"/>
      <c r="G68" s="83"/>
      <c r="H68" s="209" t="s">
        <v>570</v>
      </c>
      <c r="I68" s="138"/>
      <c r="J68" s="139"/>
      <c r="K68" s="139"/>
      <c r="L68" s="140" t="str">
        <f>IF(I68&lt;&gt;0,((VLOOKUP(I68,'1. Standard_Cost'!$B$4:$D$9,2)+VLOOKUP(I68,'1. Standard_Cost'!$B$4:$D$9,3))*J68*K68),"0")</f>
        <v>0</v>
      </c>
      <c r="M68" s="140">
        <f>L68*'1. Standard_Cost'!$F$4</f>
        <v>0</v>
      </c>
      <c r="N68" s="141"/>
      <c r="O68" s="141"/>
      <c r="P68" s="141"/>
      <c r="Q68" s="141"/>
      <c r="R68" s="142">
        <f>'1. Standard_Cost'!$B$13*N68*P68</f>
        <v>0</v>
      </c>
      <c r="S68" s="142">
        <f>N68*O68*P68*'1. Standard_Cost'!$C$13</f>
        <v>0</v>
      </c>
      <c r="T68" s="142">
        <f>N68*P68*Q68*'1. Standard_Cost'!$D$13</f>
        <v>0</v>
      </c>
      <c r="U68" s="142">
        <f>N68*O68*'1. Standard_Cost'!$E$13</f>
        <v>0</v>
      </c>
      <c r="V68" s="141"/>
      <c r="W68" s="141"/>
      <c r="X68" s="141"/>
      <c r="Y68" s="142">
        <f>+V68*((X68*'1. Standard_Cost'!$B$17)+(W68*X68*'1. Standard_Cost'!$C$17))</f>
        <v>0</v>
      </c>
      <c r="Z68" s="141"/>
      <c r="AA68" s="141"/>
      <c r="AB68" s="142">
        <f>+Z68*'1. Standard_Cost'!$B$21+AA68*'1. Standard_Cost'!$C$21</f>
        <v>0</v>
      </c>
      <c r="AC68" s="143"/>
      <c r="AD68" s="144"/>
      <c r="AE68" s="142">
        <f>SUM(AD68,AC68,AB68,Y68,U68,T68,S68,R68)*'1. Standard_Cost'!$B$29</f>
        <v>0</v>
      </c>
      <c r="AF68" s="142">
        <f t="shared" si="90"/>
        <v>0</v>
      </c>
      <c r="AG68" s="141"/>
      <c r="AH68" s="141"/>
      <c r="AI68" s="141"/>
      <c r="AJ68" s="145"/>
      <c r="AK68" s="145"/>
      <c r="AL68" s="145"/>
      <c r="AM68" s="142">
        <f>AG68*'1. Standard_Cost'!$B$25+'Incremental_Cost Year 1'!AH68*'1. Standard_Cost'!$C$25+'Incremental_Cost Year 1'!AI68*'1. Standard_Cost'!$D$25+'Incremental_Cost Year 1'!AJ68+'Incremental_Cost Year 1'!AL68+AK68</f>
        <v>0</v>
      </c>
      <c r="AN68" s="142">
        <f>AM68*'1. Standard_Cost'!$C$29</f>
        <v>0</v>
      </c>
      <c r="AO68" s="160"/>
      <c r="AQ68" s="20">
        <f t="shared" si="91"/>
        <v>0</v>
      </c>
      <c r="AR68" s="20">
        <f t="shared" si="92"/>
        <v>0</v>
      </c>
      <c r="AS68" s="20">
        <f t="shared" si="93"/>
        <v>0</v>
      </c>
      <c r="AT68" s="20">
        <f t="shared" si="95"/>
        <v>0</v>
      </c>
      <c r="AU68" s="24"/>
      <c r="AV68" s="24"/>
      <c r="AW68" s="24"/>
      <c r="AX68" s="24"/>
      <c r="AY68" s="24"/>
      <c r="AZ68" s="24"/>
      <c r="BA68" s="24"/>
      <c r="BB68" s="25">
        <f t="shared" si="94"/>
        <v>0</v>
      </c>
    </row>
    <row r="69" spans="1:54" ht="185.4" customHeight="1" outlineLevel="2">
      <c r="A69" s="132"/>
      <c r="B69" s="136"/>
      <c r="C69" s="231"/>
      <c r="D69" s="84"/>
      <c r="E69" s="84"/>
      <c r="F69" s="84"/>
      <c r="G69" s="83"/>
      <c r="H69" s="209" t="s">
        <v>572</v>
      </c>
      <c r="I69" s="138"/>
      <c r="J69" s="139"/>
      <c r="K69" s="139"/>
      <c r="L69" s="140" t="str">
        <f>IF(I69&lt;&gt;0,((VLOOKUP(I69,'1. Standard_Cost'!$B$4:$D$9,2)+VLOOKUP(I69,'1. Standard_Cost'!$B$4:$D$9,3))*J69*K69),"0")</f>
        <v>0</v>
      </c>
      <c r="M69" s="140">
        <f>L69*'1. Standard_Cost'!$F$4</f>
        <v>0</v>
      </c>
      <c r="N69" s="141"/>
      <c r="O69" s="141"/>
      <c r="P69" s="141"/>
      <c r="Q69" s="141"/>
      <c r="R69" s="142">
        <f>'1. Standard_Cost'!$B$13*N69*P69</f>
        <v>0</v>
      </c>
      <c r="S69" s="142">
        <f>N69*O69*P69*'1. Standard_Cost'!$C$13</f>
        <v>0</v>
      </c>
      <c r="T69" s="142">
        <f>N69*P69*Q69*'1. Standard_Cost'!$D$13</f>
        <v>0</v>
      </c>
      <c r="U69" s="142">
        <f>N69*O69*'1. Standard_Cost'!$E$13</f>
        <v>0</v>
      </c>
      <c r="V69" s="141"/>
      <c r="W69" s="141"/>
      <c r="X69" s="141"/>
      <c r="Y69" s="142">
        <f>+V69*((X69*'1. Standard_Cost'!$B$17)+(W69*X69*'1. Standard_Cost'!$C$17))</f>
        <v>0</v>
      </c>
      <c r="Z69" s="141"/>
      <c r="AA69" s="141"/>
      <c r="AB69" s="142">
        <f>+Z69*'1. Standard_Cost'!$B$21+AA69*'1. Standard_Cost'!$C$21</f>
        <v>0</v>
      </c>
      <c r="AC69" s="143">
        <f>804*2*300+400*2*300</f>
        <v>722400</v>
      </c>
      <c r="AD69" s="144"/>
      <c r="AE69" s="142">
        <f>SUM(AD69,AC69,AB69,Y69,U69,T69,S69,R69)*'1. Standard_Cost'!$B$29</f>
        <v>144480</v>
      </c>
      <c r="AF69" s="142">
        <f t="shared" si="90"/>
        <v>866880</v>
      </c>
      <c r="AG69" s="141"/>
      <c r="AH69" s="141"/>
      <c r="AI69" s="141"/>
      <c r="AJ69" s="145"/>
      <c r="AK69" s="145"/>
      <c r="AL69" s="145"/>
      <c r="AM69" s="142">
        <f>AG69*'1. Standard_Cost'!$B$25+'Incremental_Cost Year 1'!AH69*'1. Standard_Cost'!$C$25+'Incremental_Cost Year 1'!AI69*'1. Standard_Cost'!$D$25+'Incremental_Cost Year 1'!AJ69+'Incremental_Cost Year 1'!AL69+AK69</f>
        <v>0</v>
      </c>
      <c r="AN69" s="142">
        <f>AM69*'1. Standard_Cost'!$C$29</f>
        <v>0</v>
      </c>
      <c r="AO69" s="160"/>
      <c r="AQ69" s="20">
        <f t="shared" si="91"/>
        <v>0</v>
      </c>
      <c r="AR69" s="20">
        <f t="shared" si="92"/>
        <v>866880</v>
      </c>
      <c r="AS69" s="20">
        <f t="shared" si="93"/>
        <v>0</v>
      </c>
      <c r="AT69" s="20">
        <f t="shared" si="95"/>
        <v>866880</v>
      </c>
      <c r="AU69" s="24">
        <v>288000</v>
      </c>
      <c r="AV69" s="24"/>
      <c r="AW69" s="24"/>
      <c r="AX69" s="24"/>
      <c r="AY69" s="24">
        <v>578880</v>
      </c>
      <c r="AZ69" s="24">
        <v>0</v>
      </c>
      <c r="BA69" s="24"/>
      <c r="BB69" s="25">
        <f t="shared" si="94"/>
        <v>0</v>
      </c>
    </row>
    <row r="70" spans="1:54" ht="265.2" outlineLevel="2">
      <c r="A70" s="132"/>
      <c r="B70" s="136"/>
      <c r="C70" s="231"/>
      <c r="D70" s="84"/>
      <c r="E70" s="84"/>
      <c r="F70" s="84"/>
      <c r="G70" s="83"/>
      <c r="H70" s="209" t="s">
        <v>487</v>
      </c>
      <c r="I70" s="138" t="s">
        <v>436</v>
      </c>
      <c r="J70" s="139">
        <v>6</v>
      </c>
      <c r="K70" s="139">
        <v>1</v>
      </c>
      <c r="L70" s="140">
        <f>IF(I70&lt;&gt;0,((VLOOKUP(I70,'1. Standard_Cost'!$B$4:$D$9,2)+VLOOKUP(I70,'1. Standard_Cost'!$B$4:$D$9,3))*J70*K70),"0")</f>
        <v>321000</v>
      </c>
      <c r="M70" s="140">
        <f>L70*'1. Standard_Cost'!$F$4</f>
        <v>53607</v>
      </c>
      <c r="N70" s="141"/>
      <c r="O70" s="141"/>
      <c r="P70" s="141"/>
      <c r="Q70" s="141"/>
      <c r="R70" s="142">
        <f>'1. Standard_Cost'!$B$13*N70*P70</f>
        <v>0</v>
      </c>
      <c r="S70" s="142">
        <f>N70*O70*P70*'1. Standard_Cost'!$C$13</f>
        <v>0</v>
      </c>
      <c r="T70" s="142">
        <f>N70*P70*Q70*'1. Standard_Cost'!$D$13</f>
        <v>0</v>
      </c>
      <c r="U70" s="142">
        <f>N70*O70*'1. Standard_Cost'!$E$13</f>
        <v>0</v>
      </c>
      <c r="V70" s="141"/>
      <c r="W70" s="141"/>
      <c r="X70" s="141"/>
      <c r="Y70" s="142">
        <f>+V70*((X70*'1. Standard_Cost'!$B$17)+(W70*X70*'1. Standard_Cost'!$C$17))</f>
        <v>0</v>
      </c>
      <c r="Z70" s="141"/>
      <c r="AA70" s="141"/>
      <c r="AB70" s="142">
        <f>+Z70*'1. Standard_Cost'!$B$21+AA70*'1. Standard_Cost'!$C$21</f>
        <v>0</v>
      </c>
      <c r="AC70" s="143"/>
      <c r="AD70" s="144"/>
      <c r="AE70" s="142">
        <f>SUM(AD70,AC70,AB70,Y70,U70,T70,S70,R70)*'1. Standard_Cost'!$B$29</f>
        <v>0</v>
      </c>
      <c r="AF70" s="142">
        <f t="shared" si="90"/>
        <v>0</v>
      </c>
      <c r="AG70" s="141"/>
      <c r="AH70" s="141"/>
      <c r="AI70" s="141"/>
      <c r="AJ70" s="145"/>
      <c r="AK70" s="145"/>
      <c r="AL70" s="145"/>
      <c r="AM70" s="142">
        <f>AG70*'1. Standard_Cost'!$B$25+'Incremental_Cost Year 1'!AH70*'1. Standard_Cost'!$C$25+'Incremental_Cost Year 1'!AI70*'1. Standard_Cost'!$D$25+'Incremental_Cost Year 1'!AJ70+'Incremental_Cost Year 1'!AL70+AK70</f>
        <v>0</v>
      </c>
      <c r="AN70" s="142">
        <f>AM70*'1. Standard_Cost'!$C$29</f>
        <v>0</v>
      </c>
      <c r="AO70" s="160"/>
      <c r="AQ70" s="20">
        <f t="shared" si="91"/>
        <v>374607</v>
      </c>
      <c r="AR70" s="20">
        <f t="shared" si="92"/>
        <v>0</v>
      </c>
      <c r="AS70" s="20">
        <f t="shared" si="93"/>
        <v>0</v>
      </c>
      <c r="AT70" s="20">
        <f t="shared" si="95"/>
        <v>374607</v>
      </c>
      <c r="AU70" s="24">
        <v>93612</v>
      </c>
      <c r="AV70" s="24"/>
      <c r="AW70" s="24"/>
      <c r="AX70" s="24"/>
      <c r="AY70" s="24">
        <v>280995</v>
      </c>
      <c r="AZ70" s="24"/>
      <c r="BA70" s="24"/>
      <c r="BB70" s="25">
        <f t="shared" si="94"/>
        <v>0</v>
      </c>
    </row>
    <row r="71" spans="1:54" ht="148.94999999999999" customHeight="1" outlineLevel="2">
      <c r="A71" s="132"/>
      <c r="B71" s="136"/>
      <c r="C71" s="231"/>
      <c r="D71" s="84"/>
      <c r="E71" s="84"/>
      <c r="F71" s="84"/>
      <c r="G71" s="83"/>
      <c r="H71" s="209" t="s">
        <v>571</v>
      </c>
      <c r="I71" s="138"/>
      <c r="J71" s="139"/>
      <c r="K71" s="139"/>
      <c r="L71" s="140" t="str">
        <f>IF(I71&lt;&gt;0,((VLOOKUP(I71,'1. Standard_Cost'!$B$4:$D$9,2)+VLOOKUP(I71,'1. Standard_Cost'!$B$4:$D$9,3))*J71*K71),"0")</f>
        <v>0</v>
      </c>
      <c r="M71" s="140">
        <f>L71*'1. Standard_Cost'!$F$4</f>
        <v>0</v>
      </c>
      <c r="N71" s="141"/>
      <c r="O71" s="141"/>
      <c r="P71" s="141"/>
      <c r="Q71" s="141"/>
      <c r="R71" s="142">
        <f>'1. Standard_Cost'!$B$13*N71*P71</f>
        <v>0</v>
      </c>
      <c r="S71" s="142">
        <f>N71*O71*P71*'1. Standard_Cost'!$C$13</f>
        <v>0</v>
      </c>
      <c r="T71" s="142">
        <f>N71*P71*Q71*'1. Standard_Cost'!$D$13</f>
        <v>0</v>
      </c>
      <c r="U71" s="142">
        <f>N71*O71*'1. Standard_Cost'!$E$13</f>
        <v>0</v>
      </c>
      <c r="V71" s="141"/>
      <c r="W71" s="141"/>
      <c r="X71" s="141"/>
      <c r="Y71" s="142">
        <f>+V71*((X71*'1. Standard_Cost'!$B$17)+(W71*X71*'1. Standard_Cost'!$C$17))</f>
        <v>0</v>
      </c>
      <c r="Z71" s="141"/>
      <c r="AA71" s="141"/>
      <c r="AB71" s="142">
        <f>+Z71*'1. Standard_Cost'!$B$21+AA71*'1. Standard_Cost'!$C$21</f>
        <v>0</v>
      </c>
      <c r="AC71" s="143">
        <f>80*480+30*480</f>
        <v>52800</v>
      </c>
      <c r="AD71" s="144"/>
      <c r="AE71" s="142">
        <f>SUM(AD71,AC71,AB71,Y71,U71,T71,S71,R71)*'1. Standard_Cost'!$B$29</f>
        <v>10560</v>
      </c>
      <c r="AF71" s="142">
        <f t="shared" si="90"/>
        <v>63360</v>
      </c>
      <c r="AG71" s="141"/>
      <c r="AH71" s="141"/>
      <c r="AI71" s="141"/>
      <c r="AJ71" s="145"/>
      <c r="AK71" s="145"/>
      <c r="AL71" s="145"/>
      <c r="AM71" s="142">
        <f>AG71*'1. Standard_Cost'!$B$25+'Incremental_Cost Year 1'!AH71*'1. Standard_Cost'!$C$25+'Incremental_Cost Year 1'!AI71*'1. Standard_Cost'!$D$25+'Incremental_Cost Year 1'!AJ71+'Incremental_Cost Year 1'!AL71+AK71</f>
        <v>0</v>
      </c>
      <c r="AN71" s="142">
        <f>AM71*'1. Standard_Cost'!$C$29</f>
        <v>0</v>
      </c>
      <c r="AO71" s="160"/>
      <c r="AQ71" s="20">
        <f t="shared" si="91"/>
        <v>0</v>
      </c>
      <c r="AR71" s="20">
        <f t="shared" si="92"/>
        <v>63360</v>
      </c>
      <c r="AS71" s="20">
        <f t="shared" si="93"/>
        <v>0</v>
      </c>
      <c r="AT71" s="20">
        <f t="shared" si="95"/>
        <v>63360</v>
      </c>
      <c r="AU71" s="24">
        <v>17280</v>
      </c>
      <c r="AV71" s="24"/>
      <c r="AW71" s="24"/>
      <c r="AX71" s="24"/>
      <c r="AY71" s="24"/>
      <c r="AZ71" s="24">
        <v>46080</v>
      </c>
      <c r="BA71" s="24"/>
      <c r="BB71" s="25">
        <f t="shared" si="94"/>
        <v>0</v>
      </c>
    </row>
    <row r="72" spans="1:54" ht="130.94999999999999" customHeight="1" outlineLevel="2">
      <c r="A72" s="132"/>
      <c r="B72" s="136"/>
      <c r="C72" s="231"/>
      <c r="D72" s="84"/>
      <c r="E72" s="84"/>
      <c r="F72" s="84"/>
      <c r="G72" s="83"/>
      <c r="H72" s="209" t="s">
        <v>482</v>
      </c>
      <c r="I72" s="138"/>
      <c r="J72" s="139"/>
      <c r="K72" s="139"/>
      <c r="L72" s="140" t="str">
        <f>IF(I72&lt;&gt;0,((VLOOKUP(I72,'1. Standard_Cost'!$B$4:$D$9,2)+VLOOKUP(I72,'1. Standard_Cost'!$B$4:$D$9,3))*J72*K72),"0")</f>
        <v>0</v>
      </c>
      <c r="M72" s="140">
        <f>L72*'1. Standard_Cost'!$F$4</f>
        <v>0</v>
      </c>
      <c r="N72" s="141"/>
      <c r="O72" s="141"/>
      <c r="P72" s="141"/>
      <c r="Q72" s="141"/>
      <c r="R72" s="142">
        <f>'1. Standard_Cost'!$B$13*N72*P72</f>
        <v>0</v>
      </c>
      <c r="S72" s="142">
        <f>N72*O72*P72*'1. Standard_Cost'!$C$13</f>
        <v>0</v>
      </c>
      <c r="T72" s="142">
        <f>N72*P72*Q72*'1. Standard_Cost'!$D$13</f>
        <v>0</v>
      </c>
      <c r="U72" s="142">
        <f>N72*O72*'1. Standard_Cost'!$E$13</f>
        <v>0</v>
      </c>
      <c r="V72" s="141"/>
      <c r="W72" s="141"/>
      <c r="X72" s="141"/>
      <c r="Y72" s="142">
        <f>+V72*((X72*'1. Standard_Cost'!$B$17)+(W72*X72*'1. Standard_Cost'!$C$17))</f>
        <v>0</v>
      </c>
      <c r="Z72" s="141"/>
      <c r="AA72" s="141"/>
      <c r="AB72" s="142">
        <f>+Z72*'1. Standard_Cost'!$B$21+AA72*'1. Standard_Cost'!$C$21</f>
        <v>0</v>
      </c>
      <c r="AC72" s="143">
        <f>3*5000</f>
        <v>15000</v>
      </c>
      <c r="AD72" s="144"/>
      <c r="AE72" s="142">
        <f>SUM(AD72,AC72,AB72,Y72,U72,T72,S72,R72)*'1. Standard_Cost'!$B$29</f>
        <v>3000</v>
      </c>
      <c r="AF72" s="142">
        <f t="shared" si="90"/>
        <v>18000</v>
      </c>
      <c r="AG72" s="141"/>
      <c r="AH72" s="141"/>
      <c r="AI72" s="141"/>
      <c r="AJ72" s="145"/>
      <c r="AK72" s="145"/>
      <c r="AL72" s="145"/>
      <c r="AM72" s="142">
        <f>AG72*'1. Standard_Cost'!$B$25+'Incremental_Cost Year 1'!AH72*'1. Standard_Cost'!$C$25+'Incremental_Cost Year 1'!AI72*'1. Standard_Cost'!$D$25+'Incremental_Cost Year 1'!AJ72+'Incremental_Cost Year 1'!AL72+AK72</f>
        <v>0</v>
      </c>
      <c r="AN72" s="142">
        <f>AM72*'1. Standard_Cost'!$C$29</f>
        <v>0</v>
      </c>
      <c r="AO72" s="160"/>
      <c r="AQ72" s="20">
        <f t="shared" si="91"/>
        <v>0</v>
      </c>
      <c r="AR72" s="20">
        <f t="shared" si="92"/>
        <v>18000</v>
      </c>
      <c r="AS72" s="20">
        <f t="shared" si="93"/>
        <v>0</v>
      </c>
      <c r="AT72" s="20">
        <f t="shared" si="95"/>
        <v>18000</v>
      </c>
      <c r="AU72" s="24">
        <f>AT72</f>
        <v>18000</v>
      </c>
      <c r="AV72" s="24"/>
      <c r="AW72" s="24"/>
      <c r="AX72" s="24"/>
      <c r="AY72" s="24"/>
      <c r="AZ72" s="24"/>
      <c r="BA72" s="24"/>
      <c r="BB72" s="25">
        <f t="shared" si="94"/>
        <v>0</v>
      </c>
    </row>
    <row r="73" spans="1:54" ht="140.4" outlineLevel="2">
      <c r="A73" s="132"/>
      <c r="B73" s="136"/>
      <c r="C73" s="231"/>
      <c r="D73" s="84"/>
      <c r="E73" s="84"/>
      <c r="F73" s="84"/>
      <c r="G73" s="83"/>
      <c r="H73" s="209" t="s">
        <v>483</v>
      </c>
      <c r="I73" s="138" t="s">
        <v>2</v>
      </c>
      <c r="J73" s="139">
        <v>0.65</v>
      </c>
      <c r="K73" s="139">
        <v>1</v>
      </c>
      <c r="L73" s="140">
        <f>IF(I73&lt;&gt;0,((VLOOKUP(I73,'1. Standard_Cost'!$B$4:$D$9,2)+VLOOKUP(I73,'1. Standard_Cost'!$B$4:$D$9,3))*J73*K73),"0")</f>
        <v>78650</v>
      </c>
      <c r="M73" s="140">
        <f>L73*'1. Standard_Cost'!$F$4</f>
        <v>13134.550000000001</v>
      </c>
      <c r="N73" s="141"/>
      <c r="O73" s="141"/>
      <c r="P73" s="141"/>
      <c r="Q73" s="141"/>
      <c r="R73" s="142">
        <f>'1. Standard_Cost'!$B$13*N73*P73</f>
        <v>0</v>
      </c>
      <c r="S73" s="142">
        <f>N73*O73*P73*'1. Standard_Cost'!$C$13</f>
        <v>0</v>
      </c>
      <c r="T73" s="142">
        <f>N73*P73*Q73*'1. Standard_Cost'!$D$13</f>
        <v>0</v>
      </c>
      <c r="U73" s="142">
        <f>N73*O73*'1. Standard_Cost'!$E$13</f>
        <v>0</v>
      </c>
      <c r="V73" s="141"/>
      <c r="W73" s="141"/>
      <c r="X73" s="141"/>
      <c r="Y73" s="142">
        <f>+V73*((X73*'1. Standard_Cost'!$B$17)+(W73*X73*'1. Standard_Cost'!$C$17))</f>
        <v>0</v>
      </c>
      <c r="Z73" s="141"/>
      <c r="AA73" s="141"/>
      <c r="AB73" s="142">
        <f>+Z73*'1. Standard_Cost'!$B$21+AA73*'1. Standard_Cost'!$C$21</f>
        <v>0</v>
      </c>
      <c r="AC73" s="143"/>
      <c r="AD73" s="144"/>
      <c r="AE73" s="142">
        <f>SUM(AD73,AC73,AB73,Y73,U73,T73,S73,R73)*'1. Standard_Cost'!$B$29</f>
        <v>0</v>
      </c>
      <c r="AF73" s="142">
        <f t="shared" si="90"/>
        <v>0</v>
      </c>
      <c r="AG73" s="141"/>
      <c r="AH73" s="141"/>
      <c r="AI73" s="141"/>
      <c r="AJ73" s="145"/>
      <c r="AK73" s="145"/>
      <c r="AL73" s="145"/>
      <c r="AM73" s="142">
        <f>AG73*'1. Standard_Cost'!$B$25+'Incremental_Cost Year 1'!AH73*'1. Standard_Cost'!$C$25+'Incremental_Cost Year 1'!AI73*'1. Standard_Cost'!$D$25+'Incremental_Cost Year 1'!AJ73+'Incremental_Cost Year 1'!AL73+AK73</f>
        <v>0</v>
      </c>
      <c r="AN73" s="142">
        <f>AM73*'1. Standard_Cost'!$C$29</f>
        <v>0</v>
      </c>
      <c r="AO73" s="160"/>
      <c r="AQ73" s="20">
        <f t="shared" si="91"/>
        <v>91784.55</v>
      </c>
      <c r="AR73" s="20">
        <f t="shared" si="92"/>
        <v>0</v>
      </c>
      <c r="AS73" s="20">
        <f t="shared" si="93"/>
        <v>0</v>
      </c>
      <c r="AT73" s="20">
        <f t="shared" si="95"/>
        <v>91784.55</v>
      </c>
      <c r="AU73" s="24">
        <f>AT73</f>
        <v>91784.55</v>
      </c>
      <c r="AV73" s="24"/>
      <c r="AW73" s="24"/>
      <c r="AX73" s="24"/>
      <c r="AY73" s="24"/>
      <c r="AZ73" s="24"/>
      <c r="BA73" s="24"/>
      <c r="BB73" s="25">
        <f t="shared" si="94"/>
        <v>0</v>
      </c>
    </row>
    <row r="74" spans="1:54" ht="133.19999999999999" customHeight="1" outlineLevel="2">
      <c r="A74" s="132"/>
      <c r="B74" s="136"/>
      <c r="C74" s="231"/>
      <c r="D74" s="84"/>
      <c r="E74" s="84"/>
      <c r="F74" s="84"/>
      <c r="G74" s="83"/>
      <c r="H74" s="209" t="s">
        <v>484</v>
      </c>
      <c r="I74" s="138" t="s">
        <v>436</v>
      </c>
      <c r="J74" s="139">
        <v>1.87</v>
      </c>
      <c r="K74" s="139">
        <v>1</v>
      </c>
      <c r="L74" s="140">
        <f>IF(I74&lt;&gt;0,((VLOOKUP(I74,'1. Standard_Cost'!$B$4:$D$9,2)+VLOOKUP(I74,'1. Standard_Cost'!$B$4:$D$9,3))*J74*K74),"0")</f>
        <v>100045</v>
      </c>
      <c r="M74" s="140">
        <f>L74*'1. Standard_Cost'!$F$4</f>
        <v>16707.514999999999</v>
      </c>
      <c r="N74" s="141"/>
      <c r="O74" s="141"/>
      <c r="P74" s="141"/>
      <c r="Q74" s="141"/>
      <c r="R74" s="142">
        <f>'1. Standard_Cost'!$B$13*N74*P74</f>
        <v>0</v>
      </c>
      <c r="S74" s="142">
        <f>N74*O74*P74*'1. Standard_Cost'!$C$13</f>
        <v>0</v>
      </c>
      <c r="T74" s="142">
        <f>N74*P74*Q74*'1. Standard_Cost'!$D$13</f>
        <v>0</v>
      </c>
      <c r="U74" s="142">
        <f>N74*O74*'1. Standard_Cost'!$E$13</f>
        <v>0</v>
      </c>
      <c r="V74" s="141"/>
      <c r="W74" s="141"/>
      <c r="X74" s="141"/>
      <c r="Y74" s="142">
        <f>+V74*((X74*'1. Standard_Cost'!$B$17)+(W74*X74*'1. Standard_Cost'!$C$17))</f>
        <v>0</v>
      </c>
      <c r="Z74" s="141"/>
      <c r="AA74" s="141"/>
      <c r="AB74" s="142">
        <f>+Z74*'1. Standard_Cost'!$B$21+AA74*'1. Standard_Cost'!$C$21</f>
        <v>0</v>
      </c>
      <c r="AC74" s="143"/>
      <c r="AD74" s="144"/>
      <c r="AE74" s="142">
        <f>SUM(AD74,AC74,AB74,Y74,U74,T74,S74,R74)*'1. Standard_Cost'!$B$29</f>
        <v>0</v>
      </c>
      <c r="AF74" s="142">
        <f t="shared" si="90"/>
        <v>0</v>
      </c>
      <c r="AG74" s="141"/>
      <c r="AH74" s="141"/>
      <c r="AI74" s="141"/>
      <c r="AJ74" s="145"/>
      <c r="AK74" s="145"/>
      <c r="AL74" s="145"/>
      <c r="AM74" s="142">
        <f>AG74*'1. Standard_Cost'!$B$25+'Incremental_Cost Year 1'!AH74*'1. Standard_Cost'!$C$25+'Incremental_Cost Year 1'!AI74*'1. Standard_Cost'!$D$25+'Incremental_Cost Year 1'!AJ74+'Incremental_Cost Year 1'!AL74+AK74</f>
        <v>0</v>
      </c>
      <c r="AN74" s="142">
        <f>AM74*'1. Standard_Cost'!$C$29</f>
        <v>0</v>
      </c>
      <c r="AO74" s="160"/>
      <c r="AQ74" s="20">
        <f t="shared" si="91"/>
        <v>116752.515</v>
      </c>
      <c r="AR74" s="20">
        <f t="shared" si="92"/>
        <v>0</v>
      </c>
      <c r="AS74" s="20">
        <f t="shared" si="93"/>
        <v>0</v>
      </c>
      <c r="AT74" s="20">
        <f t="shared" si="95"/>
        <v>116752.515</v>
      </c>
      <c r="AU74" s="24">
        <f>AT74</f>
        <v>116752.515</v>
      </c>
      <c r="AV74" s="24"/>
      <c r="AW74" s="24"/>
      <c r="AX74" s="24"/>
      <c r="AY74" s="24"/>
      <c r="AZ74" s="24"/>
      <c r="BA74" s="24"/>
      <c r="BB74" s="25">
        <f t="shared" si="94"/>
        <v>0</v>
      </c>
    </row>
    <row r="75" spans="1:54" ht="82.8" outlineLevel="1">
      <c r="A75" s="132"/>
      <c r="B75" s="136"/>
      <c r="C75" s="232"/>
      <c r="D75" s="46" t="s">
        <v>585</v>
      </c>
      <c r="E75" s="86" t="s">
        <v>406</v>
      </c>
      <c r="F75" s="88">
        <v>2022</v>
      </c>
      <c r="G75" s="89">
        <v>2027</v>
      </c>
      <c r="H75" s="183" t="s">
        <v>261</v>
      </c>
      <c r="I75" s="146"/>
      <c r="J75" s="146"/>
      <c r="K75" s="146"/>
      <c r="L75" s="147">
        <f>SUM(L64:L74)</f>
        <v>499695</v>
      </c>
      <c r="M75" s="147">
        <f>SUM(M64:M74)</f>
        <v>83449.065000000002</v>
      </c>
      <c r="N75" s="147"/>
      <c r="O75" s="146"/>
      <c r="P75" s="146"/>
      <c r="Q75" s="146"/>
      <c r="R75" s="147">
        <f t="shared" ref="R75:U75" si="96">SUM(R64:R74)</f>
        <v>0</v>
      </c>
      <c r="S75" s="147">
        <f t="shared" si="96"/>
        <v>0</v>
      </c>
      <c r="T75" s="147">
        <f t="shared" si="96"/>
        <v>0</v>
      </c>
      <c r="U75" s="147">
        <f t="shared" si="96"/>
        <v>0</v>
      </c>
      <c r="V75" s="146"/>
      <c r="W75" s="146"/>
      <c r="X75" s="146"/>
      <c r="Y75" s="147">
        <f>SUM(Y64:Y74)</f>
        <v>0</v>
      </c>
      <c r="Z75" s="146"/>
      <c r="AA75" s="146"/>
      <c r="AB75" s="147">
        <f t="shared" ref="AB75:AF75" si="97">SUM(AB64:AB74)</f>
        <v>0</v>
      </c>
      <c r="AC75" s="147">
        <f t="shared" si="97"/>
        <v>790200</v>
      </c>
      <c r="AD75" s="147">
        <f t="shared" si="97"/>
        <v>0</v>
      </c>
      <c r="AE75" s="147">
        <f t="shared" si="97"/>
        <v>158040</v>
      </c>
      <c r="AF75" s="147">
        <f t="shared" si="97"/>
        <v>948240</v>
      </c>
      <c r="AG75" s="146"/>
      <c r="AH75" s="146"/>
      <c r="AI75" s="146"/>
      <c r="AJ75" s="147">
        <f t="shared" ref="AJ75:AN75" si="98">SUM(AJ64:AJ74)</f>
        <v>0</v>
      </c>
      <c r="AK75" s="147">
        <f t="shared" si="98"/>
        <v>0</v>
      </c>
      <c r="AL75" s="147">
        <f t="shared" si="98"/>
        <v>0</v>
      </c>
      <c r="AM75" s="147">
        <f t="shared" si="98"/>
        <v>0</v>
      </c>
      <c r="AN75" s="147">
        <f t="shared" si="98"/>
        <v>0</v>
      </c>
      <c r="AO75" s="166"/>
      <c r="AP75" s="32"/>
      <c r="AQ75" s="147">
        <f t="shared" ref="AQ75:AT75" si="99">SUM(AQ64:AQ74)</f>
        <v>583144.06499999994</v>
      </c>
      <c r="AR75" s="147">
        <f t="shared" si="99"/>
        <v>948240</v>
      </c>
      <c r="AS75" s="147">
        <f t="shared" si="99"/>
        <v>0</v>
      </c>
      <c r="AT75" s="147">
        <f t="shared" si="99"/>
        <v>1531384.0649999999</v>
      </c>
      <c r="AU75" s="147">
        <f t="shared" ref="AU75:BB75" si="100">SUM(AU64:AU74)</f>
        <v>625429.06499999994</v>
      </c>
      <c r="AV75" s="147">
        <f t="shared" si="100"/>
        <v>0</v>
      </c>
      <c r="AW75" s="147">
        <f t="shared" si="100"/>
        <v>0</v>
      </c>
      <c r="AX75" s="147">
        <f t="shared" si="100"/>
        <v>0</v>
      </c>
      <c r="AY75" s="147">
        <f t="shared" si="100"/>
        <v>859875</v>
      </c>
      <c r="AZ75" s="147">
        <f t="shared" si="100"/>
        <v>46080</v>
      </c>
      <c r="BA75" s="147">
        <f t="shared" si="100"/>
        <v>0</v>
      </c>
      <c r="BB75" s="147">
        <f t="shared" si="100"/>
        <v>0</v>
      </c>
    </row>
    <row r="76" spans="1:54" s="39" customFormat="1" ht="25.5" customHeight="1">
      <c r="A76" s="148"/>
      <c r="B76" s="149"/>
      <c r="C76" s="224" t="s">
        <v>407</v>
      </c>
      <c r="D76" s="224"/>
      <c r="E76" s="225"/>
      <c r="F76" s="69"/>
      <c r="G76" s="69"/>
      <c r="H76" s="184" t="s">
        <v>258</v>
      </c>
      <c r="I76" s="150"/>
      <c r="J76" s="150"/>
      <c r="K76" s="150"/>
      <c r="L76" s="151">
        <f>SUM(L81)</f>
        <v>0</v>
      </c>
      <c r="M76" s="151">
        <f>SUM(M81)</f>
        <v>0</v>
      </c>
      <c r="N76" s="150"/>
      <c r="O76" s="150"/>
      <c r="P76" s="150"/>
      <c r="Q76" s="150"/>
      <c r="R76" s="151">
        <f t="shared" ref="R76:U76" si="101">SUM(R81)</f>
        <v>0</v>
      </c>
      <c r="S76" s="151">
        <f t="shared" si="101"/>
        <v>0</v>
      </c>
      <c r="T76" s="151">
        <f t="shared" si="101"/>
        <v>0</v>
      </c>
      <c r="U76" s="151">
        <f t="shared" si="101"/>
        <v>0</v>
      </c>
      <c r="V76" s="150"/>
      <c r="W76" s="150"/>
      <c r="X76" s="150"/>
      <c r="Y76" s="151">
        <f>SUM(Y81)</f>
        <v>0</v>
      </c>
      <c r="Z76" s="151"/>
      <c r="AA76" s="150"/>
      <c r="AB76" s="151">
        <f t="shared" ref="AB76:AF76" si="102">SUM(AB81)</f>
        <v>0</v>
      </c>
      <c r="AC76" s="151">
        <f t="shared" si="102"/>
        <v>0</v>
      </c>
      <c r="AD76" s="151">
        <f t="shared" si="102"/>
        <v>0</v>
      </c>
      <c r="AE76" s="151">
        <f t="shared" si="102"/>
        <v>0</v>
      </c>
      <c r="AF76" s="151">
        <f t="shared" si="102"/>
        <v>0</v>
      </c>
      <c r="AG76" s="150"/>
      <c r="AH76" s="150"/>
      <c r="AI76" s="150"/>
      <c r="AJ76" s="151">
        <f t="shared" ref="AJ76:AN76" si="103">SUM(AJ81)</f>
        <v>0</v>
      </c>
      <c r="AK76" s="151">
        <f t="shared" si="103"/>
        <v>0</v>
      </c>
      <c r="AL76" s="151">
        <f t="shared" si="103"/>
        <v>0</v>
      </c>
      <c r="AM76" s="151">
        <f t="shared" si="103"/>
        <v>0</v>
      </c>
      <c r="AN76" s="151">
        <f t="shared" si="103"/>
        <v>0</v>
      </c>
      <c r="AO76" s="167"/>
      <c r="AP76" s="40"/>
      <c r="AQ76" s="151">
        <f t="shared" ref="AQ76:AT76" si="104">SUM(AQ81)</f>
        <v>0</v>
      </c>
      <c r="AR76" s="151">
        <f t="shared" si="104"/>
        <v>0</v>
      </c>
      <c r="AS76" s="151">
        <f t="shared" si="104"/>
        <v>0</v>
      </c>
      <c r="AT76" s="151">
        <f t="shared" si="104"/>
        <v>0</v>
      </c>
      <c r="AU76" s="151">
        <f t="shared" ref="AU76:BB76" si="105">SUM(AU81)</f>
        <v>0</v>
      </c>
      <c r="AV76" s="151">
        <f t="shared" si="105"/>
        <v>0</v>
      </c>
      <c r="AW76" s="151">
        <f t="shared" si="105"/>
        <v>0</v>
      </c>
      <c r="AX76" s="151">
        <f t="shared" si="105"/>
        <v>0</v>
      </c>
      <c r="AY76" s="151"/>
      <c r="AZ76" s="151">
        <f t="shared" si="105"/>
        <v>0</v>
      </c>
      <c r="BA76" s="151">
        <f t="shared" si="105"/>
        <v>0</v>
      </c>
      <c r="BB76" s="151">
        <f t="shared" si="105"/>
        <v>0</v>
      </c>
    </row>
    <row r="77" spans="1:54" ht="46.8" customHeight="1" outlineLevel="2">
      <c r="A77" s="132"/>
      <c r="B77" s="136"/>
      <c r="C77" s="38"/>
      <c r="D77" s="137"/>
      <c r="E77" s="137"/>
      <c r="F77" s="87"/>
      <c r="G77" s="82"/>
      <c r="H77" s="209" t="s">
        <v>488</v>
      </c>
      <c r="I77" s="138"/>
      <c r="J77" s="139"/>
      <c r="K77" s="139"/>
      <c r="L77" s="140" t="str">
        <f>IF(I77&lt;&gt;0,((VLOOKUP(I77,'1. Standard_Cost'!$B$4:$D$9,2)+VLOOKUP(I77,'1. Standard_Cost'!$B$4:$D$9,3))*J77*K77),"0")</f>
        <v>0</v>
      </c>
      <c r="M77" s="140">
        <f>L77*'1. Standard_Cost'!$F$4</f>
        <v>0</v>
      </c>
      <c r="N77" s="141"/>
      <c r="O77" s="141"/>
      <c r="P77" s="141"/>
      <c r="Q77" s="141"/>
      <c r="R77" s="142">
        <f>'1. Standard_Cost'!$B$13*N77*P77</f>
        <v>0</v>
      </c>
      <c r="S77" s="142">
        <f>N77*O77*P77*'1. Standard_Cost'!$C$13</f>
        <v>0</v>
      </c>
      <c r="T77" s="142">
        <f>N77*P77*Q77*'1. Standard_Cost'!$D$13</f>
        <v>0</v>
      </c>
      <c r="U77" s="142">
        <f>N77*O77*'1. Standard_Cost'!$E$13</f>
        <v>0</v>
      </c>
      <c r="V77" s="141"/>
      <c r="W77" s="141"/>
      <c r="X77" s="141"/>
      <c r="Y77" s="142">
        <f>+V77*((X77*'1. Standard_Cost'!$B$17)+(W77*X77*'1. Standard_Cost'!$C$17))</f>
        <v>0</v>
      </c>
      <c r="Z77" s="141"/>
      <c r="AA77" s="141"/>
      <c r="AB77" s="142">
        <f>+Z77*'1. Standard_Cost'!$B$21+AA77*'1. Standard_Cost'!$C$21</f>
        <v>0</v>
      </c>
      <c r="AC77" s="143"/>
      <c r="AD77" s="144"/>
      <c r="AE77" s="142">
        <f>SUM(AD77,AC77,AB77,Y77,U77,T77,S77,R77)*'1. Standard_Cost'!$B$29</f>
        <v>0</v>
      </c>
      <c r="AF77" s="142">
        <f t="shared" ref="AF77:AF80" si="106">SUM(AE77,AD77,AC77,AB77,Y77,U77,T77,S77,R77)</f>
        <v>0</v>
      </c>
      <c r="AG77" s="141"/>
      <c r="AH77" s="141"/>
      <c r="AI77" s="141"/>
      <c r="AJ77" s="145"/>
      <c r="AK77" s="145"/>
      <c r="AL77" s="145"/>
      <c r="AM77" s="142">
        <f>AG77*'1. Standard_Cost'!$B$25+'Incremental_Cost Year 1'!AH77*'1. Standard_Cost'!$C$25+'Incremental_Cost Year 1'!AI77*'1. Standard_Cost'!$D$25+'Incremental_Cost Year 1'!AJ77+'Incremental_Cost Year 1'!AL77+AK77</f>
        <v>0</v>
      </c>
      <c r="AN77" s="142">
        <f>AM77*'1. Standard_Cost'!$C$29</f>
        <v>0</v>
      </c>
      <c r="AO77" s="160"/>
      <c r="AQ77" s="20">
        <f t="shared" ref="AQ77:AQ80" si="107">L77+M77</f>
        <v>0</v>
      </c>
      <c r="AR77" s="20">
        <f t="shared" ref="AR77:AR80" si="108">AF77</f>
        <v>0</v>
      </c>
      <c r="AS77" s="20">
        <f t="shared" ref="AS77:AS80" si="109">AM77+AN77</f>
        <v>0</v>
      </c>
      <c r="AT77" s="20">
        <f>SUM(AQ77,AR77,AS77)</f>
        <v>0</v>
      </c>
      <c r="AU77" s="24"/>
      <c r="AV77" s="24"/>
      <c r="AW77" s="24"/>
      <c r="AX77" s="24"/>
      <c r="AY77" s="24"/>
      <c r="AZ77" s="24"/>
      <c r="BA77" s="24"/>
      <c r="BB77" s="25">
        <f t="shared" ref="BB77:BB80" si="110">SUM(AU77:BA77)-AT77</f>
        <v>0</v>
      </c>
    </row>
    <row r="78" spans="1:54" ht="46.8" customHeight="1" outlineLevel="2">
      <c r="A78" s="132"/>
      <c r="B78" s="136"/>
      <c r="C78" s="38"/>
      <c r="D78" s="84"/>
      <c r="E78" s="84"/>
      <c r="F78" s="84"/>
      <c r="G78" s="83"/>
      <c r="H78" s="209" t="s">
        <v>447</v>
      </c>
      <c r="I78" s="138"/>
      <c r="J78" s="139"/>
      <c r="K78" s="139"/>
      <c r="L78" s="140" t="str">
        <f>IF(I78&lt;&gt;0,((VLOOKUP(I78,'1. Standard_Cost'!$B$4:$D$9,2)+VLOOKUP(I78,'1. Standard_Cost'!$B$4:$D$9,3))*J78*K78),"0")</f>
        <v>0</v>
      </c>
      <c r="M78" s="140">
        <f>L78*'1. Standard_Cost'!$F$4</f>
        <v>0</v>
      </c>
      <c r="N78" s="141"/>
      <c r="O78" s="141"/>
      <c r="P78" s="141"/>
      <c r="Q78" s="141"/>
      <c r="R78" s="142">
        <f>'1. Standard_Cost'!$B$13*N78*P78</f>
        <v>0</v>
      </c>
      <c r="S78" s="142">
        <f>N78*O78*P78*'1. Standard_Cost'!$C$13</f>
        <v>0</v>
      </c>
      <c r="T78" s="142">
        <f>N78*P78*Q78*'1. Standard_Cost'!$D$13</f>
        <v>0</v>
      </c>
      <c r="U78" s="142">
        <f>N78*O78*'1. Standard_Cost'!$E$13</f>
        <v>0</v>
      </c>
      <c r="V78" s="141"/>
      <c r="W78" s="141"/>
      <c r="X78" s="141"/>
      <c r="Y78" s="142">
        <f>+V78*((X78*'1. Standard_Cost'!$B$17)+(W78*X78*'1. Standard_Cost'!$C$17))</f>
        <v>0</v>
      </c>
      <c r="Z78" s="141"/>
      <c r="AA78" s="141"/>
      <c r="AB78" s="142">
        <f>+Z78*'1. Standard_Cost'!$B$21+AA78*'1. Standard_Cost'!$C$21</f>
        <v>0</v>
      </c>
      <c r="AC78" s="143"/>
      <c r="AD78" s="144"/>
      <c r="AE78" s="142">
        <f>SUM(AD78,AC78,AB78,Y78,U78,T78,S78,R78)*'1. Standard_Cost'!$B$29</f>
        <v>0</v>
      </c>
      <c r="AF78" s="142">
        <f t="shared" si="106"/>
        <v>0</v>
      </c>
      <c r="AG78" s="141"/>
      <c r="AH78" s="141"/>
      <c r="AI78" s="141"/>
      <c r="AJ78" s="145"/>
      <c r="AK78" s="145"/>
      <c r="AL78" s="145"/>
      <c r="AM78" s="142">
        <f>AG78*'1. Standard_Cost'!$B$25+'Incremental_Cost Year 1'!AH78*'1. Standard_Cost'!$C$25+'Incremental_Cost Year 1'!AI78*'1. Standard_Cost'!$D$25+'Incremental_Cost Year 1'!AJ78+'Incremental_Cost Year 1'!AL78+AK78</f>
        <v>0</v>
      </c>
      <c r="AN78" s="142">
        <f>AM78*'1. Standard_Cost'!$C$29</f>
        <v>0</v>
      </c>
      <c r="AO78" s="160"/>
      <c r="AQ78" s="20">
        <f t="shared" si="107"/>
        <v>0</v>
      </c>
      <c r="AR78" s="20">
        <f t="shared" si="108"/>
        <v>0</v>
      </c>
      <c r="AS78" s="20">
        <f t="shared" si="109"/>
        <v>0</v>
      </c>
      <c r="AT78" s="20">
        <f t="shared" ref="AT78:AT80" si="111">SUM(AQ78,AR78,AS78)</f>
        <v>0</v>
      </c>
      <c r="AU78" s="24"/>
      <c r="AV78" s="24"/>
      <c r="AW78" s="24"/>
      <c r="AX78" s="24"/>
      <c r="AY78" s="24"/>
      <c r="AZ78" s="24"/>
      <c r="BA78" s="24"/>
      <c r="BB78" s="25">
        <f t="shared" si="110"/>
        <v>0</v>
      </c>
    </row>
    <row r="79" spans="1:54" ht="46.8" customHeight="1" outlineLevel="2">
      <c r="A79" s="132"/>
      <c r="B79" s="136"/>
      <c r="C79" s="38"/>
      <c r="D79" s="84"/>
      <c r="E79" s="84"/>
      <c r="F79" s="84"/>
      <c r="G79" s="83"/>
      <c r="H79" s="209" t="s">
        <v>489</v>
      </c>
      <c r="I79" s="138"/>
      <c r="J79" s="139"/>
      <c r="K79" s="139"/>
      <c r="L79" s="140" t="str">
        <f>IF(I79&lt;&gt;0,((VLOOKUP(I79,'1. Standard_Cost'!$B$4:$D$9,2)+VLOOKUP(I79,'1. Standard_Cost'!$B$4:$D$9,3))*J79*K79),"0")</f>
        <v>0</v>
      </c>
      <c r="M79" s="140">
        <f>L79*'1. Standard_Cost'!$F$4</f>
        <v>0</v>
      </c>
      <c r="N79" s="141"/>
      <c r="O79" s="141"/>
      <c r="P79" s="141"/>
      <c r="Q79" s="141"/>
      <c r="R79" s="142">
        <f>'1. Standard_Cost'!$B$13*N79*P79</f>
        <v>0</v>
      </c>
      <c r="S79" s="142">
        <f>N79*O79*P79*'1. Standard_Cost'!$C$13</f>
        <v>0</v>
      </c>
      <c r="T79" s="142">
        <f>N79*P79*Q79*'1. Standard_Cost'!$D$13</f>
        <v>0</v>
      </c>
      <c r="U79" s="142">
        <f>N79*O79*'1. Standard_Cost'!$E$13</f>
        <v>0</v>
      </c>
      <c r="V79" s="141"/>
      <c r="W79" s="141"/>
      <c r="X79" s="141"/>
      <c r="Y79" s="142">
        <f>+V79*((X79*'1. Standard_Cost'!$B$17)+(W79*X79*'1. Standard_Cost'!$C$17))</f>
        <v>0</v>
      </c>
      <c r="Z79" s="141"/>
      <c r="AA79" s="141"/>
      <c r="AB79" s="142">
        <f>+Z79*'1. Standard_Cost'!$B$21+AA79*'1. Standard_Cost'!$C$21</f>
        <v>0</v>
      </c>
      <c r="AC79" s="143"/>
      <c r="AD79" s="144"/>
      <c r="AE79" s="142">
        <f>SUM(AD79,AC79,AB79,Y79,U79,T79,S79,R79)*'1. Standard_Cost'!$B$29</f>
        <v>0</v>
      </c>
      <c r="AF79" s="142">
        <f t="shared" si="106"/>
        <v>0</v>
      </c>
      <c r="AG79" s="141"/>
      <c r="AH79" s="141"/>
      <c r="AI79" s="141"/>
      <c r="AJ79" s="145"/>
      <c r="AK79" s="145"/>
      <c r="AL79" s="145"/>
      <c r="AM79" s="142">
        <f>AG79*'1. Standard_Cost'!$B$25+'Incremental_Cost Year 1'!AH79*'1. Standard_Cost'!$C$25+'Incremental_Cost Year 1'!AI79*'1. Standard_Cost'!$D$25+'Incremental_Cost Year 1'!AJ79+'Incremental_Cost Year 1'!AL79+AK79</f>
        <v>0</v>
      </c>
      <c r="AN79" s="142">
        <f>AM79*'1. Standard_Cost'!$C$29</f>
        <v>0</v>
      </c>
      <c r="AO79" s="160"/>
      <c r="AQ79" s="20">
        <f t="shared" si="107"/>
        <v>0</v>
      </c>
      <c r="AR79" s="20">
        <f t="shared" si="108"/>
        <v>0</v>
      </c>
      <c r="AS79" s="20">
        <f t="shared" si="109"/>
        <v>0</v>
      </c>
      <c r="AT79" s="20">
        <f t="shared" si="111"/>
        <v>0</v>
      </c>
      <c r="AU79" s="24"/>
      <c r="AV79" s="24"/>
      <c r="AW79" s="24"/>
      <c r="AX79" s="24"/>
      <c r="AY79" s="24"/>
      <c r="AZ79" s="24"/>
      <c r="BA79" s="24"/>
      <c r="BB79" s="25">
        <f t="shared" si="110"/>
        <v>0</v>
      </c>
    </row>
    <row r="80" spans="1:54" ht="46.8" customHeight="1" outlineLevel="2">
      <c r="A80" s="132"/>
      <c r="B80" s="136"/>
      <c r="C80" s="38"/>
      <c r="D80" s="84"/>
      <c r="E80" s="84"/>
      <c r="F80" s="84"/>
      <c r="G80" s="83"/>
      <c r="H80" s="209" t="s">
        <v>490</v>
      </c>
      <c r="I80" s="138"/>
      <c r="J80" s="139"/>
      <c r="K80" s="139"/>
      <c r="L80" s="140" t="str">
        <f>IF(I80&lt;&gt;0,((VLOOKUP(I80,'1. Standard_Cost'!$B$4:$D$9,2)+VLOOKUP(I80,'1. Standard_Cost'!$B$4:$D$9,3))*J80*K80),"0")</f>
        <v>0</v>
      </c>
      <c r="M80" s="140">
        <f>L80*'1. Standard_Cost'!$F$4</f>
        <v>0</v>
      </c>
      <c r="N80" s="141"/>
      <c r="O80" s="141"/>
      <c r="P80" s="141"/>
      <c r="Q80" s="141"/>
      <c r="R80" s="142">
        <f>'1. Standard_Cost'!$B$13*N80*P80</f>
        <v>0</v>
      </c>
      <c r="S80" s="142">
        <f>N80*O80*P80*'1. Standard_Cost'!$C$13</f>
        <v>0</v>
      </c>
      <c r="T80" s="142">
        <f>N80*P80*Q80*'1. Standard_Cost'!$D$13</f>
        <v>0</v>
      </c>
      <c r="U80" s="142">
        <f>N80*O80*'1. Standard_Cost'!$E$13</f>
        <v>0</v>
      </c>
      <c r="V80" s="141"/>
      <c r="W80" s="141"/>
      <c r="X80" s="141"/>
      <c r="Y80" s="142">
        <f>+V80*((X80*'1. Standard_Cost'!$B$17)+(W80*X80*'1. Standard_Cost'!$C$17))</f>
        <v>0</v>
      </c>
      <c r="Z80" s="141"/>
      <c r="AA80" s="141"/>
      <c r="AB80" s="142">
        <f>+Z80*'1. Standard_Cost'!$B$21+AA80*'1. Standard_Cost'!$C$21</f>
        <v>0</v>
      </c>
      <c r="AC80" s="143"/>
      <c r="AD80" s="144"/>
      <c r="AE80" s="142">
        <f>SUM(AD80,AC80,AB80,Y80,U80,T80,S80,R80)*'1. Standard_Cost'!$B$29</f>
        <v>0</v>
      </c>
      <c r="AF80" s="142">
        <f t="shared" si="106"/>
        <v>0</v>
      </c>
      <c r="AG80" s="141"/>
      <c r="AH80" s="141"/>
      <c r="AI80" s="141"/>
      <c r="AJ80" s="145"/>
      <c r="AK80" s="145"/>
      <c r="AL80" s="145"/>
      <c r="AM80" s="142">
        <f>AG80*'1. Standard_Cost'!$B$25+'Incremental_Cost Year 1'!AH80*'1. Standard_Cost'!$C$25+'Incremental_Cost Year 1'!AI80*'1. Standard_Cost'!$D$25+'Incremental_Cost Year 1'!AJ80+'Incremental_Cost Year 1'!AL80+AK80</f>
        <v>0</v>
      </c>
      <c r="AN80" s="142">
        <f>AM80*'1. Standard_Cost'!$C$29</f>
        <v>0</v>
      </c>
      <c r="AO80" s="160"/>
      <c r="AQ80" s="20">
        <f t="shared" si="107"/>
        <v>0</v>
      </c>
      <c r="AR80" s="20">
        <f t="shared" si="108"/>
        <v>0</v>
      </c>
      <c r="AS80" s="20">
        <f t="shared" si="109"/>
        <v>0</v>
      </c>
      <c r="AT80" s="20">
        <f t="shared" si="111"/>
        <v>0</v>
      </c>
      <c r="AU80" s="24"/>
      <c r="AV80" s="24"/>
      <c r="AW80" s="24"/>
      <c r="AX80" s="24"/>
      <c r="AY80" s="24"/>
      <c r="AZ80" s="24"/>
      <c r="BA80" s="24"/>
      <c r="BB80" s="25">
        <f t="shared" si="110"/>
        <v>0</v>
      </c>
    </row>
    <row r="81" spans="1:54" ht="27" customHeight="1" outlineLevel="1">
      <c r="A81" s="132"/>
      <c r="B81" s="136"/>
      <c r="C81" s="38"/>
      <c r="D81" s="47" t="s">
        <v>586</v>
      </c>
      <c r="E81" s="86" t="s">
        <v>408</v>
      </c>
      <c r="F81" s="88" t="s">
        <v>438</v>
      </c>
      <c r="G81" s="89" t="s">
        <v>434</v>
      </c>
      <c r="H81" s="180" t="s">
        <v>257</v>
      </c>
      <c r="I81" s="146"/>
      <c r="J81" s="146"/>
      <c r="K81" s="146"/>
      <c r="L81" s="147">
        <f>SUM(L77:L80)</f>
        <v>0</v>
      </c>
      <c r="M81" s="147">
        <f>SUM(M77:M80)</f>
        <v>0</v>
      </c>
      <c r="N81" s="146"/>
      <c r="O81" s="146"/>
      <c r="P81" s="146"/>
      <c r="Q81" s="146"/>
      <c r="R81" s="147">
        <f t="shared" ref="R81:U81" si="112">SUM(R77:R80)</f>
        <v>0</v>
      </c>
      <c r="S81" s="147">
        <f t="shared" si="112"/>
        <v>0</v>
      </c>
      <c r="T81" s="147">
        <f t="shared" si="112"/>
        <v>0</v>
      </c>
      <c r="U81" s="147">
        <f t="shared" si="112"/>
        <v>0</v>
      </c>
      <c r="V81" s="146"/>
      <c r="W81" s="146"/>
      <c r="X81" s="146"/>
      <c r="Y81" s="147">
        <f>SUM(Y77:Y80)</f>
        <v>0</v>
      </c>
      <c r="Z81" s="146"/>
      <c r="AA81" s="146"/>
      <c r="AB81" s="147">
        <f t="shared" ref="AB81:AF81" si="113">SUM(AB77:AB80)</f>
        <v>0</v>
      </c>
      <c r="AC81" s="147">
        <f t="shared" si="113"/>
        <v>0</v>
      </c>
      <c r="AD81" s="147">
        <f t="shared" si="113"/>
        <v>0</v>
      </c>
      <c r="AE81" s="147">
        <f t="shared" si="113"/>
        <v>0</v>
      </c>
      <c r="AF81" s="147">
        <f t="shared" si="113"/>
        <v>0</v>
      </c>
      <c r="AG81" s="146"/>
      <c r="AH81" s="146"/>
      <c r="AI81" s="146"/>
      <c r="AJ81" s="147">
        <f t="shared" ref="AJ81:AN81" si="114">SUM(AJ77:AJ80)</f>
        <v>0</v>
      </c>
      <c r="AK81" s="147">
        <f t="shared" si="114"/>
        <v>0</v>
      </c>
      <c r="AL81" s="147">
        <f t="shared" si="114"/>
        <v>0</v>
      </c>
      <c r="AM81" s="147">
        <f t="shared" si="114"/>
        <v>0</v>
      </c>
      <c r="AN81" s="147">
        <f t="shared" si="114"/>
        <v>0</v>
      </c>
      <c r="AO81" s="166"/>
      <c r="AP81" s="32"/>
      <c r="AQ81" s="147">
        <f t="shared" ref="AQ81:AT81" si="115">SUM(AQ77:AQ80)</f>
        <v>0</v>
      </c>
      <c r="AR81" s="147">
        <f t="shared" si="115"/>
        <v>0</v>
      </c>
      <c r="AS81" s="147">
        <f t="shared" si="115"/>
        <v>0</v>
      </c>
      <c r="AT81" s="147">
        <f t="shared" si="115"/>
        <v>0</v>
      </c>
      <c r="AU81" s="147">
        <f t="shared" ref="AU81:BB81" si="116">SUM(AU77:AU80)</f>
        <v>0</v>
      </c>
      <c r="AV81" s="147">
        <f t="shared" si="116"/>
        <v>0</v>
      </c>
      <c r="AW81" s="147">
        <f t="shared" si="116"/>
        <v>0</v>
      </c>
      <c r="AX81" s="147">
        <f t="shared" si="116"/>
        <v>0</v>
      </c>
      <c r="AY81" s="147">
        <f t="shared" si="116"/>
        <v>0</v>
      </c>
      <c r="AZ81" s="147">
        <f t="shared" si="116"/>
        <v>0</v>
      </c>
      <c r="BA81" s="147">
        <f t="shared" si="116"/>
        <v>0</v>
      </c>
      <c r="BB81" s="147">
        <f t="shared" si="116"/>
        <v>0</v>
      </c>
    </row>
    <row r="82" spans="1:54" s="14" customFormat="1">
      <c r="A82" s="135"/>
      <c r="B82" s="226" t="s">
        <v>410</v>
      </c>
      <c r="C82" s="227"/>
      <c r="D82" s="227"/>
      <c r="E82" s="228"/>
      <c r="F82" s="56"/>
      <c r="G82" s="56"/>
      <c r="H82" s="56" t="s">
        <v>69</v>
      </c>
      <c r="I82" s="62"/>
      <c r="J82" s="62"/>
      <c r="K82" s="62"/>
      <c r="L82" s="63">
        <f>SUM(L83,L109)</f>
        <v>0</v>
      </c>
      <c r="M82" s="63">
        <f>SUM(M83,M109)</f>
        <v>0</v>
      </c>
      <c r="N82" s="62"/>
      <c r="O82" s="62"/>
      <c r="P82" s="62"/>
      <c r="Q82" s="62"/>
      <c r="R82" s="63">
        <f t="shared" ref="R82:U82" si="117">SUM(R83,R109)</f>
        <v>0</v>
      </c>
      <c r="S82" s="63">
        <f t="shared" si="117"/>
        <v>0</v>
      </c>
      <c r="T82" s="63">
        <f t="shared" si="117"/>
        <v>0</v>
      </c>
      <c r="U82" s="63">
        <f t="shared" si="117"/>
        <v>0</v>
      </c>
      <c r="V82" s="62"/>
      <c r="W82" s="62"/>
      <c r="X82" s="62"/>
      <c r="Y82" s="63">
        <f>SUM(Y83,Y109)</f>
        <v>0</v>
      </c>
      <c r="Z82" s="62"/>
      <c r="AA82" s="62"/>
      <c r="AB82" s="63">
        <f t="shared" ref="AB82:AN82" si="118">SUM(AB83,AB109)</f>
        <v>0</v>
      </c>
      <c r="AC82" s="63">
        <f t="shared" si="118"/>
        <v>0</v>
      </c>
      <c r="AD82" s="63">
        <f t="shared" si="118"/>
        <v>0</v>
      </c>
      <c r="AE82" s="63">
        <f t="shared" si="118"/>
        <v>0</v>
      </c>
      <c r="AF82" s="63">
        <f t="shared" si="118"/>
        <v>0</v>
      </c>
      <c r="AG82" s="63"/>
      <c r="AH82" s="63"/>
      <c r="AI82" s="63"/>
      <c r="AJ82" s="63">
        <f t="shared" si="118"/>
        <v>0</v>
      </c>
      <c r="AK82" s="63">
        <f t="shared" si="118"/>
        <v>0</v>
      </c>
      <c r="AL82" s="63">
        <f t="shared" si="118"/>
        <v>0</v>
      </c>
      <c r="AM82" s="63">
        <f t="shared" si="118"/>
        <v>0</v>
      </c>
      <c r="AN82" s="63">
        <f t="shared" si="118"/>
        <v>0</v>
      </c>
      <c r="AO82" s="164"/>
      <c r="AQ82" s="63">
        <f t="shared" ref="AQ82:AT82" si="119">SUM(AQ83,AQ109)</f>
        <v>0</v>
      </c>
      <c r="AR82" s="63">
        <f t="shared" si="119"/>
        <v>0</v>
      </c>
      <c r="AS82" s="63">
        <f t="shared" si="119"/>
        <v>0</v>
      </c>
      <c r="AT82" s="63">
        <f t="shared" si="119"/>
        <v>0</v>
      </c>
      <c r="AU82" s="63">
        <f t="shared" ref="AU82:BB82" si="120">SUM(AU83,AU109)</f>
        <v>0</v>
      </c>
      <c r="AV82" s="63">
        <f t="shared" si="120"/>
        <v>0</v>
      </c>
      <c r="AW82" s="63">
        <f t="shared" si="120"/>
        <v>0</v>
      </c>
      <c r="AX82" s="63">
        <f t="shared" si="120"/>
        <v>0</v>
      </c>
      <c r="AY82" s="63">
        <f t="shared" si="120"/>
        <v>0</v>
      </c>
      <c r="AZ82" s="63">
        <f t="shared" si="120"/>
        <v>0</v>
      </c>
      <c r="BA82" s="63">
        <f t="shared" si="120"/>
        <v>0</v>
      </c>
      <c r="BB82" s="63">
        <f t="shared" si="120"/>
        <v>0</v>
      </c>
    </row>
    <row r="83" spans="1:54" s="14" customFormat="1">
      <c r="A83" s="135"/>
      <c r="B83" s="42"/>
      <c r="C83" s="229" t="s">
        <v>411</v>
      </c>
      <c r="D83" s="229"/>
      <c r="E83" s="230"/>
      <c r="F83" s="197"/>
      <c r="G83" s="197"/>
      <c r="H83" s="54" t="s">
        <v>223</v>
      </c>
      <c r="I83" s="55"/>
      <c r="J83" s="55"/>
      <c r="K83" s="55"/>
      <c r="L83" s="64">
        <f>SUM(L88+L93+L98+L103+L108)</f>
        <v>0</v>
      </c>
      <c r="M83" s="64">
        <f>SUM(M88+M93+M98+M103+M108)</f>
        <v>0</v>
      </c>
      <c r="N83" s="64"/>
      <c r="O83" s="64"/>
      <c r="P83" s="64"/>
      <c r="Q83" s="64"/>
      <c r="R83" s="64">
        <f t="shared" ref="R83:U83" si="121">SUM(R88+R93+R98+R103+R108)</f>
        <v>0</v>
      </c>
      <c r="S83" s="64">
        <f t="shared" si="121"/>
        <v>0</v>
      </c>
      <c r="T83" s="64">
        <f t="shared" si="121"/>
        <v>0</v>
      </c>
      <c r="U83" s="64">
        <f t="shared" si="121"/>
        <v>0</v>
      </c>
      <c r="V83" s="64"/>
      <c r="W83" s="64"/>
      <c r="X83" s="64"/>
      <c r="Y83" s="64">
        <f>SUM(Y88+Y93+Y98+Y103+Y108)</f>
        <v>0</v>
      </c>
      <c r="Z83" s="64"/>
      <c r="AA83" s="64"/>
      <c r="AB83" s="64">
        <f t="shared" ref="AB83:AN83" si="122">SUM(AB88+AB93+AB98+AB103+AB108)</f>
        <v>0</v>
      </c>
      <c r="AC83" s="64">
        <f t="shared" si="122"/>
        <v>0</v>
      </c>
      <c r="AD83" s="64">
        <f t="shared" si="122"/>
        <v>0</v>
      </c>
      <c r="AE83" s="64">
        <f t="shared" si="122"/>
        <v>0</v>
      </c>
      <c r="AF83" s="64">
        <f t="shared" si="122"/>
        <v>0</v>
      </c>
      <c r="AG83" s="64"/>
      <c r="AH83" s="64"/>
      <c r="AI83" s="64"/>
      <c r="AJ83" s="64">
        <f t="shared" si="122"/>
        <v>0</v>
      </c>
      <c r="AK83" s="64">
        <f t="shared" si="122"/>
        <v>0</v>
      </c>
      <c r="AL83" s="64">
        <f t="shared" si="122"/>
        <v>0</v>
      </c>
      <c r="AM83" s="64">
        <f t="shared" si="122"/>
        <v>0</v>
      </c>
      <c r="AN83" s="64">
        <f t="shared" si="122"/>
        <v>0</v>
      </c>
      <c r="AO83" s="165"/>
      <c r="AP83" s="113"/>
      <c r="AQ83" s="64">
        <f t="shared" ref="AQ83:AT83" si="123">SUM(AQ88+AQ93+AQ98+AQ103+AQ108)</f>
        <v>0</v>
      </c>
      <c r="AR83" s="64">
        <f t="shared" si="123"/>
        <v>0</v>
      </c>
      <c r="AS83" s="64">
        <f t="shared" si="123"/>
        <v>0</v>
      </c>
      <c r="AT83" s="64">
        <f t="shared" si="123"/>
        <v>0</v>
      </c>
      <c r="AU83" s="64">
        <f t="shared" ref="AU83:BB83" si="124">SUM(AU88+AU93+AU98+AU103+AU108)</f>
        <v>0</v>
      </c>
      <c r="AV83" s="64">
        <f t="shared" si="124"/>
        <v>0</v>
      </c>
      <c r="AW83" s="64">
        <f t="shared" si="124"/>
        <v>0</v>
      </c>
      <c r="AX83" s="64">
        <f t="shared" si="124"/>
        <v>0</v>
      </c>
      <c r="AY83" s="64">
        <f t="shared" si="124"/>
        <v>0</v>
      </c>
      <c r="AZ83" s="64">
        <f t="shared" si="124"/>
        <v>0</v>
      </c>
      <c r="BA83" s="64">
        <f t="shared" si="124"/>
        <v>0</v>
      </c>
      <c r="BB83" s="64">
        <f t="shared" si="124"/>
        <v>0</v>
      </c>
    </row>
    <row r="84" spans="1:54" ht="105.75" customHeight="1" outlineLevel="2">
      <c r="A84" s="132"/>
      <c r="B84" s="136"/>
      <c r="C84" s="38"/>
      <c r="D84" s="137"/>
      <c r="E84" s="137"/>
      <c r="F84" s="87"/>
      <c r="G84" s="82"/>
      <c r="H84" s="209" t="s">
        <v>493</v>
      </c>
      <c r="I84" s="186"/>
      <c r="J84" s="187"/>
      <c r="K84" s="187"/>
      <c r="L84" s="140" t="str">
        <f>IF(I84&lt;&gt;0,((VLOOKUP(I84,'1. Standard_Cost'!$B$4:$D$9,2)+VLOOKUP(I84,'1. Standard_Cost'!$B$4:$D$9,3))*J84*K84),"0")</f>
        <v>0</v>
      </c>
      <c r="M84" s="140">
        <f>L84*'1. Standard_Cost'!$F$4</f>
        <v>0</v>
      </c>
      <c r="N84" s="141"/>
      <c r="O84" s="141"/>
      <c r="P84" s="141"/>
      <c r="Q84" s="141"/>
      <c r="R84" s="142">
        <f>'1. Standard_Cost'!$B$13*N84*P84</f>
        <v>0</v>
      </c>
      <c r="S84" s="142">
        <f>N84*O84*P84*'1. Standard_Cost'!$C$13</f>
        <v>0</v>
      </c>
      <c r="T84" s="142">
        <f>N84*P84*Q84*'1. Standard_Cost'!$D$13</f>
        <v>0</v>
      </c>
      <c r="U84" s="142">
        <f>N84*O84*'1. Standard_Cost'!$E$13</f>
        <v>0</v>
      </c>
      <c r="V84" s="141"/>
      <c r="W84" s="141"/>
      <c r="X84" s="141"/>
      <c r="Y84" s="142">
        <f>+V84*((X84*'1. Standard_Cost'!$B$17)+(W84*X84*'1. Standard_Cost'!$C$17))</f>
        <v>0</v>
      </c>
      <c r="Z84" s="141"/>
      <c r="AA84" s="141"/>
      <c r="AB84" s="142">
        <f>+Z84*'1. Standard_Cost'!$B$21+AA84*'1. Standard_Cost'!$C$21</f>
        <v>0</v>
      </c>
      <c r="AC84" s="143"/>
      <c r="AD84" s="144"/>
      <c r="AE84" s="142">
        <f>SUM(AD84,AC84,AB84,Y84,U84,T84,S84,R84)*'1. Standard_Cost'!$B$29</f>
        <v>0</v>
      </c>
      <c r="AF84" s="142">
        <f t="shared" ref="AF84:AF87" si="125">SUM(AE84,AD84,AC84,AB84,Y84,U84,T84,S84,R84)</f>
        <v>0</v>
      </c>
      <c r="AG84" s="141"/>
      <c r="AH84" s="141"/>
      <c r="AI84" s="141"/>
      <c r="AJ84" s="145"/>
      <c r="AK84" s="145"/>
      <c r="AL84" s="145"/>
      <c r="AM84" s="142">
        <f>AG84*'1. Standard_Cost'!$B$25+'Incremental_Cost Year 1'!AH84*'1. Standard_Cost'!$C$25+'Incremental_Cost Year 1'!AI84*'1. Standard_Cost'!$D$25+'Incremental_Cost Year 1'!AJ84+'Incremental_Cost Year 1'!AL84+AK84</f>
        <v>0</v>
      </c>
      <c r="AN84" s="142">
        <f>AM84*'1. Standard_Cost'!$C$29</f>
        <v>0</v>
      </c>
      <c r="AO84" s="160"/>
      <c r="AQ84" s="20">
        <f t="shared" ref="AQ84:AQ87" si="126">L84+M84</f>
        <v>0</v>
      </c>
      <c r="AR84" s="20">
        <f t="shared" ref="AR84:AR87" si="127">AF84</f>
        <v>0</v>
      </c>
      <c r="AS84" s="20">
        <f t="shared" ref="AS84:AS87" si="128">AM84+AN84</f>
        <v>0</v>
      </c>
      <c r="AT84" s="20">
        <f>SUM(AQ84,AR84,AS84)</f>
        <v>0</v>
      </c>
      <c r="AU84" s="24"/>
      <c r="AV84" s="24"/>
      <c r="AW84" s="24"/>
      <c r="AX84" s="24"/>
      <c r="AY84" s="24"/>
      <c r="AZ84" s="24"/>
      <c r="BA84" s="24"/>
      <c r="BB84" s="25">
        <f t="shared" ref="BB84:BB87" si="129">SUM(AU84:BA84)-AT84</f>
        <v>0</v>
      </c>
    </row>
    <row r="85" spans="1:54" ht="78" outlineLevel="2">
      <c r="A85" s="132"/>
      <c r="B85" s="136"/>
      <c r="C85" s="38"/>
      <c r="D85" s="84"/>
      <c r="E85" s="84"/>
      <c r="F85" s="84"/>
      <c r="G85" s="83"/>
      <c r="H85" s="209" t="s">
        <v>492</v>
      </c>
      <c r="I85" s="186"/>
      <c r="J85" s="187"/>
      <c r="K85" s="187"/>
      <c r="L85" s="140" t="str">
        <f>IF(I85&lt;&gt;0,((VLOOKUP(I85,'1. Standard_Cost'!$B$4:$D$9,2)+VLOOKUP(I85,'1. Standard_Cost'!$B$4:$D$9,3))*J85*K85),"0")</f>
        <v>0</v>
      </c>
      <c r="M85" s="140">
        <f>L85*'1. Standard_Cost'!$F$4</f>
        <v>0</v>
      </c>
      <c r="N85" s="141"/>
      <c r="O85" s="141"/>
      <c r="P85" s="141"/>
      <c r="Q85" s="141"/>
      <c r="R85" s="142">
        <f>'1. Standard_Cost'!$B$13*N85*P85</f>
        <v>0</v>
      </c>
      <c r="S85" s="142">
        <f>N85*O85*P85*'1. Standard_Cost'!$C$13</f>
        <v>0</v>
      </c>
      <c r="T85" s="142">
        <f>N85*P85*Q85*'1. Standard_Cost'!$D$13</f>
        <v>0</v>
      </c>
      <c r="U85" s="142">
        <f>N85*O85*'1. Standard_Cost'!$E$13</f>
        <v>0</v>
      </c>
      <c r="V85" s="141"/>
      <c r="W85" s="141"/>
      <c r="X85" s="141"/>
      <c r="Y85" s="142">
        <f>+V85*((X85*'1. Standard_Cost'!$B$17)+(W85*X85*'1. Standard_Cost'!$C$17))</f>
        <v>0</v>
      </c>
      <c r="Z85" s="141"/>
      <c r="AA85" s="141"/>
      <c r="AB85" s="142">
        <f>+Z85*'1. Standard_Cost'!$B$21+AA85*'1. Standard_Cost'!$C$21</f>
        <v>0</v>
      </c>
      <c r="AC85" s="143"/>
      <c r="AD85" s="144"/>
      <c r="AE85" s="142">
        <f>SUM(AD85,AC85,AB85,Y85,U85,T85,S85,R85)*'1. Standard_Cost'!$B$29</f>
        <v>0</v>
      </c>
      <c r="AF85" s="142">
        <f t="shared" si="125"/>
        <v>0</v>
      </c>
      <c r="AG85" s="141"/>
      <c r="AH85" s="141"/>
      <c r="AI85" s="141"/>
      <c r="AJ85" s="145"/>
      <c r="AK85" s="145"/>
      <c r="AL85" s="145"/>
      <c r="AM85" s="142">
        <f>AG85*'1. Standard_Cost'!$B$25+'Incremental_Cost Year 1'!AH85*'1. Standard_Cost'!$C$25+'Incremental_Cost Year 1'!AI85*'1. Standard_Cost'!$D$25+'Incremental_Cost Year 1'!AJ85+'Incremental_Cost Year 1'!AL85+AK85</f>
        <v>0</v>
      </c>
      <c r="AN85" s="142">
        <f>AM85*'1. Standard_Cost'!$C$29</f>
        <v>0</v>
      </c>
      <c r="AO85" s="160"/>
      <c r="AQ85" s="20">
        <f t="shared" si="126"/>
        <v>0</v>
      </c>
      <c r="AR85" s="20">
        <f t="shared" si="127"/>
        <v>0</v>
      </c>
      <c r="AS85" s="20">
        <f t="shared" si="128"/>
        <v>0</v>
      </c>
      <c r="AT85" s="20">
        <f t="shared" ref="AT85:AT87" si="130">SUM(AQ85,AR85,AS85)</f>
        <v>0</v>
      </c>
      <c r="AU85" s="24"/>
      <c r="AV85" s="24"/>
      <c r="AW85" s="24"/>
      <c r="AX85" s="24"/>
      <c r="AY85" s="24"/>
      <c r="AZ85" s="24"/>
      <c r="BA85" s="24"/>
      <c r="BB85" s="25">
        <f t="shared" si="129"/>
        <v>0</v>
      </c>
    </row>
    <row r="86" spans="1:54" ht="46.8" outlineLevel="2">
      <c r="A86" s="132"/>
      <c r="B86" s="136"/>
      <c r="C86" s="38"/>
      <c r="D86" s="84"/>
      <c r="E86" s="84"/>
      <c r="F86" s="84"/>
      <c r="G86" s="83"/>
      <c r="H86" s="209" t="s">
        <v>491</v>
      </c>
      <c r="I86" s="138"/>
      <c r="J86" s="139"/>
      <c r="K86" s="139"/>
      <c r="L86" s="140" t="str">
        <f>IF(I86&lt;&gt;0,((VLOOKUP(I86,'1. Standard_Cost'!$B$4:$D$9,2)+VLOOKUP(I86,'1. Standard_Cost'!$B$4:$D$9,3))*J86*K86),"0")</f>
        <v>0</v>
      </c>
      <c r="M86" s="140">
        <f>L86*'1. Standard_Cost'!$F$4</f>
        <v>0</v>
      </c>
      <c r="N86" s="141"/>
      <c r="O86" s="141"/>
      <c r="P86" s="141"/>
      <c r="Q86" s="141"/>
      <c r="R86" s="142">
        <f>'1. Standard_Cost'!$B$13*N86*P86</f>
        <v>0</v>
      </c>
      <c r="S86" s="142">
        <f>N86*O86*P86*'1. Standard_Cost'!$C$13</f>
        <v>0</v>
      </c>
      <c r="T86" s="142">
        <f>N86*P86*Q86*'1. Standard_Cost'!$D$13</f>
        <v>0</v>
      </c>
      <c r="U86" s="142">
        <f>N86*O86*'1. Standard_Cost'!$E$13</f>
        <v>0</v>
      </c>
      <c r="V86" s="141"/>
      <c r="W86" s="141"/>
      <c r="X86" s="141"/>
      <c r="Y86" s="142">
        <f>+V86*((X86*'1. Standard_Cost'!$B$17)+(W86*X86*'1. Standard_Cost'!$C$17))</f>
        <v>0</v>
      </c>
      <c r="Z86" s="141"/>
      <c r="AA86" s="141"/>
      <c r="AB86" s="142">
        <f>+Z86*'1. Standard_Cost'!$B$21+AA86*'1. Standard_Cost'!$C$21</f>
        <v>0</v>
      </c>
      <c r="AC86" s="143"/>
      <c r="AD86" s="144"/>
      <c r="AE86" s="142">
        <f>SUM(AD86,AC86,AB86,Y86,U86,T86,S86,R86)*'1. Standard_Cost'!$B$29</f>
        <v>0</v>
      </c>
      <c r="AF86" s="142">
        <f t="shared" si="125"/>
        <v>0</v>
      </c>
      <c r="AG86" s="141"/>
      <c r="AH86" s="141"/>
      <c r="AI86" s="141"/>
      <c r="AJ86" s="145"/>
      <c r="AK86" s="145"/>
      <c r="AL86" s="145"/>
      <c r="AM86" s="142">
        <f>AG86*'1. Standard_Cost'!$B$25+'Incremental_Cost Year 1'!AH86*'1. Standard_Cost'!$C$25+'Incremental_Cost Year 1'!AI86*'1. Standard_Cost'!$D$25+'Incremental_Cost Year 1'!AJ86+'Incremental_Cost Year 1'!AL86+AK86</f>
        <v>0</v>
      </c>
      <c r="AN86" s="142">
        <f>AM86*'1. Standard_Cost'!$C$29</f>
        <v>0</v>
      </c>
      <c r="AO86" s="160"/>
      <c r="AQ86" s="20">
        <f t="shared" si="126"/>
        <v>0</v>
      </c>
      <c r="AR86" s="20">
        <f t="shared" si="127"/>
        <v>0</v>
      </c>
      <c r="AS86" s="20">
        <f t="shared" si="128"/>
        <v>0</v>
      </c>
      <c r="AT86" s="20">
        <f t="shared" si="130"/>
        <v>0</v>
      </c>
      <c r="AU86" s="24"/>
      <c r="AV86" s="24"/>
      <c r="AW86" s="24"/>
      <c r="AX86" s="24"/>
      <c r="AY86" s="24"/>
      <c r="AZ86" s="24"/>
      <c r="BA86" s="24"/>
      <c r="BB86" s="25">
        <f t="shared" si="129"/>
        <v>0</v>
      </c>
    </row>
    <row r="87" spans="1:54" outlineLevel="2">
      <c r="A87" s="132"/>
      <c r="B87" s="136"/>
      <c r="C87" s="38"/>
      <c r="D87" s="84"/>
      <c r="E87" s="84"/>
      <c r="F87" s="84"/>
      <c r="G87" s="83"/>
      <c r="H87" s="210" t="s">
        <v>180</v>
      </c>
      <c r="I87" s="138"/>
      <c r="J87" s="139"/>
      <c r="K87" s="139"/>
      <c r="L87" s="140" t="str">
        <f>IF(I87&lt;&gt;0,((VLOOKUP(I87,'1. Standard_Cost'!$B$4:$D$9,2)+VLOOKUP(I87,'1. Standard_Cost'!$B$4:$D$9,3))*J87*K87),"0")</f>
        <v>0</v>
      </c>
      <c r="M87" s="140">
        <f>L87*'1. Standard_Cost'!$F$4</f>
        <v>0</v>
      </c>
      <c r="N87" s="141"/>
      <c r="O87" s="141"/>
      <c r="P87" s="141"/>
      <c r="Q87" s="141"/>
      <c r="R87" s="142">
        <f>'1. Standard_Cost'!$B$13*N87*P87</f>
        <v>0</v>
      </c>
      <c r="S87" s="142">
        <f>N87*O87*P87*'1. Standard_Cost'!$C$13</f>
        <v>0</v>
      </c>
      <c r="T87" s="142">
        <f>N87*P87*Q87*'1. Standard_Cost'!$D$13</f>
        <v>0</v>
      </c>
      <c r="U87" s="142">
        <f>N87*O87*'1. Standard_Cost'!$E$13</f>
        <v>0</v>
      </c>
      <c r="V87" s="141"/>
      <c r="W87" s="141"/>
      <c r="X87" s="141"/>
      <c r="Y87" s="142">
        <f>+V87*((X87*'1. Standard_Cost'!$B$17)+(W87*X87*'1. Standard_Cost'!$C$17))</f>
        <v>0</v>
      </c>
      <c r="Z87" s="141"/>
      <c r="AA87" s="141"/>
      <c r="AB87" s="142">
        <f>+Z87*'1. Standard_Cost'!$B$21+AA87*'1. Standard_Cost'!$C$21</f>
        <v>0</v>
      </c>
      <c r="AC87" s="143"/>
      <c r="AD87" s="144"/>
      <c r="AE87" s="142">
        <f>SUM(AD87,AC87,AB87,Y87,U87,T87,S87,R87)*'1. Standard_Cost'!$B$29</f>
        <v>0</v>
      </c>
      <c r="AF87" s="142">
        <f t="shared" si="125"/>
        <v>0</v>
      </c>
      <c r="AG87" s="141"/>
      <c r="AH87" s="141"/>
      <c r="AI87" s="141"/>
      <c r="AJ87" s="145"/>
      <c r="AK87" s="145"/>
      <c r="AL87" s="145"/>
      <c r="AM87" s="142">
        <f>AG87*'1. Standard_Cost'!$B$25+'Incremental_Cost Year 1'!AH87*'1. Standard_Cost'!$C$25+'Incremental_Cost Year 1'!AI87*'1. Standard_Cost'!$D$25+'Incremental_Cost Year 1'!AJ87+'Incremental_Cost Year 1'!AL87+AK87</f>
        <v>0</v>
      </c>
      <c r="AN87" s="142">
        <f>AM87*'1. Standard_Cost'!$C$29</f>
        <v>0</v>
      </c>
      <c r="AO87" s="160"/>
      <c r="AQ87" s="20">
        <f t="shared" si="126"/>
        <v>0</v>
      </c>
      <c r="AR87" s="20">
        <f t="shared" si="127"/>
        <v>0</v>
      </c>
      <c r="AS87" s="20">
        <f t="shared" si="128"/>
        <v>0</v>
      </c>
      <c r="AT87" s="20">
        <f t="shared" si="130"/>
        <v>0</v>
      </c>
      <c r="AU87" s="24"/>
      <c r="AV87" s="24"/>
      <c r="AW87" s="24"/>
      <c r="AX87" s="24"/>
      <c r="AY87" s="24"/>
      <c r="AZ87" s="24"/>
      <c r="BA87" s="24"/>
      <c r="BB87" s="25">
        <f t="shared" si="129"/>
        <v>0</v>
      </c>
    </row>
    <row r="88" spans="1:54" ht="55.2" outlineLevel="1">
      <c r="A88" s="132"/>
      <c r="B88" s="136"/>
      <c r="C88" s="38"/>
      <c r="D88" s="47" t="s">
        <v>587</v>
      </c>
      <c r="E88" s="86" t="s">
        <v>412</v>
      </c>
      <c r="F88" s="88" t="s">
        <v>438</v>
      </c>
      <c r="G88" s="89" t="s">
        <v>442</v>
      </c>
      <c r="H88" s="180" t="s">
        <v>116</v>
      </c>
      <c r="I88" s="146"/>
      <c r="J88" s="146"/>
      <c r="K88" s="146"/>
      <c r="L88" s="147">
        <f>SUM(L84:L87)</f>
        <v>0</v>
      </c>
      <c r="M88" s="147">
        <f>SUM(M84:M87)</f>
        <v>0</v>
      </c>
      <c r="N88" s="146"/>
      <c r="O88" s="146"/>
      <c r="P88" s="146"/>
      <c r="Q88" s="146"/>
      <c r="R88" s="147">
        <f t="shared" ref="R88:U88" si="131">SUM(R84:R87)</f>
        <v>0</v>
      </c>
      <c r="S88" s="147">
        <f t="shared" si="131"/>
        <v>0</v>
      </c>
      <c r="T88" s="147">
        <f t="shared" si="131"/>
        <v>0</v>
      </c>
      <c r="U88" s="147">
        <f t="shared" si="131"/>
        <v>0</v>
      </c>
      <c r="V88" s="146"/>
      <c r="W88" s="146"/>
      <c r="X88" s="146"/>
      <c r="Y88" s="147">
        <f>SUM(Y84:Y87)</f>
        <v>0</v>
      </c>
      <c r="Z88" s="146"/>
      <c r="AA88" s="146"/>
      <c r="AB88" s="147">
        <f>SUM(AB84:AB87)</f>
        <v>0</v>
      </c>
      <c r="AC88" s="147">
        <f t="shared" ref="AC88:AF88" si="132">SUM(AC84:AC87)</f>
        <v>0</v>
      </c>
      <c r="AD88" s="147">
        <f t="shared" si="132"/>
        <v>0</v>
      </c>
      <c r="AE88" s="147">
        <f t="shared" si="132"/>
        <v>0</v>
      </c>
      <c r="AF88" s="147">
        <f t="shared" si="132"/>
        <v>0</v>
      </c>
      <c r="AG88" s="146"/>
      <c r="AH88" s="146"/>
      <c r="AI88" s="146"/>
      <c r="AJ88" s="147">
        <f t="shared" ref="AJ88:AN88" si="133">SUM(AJ84:AJ87)</f>
        <v>0</v>
      </c>
      <c r="AK88" s="147">
        <f t="shared" si="133"/>
        <v>0</v>
      </c>
      <c r="AL88" s="147">
        <f t="shared" si="133"/>
        <v>0</v>
      </c>
      <c r="AM88" s="147">
        <f t="shared" si="133"/>
        <v>0</v>
      </c>
      <c r="AN88" s="147">
        <f t="shared" si="133"/>
        <v>0</v>
      </c>
      <c r="AO88" s="166"/>
      <c r="AP88" s="32"/>
      <c r="AQ88" s="147">
        <f t="shared" ref="AQ88:AT88" si="134">SUM(AQ84:AQ87)</f>
        <v>0</v>
      </c>
      <c r="AR88" s="147">
        <f t="shared" si="134"/>
        <v>0</v>
      </c>
      <c r="AS88" s="147">
        <f t="shared" si="134"/>
        <v>0</v>
      </c>
      <c r="AT88" s="147">
        <f t="shared" si="134"/>
        <v>0</v>
      </c>
      <c r="AU88" s="147">
        <f t="shared" ref="AU88:BB88" si="135">SUM(AU84:AU87)</f>
        <v>0</v>
      </c>
      <c r="AV88" s="147">
        <f t="shared" si="135"/>
        <v>0</v>
      </c>
      <c r="AW88" s="147">
        <f t="shared" si="135"/>
        <v>0</v>
      </c>
      <c r="AX88" s="147">
        <f t="shared" si="135"/>
        <v>0</v>
      </c>
      <c r="AY88" s="147">
        <f t="shared" si="135"/>
        <v>0</v>
      </c>
      <c r="AZ88" s="147">
        <f t="shared" si="135"/>
        <v>0</v>
      </c>
      <c r="BA88" s="147">
        <f t="shared" si="135"/>
        <v>0</v>
      </c>
      <c r="BB88" s="147">
        <f t="shared" si="135"/>
        <v>0</v>
      </c>
    </row>
    <row r="89" spans="1:54" ht="156" outlineLevel="2">
      <c r="A89" s="132"/>
      <c r="B89" s="136"/>
      <c r="C89" s="38"/>
      <c r="D89" s="137"/>
      <c r="E89" s="137"/>
      <c r="F89" s="87"/>
      <c r="G89" s="82"/>
      <c r="H89" s="209" t="s">
        <v>493</v>
      </c>
      <c r="I89" s="138"/>
      <c r="J89" s="139"/>
      <c r="K89" s="139"/>
      <c r="L89" s="140" t="str">
        <f>IF(I89&lt;&gt;0,((VLOOKUP(I89,'1. Standard_Cost'!$B$4:$D$9,2)+VLOOKUP(I89,'1. Standard_Cost'!$B$4:$D$9,3))*J89*K89),"0")</f>
        <v>0</v>
      </c>
      <c r="M89" s="140">
        <f>L89*'1. Standard_Cost'!$F$4</f>
        <v>0</v>
      </c>
      <c r="N89" s="141"/>
      <c r="O89" s="141"/>
      <c r="P89" s="141"/>
      <c r="Q89" s="141"/>
      <c r="R89" s="142">
        <f>'1. Standard_Cost'!$B$13*N89*P89</f>
        <v>0</v>
      </c>
      <c r="S89" s="142">
        <f>N89*O89*P89*'1. Standard_Cost'!$C$13</f>
        <v>0</v>
      </c>
      <c r="T89" s="142">
        <f>N89*P89*Q89*'1. Standard_Cost'!$D$13</f>
        <v>0</v>
      </c>
      <c r="U89" s="142">
        <f>N89*O89*'1. Standard_Cost'!$E$13</f>
        <v>0</v>
      </c>
      <c r="V89" s="141"/>
      <c r="W89" s="141"/>
      <c r="X89" s="141"/>
      <c r="Y89" s="142">
        <f>+V89*((X89*'1. Standard_Cost'!$B$17)+(W89*X89*'1. Standard_Cost'!$C$17))</f>
        <v>0</v>
      </c>
      <c r="Z89" s="141"/>
      <c r="AA89" s="141"/>
      <c r="AB89" s="142">
        <f>+Z89*'1. Standard_Cost'!$B$21+AA89*'1. Standard_Cost'!$C$21</f>
        <v>0</v>
      </c>
      <c r="AC89" s="143"/>
      <c r="AD89" s="144"/>
      <c r="AE89" s="142">
        <f>SUM(AD89,AC89,AB89,Y89,U89,T89,S89,R89)*'1. Standard_Cost'!$B$29</f>
        <v>0</v>
      </c>
      <c r="AF89" s="142">
        <f t="shared" ref="AF89:AF92" si="136">SUM(AE89,AD89,AC89,AB89,Y89,U89,T89,S89,R89)</f>
        <v>0</v>
      </c>
      <c r="AG89" s="141"/>
      <c r="AH89" s="141"/>
      <c r="AI89" s="141"/>
      <c r="AJ89" s="145"/>
      <c r="AK89" s="145"/>
      <c r="AL89" s="145"/>
      <c r="AM89" s="142">
        <f>AG89*'1. Standard_Cost'!$B$25+'Incremental_Cost Year 1'!AH89*'1. Standard_Cost'!$C$25+'Incremental_Cost Year 1'!AI89*'1. Standard_Cost'!$D$25+'Incremental_Cost Year 1'!AJ89+'Incremental_Cost Year 1'!AL89+AK89</f>
        <v>0</v>
      </c>
      <c r="AN89" s="142">
        <f>AM89*'1. Standard_Cost'!$C$29</f>
        <v>0</v>
      </c>
      <c r="AO89" s="160"/>
      <c r="AQ89" s="20">
        <f t="shared" ref="AQ89:AQ92" si="137">L89+M89</f>
        <v>0</v>
      </c>
      <c r="AR89" s="20">
        <f t="shared" ref="AR89:AR92" si="138">AF89</f>
        <v>0</v>
      </c>
      <c r="AS89" s="20">
        <f t="shared" ref="AS89:AS92" si="139">AM89+AN89</f>
        <v>0</v>
      </c>
      <c r="AT89" s="20">
        <f>SUM(AQ89,AR89,AS89)</f>
        <v>0</v>
      </c>
      <c r="AU89" s="24"/>
      <c r="AV89" s="24"/>
      <c r="AW89" s="24"/>
      <c r="AX89" s="24"/>
      <c r="AY89" s="24"/>
      <c r="AZ89" s="24"/>
      <c r="BA89" s="24"/>
      <c r="BB89" s="25">
        <f t="shared" ref="BB89:BB92" si="140">SUM(AU89:BA89)-AT89</f>
        <v>0</v>
      </c>
    </row>
    <row r="90" spans="1:54" ht="78" outlineLevel="2">
      <c r="A90" s="132"/>
      <c r="B90" s="136"/>
      <c r="C90" s="38"/>
      <c r="D90" s="84"/>
      <c r="E90" s="84"/>
      <c r="F90" s="84"/>
      <c r="G90" s="83"/>
      <c r="H90" s="209" t="s">
        <v>492</v>
      </c>
      <c r="I90" s="138"/>
      <c r="J90" s="139"/>
      <c r="K90" s="139"/>
      <c r="L90" s="140" t="str">
        <f>IF(I90&lt;&gt;0,((VLOOKUP(I90,'1. Standard_Cost'!$B$4:$D$9,2)+VLOOKUP(I90,'1. Standard_Cost'!$B$4:$D$9,3))*J90*K90),"0")</f>
        <v>0</v>
      </c>
      <c r="M90" s="140">
        <f>L90*'1. Standard_Cost'!$F$4</f>
        <v>0</v>
      </c>
      <c r="N90" s="141"/>
      <c r="O90" s="141"/>
      <c r="P90" s="141"/>
      <c r="Q90" s="141"/>
      <c r="R90" s="142">
        <f>'1. Standard_Cost'!$B$13*N90*P90</f>
        <v>0</v>
      </c>
      <c r="S90" s="142">
        <f>N90*O90*P90*'1. Standard_Cost'!$C$13</f>
        <v>0</v>
      </c>
      <c r="T90" s="142">
        <f>N90*P90*Q90*'1. Standard_Cost'!$D$13</f>
        <v>0</v>
      </c>
      <c r="U90" s="142">
        <f>N90*O90*'1. Standard_Cost'!$E$13</f>
        <v>0</v>
      </c>
      <c r="V90" s="141"/>
      <c r="W90" s="141"/>
      <c r="X90" s="141"/>
      <c r="Y90" s="142">
        <f>+V90*((X90*'1. Standard_Cost'!$B$17)+(W90*X90*'1. Standard_Cost'!$C$17))</f>
        <v>0</v>
      </c>
      <c r="Z90" s="141"/>
      <c r="AA90" s="141"/>
      <c r="AB90" s="142">
        <f>+Z90*'1. Standard_Cost'!$B$21+AA90*'1. Standard_Cost'!$C$21</f>
        <v>0</v>
      </c>
      <c r="AC90" s="143"/>
      <c r="AD90" s="144"/>
      <c r="AE90" s="142">
        <f>SUM(AD90,AC90,AB90,Y90,U90,T90,S90,R90)*'1. Standard_Cost'!$B$29</f>
        <v>0</v>
      </c>
      <c r="AF90" s="142">
        <f t="shared" si="136"/>
        <v>0</v>
      </c>
      <c r="AG90" s="141"/>
      <c r="AH90" s="141"/>
      <c r="AI90" s="141"/>
      <c r="AJ90" s="145"/>
      <c r="AK90" s="145"/>
      <c r="AL90" s="145"/>
      <c r="AM90" s="142">
        <f>AG90*'1. Standard_Cost'!$B$25+'Incremental_Cost Year 1'!AH90*'1. Standard_Cost'!$C$25+'Incremental_Cost Year 1'!AI90*'1. Standard_Cost'!$D$25+'Incremental_Cost Year 1'!AJ90+'Incremental_Cost Year 1'!AL90+AK90</f>
        <v>0</v>
      </c>
      <c r="AN90" s="142">
        <f>AM90*'1. Standard_Cost'!$C$29</f>
        <v>0</v>
      </c>
      <c r="AO90" s="160"/>
      <c r="AQ90" s="20">
        <f t="shared" si="137"/>
        <v>0</v>
      </c>
      <c r="AR90" s="20">
        <f t="shared" si="138"/>
        <v>0</v>
      </c>
      <c r="AS90" s="20">
        <f t="shared" si="139"/>
        <v>0</v>
      </c>
      <c r="AT90" s="20">
        <f t="shared" ref="AT90:AT91" si="141">SUM(AQ90,AR90,AS90)</f>
        <v>0</v>
      </c>
      <c r="AU90" s="24"/>
      <c r="AV90" s="24">
        <v>0</v>
      </c>
      <c r="AW90" s="24"/>
      <c r="AX90" s="24"/>
      <c r="AY90" s="24"/>
      <c r="AZ90" s="24"/>
      <c r="BA90" s="24"/>
      <c r="BB90" s="25">
        <f t="shared" si="140"/>
        <v>0</v>
      </c>
    </row>
    <row r="91" spans="1:54" ht="46.8" outlineLevel="2">
      <c r="A91" s="132"/>
      <c r="B91" s="136"/>
      <c r="C91" s="231"/>
      <c r="D91" s="84"/>
      <c r="E91" s="84"/>
      <c r="F91" s="84"/>
      <c r="G91" s="83"/>
      <c r="H91" s="209" t="s">
        <v>491</v>
      </c>
      <c r="I91" s="138"/>
      <c r="J91" s="139"/>
      <c r="K91" s="139"/>
      <c r="L91" s="140" t="str">
        <f>IF(I91&lt;&gt;0,((VLOOKUP(I91,'1. Standard_Cost'!$B$4:$D$9,2)+VLOOKUP(I91,'1. Standard_Cost'!$B$4:$D$9,3))*J91*K91),"0")</f>
        <v>0</v>
      </c>
      <c r="M91" s="140">
        <f>L91*'1. Standard_Cost'!$F$4</f>
        <v>0</v>
      </c>
      <c r="N91" s="141"/>
      <c r="O91" s="141"/>
      <c r="P91" s="141"/>
      <c r="Q91" s="141"/>
      <c r="R91" s="142">
        <f>'1. Standard_Cost'!$B$13*N91*P91</f>
        <v>0</v>
      </c>
      <c r="S91" s="142">
        <f>N91*O91*P91*'1. Standard_Cost'!$C$13</f>
        <v>0</v>
      </c>
      <c r="T91" s="142">
        <f>N91*P91*Q91*'1. Standard_Cost'!$D$13</f>
        <v>0</v>
      </c>
      <c r="U91" s="142">
        <f>N91*O91*'1. Standard_Cost'!$E$13</f>
        <v>0</v>
      </c>
      <c r="V91" s="141"/>
      <c r="W91" s="141"/>
      <c r="X91" s="141"/>
      <c r="Y91" s="142">
        <f>+V91*((X91*'1. Standard_Cost'!$B$17)+(W91*X91*'1. Standard_Cost'!$C$17))</f>
        <v>0</v>
      </c>
      <c r="Z91" s="141"/>
      <c r="AA91" s="141"/>
      <c r="AB91" s="142">
        <f>+Z91*'1. Standard_Cost'!$B$21+AA91*'1. Standard_Cost'!$C$21</f>
        <v>0</v>
      </c>
      <c r="AC91" s="143"/>
      <c r="AD91" s="144"/>
      <c r="AE91" s="142">
        <f>SUM(AD91,AC91,AB91,Y91,U91,T91,S91,R91)*'1. Standard_Cost'!$B$29</f>
        <v>0</v>
      </c>
      <c r="AF91" s="142">
        <f t="shared" si="136"/>
        <v>0</v>
      </c>
      <c r="AG91" s="141"/>
      <c r="AH91" s="141"/>
      <c r="AI91" s="141"/>
      <c r="AJ91" s="145"/>
      <c r="AK91" s="145"/>
      <c r="AL91" s="145"/>
      <c r="AM91" s="142">
        <f>AG91*'1. Standard_Cost'!$B$25+'Incremental_Cost Year 1'!AH91*'1. Standard_Cost'!$C$25+'Incremental_Cost Year 1'!AI91*'1. Standard_Cost'!$D$25+'Incremental_Cost Year 1'!AJ91+'Incremental_Cost Year 1'!AL91+AK91</f>
        <v>0</v>
      </c>
      <c r="AN91" s="142">
        <f>AM91*'1. Standard_Cost'!$C$29</f>
        <v>0</v>
      </c>
      <c r="AO91" s="160"/>
      <c r="AQ91" s="20">
        <f t="shared" si="137"/>
        <v>0</v>
      </c>
      <c r="AR91" s="20">
        <f t="shared" si="138"/>
        <v>0</v>
      </c>
      <c r="AS91" s="20">
        <f t="shared" si="139"/>
        <v>0</v>
      </c>
      <c r="AT91" s="20">
        <f t="shared" si="141"/>
        <v>0</v>
      </c>
      <c r="AU91" s="24"/>
      <c r="AV91" s="24"/>
      <c r="AW91" s="24"/>
      <c r="AX91" s="24"/>
      <c r="AY91" s="24"/>
      <c r="AZ91" s="24"/>
      <c r="BA91" s="24"/>
      <c r="BB91" s="25">
        <f t="shared" si="140"/>
        <v>0</v>
      </c>
    </row>
    <row r="92" spans="1:54" outlineLevel="2">
      <c r="A92" s="132"/>
      <c r="B92" s="136"/>
      <c r="C92" s="232"/>
      <c r="D92" s="84"/>
      <c r="E92" s="84"/>
      <c r="F92" s="84"/>
      <c r="G92" s="83"/>
      <c r="H92" s="210" t="s">
        <v>180</v>
      </c>
      <c r="I92" s="138"/>
      <c r="J92" s="139"/>
      <c r="K92" s="139"/>
      <c r="L92" s="140" t="str">
        <f>IF(I92&lt;&gt;0,((VLOOKUP(I92,'1. Standard_Cost'!$B$4:$D$9,2)+VLOOKUP(I92,'1. Standard_Cost'!$B$4:$D$9,3))*J92*K92),"0")</f>
        <v>0</v>
      </c>
      <c r="M92" s="140">
        <f>L92*'1. Standard_Cost'!$F$4</f>
        <v>0</v>
      </c>
      <c r="N92" s="141"/>
      <c r="O92" s="141"/>
      <c r="P92" s="141"/>
      <c r="Q92" s="141"/>
      <c r="R92" s="142">
        <f>'1. Standard_Cost'!$B$13*N92*P92</f>
        <v>0</v>
      </c>
      <c r="S92" s="142">
        <f>N92*O92*P92*'1. Standard_Cost'!$C$13</f>
        <v>0</v>
      </c>
      <c r="T92" s="142">
        <f>N92*P92*Q92*'1. Standard_Cost'!$D$13</f>
        <v>0</v>
      </c>
      <c r="U92" s="142">
        <f>N92*O92*'1. Standard_Cost'!$E$13</f>
        <v>0</v>
      </c>
      <c r="V92" s="141"/>
      <c r="W92" s="141"/>
      <c r="X92" s="141"/>
      <c r="Y92" s="142">
        <f>+V92*((X92*'1. Standard_Cost'!$B$17)+(W92*X92*'1. Standard_Cost'!$C$17))</f>
        <v>0</v>
      </c>
      <c r="Z92" s="141"/>
      <c r="AA92" s="141"/>
      <c r="AB92" s="142">
        <f>+Z92*'1. Standard_Cost'!$B$21+AA92*'1. Standard_Cost'!$C$21</f>
        <v>0</v>
      </c>
      <c r="AC92" s="143"/>
      <c r="AD92" s="144"/>
      <c r="AE92" s="142">
        <f>SUM(AD92,AC92,AB92,Y92,U92,T92,S92,R92)*'1. Standard_Cost'!$B$29</f>
        <v>0</v>
      </c>
      <c r="AF92" s="142">
        <f t="shared" si="136"/>
        <v>0</v>
      </c>
      <c r="AG92" s="141"/>
      <c r="AH92" s="141"/>
      <c r="AI92" s="141"/>
      <c r="AJ92" s="145"/>
      <c r="AK92" s="145"/>
      <c r="AL92" s="145"/>
      <c r="AM92" s="142">
        <f>AG92*'1. Standard_Cost'!$B$25+'Incremental_Cost Year 1'!AH92*'1. Standard_Cost'!$C$25+'Incremental_Cost Year 1'!AI92*'1. Standard_Cost'!$D$25+'Incremental_Cost Year 1'!AJ92+'Incremental_Cost Year 1'!AL92+AK92</f>
        <v>0</v>
      </c>
      <c r="AN92" s="142">
        <f>AM92*'1. Standard_Cost'!$C$29</f>
        <v>0</v>
      </c>
      <c r="AO92" s="160"/>
      <c r="AQ92" s="20">
        <f t="shared" si="137"/>
        <v>0</v>
      </c>
      <c r="AR92" s="20">
        <f t="shared" si="138"/>
        <v>0</v>
      </c>
      <c r="AS92" s="20">
        <f t="shared" si="139"/>
        <v>0</v>
      </c>
      <c r="AT92" s="20">
        <f>SUM(AQ92,AR92,AS92)</f>
        <v>0</v>
      </c>
      <c r="AU92" s="24"/>
      <c r="AV92" s="24"/>
      <c r="AW92" s="24"/>
      <c r="AX92" s="24"/>
      <c r="AY92" s="24"/>
      <c r="AZ92" s="24"/>
      <c r="BA92" s="24"/>
      <c r="BB92" s="25">
        <f t="shared" si="140"/>
        <v>0</v>
      </c>
    </row>
    <row r="93" spans="1:54" ht="55.2" outlineLevel="1">
      <c r="A93" s="132"/>
      <c r="B93" s="136"/>
      <c r="C93" s="232"/>
      <c r="D93" s="207" t="s">
        <v>587</v>
      </c>
      <c r="E93" s="86" t="s">
        <v>413</v>
      </c>
      <c r="F93" s="88" t="s">
        <v>441</v>
      </c>
      <c r="G93" s="89" t="s">
        <v>434</v>
      </c>
      <c r="H93" s="180" t="s">
        <v>115</v>
      </c>
      <c r="I93" s="146"/>
      <c r="J93" s="146"/>
      <c r="K93" s="146"/>
      <c r="L93" s="147">
        <f>SUM(L89:L92)</f>
        <v>0</v>
      </c>
      <c r="M93" s="147">
        <f>SUM(M89:M92)</f>
        <v>0</v>
      </c>
      <c r="N93" s="146"/>
      <c r="O93" s="146"/>
      <c r="P93" s="146"/>
      <c r="Q93" s="146"/>
      <c r="R93" s="147">
        <f t="shared" ref="R93:U93" si="142">SUM(R89:R92)</f>
        <v>0</v>
      </c>
      <c r="S93" s="147">
        <f t="shared" si="142"/>
        <v>0</v>
      </c>
      <c r="T93" s="147">
        <f t="shared" si="142"/>
        <v>0</v>
      </c>
      <c r="U93" s="147">
        <f t="shared" si="142"/>
        <v>0</v>
      </c>
      <c r="V93" s="146"/>
      <c r="W93" s="146"/>
      <c r="X93" s="146"/>
      <c r="Y93" s="147">
        <f>SUM(Y89:Y92)</f>
        <v>0</v>
      </c>
      <c r="Z93" s="146"/>
      <c r="AA93" s="146"/>
      <c r="AB93" s="147">
        <f t="shared" ref="AB93:AF93" si="143">SUM(AB89:AB92)</f>
        <v>0</v>
      </c>
      <c r="AC93" s="147">
        <f t="shared" si="143"/>
        <v>0</v>
      </c>
      <c r="AD93" s="147">
        <f t="shared" si="143"/>
        <v>0</v>
      </c>
      <c r="AE93" s="147">
        <f t="shared" si="143"/>
        <v>0</v>
      </c>
      <c r="AF93" s="147">
        <f t="shared" si="143"/>
        <v>0</v>
      </c>
      <c r="AG93" s="146"/>
      <c r="AH93" s="146"/>
      <c r="AI93" s="146"/>
      <c r="AJ93" s="147">
        <f t="shared" ref="AJ93:AN93" si="144">SUM(AJ89:AJ92)</f>
        <v>0</v>
      </c>
      <c r="AK93" s="147">
        <f t="shared" si="144"/>
        <v>0</v>
      </c>
      <c r="AL93" s="147">
        <f t="shared" si="144"/>
        <v>0</v>
      </c>
      <c r="AM93" s="147">
        <f t="shared" si="144"/>
        <v>0</v>
      </c>
      <c r="AN93" s="147">
        <f t="shared" si="144"/>
        <v>0</v>
      </c>
      <c r="AO93" s="166"/>
      <c r="AP93" s="32"/>
      <c r="AQ93" s="147">
        <f t="shared" ref="AQ93:AT93" si="145">SUM(AQ89:AQ92)</f>
        <v>0</v>
      </c>
      <c r="AR93" s="147">
        <f t="shared" si="145"/>
        <v>0</v>
      </c>
      <c r="AS93" s="147">
        <f t="shared" si="145"/>
        <v>0</v>
      </c>
      <c r="AT93" s="147">
        <f t="shared" si="145"/>
        <v>0</v>
      </c>
      <c r="AU93" s="147">
        <f t="shared" ref="AU93:BB93" si="146">SUM(AU89:AU92)</f>
        <v>0</v>
      </c>
      <c r="AV93" s="147">
        <f t="shared" si="146"/>
        <v>0</v>
      </c>
      <c r="AW93" s="147">
        <f t="shared" si="146"/>
        <v>0</v>
      </c>
      <c r="AX93" s="147">
        <f t="shared" si="146"/>
        <v>0</v>
      </c>
      <c r="AY93" s="147">
        <f t="shared" si="146"/>
        <v>0</v>
      </c>
      <c r="AZ93" s="147">
        <f t="shared" si="146"/>
        <v>0</v>
      </c>
      <c r="BA93" s="147">
        <f t="shared" si="146"/>
        <v>0</v>
      </c>
      <c r="BB93" s="147">
        <f t="shared" si="146"/>
        <v>0</v>
      </c>
    </row>
    <row r="94" spans="1:54" ht="124.8" outlineLevel="2">
      <c r="A94" s="132"/>
      <c r="B94" s="136"/>
      <c r="C94" s="38"/>
      <c r="D94" s="137"/>
      <c r="E94" s="137"/>
      <c r="F94" s="87"/>
      <c r="G94" s="82"/>
      <c r="H94" s="209" t="s">
        <v>499</v>
      </c>
      <c r="I94" s="138"/>
      <c r="J94" s="139"/>
      <c r="K94" s="139"/>
      <c r="L94" s="140" t="str">
        <f>IF(I94&lt;&gt;0,((VLOOKUP(I94,'1. Standard_Cost'!$B$4:$D$9,2)+VLOOKUP(I94,'1. Standard_Cost'!$B$4:$D$9,3))*J94*K94),"0")</f>
        <v>0</v>
      </c>
      <c r="M94" s="140">
        <f>L94*'1. Standard_Cost'!$F$4</f>
        <v>0</v>
      </c>
      <c r="N94" s="141"/>
      <c r="O94" s="141"/>
      <c r="P94" s="141"/>
      <c r="Q94" s="141"/>
      <c r="R94" s="142">
        <f>'1. Standard_Cost'!$B$13*N94*P94</f>
        <v>0</v>
      </c>
      <c r="S94" s="142">
        <f>N94*O94*P94*'1. Standard_Cost'!$C$13</f>
        <v>0</v>
      </c>
      <c r="T94" s="142">
        <f>N94*P94*Q94*'1. Standard_Cost'!$D$13</f>
        <v>0</v>
      </c>
      <c r="U94" s="142">
        <f>N94*O94*'1. Standard_Cost'!$E$13</f>
        <v>0</v>
      </c>
      <c r="V94" s="141"/>
      <c r="W94" s="141"/>
      <c r="X94" s="141"/>
      <c r="Y94" s="142">
        <f>+V94*((X94*'1. Standard_Cost'!$B$17)+(W94*X94*'1. Standard_Cost'!$C$17))</f>
        <v>0</v>
      </c>
      <c r="Z94" s="141"/>
      <c r="AA94" s="141"/>
      <c r="AB94" s="142">
        <f>+Z94*'1. Standard_Cost'!$B$21+AA94*'1. Standard_Cost'!$C$21</f>
        <v>0</v>
      </c>
      <c r="AC94" s="143"/>
      <c r="AD94" s="144"/>
      <c r="AE94" s="142">
        <f>SUM(AD94,AC94,AB94,Y94,U94,T94,S94,R94)*'1. Standard_Cost'!$B$29</f>
        <v>0</v>
      </c>
      <c r="AF94" s="142">
        <f t="shared" ref="AF94:AF97" si="147">SUM(AE94,AD94,AC94,AB94,Y94,U94,T94,S94,R94)</f>
        <v>0</v>
      </c>
      <c r="AG94" s="141"/>
      <c r="AH94" s="141"/>
      <c r="AI94" s="141"/>
      <c r="AJ94" s="145"/>
      <c r="AK94" s="145"/>
      <c r="AL94" s="145"/>
      <c r="AM94" s="142">
        <f>AG94*'1. Standard_Cost'!$B$25+'Incremental_Cost Year 1'!AH94*'1. Standard_Cost'!$C$25+'Incremental_Cost Year 1'!AI94*'1. Standard_Cost'!$D$25+'Incremental_Cost Year 1'!AJ94+'Incremental_Cost Year 1'!AL94+AK94</f>
        <v>0</v>
      </c>
      <c r="AN94" s="142">
        <f>AM94*'1. Standard_Cost'!$C$29</f>
        <v>0</v>
      </c>
      <c r="AO94" s="160"/>
      <c r="AQ94" s="20">
        <f t="shared" ref="AQ94:AQ97" si="148">L94+M94</f>
        <v>0</v>
      </c>
      <c r="AR94" s="20">
        <f t="shared" ref="AR94:AR97" si="149">AF94</f>
        <v>0</v>
      </c>
      <c r="AS94" s="20">
        <f t="shared" ref="AS94:AS97" si="150">AM94+AN94</f>
        <v>0</v>
      </c>
      <c r="AT94" s="20">
        <f>SUM(AQ94,AR94,AS94)</f>
        <v>0</v>
      </c>
      <c r="AU94" s="24"/>
      <c r="AV94" s="24"/>
      <c r="AW94" s="24"/>
      <c r="AX94" s="24"/>
      <c r="AY94" s="24"/>
      <c r="AZ94" s="24"/>
      <c r="BA94" s="24"/>
      <c r="BB94" s="25">
        <f t="shared" ref="BB94:BB97" si="151">SUM(AU94:BA94)-AT94</f>
        <v>0</v>
      </c>
    </row>
    <row r="95" spans="1:54" ht="46.8" outlineLevel="2">
      <c r="A95" s="132"/>
      <c r="B95" s="136"/>
      <c r="C95" s="38"/>
      <c r="D95" s="84"/>
      <c r="E95" s="84"/>
      <c r="F95" s="84"/>
      <c r="G95" s="83"/>
      <c r="H95" s="209" t="s">
        <v>494</v>
      </c>
      <c r="I95" s="138"/>
      <c r="J95" s="139"/>
      <c r="K95" s="139"/>
      <c r="L95" s="140" t="str">
        <f>IF(I95&lt;&gt;0,((VLOOKUP(I95,'1. Standard_Cost'!$B$4:$D$9,2)+VLOOKUP(I95,'1. Standard_Cost'!$B$4:$D$9,3))*J95*K95),"0")</f>
        <v>0</v>
      </c>
      <c r="M95" s="140">
        <f>L95*'1. Standard_Cost'!$F$4</f>
        <v>0</v>
      </c>
      <c r="N95" s="141"/>
      <c r="O95" s="141"/>
      <c r="P95" s="141"/>
      <c r="Q95" s="141"/>
      <c r="R95" s="142">
        <f>'1. Standard_Cost'!$B$13*N95*P95</f>
        <v>0</v>
      </c>
      <c r="S95" s="142">
        <f>N95*O95*P95*'1. Standard_Cost'!$C$13</f>
        <v>0</v>
      </c>
      <c r="T95" s="142">
        <f>N95*P95*Q95*'1. Standard_Cost'!$D$13</f>
        <v>0</v>
      </c>
      <c r="U95" s="142">
        <f>N95*O95*'1. Standard_Cost'!$E$13</f>
        <v>0</v>
      </c>
      <c r="V95" s="141"/>
      <c r="W95" s="141"/>
      <c r="X95" s="141"/>
      <c r="Y95" s="142">
        <f>+V95*((X95*'1. Standard_Cost'!$B$17)+(W95*X95*'1. Standard_Cost'!$C$17))</f>
        <v>0</v>
      </c>
      <c r="Z95" s="141"/>
      <c r="AA95" s="141"/>
      <c r="AB95" s="142">
        <f>+Z95*'1. Standard_Cost'!$B$21+AA95*'1. Standard_Cost'!$C$21</f>
        <v>0</v>
      </c>
      <c r="AC95" s="143"/>
      <c r="AD95" s="144"/>
      <c r="AE95" s="142">
        <f>SUM(AD95,AC95,AB95,Y95,U95,T95,S95,R95)*'1. Standard_Cost'!$B$29</f>
        <v>0</v>
      </c>
      <c r="AF95" s="142">
        <f t="shared" si="147"/>
        <v>0</v>
      </c>
      <c r="AG95" s="141"/>
      <c r="AH95" s="141"/>
      <c r="AI95" s="141"/>
      <c r="AJ95" s="145"/>
      <c r="AK95" s="145"/>
      <c r="AL95" s="145"/>
      <c r="AM95" s="142">
        <f>AG95*'1. Standard_Cost'!$B$25+'Incremental_Cost Year 1'!AH95*'1. Standard_Cost'!$C$25+'Incremental_Cost Year 1'!AI95*'1. Standard_Cost'!$D$25+'Incremental_Cost Year 1'!AJ95+'Incremental_Cost Year 1'!AL95+AK95</f>
        <v>0</v>
      </c>
      <c r="AN95" s="142">
        <f>AM95*'1. Standard_Cost'!$C$29</f>
        <v>0</v>
      </c>
      <c r="AO95" s="160"/>
      <c r="AQ95" s="20">
        <f t="shared" si="148"/>
        <v>0</v>
      </c>
      <c r="AR95" s="20">
        <f t="shared" si="149"/>
        <v>0</v>
      </c>
      <c r="AS95" s="20">
        <f t="shared" si="150"/>
        <v>0</v>
      </c>
      <c r="AT95" s="20">
        <f t="shared" ref="AT95:AT97" si="152">SUM(AQ95,AR95,AS95)</f>
        <v>0</v>
      </c>
      <c r="AU95" s="24"/>
      <c r="AV95" s="24">
        <v>0</v>
      </c>
      <c r="AW95" s="24"/>
      <c r="AX95" s="24"/>
      <c r="AY95" s="24"/>
      <c r="AZ95" s="24"/>
      <c r="BA95" s="24"/>
      <c r="BB95" s="25">
        <f t="shared" si="151"/>
        <v>0</v>
      </c>
    </row>
    <row r="96" spans="1:54" ht="124.8" outlineLevel="2">
      <c r="A96" s="132"/>
      <c r="B96" s="136"/>
      <c r="C96" s="231"/>
      <c r="D96" s="84"/>
      <c r="E96" s="84"/>
      <c r="F96" s="84"/>
      <c r="G96" s="83"/>
      <c r="H96" s="209" t="s">
        <v>497</v>
      </c>
      <c r="I96" s="138"/>
      <c r="J96" s="139"/>
      <c r="K96" s="139"/>
      <c r="L96" s="140" t="str">
        <f>IF(I96&lt;&gt;0,((VLOOKUP(I96,'1. Standard_Cost'!$B$4:$D$9,2)+VLOOKUP(I96,'1. Standard_Cost'!$B$4:$D$9,3))*J96*K96),"0")</f>
        <v>0</v>
      </c>
      <c r="M96" s="140">
        <f>L96*'1. Standard_Cost'!$F$4</f>
        <v>0</v>
      </c>
      <c r="N96" s="141"/>
      <c r="O96" s="141"/>
      <c r="P96" s="141"/>
      <c r="Q96" s="141"/>
      <c r="R96" s="142">
        <f>'1. Standard_Cost'!$B$13*N96*P96</f>
        <v>0</v>
      </c>
      <c r="S96" s="142">
        <f>N96*O96*P96*'1. Standard_Cost'!$C$13</f>
        <v>0</v>
      </c>
      <c r="T96" s="142">
        <f>N96*P96*Q96*'1. Standard_Cost'!$D$13</f>
        <v>0</v>
      </c>
      <c r="U96" s="142">
        <f>N96*O96*'1. Standard_Cost'!$E$13</f>
        <v>0</v>
      </c>
      <c r="V96" s="141"/>
      <c r="W96" s="141"/>
      <c r="X96" s="141"/>
      <c r="Y96" s="142">
        <f>+V96*((X96*'1. Standard_Cost'!$B$17)+(W96*X96*'1. Standard_Cost'!$C$17))</f>
        <v>0</v>
      </c>
      <c r="Z96" s="141"/>
      <c r="AA96" s="141"/>
      <c r="AB96" s="142">
        <f>+Z96*'1. Standard_Cost'!$B$21+AA96*'1. Standard_Cost'!$C$21</f>
        <v>0</v>
      </c>
      <c r="AC96" s="143"/>
      <c r="AD96" s="144"/>
      <c r="AE96" s="142">
        <f>SUM(AD96,AC96,AB96,Y96,U96,T96,S96,R96)*'1. Standard_Cost'!$B$29</f>
        <v>0</v>
      </c>
      <c r="AF96" s="142">
        <f t="shared" si="147"/>
        <v>0</v>
      </c>
      <c r="AG96" s="141"/>
      <c r="AH96" s="141"/>
      <c r="AI96" s="141"/>
      <c r="AJ96" s="145"/>
      <c r="AK96" s="145"/>
      <c r="AL96" s="145"/>
      <c r="AM96" s="142">
        <f>AG96*'1. Standard_Cost'!$B$25+'Incremental_Cost Year 1'!AH96*'1. Standard_Cost'!$C$25+'Incremental_Cost Year 1'!AI96*'1. Standard_Cost'!$D$25+'Incremental_Cost Year 1'!AJ96+'Incremental_Cost Year 1'!AL96+AK96</f>
        <v>0</v>
      </c>
      <c r="AN96" s="142">
        <f>AM96*'1. Standard_Cost'!$C$29</f>
        <v>0</v>
      </c>
      <c r="AO96" s="160"/>
      <c r="AQ96" s="20">
        <f t="shared" si="148"/>
        <v>0</v>
      </c>
      <c r="AR96" s="20">
        <f t="shared" si="149"/>
        <v>0</v>
      </c>
      <c r="AS96" s="20">
        <f t="shared" si="150"/>
        <v>0</v>
      </c>
      <c r="AT96" s="20">
        <f t="shared" si="152"/>
        <v>0</v>
      </c>
      <c r="AU96" s="24"/>
      <c r="AV96" s="24"/>
      <c r="AW96" s="24"/>
      <c r="AX96" s="24"/>
      <c r="AY96" s="24"/>
      <c r="AZ96" s="24"/>
      <c r="BA96" s="24"/>
      <c r="BB96" s="25">
        <f t="shared" si="151"/>
        <v>0</v>
      </c>
    </row>
    <row r="97" spans="1:54" ht="46.8" outlineLevel="2">
      <c r="A97" s="132"/>
      <c r="B97" s="136"/>
      <c r="C97" s="232"/>
      <c r="D97" s="84"/>
      <c r="E97" s="84"/>
      <c r="F97" s="84"/>
      <c r="G97" s="83"/>
      <c r="H97" s="209" t="s">
        <v>495</v>
      </c>
      <c r="I97" s="138"/>
      <c r="J97" s="139"/>
      <c r="K97" s="139"/>
      <c r="L97" s="140" t="str">
        <f>IF(I97&lt;&gt;0,((VLOOKUP(I97,'1. Standard_Cost'!$B$4:$D$9,2)+VLOOKUP(I97,'1. Standard_Cost'!$B$4:$D$9,3))*J97*K97),"0")</f>
        <v>0</v>
      </c>
      <c r="M97" s="140">
        <f>L97*'1. Standard_Cost'!$F$4</f>
        <v>0</v>
      </c>
      <c r="N97" s="141"/>
      <c r="O97" s="141"/>
      <c r="P97" s="141"/>
      <c r="Q97" s="141"/>
      <c r="R97" s="142">
        <f>'1. Standard_Cost'!$B$13*N97*P97</f>
        <v>0</v>
      </c>
      <c r="S97" s="142">
        <f>N97*O97*P97*'1. Standard_Cost'!$C$13</f>
        <v>0</v>
      </c>
      <c r="T97" s="142">
        <f>N97*P97*Q97*'1. Standard_Cost'!$D$13</f>
        <v>0</v>
      </c>
      <c r="U97" s="142">
        <f>N97*O97*'1. Standard_Cost'!$E$13</f>
        <v>0</v>
      </c>
      <c r="V97" s="141"/>
      <c r="W97" s="141"/>
      <c r="X97" s="141"/>
      <c r="Y97" s="142">
        <f>+V97*((X97*'1. Standard_Cost'!$B$17)+(W97*X97*'1. Standard_Cost'!$C$17))</f>
        <v>0</v>
      </c>
      <c r="Z97" s="141"/>
      <c r="AA97" s="141"/>
      <c r="AB97" s="142">
        <f>+Z97*'1. Standard_Cost'!$B$21+AA97*'1. Standard_Cost'!$C$21</f>
        <v>0</v>
      </c>
      <c r="AC97" s="143"/>
      <c r="AD97" s="144"/>
      <c r="AE97" s="142">
        <f>SUM(AD97,AC97,AB97,Y97,U97,T97,S97,R97)*'1. Standard_Cost'!$B$29</f>
        <v>0</v>
      </c>
      <c r="AF97" s="142">
        <f t="shared" si="147"/>
        <v>0</v>
      </c>
      <c r="AG97" s="141"/>
      <c r="AH97" s="141"/>
      <c r="AI97" s="141"/>
      <c r="AJ97" s="145"/>
      <c r="AK97" s="145"/>
      <c r="AL97" s="145"/>
      <c r="AM97" s="142">
        <f>AG97*'1. Standard_Cost'!$B$25+'Incremental_Cost Year 1'!AH97*'1. Standard_Cost'!$C$25+'Incremental_Cost Year 1'!AI97*'1. Standard_Cost'!$D$25+'Incremental_Cost Year 1'!AJ97+'Incremental_Cost Year 1'!AL97+AK97</f>
        <v>0</v>
      </c>
      <c r="AN97" s="142">
        <f>AM97*'1. Standard_Cost'!$C$29</f>
        <v>0</v>
      </c>
      <c r="AO97" s="160"/>
      <c r="AQ97" s="20">
        <f t="shared" si="148"/>
        <v>0</v>
      </c>
      <c r="AR97" s="20">
        <f t="shared" si="149"/>
        <v>0</v>
      </c>
      <c r="AS97" s="20">
        <f t="shared" si="150"/>
        <v>0</v>
      </c>
      <c r="AT97" s="20">
        <f t="shared" si="152"/>
        <v>0</v>
      </c>
      <c r="AU97" s="24"/>
      <c r="AV97" s="24"/>
      <c r="AW97" s="24"/>
      <c r="AX97" s="24"/>
      <c r="AY97" s="24"/>
      <c r="AZ97" s="24"/>
      <c r="BA97" s="24"/>
      <c r="BB97" s="25">
        <f t="shared" si="151"/>
        <v>0</v>
      </c>
    </row>
    <row r="98" spans="1:54" ht="55.2" outlineLevel="1">
      <c r="A98" s="132"/>
      <c r="B98" s="136"/>
      <c r="C98" s="232"/>
      <c r="D98" s="207" t="s">
        <v>587</v>
      </c>
      <c r="E98" s="86" t="s">
        <v>414</v>
      </c>
      <c r="F98" s="88" t="s">
        <v>438</v>
      </c>
      <c r="G98" s="89" t="s">
        <v>434</v>
      </c>
      <c r="H98" s="180" t="s">
        <v>114</v>
      </c>
      <c r="I98" s="146"/>
      <c r="J98" s="146"/>
      <c r="K98" s="146"/>
      <c r="L98" s="147">
        <f>SUM(L94:L97)</f>
        <v>0</v>
      </c>
      <c r="M98" s="147">
        <f>SUM(M94:M97)</f>
        <v>0</v>
      </c>
      <c r="N98" s="146"/>
      <c r="O98" s="146"/>
      <c r="P98" s="146"/>
      <c r="Q98" s="146"/>
      <c r="R98" s="147">
        <f t="shared" ref="R98:U98" si="153">SUM(R94:R97)</f>
        <v>0</v>
      </c>
      <c r="S98" s="147">
        <f t="shared" si="153"/>
        <v>0</v>
      </c>
      <c r="T98" s="147">
        <f t="shared" si="153"/>
        <v>0</v>
      </c>
      <c r="U98" s="147">
        <f t="shared" si="153"/>
        <v>0</v>
      </c>
      <c r="V98" s="146"/>
      <c r="W98" s="146"/>
      <c r="X98" s="146"/>
      <c r="Y98" s="147">
        <f>SUM(Y94:Y97)</f>
        <v>0</v>
      </c>
      <c r="Z98" s="146"/>
      <c r="AA98" s="146"/>
      <c r="AB98" s="147">
        <f t="shared" ref="AB98:AF98" si="154">SUM(AB94:AB97)</f>
        <v>0</v>
      </c>
      <c r="AC98" s="147">
        <f t="shared" si="154"/>
        <v>0</v>
      </c>
      <c r="AD98" s="147">
        <f t="shared" si="154"/>
        <v>0</v>
      </c>
      <c r="AE98" s="147">
        <f t="shared" si="154"/>
        <v>0</v>
      </c>
      <c r="AF98" s="147">
        <f t="shared" si="154"/>
        <v>0</v>
      </c>
      <c r="AG98" s="146"/>
      <c r="AH98" s="146"/>
      <c r="AI98" s="146"/>
      <c r="AJ98" s="147">
        <f t="shared" ref="AJ98:AN98" si="155">SUM(AJ94:AJ97)</f>
        <v>0</v>
      </c>
      <c r="AK98" s="147">
        <f t="shared" si="155"/>
        <v>0</v>
      </c>
      <c r="AL98" s="147">
        <f t="shared" si="155"/>
        <v>0</v>
      </c>
      <c r="AM98" s="147">
        <f t="shared" si="155"/>
        <v>0</v>
      </c>
      <c r="AN98" s="147">
        <f t="shared" si="155"/>
        <v>0</v>
      </c>
      <c r="AO98" s="166"/>
      <c r="AP98" s="32"/>
      <c r="AQ98" s="147">
        <f t="shared" ref="AQ98:AT98" si="156">SUM(AQ94:AQ97)</f>
        <v>0</v>
      </c>
      <c r="AR98" s="147">
        <f t="shared" si="156"/>
        <v>0</v>
      </c>
      <c r="AS98" s="147">
        <f t="shared" si="156"/>
        <v>0</v>
      </c>
      <c r="AT98" s="147">
        <f t="shared" si="156"/>
        <v>0</v>
      </c>
      <c r="AU98" s="147">
        <f t="shared" ref="AU98:BB98" si="157">SUM(AU94:AU97)</f>
        <v>0</v>
      </c>
      <c r="AV98" s="147">
        <f t="shared" si="157"/>
        <v>0</v>
      </c>
      <c r="AW98" s="147">
        <f t="shared" si="157"/>
        <v>0</v>
      </c>
      <c r="AX98" s="147">
        <f t="shared" si="157"/>
        <v>0</v>
      </c>
      <c r="AY98" s="147">
        <f t="shared" si="157"/>
        <v>0</v>
      </c>
      <c r="AZ98" s="147">
        <f t="shared" si="157"/>
        <v>0</v>
      </c>
      <c r="BA98" s="147">
        <f t="shared" si="157"/>
        <v>0</v>
      </c>
      <c r="BB98" s="147">
        <f t="shared" si="157"/>
        <v>0</v>
      </c>
    </row>
    <row r="99" spans="1:54" ht="124.8" outlineLevel="2">
      <c r="A99" s="132"/>
      <c r="B99" s="136"/>
      <c r="C99" s="38"/>
      <c r="D99" s="137"/>
      <c r="E99" s="137"/>
      <c r="F99" s="87"/>
      <c r="G99" s="82"/>
      <c r="H99" s="209" t="s">
        <v>568</v>
      </c>
      <c r="I99" s="138"/>
      <c r="J99" s="139"/>
      <c r="K99" s="139"/>
      <c r="L99" s="140" t="str">
        <f>IF(I99&lt;&gt;0,((VLOOKUP(I99,'1. Standard_Cost'!$B$4:$D$9,2)+VLOOKUP(I99,'1. Standard_Cost'!$B$4:$D$9,3))*J99*K99),"0")</f>
        <v>0</v>
      </c>
      <c r="M99" s="140">
        <f>L99*'1. Standard_Cost'!$F$4</f>
        <v>0</v>
      </c>
      <c r="N99" s="141"/>
      <c r="O99" s="141"/>
      <c r="P99" s="141"/>
      <c r="Q99" s="141"/>
      <c r="R99" s="142">
        <f>'1. Standard_Cost'!$B$13*N99*P99</f>
        <v>0</v>
      </c>
      <c r="S99" s="142">
        <f>N99*O99*P99*'1. Standard_Cost'!$C$13</f>
        <v>0</v>
      </c>
      <c r="T99" s="142">
        <f>N99*P99*Q99*'1. Standard_Cost'!$D$13</f>
        <v>0</v>
      </c>
      <c r="U99" s="142">
        <f>N99*O99*'1. Standard_Cost'!$E$13</f>
        <v>0</v>
      </c>
      <c r="V99" s="141"/>
      <c r="W99" s="141"/>
      <c r="X99" s="141"/>
      <c r="Y99" s="142">
        <f>+V99*((X99*'1. Standard_Cost'!$B$17)+(W99*X99*'1. Standard_Cost'!$C$17))</f>
        <v>0</v>
      </c>
      <c r="Z99" s="141"/>
      <c r="AA99" s="141"/>
      <c r="AB99" s="142">
        <f>+Z99*'1. Standard_Cost'!$B$21+AA99*'1. Standard_Cost'!$C$21</f>
        <v>0</v>
      </c>
      <c r="AC99" s="143"/>
      <c r="AD99" s="144"/>
      <c r="AE99" s="142">
        <f>SUM(AD99,AC99,AB99,Y99,U99,T99,S99,R99)*'1. Standard_Cost'!$B$29</f>
        <v>0</v>
      </c>
      <c r="AF99" s="142">
        <f t="shared" ref="AF99:AF102" si="158">SUM(AE99,AD99,AC99,AB99,Y99,U99,T99,S99,R99)</f>
        <v>0</v>
      </c>
      <c r="AG99" s="141"/>
      <c r="AH99" s="141"/>
      <c r="AI99" s="141"/>
      <c r="AJ99" s="145"/>
      <c r="AK99" s="145"/>
      <c r="AL99" s="145"/>
      <c r="AM99" s="142">
        <f>AG99*'1. Standard_Cost'!$B$25+'Incremental_Cost Year 1'!AH99*'1. Standard_Cost'!$C$25+'Incremental_Cost Year 1'!AI99*'1. Standard_Cost'!$D$25+'Incremental_Cost Year 1'!AJ99+'Incremental_Cost Year 1'!AL99+AK99</f>
        <v>0</v>
      </c>
      <c r="AN99" s="142">
        <f>AM99*'1. Standard_Cost'!$C$29</f>
        <v>0</v>
      </c>
      <c r="AO99" s="160"/>
      <c r="AQ99" s="20">
        <f t="shared" ref="AQ99:AQ102" si="159">L99+M99</f>
        <v>0</v>
      </c>
      <c r="AR99" s="20">
        <f t="shared" ref="AR99:AR102" si="160">AF99</f>
        <v>0</v>
      </c>
      <c r="AS99" s="20">
        <f t="shared" ref="AS99:AS102" si="161">AM99+AN99</f>
        <v>0</v>
      </c>
      <c r="AT99" s="20">
        <f>SUM(AQ99,AR99,AS99)</f>
        <v>0</v>
      </c>
      <c r="AU99" s="24"/>
      <c r="AV99" s="24"/>
      <c r="AW99" s="24"/>
      <c r="AX99" s="24"/>
      <c r="AY99" s="24"/>
      <c r="AZ99" s="24"/>
      <c r="BA99" s="24"/>
      <c r="BB99" s="25">
        <f t="shared" ref="BB99:BB102" si="162">SUM(AU99:BA99)-AT99</f>
        <v>0</v>
      </c>
    </row>
    <row r="100" spans="1:54" ht="46.8" outlineLevel="2">
      <c r="A100" s="132"/>
      <c r="B100" s="136"/>
      <c r="C100" s="38"/>
      <c r="D100" s="84"/>
      <c r="E100" s="84"/>
      <c r="F100" s="84"/>
      <c r="G100" s="83"/>
      <c r="H100" s="209" t="s">
        <v>498</v>
      </c>
      <c r="I100" s="138"/>
      <c r="J100" s="139"/>
      <c r="K100" s="139"/>
      <c r="L100" s="140" t="str">
        <f>IF(I100&lt;&gt;0,((VLOOKUP(I100,'1. Standard_Cost'!$B$4:$D$9,2)+VLOOKUP(I100,'1. Standard_Cost'!$B$4:$D$9,3))*J100*K100),"0")</f>
        <v>0</v>
      </c>
      <c r="M100" s="140">
        <f>L100*'1. Standard_Cost'!$F$4</f>
        <v>0</v>
      </c>
      <c r="N100" s="141"/>
      <c r="O100" s="141"/>
      <c r="P100" s="141"/>
      <c r="Q100" s="141"/>
      <c r="R100" s="142">
        <f>'1. Standard_Cost'!$B$13*N100*P100</f>
        <v>0</v>
      </c>
      <c r="S100" s="142">
        <f>N100*O100*P100*'1. Standard_Cost'!$C$13</f>
        <v>0</v>
      </c>
      <c r="T100" s="142">
        <f>N100*P100*Q100*'1. Standard_Cost'!$D$13</f>
        <v>0</v>
      </c>
      <c r="U100" s="142">
        <f>N100*O100*'1. Standard_Cost'!$E$13</f>
        <v>0</v>
      </c>
      <c r="V100" s="141"/>
      <c r="W100" s="141"/>
      <c r="X100" s="141"/>
      <c r="Y100" s="142">
        <f>+V100*((X100*'1. Standard_Cost'!$B$17)+(W100*X100*'1. Standard_Cost'!$C$17))</f>
        <v>0</v>
      </c>
      <c r="Z100" s="141"/>
      <c r="AA100" s="141"/>
      <c r="AB100" s="142">
        <f>+Z100*'1. Standard_Cost'!$B$21+AA100*'1. Standard_Cost'!$C$21</f>
        <v>0</v>
      </c>
      <c r="AC100" s="143"/>
      <c r="AD100" s="144"/>
      <c r="AE100" s="142">
        <f>SUM(AD100,AC100,AB100,Y100,U100,T100,S100,R100)*'1. Standard_Cost'!$B$29</f>
        <v>0</v>
      </c>
      <c r="AF100" s="142">
        <f t="shared" si="158"/>
        <v>0</v>
      </c>
      <c r="AG100" s="141"/>
      <c r="AH100" s="141"/>
      <c r="AI100" s="141"/>
      <c r="AJ100" s="145"/>
      <c r="AK100" s="145"/>
      <c r="AL100" s="145"/>
      <c r="AM100" s="142">
        <f>AG100*'1. Standard_Cost'!$B$25+'Incremental_Cost Year 1'!AH100*'1. Standard_Cost'!$C$25+'Incremental_Cost Year 1'!AI100*'1. Standard_Cost'!$D$25+'Incremental_Cost Year 1'!AJ100+'Incremental_Cost Year 1'!AL100+AK100</f>
        <v>0</v>
      </c>
      <c r="AN100" s="142">
        <f>AM100*'1. Standard_Cost'!$C$29</f>
        <v>0</v>
      </c>
      <c r="AO100" s="160"/>
      <c r="AQ100" s="20">
        <f t="shared" si="159"/>
        <v>0</v>
      </c>
      <c r="AR100" s="20">
        <f t="shared" si="160"/>
        <v>0</v>
      </c>
      <c r="AS100" s="20">
        <f t="shared" si="161"/>
        <v>0</v>
      </c>
      <c r="AT100" s="20">
        <f t="shared" ref="AT100:AT102" si="163">SUM(AQ100,AR100,AS100)</f>
        <v>0</v>
      </c>
      <c r="AU100" s="24"/>
      <c r="AV100" s="24">
        <v>0</v>
      </c>
      <c r="AW100" s="24"/>
      <c r="AX100" s="24"/>
      <c r="AY100" s="24"/>
      <c r="AZ100" s="24"/>
      <c r="BA100" s="24"/>
      <c r="BB100" s="25">
        <f t="shared" si="162"/>
        <v>0</v>
      </c>
    </row>
    <row r="101" spans="1:54" outlineLevel="2">
      <c r="A101" s="132"/>
      <c r="B101" s="136"/>
      <c r="C101" s="231"/>
      <c r="D101" s="84"/>
      <c r="E101" s="84"/>
      <c r="F101" s="84"/>
      <c r="G101" s="83"/>
      <c r="H101" s="210" t="s">
        <v>416</v>
      </c>
      <c r="I101" s="138"/>
      <c r="J101" s="139"/>
      <c r="K101" s="139"/>
      <c r="L101" s="140" t="str">
        <f>IF(I101&lt;&gt;0,((VLOOKUP(I101,'1. Standard_Cost'!$B$4:$D$9,2)+VLOOKUP(I101,'1. Standard_Cost'!$B$4:$D$9,3))*J101*K101),"0")</f>
        <v>0</v>
      </c>
      <c r="M101" s="140">
        <f>L101*'1. Standard_Cost'!$F$4</f>
        <v>0</v>
      </c>
      <c r="N101" s="141"/>
      <c r="O101" s="141"/>
      <c r="P101" s="141"/>
      <c r="Q101" s="141"/>
      <c r="R101" s="142">
        <f>'1. Standard_Cost'!$B$13*N101*P101</f>
        <v>0</v>
      </c>
      <c r="S101" s="142">
        <f>N101*O101*P101*'1. Standard_Cost'!$C$13</f>
        <v>0</v>
      </c>
      <c r="T101" s="142">
        <f>N101*P101*Q101*'1. Standard_Cost'!$D$13</f>
        <v>0</v>
      </c>
      <c r="U101" s="142">
        <f>N101*O101*'1. Standard_Cost'!$E$13</f>
        <v>0</v>
      </c>
      <c r="V101" s="141"/>
      <c r="W101" s="141"/>
      <c r="X101" s="141"/>
      <c r="Y101" s="142">
        <f>+V101*((X101*'1. Standard_Cost'!$B$17)+(W101*X101*'1. Standard_Cost'!$C$17))</f>
        <v>0</v>
      </c>
      <c r="Z101" s="141"/>
      <c r="AA101" s="141"/>
      <c r="AB101" s="142">
        <f>+Z101*'1. Standard_Cost'!$B$21+AA101*'1. Standard_Cost'!$C$21</f>
        <v>0</v>
      </c>
      <c r="AC101" s="143"/>
      <c r="AD101" s="144"/>
      <c r="AE101" s="142">
        <f>SUM(AD101,AC101,AB101,Y101,U101,T101,S101,R101)*'1. Standard_Cost'!$B$29</f>
        <v>0</v>
      </c>
      <c r="AF101" s="142">
        <f t="shared" si="158"/>
        <v>0</v>
      </c>
      <c r="AG101" s="141"/>
      <c r="AH101" s="141"/>
      <c r="AI101" s="141"/>
      <c r="AJ101" s="145"/>
      <c r="AK101" s="145"/>
      <c r="AL101" s="145"/>
      <c r="AM101" s="142">
        <f>AG101*'1. Standard_Cost'!$B$25+'Incremental_Cost Year 1'!AH101*'1. Standard_Cost'!$C$25+'Incremental_Cost Year 1'!AI101*'1. Standard_Cost'!$D$25+'Incremental_Cost Year 1'!AJ101+'Incremental_Cost Year 1'!AL101+AK101</f>
        <v>0</v>
      </c>
      <c r="AN101" s="142">
        <f>AM101*'1. Standard_Cost'!$C$29</f>
        <v>0</v>
      </c>
      <c r="AO101" s="160"/>
      <c r="AQ101" s="20">
        <f t="shared" si="159"/>
        <v>0</v>
      </c>
      <c r="AR101" s="20">
        <f t="shared" si="160"/>
        <v>0</v>
      </c>
      <c r="AS101" s="20">
        <f t="shared" si="161"/>
        <v>0</v>
      </c>
      <c r="AT101" s="20">
        <f t="shared" si="163"/>
        <v>0</v>
      </c>
      <c r="AU101" s="24"/>
      <c r="AV101" s="24"/>
      <c r="AW101" s="24"/>
      <c r="AX101" s="24"/>
      <c r="AY101" s="24"/>
      <c r="AZ101" s="24"/>
      <c r="BA101" s="24"/>
      <c r="BB101" s="25">
        <f t="shared" si="162"/>
        <v>0</v>
      </c>
    </row>
    <row r="102" spans="1:54" outlineLevel="2">
      <c r="A102" s="132"/>
      <c r="B102" s="136"/>
      <c r="C102" s="232"/>
      <c r="D102" s="84"/>
      <c r="E102" s="84"/>
      <c r="F102" s="84"/>
      <c r="G102" s="83"/>
      <c r="H102" s="210" t="s">
        <v>180</v>
      </c>
      <c r="I102" s="138"/>
      <c r="J102" s="139"/>
      <c r="K102" s="139"/>
      <c r="L102" s="140" t="str">
        <f>IF(I102&lt;&gt;0,((VLOOKUP(I102,'1. Standard_Cost'!$B$4:$D$9,2)+VLOOKUP(I102,'1. Standard_Cost'!$B$4:$D$9,3))*J102*K102),"0")</f>
        <v>0</v>
      </c>
      <c r="M102" s="140">
        <f>L102*'1. Standard_Cost'!$F$4</f>
        <v>0</v>
      </c>
      <c r="N102" s="141"/>
      <c r="O102" s="141"/>
      <c r="P102" s="141"/>
      <c r="Q102" s="141"/>
      <c r="R102" s="142">
        <f>'1. Standard_Cost'!$B$13*N102*P102</f>
        <v>0</v>
      </c>
      <c r="S102" s="142">
        <f>N102*O102*P102*'1. Standard_Cost'!$C$13</f>
        <v>0</v>
      </c>
      <c r="T102" s="142">
        <f>N102*P102*Q102*'1. Standard_Cost'!$D$13</f>
        <v>0</v>
      </c>
      <c r="U102" s="142">
        <f>N102*O102*'1. Standard_Cost'!$E$13</f>
        <v>0</v>
      </c>
      <c r="V102" s="141"/>
      <c r="W102" s="141"/>
      <c r="X102" s="141"/>
      <c r="Y102" s="142">
        <f>+V102*((X102*'1. Standard_Cost'!$B$17)+(W102*X102*'1. Standard_Cost'!$C$17))</f>
        <v>0</v>
      </c>
      <c r="Z102" s="141"/>
      <c r="AA102" s="141"/>
      <c r="AB102" s="142">
        <f>+Z102*'1. Standard_Cost'!$B$21+AA102*'1. Standard_Cost'!$C$21</f>
        <v>0</v>
      </c>
      <c r="AC102" s="143"/>
      <c r="AD102" s="144"/>
      <c r="AE102" s="142">
        <f>SUM(AD102,AC102,AB102,Y102,U102,T102,S102,R102)*'1. Standard_Cost'!$B$29</f>
        <v>0</v>
      </c>
      <c r="AF102" s="142">
        <f t="shared" si="158"/>
        <v>0</v>
      </c>
      <c r="AG102" s="141"/>
      <c r="AH102" s="141"/>
      <c r="AI102" s="141"/>
      <c r="AJ102" s="145"/>
      <c r="AK102" s="145"/>
      <c r="AL102" s="145"/>
      <c r="AM102" s="142">
        <f>AG102*'1. Standard_Cost'!$B$25+'Incremental_Cost Year 1'!AH102*'1. Standard_Cost'!$C$25+'Incremental_Cost Year 1'!AI102*'1. Standard_Cost'!$D$25+'Incremental_Cost Year 1'!AJ102+'Incremental_Cost Year 1'!AL102+AK102</f>
        <v>0</v>
      </c>
      <c r="AN102" s="142">
        <f>AM102*'1. Standard_Cost'!$C$29</f>
        <v>0</v>
      </c>
      <c r="AO102" s="160"/>
      <c r="AQ102" s="20">
        <f t="shared" si="159"/>
        <v>0</v>
      </c>
      <c r="AR102" s="20">
        <f t="shared" si="160"/>
        <v>0</v>
      </c>
      <c r="AS102" s="20">
        <f t="shared" si="161"/>
        <v>0</v>
      </c>
      <c r="AT102" s="20">
        <f t="shared" si="163"/>
        <v>0</v>
      </c>
      <c r="AU102" s="24"/>
      <c r="AV102" s="24"/>
      <c r="AW102" s="24"/>
      <c r="AX102" s="24"/>
      <c r="AY102" s="24"/>
      <c r="AZ102" s="24"/>
      <c r="BA102" s="24"/>
      <c r="BB102" s="25">
        <f t="shared" si="162"/>
        <v>0</v>
      </c>
    </row>
    <row r="103" spans="1:54" ht="55.2" outlineLevel="1">
      <c r="A103" s="132"/>
      <c r="B103" s="136"/>
      <c r="C103" s="232"/>
      <c r="D103" s="46" t="s">
        <v>588</v>
      </c>
      <c r="E103" s="86" t="s">
        <v>415</v>
      </c>
      <c r="F103" s="88" t="s">
        <v>438</v>
      </c>
      <c r="G103" s="89" t="s">
        <v>443</v>
      </c>
      <c r="H103" s="180" t="s">
        <v>418</v>
      </c>
      <c r="I103" s="146"/>
      <c r="J103" s="146"/>
      <c r="K103" s="146"/>
      <c r="L103" s="147">
        <f>SUM(L99:L102)</f>
        <v>0</v>
      </c>
      <c r="M103" s="147">
        <f>SUM(M99:M102)</f>
        <v>0</v>
      </c>
      <c r="N103" s="146"/>
      <c r="O103" s="146"/>
      <c r="P103" s="146"/>
      <c r="Q103" s="146"/>
      <c r="R103" s="147">
        <f t="shared" ref="R103:U103" si="164">SUM(R99:R102)</f>
        <v>0</v>
      </c>
      <c r="S103" s="147">
        <f t="shared" si="164"/>
        <v>0</v>
      </c>
      <c r="T103" s="147">
        <f t="shared" si="164"/>
        <v>0</v>
      </c>
      <c r="U103" s="147">
        <f t="shared" si="164"/>
        <v>0</v>
      </c>
      <c r="V103" s="146"/>
      <c r="W103" s="146"/>
      <c r="X103" s="146"/>
      <c r="Y103" s="147">
        <f>SUM(Y99:Y102)</f>
        <v>0</v>
      </c>
      <c r="Z103" s="146"/>
      <c r="AA103" s="146"/>
      <c r="AB103" s="147">
        <f t="shared" ref="AB103:AF103" si="165">SUM(AB99:AB102)</f>
        <v>0</v>
      </c>
      <c r="AC103" s="147">
        <f t="shared" si="165"/>
        <v>0</v>
      </c>
      <c r="AD103" s="147">
        <f t="shared" si="165"/>
        <v>0</v>
      </c>
      <c r="AE103" s="147">
        <f t="shared" si="165"/>
        <v>0</v>
      </c>
      <c r="AF103" s="147">
        <f t="shared" si="165"/>
        <v>0</v>
      </c>
      <c r="AG103" s="146"/>
      <c r="AH103" s="146"/>
      <c r="AI103" s="146"/>
      <c r="AJ103" s="147">
        <f t="shared" ref="AJ103:AN103" si="166">SUM(AJ99:AJ102)</f>
        <v>0</v>
      </c>
      <c r="AK103" s="147">
        <f t="shared" si="166"/>
        <v>0</v>
      </c>
      <c r="AL103" s="147">
        <f t="shared" si="166"/>
        <v>0</v>
      </c>
      <c r="AM103" s="147">
        <f t="shared" si="166"/>
        <v>0</v>
      </c>
      <c r="AN103" s="147">
        <f t="shared" si="166"/>
        <v>0</v>
      </c>
      <c r="AO103" s="166"/>
      <c r="AP103" s="32"/>
      <c r="AQ103" s="147">
        <f t="shared" ref="AQ103:AT103" si="167">SUM(AQ99:AQ102)</f>
        <v>0</v>
      </c>
      <c r="AR103" s="147">
        <f t="shared" si="167"/>
        <v>0</v>
      </c>
      <c r="AS103" s="147">
        <f t="shared" si="167"/>
        <v>0</v>
      </c>
      <c r="AT103" s="147">
        <f t="shared" si="167"/>
        <v>0</v>
      </c>
      <c r="AU103" s="147">
        <f t="shared" ref="AU103:BB103" si="168">SUM(AU99:AU102)</f>
        <v>0</v>
      </c>
      <c r="AV103" s="147">
        <f t="shared" si="168"/>
        <v>0</v>
      </c>
      <c r="AW103" s="147">
        <f t="shared" si="168"/>
        <v>0</v>
      </c>
      <c r="AX103" s="147">
        <f t="shared" si="168"/>
        <v>0</v>
      </c>
      <c r="AY103" s="147">
        <f t="shared" si="168"/>
        <v>0</v>
      </c>
      <c r="AZ103" s="147">
        <f t="shared" si="168"/>
        <v>0</v>
      </c>
      <c r="BA103" s="147">
        <f t="shared" si="168"/>
        <v>0</v>
      </c>
      <c r="BB103" s="147">
        <f t="shared" si="168"/>
        <v>0</v>
      </c>
    </row>
    <row r="104" spans="1:54" ht="124.8" outlineLevel="2">
      <c r="A104" s="132"/>
      <c r="B104" s="136"/>
      <c r="C104" s="38"/>
      <c r="D104" s="137"/>
      <c r="E104" s="137"/>
      <c r="F104" s="87"/>
      <c r="G104" s="82"/>
      <c r="H104" s="209" t="s">
        <v>500</v>
      </c>
      <c r="I104" s="138"/>
      <c r="J104" s="139"/>
      <c r="K104" s="139"/>
      <c r="L104" s="140" t="str">
        <f>IF(I104&lt;&gt;0,((VLOOKUP(I104,'1. Standard_Cost'!$B$4:$D$9,2)+VLOOKUP(I104,'1. Standard_Cost'!$B$4:$D$9,3))*J104*K104),"0")</f>
        <v>0</v>
      </c>
      <c r="M104" s="140">
        <f>L104*'1. Standard_Cost'!$F$4</f>
        <v>0</v>
      </c>
      <c r="N104" s="141"/>
      <c r="O104" s="141"/>
      <c r="P104" s="141"/>
      <c r="Q104" s="141"/>
      <c r="R104" s="142">
        <f>'1. Standard_Cost'!$B$13*N104*P104</f>
        <v>0</v>
      </c>
      <c r="S104" s="142">
        <f>N104*O104*P104*'1. Standard_Cost'!$C$13</f>
        <v>0</v>
      </c>
      <c r="T104" s="142">
        <f>N104*P104*Q104*'1. Standard_Cost'!$D$13</f>
        <v>0</v>
      </c>
      <c r="U104" s="142">
        <f>N104*O104*'1. Standard_Cost'!$E$13</f>
        <v>0</v>
      </c>
      <c r="V104" s="141"/>
      <c r="W104" s="141"/>
      <c r="X104" s="141"/>
      <c r="Y104" s="142">
        <f>+V104*((X104*'1. Standard_Cost'!$B$17)+(W104*X104*'1. Standard_Cost'!$C$17))</f>
        <v>0</v>
      </c>
      <c r="Z104" s="141"/>
      <c r="AA104" s="141"/>
      <c r="AB104" s="142">
        <f>+Z104*'1. Standard_Cost'!$B$21+AA104*'1. Standard_Cost'!$C$21</f>
        <v>0</v>
      </c>
      <c r="AC104" s="143"/>
      <c r="AD104" s="144"/>
      <c r="AE104" s="142">
        <f>SUM(AD104,AC104,AB104,Y104,U104,T104,S104,R104)*'1. Standard_Cost'!$B$29</f>
        <v>0</v>
      </c>
      <c r="AF104" s="142">
        <f t="shared" ref="AF104:AF107" si="169">SUM(AE104,AD104,AC104,AB104,Y104,U104,T104,S104,R104)</f>
        <v>0</v>
      </c>
      <c r="AG104" s="141"/>
      <c r="AH104" s="141"/>
      <c r="AI104" s="141"/>
      <c r="AJ104" s="145"/>
      <c r="AK104" s="145"/>
      <c r="AL104" s="145"/>
      <c r="AM104" s="142">
        <f>AG104*'1. Standard_Cost'!$B$25+'Incremental_Cost Year 1'!AH104*'1. Standard_Cost'!$C$25+'Incremental_Cost Year 1'!AI104*'1. Standard_Cost'!$D$25+'Incremental_Cost Year 1'!AJ104+'Incremental_Cost Year 1'!AL104+AK104</f>
        <v>0</v>
      </c>
      <c r="AN104" s="142">
        <f>AM104*'1. Standard_Cost'!$C$29</f>
        <v>0</v>
      </c>
      <c r="AO104" s="160"/>
      <c r="AQ104" s="20">
        <f t="shared" ref="AQ104:AQ107" si="170">L104+M104</f>
        <v>0</v>
      </c>
      <c r="AR104" s="20">
        <f t="shared" ref="AR104:AR107" si="171">AF104</f>
        <v>0</v>
      </c>
      <c r="AS104" s="20">
        <f t="shared" ref="AS104:AS107" si="172">AM104+AN104</f>
        <v>0</v>
      </c>
      <c r="AT104" s="20">
        <f>SUM(AQ104,AR104,AS104)</f>
        <v>0</v>
      </c>
      <c r="AU104" s="24"/>
      <c r="AV104" s="24"/>
      <c r="AW104" s="24"/>
      <c r="AX104" s="24"/>
      <c r="AY104" s="24"/>
      <c r="AZ104" s="24"/>
      <c r="BA104" s="24"/>
      <c r="BB104" s="25">
        <f t="shared" ref="BB104:BB107" si="173">SUM(AU104:BA104)-AT104</f>
        <v>0</v>
      </c>
    </row>
    <row r="105" spans="1:54" ht="46.8" outlineLevel="2">
      <c r="A105" s="132"/>
      <c r="B105" s="136"/>
      <c r="C105" s="38"/>
      <c r="D105" s="84"/>
      <c r="E105" s="84"/>
      <c r="F105" s="84"/>
      <c r="G105" s="83"/>
      <c r="H105" s="209" t="s">
        <v>501</v>
      </c>
      <c r="I105" s="138"/>
      <c r="J105" s="139"/>
      <c r="K105" s="139"/>
      <c r="L105" s="140" t="str">
        <f>IF(I105&lt;&gt;0,((VLOOKUP(I105,'1. Standard_Cost'!$B$4:$D$9,2)+VLOOKUP(I105,'1. Standard_Cost'!$B$4:$D$9,3))*J105*K105),"0")</f>
        <v>0</v>
      </c>
      <c r="M105" s="140">
        <f>L105*'1. Standard_Cost'!$F$4</f>
        <v>0</v>
      </c>
      <c r="N105" s="141"/>
      <c r="O105" s="141"/>
      <c r="P105" s="141"/>
      <c r="Q105" s="141"/>
      <c r="R105" s="142">
        <f>'1. Standard_Cost'!$B$13*N105*P105</f>
        <v>0</v>
      </c>
      <c r="S105" s="142">
        <f>N105*O105*P105*'1. Standard_Cost'!$C$13</f>
        <v>0</v>
      </c>
      <c r="T105" s="142">
        <f>N105*P105*Q105*'1. Standard_Cost'!$D$13</f>
        <v>0</v>
      </c>
      <c r="U105" s="142">
        <f>N105*O105*'1. Standard_Cost'!$E$13</f>
        <v>0</v>
      </c>
      <c r="V105" s="141"/>
      <c r="W105" s="141"/>
      <c r="X105" s="141"/>
      <c r="Y105" s="142">
        <f>+V105*((X105*'1. Standard_Cost'!$B$17)+(W105*X105*'1. Standard_Cost'!$C$17))</f>
        <v>0</v>
      </c>
      <c r="Z105" s="141"/>
      <c r="AA105" s="141"/>
      <c r="AB105" s="142">
        <f>+Z105*'1. Standard_Cost'!$B$21+AA105*'1. Standard_Cost'!$C$21</f>
        <v>0</v>
      </c>
      <c r="AC105" s="143"/>
      <c r="AD105" s="144"/>
      <c r="AE105" s="142">
        <f>SUM(AD105,AC105,AB105,Y105,U105,T105,S105,R105)*'1. Standard_Cost'!$B$29</f>
        <v>0</v>
      </c>
      <c r="AF105" s="142">
        <f t="shared" si="169"/>
        <v>0</v>
      </c>
      <c r="AG105" s="141"/>
      <c r="AH105" s="141"/>
      <c r="AI105" s="141"/>
      <c r="AJ105" s="145"/>
      <c r="AK105" s="145"/>
      <c r="AL105" s="145"/>
      <c r="AM105" s="142">
        <f>AG105*'1. Standard_Cost'!$B$25+'Incremental_Cost Year 1'!AH105*'1. Standard_Cost'!$C$25+'Incremental_Cost Year 1'!AI105*'1. Standard_Cost'!$D$25+'Incremental_Cost Year 1'!AJ105+'Incremental_Cost Year 1'!AL105+AK105</f>
        <v>0</v>
      </c>
      <c r="AN105" s="142">
        <f>AM105*'1. Standard_Cost'!$C$29</f>
        <v>0</v>
      </c>
      <c r="AO105" s="160"/>
      <c r="AQ105" s="20">
        <f t="shared" si="170"/>
        <v>0</v>
      </c>
      <c r="AR105" s="20">
        <f t="shared" si="171"/>
        <v>0</v>
      </c>
      <c r="AS105" s="20">
        <f t="shared" si="172"/>
        <v>0</v>
      </c>
      <c r="AT105" s="20">
        <f t="shared" ref="AT105:AT107" si="174">SUM(AQ105,AR105,AS105)</f>
        <v>0</v>
      </c>
      <c r="AU105" s="24"/>
      <c r="AV105" s="24">
        <v>0</v>
      </c>
      <c r="AW105" s="24"/>
      <c r="AX105" s="24"/>
      <c r="AY105" s="24"/>
      <c r="AZ105" s="24"/>
      <c r="BA105" s="24"/>
      <c r="BB105" s="25">
        <f t="shared" si="173"/>
        <v>0</v>
      </c>
    </row>
    <row r="106" spans="1:54" outlineLevel="2">
      <c r="A106" s="132"/>
      <c r="B106" s="136"/>
      <c r="C106" s="231"/>
      <c r="D106" s="84"/>
      <c r="E106" s="84"/>
      <c r="F106" s="84"/>
      <c r="G106" s="83"/>
      <c r="H106" s="210" t="s">
        <v>416</v>
      </c>
      <c r="I106" s="138"/>
      <c r="J106" s="139"/>
      <c r="K106" s="139"/>
      <c r="L106" s="140" t="str">
        <f>IF(I106&lt;&gt;0,((VLOOKUP(I106,'1. Standard_Cost'!$B$4:$D$9,2)+VLOOKUP(I106,'1. Standard_Cost'!$B$4:$D$9,3))*J106*K106),"0")</f>
        <v>0</v>
      </c>
      <c r="M106" s="140">
        <f>L106*'1. Standard_Cost'!$F$4</f>
        <v>0</v>
      </c>
      <c r="N106" s="141"/>
      <c r="O106" s="141"/>
      <c r="P106" s="141"/>
      <c r="Q106" s="141"/>
      <c r="R106" s="142">
        <f>'1. Standard_Cost'!$B$13*N106*P106</f>
        <v>0</v>
      </c>
      <c r="S106" s="142">
        <f>N106*O106*P106*'1. Standard_Cost'!$C$13</f>
        <v>0</v>
      </c>
      <c r="T106" s="142">
        <f>N106*P106*Q106*'1. Standard_Cost'!$D$13</f>
        <v>0</v>
      </c>
      <c r="U106" s="142">
        <f>N106*O106*'1. Standard_Cost'!$E$13</f>
        <v>0</v>
      </c>
      <c r="V106" s="141"/>
      <c r="W106" s="141"/>
      <c r="X106" s="141"/>
      <c r="Y106" s="142">
        <f>+V106*((X106*'1. Standard_Cost'!$B$17)+(W106*X106*'1. Standard_Cost'!$C$17))</f>
        <v>0</v>
      </c>
      <c r="Z106" s="141"/>
      <c r="AA106" s="141"/>
      <c r="AB106" s="142">
        <f>+Z106*'1. Standard_Cost'!$B$21+AA106*'1. Standard_Cost'!$C$21</f>
        <v>0</v>
      </c>
      <c r="AC106" s="143"/>
      <c r="AD106" s="144"/>
      <c r="AE106" s="142">
        <f>SUM(AD106,AC106,AB106,Y106,U106,T106,S106,R106)*'1. Standard_Cost'!$B$29</f>
        <v>0</v>
      </c>
      <c r="AF106" s="142">
        <f t="shared" si="169"/>
        <v>0</v>
      </c>
      <c r="AG106" s="141"/>
      <c r="AH106" s="141"/>
      <c r="AI106" s="141"/>
      <c r="AJ106" s="145"/>
      <c r="AK106" s="145"/>
      <c r="AL106" s="145"/>
      <c r="AM106" s="142">
        <f>AG106*'1. Standard_Cost'!$B$25+'Incremental_Cost Year 1'!AH106*'1. Standard_Cost'!$C$25+'Incremental_Cost Year 1'!AI106*'1. Standard_Cost'!$D$25+'Incremental_Cost Year 1'!AJ106+'Incremental_Cost Year 1'!AL106+AK106</f>
        <v>0</v>
      </c>
      <c r="AN106" s="142">
        <f>AM106*'1. Standard_Cost'!$C$29</f>
        <v>0</v>
      </c>
      <c r="AO106" s="160"/>
      <c r="AQ106" s="20">
        <f t="shared" si="170"/>
        <v>0</v>
      </c>
      <c r="AR106" s="20">
        <f t="shared" si="171"/>
        <v>0</v>
      </c>
      <c r="AS106" s="20">
        <f t="shared" si="172"/>
        <v>0</v>
      </c>
      <c r="AT106" s="20">
        <f t="shared" si="174"/>
        <v>0</v>
      </c>
      <c r="AU106" s="24"/>
      <c r="AV106" s="24"/>
      <c r="AW106" s="24"/>
      <c r="AX106" s="24"/>
      <c r="AY106" s="24"/>
      <c r="AZ106" s="24"/>
      <c r="BA106" s="24"/>
      <c r="BB106" s="25">
        <f t="shared" si="173"/>
        <v>0</v>
      </c>
    </row>
    <row r="107" spans="1:54" outlineLevel="2">
      <c r="A107" s="132"/>
      <c r="B107" s="136"/>
      <c r="C107" s="232"/>
      <c r="D107" s="84"/>
      <c r="E107" s="84"/>
      <c r="F107" s="84"/>
      <c r="G107" s="83"/>
      <c r="H107" s="210" t="s">
        <v>180</v>
      </c>
      <c r="I107" s="138"/>
      <c r="J107" s="139"/>
      <c r="K107" s="139"/>
      <c r="L107" s="140" t="str">
        <f>IF(I107&lt;&gt;0,((VLOOKUP(I107,'1. Standard_Cost'!$B$4:$D$9,2)+VLOOKUP(I107,'1. Standard_Cost'!$B$4:$D$9,3))*J107*K107),"0")</f>
        <v>0</v>
      </c>
      <c r="M107" s="140">
        <f>L107*'1. Standard_Cost'!$F$4</f>
        <v>0</v>
      </c>
      <c r="N107" s="141"/>
      <c r="O107" s="141"/>
      <c r="P107" s="141"/>
      <c r="Q107" s="141"/>
      <c r="R107" s="142">
        <f>'1. Standard_Cost'!$B$13*N107*P107</f>
        <v>0</v>
      </c>
      <c r="S107" s="142">
        <f>N107*O107*P107*'1. Standard_Cost'!$C$13</f>
        <v>0</v>
      </c>
      <c r="T107" s="142">
        <f>N107*P107*Q107*'1. Standard_Cost'!$D$13</f>
        <v>0</v>
      </c>
      <c r="U107" s="142">
        <f>N107*O107*'1. Standard_Cost'!$E$13</f>
        <v>0</v>
      </c>
      <c r="V107" s="141"/>
      <c r="W107" s="141"/>
      <c r="X107" s="141"/>
      <c r="Y107" s="142">
        <f>+V107*((X107*'1. Standard_Cost'!$B$17)+(W107*X107*'1. Standard_Cost'!$C$17))</f>
        <v>0</v>
      </c>
      <c r="Z107" s="141"/>
      <c r="AA107" s="141"/>
      <c r="AB107" s="142">
        <f>+Z107*'1. Standard_Cost'!$B$21+AA107*'1. Standard_Cost'!$C$21</f>
        <v>0</v>
      </c>
      <c r="AC107" s="143"/>
      <c r="AD107" s="144"/>
      <c r="AE107" s="142">
        <f>SUM(AD107,AC107,AB107,Y107,U107,T107,S107,R107)*'1. Standard_Cost'!$B$29</f>
        <v>0</v>
      </c>
      <c r="AF107" s="142">
        <f t="shared" si="169"/>
        <v>0</v>
      </c>
      <c r="AG107" s="141"/>
      <c r="AH107" s="141"/>
      <c r="AI107" s="141"/>
      <c r="AJ107" s="145"/>
      <c r="AK107" s="145"/>
      <c r="AL107" s="145"/>
      <c r="AM107" s="142">
        <f>AG107*'1. Standard_Cost'!$B$25+'Incremental_Cost Year 1'!AH107*'1. Standard_Cost'!$C$25+'Incremental_Cost Year 1'!AI107*'1. Standard_Cost'!$D$25+'Incremental_Cost Year 1'!AJ107+'Incremental_Cost Year 1'!AL107+AK107</f>
        <v>0</v>
      </c>
      <c r="AN107" s="142">
        <f>AM107*'1. Standard_Cost'!$C$29</f>
        <v>0</v>
      </c>
      <c r="AO107" s="160"/>
      <c r="AQ107" s="20">
        <f t="shared" si="170"/>
        <v>0</v>
      </c>
      <c r="AR107" s="20">
        <f t="shared" si="171"/>
        <v>0</v>
      </c>
      <c r="AS107" s="20">
        <f t="shared" si="172"/>
        <v>0</v>
      </c>
      <c r="AT107" s="20">
        <f t="shared" si="174"/>
        <v>0</v>
      </c>
      <c r="AU107" s="24"/>
      <c r="AV107" s="24"/>
      <c r="AW107" s="24"/>
      <c r="AX107" s="24"/>
      <c r="AY107" s="24"/>
      <c r="AZ107" s="24"/>
      <c r="BA107" s="24"/>
      <c r="BB107" s="25">
        <f t="shared" si="173"/>
        <v>0</v>
      </c>
    </row>
    <row r="108" spans="1:54" ht="55.2" outlineLevel="1">
      <c r="A108" s="132"/>
      <c r="B108" s="136"/>
      <c r="C108" s="232"/>
      <c r="D108" s="207" t="s">
        <v>587</v>
      </c>
      <c r="E108" s="86" t="s">
        <v>417</v>
      </c>
      <c r="F108" s="88" t="s">
        <v>437</v>
      </c>
      <c r="G108" s="89" t="s">
        <v>444</v>
      </c>
      <c r="H108" s="180" t="s">
        <v>419</v>
      </c>
      <c r="I108" s="146"/>
      <c r="J108" s="146"/>
      <c r="K108" s="146"/>
      <c r="L108" s="147">
        <f>SUM(L104:L107)</f>
        <v>0</v>
      </c>
      <c r="M108" s="147">
        <f>SUM(M104:M107)</f>
        <v>0</v>
      </c>
      <c r="N108" s="146"/>
      <c r="O108" s="146"/>
      <c r="P108" s="146"/>
      <c r="Q108" s="146"/>
      <c r="R108" s="147">
        <f t="shared" ref="R108:U108" si="175">SUM(R104:R107)</f>
        <v>0</v>
      </c>
      <c r="S108" s="147">
        <f t="shared" si="175"/>
        <v>0</v>
      </c>
      <c r="T108" s="147">
        <f t="shared" si="175"/>
        <v>0</v>
      </c>
      <c r="U108" s="147">
        <f t="shared" si="175"/>
        <v>0</v>
      </c>
      <c r="V108" s="146"/>
      <c r="W108" s="146"/>
      <c r="X108" s="146"/>
      <c r="Y108" s="147">
        <f>SUM(Y104:Y107)</f>
        <v>0</v>
      </c>
      <c r="Z108" s="146"/>
      <c r="AA108" s="146"/>
      <c r="AB108" s="147">
        <f t="shared" ref="AB108:AF108" si="176">SUM(AB104:AB107)</f>
        <v>0</v>
      </c>
      <c r="AC108" s="147">
        <f t="shared" si="176"/>
        <v>0</v>
      </c>
      <c r="AD108" s="147">
        <f t="shared" si="176"/>
        <v>0</v>
      </c>
      <c r="AE108" s="147">
        <f t="shared" si="176"/>
        <v>0</v>
      </c>
      <c r="AF108" s="147">
        <f t="shared" si="176"/>
        <v>0</v>
      </c>
      <c r="AG108" s="146"/>
      <c r="AH108" s="146"/>
      <c r="AI108" s="146"/>
      <c r="AJ108" s="147">
        <f t="shared" ref="AJ108:AN108" si="177">SUM(AJ104:AJ107)</f>
        <v>0</v>
      </c>
      <c r="AK108" s="147">
        <f t="shared" si="177"/>
        <v>0</v>
      </c>
      <c r="AL108" s="147">
        <f t="shared" si="177"/>
        <v>0</v>
      </c>
      <c r="AM108" s="147">
        <f t="shared" si="177"/>
        <v>0</v>
      </c>
      <c r="AN108" s="147">
        <f t="shared" si="177"/>
        <v>0</v>
      </c>
      <c r="AO108" s="166"/>
      <c r="AP108" s="32"/>
      <c r="AQ108" s="147">
        <f t="shared" ref="AQ108:AT108" si="178">SUM(AQ104:AQ107)</f>
        <v>0</v>
      </c>
      <c r="AR108" s="147">
        <f t="shared" si="178"/>
        <v>0</v>
      </c>
      <c r="AS108" s="147">
        <f t="shared" si="178"/>
        <v>0</v>
      </c>
      <c r="AT108" s="147">
        <f t="shared" si="178"/>
        <v>0</v>
      </c>
      <c r="AU108" s="147">
        <f t="shared" ref="AU108:BB108" si="179">SUM(AU104:AU107)</f>
        <v>0</v>
      </c>
      <c r="AV108" s="147">
        <f t="shared" si="179"/>
        <v>0</v>
      </c>
      <c r="AW108" s="147">
        <f t="shared" si="179"/>
        <v>0</v>
      </c>
      <c r="AX108" s="147">
        <f t="shared" si="179"/>
        <v>0</v>
      </c>
      <c r="AY108" s="147">
        <f t="shared" si="179"/>
        <v>0</v>
      </c>
      <c r="AZ108" s="147">
        <f t="shared" si="179"/>
        <v>0</v>
      </c>
      <c r="BA108" s="147">
        <f t="shared" si="179"/>
        <v>0</v>
      </c>
      <c r="BB108" s="147">
        <f t="shared" si="179"/>
        <v>0</v>
      </c>
    </row>
    <row r="109" spans="1:54" s="39" customFormat="1">
      <c r="A109" s="148"/>
      <c r="B109" s="149"/>
      <c r="C109" s="224" t="s">
        <v>420</v>
      </c>
      <c r="D109" s="224"/>
      <c r="E109" s="225"/>
      <c r="F109" s="69"/>
      <c r="G109" s="69"/>
      <c r="H109" s="181" t="s">
        <v>240</v>
      </c>
      <c r="I109" s="150"/>
      <c r="J109" s="150"/>
      <c r="K109" s="150"/>
      <c r="L109" s="151">
        <f>SUM(L115,L120,L129,L147)</f>
        <v>0</v>
      </c>
      <c r="M109" s="151">
        <f>SUM(M115,M120,M129,M147)</f>
        <v>0</v>
      </c>
      <c r="N109" s="150"/>
      <c r="O109" s="150"/>
      <c r="P109" s="150"/>
      <c r="Q109" s="150"/>
      <c r="R109" s="151">
        <f t="shared" ref="R109:U109" si="180">SUM(R115,R120,R129,R147)</f>
        <v>0</v>
      </c>
      <c r="S109" s="151">
        <f t="shared" si="180"/>
        <v>0</v>
      </c>
      <c r="T109" s="151">
        <f t="shared" si="180"/>
        <v>0</v>
      </c>
      <c r="U109" s="151">
        <f t="shared" si="180"/>
        <v>0</v>
      </c>
      <c r="V109" s="150"/>
      <c r="W109" s="150"/>
      <c r="X109" s="150"/>
      <c r="Y109" s="151">
        <f>SUM(Y115,Y120,Y129,Y147)</f>
        <v>0</v>
      </c>
      <c r="Z109" s="150"/>
      <c r="AA109" s="150"/>
      <c r="AB109" s="151">
        <f t="shared" ref="AB109:AF109" si="181">SUM(AB115,AB120,AB129,AB147)</f>
        <v>0</v>
      </c>
      <c r="AC109" s="151">
        <f t="shared" si="181"/>
        <v>0</v>
      </c>
      <c r="AD109" s="151">
        <f t="shared" si="181"/>
        <v>0</v>
      </c>
      <c r="AE109" s="151">
        <f t="shared" si="181"/>
        <v>0</v>
      </c>
      <c r="AF109" s="151">
        <f t="shared" si="181"/>
        <v>0</v>
      </c>
      <c r="AG109" s="150"/>
      <c r="AH109" s="150"/>
      <c r="AI109" s="150"/>
      <c r="AJ109" s="151">
        <f t="shared" ref="AJ109:AN109" si="182">SUM(AJ115,AJ120,AJ129,AJ147)</f>
        <v>0</v>
      </c>
      <c r="AK109" s="151">
        <f t="shared" si="182"/>
        <v>0</v>
      </c>
      <c r="AL109" s="151">
        <f t="shared" si="182"/>
        <v>0</v>
      </c>
      <c r="AM109" s="151">
        <f t="shared" si="182"/>
        <v>0</v>
      </c>
      <c r="AN109" s="151">
        <f t="shared" si="182"/>
        <v>0</v>
      </c>
      <c r="AO109" s="167"/>
      <c r="AP109" s="40"/>
      <c r="AQ109" s="151">
        <f t="shared" ref="AQ109:AT109" si="183">SUM(AQ115,AQ120,AQ129,AQ147)</f>
        <v>0</v>
      </c>
      <c r="AR109" s="151">
        <f t="shared" si="183"/>
        <v>0</v>
      </c>
      <c r="AS109" s="151">
        <f t="shared" si="183"/>
        <v>0</v>
      </c>
      <c r="AT109" s="151">
        <f t="shared" si="183"/>
        <v>0</v>
      </c>
      <c r="AU109" s="151">
        <f t="shared" ref="AU109:BB109" si="184">SUM(AU115,AU120,AU129,AU147)</f>
        <v>0</v>
      </c>
      <c r="AV109" s="151">
        <f t="shared" si="184"/>
        <v>0</v>
      </c>
      <c r="AW109" s="151">
        <f t="shared" si="184"/>
        <v>0</v>
      </c>
      <c r="AX109" s="151">
        <f t="shared" si="184"/>
        <v>0</v>
      </c>
      <c r="AY109" s="151">
        <f t="shared" si="184"/>
        <v>0</v>
      </c>
      <c r="AZ109" s="151">
        <f t="shared" si="184"/>
        <v>0</v>
      </c>
      <c r="BA109" s="151">
        <f t="shared" si="184"/>
        <v>0</v>
      </c>
      <c r="BB109" s="151">
        <f t="shared" si="184"/>
        <v>0</v>
      </c>
    </row>
    <row r="110" spans="1:54" ht="78.599999999999994" customHeight="1" outlineLevel="2">
      <c r="A110" s="132"/>
      <c r="B110" s="136"/>
      <c r="C110" s="38"/>
      <c r="D110" s="137"/>
      <c r="E110" s="137"/>
      <c r="F110" s="87"/>
      <c r="G110" s="82"/>
      <c r="H110" s="212" t="s">
        <v>502</v>
      </c>
      <c r="I110" s="138"/>
      <c r="J110" s="139"/>
      <c r="K110" s="139"/>
      <c r="L110" s="140" t="str">
        <f>IF(I110&lt;&gt;0,((VLOOKUP(I110,'1. Standard_Cost'!$B$4:$D$9,2)+VLOOKUP(I110,'1. Standard_Cost'!$B$4:$D$9,3))*J110*K110),"0")</f>
        <v>0</v>
      </c>
      <c r="M110" s="140">
        <f>L110*'1. Standard_Cost'!$F$4</f>
        <v>0</v>
      </c>
      <c r="N110" s="141"/>
      <c r="O110" s="141"/>
      <c r="P110" s="141"/>
      <c r="Q110" s="141"/>
      <c r="R110" s="142">
        <f>'1. Standard_Cost'!$B$13*N110*P110</f>
        <v>0</v>
      </c>
      <c r="S110" s="142">
        <f>N110*O110*P110*'1. Standard_Cost'!$C$13</f>
        <v>0</v>
      </c>
      <c r="T110" s="142">
        <f>N110*P110*Q110*'1. Standard_Cost'!$D$13</f>
        <v>0</v>
      </c>
      <c r="U110" s="142">
        <f>N110*O110*'1. Standard_Cost'!$E$13</f>
        <v>0</v>
      </c>
      <c r="V110" s="141"/>
      <c r="W110" s="141"/>
      <c r="X110" s="141"/>
      <c r="Y110" s="142">
        <f>+V110*((X110*'1. Standard_Cost'!$B$17)+(W110*X110*'1. Standard_Cost'!$C$17))</f>
        <v>0</v>
      </c>
      <c r="Z110" s="141"/>
      <c r="AA110" s="141"/>
      <c r="AB110" s="142">
        <f>+Z110*'1. Standard_Cost'!$B$21+AA110*'1. Standard_Cost'!$C$21</f>
        <v>0</v>
      </c>
      <c r="AC110" s="143"/>
      <c r="AD110" s="144"/>
      <c r="AE110" s="142">
        <f>SUM(AD110,AC110,AB110,Y110,U110,T110,S110,R110)*'1. Standard_Cost'!$B$29</f>
        <v>0</v>
      </c>
      <c r="AF110" s="142">
        <f t="shared" ref="AF110:AF114" si="185">SUM(AE110,AD110,AC110,AB110,Y110,U110,T110,S110,R110)</f>
        <v>0</v>
      </c>
      <c r="AG110" s="141"/>
      <c r="AH110" s="141"/>
      <c r="AI110" s="141"/>
      <c r="AJ110" s="145"/>
      <c r="AK110" s="145"/>
      <c r="AL110" s="145"/>
      <c r="AM110" s="142">
        <f>AG110*'1. Standard_Cost'!$B$25+'Incremental_Cost Year 1'!AH110*'1. Standard_Cost'!$C$25+'Incremental_Cost Year 1'!AI110*'1. Standard_Cost'!$D$25+'Incremental_Cost Year 1'!AJ110+'Incremental_Cost Year 1'!AL110+AK110</f>
        <v>0</v>
      </c>
      <c r="AN110" s="142">
        <f>AM110*'1. Standard_Cost'!$C$29</f>
        <v>0</v>
      </c>
      <c r="AO110" s="160"/>
      <c r="AQ110" s="20">
        <f t="shared" ref="AQ110:AQ114" si="186">L110+M110</f>
        <v>0</v>
      </c>
      <c r="AR110" s="20">
        <f t="shared" ref="AR110:AR114" si="187">AF110</f>
        <v>0</v>
      </c>
      <c r="AS110" s="20">
        <f t="shared" ref="AS110:AS114" si="188">AM110+AN110</f>
        <v>0</v>
      </c>
      <c r="AT110" s="20">
        <f>SUM(AQ110,AR110,AS110)</f>
        <v>0</v>
      </c>
      <c r="AU110" s="24"/>
      <c r="AV110" s="24"/>
      <c r="AW110" s="24"/>
      <c r="AX110" s="24"/>
      <c r="AY110" s="24"/>
      <c r="AZ110" s="24"/>
      <c r="BA110" s="24"/>
      <c r="BB110" s="25">
        <f t="shared" ref="BB110:BB114" si="189">SUM(AU110:BA110)-AT110</f>
        <v>0</v>
      </c>
    </row>
    <row r="111" spans="1:54" ht="27.6" customHeight="1" outlineLevel="2">
      <c r="A111" s="132"/>
      <c r="B111" s="136"/>
      <c r="C111" s="38"/>
      <c r="D111" s="191"/>
      <c r="E111" s="191"/>
      <c r="F111" s="86"/>
      <c r="G111" s="157"/>
      <c r="H111" s="213" t="s">
        <v>503</v>
      </c>
      <c r="I111" s="138"/>
      <c r="J111" s="139"/>
      <c r="K111" s="139"/>
      <c r="L111" s="140" t="str">
        <f>IF(I111&lt;&gt;0,((VLOOKUP(I111,'1. Standard_Cost'!$B$4:$D$9,2)+VLOOKUP(I111,'1. Standard_Cost'!$B$4:$D$9,3))*J111*K111),"0")</f>
        <v>0</v>
      </c>
      <c r="M111" s="140">
        <f>L111*'1. Standard_Cost'!$F$4</f>
        <v>0</v>
      </c>
      <c r="N111" s="141"/>
      <c r="O111" s="141"/>
      <c r="P111" s="141"/>
      <c r="Q111" s="141"/>
      <c r="R111" s="142">
        <f>'1. Standard_Cost'!$B$13*N111*P111</f>
        <v>0</v>
      </c>
      <c r="S111" s="142">
        <f>N111*O111*P111*'1. Standard_Cost'!$C$13</f>
        <v>0</v>
      </c>
      <c r="T111" s="142">
        <f>N111*P111*Q111*'1. Standard_Cost'!$D$13</f>
        <v>0</v>
      </c>
      <c r="U111" s="142">
        <f>N111*O111*'1. Standard_Cost'!$E$13</f>
        <v>0</v>
      </c>
      <c r="V111" s="141"/>
      <c r="W111" s="141"/>
      <c r="X111" s="141"/>
      <c r="Y111" s="142">
        <f>+V111*((X111*'1. Standard_Cost'!$B$17)+(W111*X111*'1. Standard_Cost'!$C$17))</f>
        <v>0</v>
      </c>
      <c r="Z111" s="141"/>
      <c r="AA111" s="141"/>
      <c r="AB111" s="142">
        <f>+Z111*'1. Standard_Cost'!$B$21+AA111*'1. Standard_Cost'!$C$21</f>
        <v>0</v>
      </c>
      <c r="AC111" s="143"/>
      <c r="AD111" s="144"/>
      <c r="AE111" s="142">
        <f>SUM(AD111,AC111,AB111,Y111,U111,T111,S111,R111)*'1. Standard_Cost'!$B$29</f>
        <v>0</v>
      </c>
      <c r="AF111" s="142">
        <f t="shared" si="185"/>
        <v>0</v>
      </c>
      <c r="AG111" s="141"/>
      <c r="AH111" s="141"/>
      <c r="AI111" s="141"/>
      <c r="AJ111" s="145"/>
      <c r="AK111" s="145"/>
      <c r="AL111" s="145"/>
      <c r="AM111" s="142">
        <f>AG111*'1. Standard_Cost'!$B$25+'Incremental_Cost Year 1'!AH111*'1. Standard_Cost'!$C$25+'Incremental_Cost Year 1'!AI111*'1. Standard_Cost'!$D$25+'Incremental_Cost Year 1'!AJ111+'Incremental_Cost Year 1'!AL111+AK111</f>
        <v>0</v>
      </c>
      <c r="AN111" s="142">
        <f>AM111*'1. Standard_Cost'!$C$29</f>
        <v>0</v>
      </c>
      <c r="AO111" s="160"/>
      <c r="AQ111" s="20">
        <f t="shared" si="186"/>
        <v>0</v>
      </c>
      <c r="AR111" s="20">
        <f t="shared" si="187"/>
        <v>0</v>
      </c>
      <c r="AS111" s="20">
        <f t="shared" si="188"/>
        <v>0</v>
      </c>
      <c r="AT111" s="20">
        <f t="shared" ref="AT111:AT114" si="190">SUM(AQ111,AR111,AS111)</f>
        <v>0</v>
      </c>
      <c r="AU111" s="24"/>
      <c r="AV111" s="24"/>
      <c r="AW111" s="24"/>
      <c r="AX111" s="24"/>
      <c r="AY111" s="24"/>
      <c r="AZ111" s="24"/>
      <c r="BA111" s="24"/>
      <c r="BB111" s="25">
        <f t="shared" si="189"/>
        <v>0</v>
      </c>
    </row>
    <row r="112" spans="1:54" ht="93.6" outlineLevel="2">
      <c r="A112" s="132"/>
      <c r="B112" s="136"/>
      <c r="C112" s="38"/>
      <c r="D112" s="84"/>
      <c r="E112" s="84"/>
      <c r="F112" s="84"/>
      <c r="G112" s="83"/>
      <c r="H112" s="209" t="s">
        <v>507</v>
      </c>
      <c r="I112" s="138"/>
      <c r="J112" s="139"/>
      <c r="K112" s="139"/>
      <c r="L112" s="140" t="str">
        <f>IF(I112&lt;&gt;0,((VLOOKUP(I112,'1. Standard_Cost'!$B$4:$D$9,2)+VLOOKUP(I112,'1. Standard_Cost'!$B$4:$D$9,3))*J112*K112),"0")</f>
        <v>0</v>
      </c>
      <c r="M112" s="140">
        <f>L112*'1. Standard_Cost'!$F$4</f>
        <v>0</v>
      </c>
      <c r="N112" s="141"/>
      <c r="O112" s="141"/>
      <c r="P112" s="141"/>
      <c r="Q112" s="141"/>
      <c r="R112" s="142">
        <f>'1. Standard_Cost'!$B$13*N112*P112</f>
        <v>0</v>
      </c>
      <c r="S112" s="142">
        <f>N112*O112*P112*'1. Standard_Cost'!$C$13</f>
        <v>0</v>
      </c>
      <c r="T112" s="142">
        <f>N112*P112*Q112*'1. Standard_Cost'!$D$13</f>
        <v>0</v>
      </c>
      <c r="U112" s="142">
        <f>N112*O112*'1. Standard_Cost'!$E$13</f>
        <v>0</v>
      </c>
      <c r="V112" s="141"/>
      <c r="W112" s="141"/>
      <c r="X112" s="141"/>
      <c r="Y112" s="142">
        <f>+V112*((X112*'1. Standard_Cost'!$B$17)+(W112*X112*'1. Standard_Cost'!$C$17))</f>
        <v>0</v>
      </c>
      <c r="Z112" s="141"/>
      <c r="AA112" s="141"/>
      <c r="AB112" s="142">
        <f>+Z112*'1. Standard_Cost'!$B$21+AA112*'1. Standard_Cost'!$C$21</f>
        <v>0</v>
      </c>
      <c r="AC112" s="143"/>
      <c r="AD112" s="144"/>
      <c r="AE112" s="142">
        <f>SUM(AD112,AC112,AB112,Y112,U112,T112,S112,R112)*'1. Standard_Cost'!$B$29</f>
        <v>0</v>
      </c>
      <c r="AF112" s="142">
        <f t="shared" si="185"/>
        <v>0</v>
      </c>
      <c r="AG112" s="141"/>
      <c r="AH112" s="141"/>
      <c r="AI112" s="141"/>
      <c r="AJ112" s="145"/>
      <c r="AK112" s="145"/>
      <c r="AL112" s="145"/>
      <c r="AM112" s="142">
        <f>AG112*'1. Standard_Cost'!$B$25+'Incremental_Cost Year 1'!AH112*'1. Standard_Cost'!$C$25+'Incremental_Cost Year 1'!AI112*'1. Standard_Cost'!$D$25+'Incremental_Cost Year 1'!AJ112+'Incremental_Cost Year 1'!AL112+AK112</f>
        <v>0</v>
      </c>
      <c r="AN112" s="142">
        <f>AM112*'1. Standard_Cost'!$C$29</f>
        <v>0</v>
      </c>
      <c r="AO112" s="160"/>
      <c r="AQ112" s="20">
        <f t="shared" si="186"/>
        <v>0</v>
      </c>
      <c r="AR112" s="20">
        <f t="shared" si="187"/>
        <v>0</v>
      </c>
      <c r="AS112" s="20">
        <f t="shared" si="188"/>
        <v>0</v>
      </c>
      <c r="AT112" s="20">
        <f t="shared" si="190"/>
        <v>0</v>
      </c>
      <c r="AU112" s="24"/>
      <c r="AV112" s="24"/>
      <c r="AW112" s="24"/>
      <c r="AX112" s="24"/>
      <c r="AY112" s="24"/>
      <c r="AZ112" s="24"/>
      <c r="BA112" s="24"/>
      <c r="BB112" s="25">
        <f t="shared" si="189"/>
        <v>0</v>
      </c>
    </row>
    <row r="113" spans="1:54" outlineLevel="2">
      <c r="A113" s="132"/>
      <c r="B113" s="136"/>
      <c r="C113" s="38"/>
      <c r="D113" s="84"/>
      <c r="E113" s="84"/>
      <c r="F113" s="84"/>
      <c r="G113" s="83"/>
      <c r="H113" s="182" t="s">
        <v>504</v>
      </c>
      <c r="I113" s="138"/>
      <c r="J113" s="139"/>
      <c r="K113" s="139"/>
      <c r="L113" s="140" t="str">
        <f>IF(I113&lt;&gt;0,((VLOOKUP(I113,'1. Standard_Cost'!$B$4:$D$9,2)+VLOOKUP(I113,'1. Standard_Cost'!$B$4:$D$9,3))*J113*K113),"0")</f>
        <v>0</v>
      </c>
      <c r="M113" s="140">
        <f>L113*'1. Standard_Cost'!$F$4</f>
        <v>0</v>
      </c>
      <c r="N113" s="141"/>
      <c r="O113" s="141"/>
      <c r="P113" s="141"/>
      <c r="Q113" s="141"/>
      <c r="R113" s="142">
        <f>'1. Standard_Cost'!$B$13*N113*P113</f>
        <v>0</v>
      </c>
      <c r="S113" s="142">
        <f>N113*O113*P113*'1. Standard_Cost'!$C$13</f>
        <v>0</v>
      </c>
      <c r="T113" s="142">
        <f>N113*P113*Q113*'1. Standard_Cost'!$D$13</f>
        <v>0</v>
      </c>
      <c r="U113" s="142">
        <f>N113*O113*'1. Standard_Cost'!$E$13</f>
        <v>0</v>
      </c>
      <c r="V113" s="141"/>
      <c r="W113" s="141"/>
      <c r="X113" s="141"/>
      <c r="Y113" s="142">
        <f>+V113*((X113*'1. Standard_Cost'!$B$17)+(W113*X113*'1. Standard_Cost'!$C$17))</f>
        <v>0</v>
      </c>
      <c r="Z113" s="141"/>
      <c r="AA113" s="141"/>
      <c r="AB113" s="142">
        <f>+Z113*'1. Standard_Cost'!$B$21+AA113*'1. Standard_Cost'!$C$21</f>
        <v>0</v>
      </c>
      <c r="AC113" s="143"/>
      <c r="AD113" s="144"/>
      <c r="AE113" s="142">
        <f>SUM(AD113,AC113,AB113,Y113,U113,T113,S113,R113)*'1. Standard_Cost'!$B$29</f>
        <v>0</v>
      </c>
      <c r="AF113" s="142">
        <f t="shared" si="185"/>
        <v>0</v>
      </c>
      <c r="AG113" s="141"/>
      <c r="AH113" s="141"/>
      <c r="AI113" s="141"/>
      <c r="AJ113" s="145"/>
      <c r="AK113" s="145"/>
      <c r="AL113" s="145"/>
      <c r="AM113" s="142">
        <f>AG113*'1. Standard_Cost'!$B$25+'Incremental_Cost Year 1'!AH113*'1. Standard_Cost'!$C$25+'Incremental_Cost Year 1'!AI113*'1. Standard_Cost'!$D$25+'Incremental_Cost Year 1'!AJ113+'Incremental_Cost Year 1'!AL113+AK113</f>
        <v>0</v>
      </c>
      <c r="AN113" s="142">
        <f>AM113*'1. Standard_Cost'!$C$29</f>
        <v>0</v>
      </c>
      <c r="AO113" s="160"/>
      <c r="AQ113" s="20">
        <f t="shared" si="186"/>
        <v>0</v>
      </c>
      <c r="AR113" s="20">
        <f t="shared" si="187"/>
        <v>0</v>
      </c>
      <c r="AS113" s="20">
        <f t="shared" si="188"/>
        <v>0</v>
      </c>
      <c r="AT113" s="20">
        <f t="shared" si="190"/>
        <v>0</v>
      </c>
      <c r="AU113" s="24"/>
      <c r="AV113" s="24"/>
      <c r="AW113" s="24"/>
      <c r="AX113" s="24"/>
      <c r="AY113" s="24"/>
      <c r="AZ113" s="24"/>
      <c r="BA113" s="24"/>
      <c r="BB113" s="25">
        <f t="shared" si="189"/>
        <v>0</v>
      </c>
    </row>
    <row r="114" spans="1:54" outlineLevel="2">
      <c r="A114" s="132"/>
      <c r="B114" s="136"/>
      <c r="C114" s="38"/>
      <c r="D114" s="84"/>
      <c r="E114" s="84"/>
      <c r="F114" s="84"/>
      <c r="G114" s="83"/>
      <c r="H114" s="210" t="s">
        <v>180</v>
      </c>
      <c r="I114" s="138"/>
      <c r="J114" s="139"/>
      <c r="K114" s="139"/>
      <c r="L114" s="140" t="str">
        <f>IF(I114&lt;&gt;0,((VLOOKUP(I114,'1. Standard_Cost'!$B$4:$D$9,2)+VLOOKUP(I114,'1. Standard_Cost'!$B$4:$D$9,3))*J114*K114),"0")</f>
        <v>0</v>
      </c>
      <c r="M114" s="140">
        <f>L114*'1. Standard_Cost'!$F$4</f>
        <v>0</v>
      </c>
      <c r="N114" s="141"/>
      <c r="O114" s="141"/>
      <c r="P114" s="141"/>
      <c r="Q114" s="141"/>
      <c r="R114" s="142">
        <f>'1. Standard_Cost'!$B$13*N114*P114</f>
        <v>0</v>
      </c>
      <c r="S114" s="142">
        <f>N114*O114*P114*'1. Standard_Cost'!$C$13</f>
        <v>0</v>
      </c>
      <c r="T114" s="142">
        <f>N114*P114*Q114*'1. Standard_Cost'!$D$13</f>
        <v>0</v>
      </c>
      <c r="U114" s="142">
        <f>N114*O114*'1. Standard_Cost'!$E$13</f>
        <v>0</v>
      </c>
      <c r="V114" s="141"/>
      <c r="W114" s="141"/>
      <c r="X114" s="141"/>
      <c r="Y114" s="142">
        <f>+V114*((X114*'1. Standard_Cost'!$B$17)+(W114*X114*'1. Standard_Cost'!$C$17))</f>
        <v>0</v>
      </c>
      <c r="Z114" s="141"/>
      <c r="AA114" s="141"/>
      <c r="AB114" s="142">
        <f>+Z114*'1. Standard_Cost'!$B$21+AA114*'1. Standard_Cost'!$C$21</f>
        <v>0</v>
      </c>
      <c r="AC114" s="143"/>
      <c r="AD114" s="144"/>
      <c r="AE114" s="142">
        <f>SUM(AD114,AC114,AB114,Y114,U114,T114,S114,R114)*'1. Standard_Cost'!$B$29</f>
        <v>0</v>
      </c>
      <c r="AF114" s="142">
        <f t="shared" si="185"/>
        <v>0</v>
      </c>
      <c r="AG114" s="141"/>
      <c r="AH114" s="141"/>
      <c r="AI114" s="141"/>
      <c r="AJ114" s="145"/>
      <c r="AK114" s="145"/>
      <c r="AL114" s="145"/>
      <c r="AM114" s="142">
        <f>AG114*'1. Standard_Cost'!$B$25+'Incremental_Cost Year 1'!AH114*'1. Standard_Cost'!$C$25+'Incremental_Cost Year 1'!AI114*'1. Standard_Cost'!$D$25+'Incremental_Cost Year 1'!AJ114+'Incremental_Cost Year 1'!AL114+AK114</f>
        <v>0</v>
      </c>
      <c r="AN114" s="142">
        <f>AM114*'1. Standard_Cost'!$C$29</f>
        <v>0</v>
      </c>
      <c r="AO114" s="160"/>
      <c r="AQ114" s="20">
        <f t="shared" si="186"/>
        <v>0</v>
      </c>
      <c r="AR114" s="20">
        <f t="shared" si="187"/>
        <v>0</v>
      </c>
      <c r="AS114" s="20">
        <f t="shared" si="188"/>
        <v>0</v>
      </c>
      <c r="AT114" s="20">
        <f t="shared" si="190"/>
        <v>0</v>
      </c>
      <c r="AU114" s="24"/>
      <c r="AV114" s="24"/>
      <c r="AW114" s="24"/>
      <c r="AX114" s="24"/>
      <c r="AY114" s="24"/>
      <c r="AZ114" s="24"/>
      <c r="BA114" s="24"/>
      <c r="BB114" s="25">
        <f t="shared" si="189"/>
        <v>0</v>
      </c>
    </row>
    <row r="115" spans="1:54" ht="41.4" outlineLevel="1">
      <c r="A115" s="132"/>
      <c r="B115" s="136"/>
      <c r="C115" s="38"/>
      <c r="D115" s="86" t="s">
        <v>589</v>
      </c>
      <c r="E115" s="86" t="s">
        <v>421</v>
      </c>
      <c r="F115" s="88" t="s">
        <v>438</v>
      </c>
      <c r="G115" s="89" t="s">
        <v>434</v>
      </c>
      <c r="H115" s="180" t="s">
        <v>239</v>
      </c>
      <c r="I115" s="146"/>
      <c r="J115" s="146"/>
      <c r="K115" s="146"/>
      <c r="L115" s="147">
        <f>SUM(L110:L114)</f>
        <v>0</v>
      </c>
      <c r="M115" s="147">
        <f>SUM(M110:M114)</f>
        <v>0</v>
      </c>
      <c r="N115" s="146"/>
      <c r="O115" s="146"/>
      <c r="P115" s="146"/>
      <c r="Q115" s="146"/>
      <c r="R115" s="147">
        <f t="shared" ref="R115:U115" si="191">SUM(R110:R114)</f>
        <v>0</v>
      </c>
      <c r="S115" s="147">
        <f t="shared" si="191"/>
        <v>0</v>
      </c>
      <c r="T115" s="147">
        <f t="shared" si="191"/>
        <v>0</v>
      </c>
      <c r="U115" s="147">
        <f t="shared" si="191"/>
        <v>0</v>
      </c>
      <c r="V115" s="146"/>
      <c r="W115" s="146"/>
      <c r="X115" s="146"/>
      <c r="Y115" s="147">
        <f>SUM(Y110:Y114)</f>
        <v>0</v>
      </c>
      <c r="Z115" s="147">
        <f>SUM(Z110:Z114)</f>
        <v>0</v>
      </c>
      <c r="AA115" s="146"/>
      <c r="AB115" s="147">
        <f>SUM(AB110:AB114)</f>
        <v>0</v>
      </c>
      <c r="AC115" s="147">
        <f t="shared" ref="AC115:AF115" si="192">SUM(AC110:AC114)</f>
        <v>0</v>
      </c>
      <c r="AD115" s="147">
        <f t="shared" si="192"/>
        <v>0</v>
      </c>
      <c r="AE115" s="147">
        <f t="shared" si="192"/>
        <v>0</v>
      </c>
      <c r="AF115" s="147">
        <f t="shared" si="192"/>
        <v>0</v>
      </c>
      <c r="AG115" s="146"/>
      <c r="AH115" s="146"/>
      <c r="AI115" s="146"/>
      <c r="AJ115" s="147">
        <f t="shared" ref="AJ115:AN115" si="193">SUM(AJ110:AJ114)</f>
        <v>0</v>
      </c>
      <c r="AK115" s="147">
        <f t="shared" si="193"/>
        <v>0</v>
      </c>
      <c r="AL115" s="147">
        <f t="shared" si="193"/>
        <v>0</v>
      </c>
      <c r="AM115" s="147">
        <f t="shared" si="193"/>
        <v>0</v>
      </c>
      <c r="AN115" s="147">
        <f t="shared" si="193"/>
        <v>0</v>
      </c>
      <c r="AO115" s="166"/>
      <c r="AP115" s="32"/>
      <c r="AQ115" s="147">
        <f>SUM(AQ110:AQ114)</f>
        <v>0</v>
      </c>
      <c r="AR115" s="147">
        <f t="shared" ref="AR115:AT115" si="194">SUM(AR110:AR114)</f>
        <v>0</v>
      </c>
      <c r="AS115" s="147">
        <f t="shared" si="194"/>
        <v>0</v>
      </c>
      <c r="AT115" s="147">
        <f t="shared" si="194"/>
        <v>0</v>
      </c>
      <c r="AU115" s="147">
        <f t="shared" ref="AU115:BB115" si="195">SUM(AU110:AU114)</f>
        <v>0</v>
      </c>
      <c r="AV115" s="147">
        <f t="shared" si="195"/>
        <v>0</v>
      </c>
      <c r="AW115" s="147">
        <f t="shared" si="195"/>
        <v>0</v>
      </c>
      <c r="AX115" s="147">
        <f t="shared" si="195"/>
        <v>0</v>
      </c>
      <c r="AY115" s="147">
        <f t="shared" si="195"/>
        <v>0</v>
      </c>
      <c r="AZ115" s="147">
        <f t="shared" si="195"/>
        <v>0</v>
      </c>
      <c r="BA115" s="147">
        <f t="shared" si="195"/>
        <v>0</v>
      </c>
      <c r="BB115" s="147">
        <f t="shared" si="195"/>
        <v>0</v>
      </c>
    </row>
    <row r="116" spans="1:54" ht="103.5" customHeight="1" outlineLevel="2">
      <c r="A116" s="132"/>
      <c r="B116" s="136"/>
      <c r="C116" s="38"/>
      <c r="D116" s="137"/>
      <c r="E116" s="137"/>
      <c r="F116" s="87"/>
      <c r="G116" s="82"/>
      <c r="H116" s="209" t="s">
        <v>505</v>
      </c>
      <c r="I116" s="138"/>
      <c r="J116" s="139"/>
      <c r="K116" s="139"/>
      <c r="L116" s="140" t="str">
        <f>IF(I116&lt;&gt;0,((VLOOKUP(I116,'1. Standard_Cost'!$B$4:$D$9,2)+VLOOKUP(I116,'1. Standard_Cost'!$B$4:$D$9,3))*J116*K116),"0")</f>
        <v>0</v>
      </c>
      <c r="M116" s="140">
        <f>L116*'1. Standard_Cost'!$F$4</f>
        <v>0</v>
      </c>
      <c r="N116" s="141"/>
      <c r="O116" s="141"/>
      <c r="P116" s="141"/>
      <c r="Q116" s="141"/>
      <c r="R116" s="142">
        <f>'1. Standard_Cost'!$B$13*N116*P116</f>
        <v>0</v>
      </c>
      <c r="S116" s="142">
        <f>N116*O116*P116*'1. Standard_Cost'!$C$13</f>
        <v>0</v>
      </c>
      <c r="T116" s="142">
        <f>N116*P116*Q116*'1. Standard_Cost'!$D$13</f>
        <v>0</v>
      </c>
      <c r="U116" s="142">
        <f>N116*O116*'1. Standard_Cost'!$E$13</f>
        <v>0</v>
      </c>
      <c r="V116" s="141"/>
      <c r="W116" s="141"/>
      <c r="X116" s="141"/>
      <c r="Y116" s="142">
        <f>+V116*((X116*'1. Standard_Cost'!$B$17)+(W116*X116*'1. Standard_Cost'!$C$17))</f>
        <v>0</v>
      </c>
      <c r="Z116" s="141"/>
      <c r="AA116" s="141"/>
      <c r="AB116" s="142">
        <f>+Z116*'1. Standard_Cost'!$B$21+AA116*'1. Standard_Cost'!$C$21</f>
        <v>0</v>
      </c>
      <c r="AC116" s="143"/>
      <c r="AD116" s="144"/>
      <c r="AE116" s="142">
        <f>SUM(AD116,AC116,AB116,Y116,U116,T116,S116,R116)*'1. Standard_Cost'!$B$29</f>
        <v>0</v>
      </c>
      <c r="AF116" s="142">
        <f t="shared" ref="AF116:AF119" si="196">SUM(AE116,AD116,AC116,AB116,Y116,U116,T116,S116,R116)</f>
        <v>0</v>
      </c>
      <c r="AG116" s="141"/>
      <c r="AH116" s="141"/>
      <c r="AI116" s="141"/>
      <c r="AJ116" s="145"/>
      <c r="AK116" s="145"/>
      <c r="AL116" s="145"/>
      <c r="AM116" s="142">
        <f>AG116*'1. Standard_Cost'!$B$25+'Incremental_Cost Year 1'!AH116*'1. Standard_Cost'!$C$25+'Incremental_Cost Year 1'!AI116*'1. Standard_Cost'!$D$25+'Incremental_Cost Year 1'!AJ116+'Incremental_Cost Year 1'!AL116+AK116</f>
        <v>0</v>
      </c>
      <c r="AN116" s="142">
        <f>AM116*'1. Standard_Cost'!$C$29</f>
        <v>0</v>
      </c>
      <c r="AO116" s="160"/>
      <c r="AQ116" s="20">
        <f t="shared" ref="AQ116:AQ119" si="197">L116+M116</f>
        <v>0</v>
      </c>
      <c r="AR116" s="20">
        <f t="shared" ref="AR116:AR119" si="198">AF116</f>
        <v>0</v>
      </c>
      <c r="AS116" s="20">
        <f t="shared" ref="AS116:AS119" si="199">AM116+AN116</f>
        <v>0</v>
      </c>
      <c r="AT116" s="20">
        <f>SUM(AQ116,AR116,AS116)</f>
        <v>0</v>
      </c>
      <c r="AU116" s="24"/>
      <c r="AV116" s="24"/>
      <c r="AW116" s="24"/>
      <c r="AX116" s="24"/>
      <c r="AY116" s="24"/>
      <c r="AZ116" s="24"/>
      <c r="BA116" s="24"/>
      <c r="BB116" s="25">
        <f t="shared" ref="BB116:BB119" si="200">SUM(AU116:BA116)-AT116</f>
        <v>0</v>
      </c>
    </row>
    <row r="117" spans="1:54" ht="109.2" outlineLevel="2">
      <c r="A117" s="132"/>
      <c r="B117" s="136"/>
      <c r="C117" s="38"/>
      <c r="D117" s="84"/>
      <c r="E117" s="84"/>
      <c r="F117" s="84"/>
      <c r="G117" s="83"/>
      <c r="H117" s="209" t="s">
        <v>599</v>
      </c>
      <c r="I117" s="138"/>
      <c r="J117" s="139"/>
      <c r="K117" s="139"/>
      <c r="L117" s="140" t="str">
        <f>IF(I117&lt;&gt;0,((VLOOKUP(I117,'1. Standard_Cost'!$B$4:$D$9,2)+VLOOKUP(I117,'1. Standard_Cost'!$B$4:$D$9,3))*J117*K117),"0")</f>
        <v>0</v>
      </c>
      <c r="M117" s="140">
        <f>L117*'1. Standard_Cost'!$F$4</f>
        <v>0</v>
      </c>
      <c r="N117" s="141"/>
      <c r="O117" s="141"/>
      <c r="P117" s="141"/>
      <c r="Q117" s="141"/>
      <c r="R117" s="142">
        <f>'1. Standard_Cost'!$B$13*N117*P117</f>
        <v>0</v>
      </c>
      <c r="S117" s="142">
        <f>N117*O117*P117*'1. Standard_Cost'!$C$13</f>
        <v>0</v>
      </c>
      <c r="T117" s="142">
        <f>N117*P117*Q117*'1. Standard_Cost'!$D$13</f>
        <v>0</v>
      </c>
      <c r="U117" s="142">
        <f>N117*O117*'1. Standard_Cost'!$E$13</f>
        <v>0</v>
      </c>
      <c r="V117" s="141"/>
      <c r="W117" s="141"/>
      <c r="X117" s="141"/>
      <c r="Y117" s="142">
        <f>+V117*((X117*'1. Standard_Cost'!$B$17)+(W117*X117*'1. Standard_Cost'!$C$17))</f>
        <v>0</v>
      </c>
      <c r="Z117" s="141"/>
      <c r="AA117" s="141"/>
      <c r="AB117" s="142">
        <f>+Z117*'1. Standard_Cost'!$B$21+AA117*'1. Standard_Cost'!$C$21</f>
        <v>0</v>
      </c>
      <c r="AC117" s="143"/>
      <c r="AD117" s="144"/>
      <c r="AE117" s="142">
        <f>SUM(AD117,AC117,AB117,Y117,U117,T117,S117,R117)*'1. Standard_Cost'!$B$29</f>
        <v>0</v>
      </c>
      <c r="AF117" s="142">
        <f t="shared" si="196"/>
        <v>0</v>
      </c>
      <c r="AG117" s="141"/>
      <c r="AH117" s="141"/>
      <c r="AI117" s="141"/>
      <c r="AJ117" s="145"/>
      <c r="AK117" s="145"/>
      <c r="AL117" s="145"/>
      <c r="AM117" s="142">
        <f>AG117*'1. Standard_Cost'!$B$25+'Incremental_Cost Year 1'!AH117*'1. Standard_Cost'!$C$25+'Incremental_Cost Year 1'!AI117*'1. Standard_Cost'!$D$25+'Incremental_Cost Year 1'!AJ117+'Incremental_Cost Year 1'!AL117+AK117</f>
        <v>0</v>
      </c>
      <c r="AN117" s="142">
        <f>AM117*'1. Standard_Cost'!$C$29</f>
        <v>0</v>
      </c>
      <c r="AO117" s="160"/>
      <c r="AQ117" s="20">
        <f t="shared" si="197"/>
        <v>0</v>
      </c>
      <c r="AR117" s="20">
        <f t="shared" si="198"/>
        <v>0</v>
      </c>
      <c r="AS117" s="20">
        <f t="shared" si="199"/>
        <v>0</v>
      </c>
      <c r="AT117" s="20">
        <f t="shared" ref="AT117:AT119" si="201">SUM(AQ117,AR117,AS117)</f>
        <v>0</v>
      </c>
      <c r="AU117" s="24"/>
      <c r="AV117" s="24">
        <v>0</v>
      </c>
      <c r="AW117" s="24"/>
      <c r="AX117" s="24"/>
      <c r="AY117" s="24"/>
      <c r="AZ117" s="24"/>
      <c r="BA117" s="24"/>
      <c r="BB117" s="25">
        <f t="shared" si="200"/>
        <v>0</v>
      </c>
    </row>
    <row r="118" spans="1:54" outlineLevel="2">
      <c r="A118" s="132"/>
      <c r="B118" s="136"/>
      <c r="C118" s="231"/>
      <c r="D118" s="84"/>
      <c r="E118" s="84"/>
      <c r="F118" s="84"/>
      <c r="G118" s="83"/>
      <c r="H118" s="182" t="s">
        <v>506</v>
      </c>
      <c r="I118" s="138"/>
      <c r="J118" s="139"/>
      <c r="K118" s="139"/>
      <c r="L118" s="140" t="str">
        <f>IF(I118&lt;&gt;0,((VLOOKUP(I118,'1. Standard_Cost'!$B$4:$D$9,2)+VLOOKUP(I118,'1. Standard_Cost'!$B$4:$D$9,3))*J118*K118),"0")</f>
        <v>0</v>
      </c>
      <c r="M118" s="140">
        <f>L118*'1. Standard_Cost'!$F$4</f>
        <v>0</v>
      </c>
      <c r="N118" s="141"/>
      <c r="O118" s="141"/>
      <c r="P118" s="141"/>
      <c r="Q118" s="141"/>
      <c r="R118" s="142">
        <f>'1. Standard_Cost'!$B$13*N118*P118</f>
        <v>0</v>
      </c>
      <c r="S118" s="142">
        <f>N118*O118*P118*'1. Standard_Cost'!$C$13</f>
        <v>0</v>
      </c>
      <c r="T118" s="142">
        <f>N118*P118*Q118*'1. Standard_Cost'!$D$13</f>
        <v>0</v>
      </c>
      <c r="U118" s="142">
        <f>N118*O118*'1. Standard_Cost'!$E$13</f>
        <v>0</v>
      </c>
      <c r="V118" s="141"/>
      <c r="W118" s="141"/>
      <c r="X118" s="141"/>
      <c r="Y118" s="142">
        <f>+V118*((X118*'1. Standard_Cost'!$B$17)+(W118*X118*'1. Standard_Cost'!$C$17))</f>
        <v>0</v>
      </c>
      <c r="Z118" s="141"/>
      <c r="AA118" s="141"/>
      <c r="AB118" s="142">
        <f>+Z118*'1. Standard_Cost'!$B$21+AA118*'1. Standard_Cost'!$C$21</f>
        <v>0</v>
      </c>
      <c r="AC118" s="143"/>
      <c r="AD118" s="144"/>
      <c r="AE118" s="142">
        <f>SUM(AD118,AC118,AB118,Y118,U118,T118,S118,R118)*'1. Standard_Cost'!$B$29</f>
        <v>0</v>
      </c>
      <c r="AF118" s="142">
        <f t="shared" si="196"/>
        <v>0</v>
      </c>
      <c r="AG118" s="141"/>
      <c r="AH118" s="141"/>
      <c r="AI118" s="141"/>
      <c r="AJ118" s="145"/>
      <c r="AK118" s="145"/>
      <c r="AL118" s="145"/>
      <c r="AM118" s="142">
        <f>AG118*'1. Standard_Cost'!$B$25+'Incremental_Cost Year 1'!AH118*'1. Standard_Cost'!$C$25+'Incremental_Cost Year 1'!AI118*'1. Standard_Cost'!$D$25+'Incremental_Cost Year 1'!AJ118+'Incremental_Cost Year 1'!AL118+AK118</f>
        <v>0</v>
      </c>
      <c r="AN118" s="142">
        <f>AM118*'1. Standard_Cost'!$C$29</f>
        <v>0</v>
      </c>
      <c r="AO118" s="160"/>
      <c r="AQ118" s="20">
        <f t="shared" si="197"/>
        <v>0</v>
      </c>
      <c r="AR118" s="20">
        <f t="shared" si="198"/>
        <v>0</v>
      </c>
      <c r="AS118" s="20">
        <f t="shared" si="199"/>
        <v>0</v>
      </c>
      <c r="AT118" s="20">
        <f t="shared" si="201"/>
        <v>0</v>
      </c>
      <c r="AU118" s="24"/>
      <c r="AV118" s="24"/>
      <c r="AW118" s="24"/>
      <c r="AX118" s="24"/>
      <c r="AY118" s="24"/>
      <c r="AZ118" s="24"/>
      <c r="BA118" s="24"/>
      <c r="BB118" s="25">
        <f t="shared" si="200"/>
        <v>0</v>
      </c>
    </row>
    <row r="119" spans="1:54" outlineLevel="2">
      <c r="A119" s="132"/>
      <c r="B119" s="136"/>
      <c r="C119" s="232"/>
      <c r="D119" s="84"/>
      <c r="E119" s="84"/>
      <c r="F119" s="84"/>
      <c r="G119" s="83"/>
      <c r="H119" s="210" t="s">
        <v>180</v>
      </c>
      <c r="I119" s="138"/>
      <c r="J119" s="139"/>
      <c r="K119" s="139"/>
      <c r="L119" s="140" t="str">
        <f>IF(I119&lt;&gt;0,((VLOOKUP(I119,'1. Standard_Cost'!$B$4:$D$9,2)+VLOOKUP(I119,'1. Standard_Cost'!$B$4:$D$9,3))*J119*K119),"0")</f>
        <v>0</v>
      </c>
      <c r="M119" s="140">
        <f>L119*'1. Standard_Cost'!$F$4</f>
        <v>0</v>
      </c>
      <c r="N119" s="141"/>
      <c r="O119" s="141"/>
      <c r="P119" s="141"/>
      <c r="Q119" s="141"/>
      <c r="R119" s="142">
        <f>'1. Standard_Cost'!$B$13*N119*P119</f>
        <v>0</v>
      </c>
      <c r="S119" s="142">
        <f>N119*O119*P119*'1. Standard_Cost'!$C$13</f>
        <v>0</v>
      </c>
      <c r="T119" s="142">
        <f>N119*P119*Q119*'1. Standard_Cost'!$D$13</f>
        <v>0</v>
      </c>
      <c r="U119" s="142">
        <f>N119*O119*'1. Standard_Cost'!$E$13</f>
        <v>0</v>
      </c>
      <c r="V119" s="141"/>
      <c r="W119" s="141"/>
      <c r="X119" s="141"/>
      <c r="Y119" s="142">
        <f>+V119*((X119*'1. Standard_Cost'!$B$17)+(W119*X119*'1. Standard_Cost'!$C$17))</f>
        <v>0</v>
      </c>
      <c r="Z119" s="141"/>
      <c r="AA119" s="141"/>
      <c r="AB119" s="142">
        <f>+Z119*'1. Standard_Cost'!$B$21+AA119*'1. Standard_Cost'!$C$21</f>
        <v>0</v>
      </c>
      <c r="AC119" s="143"/>
      <c r="AD119" s="144"/>
      <c r="AE119" s="142">
        <f>SUM(AD119,AC119,AB119,Y119,U119,T119,S119,R119)*'1. Standard_Cost'!$B$29</f>
        <v>0</v>
      </c>
      <c r="AF119" s="142">
        <f t="shared" si="196"/>
        <v>0</v>
      </c>
      <c r="AG119" s="141"/>
      <c r="AH119" s="141"/>
      <c r="AI119" s="141"/>
      <c r="AJ119" s="145"/>
      <c r="AK119" s="145"/>
      <c r="AL119" s="145"/>
      <c r="AM119" s="142">
        <f>AG119*'1. Standard_Cost'!$B$25+'Incremental_Cost Year 1'!AH119*'1. Standard_Cost'!$C$25+'Incremental_Cost Year 1'!AI119*'1. Standard_Cost'!$D$25+'Incremental_Cost Year 1'!AJ119+'Incremental_Cost Year 1'!AL119+AK119</f>
        <v>0</v>
      </c>
      <c r="AN119" s="142">
        <f>AM119*'1. Standard_Cost'!$C$29</f>
        <v>0</v>
      </c>
      <c r="AO119" s="160"/>
      <c r="AQ119" s="20">
        <f t="shared" si="197"/>
        <v>0</v>
      </c>
      <c r="AR119" s="20">
        <f t="shared" si="198"/>
        <v>0</v>
      </c>
      <c r="AS119" s="20">
        <f t="shared" si="199"/>
        <v>0</v>
      </c>
      <c r="AT119" s="20">
        <f t="shared" si="201"/>
        <v>0</v>
      </c>
      <c r="AU119" s="24"/>
      <c r="AV119" s="24"/>
      <c r="AW119" s="24"/>
      <c r="AX119" s="24"/>
      <c r="AY119" s="24"/>
      <c r="AZ119" s="24"/>
      <c r="BA119" s="24"/>
      <c r="BB119" s="25">
        <f t="shared" si="200"/>
        <v>0</v>
      </c>
    </row>
    <row r="120" spans="1:54" ht="41.4" outlineLevel="1">
      <c r="A120" s="132"/>
      <c r="B120" s="136"/>
      <c r="C120" s="232"/>
      <c r="D120" s="86" t="s">
        <v>590</v>
      </c>
      <c r="E120" s="86" t="s">
        <v>422</v>
      </c>
      <c r="F120" s="88" t="s">
        <v>438</v>
      </c>
      <c r="G120" s="89" t="s">
        <v>434</v>
      </c>
      <c r="H120" s="180" t="s">
        <v>238</v>
      </c>
      <c r="I120" s="146"/>
      <c r="J120" s="146"/>
      <c r="K120" s="146"/>
      <c r="L120" s="147">
        <f>SUM(L116:L119)</f>
        <v>0</v>
      </c>
      <c r="M120" s="147">
        <f>SUM(M116:M119)</f>
        <v>0</v>
      </c>
      <c r="N120" s="146"/>
      <c r="O120" s="146"/>
      <c r="P120" s="146"/>
      <c r="Q120" s="146"/>
      <c r="R120" s="147">
        <f t="shared" ref="R120:U120" si="202">SUM(R116:R119)</f>
        <v>0</v>
      </c>
      <c r="S120" s="147">
        <f t="shared" si="202"/>
        <v>0</v>
      </c>
      <c r="T120" s="147">
        <f t="shared" si="202"/>
        <v>0</v>
      </c>
      <c r="U120" s="147">
        <f t="shared" si="202"/>
        <v>0</v>
      </c>
      <c r="V120" s="146"/>
      <c r="W120" s="146"/>
      <c r="X120" s="146"/>
      <c r="Y120" s="147">
        <f>SUM(Y116:Y119)</f>
        <v>0</v>
      </c>
      <c r="Z120" s="146"/>
      <c r="AA120" s="146"/>
      <c r="AB120" s="147">
        <f t="shared" ref="AB120:AF120" si="203">SUM(AB116:AB119)</f>
        <v>0</v>
      </c>
      <c r="AC120" s="147">
        <f t="shared" si="203"/>
        <v>0</v>
      </c>
      <c r="AD120" s="147">
        <f t="shared" si="203"/>
        <v>0</v>
      </c>
      <c r="AE120" s="147">
        <f t="shared" si="203"/>
        <v>0</v>
      </c>
      <c r="AF120" s="147">
        <f t="shared" si="203"/>
        <v>0</v>
      </c>
      <c r="AG120" s="146"/>
      <c r="AH120" s="146"/>
      <c r="AI120" s="146"/>
      <c r="AJ120" s="147">
        <f t="shared" ref="AJ120:AN120" si="204">SUM(AJ116:AJ119)</f>
        <v>0</v>
      </c>
      <c r="AK120" s="147">
        <f t="shared" si="204"/>
        <v>0</v>
      </c>
      <c r="AL120" s="147">
        <f t="shared" si="204"/>
        <v>0</v>
      </c>
      <c r="AM120" s="147">
        <f t="shared" si="204"/>
        <v>0</v>
      </c>
      <c r="AN120" s="147">
        <f t="shared" si="204"/>
        <v>0</v>
      </c>
      <c r="AO120" s="166"/>
      <c r="AP120" s="32"/>
      <c r="AQ120" s="147">
        <f>SUM(AQ116:AQ119)</f>
        <v>0</v>
      </c>
      <c r="AR120" s="147">
        <f t="shared" ref="AR120:AT120" si="205">SUM(AR116:AR119)</f>
        <v>0</v>
      </c>
      <c r="AS120" s="147">
        <f t="shared" si="205"/>
        <v>0</v>
      </c>
      <c r="AT120" s="147">
        <f t="shared" si="205"/>
        <v>0</v>
      </c>
      <c r="AU120" s="147">
        <f t="shared" ref="AU120:BB120" si="206">SUM(AU116:AU119)</f>
        <v>0</v>
      </c>
      <c r="AV120" s="147">
        <f t="shared" si="206"/>
        <v>0</v>
      </c>
      <c r="AW120" s="147">
        <f t="shared" si="206"/>
        <v>0</v>
      </c>
      <c r="AX120" s="147">
        <f t="shared" si="206"/>
        <v>0</v>
      </c>
      <c r="AY120" s="147">
        <f t="shared" si="206"/>
        <v>0</v>
      </c>
      <c r="AZ120" s="147">
        <f t="shared" si="206"/>
        <v>0</v>
      </c>
      <c r="BA120" s="147">
        <f t="shared" si="206"/>
        <v>0</v>
      </c>
      <c r="BB120" s="147">
        <f t="shared" si="206"/>
        <v>0</v>
      </c>
    </row>
    <row r="121" spans="1:54" ht="31.2" outlineLevel="2">
      <c r="A121" s="132"/>
      <c r="B121" s="136"/>
      <c r="C121" s="232"/>
      <c r="D121" s="137"/>
      <c r="E121" s="137"/>
      <c r="F121" s="87"/>
      <c r="G121" s="82"/>
      <c r="H121" s="209" t="s">
        <v>448</v>
      </c>
      <c r="I121" s="192"/>
      <c r="J121" s="139"/>
      <c r="K121" s="139"/>
      <c r="L121" s="140" t="str">
        <f>IF(I121&lt;&gt;0,((VLOOKUP(I121,'1. Standard_Cost'!$B$4:$D$9,2)+VLOOKUP(I121,'1. Standard_Cost'!$B$4:$D$9,3))*J121*K121),"0")</f>
        <v>0</v>
      </c>
      <c r="M121" s="140">
        <f>L121*'1. Standard_Cost'!$F$4</f>
        <v>0</v>
      </c>
      <c r="N121" s="141"/>
      <c r="O121" s="141"/>
      <c r="P121" s="141"/>
      <c r="Q121" s="141"/>
      <c r="R121" s="142">
        <f>'1. Standard_Cost'!$B$13*N121*P121</f>
        <v>0</v>
      </c>
      <c r="S121" s="142">
        <f>N121*O121*P121*'1. Standard_Cost'!$C$13</f>
        <v>0</v>
      </c>
      <c r="T121" s="142">
        <f>N121*P121*Q121*'1. Standard_Cost'!$D$13</f>
        <v>0</v>
      </c>
      <c r="U121" s="142">
        <f>N121*O121*'1. Standard_Cost'!$E$13</f>
        <v>0</v>
      </c>
      <c r="V121" s="141"/>
      <c r="W121" s="141"/>
      <c r="X121" s="141"/>
      <c r="Y121" s="142">
        <f>+V121*((X121*'1. Standard_Cost'!$B$17)+(W121*X121*'1. Standard_Cost'!$C$17))</f>
        <v>0</v>
      </c>
      <c r="Z121" s="141"/>
      <c r="AA121" s="141"/>
      <c r="AB121" s="142">
        <f>+Z121*'1. Standard_Cost'!$B$21+AA121*'1. Standard_Cost'!$C$21</f>
        <v>0</v>
      </c>
      <c r="AC121" s="143"/>
      <c r="AD121" s="144"/>
      <c r="AE121" s="142">
        <f>SUM(AD121,AC121,AB121,Y121,U121,T121,S121,R121)*'1. Standard_Cost'!$B$29</f>
        <v>0</v>
      </c>
      <c r="AF121" s="142">
        <f t="shared" ref="AF121:AF128" si="207">SUM(AE121,AD121,AC121,AB121,Y121,U121,T121,S121,R121)</f>
        <v>0</v>
      </c>
      <c r="AG121" s="141"/>
      <c r="AH121" s="141"/>
      <c r="AI121" s="141"/>
      <c r="AJ121" s="145"/>
      <c r="AK121" s="145"/>
      <c r="AL121" s="145"/>
      <c r="AM121" s="142">
        <f>AG121*'1. Standard_Cost'!$B$25+'Incremental_Cost Year 1'!AH121*'1. Standard_Cost'!$C$25+'Incremental_Cost Year 1'!AI121*'1. Standard_Cost'!$D$25+'Incremental_Cost Year 1'!AJ121+'Incremental_Cost Year 1'!AL121+AK121</f>
        <v>0</v>
      </c>
      <c r="AN121" s="142">
        <f>AM121*'1. Standard_Cost'!$C$29</f>
        <v>0</v>
      </c>
      <c r="AO121" s="160"/>
      <c r="AQ121" s="20">
        <f t="shared" ref="AQ121:AQ128" si="208">L121+M121</f>
        <v>0</v>
      </c>
      <c r="AR121" s="20">
        <f t="shared" ref="AR121:AR128" si="209">AF121</f>
        <v>0</v>
      </c>
      <c r="AS121" s="20">
        <f t="shared" ref="AS121:AS128" si="210">AM121+AN121</f>
        <v>0</v>
      </c>
      <c r="AT121" s="20">
        <f>SUM(AQ121,AR121,AS121)</f>
        <v>0</v>
      </c>
      <c r="AU121" s="24"/>
      <c r="AV121" s="24"/>
      <c r="AW121" s="24"/>
      <c r="AX121" s="24"/>
      <c r="AY121" s="24"/>
      <c r="AZ121" s="24"/>
      <c r="BA121" s="24"/>
      <c r="BB121" s="25">
        <f t="shared" ref="BB121:BB128" si="211">SUM(AU121:BA121)-AT121</f>
        <v>0</v>
      </c>
    </row>
    <row r="122" spans="1:54" ht="34.200000000000003" customHeight="1" outlineLevel="2">
      <c r="A122" s="132"/>
      <c r="B122" s="136"/>
      <c r="C122" s="232"/>
      <c r="D122" s="84"/>
      <c r="E122" s="154"/>
      <c r="F122" s="84"/>
      <c r="G122" s="83"/>
      <c r="H122" s="214" t="s">
        <v>523</v>
      </c>
      <c r="I122" s="192"/>
      <c r="J122" s="139"/>
      <c r="K122" s="139"/>
      <c r="L122" s="140" t="str">
        <f>IF(I122&lt;&gt;0,((VLOOKUP(I122,'1. Standard_Cost'!$B$4:$D$9,2)+VLOOKUP(I122,'1. Standard_Cost'!$B$4:$D$9,3))*J122*K122),"0")</f>
        <v>0</v>
      </c>
      <c r="M122" s="140">
        <f>L122*'1. Standard_Cost'!$F$4</f>
        <v>0</v>
      </c>
      <c r="N122" s="141"/>
      <c r="O122" s="141"/>
      <c r="P122" s="141"/>
      <c r="Q122" s="141"/>
      <c r="R122" s="142">
        <f>'1. Standard_Cost'!$B$13*N122*P122</f>
        <v>0</v>
      </c>
      <c r="S122" s="142">
        <f>N122*O122*P122*'1. Standard_Cost'!$C$13</f>
        <v>0</v>
      </c>
      <c r="T122" s="142">
        <f>N122*P122*Q122*'1. Standard_Cost'!$D$13</f>
        <v>0</v>
      </c>
      <c r="U122" s="142">
        <f>N122*O122*'1. Standard_Cost'!$E$13</f>
        <v>0</v>
      </c>
      <c r="V122" s="141"/>
      <c r="W122" s="141"/>
      <c r="X122" s="141"/>
      <c r="Y122" s="142">
        <f>+V122*((X122*'1. Standard_Cost'!$B$17)+(W122*X122*'1. Standard_Cost'!$C$17))</f>
        <v>0</v>
      </c>
      <c r="Z122" s="141"/>
      <c r="AA122" s="141"/>
      <c r="AB122" s="142">
        <f>+Z122*'1. Standard_Cost'!$B$21+AA122*'1. Standard_Cost'!$C$21</f>
        <v>0</v>
      </c>
      <c r="AC122" s="143">
        <v>0</v>
      </c>
      <c r="AD122" s="144"/>
      <c r="AE122" s="142">
        <f>SUM(AD122,AC122,AB122,Y122,U122,T122,S122,R122)*'1. Standard_Cost'!$B$29</f>
        <v>0</v>
      </c>
      <c r="AF122" s="142">
        <f t="shared" si="207"/>
        <v>0</v>
      </c>
      <c r="AG122" s="141"/>
      <c r="AH122" s="141"/>
      <c r="AI122" s="141"/>
      <c r="AJ122" s="145"/>
      <c r="AK122" s="145"/>
      <c r="AL122" s="145"/>
      <c r="AM122" s="142">
        <f>AG122*'1. Standard_Cost'!$B$25+'Incremental_Cost Year 1'!AH122*'1. Standard_Cost'!$C$25+'Incremental_Cost Year 1'!AI122*'1. Standard_Cost'!$D$25+'Incremental_Cost Year 1'!AJ122+'Incremental_Cost Year 1'!AL122+AK122</f>
        <v>0</v>
      </c>
      <c r="AN122" s="142">
        <f>AM122*'1. Standard_Cost'!$C$29</f>
        <v>0</v>
      </c>
      <c r="AO122" s="160"/>
      <c r="AQ122" s="20">
        <f t="shared" si="208"/>
        <v>0</v>
      </c>
      <c r="AR122" s="20">
        <f t="shared" si="209"/>
        <v>0</v>
      </c>
      <c r="AS122" s="20">
        <f t="shared" si="210"/>
        <v>0</v>
      </c>
      <c r="AT122" s="20">
        <f t="shared" ref="AT122:AT128" si="212">SUM(AQ122,AR122,AS122)</f>
        <v>0</v>
      </c>
      <c r="AU122" s="24"/>
      <c r="AV122" s="24"/>
      <c r="AW122" s="24"/>
      <c r="AX122" s="24"/>
      <c r="AY122" s="24"/>
      <c r="AZ122" s="24"/>
      <c r="BA122" s="24"/>
      <c r="BB122" s="25">
        <f t="shared" si="211"/>
        <v>0</v>
      </c>
    </row>
    <row r="123" spans="1:54" ht="15.6" outlineLevel="2">
      <c r="A123" s="132"/>
      <c r="B123" s="136"/>
      <c r="C123" s="232"/>
      <c r="D123" s="191"/>
      <c r="E123" s="191"/>
      <c r="F123" s="86"/>
      <c r="G123" s="157"/>
      <c r="H123" s="211" t="s">
        <v>508</v>
      </c>
      <c r="I123" s="192"/>
      <c r="J123" s="139"/>
      <c r="K123" s="139"/>
      <c r="L123" s="140" t="str">
        <f>IF(I123&lt;&gt;0,((VLOOKUP(I123,'1. Standard_Cost'!$B$4:$D$9,2)+VLOOKUP(I123,'1. Standard_Cost'!$B$4:$D$9,3))*J123*K123),"0")</f>
        <v>0</v>
      </c>
      <c r="M123" s="140">
        <f>L123*'1. Standard_Cost'!$F$4</f>
        <v>0</v>
      </c>
      <c r="N123" s="141"/>
      <c r="O123" s="141"/>
      <c r="P123" s="141"/>
      <c r="Q123" s="141"/>
      <c r="R123" s="142">
        <f>'1. Standard_Cost'!$B$13*N123*P123</f>
        <v>0</v>
      </c>
      <c r="S123" s="142">
        <f>N123*O123*P123*'1. Standard_Cost'!$C$13</f>
        <v>0</v>
      </c>
      <c r="T123" s="142">
        <f>N123*P123*Q123*'1. Standard_Cost'!$D$13</f>
        <v>0</v>
      </c>
      <c r="U123" s="142">
        <f>N123*O123*'1. Standard_Cost'!$E$13</f>
        <v>0</v>
      </c>
      <c r="V123" s="141"/>
      <c r="W123" s="141"/>
      <c r="X123" s="141"/>
      <c r="Y123" s="142">
        <f>+V123*((X123*'1. Standard_Cost'!$B$17)+(W123*X123*'1. Standard_Cost'!$C$17))</f>
        <v>0</v>
      </c>
      <c r="Z123" s="141"/>
      <c r="AA123" s="141"/>
      <c r="AB123" s="142">
        <f>+Z123*'1. Standard_Cost'!$B$21+AA123*'1. Standard_Cost'!$C$21</f>
        <v>0</v>
      </c>
      <c r="AC123" s="143"/>
      <c r="AD123" s="144"/>
      <c r="AE123" s="142">
        <f>SUM(AD123,AC123,AB123,Y123,U123,T123,S123,R123)*'1. Standard_Cost'!$B$29</f>
        <v>0</v>
      </c>
      <c r="AF123" s="142">
        <f t="shared" si="207"/>
        <v>0</v>
      </c>
      <c r="AG123" s="141"/>
      <c r="AH123" s="141"/>
      <c r="AI123" s="141"/>
      <c r="AJ123" s="145"/>
      <c r="AK123" s="145"/>
      <c r="AL123" s="145"/>
      <c r="AM123" s="142">
        <f>AG123*'1. Standard_Cost'!$B$25+'Incremental_Cost Year 1'!AH123*'1. Standard_Cost'!$C$25+'Incremental_Cost Year 1'!AI123*'1. Standard_Cost'!$D$25+'Incremental_Cost Year 1'!AJ123+'Incremental_Cost Year 1'!AL123+AK123</f>
        <v>0</v>
      </c>
      <c r="AN123" s="142">
        <f>AM123*'1. Standard_Cost'!$C$29</f>
        <v>0</v>
      </c>
      <c r="AO123" s="160"/>
      <c r="AQ123" s="20">
        <f t="shared" si="208"/>
        <v>0</v>
      </c>
      <c r="AR123" s="20">
        <f t="shared" si="209"/>
        <v>0</v>
      </c>
      <c r="AS123" s="20">
        <f t="shared" si="210"/>
        <v>0</v>
      </c>
      <c r="AT123" s="20">
        <f t="shared" si="212"/>
        <v>0</v>
      </c>
      <c r="AU123" s="24"/>
      <c r="AV123" s="24"/>
      <c r="AW123" s="24"/>
      <c r="AX123" s="24"/>
      <c r="AY123" s="24"/>
      <c r="AZ123" s="24"/>
      <c r="BA123" s="24"/>
      <c r="BB123" s="25">
        <f t="shared" si="211"/>
        <v>0</v>
      </c>
    </row>
    <row r="124" spans="1:54" ht="46.8" outlineLevel="2">
      <c r="A124" s="132"/>
      <c r="B124" s="136"/>
      <c r="C124" s="232"/>
      <c r="D124" s="84"/>
      <c r="E124" s="84"/>
      <c r="F124" s="84"/>
      <c r="G124" s="83"/>
      <c r="H124" s="215" t="s">
        <v>449</v>
      </c>
      <c r="I124" s="138"/>
      <c r="J124" s="139"/>
      <c r="K124" s="139"/>
      <c r="L124" s="140" t="str">
        <f>IF(I124&lt;&gt;0,((VLOOKUP(I124,'1. Standard_Cost'!$B$4:$D$9,2)+VLOOKUP(I124,'1. Standard_Cost'!$B$4:$D$9,3))*J124*K124),"0")</f>
        <v>0</v>
      </c>
      <c r="M124" s="140">
        <f>L124*'1. Standard_Cost'!$F$4</f>
        <v>0</v>
      </c>
      <c r="N124" s="141"/>
      <c r="O124" s="141"/>
      <c r="P124" s="141"/>
      <c r="Q124" s="141"/>
      <c r="R124" s="142">
        <f>'1. Standard_Cost'!$B$13*N124*P124</f>
        <v>0</v>
      </c>
      <c r="S124" s="142">
        <f>N124*O124*P124*'1. Standard_Cost'!$C$13</f>
        <v>0</v>
      </c>
      <c r="T124" s="142">
        <f>N124*P124*Q124*'1. Standard_Cost'!$D$13</f>
        <v>0</v>
      </c>
      <c r="U124" s="142">
        <f>N124*O124*'1. Standard_Cost'!$E$13</f>
        <v>0</v>
      </c>
      <c r="V124" s="141"/>
      <c r="W124" s="141"/>
      <c r="X124" s="141"/>
      <c r="Y124" s="142">
        <f>+V124*((X124*'1. Standard_Cost'!$B$17)+(W124*X124*'1. Standard_Cost'!$C$17))</f>
        <v>0</v>
      </c>
      <c r="Z124" s="141"/>
      <c r="AA124" s="141"/>
      <c r="AB124" s="142">
        <f>+Z124*'1. Standard_Cost'!$B$21+AA124*'1. Standard_Cost'!$C$21</f>
        <v>0</v>
      </c>
      <c r="AC124" s="143"/>
      <c r="AD124" s="144"/>
      <c r="AE124" s="142">
        <f>SUM(AD124,AC124,AB124,Y124,U124,T124,S124,R124)*'1. Standard_Cost'!$B$29</f>
        <v>0</v>
      </c>
      <c r="AF124" s="142">
        <f t="shared" si="207"/>
        <v>0</v>
      </c>
      <c r="AG124" s="141"/>
      <c r="AH124" s="141"/>
      <c r="AI124" s="141"/>
      <c r="AJ124" s="145"/>
      <c r="AK124" s="145"/>
      <c r="AL124" s="145"/>
      <c r="AM124" s="142">
        <f>AG124*'1. Standard_Cost'!$B$25+'Incremental_Cost Year 1'!AH124*'1. Standard_Cost'!$C$25+'Incremental_Cost Year 1'!AI124*'1. Standard_Cost'!$D$25+'Incremental_Cost Year 1'!AJ124+'Incremental_Cost Year 1'!AL124+AK124</f>
        <v>0</v>
      </c>
      <c r="AN124" s="142">
        <f>AM124*'1. Standard_Cost'!$C$29</f>
        <v>0</v>
      </c>
      <c r="AO124" s="160"/>
      <c r="AQ124" s="20">
        <f t="shared" si="208"/>
        <v>0</v>
      </c>
      <c r="AR124" s="20">
        <f t="shared" si="209"/>
        <v>0</v>
      </c>
      <c r="AS124" s="20">
        <f t="shared" si="210"/>
        <v>0</v>
      </c>
      <c r="AT124" s="20">
        <f t="shared" si="212"/>
        <v>0</v>
      </c>
      <c r="AU124" s="24"/>
      <c r="AV124" s="24">
        <v>0</v>
      </c>
      <c r="AW124" s="24"/>
      <c r="AX124" s="24"/>
      <c r="AY124" s="24"/>
      <c r="AZ124" s="24"/>
      <c r="BA124" s="24"/>
      <c r="BB124" s="25">
        <f t="shared" si="211"/>
        <v>0</v>
      </c>
    </row>
    <row r="125" spans="1:54" ht="15.6" outlineLevel="2">
      <c r="A125" s="132"/>
      <c r="B125" s="136"/>
      <c r="C125" s="232"/>
      <c r="D125" s="84"/>
      <c r="E125" s="84"/>
      <c r="F125" s="84"/>
      <c r="G125" s="83"/>
      <c r="H125" s="216" t="s">
        <v>509</v>
      </c>
      <c r="I125" s="138"/>
      <c r="J125" s="139"/>
      <c r="K125" s="139"/>
      <c r="L125" s="140" t="str">
        <f>IF(I125&lt;&gt;0,((VLOOKUP(I125,'1. Standard_Cost'!$B$4:$D$9,2)+VLOOKUP(I125,'1. Standard_Cost'!$B$4:$D$9,3))*J125*K125),"0")</f>
        <v>0</v>
      </c>
      <c r="M125" s="140">
        <f>L125*'1. Standard_Cost'!$F$4</f>
        <v>0</v>
      </c>
      <c r="N125" s="141"/>
      <c r="O125" s="141"/>
      <c r="P125" s="141"/>
      <c r="Q125" s="141"/>
      <c r="R125" s="142">
        <f>'1. Standard_Cost'!$B$13*N125*P125</f>
        <v>0</v>
      </c>
      <c r="S125" s="142">
        <f>N125*O125*P125*'1. Standard_Cost'!$C$13</f>
        <v>0</v>
      </c>
      <c r="T125" s="142">
        <f>N125*P125*Q125*'1. Standard_Cost'!$D$13</f>
        <v>0</v>
      </c>
      <c r="U125" s="142">
        <f>N125*O125*'1. Standard_Cost'!$E$13</f>
        <v>0</v>
      </c>
      <c r="V125" s="141"/>
      <c r="W125" s="141"/>
      <c r="X125" s="141"/>
      <c r="Y125" s="142">
        <f>+V125*((X125*'1. Standard_Cost'!$B$17)+(W125*X125*'1. Standard_Cost'!$C$17))</f>
        <v>0</v>
      </c>
      <c r="Z125" s="141"/>
      <c r="AA125" s="141"/>
      <c r="AB125" s="142">
        <f>+Z125*'1. Standard_Cost'!$B$21+AA125*'1. Standard_Cost'!$C$21</f>
        <v>0</v>
      </c>
      <c r="AC125" s="143"/>
      <c r="AD125" s="144"/>
      <c r="AE125" s="142">
        <f>SUM(AD125,AC125,AB125,Y125,U125,T125,S125,R125)*'1. Standard_Cost'!$B$29</f>
        <v>0</v>
      </c>
      <c r="AF125" s="142">
        <f t="shared" si="207"/>
        <v>0</v>
      </c>
      <c r="AG125" s="141"/>
      <c r="AH125" s="141"/>
      <c r="AI125" s="141"/>
      <c r="AJ125" s="145"/>
      <c r="AK125" s="145"/>
      <c r="AL125" s="145"/>
      <c r="AM125" s="142">
        <f>AG125*'1. Standard_Cost'!$B$25+'Incremental_Cost Year 1'!AH125*'1. Standard_Cost'!$C$25+'Incremental_Cost Year 1'!AI125*'1. Standard_Cost'!$D$25+'Incremental_Cost Year 1'!AJ125+'Incremental_Cost Year 1'!AL125+AK125</f>
        <v>0</v>
      </c>
      <c r="AN125" s="142">
        <f>AM125*'1. Standard_Cost'!$C$29</f>
        <v>0</v>
      </c>
      <c r="AO125" s="160"/>
      <c r="AQ125" s="20">
        <f t="shared" si="208"/>
        <v>0</v>
      </c>
      <c r="AR125" s="20">
        <f t="shared" si="209"/>
        <v>0</v>
      </c>
      <c r="AS125" s="20">
        <f t="shared" si="210"/>
        <v>0</v>
      </c>
      <c r="AT125" s="20">
        <f t="shared" si="212"/>
        <v>0</v>
      </c>
      <c r="AU125" s="24"/>
      <c r="AV125" s="24">
        <v>0</v>
      </c>
      <c r="AW125" s="24"/>
      <c r="AX125" s="24"/>
      <c r="AY125" s="24"/>
      <c r="AZ125" s="24"/>
      <c r="BA125" s="24"/>
      <c r="BB125" s="25">
        <f t="shared" si="211"/>
        <v>0</v>
      </c>
    </row>
    <row r="126" spans="1:54" ht="15.6" outlineLevel="2">
      <c r="A126" s="132"/>
      <c r="B126" s="136"/>
      <c r="C126" s="232"/>
      <c r="D126" s="84"/>
      <c r="E126" s="84"/>
      <c r="F126" s="84"/>
      <c r="G126" s="83"/>
      <c r="H126" s="216" t="s">
        <v>510</v>
      </c>
      <c r="I126" s="138"/>
      <c r="J126" s="139"/>
      <c r="K126" s="139"/>
      <c r="L126" s="140" t="str">
        <f>IF(I126&lt;&gt;0,((VLOOKUP(I126,'1. Standard_Cost'!$B$4:$D$9,2)+VLOOKUP(I126,'1. Standard_Cost'!$B$4:$D$9,3))*J126*K126),"0")</f>
        <v>0</v>
      </c>
      <c r="M126" s="140">
        <f>L126*'1. Standard_Cost'!$F$4</f>
        <v>0</v>
      </c>
      <c r="N126" s="141"/>
      <c r="O126" s="141"/>
      <c r="P126" s="141"/>
      <c r="Q126" s="141"/>
      <c r="R126" s="142">
        <f>'1. Standard_Cost'!$B$13*N126*P126</f>
        <v>0</v>
      </c>
      <c r="S126" s="142">
        <f>N126*O126*P126*'1. Standard_Cost'!$C$13</f>
        <v>0</v>
      </c>
      <c r="T126" s="142">
        <f>N126*P126*Q126*'1. Standard_Cost'!$D$13</f>
        <v>0</v>
      </c>
      <c r="U126" s="142">
        <f>N126*O126*'1. Standard_Cost'!$E$13</f>
        <v>0</v>
      </c>
      <c r="V126" s="141"/>
      <c r="W126" s="141"/>
      <c r="X126" s="141"/>
      <c r="Y126" s="142">
        <f>+V126*((X126*'1. Standard_Cost'!$B$17)+(W126*X126*'1. Standard_Cost'!$C$17))</f>
        <v>0</v>
      </c>
      <c r="Z126" s="141"/>
      <c r="AA126" s="141"/>
      <c r="AB126" s="142">
        <f>+Z126*'1. Standard_Cost'!$B$21+AA126*'1. Standard_Cost'!$C$21</f>
        <v>0</v>
      </c>
      <c r="AC126" s="143"/>
      <c r="AD126" s="144"/>
      <c r="AE126" s="142">
        <f>SUM(AD126,AC126,AB126,Y126,U126,T126,S126,R126)*'1. Standard_Cost'!$B$29</f>
        <v>0</v>
      </c>
      <c r="AF126" s="142">
        <f t="shared" si="207"/>
        <v>0</v>
      </c>
      <c r="AG126" s="141"/>
      <c r="AH126" s="141"/>
      <c r="AI126" s="141"/>
      <c r="AJ126" s="145"/>
      <c r="AK126" s="145"/>
      <c r="AL126" s="145"/>
      <c r="AM126" s="142">
        <f>AG126*'1. Standard_Cost'!$B$25+'Incremental_Cost Year 1'!AH126*'1. Standard_Cost'!$C$25+'Incremental_Cost Year 1'!AI126*'1. Standard_Cost'!$D$25+'Incremental_Cost Year 1'!AJ126+'Incremental_Cost Year 1'!AL126+AK126</f>
        <v>0</v>
      </c>
      <c r="AN126" s="142">
        <f>AM126*'1. Standard_Cost'!$C$29</f>
        <v>0</v>
      </c>
      <c r="AO126" s="160"/>
      <c r="AQ126" s="20">
        <f t="shared" si="208"/>
        <v>0</v>
      </c>
      <c r="AR126" s="20">
        <f t="shared" si="209"/>
        <v>0</v>
      </c>
      <c r="AS126" s="20">
        <f t="shared" si="210"/>
        <v>0</v>
      </c>
      <c r="AT126" s="20">
        <f t="shared" si="212"/>
        <v>0</v>
      </c>
      <c r="AU126" s="24"/>
      <c r="AV126" s="24">
        <v>0</v>
      </c>
      <c r="AW126" s="24"/>
      <c r="AX126" s="24"/>
      <c r="AY126" s="24"/>
      <c r="AZ126" s="24"/>
      <c r="BA126" s="24"/>
      <c r="BB126" s="25">
        <f t="shared" si="211"/>
        <v>0</v>
      </c>
    </row>
    <row r="127" spans="1:54" outlineLevel="2">
      <c r="A127" s="132"/>
      <c r="B127" s="136"/>
      <c r="C127" s="232"/>
      <c r="D127" s="84"/>
      <c r="E127" s="84"/>
      <c r="F127" s="84"/>
      <c r="G127" s="83"/>
      <c r="H127" s="182" t="s">
        <v>511</v>
      </c>
      <c r="I127" s="138"/>
      <c r="J127" s="139"/>
      <c r="K127" s="139"/>
      <c r="L127" s="140" t="str">
        <f>IF(I127&lt;&gt;0,((VLOOKUP(I127,'1. Standard_Cost'!$B$4:$D$9,2)+VLOOKUP(I127,'1. Standard_Cost'!$B$4:$D$9,3))*J127*K127),"0")</f>
        <v>0</v>
      </c>
      <c r="M127" s="140">
        <f>L127*'1. Standard_Cost'!$F$4</f>
        <v>0</v>
      </c>
      <c r="N127" s="141"/>
      <c r="O127" s="141"/>
      <c r="P127" s="141"/>
      <c r="Q127" s="141"/>
      <c r="R127" s="142">
        <f>'1. Standard_Cost'!$B$13*N127*P127</f>
        <v>0</v>
      </c>
      <c r="S127" s="142">
        <f>N127*O127*P127*'1. Standard_Cost'!$C$13</f>
        <v>0</v>
      </c>
      <c r="T127" s="142">
        <f>N127*P127*Q127*'1. Standard_Cost'!$D$13</f>
        <v>0</v>
      </c>
      <c r="U127" s="142">
        <f>N127*O127*'1. Standard_Cost'!$E$13</f>
        <v>0</v>
      </c>
      <c r="V127" s="141"/>
      <c r="W127" s="141"/>
      <c r="X127" s="141"/>
      <c r="Y127" s="142">
        <f>+V127*((X127*'1. Standard_Cost'!$B$17)+(W127*X127*'1. Standard_Cost'!$C$17))</f>
        <v>0</v>
      </c>
      <c r="Z127" s="141"/>
      <c r="AA127" s="141"/>
      <c r="AB127" s="142">
        <f>+Z127*'1. Standard_Cost'!$B$21+AA127*'1. Standard_Cost'!$C$21</f>
        <v>0</v>
      </c>
      <c r="AC127" s="143"/>
      <c r="AD127" s="144"/>
      <c r="AE127" s="142">
        <f>SUM(AD127,AC127,AB127,Y127,U127,T127,S127,R127)*'1. Standard_Cost'!$B$29</f>
        <v>0</v>
      </c>
      <c r="AF127" s="142">
        <f t="shared" si="207"/>
        <v>0</v>
      </c>
      <c r="AG127" s="141"/>
      <c r="AH127" s="141"/>
      <c r="AI127" s="141"/>
      <c r="AJ127" s="145"/>
      <c r="AK127" s="145"/>
      <c r="AL127" s="145"/>
      <c r="AM127" s="142">
        <f>AG127*'1. Standard_Cost'!$B$25+'Incremental_Cost Year 1'!AH127*'1. Standard_Cost'!$C$25+'Incremental_Cost Year 1'!AI127*'1. Standard_Cost'!$D$25+'Incremental_Cost Year 1'!AJ127+'Incremental_Cost Year 1'!AL127+AK127</f>
        <v>0</v>
      </c>
      <c r="AN127" s="142">
        <f>AM127*'1. Standard_Cost'!$C$29</f>
        <v>0</v>
      </c>
      <c r="AO127" s="160"/>
      <c r="AQ127" s="20">
        <f t="shared" si="208"/>
        <v>0</v>
      </c>
      <c r="AR127" s="20">
        <f t="shared" si="209"/>
        <v>0</v>
      </c>
      <c r="AS127" s="20">
        <f t="shared" si="210"/>
        <v>0</v>
      </c>
      <c r="AT127" s="20">
        <f t="shared" si="212"/>
        <v>0</v>
      </c>
      <c r="AU127" s="24"/>
      <c r="AV127" s="24"/>
      <c r="AW127" s="24"/>
      <c r="AX127" s="24"/>
      <c r="AY127" s="24"/>
      <c r="AZ127" s="24"/>
      <c r="BA127" s="24"/>
      <c r="BB127" s="25">
        <f t="shared" si="211"/>
        <v>0</v>
      </c>
    </row>
    <row r="128" spans="1:54" outlineLevel="2">
      <c r="A128" s="132"/>
      <c r="B128" s="136"/>
      <c r="C128" s="232"/>
      <c r="D128" s="84"/>
      <c r="E128" s="84"/>
      <c r="F128" s="84"/>
      <c r="G128" s="83"/>
      <c r="H128" s="210" t="s">
        <v>180</v>
      </c>
      <c r="I128" s="138"/>
      <c r="J128" s="139"/>
      <c r="K128" s="139"/>
      <c r="L128" s="140" t="str">
        <f>IF(I128&lt;&gt;0,((VLOOKUP(I128,'1. Standard_Cost'!$B$4:$D$9,2)+VLOOKUP(I128,'1. Standard_Cost'!$B$4:$D$9,3))*J128*K128),"0")</f>
        <v>0</v>
      </c>
      <c r="M128" s="140">
        <f>L128*'1. Standard_Cost'!$F$4</f>
        <v>0</v>
      </c>
      <c r="N128" s="141"/>
      <c r="O128" s="141"/>
      <c r="P128" s="141"/>
      <c r="Q128" s="141"/>
      <c r="R128" s="142">
        <f>'1. Standard_Cost'!$B$13*N128*P128</f>
        <v>0</v>
      </c>
      <c r="S128" s="142">
        <f>N128*O128*P128*'1. Standard_Cost'!$C$13</f>
        <v>0</v>
      </c>
      <c r="T128" s="142">
        <f>N128*P128*Q128*'1. Standard_Cost'!$D$13</f>
        <v>0</v>
      </c>
      <c r="U128" s="142">
        <f>N128*O128*'1. Standard_Cost'!$E$13</f>
        <v>0</v>
      </c>
      <c r="V128" s="141"/>
      <c r="W128" s="141"/>
      <c r="X128" s="141"/>
      <c r="Y128" s="142">
        <f>+V128*((X128*'1. Standard_Cost'!$B$17)+(W128*X128*'1. Standard_Cost'!$C$17))</f>
        <v>0</v>
      </c>
      <c r="Z128" s="141"/>
      <c r="AA128" s="141"/>
      <c r="AB128" s="142">
        <f>+Z128*'1. Standard_Cost'!$B$21+AA128*'1. Standard_Cost'!$C$21</f>
        <v>0</v>
      </c>
      <c r="AC128" s="143"/>
      <c r="AD128" s="144"/>
      <c r="AE128" s="142">
        <f>SUM(AD128,AC128,AB128,Y128,U128,T128,S128,R128)*'1. Standard_Cost'!$B$29</f>
        <v>0</v>
      </c>
      <c r="AF128" s="142">
        <f t="shared" si="207"/>
        <v>0</v>
      </c>
      <c r="AG128" s="141"/>
      <c r="AH128" s="141"/>
      <c r="AI128" s="141"/>
      <c r="AJ128" s="145"/>
      <c r="AK128" s="145"/>
      <c r="AL128" s="145"/>
      <c r="AM128" s="142">
        <f>AG128*'1. Standard_Cost'!$B$25+'Incremental_Cost Year 1'!AH128*'1. Standard_Cost'!$C$25+'Incremental_Cost Year 1'!AI128*'1. Standard_Cost'!$D$25+'Incremental_Cost Year 1'!AJ128+'Incremental_Cost Year 1'!AL128+AK128</f>
        <v>0</v>
      </c>
      <c r="AN128" s="142">
        <f>AM128*'1. Standard_Cost'!$C$29</f>
        <v>0</v>
      </c>
      <c r="AO128" s="160"/>
      <c r="AQ128" s="20">
        <f t="shared" si="208"/>
        <v>0</v>
      </c>
      <c r="AR128" s="20">
        <f t="shared" si="209"/>
        <v>0</v>
      </c>
      <c r="AS128" s="20">
        <f t="shared" si="210"/>
        <v>0</v>
      </c>
      <c r="AT128" s="20">
        <f t="shared" si="212"/>
        <v>0</v>
      </c>
      <c r="AU128" s="24"/>
      <c r="AV128" s="24"/>
      <c r="AW128" s="24"/>
      <c r="AX128" s="24"/>
      <c r="AY128" s="24"/>
      <c r="AZ128" s="24"/>
      <c r="BA128" s="24"/>
      <c r="BB128" s="25">
        <f t="shared" si="211"/>
        <v>0</v>
      </c>
    </row>
    <row r="129" spans="1:54" ht="55.2" outlineLevel="1">
      <c r="A129" s="132"/>
      <c r="B129" s="136"/>
      <c r="C129" s="232"/>
      <c r="D129" s="208" t="s">
        <v>591</v>
      </c>
      <c r="E129" s="86" t="s">
        <v>423</v>
      </c>
      <c r="F129" s="88" t="s">
        <v>438</v>
      </c>
      <c r="G129" s="89" t="s">
        <v>434</v>
      </c>
      <c r="H129" s="180" t="s">
        <v>237</v>
      </c>
      <c r="I129" s="146"/>
      <c r="J129" s="146"/>
      <c r="K129" s="146"/>
      <c r="L129" s="147">
        <f>SUM(L121:L128)</f>
        <v>0</v>
      </c>
      <c r="M129" s="147">
        <f>SUM(M121:M128)</f>
        <v>0</v>
      </c>
      <c r="N129" s="147"/>
      <c r="O129" s="146"/>
      <c r="P129" s="146"/>
      <c r="Q129" s="146"/>
      <c r="R129" s="147">
        <f t="shared" ref="R129:U129" si="213">SUM(R121:R128)</f>
        <v>0</v>
      </c>
      <c r="S129" s="147">
        <f t="shared" si="213"/>
        <v>0</v>
      </c>
      <c r="T129" s="147">
        <f t="shared" si="213"/>
        <v>0</v>
      </c>
      <c r="U129" s="147">
        <f t="shared" si="213"/>
        <v>0</v>
      </c>
      <c r="V129" s="146"/>
      <c r="W129" s="146"/>
      <c r="X129" s="146"/>
      <c r="Y129" s="147">
        <f>SUM(Y121:Y128)</f>
        <v>0</v>
      </c>
      <c r="Z129" s="146"/>
      <c r="AA129" s="146"/>
      <c r="AB129" s="147">
        <f t="shared" ref="AB129:AF129" si="214">SUM(AB121:AB128)</f>
        <v>0</v>
      </c>
      <c r="AC129" s="147">
        <f t="shared" si="214"/>
        <v>0</v>
      </c>
      <c r="AD129" s="147">
        <f t="shared" si="214"/>
        <v>0</v>
      </c>
      <c r="AE129" s="147">
        <f t="shared" si="214"/>
        <v>0</v>
      </c>
      <c r="AF129" s="147">
        <f t="shared" si="214"/>
        <v>0</v>
      </c>
      <c r="AG129" s="146"/>
      <c r="AH129" s="146"/>
      <c r="AI129" s="146"/>
      <c r="AJ129" s="147">
        <f t="shared" ref="AJ129:AN129" si="215">SUM(AJ121:AJ128)</f>
        <v>0</v>
      </c>
      <c r="AK129" s="147">
        <f t="shared" si="215"/>
        <v>0</v>
      </c>
      <c r="AL129" s="147">
        <f t="shared" si="215"/>
        <v>0</v>
      </c>
      <c r="AM129" s="147">
        <f t="shared" si="215"/>
        <v>0</v>
      </c>
      <c r="AN129" s="147">
        <f t="shared" si="215"/>
        <v>0</v>
      </c>
      <c r="AO129" s="166"/>
      <c r="AP129" s="32"/>
      <c r="AQ129" s="147">
        <f t="shared" ref="AQ129:AT129" si="216">SUM(AQ121:AQ128)</f>
        <v>0</v>
      </c>
      <c r="AR129" s="147">
        <f t="shared" si="216"/>
        <v>0</v>
      </c>
      <c r="AS129" s="147">
        <f t="shared" si="216"/>
        <v>0</v>
      </c>
      <c r="AT129" s="147">
        <f t="shared" si="216"/>
        <v>0</v>
      </c>
      <c r="AU129" s="147">
        <f t="shared" ref="AU129:BB129" si="217">SUM(AU121:AU128)</f>
        <v>0</v>
      </c>
      <c r="AV129" s="147">
        <f t="shared" si="217"/>
        <v>0</v>
      </c>
      <c r="AW129" s="147">
        <f t="shared" si="217"/>
        <v>0</v>
      </c>
      <c r="AX129" s="147">
        <f t="shared" si="217"/>
        <v>0</v>
      </c>
      <c r="AY129" s="147">
        <f t="shared" si="217"/>
        <v>0</v>
      </c>
      <c r="AZ129" s="147">
        <f t="shared" si="217"/>
        <v>0</v>
      </c>
      <c r="BA129" s="147">
        <f t="shared" si="217"/>
        <v>0</v>
      </c>
      <c r="BB129" s="147">
        <f t="shared" si="217"/>
        <v>0</v>
      </c>
    </row>
    <row r="130" spans="1:54" ht="62.4" outlineLevel="2">
      <c r="A130" s="132"/>
      <c r="B130" s="136"/>
      <c r="C130" s="189"/>
      <c r="D130" s="137"/>
      <c r="E130" s="137"/>
      <c r="F130" s="87"/>
      <c r="G130" s="82"/>
      <c r="H130" s="209" t="s">
        <v>512</v>
      </c>
      <c r="I130" s="138"/>
      <c r="J130" s="139"/>
      <c r="K130" s="139"/>
      <c r="L130" s="140" t="str">
        <f>IF(I130&lt;&gt;0,((VLOOKUP(I130,'1. Standard_Cost'!$B$4:$D$9,2)+VLOOKUP(I130,'1. Standard_Cost'!$B$4:$D$9,3))*J130*K130),"0")</f>
        <v>0</v>
      </c>
      <c r="M130" s="140">
        <f>L130*'1. Standard_Cost'!$F$4</f>
        <v>0</v>
      </c>
      <c r="N130" s="141"/>
      <c r="O130" s="141"/>
      <c r="P130" s="141"/>
      <c r="Q130" s="141"/>
      <c r="R130" s="142">
        <f>'1. Standard_Cost'!$B$13*N130*P130</f>
        <v>0</v>
      </c>
      <c r="S130" s="142">
        <f>N130*O130*P130*'1. Standard_Cost'!$C$13</f>
        <v>0</v>
      </c>
      <c r="T130" s="142">
        <f>N130*P130*Q130*'1. Standard_Cost'!$D$13</f>
        <v>0</v>
      </c>
      <c r="U130" s="142">
        <f>N130*O130*'1. Standard_Cost'!$E$13</f>
        <v>0</v>
      </c>
      <c r="V130" s="141"/>
      <c r="W130" s="141"/>
      <c r="X130" s="141"/>
      <c r="Y130" s="142">
        <f>+V130*((X130*'1. Standard_Cost'!$B$17)+(W130*X130*'1. Standard_Cost'!$C$17))</f>
        <v>0</v>
      </c>
      <c r="Z130" s="141"/>
      <c r="AA130" s="141"/>
      <c r="AB130" s="142">
        <f>+Z130*'1. Standard_Cost'!$B$21+AA130*'1. Standard_Cost'!$C$21</f>
        <v>0</v>
      </c>
      <c r="AC130" s="143"/>
      <c r="AD130" s="144"/>
      <c r="AE130" s="142">
        <f>SUM(AD130,AC130,AB130,Y130,U130,T130,S130,R130)*'1. Standard_Cost'!$B$29</f>
        <v>0</v>
      </c>
      <c r="AF130" s="142">
        <f t="shared" ref="AF130:AF146" si="218">SUM(AE130,AD130,AC130,AB130,Y130,U130,T130,S130,R130)</f>
        <v>0</v>
      </c>
      <c r="AG130" s="141"/>
      <c r="AH130" s="141"/>
      <c r="AI130" s="141"/>
      <c r="AJ130" s="145"/>
      <c r="AK130" s="145"/>
      <c r="AL130" s="145"/>
      <c r="AM130" s="142">
        <f>AG130*'1. Standard_Cost'!$B$25+'Incremental_Cost Year 1'!AH130*'1. Standard_Cost'!$C$25+'Incremental_Cost Year 1'!AI130*'1. Standard_Cost'!$D$25+'Incremental_Cost Year 1'!AJ130+'Incremental_Cost Year 1'!AL130+AK130</f>
        <v>0</v>
      </c>
      <c r="AN130" s="142">
        <f>AM130*'1. Standard_Cost'!$C$29</f>
        <v>0</v>
      </c>
      <c r="AO130" s="160"/>
      <c r="AQ130" s="20">
        <f t="shared" ref="AQ130:AQ146" si="219">L130+M130</f>
        <v>0</v>
      </c>
      <c r="AR130" s="20">
        <f t="shared" ref="AR130:AR146" si="220">AF130</f>
        <v>0</v>
      </c>
      <c r="AS130" s="20">
        <f t="shared" ref="AS130:AS146" si="221">AM130+AN130</f>
        <v>0</v>
      </c>
      <c r="AT130" s="20">
        <f>SUM(AQ130,AR130,AS130)</f>
        <v>0</v>
      </c>
      <c r="AU130" s="24"/>
      <c r="AV130" s="24"/>
      <c r="AW130" s="24"/>
      <c r="AX130" s="24"/>
      <c r="AY130" s="24"/>
      <c r="AZ130" s="24"/>
      <c r="BA130" s="24"/>
      <c r="BB130" s="25">
        <f t="shared" ref="BB130:BB146" si="222">SUM(AU130:BA130)-AT130</f>
        <v>0</v>
      </c>
    </row>
    <row r="131" spans="1:54" ht="28.2" customHeight="1" outlineLevel="2">
      <c r="A131" s="132"/>
      <c r="B131" s="136"/>
      <c r="C131" s="189"/>
      <c r="D131" s="154"/>
      <c r="E131" s="154"/>
      <c r="F131" s="84"/>
      <c r="G131" s="83"/>
      <c r="H131" s="209" t="s">
        <v>513</v>
      </c>
      <c r="I131" s="138"/>
      <c r="J131" s="139"/>
      <c r="K131" s="139"/>
      <c r="L131" s="140" t="str">
        <f>IF(I131&lt;&gt;0,((VLOOKUP(I131,'1. Standard_Cost'!$B$4:$D$9,2)+VLOOKUP(I131,'1. Standard_Cost'!$B$4:$D$9,3))*J131*K131),"0")</f>
        <v>0</v>
      </c>
      <c r="M131" s="140">
        <f>L131*'1. Standard_Cost'!$F$4</f>
        <v>0</v>
      </c>
      <c r="N131" s="141"/>
      <c r="O131" s="141"/>
      <c r="P131" s="141"/>
      <c r="Q131" s="141"/>
      <c r="R131" s="142">
        <f>'1. Standard_Cost'!$B$13*N131*P131</f>
        <v>0</v>
      </c>
      <c r="S131" s="142">
        <f>N131*O131*P131*'1. Standard_Cost'!$C$13</f>
        <v>0</v>
      </c>
      <c r="T131" s="142">
        <f>N131*P131*Q131*'1. Standard_Cost'!$D$13</f>
        <v>0</v>
      </c>
      <c r="U131" s="142">
        <f>N131*O131*'1. Standard_Cost'!$E$13</f>
        <v>0</v>
      </c>
      <c r="V131" s="141"/>
      <c r="W131" s="141"/>
      <c r="X131" s="141"/>
      <c r="Y131" s="142">
        <f>+V131*((X131*'1. Standard_Cost'!$B$17)+(W131*X131*'1. Standard_Cost'!$C$17))</f>
        <v>0</v>
      </c>
      <c r="Z131" s="141"/>
      <c r="AA131" s="141"/>
      <c r="AB131" s="142">
        <f>+Z131*'1. Standard_Cost'!$B$21+AA131*'1. Standard_Cost'!$C$21</f>
        <v>0</v>
      </c>
      <c r="AC131" s="143"/>
      <c r="AD131" s="144"/>
      <c r="AE131" s="142">
        <f>SUM(AD131,AC131,AB131,Y131,U131,T131,S131,R131)*'1. Standard_Cost'!$B$29</f>
        <v>0</v>
      </c>
      <c r="AF131" s="142">
        <f t="shared" si="218"/>
        <v>0</v>
      </c>
      <c r="AG131" s="141"/>
      <c r="AH131" s="141"/>
      <c r="AI131" s="141"/>
      <c r="AJ131" s="145"/>
      <c r="AK131" s="145"/>
      <c r="AL131" s="145"/>
      <c r="AM131" s="142">
        <f>AG131*'1. Standard_Cost'!$B$25+'Incremental_Cost Year 1'!AH131*'1. Standard_Cost'!$C$25+'Incremental_Cost Year 1'!AI131*'1. Standard_Cost'!$D$25+'Incremental_Cost Year 1'!AJ131+'Incremental_Cost Year 1'!AL131+AK131</f>
        <v>0</v>
      </c>
      <c r="AN131" s="142">
        <f>AM131*'1. Standard_Cost'!$C$29</f>
        <v>0</v>
      </c>
      <c r="AO131" s="160"/>
      <c r="AQ131" s="20">
        <f t="shared" si="219"/>
        <v>0</v>
      </c>
      <c r="AR131" s="20">
        <f t="shared" si="220"/>
        <v>0</v>
      </c>
      <c r="AS131" s="20">
        <f t="shared" si="221"/>
        <v>0</v>
      </c>
      <c r="AT131" s="20">
        <f t="shared" ref="AT131:AT146" si="223">SUM(AQ131,AR131,AS131)</f>
        <v>0</v>
      </c>
      <c r="AU131" s="24"/>
      <c r="AV131" s="24"/>
      <c r="AW131" s="24"/>
      <c r="AX131" s="24"/>
      <c r="AY131" s="24"/>
      <c r="AZ131" s="24"/>
      <c r="BA131" s="24"/>
      <c r="BB131" s="25">
        <f t="shared" si="222"/>
        <v>0</v>
      </c>
    </row>
    <row r="132" spans="1:54" ht="15.6" outlineLevel="2">
      <c r="A132" s="132"/>
      <c r="B132" s="136"/>
      <c r="C132" s="189"/>
      <c r="D132" s="191"/>
      <c r="E132" s="191"/>
      <c r="F132" s="86"/>
      <c r="G132" s="157"/>
      <c r="H132" s="209" t="s">
        <v>514</v>
      </c>
      <c r="I132" s="138"/>
      <c r="J132" s="139"/>
      <c r="K132" s="139"/>
      <c r="L132" s="140" t="str">
        <f>IF(I132&lt;&gt;0,((VLOOKUP(I132,'1. Standard_Cost'!$B$4:$D$9,2)+VLOOKUP(I132,'1. Standard_Cost'!$B$4:$D$9,3))*J132*K132),"0")</f>
        <v>0</v>
      </c>
      <c r="M132" s="140">
        <f>L132*'1. Standard_Cost'!$F$4</f>
        <v>0</v>
      </c>
      <c r="N132" s="141"/>
      <c r="O132" s="141"/>
      <c r="P132" s="141"/>
      <c r="Q132" s="141"/>
      <c r="R132" s="142">
        <f>'1. Standard_Cost'!$B$13*N132*P132</f>
        <v>0</v>
      </c>
      <c r="S132" s="142">
        <f>N132*O132*P132*'1. Standard_Cost'!$C$13</f>
        <v>0</v>
      </c>
      <c r="T132" s="142">
        <f>N132*P132*Q132*'1. Standard_Cost'!$D$13</f>
        <v>0</v>
      </c>
      <c r="U132" s="142">
        <f>N132*O132*'1. Standard_Cost'!$E$13</f>
        <v>0</v>
      </c>
      <c r="V132" s="141"/>
      <c r="W132" s="141"/>
      <c r="X132" s="141"/>
      <c r="Y132" s="142">
        <f>+V132*((X132*'1. Standard_Cost'!$B$17)+(W132*X132*'1. Standard_Cost'!$C$17))</f>
        <v>0</v>
      </c>
      <c r="Z132" s="141"/>
      <c r="AA132" s="141"/>
      <c r="AB132" s="142">
        <f>+Z132*'1. Standard_Cost'!$B$21+AA132*'1. Standard_Cost'!$C$21</f>
        <v>0</v>
      </c>
      <c r="AC132" s="143"/>
      <c r="AD132" s="144"/>
      <c r="AE132" s="142">
        <f>SUM(AD132,AC132,AB132,Y132,U132,T132,S132,R132)*'1. Standard_Cost'!$B$29</f>
        <v>0</v>
      </c>
      <c r="AF132" s="142">
        <f t="shared" si="218"/>
        <v>0</v>
      </c>
      <c r="AG132" s="141"/>
      <c r="AH132" s="141"/>
      <c r="AI132" s="141"/>
      <c r="AJ132" s="145"/>
      <c r="AK132" s="145"/>
      <c r="AL132" s="145"/>
      <c r="AM132" s="142">
        <f>AG132*'1. Standard_Cost'!$B$25+'Incremental_Cost Year 1'!AH132*'1. Standard_Cost'!$C$25+'Incremental_Cost Year 1'!AI132*'1. Standard_Cost'!$D$25+'Incremental_Cost Year 1'!AJ132+'Incremental_Cost Year 1'!AL132+AK132</f>
        <v>0</v>
      </c>
      <c r="AN132" s="142">
        <f>AM132*'1. Standard_Cost'!$C$29</f>
        <v>0</v>
      </c>
      <c r="AO132" s="160"/>
      <c r="AQ132" s="20">
        <f t="shared" si="219"/>
        <v>0</v>
      </c>
      <c r="AR132" s="20">
        <f t="shared" si="220"/>
        <v>0</v>
      </c>
      <c r="AS132" s="20">
        <f t="shared" si="221"/>
        <v>0</v>
      </c>
      <c r="AT132" s="20">
        <f t="shared" si="223"/>
        <v>0</v>
      </c>
      <c r="AU132" s="24"/>
      <c r="AV132" s="24"/>
      <c r="AW132" s="24"/>
      <c r="AX132" s="24"/>
      <c r="AY132" s="24"/>
      <c r="AZ132" s="24"/>
      <c r="BA132" s="24"/>
      <c r="BB132" s="25">
        <f t="shared" si="222"/>
        <v>0</v>
      </c>
    </row>
    <row r="133" spans="1:54" ht="46.8" outlineLevel="2">
      <c r="A133" s="132"/>
      <c r="B133" s="136"/>
      <c r="C133" s="189"/>
      <c r="D133" s="87"/>
      <c r="E133" s="87"/>
      <c r="F133" s="87"/>
      <c r="G133" s="82"/>
      <c r="H133" s="217" t="s">
        <v>450</v>
      </c>
      <c r="I133" s="138"/>
      <c r="J133" s="139"/>
      <c r="K133" s="139"/>
      <c r="L133" s="140" t="str">
        <f>IF(I133&lt;&gt;0,((VLOOKUP(I133,'1. Standard_Cost'!$B$4:$D$9,2)+VLOOKUP(I133,'1. Standard_Cost'!$B$4:$D$9,3))*J133*K133),"0")</f>
        <v>0</v>
      </c>
      <c r="M133" s="140">
        <f>L133*'1. Standard_Cost'!$F$4</f>
        <v>0</v>
      </c>
      <c r="N133" s="141"/>
      <c r="O133" s="141"/>
      <c r="P133" s="141"/>
      <c r="Q133" s="141"/>
      <c r="R133" s="142">
        <f>'1. Standard_Cost'!$B$13*N133*P133</f>
        <v>0</v>
      </c>
      <c r="S133" s="142">
        <f>N133*O133*P133*'1. Standard_Cost'!$C$13</f>
        <v>0</v>
      </c>
      <c r="T133" s="142">
        <f>N133*P133*Q133*'1. Standard_Cost'!$D$13</f>
        <v>0</v>
      </c>
      <c r="U133" s="142">
        <f>N133*O133*'1. Standard_Cost'!$E$13</f>
        <v>0</v>
      </c>
      <c r="V133" s="141"/>
      <c r="W133" s="141"/>
      <c r="X133" s="141"/>
      <c r="Y133" s="142">
        <f>+V133*((X133*'1. Standard_Cost'!$B$17)+(W133*X133*'1. Standard_Cost'!$C$17))</f>
        <v>0</v>
      </c>
      <c r="Z133" s="141"/>
      <c r="AA133" s="141"/>
      <c r="AB133" s="142">
        <f>+Z133*'1. Standard_Cost'!$B$21+AA133*'1. Standard_Cost'!$C$21</f>
        <v>0</v>
      </c>
      <c r="AC133" s="143"/>
      <c r="AD133" s="144"/>
      <c r="AE133" s="142">
        <f>SUM(AD133,AC133,AB133,Y133,U133,T133,S133,R133)*'1. Standard_Cost'!$B$29</f>
        <v>0</v>
      </c>
      <c r="AF133" s="142">
        <f t="shared" si="218"/>
        <v>0</v>
      </c>
      <c r="AG133" s="141"/>
      <c r="AH133" s="141"/>
      <c r="AI133" s="141"/>
      <c r="AJ133" s="145"/>
      <c r="AK133" s="145"/>
      <c r="AL133" s="145"/>
      <c r="AM133" s="142">
        <f>AG133*'1. Standard_Cost'!$B$25+'Incremental_Cost Year 1'!AH133*'1. Standard_Cost'!$C$25+'Incremental_Cost Year 1'!AI133*'1. Standard_Cost'!$D$25+'Incremental_Cost Year 1'!AJ133+'Incremental_Cost Year 1'!AL133+AK133</f>
        <v>0</v>
      </c>
      <c r="AN133" s="142">
        <f>AM133*'1. Standard_Cost'!$C$29</f>
        <v>0</v>
      </c>
      <c r="AO133" s="160"/>
      <c r="AQ133" s="20">
        <f t="shared" si="219"/>
        <v>0</v>
      </c>
      <c r="AR133" s="20">
        <f t="shared" si="220"/>
        <v>0</v>
      </c>
      <c r="AS133" s="20">
        <f t="shared" si="221"/>
        <v>0</v>
      </c>
      <c r="AT133" s="20">
        <f t="shared" si="223"/>
        <v>0</v>
      </c>
      <c r="AU133" s="24"/>
      <c r="AV133" s="24">
        <v>0</v>
      </c>
      <c r="AW133" s="24"/>
      <c r="AX133" s="24"/>
      <c r="AY133" s="24"/>
      <c r="AZ133" s="24"/>
      <c r="BA133" s="24"/>
      <c r="BB133" s="25">
        <f t="shared" si="222"/>
        <v>0</v>
      </c>
    </row>
    <row r="134" spans="1:54" ht="15.6" outlineLevel="2">
      <c r="A134" s="132"/>
      <c r="B134" s="136"/>
      <c r="C134" s="189"/>
      <c r="D134" s="84"/>
      <c r="E134" s="84"/>
      <c r="F134" s="84"/>
      <c r="G134" s="83"/>
      <c r="H134" s="218" t="s">
        <v>574</v>
      </c>
      <c r="I134" s="138"/>
      <c r="J134" s="139"/>
      <c r="K134" s="139"/>
      <c r="L134" s="140" t="str">
        <f>IF(I134&lt;&gt;0,((VLOOKUP(I134,'1. Standard_Cost'!$B$4:$D$9,2)+VLOOKUP(I134,'1. Standard_Cost'!$B$4:$D$9,3))*J134*K134),"0")</f>
        <v>0</v>
      </c>
      <c r="M134" s="140">
        <f>L134*'1. Standard_Cost'!$F$4</f>
        <v>0</v>
      </c>
      <c r="N134" s="141"/>
      <c r="O134" s="141"/>
      <c r="P134" s="141"/>
      <c r="Q134" s="141"/>
      <c r="R134" s="142">
        <f>'1. Standard_Cost'!$B$13*N134*P134</f>
        <v>0</v>
      </c>
      <c r="S134" s="142">
        <f>N134*O134*P134*'1. Standard_Cost'!$C$13</f>
        <v>0</v>
      </c>
      <c r="T134" s="142">
        <f>N134*P134*Q134*'1. Standard_Cost'!$D$13</f>
        <v>0</v>
      </c>
      <c r="U134" s="142">
        <f>N134*O134*'1. Standard_Cost'!$E$13</f>
        <v>0</v>
      </c>
      <c r="V134" s="141"/>
      <c r="W134" s="141"/>
      <c r="X134" s="141"/>
      <c r="Y134" s="142">
        <f>+V134*((X134*'1. Standard_Cost'!$B$17)+(W134*X134*'1. Standard_Cost'!$C$17))</f>
        <v>0</v>
      </c>
      <c r="Z134" s="141"/>
      <c r="AA134" s="141"/>
      <c r="AB134" s="142">
        <f>+Z134*'1. Standard_Cost'!$B$21+AA134*'1. Standard_Cost'!$C$21</f>
        <v>0</v>
      </c>
      <c r="AC134" s="143"/>
      <c r="AD134" s="144"/>
      <c r="AE134" s="142">
        <f>SUM(AD134,AC134,AB134,Y134,U134,T134,S134,R134)*'1. Standard_Cost'!$B$29</f>
        <v>0</v>
      </c>
      <c r="AF134" s="142">
        <f t="shared" si="218"/>
        <v>0</v>
      </c>
      <c r="AG134" s="141"/>
      <c r="AH134" s="141"/>
      <c r="AI134" s="141"/>
      <c r="AJ134" s="145"/>
      <c r="AK134" s="145"/>
      <c r="AL134" s="145"/>
      <c r="AM134" s="142">
        <f>AG134*'1. Standard_Cost'!$B$25+'Incremental_Cost Year 1'!AH134*'1. Standard_Cost'!$C$25+'Incremental_Cost Year 1'!AI134*'1. Standard_Cost'!$D$25+'Incremental_Cost Year 1'!AJ134+'Incremental_Cost Year 1'!AL134+AK134</f>
        <v>0</v>
      </c>
      <c r="AN134" s="142">
        <f>AM134*'1. Standard_Cost'!$C$29</f>
        <v>0</v>
      </c>
      <c r="AO134" s="160"/>
      <c r="AQ134" s="20">
        <f t="shared" si="219"/>
        <v>0</v>
      </c>
      <c r="AR134" s="20">
        <f t="shared" si="220"/>
        <v>0</v>
      </c>
      <c r="AS134" s="20">
        <f t="shared" si="221"/>
        <v>0</v>
      </c>
      <c r="AT134" s="20">
        <f t="shared" si="223"/>
        <v>0</v>
      </c>
      <c r="AU134" s="24"/>
      <c r="AV134" s="24">
        <v>0</v>
      </c>
      <c r="AW134" s="24"/>
      <c r="AX134" s="24"/>
      <c r="AY134" s="24"/>
      <c r="AZ134" s="24"/>
      <c r="BA134" s="24"/>
      <c r="BB134" s="25">
        <f t="shared" si="222"/>
        <v>0</v>
      </c>
    </row>
    <row r="135" spans="1:54" ht="15.6" outlineLevel="2">
      <c r="A135" s="132"/>
      <c r="B135" s="136"/>
      <c r="C135" s="189"/>
      <c r="D135" s="84"/>
      <c r="E135" s="84"/>
      <c r="F135" s="84"/>
      <c r="G135" s="83"/>
      <c r="H135" s="218" t="s">
        <v>573</v>
      </c>
      <c r="I135" s="138"/>
      <c r="J135" s="139"/>
      <c r="K135" s="139"/>
      <c r="L135" s="140" t="str">
        <f>IF(I135&lt;&gt;0,((VLOOKUP(I135,'1. Standard_Cost'!$B$4:$D$9,2)+VLOOKUP(I135,'1. Standard_Cost'!$B$4:$D$9,3))*J135*K135),"0")</f>
        <v>0</v>
      </c>
      <c r="M135" s="140">
        <f>L135*'1. Standard_Cost'!$F$4</f>
        <v>0</v>
      </c>
      <c r="N135" s="141"/>
      <c r="O135" s="141"/>
      <c r="P135" s="141"/>
      <c r="Q135" s="141"/>
      <c r="R135" s="142">
        <f>'1. Standard_Cost'!$B$13*N135*P135</f>
        <v>0</v>
      </c>
      <c r="S135" s="142">
        <f>N135*O135*P135*'1. Standard_Cost'!$C$13</f>
        <v>0</v>
      </c>
      <c r="T135" s="142">
        <f>N135*P135*Q135*'1. Standard_Cost'!$D$13</f>
        <v>0</v>
      </c>
      <c r="U135" s="142">
        <f>N135*O135*'1. Standard_Cost'!$E$13</f>
        <v>0</v>
      </c>
      <c r="V135" s="141"/>
      <c r="W135" s="141"/>
      <c r="X135" s="141"/>
      <c r="Y135" s="142">
        <f>+V135*((X135*'1. Standard_Cost'!$B$17)+(W135*X135*'1. Standard_Cost'!$C$17))</f>
        <v>0</v>
      </c>
      <c r="Z135" s="141"/>
      <c r="AA135" s="141"/>
      <c r="AB135" s="142">
        <f>+Z135*'1. Standard_Cost'!$B$21+AA135*'1. Standard_Cost'!$C$21</f>
        <v>0</v>
      </c>
      <c r="AC135" s="143"/>
      <c r="AD135" s="144"/>
      <c r="AE135" s="142">
        <f>SUM(AD135,AC135,AB135,Y135,U135,T135,S135,R135)*'1. Standard_Cost'!$B$29</f>
        <v>0</v>
      </c>
      <c r="AF135" s="142">
        <f t="shared" si="218"/>
        <v>0</v>
      </c>
      <c r="AG135" s="141"/>
      <c r="AH135" s="141"/>
      <c r="AI135" s="141"/>
      <c r="AJ135" s="145"/>
      <c r="AK135" s="145"/>
      <c r="AL135" s="145"/>
      <c r="AM135" s="142">
        <f>AG135*'1. Standard_Cost'!$B$25+'Incremental_Cost Year 1'!AH135*'1. Standard_Cost'!$C$25+'Incremental_Cost Year 1'!AI135*'1. Standard_Cost'!$D$25+'Incremental_Cost Year 1'!AJ135+'Incremental_Cost Year 1'!AL135+AK135</f>
        <v>0</v>
      </c>
      <c r="AN135" s="142">
        <f>AM135*'1. Standard_Cost'!$C$29</f>
        <v>0</v>
      </c>
      <c r="AO135" s="160"/>
      <c r="AQ135" s="20">
        <f t="shared" si="219"/>
        <v>0</v>
      </c>
      <c r="AR135" s="20">
        <f t="shared" si="220"/>
        <v>0</v>
      </c>
      <c r="AS135" s="20">
        <f t="shared" si="221"/>
        <v>0</v>
      </c>
      <c r="AT135" s="20">
        <f t="shared" si="223"/>
        <v>0</v>
      </c>
      <c r="AU135" s="24"/>
      <c r="AV135" s="24">
        <v>0</v>
      </c>
      <c r="AW135" s="24"/>
      <c r="AX135" s="24"/>
      <c r="AY135" s="24"/>
      <c r="AZ135" s="24"/>
      <c r="BA135" s="24"/>
      <c r="BB135" s="25">
        <f t="shared" si="222"/>
        <v>0</v>
      </c>
    </row>
    <row r="136" spans="1:54" ht="15.6" outlineLevel="2">
      <c r="A136" s="132"/>
      <c r="B136" s="136"/>
      <c r="C136" s="189"/>
      <c r="D136" s="84"/>
      <c r="E136" s="84"/>
      <c r="F136" s="84"/>
      <c r="G136" s="83"/>
      <c r="H136" s="218" t="s">
        <v>575</v>
      </c>
      <c r="I136" s="138"/>
      <c r="J136" s="139"/>
      <c r="K136" s="139"/>
      <c r="L136" s="140" t="str">
        <f>IF(I136&lt;&gt;0,((VLOOKUP(I136,'1. Standard_Cost'!$B$4:$D$9,2)+VLOOKUP(I136,'1. Standard_Cost'!$B$4:$D$9,3))*J136*K136),"0")</f>
        <v>0</v>
      </c>
      <c r="M136" s="140">
        <f>L136*'1. Standard_Cost'!$F$4</f>
        <v>0</v>
      </c>
      <c r="N136" s="141"/>
      <c r="O136" s="141"/>
      <c r="P136" s="141"/>
      <c r="Q136" s="141"/>
      <c r="R136" s="142">
        <f>'1. Standard_Cost'!$B$13*N136*P136</f>
        <v>0</v>
      </c>
      <c r="S136" s="142">
        <f>N136*O136*P136*'1. Standard_Cost'!$C$13</f>
        <v>0</v>
      </c>
      <c r="T136" s="142">
        <f>N136*P136*Q136*'1. Standard_Cost'!$D$13</f>
        <v>0</v>
      </c>
      <c r="U136" s="142">
        <f>N136*O136*'1. Standard_Cost'!$E$13</f>
        <v>0</v>
      </c>
      <c r="V136" s="141"/>
      <c r="W136" s="141"/>
      <c r="X136" s="141"/>
      <c r="Y136" s="142">
        <f>+V136*((X136*'1. Standard_Cost'!$B$17)+(W136*X136*'1. Standard_Cost'!$C$17))</f>
        <v>0</v>
      </c>
      <c r="Z136" s="141"/>
      <c r="AA136" s="141"/>
      <c r="AB136" s="142">
        <f>+Z136*'1. Standard_Cost'!$B$21+AA136*'1. Standard_Cost'!$C$21</f>
        <v>0</v>
      </c>
      <c r="AC136" s="143"/>
      <c r="AD136" s="144"/>
      <c r="AE136" s="142">
        <f>SUM(AD136,AC136,AB136,Y136,U136,T136,S136,R136)*'1. Standard_Cost'!$B$29</f>
        <v>0</v>
      </c>
      <c r="AF136" s="142">
        <f t="shared" si="218"/>
        <v>0</v>
      </c>
      <c r="AG136" s="141"/>
      <c r="AH136" s="141"/>
      <c r="AI136" s="141"/>
      <c r="AJ136" s="145"/>
      <c r="AK136" s="145"/>
      <c r="AL136" s="145"/>
      <c r="AM136" s="142">
        <f>AG136*'1. Standard_Cost'!$B$25+'Incremental_Cost Year 1'!AH136*'1. Standard_Cost'!$C$25+'Incremental_Cost Year 1'!AI136*'1. Standard_Cost'!$D$25+'Incremental_Cost Year 1'!AJ136+'Incremental_Cost Year 1'!AL136+AK136</f>
        <v>0</v>
      </c>
      <c r="AN136" s="142">
        <f>AM136*'1. Standard_Cost'!$C$29</f>
        <v>0</v>
      </c>
      <c r="AO136" s="160"/>
      <c r="AQ136" s="20">
        <f t="shared" si="219"/>
        <v>0</v>
      </c>
      <c r="AR136" s="20">
        <f t="shared" si="220"/>
        <v>0</v>
      </c>
      <c r="AS136" s="20">
        <f t="shared" si="221"/>
        <v>0</v>
      </c>
      <c r="AT136" s="20">
        <f t="shared" si="223"/>
        <v>0</v>
      </c>
      <c r="AU136" s="24"/>
      <c r="AV136" s="24">
        <v>0</v>
      </c>
      <c r="AW136" s="24"/>
      <c r="AX136" s="24"/>
      <c r="AY136" s="24"/>
      <c r="AZ136" s="24"/>
      <c r="BA136" s="24"/>
      <c r="BB136" s="25">
        <f t="shared" si="222"/>
        <v>0</v>
      </c>
    </row>
    <row r="137" spans="1:54" ht="15.6" outlineLevel="2">
      <c r="A137" s="132"/>
      <c r="B137" s="136"/>
      <c r="C137" s="189"/>
      <c r="D137" s="84"/>
      <c r="E137" s="84"/>
      <c r="F137" s="84"/>
      <c r="G137" s="83"/>
      <c r="H137" s="218" t="s">
        <v>517</v>
      </c>
      <c r="I137" s="138"/>
      <c r="J137" s="139"/>
      <c r="K137" s="139"/>
      <c r="L137" s="140" t="str">
        <f>IF(I137&lt;&gt;0,((VLOOKUP(I137,'1. Standard_Cost'!$B$4:$D$9,2)+VLOOKUP(I137,'1. Standard_Cost'!$B$4:$D$9,3))*J137*K137),"0")</f>
        <v>0</v>
      </c>
      <c r="M137" s="140">
        <f>L137*'1. Standard_Cost'!$F$4</f>
        <v>0</v>
      </c>
      <c r="N137" s="141"/>
      <c r="O137" s="141"/>
      <c r="P137" s="141"/>
      <c r="Q137" s="141"/>
      <c r="R137" s="142">
        <f>'1. Standard_Cost'!$B$13*N137*P137</f>
        <v>0</v>
      </c>
      <c r="S137" s="142">
        <f>N137*O137*P137*'1. Standard_Cost'!$C$13</f>
        <v>0</v>
      </c>
      <c r="T137" s="142">
        <f>N137*P137*Q137*'1. Standard_Cost'!$D$13</f>
        <v>0</v>
      </c>
      <c r="U137" s="142">
        <f>N137*O137*'1. Standard_Cost'!$E$13</f>
        <v>0</v>
      </c>
      <c r="V137" s="141"/>
      <c r="W137" s="141"/>
      <c r="X137" s="141"/>
      <c r="Y137" s="142">
        <f>+V137*((X137*'1. Standard_Cost'!$B$17)+(W137*X137*'1. Standard_Cost'!$C$17))</f>
        <v>0</v>
      </c>
      <c r="Z137" s="141"/>
      <c r="AA137" s="141"/>
      <c r="AB137" s="142">
        <f>+Z137*'1. Standard_Cost'!$B$21+AA137*'1. Standard_Cost'!$C$21</f>
        <v>0</v>
      </c>
      <c r="AC137" s="143"/>
      <c r="AD137" s="144"/>
      <c r="AE137" s="142">
        <f>SUM(AD137,AC137,AB137,Y137,U137,T137,S137,R137)*'1. Standard_Cost'!$B$29</f>
        <v>0</v>
      </c>
      <c r="AF137" s="142">
        <f t="shared" si="218"/>
        <v>0</v>
      </c>
      <c r="AG137" s="141"/>
      <c r="AH137" s="141"/>
      <c r="AI137" s="141"/>
      <c r="AJ137" s="145"/>
      <c r="AK137" s="145"/>
      <c r="AL137" s="145"/>
      <c r="AM137" s="142">
        <f>AG137*'1. Standard_Cost'!$B$25+'Incremental_Cost Year 1'!AH137*'1. Standard_Cost'!$C$25+'Incremental_Cost Year 1'!AI137*'1. Standard_Cost'!$D$25+'Incremental_Cost Year 1'!AJ137+'Incremental_Cost Year 1'!AL137+AK137</f>
        <v>0</v>
      </c>
      <c r="AN137" s="142">
        <f>AM137*'1. Standard_Cost'!$C$29</f>
        <v>0</v>
      </c>
      <c r="AO137" s="160"/>
      <c r="AQ137" s="20">
        <f t="shared" si="219"/>
        <v>0</v>
      </c>
      <c r="AR137" s="20">
        <f t="shared" si="220"/>
        <v>0</v>
      </c>
      <c r="AS137" s="20">
        <f t="shared" si="221"/>
        <v>0</v>
      </c>
      <c r="AT137" s="20">
        <f t="shared" si="223"/>
        <v>0</v>
      </c>
      <c r="AU137" s="24"/>
      <c r="AV137" s="24">
        <v>0</v>
      </c>
      <c r="AW137" s="24"/>
      <c r="AX137" s="24"/>
      <c r="AY137" s="24"/>
      <c r="AZ137" s="24"/>
      <c r="BA137" s="24"/>
      <c r="BB137" s="25">
        <f t="shared" si="222"/>
        <v>0</v>
      </c>
    </row>
    <row r="138" spans="1:54" ht="15.6" outlineLevel="2">
      <c r="A138" s="132"/>
      <c r="B138" s="136"/>
      <c r="C138" s="189"/>
      <c r="D138" s="84"/>
      <c r="E138" s="84"/>
      <c r="F138" s="84"/>
      <c r="G138" s="83"/>
      <c r="H138" s="218" t="s">
        <v>518</v>
      </c>
      <c r="I138" s="138"/>
      <c r="J138" s="139"/>
      <c r="K138" s="139"/>
      <c r="L138" s="140" t="str">
        <f>IF(I138&lt;&gt;0,((VLOOKUP(I138,'1. Standard_Cost'!$B$4:$D$9,2)+VLOOKUP(I138,'1. Standard_Cost'!$B$4:$D$9,3))*J138*K138),"0")</f>
        <v>0</v>
      </c>
      <c r="M138" s="140">
        <f>L138*'1. Standard_Cost'!$F$4</f>
        <v>0</v>
      </c>
      <c r="N138" s="141"/>
      <c r="O138" s="141"/>
      <c r="P138" s="141"/>
      <c r="Q138" s="141"/>
      <c r="R138" s="142">
        <f>'1. Standard_Cost'!$B$13*N138*P138</f>
        <v>0</v>
      </c>
      <c r="S138" s="142">
        <f>N138*O138*P138*'1. Standard_Cost'!$C$13</f>
        <v>0</v>
      </c>
      <c r="T138" s="142">
        <f>N138*P138*Q138*'1. Standard_Cost'!$D$13</f>
        <v>0</v>
      </c>
      <c r="U138" s="142">
        <f>N138*O138*'1. Standard_Cost'!$E$13</f>
        <v>0</v>
      </c>
      <c r="V138" s="141"/>
      <c r="W138" s="141"/>
      <c r="X138" s="141"/>
      <c r="Y138" s="142">
        <f>+V138*((X138*'1. Standard_Cost'!$B$17)+(W138*X138*'1. Standard_Cost'!$C$17))</f>
        <v>0</v>
      </c>
      <c r="Z138" s="141"/>
      <c r="AA138" s="141"/>
      <c r="AB138" s="142">
        <f>+Z138*'1. Standard_Cost'!$B$21+AA138*'1. Standard_Cost'!$C$21</f>
        <v>0</v>
      </c>
      <c r="AC138" s="143"/>
      <c r="AD138" s="144"/>
      <c r="AE138" s="142">
        <f>SUM(AD138,AC138,AB138,Y138,U138,T138,S138,R138)*'1. Standard_Cost'!$B$29</f>
        <v>0</v>
      </c>
      <c r="AF138" s="142">
        <f t="shared" si="218"/>
        <v>0</v>
      </c>
      <c r="AG138" s="141"/>
      <c r="AH138" s="141"/>
      <c r="AI138" s="141"/>
      <c r="AJ138" s="145"/>
      <c r="AK138" s="145"/>
      <c r="AL138" s="145"/>
      <c r="AM138" s="142">
        <f>AG138*'1. Standard_Cost'!$B$25+'Incremental_Cost Year 1'!AH138*'1. Standard_Cost'!$C$25+'Incremental_Cost Year 1'!AI138*'1. Standard_Cost'!$D$25+'Incremental_Cost Year 1'!AJ138+'Incremental_Cost Year 1'!AL138+AK138</f>
        <v>0</v>
      </c>
      <c r="AN138" s="142">
        <f>AM138*'1. Standard_Cost'!$C$29</f>
        <v>0</v>
      </c>
      <c r="AO138" s="160"/>
      <c r="AQ138" s="20">
        <f t="shared" si="219"/>
        <v>0</v>
      </c>
      <c r="AR138" s="20">
        <f t="shared" si="220"/>
        <v>0</v>
      </c>
      <c r="AS138" s="20">
        <f t="shared" si="221"/>
        <v>0</v>
      </c>
      <c r="AT138" s="20">
        <f t="shared" si="223"/>
        <v>0</v>
      </c>
      <c r="AU138" s="24"/>
      <c r="AV138" s="24">
        <v>0</v>
      </c>
      <c r="AW138" s="24"/>
      <c r="AX138" s="24"/>
      <c r="AY138" s="24"/>
      <c r="AZ138" s="24"/>
      <c r="BA138" s="24"/>
      <c r="BB138" s="25">
        <f t="shared" si="222"/>
        <v>0</v>
      </c>
    </row>
    <row r="139" spans="1:54" ht="15.6" outlineLevel="2">
      <c r="A139" s="132"/>
      <c r="B139" s="136"/>
      <c r="C139" s="189"/>
      <c r="D139" s="86"/>
      <c r="E139" s="86"/>
      <c r="F139" s="86"/>
      <c r="G139" s="157"/>
      <c r="H139" s="219" t="s">
        <v>519</v>
      </c>
      <c r="I139" s="138"/>
      <c r="J139" s="139"/>
      <c r="K139" s="139"/>
      <c r="L139" s="140" t="str">
        <f>IF(I139&lt;&gt;0,((VLOOKUP(I139,'1. Standard_Cost'!$B$4:$D$9,2)+VLOOKUP(I139,'1. Standard_Cost'!$B$4:$D$9,3))*J139*K139),"0")</f>
        <v>0</v>
      </c>
      <c r="M139" s="140">
        <f>L139*'1. Standard_Cost'!$F$4</f>
        <v>0</v>
      </c>
      <c r="N139" s="141"/>
      <c r="O139" s="141"/>
      <c r="P139" s="141"/>
      <c r="Q139" s="141"/>
      <c r="R139" s="142">
        <f>'1. Standard_Cost'!$B$13*N139*P139</f>
        <v>0</v>
      </c>
      <c r="S139" s="142">
        <f>N139*O139*P139*'1. Standard_Cost'!$C$13</f>
        <v>0</v>
      </c>
      <c r="T139" s="142">
        <f>N139*P139*Q139*'1. Standard_Cost'!$D$13</f>
        <v>0</v>
      </c>
      <c r="U139" s="142">
        <f>N139*O139*'1. Standard_Cost'!$E$13</f>
        <v>0</v>
      </c>
      <c r="V139" s="141"/>
      <c r="W139" s="141"/>
      <c r="X139" s="141"/>
      <c r="Y139" s="142">
        <f>+V139*((X139*'1. Standard_Cost'!$B$17)+(W139*X139*'1. Standard_Cost'!$C$17))</f>
        <v>0</v>
      </c>
      <c r="Z139" s="141"/>
      <c r="AA139" s="141"/>
      <c r="AB139" s="142">
        <f>+Z139*'1. Standard_Cost'!$B$21+AA139*'1. Standard_Cost'!$C$21</f>
        <v>0</v>
      </c>
      <c r="AC139" s="143"/>
      <c r="AD139" s="144"/>
      <c r="AE139" s="142">
        <f>SUM(AD139,AC139,AB139,Y139,U139,T139,S139,R139)*'1. Standard_Cost'!$B$29</f>
        <v>0</v>
      </c>
      <c r="AF139" s="142">
        <f t="shared" si="218"/>
        <v>0</v>
      </c>
      <c r="AG139" s="141"/>
      <c r="AH139" s="141"/>
      <c r="AI139" s="141"/>
      <c r="AJ139" s="145"/>
      <c r="AK139" s="145"/>
      <c r="AL139" s="145"/>
      <c r="AM139" s="142">
        <f>AG139*'1. Standard_Cost'!$B$25+'Incremental_Cost Year 1'!AH139*'1. Standard_Cost'!$C$25+'Incremental_Cost Year 1'!AI139*'1. Standard_Cost'!$D$25+'Incremental_Cost Year 1'!AJ139+'Incremental_Cost Year 1'!AL139+AK139</f>
        <v>0</v>
      </c>
      <c r="AN139" s="142">
        <f>AM139*'1. Standard_Cost'!$C$29</f>
        <v>0</v>
      </c>
      <c r="AO139" s="160"/>
      <c r="AQ139" s="20">
        <f t="shared" si="219"/>
        <v>0</v>
      </c>
      <c r="AR139" s="20">
        <f t="shared" si="220"/>
        <v>0</v>
      </c>
      <c r="AS139" s="20">
        <f t="shared" si="221"/>
        <v>0</v>
      </c>
      <c r="AT139" s="20">
        <f t="shared" si="223"/>
        <v>0</v>
      </c>
      <c r="AU139" s="24"/>
      <c r="AV139" s="24">
        <v>0</v>
      </c>
      <c r="AW139" s="24"/>
      <c r="AX139" s="24"/>
      <c r="AY139" s="24"/>
      <c r="AZ139" s="24"/>
      <c r="BA139" s="24"/>
      <c r="BB139" s="25">
        <f t="shared" si="222"/>
        <v>0</v>
      </c>
    </row>
    <row r="140" spans="1:54" ht="46.8" outlineLevel="2">
      <c r="A140" s="132"/>
      <c r="B140" s="136"/>
      <c r="C140" s="189"/>
      <c r="D140" s="84"/>
      <c r="E140" s="84"/>
      <c r="F140" s="84"/>
      <c r="G140" s="83"/>
      <c r="H140" s="213" t="s">
        <v>451</v>
      </c>
      <c r="I140" s="138"/>
      <c r="J140" s="139"/>
      <c r="K140" s="139"/>
      <c r="L140" s="140" t="str">
        <f>IF(I140&lt;&gt;0,((VLOOKUP(I140,'1. Standard_Cost'!$B$4:$D$9,2)+VLOOKUP(I140,'1. Standard_Cost'!$B$4:$D$9,3))*J140*K140),"0")</f>
        <v>0</v>
      </c>
      <c r="M140" s="140">
        <f>L140*'1. Standard_Cost'!$F$4</f>
        <v>0</v>
      </c>
      <c r="N140" s="141"/>
      <c r="O140" s="141"/>
      <c r="P140" s="141"/>
      <c r="Q140" s="141"/>
      <c r="R140" s="142">
        <f>'1. Standard_Cost'!$B$13*N140*P140</f>
        <v>0</v>
      </c>
      <c r="S140" s="142">
        <f>N140*O140*P140*'1. Standard_Cost'!$C$13</f>
        <v>0</v>
      </c>
      <c r="T140" s="142">
        <f>N140*P140*Q140*'1. Standard_Cost'!$D$13</f>
        <v>0</v>
      </c>
      <c r="U140" s="142">
        <f>N140*O140*'1. Standard_Cost'!$E$13</f>
        <v>0</v>
      </c>
      <c r="V140" s="141"/>
      <c r="W140" s="141"/>
      <c r="X140" s="141"/>
      <c r="Y140" s="142">
        <f>+V140*((X140*'1. Standard_Cost'!$B$17)+(W140*X140*'1. Standard_Cost'!$C$17))</f>
        <v>0</v>
      </c>
      <c r="Z140" s="141"/>
      <c r="AA140" s="141"/>
      <c r="AB140" s="142">
        <f>+Z140*'1. Standard_Cost'!$B$21+AA140*'1. Standard_Cost'!$C$21</f>
        <v>0</v>
      </c>
      <c r="AC140" s="143"/>
      <c r="AD140" s="144"/>
      <c r="AE140" s="142">
        <f>SUM(AD140,AC140,AB140,Y140,U140,T140,S140,R140)*'1. Standard_Cost'!$B$29</f>
        <v>0</v>
      </c>
      <c r="AF140" s="142">
        <f t="shared" si="218"/>
        <v>0</v>
      </c>
      <c r="AG140" s="141"/>
      <c r="AH140" s="141"/>
      <c r="AI140" s="141"/>
      <c r="AJ140" s="145"/>
      <c r="AK140" s="145"/>
      <c r="AL140" s="145"/>
      <c r="AM140" s="142">
        <f>AG140*'1. Standard_Cost'!$B$25+'Incremental_Cost Year 1'!AH140*'1. Standard_Cost'!$C$25+'Incremental_Cost Year 1'!AI140*'1. Standard_Cost'!$D$25+'Incremental_Cost Year 1'!AJ140+'Incremental_Cost Year 1'!AL140+AK140</f>
        <v>0</v>
      </c>
      <c r="AN140" s="142">
        <f>AM140*'1. Standard_Cost'!$C$29</f>
        <v>0</v>
      </c>
      <c r="AO140" s="160"/>
      <c r="AQ140" s="20">
        <f t="shared" si="219"/>
        <v>0</v>
      </c>
      <c r="AR140" s="20">
        <f t="shared" si="220"/>
        <v>0</v>
      </c>
      <c r="AS140" s="20">
        <f t="shared" si="221"/>
        <v>0</v>
      </c>
      <c r="AT140" s="20">
        <f t="shared" si="223"/>
        <v>0</v>
      </c>
      <c r="AU140" s="24"/>
      <c r="AV140" s="24"/>
      <c r="AW140" s="24"/>
      <c r="AX140" s="24"/>
      <c r="AY140" s="24"/>
      <c r="AZ140" s="24"/>
      <c r="BA140" s="24"/>
      <c r="BB140" s="25">
        <f t="shared" si="222"/>
        <v>0</v>
      </c>
    </row>
    <row r="141" spans="1:54" ht="15.6" outlineLevel="2">
      <c r="A141" s="132"/>
      <c r="B141" s="136"/>
      <c r="C141" s="189"/>
      <c r="D141" s="84"/>
      <c r="E141" s="84"/>
      <c r="F141" s="84"/>
      <c r="G141" s="83"/>
      <c r="H141" s="209" t="s">
        <v>515</v>
      </c>
      <c r="I141" s="138"/>
      <c r="J141" s="139"/>
      <c r="K141" s="139"/>
      <c r="L141" s="140" t="str">
        <f>IF(I141&lt;&gt;0,((VLOOKUP(I141,'1. Standard_Cost'!$B$4:$D$9,2)+VLOOKUP(I141,'1. Standard_Cost'!$B$4:$D$9,3))*J141*K141),"0")</f>
        <v>0</v>
      </c>
      <c r="M141" s="140">
        <f>L141*'1. Standard_Cost'!$F$4</f>
        <v>0</v>
      </c>
      <c r="N141" s="141"/>
      <c r="O141" s="141"/>
      <c r="P141" s="141"/>
      <c r="Q141" s="141"/>
      <c r="R141" s="142">
        <f>'1. Standard_Cost'!$B$13*N141*P141</f>
        <v>0</v>
      </c>
      <c r="S141" s="142">
        <f>N141*O141*P141*'1. Standard_Cost'!$C$13</f>
        <v>0</v>
      </c>
      <c r="T141" s="142">
        <f>N141*P141*Q141*'1. Standard_Cost'!$D$13</f>
        <v>0</v>
      </c>
      <c r="U141" s="142">
        <f>N141*O141*'1. Standard_Cost'!$E$13</f>
        <v>0</v>
      </c>
      <c r="V141" s="141"/>
      <c r="W141" s="141"/>
      <c r="X141" s="141"/>
      <c r="Y141" s="142">
        <f>+V141*((X141*'1. Standard_Cost'!$B$17)+(W141*X141*'1. Standard_Cost'!$C$17))</f>
        <v>0</v>
      </c>
      <c r="Z141" s="141"/>
      <c r="AA141" s="141"/>
      <c r="AB141" s="142">
        <f>+Z141*'1. Standard_Cost'!$B$21+AA141*'1. Standard_Cost'!$C$21</f>
        <v>0</v>
      </c>
      <c r="AC141" s="143"/>
      <c r="AD141" s="144"/>
      <c r="AE141" s="142">
        <f>SUM(AD141,AC141,AB141,Y141,U141,T141,S141,R141)*'1. Standard_Cost'!$B$29</f>
        <v>0</v>
      </c>
      <c r="AF141" s="142">
        <f t="shared" si="218"/>
        <v>0</v>
      </c>
      <c r="AG141" s="141"/>
      <c r="AH141" s="141"/>
      <c r="AI141" s="141"/>
      <c r="AJ141" s="145"/>
      <c r="AK141" s="145"/>
      <c r="AL141" s="145"/>
      <c r="AM141" s="142">
        <f>AG141*'1. Standard_Cost'!$B$25+'Incremental_Cost Year 1'!AH141*'1. Standard_Cost'!$C$25+'Incremental_Cost Year 1'!AI141*'1. Standard_Cost'!$D$25+'Incremental_Cost Year 1'!AJ141+'Incremental_Cost Year 1'!AL141+AK141</f>
        <v>0</v>
      </c>
      <c r="AN141" s="142">
        <f>AM141*'1. Standard_Cost'!$C$29</f>
        <v>0</v>
      </c>
      <c r="AO141" s="160"/>
      <c r="AQ141" s="20">
        <f t="shared" si="219"/>
        <v>0</v>
      </c>
      <c r="AR141" s="20">
        <f t="shared" si="220"/>
        <v>0</v>
      </c>
      <c r="AS141" s="20">
        <f t="shared" si="221"/>
        <v>0</v>
      </c>
      <c r="AT141" s="20">
        <f t="shared" si="223"/>
        <v>0</v>
      </c>
      <c r="AU141" s="24"/>
      <c r="AV141" s="24">
        <v>0</v>
      </c>
      <c r="AW141" s="24"/>
      <c r="AX141" s="24"/>
      <c r="AY141" s="24"/>
      <c r="AZ141" s="24"/>
      <c r="BA141" s="24"/>
      <c r="BB141" s="25">
        <f t="shared" si="222"/>
        <v>0</v>
      </c>
    </row>
    <row r="142" spans="1:54" ht="15.6" outlineLevel="2">
      <c r="A142" s="132"/>
      <c r="B142" s="136"/>
      <c r="C142" s="189"/>
      <c r="D142" s="84"/>
      <c r="E142" s="84"/>
      <c r="F142" s="84"/>
      <c r="G142" s="83"/>
      <c r="H142" s="209" t="s">
        <v>520</v>
      </c>
      <c r="I142" s="138"/>
      <c r="J142" s="139"/>
      <c r="K142" s="139"/>
      <c r="L142" s="140" t="str">
        <f>IF(I142&lt;&gt;0,((VLOOKUP(I142,'1. Standard_Cost'!$B$4:$D$9,2)+VLOOKUP(I142,'1. Standard_Cost'!$B$4:$D$9,3))*J142*K142),"0")</f>
        <v>0</v>
      </c>
      <c r="M142" s="140">
        <f>L142*'1. Standard_Cost'!$F$4</f>
        <v>0</v>
      </c>
      <c r="N142" s="141"/>
      <c r="O142" s="141"/>
      <c r="P142" s="141"/>
      <c r="Q142" s="141"/>
      <c r="R142" s="142">
        <f>'1. Standard_Cost'!$B$13*N142*P142</f>
        <v>0</v>
      </c>
      <c r="S142" s="142">
        <f>N142*O142*P142*'1. Standard_Cost'!$C$13</f>
        <v>0</v>
      </c>
      <c r="T142" s="142">
        <f>N142*P142*Q142*'1. Standard_Cost'!$D$13</f>
        <v>0</v>
      </c>
      <c r="U142" s="142">
        <f>N142*O142*'1. Standard_Cost'!$E$13</f>
        <v>0</v>
      </c>
      <c r="V142" s="141"/>
      <c r="W142" s="141"/>
      <c r="X142" s="141"/>
      <c r="Y142" s="142">
        <f>+V142*((X142*'1. Standard_Cost'!$B$17)+(W142*X142*'1. Standard_Cost'!$C$17))</f>
        <v>0</v>
      </c>
      <c r="Z142" s="141"/>
      <c r="AA142" s="141"/>
      <c r="AB142" s="142">
        <f>+Z142*'1. Standard_Cost'!$B$21+AA142*'1. Standard_Cost'!$C$21</f>
        <v>0</v>
      </c>
      <c r="AC142" s="143"/>
      <c r="AD142" s="144"/>
      <c r="AE142" s="142">
        <f>SUM(AD142,AC142,AB142,Y142,U142,T142,S142,R142)*'1. Standard_Cost'!$B$29</f>
        <v>0</v>
      </c>
      <c r="AF142" s="142">
        <f t="shared" si="218"/>
        <v>0</v>
      </c>
      <c r="AG142" s="141"/>
      <c r="AH142" s="141"/>
      <c r="AI142" s="141"/>
      <c r="AJ142" s="145"/>
      <c r="AK142" s="145"/>
      <c r="AL142" s="145"/>
      <c r="AM142" s="142">
        <f>AG142*'1. Standard_Cost'!$B$25+'Incremental_Cost Year 1'!AH142*'1. Standard_Cost'!$C$25+'Incremental_Cost Year 1'!AI142*'1. Standard_Cost'!$D$25+'Incremental_Cost Year 1'!AJ142+'Incremental_Cost Year 1'!AL142+AK142</f>
        <v>0</v>
      </c>
      <c r="AN142" s="142">
        <f>AM142*'1. Standard_Cost'!$C$29</f>
        <v>0</v>
      </c>
      <c r="AO142" s="160"/>
      <c r="AQ142" s="20">
        <f t="shared" si="219"/>
        <v>0</v>
      </c>
      <c r="AR142" s="20">
        <f t="shared" si="220"/>
        <v>0</v>
      </c>
      <c r="AS142" s="20">
        <f t="shared" si="221"/>
        <v>0</v>
      </c>
      <c r="AT142" s="20">
        <f t="shared" si="223"/>
        <v>0</v>
      </c>
      <c r="AU142" s="24"/>
      <c r="AV142" s="24">
        <v>0</v>
      </c>
      <c r="AW142" s="24"/>
      <c r="AX142" s="24"/>
      <c r="AY142" s="24"/>
      <c r="AZ142" s="24"/>
      <c r="BA142" s="24"/>
      <c r="BB142" s="25">
        <f t="shared" si="222"/>
        <v>0</v>
      </c>
    </row>
    <row r="143" spans="1:54" ht="15.6" outlineLevel="2">
      <c r="A143" s="132"/>
      <c r="B143" s="136"/>
      <c r="C143" s="189"/>
      <c r="D143" s="84"/>
      <c r="E143" s="84"/>
      <c r="F143" s="84"/>
      <c r="G143" s="83"/>
      <c r="H143" s="209" t="s">
        <v>516</v>
      </c>
      <c r="I143" s="138"/>
      <c r="J143" s="139"/>
      <c r="K143" s="139"/>
      <c r="L143" s="140" t="str">
        <f>IF(I143&lt;&gt;0,((VLOOKUP(I143,'1. Standard_Cost'!$B$4:$D$9,2)+VLOOKUP(I143,'1. Standard_Cost'!$B$4:$D$9,3))*J143*K143),"0")</f>
        <v>0</v>
      </c>
      <c r="M143" s="140">
        <f>L143*'1. Standard_Cost'!$F$4</f>
        <v>0</v>
      </c>
      <c r="N143" s="141"/>
      <c r="O143" s="141"/>
      <c r="P143" s="141"/>
      <c r="Q143" s="141"/>
      <c r="R143" s="142">
        <f>'1. Standard_Cost'!$B$13*N143*P143</f>
        <v>0</v>
      </c>
      <c r="S143" s="142">
        <f>N143*O143*P143*'1. Standard_Cost'!$C$13</f>
        <v>0</v>
      </c>
      <c r="T143" s="142">
        <f>N143*P143*Q143*'1. Standard_Cost'!$D$13</f>
        <v>0</v>
      </c>
      <c r="U143" s="142">
        <f>N143*O143*'1. Standard_Cost'!$E$13</f>
        <v>0</v>
      </c>
      <c r="V143" s="141"/>
      <c r="W143" s="141"/>
      <c r="X143" s="141"/>
      <c r="Y143" s="142">
        <f>+V143*((X143*'1. Standard_Cost'!$B$17)+(W143*X143*'1. Standard_Cost'!$C$17))</f>
        <v>0</v>
      </c>
      <c r="Z143" s="141"/>
      <c r="AA143" s="141"/>
      <c r="AB143" s="142">
        <f>+Z143*'1. Standard_Cost'!$B$21+AA143*'1. Standard_Cost'!$C$21</f>
        <v>0</v>
      </c>
      <c r="AC143" s="143"/>
      <c r="AD143" s="144"/>
      <c r="AE143" s="142">
        <f>SUM(AD143,AC143,AB143,Y143,U143,T143,S143,R143)*'1. Standard_Cost'!$B$29</f>
        <v>0</v>
      </c>
      <c r="AF143" s="142">
        <f t="shared" si="218"/>
        <v>0</v>
      </c>
      <c r="AG143" s="141"/>
      <c r="AH143" s="141"/>
      <c r="AI143" s="141"/>
      <c r="AJ143" s="145"/>
      <c r="AK143" s="145"/>
      <c r="AL143" s="145"/>
      <c r="AM143" s="142">
        <f>AG143*'1. Standard_Cost'!$B$25+'Incremental_Cost Year 1'!AH143*'1. Standard_Cost'!$C$25+'Incremental_Cost Year 1'!AI143*'1. Standard_Cost'!$D$25+'Incremental_Cost Year 1'!AJ143+'Incremental_Cost Year 1'!AL143+AK143</f>
        <v>0</v>
      </c>
      <c r="AN143" s="142">
        <f>AM143*'1. Standard_Cost'!$C$29</f>
        <v>0</v>
      </c>
      <c r="AO143" s="160"/>
      <c r="AQ143" s="20">
        <f t="shared" si="219"/>
        <v>0</v>
      </c>
      <c r="AR143" s="20">
        <f t="shared" si="220"/>
        <v>0</v>
      </c>
      <c r="AS143" s="20">
        <f t="shared" si="221"/>
        <v>0</v>
      </c>
      <c r="AT143" s="20">
        <f t="shared" si="223"/>
        <v>0</v>
      </c>
      <c r="AU143" s="24"/>
      <c r="AV143" s="24">
        <v>0</v>
      </c>
      <c r="AW143" s="24"/>
      <c r="AX143" s="24"/>
      <c r="AY143" s="24"/>
      <c r="AZ143" s="24"/>
      <c r="BA143" s="24"/>
      <c r="BB143" s="25">
        <f t="shared" si="222"/>
        <v>0</v>
      </c>
    </row>
    <row r="144" spans="1:54" ht="15.6" outlineLevel="2">
      <c r="A144" s="132"/>
      <c r="B144" s="136"/>
      <c r="C144" s="189"/>
      <c r="D144" s="84"/>
      <c r="E144" s="84"/>
      <c r="F144" s="84"/>
      <c r="G144" s="83"/>
      <c r="H144" s="209" t="s">
        <v>517</v>
      </c>
      <c r="I144" s="138"/>
      <c r="J144" s="139"/>
      <c r="K144" s="139"/>
      <c r="L144" s="140" t="str">
        <f>IF(I144&lt;&gt;0,((VLOOKUP(I144,'1. Standard_Cost'!$B$4:$D$9,2)+VLOOKUP(I144,'1. Standard_Cost'!$B$4:$D$9,3))*J144*K144),"0")</f>
        <v>0</v>
      </c>
      <c r="M144" s="140">
        <f>L144*'1. Standard_Cost'!$F$4</f>
        <v>0</v>
      </c>
      <c r="N144" s="141"/>
      <c r="O144" s="141"/>
      <c r="P144" s="141"/>
      <c r="Q144" s="141"/>
      <c r="R144" s="142">
        <f>'1. Standard_Cost'!$B$13*N144*P144</f>
        <v>0</v>
      </c>
      <c r="S144" s="142">
        <f>N144*O144*P144*'1. Standard_Cost'!$C$13</f>
        <v>0</v>
      </c>
      <c r="T144" s="142">
        <f>N144*P144*Q144*'1. Standard_Cost'!$D$13</f>
        <v>0</v>
      </c>
      <c r="U144" s="142">
        <f>N144*O144*'1. Standard_Cost'!$E$13</f>
        <v>0</v>
      </c>
      <c r="V144" s="141"/>
      <c r="W144" s="141"/>
      <c r="X144" s="141"/>
      <c r="Y144" s="142">
        <f>+V144*((X144*'1. Standard_Cost'!$B$17)+(W144*X144*'1. Standard_Cost'!$C$17))</f>
        <v>0</v>
      </c>
      <c r="Z144" s="141"/>
      <c r="AA144" s="141"/>
      <c r="AB144" s="142">
        <f>+Z144*'1. Standard_Cost'!$B$21+AA144*'1. Standard_Cost'!$C$21</f>
        <v>0</v>
      </c>
      <c r="AC144" s="143"/>
      <c r="AD144" s="144"/>
      <c r="AE144" s="142">
        <f>SUM(AD144,AC144,AB144,Y144,U144,T144,S144,R144)*'1. Standard_Cost'!$B$29</f>
        <v>0</v>
      </c>
      <c r="AF144" s="142">
        <f t="shared" si="218"/>
        <v>0</v>
      </c>
      <c r="AG144" s="141"/>
      <c r="AH144" s="141"/>
      <c r="AI144" s="141"/>
      <c r="AJ144" s="145"/>
      <c r="AK144" s="145"/>
      <c r="AL144" s="145"/>
      <c r="AM144" s="142">
        <f>AG144*'1. Standard_Cost'!$B$25+'Incremental_Cost Year 1'!AH144*'1. Standard_Cost'!$C$25+'Incremental_Cost Year 1'!AI144*'1. Standard_Cost'!$D$25+'Incremental_Cost Year 1'!AJ144+'Incremental_Cost Year 1'!AL144+AK144</f>
        <v>0</v>
      </c>
      <c r="AN144" s="142">
        <f>AM144*'1. Standard_Cost'!$C$29</f>
        <v>0</v>
      </c>
      <c r="AO144" s="160"/>
      <c r="AQ144" s="20">
        <f t="shared" si="219"/>
        <v>0</v>
      </c>
      <c r="AR144" s="20">
        <f t="shared" si="220"/>
        <v>0</v>
      </c>
      <c r="AS144" s="20">
        <f t="shared" si="221"/>
        <v>0</v>
      </c>
      <c r="AT144" s="20">
        <f t="shared" si="223"/>
        <v>0</v>
      </c>
      <c r="AU144" s="24"/>
      <c r="AV144" s="24">
        <v>0</v>
      </c>
      <c r="AW144" s="24"/>
      <c r="AX144" s="24"/>
      <c r="AY144" s="24"/>
      <c r="AZ144" s="24"/>
      <c r="BA144" s="24"/>
      <c r="BB144" s="25">
        <f t="shared" si="222"/>
        <v>0</v>
      </c>
    </row>
    <row r="145" spans="1:54" ht="15.6" outlineLevel="2">
      <c r="A145" s="132"/>
      <c r="B145" s="136"/>
      <c r="C145" s="189"/>
      <c r="D145" s="84"/>
      <c r="E145" s="84"/>
      <c r="F145" s="84"/>
      <c r="G145" s="83"/>
      <c r="H145" s="209" t="s">
        <v>518</v>
      </c>
      <c r="I145" s="138"/>
      <c r="J145" s="139"/>
      <c r="K145" s="139"/>
      <c r="L145" s="140" t="str">
        <f>IF(I145&lt;&gt;0,((VLOOKUP(I145,'1. Standard_Cost'!$B$4:$D$9,2)+VLOOKUP(I145,'1. Standard_Cost'!$B$4:$D$9,3))*J145*K145),"0")</f>
        <v>0</v>
      </c>
      <c r="M145" s="140">
        <f>L145*'1. Standard_Cost'!$F$4</f>
        <v>0</v>
      </c>
      <c r="N145" s="141"/>
      <c r="O145" s="141"/>
      <c r="P145" s="141"/>
      <c r="Q145" s="141"/>
      <c r="R145" s="142">
        <f>'1. Standard_Cost'!$B$13*N145*P145</f>
        <v>0</v>
      </c>
      <c r="S145" s="142">
        <f>N145*O145*P145*'1. Standard_Cost'!$C$13</f>
        <v>0</v>
      </c>
      <c r="T145" s="142">
        <f>N145*P145*Q145*'1. Standard_Cost'!$D$13</f>
        <v>0</v>
      </c>
      <c r="U145" s="142">
        <f>N145*O145*'1. Standard_Cost'!$E$13</f>
        <v>0</v>
      </c>
      <c r="V145" s="141"/>
      <c r="W145" s="141"/>
      <c r="X145" s="141"/>
      <c r="Y145" s="142">
        <f>+V145*((X145*'1. Standard_Cost'!$B$17)+(W145*X145*'1. Standard_Cost'!$C$17))</f>
        <v>0</v>
      </c>
      <c r="Z145" s="141"/>
      <c r="AA145" s="141"/>
      <c r="AB145" s="142">
        <f>+Z145*'1. Standard_Cost'!$B$21+AA145*'1. Standard_Cost'!$C$21</f>
        <v>0</v>
      </c>
      <c r="AC145" s="143"/>
      <c r="AD145" s="144"/>
      <c r="AE145" s="142">
        <f>SUM(AD145,AC145,AB145,Y145,U145,T145,S145,R145)*'1. Standard_Cost'!$B$29</f>
        <v>0</v>
      </c>
      <c r="AF145" s="142">
        <f t="shared" si="218"/>
        <v>0</v>
      </c>
      <c r="AG145" s="141"/>
      <c r="AH145" s="141"/>
      <c r="AI145" s="141"/>
      <c r="AJ145" s="145"/>
      <c r="AK145" s="145"/>
      <c r="AL145" s="145"/>
      <c r="AM145" s="142">
        <f>AG145*'1. Standard_Cost'!$B$25+'Incremental_Cost Year 1'!AH145*'1. Standard_Cost'!$C$25+'Incremental_Cost Year 1'!AI145*'1. Standard_Cost'!$D$25+'Incremental_Cost Year 1'!AJ145+'Incremental_Cost Year 1'!AL145+AK145</f>
        <v>0</v>
      </c>
      <c r="AN145" s="142">
        <f>AM145*'1. Standard_Cost'!$C$29</f>
        <v>0</v>
      </c>
      <c r="AO145" s="160"/>
      <c r="AQ145" s="20">
        <f t="shared" si="219"/>
        <v>0</v>
      </c>
      <c r="AR145" s="20">
        <f t="shared" si="220"/>
        <v>0</v>
      </c>
      <c r="AS145" s="20">
        <f t="shared" si="221"/>
        <v>0</v>
      </c>
      <c r="AT145" s="20">
        <f t="shared" si="223"/>
        <v>0</v>
      </c>
      <c r="AU145" s="24"/>
      <c r="AV145" s="24">
        <v>0</v>
      </c>
      <c r="AW145" s="24"/>
      <c r="AX145" s="24"/>
      <c r="AY145" s="24"/>
      <c r="AZ145" s="24"/>
      <c r="BA145" s="24"/>
      <c r="BB145" s="25">
        <f t="shared" si="222"/>
        <v>0</v>
      </c>
    </row>
    <row r="146" spans="1:54" ht="15.6" outlineLevel="2">
      <c r="A146" s="132"/>
      <c r="B146" s="136"/>
      <c r="C146" s="189"/>
      <c r="D146" s="84"/>
      <c r="E146" s="84"/>
      <c r="F146" s="84"/>
      <c r="G146" s="83"/>
      <c r="H146" s="209" t="s">
        <v>519</v>
      </c>
      <c r="I146" s="138"/>
      <c r="J146" s="139"/>
      <c r="K146" s="139"/>
      <c r="L146" s="140" t="str">
        <f>IF(I146&lt;&gt;0,((VLOOKUP(I146,'1. Standard_Cost'!$B$4:$D$9,2)+VLOOKUP(I146,'1. Standard_Cost'!$B$4:$D$9,3))*J146*K146),"0")</f>
        <v>0</v>
      </c>
      <c r="M146" s="140">
        <f>L146*'1. Standard_Cost'!$F$4</f>
        <v>0</v>
      </c>
      <c r="N146" s="141"/>
      <c r="O146" s="141"/>
      <c r="P146" s="141"/>
      <c r="Q146" s="141"/>
      <c r="R146" s="142">
        <f>'1. Standard_Cost'!$B$13*N146*P146</f>
        <v>0</v>
      </c>
      <c r="S146" s="142">
        <f>N146*O146*P146*'1. Standard_Cost'!$C$13</f>
        <v>0</v>
      </c>
      <c r="T146" s="142">
        <f>N146*P146*Q146*'1. Standard_Cost'!$D$13</f>
        <v>0</v>
      </c>
      <c r="U146" s="142">
        <f>N146*O146*'1. Standard_Cost'!$E$13</f>
        <v>0</v>
      </c>
      <c r="V146" s="141"/>
      <c r="W146" s="141"/>
      <c r="X146" s="141"/>
      <c r="Y146" s="142">
        <f>+V146*((X146*'1. Standard_Cost'!$B$17)+(W146*X146*'1. Standard_Cost'!$C$17))</f>
        <v>0</v>
      </c>
      <c r="Z146" s="141"/>
      <c r="AA146" s="141"/>
      <c r="AB146" s="142">
        <f>+Z146*'1. Standard_Cost'!$B$21+AA146*'1. Standard_Cost'!$C$21</f>
        <v>0</v>
      </c>
      <c r="AC146" s="143"/>
      <c r="AD146" s="144"/>
      <c r="AE146" s="142">
        <f>SUM(AD146,AC146,AB146,Y146,U146,T146,S146,R146)*'1. Standard_Cost'!$B$29</f>
        <v>0</v>
      </c>
      <c r="AF146" s="142">
        <f t="shared" si="218"/>
        <v>0</v>
      </c>
      <c r="AG146" s="141"/>
      <c r="AH146" s="141"/>
      <c r="AI146" s="141"/>
      <c r="AJ146" s="145"/>
      <c r="AK146" s="145"/>
      <c r="AL146" s="145"/>
      <c r="AM146" s="142">
        <f>AG146*'1. Standard_Cost'!$B$25+'Incremental_Cost Year 1'!AH146*'1. Standard_Cost'!$C$25+'Incremental_Cost Year 1'!AI146*'1. Standard_Cost'!$D$25+'Incremental_Cost Year 1'!AJ146+'Incremental_Cost Year 1'!AL146+AK146</f>
        <v>0</v>
      </c>
      <c r="AN146" s="142">
        <f>AM146*'1. Standard_Cost'!$C$29</f>
        <v>0</v>
      </c>
      <c r="AO146" s="160"/>
      <c r="AQ146" s="20">
        <f t="shared" si="219"/>
        <v>0</v>
      </c>
      <c r="AR146" s="20">
        <f t="shared" si="220"/>
        <v>0</v>
      </c>
      <c r="AS146" s="20">
        <f t="shared" si="221"/>
        <v>0</v>
      </c>
      <c r="AT146" s="20">
        <f t="shared" si="223"/>
        <v>0</v>
      </c>
      <c r="AU146" s="24"/>
      <c r="AV146" s="24">
        <v>0</v>
      </c>
      <c r="AW146" s="24"/>
      <c r="AX146" s="24"/>
      <c r="AY146" s="24"/>
      <c r="AZ146" s="24"/>
      <c r="BA146" s="24"/>
      <c r="BB146" s="25">
        <f t="shared" si="222"/>
        <v>0</v>
      </c>
    </row>
    <row r="147" spans="1:54" ht="27.6" outlineLevel="1">
      <c r="A147" s="132"/>
      <c r="B147" s="136"/>
      <c r="C147" s="196"/>
      <c r="D147" s="46" t="s">
        <v>581</v>
      </c>
      <c r="E147" s="86" t="s">
        <v>424</v>
      </c>
      <c r="F147" s="88" t="s">
        <v>438</v>
      </c>
      <c r="G147" s="89" t="s">
        <v>434</v>
      </c>
      <c r="H147" s="180" t="s">
        <v>425</v>
      </c>
      <c r="I147" s="146"/>
      <c r="J147" s="146"/>
      <c r="K147" s="146"/>
      <c r="L147" s="147">
        <f>SUM(L130:L146)</f>
        <v>0</v>
      </c>
      <c r="M147" s="147">
        <f>SUM(M130:M146)</f>
        <v>0</v>
      </c>
      <c r="N147" s="147"/>
      <c r="O147" s="146"/>
      <c r="P147" s="146"/>
      <c r="Q147" s="146"/>
      <c r="R147" s="147">
        <f t="shared" ref="R147:U147" si="224">SUM(R130:R146)</f>
        <v>0</v>
      </c>
      <c r="S147" s="147">
        <f t="shared" si="224"/>
        <v>0</v>
      </c>
      <c r="T147" s="147">
        <f t="shared" si="224"/>
        <v>0</v>
      </c>
      <c r="U147" s="147">
        <f t="shared" si="224"/>
        <v>0</v>
      </c>
      <c r="V147" s="146"/>
      <c r="W147" s="146"/>
      <c r="X147" s="146"/>
      <c r="Y147" s="147">
        <f>SUM(Y130:Y146)</f>
        <v>0</v>
      </c>
      <c r="Z147" s="146"/>
      <c r="AA147" s="146"/>
      <c r="AB147" s="147">
        <f t="shared" ref="AB147:AF147" si="225">SUM(AB130:AB146)</f>
        <v>0</v>
      </c>
      <c r="AC147" s="147">
        <f t="shared" si="225"/>
        <v>0</v>
      </c>
      <c r="AD147" s="147">
        <f t="shared" si="225"/>
        <v>0</v>
      </c>
      <c r="AE147" s="147">
        <f t="shared" si="225"/>
        <v>0</v>
      </c>
      <c r="AF147" s="147">
        <f t="shared" si="225"/>
        <v>0</v>
      </c>
      <c r="AG147" s="146"/>
      <c r="AH147" s="146"/>
      <c r="AI147" s="146"/>
      <c r="AJ147" s="147">
        <f t="shared" ref="AJ147:AN147" si="226">SUM(AJ130:AJ146)</f>
        <v>0</v>
      </c>
      <c r="AK147" s="147">
        <f t="shared" si="226"/>
        <v>0</v>
      </c>
      <c r="AL147" s="147">
        <f t="shared" si="226"/>
        <v>0</v>
      </c>
      <c r="AM147" s="147">
        <f t="shared" si="226"/>
        <v>0</v>
      </c>
      <c r="AN147" s="147">
        <f t="shared" si="226"/>
        <v>0</v>
      </c>
      <c r="AO147" s="166"/>
      <c r="AP147" s="32"/>
      <c r="AQ147" s="147">
        <f t="shared" ref="AQ147:AT147" si="227">SUM(AQ130:AQ146)</f>
        <v>0</v>
      </c>
      <c r="AR147" s="147">
        <f t="shared" si="227"/>
        <v>0</v>
      </c>
      <c r="AS147" s="147">
        <f t="shared" si="227"/>
        <v>0</v>
      </c>
      <c r="AT147" s="147">
        <f t="shared" si="227"/>
        <v>0</v>
      </c>
      <c r="AU147" s="147">
        <f t="shared" ref="AU147:BB147" si="228">SUM(AU130:AU146)</f>
        <v>0</v>
      </c>
      <c r="AV147" s="147">
        <f t="shared" si="228"/>
        <v>0</v>
      </c>
      <c r="AW147" s="147">
        <f t="shared" si="228"/>
        <v>0</v>
      </c>
      <c r="AX147" s="147">
        <f t="shared" si="228"/>
        <v>0</v>
      </c>
      <c r="AY147" s="147">
        <f t="shared" si="228"/>
        <v>0</v>
      </c>
      <c r="AZ147" s="147">
        <f t="shared" si="228"/>
        <v>0</v>
      </c>
      <c r="BA147" s="147">
        <f t="shared" si="228"/>
        <v>0</v>
      </c>
      <c r="BB147" s="147">
        <f t="shared" si="228"/>
        <v>0</v>
      </c>
    </row>
    <row r="148" spans="1:54" s="14" customFormat="1">
      <c r="A148" s="135"/>
      <c r="B148" s="226" t="s">
        <v>426</v>
      </c>
      <c r="C148" s="227"/>
      <c r="D148" s="227"/>
      <c r="E148" s="228"/>
      <c r="F148" s="56"/>
      <c r="G148" s="56"/>
      <c r="H148" s="56" t="s">
        <v>300</v>
      </c>
      <c r="I148" s="62"/>
      <c r="J148" s="62"/>
      <c r="K148" s="62"/>
      <c r="L148" s="63">
        <f>SUM(L149,L170)</f>
        <v>0</v>
      </c>
      <c r="M148" s="63">
        <f>SUM(M149,M170)</f>
        <v>0</v>
      </c>
      <c r="N148" s="62"/>
      <c r="O148" s="62"/>
      <c r="P148" s="62"/>
      <c r="Q148" s="62"/>
      <c r="R148" s="63">
        <f>SUM(R149,R170)</f>
        <v>90000</v>
      </c>
      <c r="S148" s="63">
        <f>SUM(S149,S170)</f>
        <v>67500</v>
      </c>
      <c r="T148" s="63">
        <f>SUM(T149,T170)</f>
        <v>0</v>
      </c>
      <c r="U148" s="63">
        <f>SUM(U149,U170)</f>
        <v>600000</v>
      </c>
      <c r="V148" s="62"/>
      <c r="W148" s="62"/>
      <c r="X148" s="62"/>
      <c r="Y148" s="63">
        <f>SUM(Y149,Y170)</f>
        <v>0</v>
      </c>
      <c r="Z148" s="62"/>
      <c r="AA148" s="62"/>
      <c r="AB148" s="63">
        <f>SUM(AB149,AB170)</f>
        <v>0</v>
      </c>
      <c r="AC148" s="63">
        <f>SUM(AC149,AC170)</f>
        <v>60000</v>
      </c>
      <c r="AD148" s="63">
        <f>SUM(AD149,AD170)</f>
        <v>0</v>
      </c>
      <c r="AE148" s="63">
        <f>SUM(AE149,AE170)</f>
        <v>163500</v>
      </c>
      <c r="AF148" s="63">
        <f>SUM(AF149,AF170)</f>
        <v>981000</v>
      </c>
      <c r="AG148" s="62"/>
      <c r="AH148" s="62"/>
      <c r="AI148" s="62"/>
      <c r="AJ148" s="63">
        <f>SUM(AJ149,AJ170)</f>
        <v>0</v>
      </c>
      <c r="AK148" s="63">
        <f>SUM(AK149,AK170)</f>
        <v>0</v>
      </c>
      <c r="AL148" s="63">
        <f>SUM(AL149,AL170)</f>
        <v>0</v>
      </c>
      <c r="AM148" s="63">
        <f>SUM(AM149,AM170)</f>
        <v>0</v>
      </c>
      <c r="AN148" s="63">
        <f>SUM(AN149,AN170)</f>
        <v>0</v>
      </c>
      <c r="AO148" s="164"/>
      <c r="AQ148" s="63">
        <f t="shared" ref="AQ148:BB148" si="229">SUM(AQ149,AQ170)</f>
        <v>0</v>
      </c>
      <c r="AR148" s="63">
        <f t="shared" si="229"/>
        <v>981000</v>
      </c>
      <c r="AS148" s="63">
        <f t="shared" si="229"/>
        <v>0</v>
      </c>
      <c r="AT148" s="63">
        <f t="shared" si="229"/>
        <v>981000</v>
      </c>
      <c r="AU148" s="63">
        <f t="shared" si="229"/>
        <v>0</v>
      </c>
      <c r="AV148" s="63">
        <f t="shared" si="229"/>
        <v>0</v>
      </c>
      <c r="AW148" s="63">
        <f t="shared" si="229"/>
        <v>0</v>
      </c>
      <c r="AX148" s="63">
        <f t="shared" si="229"/>
        <v>0</v>
      </c>
      <c r="AY148" s="63">
        <f t="shared" si="229"/>
        <v>0</v>
      </c>
      <c r="AZ148" s="63">
        <f t="shared" si="229"/>
        <v>0</v>
      </c>
      <c r="BA148" s="63">
        <f t="shared" si="229"/>
        <v>0</v>
      </c>
      <c r="BB148" s="63">
        <f t="shared" si="229"/>
        <v>-981000</v>
      </c>
    </row>
    <row r="149" spans="1:54" s="39" customFormat="1">
      <c r="A149" s="148"/>
      <c r="B149" s="149"/>
      <c r="C149" s="224" t="s">
        <v>427</v>
      </c>
      <c r="D149" s="224"/>
      <c r="E149" s="225"/>
      <c r="F149" s="69"/>
      <c r="G149" s="69"/>
      <c r="H149" s="181" t="s">
        <v>301</v>
      </c>
      <c r="I149" s="150"/>
      <c r="J149" s="150"/>
      <c r="K149" s="150"/>
      <c r="L149" s="151">
        <f>SUM(L169)</f>
        <v>0</v>
      </c>
      <c r="M149" s="151">
        <f>SUM(M169)</f>
        <v>0</v>
      </c>
      <c r="N149" s="150"/>
      <c r="O149" s="150"/>
      <c r="P149" s="150"/>
      <c r="Q149" s="150"/>
      <c r="R149" s="151">
        <f t="shared" ref="R149:U149" si="230">SUM(R169)</f>
        <v>0</v>
      </c>
      <c r="S149" s="151">
        <f t="shared" si="230"/>
        <v>0</v>
      </c>
      <c r="T149" s="151">
        <f t="shared" si="230"/>
        <v>0</v>
      </c>
      <c r="U149" s="151">
        <f t="shared" si="230"/>
        <v>0</v>
      </c>
      <c r="V149" s="150"/>
      <c r="W149" s="150"/>
      <c r="X149" s="150"/>
      <c r="Y149" s="151">
        <f>SUM(Y169)</f>
        <v>0</v>
      </c>
      <c r="Z149" s="150"/>
      <c r="AA149" s="150"/>
      <c r="AB149" s="151">
        <f t="shared" ref="AB149:AF149" si="231">SUM(AB169)</f>
        <v>0</v>
      </c>
      <c r="AC149" s="151">
        <f t="shared" si="231"/>
        <v>0</v>
      </c>
      <c r="AD149" s="151">
        <f t="shared" si="231"/>
        <v>0</v>
      </c>
      <c r="AE149" s="151">
        <f t="shared" si="231"/>
        <v>0</v>
      </c>
      <c r="AF149" s="151">
        <f t="shared" si="231"/>
        <v>0</v>
      </c>
      <c r="AG149" s="150"/>
      <c r="AH149" s="150"/>
      <c r="AI149" s="150"/>
      <c r="AJ149" s="151">
        <f t="shared" ref="AJ149:AN149" si="232">SUM(AJ169)</f>
        <v>0</v>
      </c>
      <c r="AK149" s="151">
        <f t="shared" si="232"/>
        <v>0</v>
      </c>
      <c r="AL149" s="151">
        <f t="shared" si="232"/>
        <v>0</v>
      </c>
      <c r="AM149" s="151">
        <f t="shared" si="232"/>
        <v>0</v>
      </c>
      <c r="AN149" s="151">
        <f t="shared" si="232"/>
        <v>0</v>
      </c>
      <c r="AO149" s="167"/>
      <c r="AP149" s="40"/>
      <c r="AQ149" s="151">
        <f t="shared" ref="AQ149:AT149" si="233">SUM(AQ169)</f>
        <v>0</v>
      </c>
      <c r="AR149" s="151">
        <f t="shared" si="233"/>
        <v>0</v>
      </c>
      <c r="AS149" s="151">
        <f t="shared" si="233"/>
        <v>0</v>
      </c>
      <c r="AT149" s="151">
        <f t="shared" si="233"/>
        <v>0</v>
      </c>
      <c r="AU149" s="151">
        <f t="shared" ref="AU149:AX149" si="234">SUM(AU169)</f>
        <v>0</v>
      </c>
      <c r="AV149" s="151">
        <f t="shared" si="234"/>
        <v>0</v>
      </c>
      <c r="AW149" s="151">
        <f t="shared" si="234"/>
        <v>0</v>
      </c>
      <c r="AX149" s="151">
        <f t="shared" si="234"/>
        <v>0</v>
      </c>
      <c r="AY149" s="151">
        <f t="shared" ref="AY149:BB149" si="235">SUM(AY169)</f>
        <v>0</v>
      </c>
      <c r="AZ149" s="151">
        <f t="shared" si="235"/>
        <v>0</v>
      </c>
      <c r="BA149" s="151">
        <f t="shared" si="235"/>
        <v>0</v>
      </c>
      <c r="BB149" s="151">
        <f t="shared" si="235"/>
        <v>0</v>
      </c>
    </row>
    <row r="150" spans="1:54" ht="62.4" customHeight="1" outlineLevel="2">
      <c r="A150" s="132"/>
      <c r="B150" s="136"/>
      <c r="C150" s="38"/>
      <c r="D150" s="137"/>
      <c r="E150" s="137"/>
      <c r="F150" s="87"/>
      <c r="G150" s="82"/>
      <c r="H150" s="209" t="s">
        <v>452</v>
      </c>
      <c r="I150" s="138"/>
      <c r="J150" s="139"/>
      <c r="K150" s="139"/>
      <c r="L150" s="140" t="str">
        <f>IF(I150&lt;&gt;0,((VLOOKUP(I150,'1. Standard_Cost'!$B$4:$D$9,2)+VLOOKUP(I150,'1. Standard_Cost'!$B$4:$D$9,3))*J150*K150),"0")</f>
        <v>0</v>
      </c>
      <c r="M150" s="140">
        <f>L150*'1. Standard_Cost'!$F$4</f>
        <v>0</v>
      </c>
      <c r="N150" s="141"/>
      <c r="O150" s="141"/>
      <c r="P150" s="141"/>
      <c r="Q150" s="141"/>
      <c r="R150" s="142">
        <f>'1. Standard_Cost'!$B$13*N150*P150</f>
        <v>0</v>
      </c>
      <c r="S150" s="142">
        <f>N150*O150*P150*'1. Standard_Cost'!$C$13</f>
        <v>0</v>
      </c>
      <c r="T150" s="142">
        <f>N150*P150*Q150*'1. Standard_Cost'!$D$13</f>
        <v>0</v>
      </c>
      <c r="U150" s="142">
        <f>N150*O150*'1. Standard_Cost'!$E$13</f>
        <v>0</v>
      </c>
      <c r="V150" s="141"/>
      <c r="W150" s="141"/>
      <c r="X150" s="141"/>
      <c r="Y150" s="142">
        <f>+V150*((X150*'1. Standard_Cost'!$B$17)+(W150*X150*'1. Standard_Cost'!$C$17))</f>
        <v>0</v>
      </c>
      <c r="Z150" s="141"/>
      <c r="AA150" s="141"/>
      <c r="AB150" s="142">
        <f>+Z150*'1. Standard_Cost'!$B$21+AA150*'1. Standard_Cost'!$C$21</f>
        <v>0</v>
      </c>
      <c r="AC150" s="143"/>
      <c r="AD150" s="144"/>
      <c r="AE150" s="142">
        <f>SUM(AD150,AC150,AB150,Y150,U150,T150,S150,R150)*'1. Standard_Cost'!$B$29</f>
        <v>0</v>
      </c>
      <c r="AF150" s="142">
        <f t="shared" ref="AF150:AF168" si="236">SUM(AE150,AD150,AC150,AB150,Y150,U150,T150,S150,R150)</f>
        <v>0</v>
      </c>
      <c r="AG150" s="141"/>
      <c r="AH150" s="141"/>
      <c r="AI150" s="141"/>
      <c r="AJ150" s="145"/>
      <c r="AK150" s="145"/>
      <c r="AL150" s="145"/>
      <c r="AM150" s="142">
        <f>AG150*'1. Standard_Cost'!$B$25+'Incremental_Cost Year 1'!AH150*'1. Standard_Cost'!$C$25+'Incremental_Cost Year 1'!AI150*'1. Standard_Cost'!$D$25+'Incremental_Cost Year 1'!AJ150+'Incremental_Cost Year 1'!AL150+AK150</f>
        <v>0</v>
      </c>
      <c r="AN150" s="142">
        <f>AM150*'1. Standard_Cost'!$C$29</f>
        <v>0</v>
      </c>
      <c r="AO150" s="160"/>
      <c r="AQ150" s="20">
        <f t="shared" ref="AQ150:AQ168" si="237">L150+M150</f>
        <v>0</v>
      </c>
      <c r="AR150" s="20">
        <f t="shared" ref="AR150:AR168" si="238">AF150</f>
        <v>0</v>
      </c>
      <c r="AS150" s="20">
        <f t="shared" ref="AS150:AS168" si="239">AM150+AN150</f>
        <v>0</v>
      </c>
      <c r="AT150" s="20">
        <f>SUM(AQ150,AR150,AS150)</f>
        <v>0</v>
      </c>
      <c r="AU150" s="24"/>
      <c r="AV150" s="24"/>
      <c r="AW150" s="24"/>
      <c r="AX150" s="24"/>
      <c r="AY150" s="24"/>
      <c r="AZ150" s="24"/>
      <c r="BA150" s="24"/>
      <c r="BB150" s="25">
        <f t="shared" ref="BB150:BB168" si="240">SUM(AU150:BA150)-AT150</f>
        <v>0</v>
      </c>
    </row>
    <row r="151" spans="1:54" ht="36.6" customHeight="1" outlineLevel="2">
      <c r="A151" s="132"/>
      <c r="B151" s="136"/>
      <c r="C151" s="38"/>
      <c r="D151" s="154"/>
      <c r="E151" s="154"/>
      <c r="F151" s="84"/>
      <c r="G151" s="83"/>
      <c r="H151" s="209" t="s">
        <v>521</v>
      </c>
      <c r="I151" s="138"/>
      <c r="J151" s="139"/>
      <c r="K151" s="139"/>
      <c r="L151" s="140" t="str">
        <f>IF(I151&lt;&gt;0,((VLOOKUP(I151,'1. Standard_Cost'!$B$4:$D$9,2)+VLOOKUP(I151,'1. Standard_Cost'!$B$4:$D$9,3))*J151*K151),"0")</f>
        <v>0</v>
      </c>
      <c r="M151" s="140">
        <f>L151*'1. Standard_Cost'!$F$4</f>
        <v>0</v>
      </c>
      <c r="N151" s="141"/>
      <c r="O151" s="141"/>
      <c r="P151" s="141"/>
      <c r="Q151" s="141"/>
      <c r="R151" s="142">
        <f>'1. Standard_Cost'!$B$13*N151*P151</f>
        <v>0</v>
      </c>
      <c r="S151" s="142">
        <f>N151*O151*P151*'1. Standard_Cost'!$C$13</f>
        <v>0</v>
      </c>
      <c r="T151" s="142">
        <f>N151*P151*Q151*'1. Standard_Cost'!$D$13</f>
        <v>0</v>
      </c>
      <c r="U151" s="142">
        <f>N151*O151*'1. Standard_Cost'!$E$13</f>
        <v>0</v>
      </c>
      <c r="V151" s="141"/>
      <c r="W151" s="141"/>
      <c r="X151" s="141"/>
      <c r="Y151" s="142">
        <f>+V151*((X151*'1. Standard_Cost'!$B$17)+(W151*X151*'1. Standard_Cost'!$C$17))</f>
        <v>0</v>
      </c>
      <c r="Z151" s="141"/>
      <c r="AA151" s="141"/>
      <c r="AB151" s="142">
        <f>+Z151*'1. Standard_Cost'!$B$21+AA151*'1. Standard_Cost'!$C$21</f>
        <v>0</v>
      </c>
      <c r="AC151" s="143"/>
      <c r="AD151" s="144"/>
      <c r="AE151" s="142">
        <f>SUM(AD151,AC151,AB151,Y151,U151,T151,S151,R151)*'1. Standard_Cost'!$B$29</f>
        <v>0</v>
      </c>
      <c r="AF151" s="142">
        <f t="shared" si="236"/>
        <v>0</v>
      </c>
      <c r="AG151" s="141"/>
      <c r="AH151" s="141"/>
      <c r="AI151" s="141"/>
      <c r="AJ151" s="145"/>
      <c r="AK151" s="145"/>
      <c r="AL151" s="145"/>
      <c r="AM151" s="142">
        <f>AG151*'1. Standard_Cost'!$B$25+'Incremental_Cost Year 1'!AH151*'1. Standard_Cost'!$C$25+'Incremental_Cost Year 1'!AI151*'1. Standard_Cost'!$D$25+'Incremental_Cost Year 1'!AJ151+'Incremental_Cost Year 1'!AL151+AK151</f>
        <v>0</v>
      </c>
      <c r="AN151" s="142">
        <f>AM151*'1. Standard_Cost'!$C$29</f>
        <v>0</v>
      </c>
      <c r="AO151" s="160"/>
      <c r="AQ151" s="20">
        <f t="shared" si="237"/>
        <v>0</v>
      </c>
      <c r="AR151" s="20">
        <f t="shared" si="238"/>
        <v>0</v>
      </c>
      <c r="AS151" s="20">
        <f t="shared" si="239"/>
        <v>0</v>
      </c>
      <c r="AT151" s="20">
        <f t="shared" ref="AT151:AT168" si="241">SUM(AQ151,AR151,AS151)</f>
        <v>0</v>
      </c>
      <c r="AU151" s="24"/>
      <c r="AV151" s="24"/>
      <c r="AW151" s="24"/>
      <c r="AX151" s="24"/>
      <c r="AY151" s="24"/>
      <c r="AZ151" s="24"/>
      <c r="BA151" s="24"/>
      <c r="BB151" s="25">
        <f t="shared" si="240"/>
        <v>0</v>
      </c>
    </row>
    <row r="152" spans="1:54" ht="36.6" customHeight="1" outlineLevel="2">
      <c r="A152" s="132"/>
      <c r="B152" s="136"/>
      <c r="C152" s="38"/>
      <c r="D152" s="154"/>
      <c r="E152" s="154"/>
      <c r="F152" s="84"/>
      <c r="G152" s="83"/>
      <c r="H152" s="209" t="s">
        <v>597</v>
      </c>
      <c r="I152" s="138"/>
      <c r="J152" s="139"/>
      <c r="K152" s="139"/>
      <c r="L152" s="140" t="str">
        <f>IF(I152&lt;&gt;0,((VLOOKUP(I152,'1. Standard_Cost'!$B$4:$D$9,2)+VLOOKUP(I152,'1. Standard_Cost'!$B$4:$D$9,3))*J152*K152),"0")</f>
        <v>0</v>
      </c>
      <c r="M152" s="140">
        <f>L152*'1. Standard_Cost'!$F$4</f>
        <v>0</v>
      </c>
      <c r="N152" s="141"/>
      <c r="O152" s="141"/>
      <c r="P152" s="141"/>
      <c r="Q152" s="141"/>
      <c r="R152" s="142">
        <f>'1. Standard_Cost'!$B$13*N152*P152</f>
        <v>0</v>
      </c>
      <c r="S152" s="142">
        <f>N152*O152*P152*'1. Standard_Cost'!$C$13</f>
        <v>0</v>
      </c>
      <c r="T152" s="142">
        <f>N152*P152*Q152*'1. Standard_Cost'!$D$13</f>
        <v>0</v>
      </c>
      <c r="U152" s="142">
        <f>N152*O152*'1. Standard_Cost'!$E$13</f>
        <v>0</v>
      </c>
      <c r="V152" s="141"/>
      <c r="W152" s="141"/>
      <c r="X152" s="141"/>
      <c r="Y152" s="142">
        <f>+V152*((X152*'1. Standard_Cost'!$B$17)+(W152*X152*'1. Standard_Cost'!$C$17))</f>
        <v>0</v>
      </c>
      <c r="Z152" s="141"/>
      <c r="AA152" s="141"/>
      <c r="AB152" s="142">
        <f>+Z152*'1. Standard_Cost'!$B$21+AA152*'1. Standard_Cost'!$C$21</f>
        <v>0</v>
      </c>
      <c r="AC152" s="143"/>
      <c r="AD152" s="144"/>
      <c r="AE152" s="142">
        <f>SUM(AD152,AC152,AB152,Y152,U152,T152,S152,R152)*'1. Standard_Cost'!$B$29</f>
        <v>0</v>
      </c>
      <c r="AF152" s="142">
        <f t="shared" si="236"/>
        <v>0</v>
      </c>
      <c r="AG152" s="141"/>
      <c r="AH152" s="141"/>
      <c r="AI152" s="141"/>
      <c r="AJ152" s="145"/>
      <c r="AK152" s="145"/>
      <c r="AL152" s="145"/>
      <c r="AM152" s="142">
        <f>AG152*'1. Standard_Cost'!$B$25+'Incremental_Cost Year 1'!AH152*'1. Standard_Cost'!$C$25+'Incremental_Cost Year 1'!AI152*'1. Standard_Cost'!$D$25+'Incremental_Cost Year 1'!AJ152+'Incremental_Cost Year 1'!AL152+AK152</f>
        <v>0</v>
      </c>
      <c r="AN152" s="142">
        <f>AM152*'1. Standard_Cost'!$C$29</f>
        <v>0</v>
      </c>
      <c r="AO152" s="160"/>
      <c r="AQ152" s="20">
        <f t="shared" si="237"/>
        <v>0</v>
      </c>
      <c r="AR152" s="20">
        <f t="shared" si="238"/>
        <v>0</v>
      </c>
      <c r="AS152" s="20">
        <f t="shared" si="239"/>
        <v>0</v>
      </c>
      <c r="AT152" s="20">
        <f t="shared" si="241"/>
        <v>0</v>
      </c>
      <c r="AU152" s="24"/>
      <c r="AV152" s="24"/>
      <c r="AW152" s="24"/>
      <c r="AX152" s="24"/>
      <c r="AY152" s="24"/>
      <c r="AZ152" s="24"/>
      <c r="BA152" s="24"/>
      <c r="BB152" s="25">
        <f t="shared" si="240"/>
        <v>0</v>
      </c>
    </row>
    <row r="153" spans="1:54" ht="44.4" customHeight="1" outlineLevel="2">
      <c r="A153" s="132"/>
      <c r="B153" s="136"/>
      <c r="C153" s="38"/>
      <c r="D153" s="154"/>
      <c r="E153" s="154"/>
      <c r="F153" s="84"/>
      <c r="G153" s="83"/>
      <c r="H153" s="209" t="s">
        <v>528</v>
      </c>
      <c r="I153" s="138"/>
      <c r="J153" s="139"/>
      <c r="K153" s="139"/>
      <c r="L153" s="140" t="str">
        <f>IF(I153&lt;&gt;0,((VLOOKUP(I153,'1. Standard_Cost'!$B$4:$D$9,2)+VLOOKUP(I153,'1. Standard_Cost'!$B$4:$D$9,3))*J153*K153),"0")</f>
        <v>0</v>
      </c>
      <c r="M153" s="140">
        <f>L153*'1. Standard_Cost'!$F$4</f>
        <v>0</v>
      </c>
      <c r="N153" s="141"/>
      <c r="O153" s="141"/>
      <c r="P153" s="141"/>
      <c r="Q153" s="141"/>
      <c r="R153" s="142">
        <f>'1. Standard_Cost'!$B$13*N153*P153</f>
        <v>0</v>
      </c>
      <c r="S153" s="142">
        <f>N153*O153*P153*'1. Standard_Cost'!$C$13</f>
        <v>0</v>
      </c>
      <c r="T153" s="142">
        <f>N153*P153*Q153*'1. Standard_Cost'!$D$13</f>
        <v>0</v>
      </c>
      <c r="U153" s="142">
        <f>N153*O153*'1. Standard_Cost'!$E$13</f>
        <v>0</v>
      </c>
      <c r="V153" s="141"/>
      <c r="W153" s="141"/>
      <c r="X153" s="141"/>
      <c r="Y153" s="142">
        <f>+V153*((X153*'1. Standard_Cost'!$B$17)+(W153*X153*'1. Standard_Cost'!$C$17))</f>
        <v>0</v>
      </c>
      <c r="Z153" s="141"/>
      <c r="AA153" s="141"/>
      <c r="AB153" s="142">
        <f>+Z153*'1. Standard_Cost'!$B$21+AA153*'1. Standard_Cost'!$C$21</f>
        <v>0</v>
      </c>
      <c r="AC153" s="143"/>
      <c r="AD153" s="144"/>
      <c r="AE153" s="142">
        <f>SUM(AD153,AC153,AB153,Y153,U153,T153,S153,R153)*'1. Standard_Cost'!$B$29</f>
        <v>0</v>
      </c>
      <c r="AF153" s="142">
        <f t="shared" si="236"/>
        <v>0</v>
      </c>
      <c r="AG153" s="141"/>
      <c r="AH153" s="141"/>
      <c r="AI153" s="141"/>
      <c r="AJ153" s="145"/>
      <c r="AK153" s="145"/>
      <c r="AL153" s="145"/>
      <c r="AM153" s="142">
        <f>AG153*'1. Standard_Cost'!$B$25+'Incremental_Cost Year 1'!AH153*'1. Standard_Cost'!$C$25+'Incremental_Cost Year 1'!AI153*'1. Standard_Cost'!$D$25+'Incremental_Cost Year 1'!AJ153+'Incremental_Cost Year 1'!AL153+AK153</f>
        <v>0</v>
      </c>
      <c r="AN153" s="142">
        <f>AM153*'1. Standard_Cost'!$C$29</f>
        <v>0</v>
      </c>
      <c r="AO153" s="160"/>
      <c r="AQ153" s="20">
        <f t="shared" si="237"/>
        <v>0</v>
      </c>
      <c r="AR153" s="20">
        <f t="shared" si="238"/>
        <v>0</v>
      </c>
      <c r="AS153" s="20">
        <f t="shared" si="239"/>
        <v>0</v>
      </c>
      <c r="AT153" s="20">
        <f t="shared" si="241"/>
        <v>0</v>
      </c>
      <c r="AU153" s="24"/>
      <c r="AV153" s="24"/>
      <c r="AW153" s="24"/>
      <c r="AX153" s="24"/>
      <c r="AY153" s="24"/>
      <c r="AZ153" s="24"/>
      <c r="BA153" s="24"/>
      <c r="BB153" s="25">
        <f t="shared" si="240"/>
        <v>0</v>
      </c>
    </row>
    <row r="154" spans="1:54" ht="70.2" customHeight="1" outlineLevel="2">
      <c r="A154" s="132"/>
      <c r="B154" s="136"/>
      <c r="C154" s="38"/>
      <c r="D154" s="154"/>
      <c r="E154" s="86"/>
      <c r="F154" s="86"/>
      <c r="G154" s="157"/>
      <c r="H154" s="209" t="s">
        <v>543</v>
      </c>
      <c r="I154" s="138"/>
      <c r="J154" s="139"/>
      <c r="K154" s="139"/>
      <c r="L154" s="140" t="str">
        <f>IF(I154&lt;&gt;0,((VLOOKUP(I154,'1. Standard_Cost'!$B$4:$D$9,2)+VLOOKUP(I154,'1. Standard_Cost'!$B$4:$D$9,3))*J154*K154),"0")</f>
        <v>0</v>
      </c>
      <c r="M154" s="140">
        <f>L154*'1. Standard_Cost'!$F$4</f>
        <v>0</v>
      </c>
      <c r="N154" s="141"/>
      <c r="O154" s="141"/>
      <c r="P154" s="141"/>
      <c r="Q154" s="141"/>
      <c r="R154" s="142">
        <f>'1. Standard_Cost'!$B$13*N154*P154</f>
        <v>0</v>
      </c>
      <c r="S154" s="142">
        <f>N154*O154*P154*'1. Standard_Cost'!$C$13</f>
        <v>0</v>
      </c>
      <c r="T154" s="142">
        <f>N154*P154*Q154*'1. Standard_Cost'!$D$13</f>
        <v>0</v>
      </c>
      <c r="U154" s="142">
        <f>N154*O154*'1. Standard_Cost'!$E$13</f>
        <v>0</v>
      </c>
      <c r="V154" s="141"/>
      <c r="W154" s="141"/>
      <c r="X154" s="141"/>
      <c r="Y154" s="142">
        <f>+V154*((X154*'1. Standard_Cost'!$B$17)+(W154*X154*'1. Standard_Cost'!$C$17))</f>
        <v>0</v>
      </c>
      <c r="Z154" s="141"/>
      <c r="AA154" s="141"/>
      <c r="AB154" s="142">
        <f>+Z154*'1. Standard_Cost'!$B$21+AA154*'1. Standard_Cost'!$C$21</f>
        <v>0</v>
      </c>
      <c r="AC154" s="143"/>
      <c r="AD154" s="144"/>
      <c r="AE154" s="142">
        <f>SUM(AD154,AC154,AB154,Y154,U154,T154,S154,R154)*'1. Standard_Cost'!$B$29</f>
        <v>0</v>
      </c>
      <c r="AF154" s="142">
        <f t="shared" si="236"/>
        <v>0</v>
      </c>
      <c r="AG154" s="141"/>
      <c r="AH154" s="141"/>
      <c r="AI154" s="141"/>
      <c r="AJ154" s="145"/>
      <c r="AK154" s="145"/>
      <c r="AL154" s="145"/>
      <c r="AM154" s="142">
        <f>AG154*'1. Standard_Cost'!$B$25+'Incremental_Cost Year 1'!AH154*'1. Standard_Cost'!$C$25+'Incremental_Cost Year 1'!AI154*'1. Standard_Cost'!$D$25+'Incremental_Cost Year 1'!AJ154+'Incremental_Cost Year 1'!AL154+AK154</f>
        <v>0</v>
      </c>
      <c r="AN154" s="142">
        <f>AM154*'1. Standard_Cost'!$C$29</f>
        <v>0</v>
      </c>
      <c r="AO154" s="160"/>
      <c r="AQ154" s="20">
        <f t="shared" si="237"/>
        <v>0</v>
      </c>
      <c r="AR154" s="20">
        <f t="shared" si="238"/>
        <v>0</v>
      </c>
      <c r="AS154" s="20">
        <f t="shared" si="239"/>
        <v>0</v>
      </c>
      <c r="AT154" s="20">
        <f t="shared" si="241"/>
        <v>0</v>
      </c>
      <c r="AU154" s="24"/>
      <c r="AV154" s="24"/>
      <c r="AW154" s="24"/>
      <c r="AX154" s="24"/>
      <c r="AY154" s="24"/>
      <c r="AZ154" s="24"/>
      <c r="BA154" s="24"/>
      <c r="BB154" s="25">
        <f t="shared" si="240"/>
        <v>0</v>
      </c>
    </row>
    <row r="155" spans="1:54" ht="31.2" outlineLevel="2">
      <c r="A155" s="132"/>
      <c r="B155" s="136"/>
      <c r="C155" s="38"/>
      <c r="D155" s="154"/>
      <c r="E155" s="154"/>
      <c r="F155" s="84"/>
      <c r="G155" s="83"/>
      <c r="H155" s="209" t="s">
        <v>541</v>
      </c>
      <c r="I155" s="138"/>
      <c r="J155" s="139"/>
      <c r="K155" s="139"/>
      <c r="L155" s="140" t="str">
        <f>IF(I155&lt;&gt;0,((VLOOKUP(I155,'1. Standard_Cost'!$B$4:$D$9,2)+VLOOKUP(I155,'1. Standard_Cost'!$B$4:$D$9,3))*J155*K155),"0")</f>
        <v>0</v>
      </c>
      <c r="M155" s="140">
        <f>L155*'1. Standard_Cost'!$F$4</f>
        <v>0</v>
      </c>
      <c r="N155" s="141"/>
      <c r="O155" s="141"/>
      <c r="P155" s="141"/>
      <c r="Q155" s="141"/>
      <c r="R155" s="142">
        <f>'1. Standard_Cost'!$B$13*N155*P155</f>
        <v>0</v>
      </c>
      <c r="S155" s="142">
        <f>N155*O155*P155*'1. Standard_Cost'!$C$13</f>
        <v>0</v>
      </c>
      <c r="T155" s="142">
        <f>N155*P155*Q155*'1. Standard_Cost'!$D$13</f>
        <v>0</v>
      </c>
      <c r="U155" s="142">
        <f>N155*O155*'1. Standard_Cost'!$E$13</f>
        <v>0</v>
      </c>
      <c r="V155" s="141"/>
      <c r="W155" s="141"/>
      <c r="X155" s="141"/>
      <c r="Y155" s="142">
        <f>+V155*((X155*'1. Standard_Cost'!$B$17)+(W155*X155*'1. Standard_Cost'!$C$17))</f>
        <v>0</v>
      </c>
      <c r="Z155" s="141"/>
      <c r="AA155" s="141"/>
      <c r="AB155" s="142">
        <f>+Z155*'1. Standard_Cost'!$B$21+AA155*'1. Standard_Cost'!$C$21</f>
        <v>0</v>
      </c>
      <c r="AC155" s="143"/>
      <c r="AD155" s="144"/>
      <c r="AE155" s="142">
        <f>SUM(AD155,AC155,AB155,Y155,U155,T155,S155,R155)*'1. Standard_Cost'!$B$29</f>
        <v>0</v>
      </c>
      <c r="AF155" s="142">
        <f t="shared" si="236"/>
        <v>0</v>
      </c>
      <c r="AG155" s="141"/>
      <c r="AH155" s="141"/>
      <c r="AI155" s="141"/>
      <c r="AJ155" s="145"/>
      <c r="AK155" s="145"/>
      <c r="AL155" s="145"/>
      <c r="AM155" s="142">
        <f>AG155*'1. Standard_Cost'!$B$25+'Incremental_Cost Year 7'!AH155*'1. Standard_Cost'!$C$25+'Incremental_Cost Year 7'!AI155*'1. Standard_Cost'!$D$25+'Incremental_Cost Year 7'!AJ155+'Incremental_Cost Year 7'!AL155+AK155</f>
        <v>0</v>
      </c>
      <c r="AN155" s="142">
        <f>AM155*'1. Standard_Cost'!$C$29</f>
        <v>0</v>
      </c>
      <c r="AO155" s="160"/>
      <c r="AQ155" s="20">
        <f t="shared" si="237"/>
        <v>0</v>
      </c>
      <c r="AR155" s="20">
        <f t="shared" si="238"/>
        <v>0</v>
      </c>
      <c r="AS155" s="20">
        <f t="shared" si="239"/>
        <v>0</v>
      </c>
      <c r="AT155" s="20">
        <f t="shared" si="241"/>
        <v>0</v>
      </c>
      <c r="AU155" s="24"/>
      <c r="AV155" s="24"/>
      <c r="AW155" s="24"/>
      <c r="AX155" s="24"/>
      <c r="AY155" s="24"/>
      <c r="AZ155" s="24"/>
      <c r="BA155" s="24"/>
      <c r="BB155" s="25">
        <f t="shared" si="240"/>
        <v>0</v>
      </c>
    </row>
    <row r="156" spans="1:54" ht="15.6" outlineLevel="2">
      <c r="A156" s="132"/>
      <c r="B156" s="136"/>
      <c r="C156" s="38"/>
      <c r="D156" s="154"/>
      <c r="E156" s="154"/>
      <c r="F156" s="84"/>
      <c r="G156" s="83"/>
      <c r="H156" s="209" t="s">
        <v>542</v>
      </c>
      <c r="I156" s="138"/>
      <c r="J156" s="139"/>
      <c r="K156" s="139"/>
      <c r="L156" s="140" t="str">
        <f>IF(I156&lt;&gt;0,((VLOOKUP(I156,'1. Standard_Cost'!$B$4:$D$9,2)+VLOOKUP(I156,'1. Standard_Cost'!$B$4:$D$9,3))*J156*K156),"0")</f>
        <v>0</v>
      </c>
      <c r="M156" s="140">
        <f>L156*'1. Standard_Cost'!$F$4</f>
        <v>0</v>
      </c>
      <c r="N156" s="141"/>
      <c r="O156" s="141"/>
      <c r="P156" s="141"/>
      <c r="Q156" s="141"/>
      <c r="R156" s="142">
        <f>'1. Standard_Cost'!$B$13*N156*P156</f>
        <v>0</v>
      </c>
      <c r="S156" s="142">
        <f>N156*O156*P156*'1. Standard_Cost'!$C$13</f>
        <v>0</v>
      </c>
      <c r="T156" s="142">
        <f>N156*P156*Q156*'1. Standard_Cost'!$D$13</f>
        <v>0</v>
      </c>
      <c r="U156" s="142">
        <f>N156*O156*'1. Standard_Cost'!$E$13</f>
        <v>0</v>
      </c>
      <c r="V156" s="141"/>
      <c r="W156" s="141"/>
      <c r="X156" s="141"/>
      <c r="Y156" s="142">
        <f>+V156*((X156*'1. Standard_Cost'!$B$17)+(W156*X156*'1. Standard_Cost'!$C$17))</f>
        <v>0</v>
      </c>
      <c r="Z156" s="141"/>
      <c r="AA156" s="141"/>
      <c r="AB156" s="142">
        <f>+Z156*'1. Standard_Cost'!$B$21+AA156*'1. Standard_Cost'!$C$21</f>
        <v>0</v>
      </c>
      <c r="AC156" s="143"/>
      <c r="AD156" s="144"/>
      <c r="AE156" s="142">
        <f>SUM(AD156,AC156,AB156,Y156,U156,T156,S156,R156)*'1. Standard_Cost'!$B$29</f>
        <v>0</v>
      </c>
      <c r="AF156" s="142">
        <f t="shared" si="236"/>
        <v>0</v>
      </c>
      <c r="AG156" s="141"/>
      <c r="AH156" s="141"/>
      <c r="AI156" s="141"/>
      <c r="AJ156" s="145"/>
      <c r="AK156" s="145"/>
      <c r="AL156" s="145"/>
      <c r="AM156" s="142">
        <f>AG156*'1. Standard_Cost'!$B$25+'Incremental_Cost Year 7'!AH156*'1. Standard_Cost'!$C$25+'Incremental_Cost Year 7'!AI156*'1. Standard_Cost'!$D$25+'Incremental_Cost Year 7'!AJ156+'Incremental_Cost Year 7'!AL156+AK156</f>
        <v>0</v>
      </c>
      <c r="AN156" s="142">
        <f>AM156*'1. Standard_Cost'!$C$29</f>
        <v>0</v>
      </c>
      <c r="AO156" s="160"/>
      <c r="AQ156" s="20">
        <f t="shared" si="237"/>
        <v>0</v>
      </c>
      <c r="AR156" s="20">
        <f t="shared" si="238"/>
        <v>0</v>
      </c>
      <c r="AS156" s="20">
        <f t="shared" si="239"/>
        <v>0</v>
      </c>
      <c r="AT156" s="20">
        <f t="shared" si="241"/>
        <v>0</v>
      </c>
      <c r="AU156" s="24"/>
      <c r="AV156" s="24"/>
      <c r="AW156" s="24"/>
      <c r="AX156" s="24"/>
      <c r="AY156" s="24"/>
      <c r="AZ156" s="24"/>
      <c r="BA156" s="24"/>
      <c r="BB156" s="25">
        <f t="shared" si="240"/>
        <v>0</v>
      </c>
    </row>
    <row r="157" spans="1:54" ht="31.2" customHeight="1" outlineLevel="2">
      <c r="A157" s="132"/>
      <c r="B157" s="136"/>
      <c r="C157" s="38"/>
      <c r="D157" s="84"/>
      <c r="E157" s="84"/>
      <c r="F157" s="84"/>
      <c r="G157" s="83"/>
      <c r="H157" s="209" t="s">
        <v>453</v>
      </c>
      <c r="I157" s="138"/>
      <c r="J157" s="139"/>
      <c r="K157" s="139"/>
      <c r="L157" s="140" t="str">
        <f>IF(I157&lt;&gt;0,((VLOOKUP(I157,'1. Standard_Cost'!$B$4:$D$9,2)+VLOOKUP(I157,'1. Standard_Cost'!$B$4:$D$9,3))*J157*K157),"0")</f>
        <v>0</v>
      </c>
      <c r="M157" s="140">
        <f>L157*'1. Standard_Cost'!$F$4</f>
        <v>0</v>
      </c>
      <c r="N157" s="141"/>
      <c r="O157" s="141"/>
      <c r="P157" s="141"/>
      <c r="Q157" s="141"/>
      <c r="R157" s="142">
        <f>'1. Standard_Cost'!$B$13*N157*P157</f>
        <v>0</v>
      </c>
      <c r="S157" s="142">
        <f>N157*O157*P157*'1. Standard_Cost'!$C$13</f>
        <v>0</v>
      </c>
      <c r="T157" s="142">
        <f>N157*P157*Q157*'1. Standard_Cost'!$D$13</f>
        <v>0</v>
      </c>
      <c r="U157" s="142">
        <f>N157*O157*'1. Standard_Cost'!$E$13</f>
        <v>0</v>
      </c>
      <c r="V157" s="141"/>
      <c r="W157" s="141"/>
      <c r="X157" s="141"/>
      <c r="Y157" s="142">
        <f>+V157*((X157*'1. Standard_Cost'!$B$17)+(W157*X157*'1. Standard_Cost'!$C$17))</f>
        <v>0</v>
      </c>
      <c r="Z157" s="141"/>
      <c r="AA157" s="141"/>
      <c r="AB157" s="142">
        <f>+Z157*'1. Standard_Cost'!$B$21+AA157*'1. Standard_Cost'!$C$21</f>
        <v>0</v>
      </c>
      <c r="AC157" s="143"/>
      <c r="AD157" s="144"/>
      <c r="AE157" s="142">
        <f>SUM(AD157,AC157,AB157,Y157,U157,T157,S157,R157)*'1. Standard_Cost'!$B$29</f>
        <v>0</v>
      </c>
      <c r="AF157" s="142">
        <f t="shared" si="236"/>
        <v>0</v>
      </c>
      <c r="AG157" s="141"/>
      <c r="AH157" s="141"/>
      <c r="AI157" s="141"/>
      <c r="AJ157" s="145"/>
      <c r="AK157" s="145"/>
      <c r="AL157" s="145"/>
      <c r="AM157" s="142">
        <f>AG157*'1. Standard_Cost'!$B$25+'Incremental_Cost Year 1'!AH157*'1. Standard_Cost'!$C$25+'Incremental_Cost Year 1'!AI157*'1. Standard_Cost'!$D$25+'Incremental_Cost Year 1'!AJ157+'Incremental_Cost Year 1'!AL157+AK157</f>
        <v>0</v>
      </c>
      <c r="AN157" s="142">
        <f>AM157*'1. Standard_Cost'!$C$29</f>
        <v>0</v>
      </c>
      <c r="AO157" s="160"/>
      <c r="AQ157" s="20">
        <f t="shared" si="237"/>
        <v>0</v>
      </c>
      <c r="AR157" s="20">
        <f t="shared" si="238"/>
        <v>0</v>
      </c>
      <c r="AS157" s="20">
        <f t="shared" si="239"/>
        <v>0</v>
      </c>
      <c r="AT157" s="20">
        <f t="shared" si="241"/>
        <v>0</v>
      </c>
      <c r="AU157" s="24"/>
      <c r="AV157" s="24"/>
      <c r="AW157" s="24"/>
      <c r="AX157" s="24"/>
      <c r="AY157" s="24"/>
      <c r="AZ157" s="24"/>
      <c r="BA157" s="24"/>
      <c r="BB157" s="25">
        <f t="shared" si="240"/>
        <v>0</v>
      </c>
    </row>
    <row r="158" spans="1:54" ht="29.4" customHeight="1" outlineLevel="2">
      <c r="A158" s="132"/>
      <c r="B158" s="136"/>
      <c r="C158" s="38"/>
      <c r="D158" s="84"/>
      <c r="E158" s="84"/>
      <c r="F158" s="84"/>
      <c r="G158" s="83"/>
      <c r="H158" s="220" t="s">
        <v>522</v>
      </c>
      <c r="I158" s="138"/>
      <c r="J158" s="139"/>
      <c r="K158" s="139"/>
      <c r="L158" s="140" t="str">
        <f>IF(I158&lt;&gt;0,((VLOOKUP(I158,'1. Standard_Cost'!$B$4:$D$9,2)+VLOOKUP(I158,'1. Standard_Cost'!$B$4:$D$9,3))*J158*K158),"0")</f>
        <v>0</v>
      </c>
      <c r="M158" s="140">
        <f>L158*'1. Standard_Cost'!$F$4</f>
        <v>0</v>
      </c>
      <c r="N158" s="141"/>
      <c r="O158" s="141"/>
      <c r="P158" s="141"/>
      <c r="Q158" s="141"/>
      <c r="R158" s="142">
        <f>'1. Standard_Cost'!$B$13*N158*P158</f>
        <v>0</v>
      </c>
      <c r="S158" s="142">
        <f>N158*O158*P158*'1. Standard_Cost'!$C$13</f>
        <v>0</v>
      </c>
      <c r="T158" s="142">
        <f>N158*P158*Q158*'1. Standard_Cost'!$D$13</f>
        <v>0</v>
      </c>
      <c r="U158" s="142">
        <f>N158*O158*'1. Standard_Cost'!$E$13</f>
        <v>0</v>
      </c>
      <c r="V158" s="141"/>
      <c r="W158" s="141"/>
      <c r="X158" s="141"/>
      <c r="Y158" s="142">
        <f>+V158*((X158*'1. Standard_Cost'!$B$17)+(W158*X158*'1. Standard_Cost'!$C$17))</f>
        <v>0</v>
      </c>
      <c r="Z158" s="141"/>
      <c r="AA158" s="141"/>
      <c r="AB158" s="142">
        <f>+Z158*'1. Standard_Cost'!$B$21+AA158*'1. Standard_Cost'!$C$21</f>
        <v>0</v>
      </c>
      <c r="AC158" s="143"/>
      <c r="AD158" s="144"/>
      <c r="AE158" s="142">
        <f>SUM(AD158,AC158,AB158,Y158,U158,T158,S158,R158)*'1. Standard_Cost'!$B$29</f>
        <v>0</v>
      </c>
      <c r="AF158" s="142">
        <f t="shared" si="236"/>
        <v>0</v>
      </c>
      <c r="AG158" s="141"/>
      <c r="AH158" s="141"/>
      <c r="AI158" s="141"/>
      <c r="AJ158" s="145"/>
      <c r="AK158" s="145"/>
      <c r="AL158" s="145"/>
      <c r="AM158" s="142">
        <f>AG158*'1. Standard_Cost'!$B$25+'Incremental_Cost Year 1'!AH158*'1. Standard_Cost'!$C$25+'Incremental_Cost Year 1'!AI158*'1. Standard_Cost'!$D$25+'Incremental_Cost Year 1'!AJ158+'Incremental_Cost Year 1'!AL158+AK158</f>
        <v>0</v>
      </c>
      <c r="AN158" s="142">
        <f>AM158*'1. Standard_Cost'!$C$29</f>
        <v>0</v>
      </c>
      <c r="AO158" s="160"/>
      <c r="AQ158" s="20">
        <f t="shared" si="237"/>
        <v>0</v>
      </c>
      <c r="AR158" s="20">
        <f t="shared" si="238"/>
        <v>0</v>
      </c>
      <c r="AS158" s="20">
        <f t="shared" si="239"/>
        <v>0</v>
      </c>
      <c r="AT158" s="20">
        <f t="shared" si="241"/>
        <v>0</v>
      </c>
      <c r="AU158" s="24"/>
      <c r="AV158" s="24"/>
      <c r="AW158" s="24"/>
      <c r="AX158" s="24"/>
      <c r="AY158" s="24"/>
      <c r="AZ158" s="24"/>
      <c r="BA158" s="24"/>
      <c r="BB158" s="25">
        <f t="shared" si="240"/>
        <v>0</v>
      </c>
    </row>
    <row r="159" spans="1:54" ht="31.2" outlineLevel="2">
      <c r="A159" s="132"/>
      <c r="B159" s="136"/>
      <c r="C159" s="38"/>
      <c r="D159" s="84"/>
      <c r="E159" s="84"/>
      <c r="F159" s="84"/>
      <c r="G159" s="83"/>
      <c r="H159" s="209" t="s">
        <v>524</v>
      </c>
      <c r="I159" s="138"/>
      <c r="J159" s="139"/>
      <c r="K159" s="139"/>
      <c r="L159" s="140" t="str">
        <f>IF(I159&lt;&gt;0,((VLOOKUP(I159,'1. Standard_Cost'!$B$4:$D$9,2)+VLOOKUP(I159,'1. Standard_Cost'!$B$4:$D$9,3))*J159*K159),"0")</f>
        <v>0</v>
      </c>
      <c r="M159" s="140">
        <f>L159*'1. Standard_Cost'!$F$4</f>
        <v>0</v>
      </c>
      <c r="N159" s="141"/>
      <c r="O159" s="141"/>
      <c r="P159" s="141"/>
      <c r="Q159" s="141"/>
      <c r="R159" s="142">
        <f>'1. Standard_Cost'!$B$13*N159*P159</f>
        <v>0</v>
      </c>
      <c r="S159" s="142">
        <f>N159*O159*P159*'1. Standard_Cost'!$C$13</f>
        <v>0</v>
      </c>
      <c r="T159" s="142">
        <f>N159*P159*Q159*'1. Standard_Cost'!$D$13</f>
        <v>0</v>
      </c>
      <c r="U159" s="142">
        <f>N159*O159*'1. Standard_Cost'!$E$13</f>
        <v>0</v>
      </c>
      <c r="V159" s="141"/>
      <c r="W159" s="141"/>
      <c r="X159" s="141"/>
      <c r="Y159" s="142">
        <f>+V159*((X159*'1. Standard_Cost'!$B$17)+(W159*X159*'1. Standard_Cost'!$C$17))</f>
        <v>0</v>
      </c>
      <c r="Z159" s="141"/>
      <c r="AA159" s="141"/>
      <c r="AB159" s="142">
        <f>+Z159*'1. Standard_Cost'!$B$21+AA159*'1. Standard_Cost'!$C$21</f>
        <v>0</v>
      </c>
      <c r="AC159" s="143"/>
      <c r="AD159" s="144"/>
      <c r="AE159" s="142">
        <f>SUM(AD159,AC159,AB159,Y159,U159,T159,S159,R159)*'1. Standard_Cost'!$B$29</f>
        <v>0</v>
      </c>
      <c r="AF159" s="142">
        <f t="shared" si="236"/>
        <v>0</v>
      </c>
      <c r="AG159" s="141"/>
      <c r="AH159" s="141"/>
      <c r="AI159" s="141"/>
      <c r="AJ159" s="145"/>
      <c r="AK159" s="145"/>
      <c r="AL159" s="145"/>
      <c r="AM159" s="142">
        <f>AG159*'1. Standard_Cost'!$B$25+'Incremental_Cost Year 1'!AH159*'1. Standard_Cost'!$C$25+'Incremental_Cost Year 1'!AI159*'1. Standard_Cost'!$D$25+'Incremental_Cost Year 1'!AJ159+'Incremental_Cost Year 1'!AL159+AK159</f>
        <v>0</v>
      </c>
      <c r="AN159" s="142">
        <f>AM159*'1. Standard_Cost'!$C$29</f>
        <v>0</v>
      </c>
      <c r="AO159" s="160"/>
      <c r="AQ159" s="20">
        <f t="shared" si="237"/>
        <v>0</v>
      </c>
      <c r="AR159" s="20">
        <f t="shared" si="238"/>
        <v>0</v>
      </c>
      <c r="AS159" s="20">
        <f t="shared" si="239"/>
        <v>0</v>
      </c>
      <c r="AT159" s="20">
        <f t="shared" si="241"/>
        <v>0</v>
      </c>
      <c r="AU159" s="24"/>
      <c r="AV159" s="24"/>
      <c r="AW159" s="24"/>
      <c r="AX159" s="24"/>
      <c r="AY159" s="24"/>
      <c r="AZ159" s="24"/>
      <c r="BA159" s="24"/>
      <c r="BB159" s="25">
        <f t="shared" si="240"/>
        <v>0</v>
      </c>
    </row>
    <row r="160" spans="1:54" ht="26.4" customHeight="1" outlineLevel="2">
      <c r="A160" s="132"/>
      <c r="B160" s="136"/>
      <c r="C160" s="38"/>
      <c r="D160" s="84"/>
      <c r="E160" s="84"/>
      <c r="F160" s="84"/>
      <c r="G160" s="83"/>
      <c r="H160" s="209" t="s">
        <v>525</v>
      </c>
      <c r="I160" s="138"/>
      <c r="J160" s="139"/>
      <c r="K160" s="139"/>
      <c r="L160" s="140" t="str">
        <f>IF(I160&lt;&gt;0,((VLOOKUP(I160,'1. Standard_Cost'!$B$4:$D$9,2)+VLOOKUP(I160,'1. Standard_Cost'!$B$4:$D$9,3))*J160*K160),"0")</f>
        <v>0</v>
      </c>
      <c r="M160" s="140">
        <f>L160*'1. Standard_Cost'!$F$4</f>
        <v>0</v>
      </c>
      <c r="N160" s="141"/>
      <c r="O160" s="141"/>
      <c r="P160" s="141"/>
      <c r="Q160" s="141"/>
      <c r="R160" s="142">
        <f>'1. Standard_Cost'!$B$13*N160*P160</f>
        <v>0</v>
      </c>
      <c r="S160" s="142">
        <f>N160*O160*P160*'1. Standard_Cost'!$C$13</f>
        <v>0</v>
      </c>
      <c r="T160" s="142">
        <f>N160*P160*Q160*'1. Standard_Cost'!$D$13</f>
        <v>0</v>
      </c>
      <c r="U160" s="142">
        <f>N160*O160*'1. Standard_Cost'!$E$13</f>
        <v>0</v>
      </c>
      <c r="V160" s="141"/>
      <c r="W160" s="141"/>
      <c r="X160" s="141"/>
      <c r="Y160" s="142">
        <f>+V160*((X160*'1. Standard_Cost'!$B$17)+(W160*X160*'1. Standard_Cost'!$C$17))</f>
        <v>0</v>
      </c>
      <c r="Z160" s="141"/>
      <c r="AA160" s="141"/>
      <c r="AB160" s="142">
        <f>+Z160*'1. Standard_Cost'!$B$21+AA160*'1. Standard_Cost'!$C$21</f>
        <v>0</v>
      </c>
      <c r="AC160" s="143"/>
      <c r="AD160" s="144"/>
      <c r="AE160" s="142">
        <f>SUM(AD160,AC160,AB160,Y160,U160,T160,S160,R160)*'1. Standard_Cost'!$B$29</f>
        <v>0</v>
      </c>
      <c r="AF160" s="142">
        <f t="shared" si="236"/>
        <v>0</v>
      </c>
      <c r="AG160" s="141"/>
      <c r="AH160" s="141"/>
      <c r="AI160" s="141"/>
      <c r="AJ160" s="145"/>
      <c r="AK160" s="145"/>
      <c r="AL160" s="145"/>
      <c r="AM160" s="142">
        <f>AG160*'1. Standard_Cost'!$B$25+'Incremental_Cost Year 1'!AH160*'1. Standard_Cost'!$C$25+'Incremental_Cost Year 1'!AI160*'1. Standard_Cost'!$D$25+'Incremental_Cost Year 1'!AJ160+'Incremental_Cost Year 1'!AL160+AK160</f>
        <v>0</v>
      </c>
      <c r="AN160" s="142">
        <f>AM160*'1. Standard_Cost'!$C$29</f>
        <v>0</v>
      </c>
      <c r="AO160" s="160"/>
      <c r="AQ160" s="20">
        <f t="shared" si="237"/>
        <v>0</v>
      </c>
      <c r="AR160" s="20">
        <f t="shared" si="238"/>
        <v>0</v>
      </c>
      <c r="AS160" s="20">
        <f t="shared" si="239"/>
        <v>0</v>
      </c>
      <c r="AT160" s="20">
        <f t="shared" si="241"/>
        <v>0</v>
      </c>
      <c r="AU160" s="24"/>
      <c r="AV160" s="24"/>
      <c r="AW160" s="24"/>
      <c r="AX160" s="24"/>
      <c r="AY160" s="24"/>
      <c r="AZ160" s="24"/>
      <c r="BA160" s="24"/>
      <c r="BB160" s="25">
        <f t="shared" si="240"/>
        <v>0</v>
      </c>
    </row>
    <row r="161" spans="1:54" ht="62.4" outlineLevel="2">
      <c r="A161" s="132"/>
      <c r="B161" s="136"/>
      <c r="C161" s="38"/>
      <c r="D161" s="84"/>
      <c r="E161" s="84"/>
      <c r="F161" s="84"/>
      <c r="G161" s="83"/>
      <c r="H161" s="209" t="s">
        <v>454</v>
      </c>
      <c r="I161" s="138"/>
      <c r="J161" s="139"/>
      <c r="K161" s="139"/>
      <c r="L161" s="140" t="str">
        <f>IF(I161&lt;&gt;0,((VLOOKUP(I161,'1. Standard_Cost'!$B$4:$D$9,2)+VLOOKUP(I161,'1. Standard_Cost'!$B$4:$D$9,3))*J161*K161),"0")</f>
        <v>0</v>
      </c>
      <c r="M161" s="140">
        <f>L161*'1. Standard_Cost'!$F$4</f>
        <v>0</v>
      </c>
      <c r="N161" s="141"/>
      <c r="O161" s="141"/>
      <c r="P161" s="141"/>
      <c r="Q161" s="141"/>
      <c r="R161" s="142">
        <f>'1. Standard_Cost'!$B$13*N161*P161</f>
        <v>0</v>
      </c>
      <c r="S161" s="142">
        <f>N161*O161*P161*'1. Standard_Cost'!$C$13</f>
        <v>0</v>
      </c>
      <c r="T161" s="142">
        <f>N161*P161*Q161*'1. Standard_Cost'!$D$13</f>
        <v>0</v>
      </c>
      <c r="U161" s="142">
        <f>N161*O161*'1. Standard_Cost'!$E$13</f>
        <v>0</v>
      </c>
      <c r="V161" s="141"/>
      <c r="W161" s="141"/>
      <c r="X161" s="141"/>
      <c r="Y161" s="142">
        <f>+V161*((X161*'1. Standard_Cost'!$B$17)+(W161*X161*'1. Standard_Cost'!$C$17))</f>
        <v>0</v>
      </c>
      <c r="Z161" s="141"/>
      <c r="AA161" s="141"/>
      <c r="AB161" s="142">
        <f>+Z161*'1. Standard_Cost'!$B$21+AA161*'1. Standard_Cost'!$C$21</f>
        <v>0</v>
      </c>
      <c r="AC161" s="143"/>
      <c r="AD161" s="144"/>
      <c r="AE161" s="142">
        <f>SUM(AD161,AC161,AB161,Y161,U161,T161,S161,R161)*'1. Standard_Cost'!$B$29</f>
        <v>0</v>
      </c>
      <c r="AF161" s="142">
        <f t="shared" si="236"/>
        <v>0</v>
      </c>
      <c r="AG161" s="141"/>
      <c r="AH161" s="141"/>
      <c r="AI161" s="141"/>
      <c r="AJ161" s="145"/>
      <c r="AK161" s="145"/>
      <c r="AL161" s="145"/>
      <c r="AM161" s="142">
        <f>AG161*'1. Standard_Cost'!$B$25+'Incremental_Cost Year 1'!AH161*'1. Standard_Cost'!$C$25+'Incremental_Cost Year 1'!AI161*'1. Standard_Cost'!$D$25+'Incremental_Cost Year 1'!AJ161+'Incremental_Cost Year 1'!AL161+AK161</f>
        <v>0</v>
      </c>
      <c r="AN161" s="142">
        <f>AM161*'1. Standard_Cost'!$C$29</f>
        <v>0</v>
      </c>
      <c r="AO161" s="160"/>
      <c r="AQ161" s="20">
        <f t="shared" si="237"/>
        <v>0</v>
      </c>
      <c r="AR161" s="20">
        <f t="shared" si="238"/>
        <v>0</v>
      </c>
      <c r="AS161" s="20">
        <f t="shared" si="239"/>
        <v>0</v>
      </c>
      <c r="AT161" s="20">
        <f t="shared" si="241"/>
        <v>0</v>
      </c>
      <c r="AU161" s="24"/>
      <c r="AV161" s="24"/>
      <c r="AW161" s="24"/>
      <c r="AX161" s="24"/>
      <c r="AY161" s="24"/>
      <c r="AZ161" s="24"/>
      <c r="BA161" s="24"/>
      <c r="BB161" s="25">
        <f t="shared" si="240"/>
        <v>0</v>
      </c>
    </row>
    <row r="162" spans="1:54" ht="24.6" customHeight="1" outlineLevel="2">
      <c r="A162" s="132"/>
      <c r="B162" s="136"/>
      <c r="C162" s="38"/>
      <c r="D162" s="84"/>
      <c r="E162" s="84"/>
      <c r="F162" s="84"/>
      <c r="G162" s="83"/>
      <c r="H162" s="209" t="s">
        <v>526</v>
      </c>
      <c r="I162" s="138"/>
      <c r="J162" s="139"/>
      <c r="K162" s="139"/>
      <c r="L162" s="140" t="str">
        <f>IF(I162&lt;&gt;0,((VLOOKUP(I162,'1. Standard_Cost'!$B$4:$D$9,2)+VLOOKUP(I162,'1. Standard_Cost'!$B$4:$D$9,3))*J162*K162),"0")</f>
        <v>0</v>
      </c>
      <c r="M162" s="140">
        <f>L162*'1. Standard_Cost'!$F$4</f>
        <v>0</v>
      </c>
      <c r="N162" s="141"/>
      <c r="O162" s="141"/>
      <c r="P162" s="141"/>
      <c r="Q162" s="141"/>
      <c r="R162" s="142">
        <f>'1. Standard_Cost'!$B$13*N162*P162</f>
        <v>0</v>
      </c>
      <c r="S162" s="142">
        <f>N162*O162*P162*'1. Standard_Cost'!$C$13</f>
        <v>0</v>
      </c>
      <c r="T162" s="142">
        <f>N162*P162*Q162*'1. Standard_Cost'!$D$13</f>
        <v>0</v>
      </c>
      <c r="U162" s="142">
        <f>N162*O162*'1. Standard_Cost'!$E$13</f>
        <v>0</v>
      </c>
      <c r="V162" s="141"/>
      <c r="W162" s="141"/>
      <c r="X162" s="141"/>
      <c r="Y162" s="142">
        <f>+V162*((X162*'1. Standard_Cost'!$B$17)+(W162*X162*'1. Standard_Cost'!$C$17))</f>
        <v>0</v>
      </c>
      <c r="Z162" s="141"/>
      <c r="AA162" s="141"/>
      <c r="AB162" s="142">
        <f>+Z162*'1. Standard_Cost'!$B$21+AA162*'1. Standard_Cost'!$C$21</f>
        <v>0</v>
      </c>
      <c r="AC162" s="143"/>
      <c r="AD162" s="144"/>
      <c r="AE162" s="142">
        <f>SUM(AD162,AC162,AB162,Y162,U162,T162,S162,R162)*'1. Standard_Cost'!$B$29</f>
        <v>0</v>
      </c>
      <c r="AF162" s="142">
        <f t="shared" si="236"/>
        <v>0</v>
      </c>
      <c r="AG162" s="141"/>
      <c r="AH162" s="141"/>
      <c r="AI162" s="141"/>
      <c r="AJ162" s="145"/>
      <c r="AK162" s="145"/>
      <c r="AL162" s="145"/>
      <c r="AM162" s="142">
        <f>AG162*'1. Standard_Cost'!$B$25+'Incremental_Cost Year 1'!AH162*'1. Standard_Cost'!$C$25+'Incremental_Cost Year 1'!AI162*'1. Standard_Cost'!$D$25+'Incremental_Cost Year 1'!AJ162+'Incremental_Cost Year 1'!AL162+AK162</f>
        <v>0</v>
      </c>
      <c r="AN162" s="142">
        <f>AM162*'1. Standard_Cost'!$C$29</f>
        <v>0</v>
      </c>
      <c r="AO162" s="160"/>
      <c r="AQ162" s="20">
        <f t="shared" si="237"/>
        <v>0</v>
      </c>
      <c r="AR162" s="20">
        <f t="shared" si="238"/>
        <v>0</v>
      </c>
      <c r="AS162" s="20">
        <f t="shared" si="239"/>
        <v>0</v>
      </c>
      <c r="AT162" s="20">
        <f t="shared" si="241"/>
        <v>0</v>
      </c>
      <c r="AU162" s="24"/>
      <c r="AV162" s="24"/>
      <c r="AW162" s="24"/>
      <c r="AX162" s="24"/>
      <c r="AY162" s="24"/>
      <c r="AZ162" s="24"/>
      <c r="BA162" s="24"/>
      <c r="BB162" s="25">
        <f t="shared" si="240"/>
        <v>0</v>
      </c>
    </row>
    <row r="163" spans="1:54" ht="24" customHeight="1" outlineLevel="2">
      <c r="A163" s="132"/>
      <c r="B163" s="136"/>
      <c r="C163" s="38"/>
      <c r="D163" s="84"/>
      <c r="E163" s="84"/>
      <c r="F163" s="84"/>
      <c r="G163" s="83"/>
      <c r="H163" s="209" t="s">
        <v>529</v>
      </c>
      <c r="I163" s="138"/>
      <c r="J163" s="139"/>
      <c r="K163" s="139"/>
      <c r="L163" s="140" t="str">
        <f>IF(I163&lt;&gt;0,((VLOOKUP(I163,'1. Standard_Cost'!$B$4:$D$9,2)+VLOOKUP(I163,'1. Standard_Cost'!$B$4:$D$9,3))*J163*K163),"0")</f>
        <v>0</v>
      </c>
      <c r="M163" s="140">
        <f>L163*'1. Standard_Cost'!$F$4</f>
        <v>0</v>
      </c>
      <c r="N163" s="141"/>
      <c r="O163" s="141"/>
      <c r="P163" s="141"/>
      <c r="Q163" s="141"/>
      <c r="R163" s="142">
        <f>'1. Standard_Cost'!$B$13*N163*P163</f>
        <v>0</v>
      </c>
      <c r="S163" s="142">
        <f>N163*O163*P163*'1. Standard_Cost'!$C$13</f>
        <v>0</v>
      </c>
      <c r="T163" s="142">
        <f>N163*P163*Q163*'1. Standard_Cost'!$D$13</f>
        <v>0</v>
      </c>
      <c r="U163" s="142">
        <f>N163*O163*'1. Standard_Cost'!$E$13</f>
        <v>0</v>
      </c>
      <c r="V163" s="141"/>
      <c r="W163" s="141"/>
      <c r="X163" s="141"/>
      <c r="Y163" s="142">
        <f>+V163*((X163*'1. Standard_Cost'!$B$17)+(W163*X163*'1. Standard_Cost'!$C$17))</f>
        <v>0</v>
      </c>
      <c r="Z163" s="141"/>
      <c r="AA163" s="141"/>
      <c r="AB163" s="142">
        <f>+Z163*'1. Standard_Cost'!$B$21+AA163*'1. Standard_Cost'!$C$21</f>
        <v>0</v>
      </c>
      <c r="AC163" s="143"/>
      <c r="AD163" s="144"/>
      <c r="AE163" s="142">
        <f>SUM(AD163,AC163,AB163,Y163,U163,T163,S163,R163)*'1. Standard_Cost'!$B$29</f>
        <v>0</v>
      </c>
      <c r="AF163" s="142">
        <f t="shared" si="236"/>
        <v>0</v>
      </c>
      <c r="AG163" s="141"/>
      <c r="AH163" s="141"/>
      <c r="AI163" s="141"/>
      <c r="AJ163" s="145"/>
      <c r="AK163" s="145"/>
      <c r="AL163" s="145"/>
      <c r="AM163" s="142">
        <f>AG163*'1. Standard_Cost'!$B$25+'Incremental_Cost Year 1'!AH163*'1. Standard_Cost'!$C$25+'Incremental_Cost Year 1'!AI163*'1. Standard_Cost'!$D$25+'Incremental_Cost Year 1'!AJ163+'Incremental_Cost Year 1'!AL163+AK163</f>
        <v>0</v>
      </c>
      <c r="AN163" s="142">
        <f>AM163*'1. Standard_Cost'!$C$29</f>
        <v>0</v>
      </c>
      <c r="AO163" s="160"/>
      <c r="AQ163" s="20">
        <f t="shared" si="237"/>
        <v>0</v>
      </c>
      <c r="AR163" s="20">
        <f t="shared" si="238"/>
        <v>0</v>
      </c>
      <c r="AS163" s="20">
        <f t="shared" si="239"/>
        <v>0</v>
      </c>
      <c r="AT163" s="20">
        <f t="shared" si="241"/>
        <v>0</v>
      </c>
      <c r="AU163" s="24"/>
      <c r="AV163" s="24"/>
      <c r="AW163" s="24"/>
      <c r="AX163" s="24"/>
      <c r="AY163" s="24"/>
      <c r="AZ163" s="24"/>
      <c r="BA163" s="24"/>
      <c r="BB163" s="25">
        <f t="shared" si="240"/>
        <v>0</v>
      </c>
    </row>
    <row r="164" spans="1:54" ht="78" outlineLevel="2">
      <c r="A164" s="132"/>
      <c r="B164" s="136"/>
      <c r="C164" s="38"/>
      <c r="D164" s="84"/>
      <c r="E164" s="84"/>
      <c r="F164" s="84"/>
      <c r="G164" s="83"/>
      <c r="H164" s="209" t="s">
        <v>455</v>
      </c>
      <c r="I164" s="138"/>
      <c r="J164" s="139"/>
      <c r="K164" s="139"/>
      <c r="L164" s="140" t="str">
        <f>IF(I164&lt;&gt;0,((VLOOKUP(I164,'1. Standard_Cost'!$B$4:$D$9,2)+VLOOKUP(I164,'1. Standard_Cost'!$B$4:$D$9,3))*J164*K164),"0")</f>
        <v>0</v>
      </c>
      <c r="M164" s="140">
        <f>L164*'1. Standard_Cost'!$F$4</f>
        <v>0</v>
      </c>
      <c r="N164" s="141"/>
      <c r="O164" s="141"/>
      <c r="P164" s="141"/>
      <c r="Q164" s="141"/>
      <c r="R164" s="142">
        <f>'1. Standard_Cost'!$B$13*N164*P164</f>
        <v>0</v>
      </c>
      <c r="S164" s="142">
        <f>N164*O164*P164*'1. Standard_Cost'!$C$13</f>
        <v>0</v>
      </c>
      <c r="T164" s="142">
        <f>N164*P164*Q164*'1. Standard_Cost'!$D$13</f>
        <v>0</v>
      </c>
      <c r="U164" s="142">
        <f>N164*O164*'1. Standard_Cost'!$E$13</f>
        <v>0</v>
      </c>
      <c r="V164" s="141"/>
      <c r="W164" s="141"/>
      <c r="X164" s="141"/>
      <c r="Y164" s="142">
        <f>+V164*((X164*'1. Standard_Cost'!$B$17)+(W164*X164*'1. Standard_Cost'!$C$17))</f>
        <v>0</v>
      </c>
      <c r="Z164" s="141"/>
      <c r="AA164" s="141"/>
      <c r="AB164" s="142">
        <f>+Z164*'1. Standard_Cost'!$B$21+AA164*'1. Standard_Cost'!$C$21</f>
        <v>0</v>
      </c>
      <c r="AC164" s="143"/>
      <c r="AD164" s="144"/>
      <c r="AE164" s="142">
        <f>SUM(AD164,AC164,AB164,Y164,U164,T164,S164,R164)*'1. Standard_Cost'!$B$29</f>
        <v>0</v>
      </c>
      <c r="AF164" s="142">
        <f t="shared" si="236"/>
        <v>0</v>
      </c>
      <c r="AG164" s="141"/>
      <c r="AH164" s="141"/>
      <c r="AI164" s="141"/>
      <c r="AJ164" s="145"/>
      <c r="AK164" s="145"/>
      <c r="AL164" s="145"/>
      <c r="AM164" s="142">
        <f>AG164*'1. Standard_Cost'!$B$25+'Incremental_Cost Year 1'!AH164*'1. Standard_Cost'!$C$25+'Incremental_Cost Year 1'!AI164*'1. Standard_Cost'!$D$25+'Incremental_Cost Year 1'!AJ164+'Incremental_Cost Year 1'!AL164+AK164</f>
        <v>0</v>
      </c>
      <c r="AN164" s="142">
        <f>AM164*'1. Standard_Cost'!$C$29</f>
        <v>0</v>
      </c>
      <c r="AO164" s="160"/>
      <c r="AQ164" s="20">
        <f t="shared" si="237"/>
        <v>0</v>
      </c>
      <c r="AR164" s="20">
        <f t="shared" si="238"/>
        <v>0</v>
      </c>
      <c r="AS164" s="20">
        <f t="shared" si="239"/>
        <v>0</v>
      </c>
      <c r="AT164" s="20">
        <f t="shared" si="241"/>
        <v>0</v>
      </c>
      <c r="AU164" s="24"/>
      <c r="AV164" s="24"/>
      <c r="AW164" s="24"/>
      <c r="AX164" s="24"/>
      <c r="AY164" s="24"/>
      <c r="AZ164" s="24"/>
      <c r="BA164" s="24"/>
      <c r="BB164" s="25">
        <f t="shared" si="240"/>
        <v>0</v>
      </c>
    </row>
    <row r="165" spans="1:54" ht="25.2" customHeight="1" outlineLevel="2">
      <c r="A165" s="132"/>
      <c r="B165" s="136"/>
      <c r="C165" s="38"/>
      <c r="D165" s="84"/>
      <c r="E165" s="84"/>
      <c r="F165" s="84"/>
      <c r="G165" s="83"/>
      <c r="H165" s="209" t="s">
        <v>527</v>
      </c>
      <c r="I165" s="138"/>
      <c r="J165" s="139"/>
      <c r="K165" s="139"/>
      <c r="L165" s="140" t="str">
        <f>IF(I165&lt;&gt;0,((VLOOKUP(I165,'1. Standard_Cost'!$B$4:$D$9,2)+VLOOKUP(I165,'1. Standard_Cost'!$B$4:$D$9,3))*J165*K165),"0")</f>
        <v>0</v>
      </c>
      <c r="M165" s="140">
        <f>L165*'1. Standard_Cost'!$F$4</f>
        <v>0</v>
      </c>
      <c r="N165" s="141"/>
      <c r="O165" s="141"/>
      <c r="P165" s="141"/>
      <c r="Q165" s="141"/>
      <c r="R165" s="142">
        <f>'1. Standard_Cost'!$B$13*N165*P165</f>
        <v>0</v>
      </c>
      <c r="S165" s="142">
        <f>N165*O165*P165*'1. Standard_Cost'!$C$13</f>
        <v>0</v>
      </c>
      <c r="T165" s="142">
        <f>N165*P165*Q165*'1. Standard_Cost'!$D$13</f>
        <v>0</v>
      </c>
      <c r="U165" s="142">
        <f>N165*O165*'1. Standard_Cost'!$E$13</f>
        <v>0</v>
      </c>
      <c r="V165" s="141"/>
      <c r="W165" s="141"/>
      <c r="X165" s="141"/>
      <c r="Y165" s="142">
        <f>+V165*((X165*'1. Standard_Cost'!$B$17)+(W165*X165*'1. Standard_Cost'!$C$17))</f>
        <v>0</v>
      </c>
      <c r="Z165" s="141"/>
      <c r="AA165" s="141"/>
      <c r="AB165" s="142">
        <f>+Z165*'1. Standard_Cost'!$B$21+AA165*'1. Standard_Cost'!$C$21</f>
        <v>0</v>
      </c>
      <c r="AC165" s="143"/>
      <c r="AD165" s="144"/>
      <c r="AE165" s="142">
        <f>SUM(AD165,AC165,AB165,Y165,U165,T165,S165,R165)*'1. Standard_Cost'!$B$29</f>
        <v>0</v>
      </c>
      <c r="AF165" s="142">
        <f t="shared" si="236"/>
        <v>0</v>
      </c>
      <c r="AG165" s="141"/>
      <c r="AH165" s="141"/>
      <c r="AI165" s="141"/>
      <c r="AJ165" s="145"/>
      <c r="AK165" s="145"/>
      <c r="AL165" s="145"/>
      <c r="AM165" s="142">
        <f>AG165*'1. Standard_Cost'!$B$25+'Incremental_Cost Year 1'!AH165*'1. Standard_Cost'!$C$25+'Incremental_Cost Year 1'!AI165*'1. Standard_Cost'!$D$25+'Incremental_Cost Year 1'!AJ165+'Incremental_Cost Year 1'!AL165+AK165</f>
        <v>0</v>
      </c>
      <c r="AN165" s="142">
        <f>AM165*'1. Standard_Cost'!$C$29</f>
        <v>0</v>
      </c>
      <c r="AO165" s="160"/>
      <c r="AQ165" s="20">
        <f t="shared" si="237"/>
        <v>0</v>
      </c>
      <c r="AR165" s="20">
        <f t="shared" si="238"/>
        <v>0</v>
      </c>
      <c r="AS165" s="20">
        <f t="shared" si="239"/>
        <v>0</v>
      </c>
      <c r="AT165" s="20">
        <f t="shared" si="241"/>
        <v>0</v>
      </c>
      <c r="AU165" s="24"/>
      <c r="AV165" s="24"/>
      <c r="AW165" s="24"/>
      <c r="AX165" s="24"/>
      <c r="AY165" s="24"/>
      <c r="AZ165" s="24"/>
      <c r="BA165" s="24"/>
      <c r="BB165" s="25">
        <f t="shared" si="240"/>
        <v>0</v>
      </c>
    </row>
    <row r="166" spans="1:54" ht="49.2" customHeight="1" outlineLevel="2">
      <c r="A166" s="132"/>
      <c r="B166" s="136"/>
      <c r="C166" s="38"/>
      <c r="D166" s="84"/>
      <c r="E166" s="84"/>
      <c r="F166" s="84"/>
      <c r="G166" s="83"/>
      <c r="H166" s="209" t="s">
        <v>530</v>
      </c>
      <c r="I166" s="138"/>
      <c r="J166" s="139"/>
      <c r="K166" s="139"/>
      <c r="L166" s="140" t="str">
        <f>IF(I166&lt;&gt;0,((VLOOKUP(I166,'1. Standard_Cost'!$B$4:$D$9,2)+VLOOKUP(I166,'1. Standard_Cost'!$B$4:$D$9,3))*J166*K166),"0")</f>
        <v>0</v>
      </c>
      <c r="M166" s="140">
        <f>L166*'1. Standard_Cost'!$F$4</f>
        <v>0</v>
      </c>
      <c r="N166" s="141"/>
      <c r="O166" s="141"/>
      <c r="P166" s="141"/>
      <c r="Q166" s="141"/>
      <c r="R166" s="142">
        <f>'1. Standard_Cost'!$B$13*N166*P166</f>
        <v>0</v>
      </c>
      <c r="S166" s="142">
        <f>N166*O166*P166*'1. Standard_Cost'!$C$13</f>
        <v>0</v>
      </c>
      <c r="T166" s="142">
        <f>N166*P166*Q166*'1. Standard_Cost'!$D$13</f>
        <v>0</v>
      </c>
      <c r="U166" s="142">
        <f>N166*O166*'1. Standard_Cost'!$E$13</f>
        <v>0</v>
      </c>
      <c r="V166" s="141"/>
      <c r="W166" s="141"/>
      <c r="X166" s="141"/>
      <c r="Y166" s="142">
        <f>+V166*((X166*'1. Standard_Cost'!$B$17)+(W166*X166*'1. Standard_Cost'!$C$17))</f>
        <v>0</v>
      </c>
      <c r="Z166" s="141"/>
      <c r="AA166" s="141"/>
      <c r="AB166" s="142">
        <f>+Z166*'1. Standard_Cost'!$B$21+AA166*'1. Standard_Cost'!$C$21</f>
        <v>0</v>
      </c>
      <c r="AC166" s="143"/>
      <c r="AD166" s="144"/>
      <c r="AE166" s="142">
        <f>SUM(AD166,AC166,AB166,Y166,U166,T166,S166,R166)*'1. Standard_Cost'!$B$29</f>
        <v>0</v>
      </c>
      <c r="AF166" s="142">
        <f t="shared" si="236"/>
        <v>0</v>
      </c>
      <c r="AG166" s="141"/>
      <c r="AH166" s="141"/>
      <c r="AI166" s="141"/>
      <c r="AJ166" s="145"/>
      <c r="AK166" s="145"/>
      <c r="AL166" s="145"/>
      <c r="AM166" s="142">
        <f>AG166*'1. Standard_Cost'!$B$25+'Incremental_Cost Year 1'!AH166*'1. Standard_Cost'!$C$25+'Incremental_Cost Year 1'!AI166*'1. Standard_Cost'!$D$25+'Incremental_Cost Year 1'!AJ166+'Incremental_Cost Year 1'!AL166+AK166</f>
        <v>0</v>
      </c>
      <c r="AN166" s="142">
        <f>AM166*'1. Standard_Cost'!$C$29</f>
        <v>0</v>
      </c>
      <c r="AO166" s="160"/>
      <c r="AQ166" s="20">
        <f t="shared" si="237"/>
        <v>0</v>
      </c>
      <c r="AR166" s="20">
        <f t="shared" si="238"/>
        <v>0</v>
      </c>
      <c r="AS166" s="20">
        <f t="shared" si="239"/>
        <v>0</v>
      </c>
      <c r="AT166" s="20">
        <f t="shared" si="241"/>
        <v>0</v>
      </c>
      <c r="AU166" s="24"/>
      <c r="AV166" s="24"/>
      <c r="AW166" s="24"/>
      <c r="AX166" s="24"/>
      <c r="AY166" s="24"/>
      <c r="AZ166" s="24"/>
      <c r="BA166" s="24"/>
      <c r="BB166" s="25">
        <f t="shared" si="240"/>
        <v>0</v>
      </c>
    </row>
    <row r="167" spans="1:54" ht="25.95" customHeight="1" outlineLevel="2">
      <c r="A167" s="132"/>
      <c r="B167" s="136"/>
      <c r="C167" s="38"/>
      <c r="D167" s="84"/>
      <c r="E167" s="84"/>
      <c r="F167" s="84"/>
      <c r="G167" s="83"/>
      <c r="H167" s="209" t="s">
        <v>531</v>
      </c>
      <c r="I167" s="138"/>
      <c r="J167" s="139"/>
      <c r="K167" s="139"/>
      <c r="L167" s="140" t="str">
        <f>IF(I167&lt;&gt;0,((VLOOKUP(I167,'1. Standard_Cost'!$B$4:$D$9,2)+VLOOKUP(I167,'1. Standard_Cost'!$B$4:$D$9,3))*J167*K167),"0")</f>
        <v>0</v>
      </c>
      <c r="M167" s="140">
        <f>L167*'1. Standard_Cost'!$F$4</f>
        <v>0</v>
      </c>
      <c r="N167" s="141"/>
      <c r="O167" s="141"/>
      <c r="P167" s="141"/>
      <c r="Q167" s="141"/>
      <c r="R167" s="142">
        <f>'1. Standard_Cost'!$B$13*N167*P167</f>
        <v>0</v>
      </c>
      <c r="S167" s="142">
        <f>N167*O167*P167*'1. Standard_Cost'!$C$13</f>
        <v>0</v>
      </c>
      <c r="T167" s="142">
        <f>N167*P167*Q167*'1. Standard_Cost'!$D$13</f>
        <v>0</v>
      </c>
      <c r="U167" s="142">
        <f>N167*O167*'1. Standard_Cost'!$E$13</f>
        <v>0</v>
      </c>
      <c r="V167" s="141"/>
      <c r="W167" s="141"/>
      <c r="X167" s="141"/>
      <c r="Y167" s="142">
        <f>+V167*((X167*'1. Standard_Cost'!$B$17)+(W167*X167*'1. Standard_Cost'!$C$17))</f>
        <v>0</v>
      </c>
      <c r="Z167" s="141"/>
      <c r="AA167" s="141"/>
      <c r="AB167" s="142">
        <f>+Z167*'1. Standard_Cost'!$B$21+AA167*'1. Standard_Cost'!$C$21</f>
        <v>0</v>
      </c>
      <c r="AC167" s="143"/>
      <c r="AD167" s="144"/>
      <c r="AE167" s="142">
        <f>SUM(AD167,AC167,AB167,Y167,U167,T167,S167,R167)*'1. Standard_Cost'!$B$29</f>
        <v>0</v>
      </c>
      <c r="AF167" s="142">
        <f t="shared" si="236"/>
        <v>0</v>
      </c>
      <c r="AG167" s="141"/>
      <c r="AH167" s="141"/>
      <c r="AI167" s="141"/>
      <c r="AJ167" s="145"/>
      <c r="AK167" s="145"/>
      <c r="AL167" s="145"/>
      <c r="AM167" s="142">
        <f>AG167*'1. Standard_Cost'!$B$25+'Incremental_Cost Year 1'!AH167*'1. Standard_Cost'!$C$25+'Incremental_Cost Year 1'!AI167*'1. Standard_Cost'!$D$25+'Incremental_Cost Year 1'!AJ167+'Incremental_Cost Year 1'!AL167+AK167</f>
        <v>0</v>
      </c>
      <c r="AN167" s="142">
        <f>AM167*'1. Standard_Cost'!$C$29</f>
        <v>0</v>
      </c>
      <c r="AO167" s="160"/>
      <c r="AQ167" s="20">
        <f t="shared" si="237"/>
        <v>0</v>
      </c>
      <c r="AR167" s="20">
        <f t="shared" si="238"/>
        <v>0</v>
      </c>
      <c r="AS167" s="20">
        <f t="shared" si="239"/>
        <v>0</v>
      </c>
      <c r="AT167" s="20">
        <f t="shared" si="241"/>
        <v>0</v>
      </c>
      <c r="AU167" s="24"/>
      <c r="AV167" s="24"/>
      <c r="AW167" s="24"/>
      <c r="AX167" s="24"/>
      <c r="AY167" s="24"/>
      <c r="AZ167" s="24"/>
      <c r="BA167" s="24"/>
      <c r="BB167" s="25">
        <f t="shared" si="240"/>
        <v>0</v>
      </c>
    </row>
    <row r="168" spans="1:54" ht="25.95" customHeight="1" outlineLevel="2">
      <c r="A168" s="132"/>
      <c r="B168" s="136"/>
      <c r="C168" s="38"/>
      <c r="D168" s="84"/>
      <c r="E168" s="84"/>
      <c r="F168" s="84"/>
      <c r="G168" s="83"/>
      <c r="H168" s="209" t="s">
        <v>532</v>
      </c>
      <c r="I168" s="138"/>
      <c r="J168" s="139"/>
      <c r="K168" s="139"/>
      <c r="L168" s="140" t="str">
        <f>IF(I168&lt;&gt;0,((VLOOKUP(I168,'1. Standard_Cost'!$B$4:$D$9,2)+VLOOKUP(I168,'1. Standard_Cost'!$B$4:$D$9,3))*J168*K168),"0")</f>
        <v>0</v>
      </c>
      <c r="M168" s="140">
        <f>L168*'1. Standard_Cost'!$F$4</f>
        <v>0</v>
      </c>
      <c r="N168" s="141"/>
      <c r="O168" s="141"/>
      <c r="P168" s="141"/>
      <c r="Q168" s="141"/>
      <c r="R168" s="142">
        <f>'1. Standard_Cost'!$B$13*N168*P168</f>
        <v>0</v>
      </c>
      <c r="S168" s="142">
        <f>N168*O168*P168*'1. Standard_Cost'!$C$13</f>
        <v>0</v>
      </c>
      <c r="T168" s="142">
        <f>N168*P168*Q168*'1. Standard_Cost'!$D$13</f>
        <v>0</v>
      </c>
      <c r="U168" s="142">
        <f>N168*O168*'1. Standard_Cost'!$E$13</f>
        <v>0</v>
      </c>
      <c r="V168" s="141"/>
      <c r="W168" s="141"/>
      <c r="X168" s="141"/>
      <c r="Y168" s="142">
        <f>+V168*((X168*'1. Standard_Cost'!$B$17)+(W168*X168*'1. Standard_Cost'!$C$17))</f>
        <v>0</v>
      </c>
      <c r="Z168" s="141"/>
      <c r="AA168" s="141"/>
      <c r="AB168" s="142">
        <f>+Z168*'1. Standard_Cost'!$B$21+AA168*'1. Standard_Cost'!$C$21</f>
        <v>0</v>
      </c>
      <c r="AC168" s="143"/>
      <c r="AD168" s="144"/>
      <c r="AE168" s="142">
        <f>SUM(AD168,AC168,AB168,Y168,U168,T168,S168,R168)*'1. Standard_Cost'!$B$29</f>
        <v>0</v>
      </c>
      <c r="AF168" s="142">
        <f t="shared" si="236"/>
        <v>0</v>
      </c>
      <c r="AG168" s="141"/>
      <c r="AH168" s="141"/>
      <c r="AI168" s="141"/>
      <c r="AJ168" s="145"/>
      <c r="AK168" s="145"/>
      <c r="AL168" s="145"/>
      <c r="AM168" s="142">
        <f>AG168*'1. Standard_Cost'!$B$25+'Incremental_Cost Year 1'!AH168*'1. Standard_Cost'!$C$25+'Incremental_Cost Year 1'!AI168*'1. Standard_Cost'!$D$25+'Incremental_Cost Year 1'!AJ168+'Incremental_Cost Year 1'!AL168+AK168</f>
        <v>0</v>
      </c>
      <c r="AN168" s="142">
        <f>AM168*'1. Standard_Cost'!$C$29</f>
        <v>0</v>
      </c>
      <c r="AO168" s="160"/>
      <c r="AQ168" s="20">
        <f t="shared" si="237"/>
        <v>0</v>
      </c>
      <c r="AR168" s="20">
        <f t="shared" si="238"/>
        <v>0</v>
      </c>
      <c r="AS168" s="20">
        <f t="shared" si="239"/>
        <v>0</v>
      </c>
      <c r="AT168" s="20">
        <f t="shared" si="241"/>
        <v>0</v>
      </c>
      <c r="AU168" s="24"/>
      <c r="AV168" s="24"/>
      <c r="AW168" s="24"/>
      <c r="AX168" s="24"/>
      <c r="AY168" s="24"/>
      <c r="AZ168" s="24"/>
      <c r="BA168" s="24"/>
      <c r="BB168" s="25">
        <f t="shared" si="240"/>
        <v>0</v>
      </c>
    </row>
    <row r="169" spans="1:54" ht="55.2" outlineLevel="1">
      <c r="A169" s="132"/>
      <c r="B169" s="136"/>
      <c r="C169" s="38"/>
      <c r="D169" s="46" t="s">
        <v>592</v>
      </c>
      <c r="E169" s="86" t="s">
        <v>428</v>
      </c>
      <c r="F169" s="88" t="s">
        <v>438</v>
      </c>
      <c r="G169" s="89" t="s">
        <v>434</v>
      </c>
      <c r="H169" s="180" t="s">
        <v>302</v>
      </c>
      <c r="I169" s="146"/>
      <c r="J169" s="146"/>
      <c r="K169" s="146"/>
      <c r="L169" s="147">
        <f>SUM(L150:L168)</f>
        <v>0</v>
      </c>
      <c r="M169" s="147">
        <f>SUM(M150:M168)</f>
        <v>0</v>
      </c>
      <c r="N169" s="146"/>
      <c r="O169" s="146"/>
      <c r="P169" s="146"/>
      <c r="Q169" s="146"/>
      <c r="R169" s="147">
        <f t="shared" ref="R169:U169" si="242">SUM(R150:R168)</f>
        <v>0</v>
      </c>
      <c r="S169" s="147">
        <f t="shared" si="242"/>
        <v>0</v>
      </c>
      <c r="T169" s="147">
        <f t="shared" si="242"/>
        <v>0</v>
      </c>
      <c r="U169" s="147">
        <f t="shared" si="242"/>
        <v>0</v>
      </c>
      <c r="V169" s="146"/>
      <c r="W169" s="146"/>
      <c r="X169" s="146"/>
      <c r="Y169" s="147">
        <f>SUM(Y150:Y168)</f>
        <v>0</v>
      </c>
      <c r="Z169" s="146"/>
      <c r="AA169" s="146"/>
      <c r="AB169" s="147">
        <f t="shared" ref="AB169:AF169" si="243">SUM(AB150:AB168)</f>
        <v>0</v>
      </c>
      <c r="AC169" s="147">
        <f t="shared" si="243"/>
        <v>0</v>
      </c>
      <c r="AD169" s="147">
        <f t="shared" si="243"/>
        <v>0</v>
      </c>
      <c r="AE169" s="147">
        <f t="shared" si="243"/>
        <v>0</v>
      </c>
      <c r="AF169" s="147">
        <f t="shared" si="243"/>
        <v>0</v>
      </c>
      <c r="AG169" s="146"/>
      <c r="AH169" s="146"/>
      <c r="AI169" s="146"/>
      <c r="AJ169" s="147">
        <f t="shared" ref="AJ169:AN169" si="244">SUM(AJ150:AJ168)</f>
        <v>0</v>
      </c>
      <c r="AK169" s="147">
        <f t="shared" si="244"/>
        <v>0</v>
      </c>
      <c r="AL169" s="147">
        <f t="shared" si="244"/>
        <v>0</v>
      </c>
      <c r="AM169" s="147">
        <f t="shared" si="244"/>
        <v>0</v>
      </c>
      <c r="AN169" s="147">
        <f t="shared" si="244"/>
        <v>0</v>
      </c>
      <c r="AO169" s="166"/>
      <c r="AP169" s="32"/>
      <c r="AQ169" s="147">
        <f t="shared" ref="AQ169:AT169" si="245">SUM(AQ150:AQ168)</f>
        <v>0</v>
      </c>
      <c r="AR169" s="147">
        <f t="shared" si="245"/>
        <v>0</v>
      </c>
      <c r="AS169" s="147">
        <f t="shared" si="245"/>
        <v>0</v>
      </c>
      <c r="AT169" s="147">
        <f t="shared" si="245"/>
        <v>0</v>
      </c>
      <c r="AU169" s="147">
        <f t="shared" ref="AU169:BB169" si="246">SUM(AU150:AU168)</f>
        <v>0</v>
      </c>
      <c r="AV169" s="147">
        <f t="shared" si="246"/>
        <v>0</v>
      </c>
      <c r="AW169" s="147">
        <f t="shared" si="246"/>
        <v>0</v>
      </c>
      <c r="AX169" s="147">
        <f t="shared" si="246"/>
        <v>0</v>
      </c>
      <c r="AY169" s="147">
        <f t="shared" si="246"/>
        <v>0</v>
      </c>
      <c r="AZ169" s="147">
        <f t="shared" si="246"/>
        <v>0</v>
      </c>
      <c r="BA169" s="147">
        <f t="shared" si="246"/>
        <v>0</v>
      </c>
      <c r="BB169" s="147">
        <f t="shared" si="246"/>
        <v>0</v>
      </c>
    </row>
    <row r="170" spans="1:54" s="39" customFormat="1">
      <c r="A170" s="148"/>
      <c r="B170" s="149"/>
      <c r="C170" s="224" t="s">
        <v>429</v>
      </c>
      <c r="D170" s="224"/>
      <c r="E170" s="225"/>
      <c r="F170" s="69"/>
      <c r="G170" s="69"/>
      <c r="H170" s="181" t="s">
        <v>304</v>
      </c>
      <c r="I170" s="150"/>
      <c r="J170" s="150"/>
      <c r="K170" s="150"/>
      <c r="L170" s="151">
        <f>SUM(L184)</f>
        <v>0</v>
      </c>
      <c r="M170" s="151">
        <f>SUM(M184)</f>
        <v>0</v>
      </c>
      <c r="N170" s="150"/>
      <c r="O170" s="150"/>
      <c r="P170" s="150"/>
      <c r="Q170" s="150"/>
      <c r="R170" s="151">
        <f t="shared" ref="R170:U170" si="247">SUM(R184)</f>
        <v>90000</v>
      </c>
      <c r="S170" s="151">
        <f t="shared" si="247"/>
        <v>67500</v>
      </c>
      <c r="T170" s="151">
        <f t="shared" si="247"/>
        <v>0</v>
      </c>
      <c r="U170" s="151">
        <f t="shared" si="247"/>
        <v>600000</v>
      </c>
      <c r="V170" s="150"/>
      <c r="W170" s="150"/>
      <c r="X170" s="150"/>
      <c r="Y170" s="151">
        <f t="shared" ref="Y170:AF170" si="248">SUM(Y184)</f>
        <v>0</v>
      </c>
      <c r="Z170" s="151"/>
      <c r="AA170" s="151"/>
      <c r="AB170" s="151">
        <f t="shared" si="248"/>
        <v>0</v>
      </c>
      <c r="AC170" s="151">
        <f t="shared" si="248"/>
        <v>60000</v>
      </c>
      <c r="AD170" s="151">
        <f t="shared" si="248"/>
        <v>0</v>
      </c>
      <c r="AE170" s="151">
        <f t="shared" si="248"/>
        <v>163500</v>
      </c>
      <c r="AF170" s="151">
        <f t="shared" si="248"/>
        <v>981000</v>
      </c>
      <c r="AG170" s="150"/>
      <c r="AH170" s="150"/>
      <c r="AI170" s="150"/>
      <c r="AJ170" s="151">
        <f t="shared" ref="AJ170:AN170" si="249">SUM(AJ184)</f>
        <v>0</v>
      </c>
      <c r="AK170" s="151">
        <f t="shared" si="249"/>
        <v>0</v>
      </c>
      <c r="AL170" s="151">
        <f t="shared" si="249"/>
        <v>0</v>
      </c>
      <c r="AM170" s="151">
        <f t="shared" si="249"/>
        <v>0</v>
      </c>
      <c r="AN170" s="151">
        <f t="shared" si="249"/>
        <v>0</v>
      </c>
      <c r="AO170" s="167"/>
      <c r="AP170" s="40"/>
      <c r="AQ170" s="151">
        <f t="shared" ref="AQ170:AT170" si="250">SUM(AQ184)</f>
        <v>0</v>
      </c>
      <c r="AR170" s="151">
        <f t="shared" si="250"/>
        <v>981000</v>
      </c>
      <c r="AS170" s="151">
        <f t="shared" si="250"/>
        <v>0</v>
      </c>
      <c r="AT170" s="151">
        <f t="shared" si="250"/>
        <v>981000</v>
      </c>
      <c r="AU170" s="151">
        <f t="shared" ref="AU170:BB170" si="251">SUM(AU184)</f>
        <v>0</v>
      </c>
      <c r="AV170" s="151">
        <f t="shared" si="251"/>
        <v>0</v>
      </c>
      <c r="AW170" s="151">
        <f t="shared" si="251"/>
        <v>0</v>
      </c>
      <c r="AX170" s="151">
        <f t="shared" si="251"/>
        <v>0</v>
      </c>
      <c r="AY170" s="151">
        <f t="shared" si="251"/>
        <v>0</v>
      </c>
      <c r="AZ170" s="151">
        <f t="shared" si="251"/>
        <v>0</v>
      </c>
      <c r="BA170" s="151">
        <f t="shared" si="251"/>
        <v>0</v>
      </c>
      <c r="BB170" s="151">
        <f t="shared" si="251"/>
        <v>-981000</v>
      </c>
    </row>
    <row r="171" spans="1:54" ht="60" customHeight="1" outlineLevel="2">
      <c r="A171" s="132"/>
      <c r="B171" s="136"/>
      <c r="C171" s="38"/>
      <c r="D171" s="137"/>
      <c r="E171" s="158"/>
      <c r="F171" s="82"/>
      <c r="G171" s="193"/>
      <c r="H171" s="209" t="s">
        <v>456</v>
      </c>
      <c r="I171" s="138"/>
      <c r="J171" s="139"/>
      <c r="K171" s="139"/>
      <c r="L171" s="140" t="str">
        <f>IF(I171&lt;&gt;0,((VLOOKUP(I171,'1. Standard_Cost'!$B$4:$D$9,2)+VLOOKUP(I171,'1. Standard_Cost'!$B$4:$D$9,3))*J171*K171),"0")</f>
        <v>0</v>
      </c>
      <c r="M171" s="140">
        <f>L171*'1. Standard_Cost'!$F$4</f>
        <v>0</v>
      </c>
      <c r="N171" s="141"/>
      <c r="O171" s="141"/>
      <c r="P171" s="141"/>
      <c r="Q171" s="141"/>
      <c r="R171" s="142">
        <f>'1. Standard_Cost'!$B$13*N171*P171</f>
        <v>0</v>
      </c>
      <c r="S171" s="142">
        <f>N171*O171*P171*'1. Standard_Cost'!$C$13</f>
        <v>0</v>
      </c>
      <c r="T171" s="142">
        <f>N171*P171*Q171*'1. Standard_Cost'!$D$13</f>
        <v>0</v>
      </c>
      <c r="U171" s="142">
        <f>N171*O171*'1. Standard_Cost'!$E$13</f>
        <v>0</v>
      </c>
      <c r="V171" s="141"/>
      <c r="W171" s="141"/>
      <c r="X171" s="141"/>
      <c r="Y171" s="142">
        <f>+V171*((X171*'1. Standard_Cost'!$B$17)+(W171*X171*'1. Standard_Cost'!$C$17))</f>
        <v>0</v>
      </c>
      <c r="Z171" s="141"/>
      <c r="AA171" s="141"/>
      <c r="AB171" s="142">
        <f>+Z171*'1. Standard_Cost'!$B$21+AA171*'1. Standard_Cost'!$C$21</f>
        <v>0</v>
      </c>
      <c r="AC171" s="143"/>
      <c r="AD171" s="144"/>
      <c r="AE171" s="142">
        <f>SUM(AD171,AC171,AB171,Y171,U171,T171,S171,R171)*'1. Standard_Cost'!$B$29</f>
        <v>0</v>
      </c>
      <c r="AF171" s="142">
        <f t="shared" ref="AF171:AF183" si="252">SUM(AE171,AD171,AC171,AB171,Y171,U171,T171,S171,R171)</f>
        <v>0</v>
      </c>
      <c r="AG171" s="141"/>
      <c r="AH171" s="141"/>
      <c r="AI171" s="141"/>
      <c r="AJ171" s="145"/>
      <c r="AK171" s="145"/>
      <c r="AL171" s="145"/>
      <c r="AM171" s="142">
        <f>AG171*'1. Standard_Cost'!$B$25+'Incremental_Cost Year 1'!AH171*'1. Standard_Cost'!$C$25+'Incremental_Cost Year 1'!AI171*'1. Standard_Cost'!$D$25+'Incremental_Cost Year 1'!AJ171+'Incremental_Cost Year 1'!AL171+AK171</f>
        <v>0</v>
      </c>
      <c r="AN171" s="142">
        <f>AM171*'1. Standard_Cost'!$C$29</f>
        <v>0</v>
      </c>
      <c r="AO171" s="160"/>
      <c r="AQ171" s="20">
        <f t="shared" ref="AQ171:AQ183" si="253">L171+M171</f>
        <v>0</v>
      </c>
      <c r="AR171" s="20">
        <f t="shared" ref="AR171:AR183" si="254">AF171</f>
        <v>0</v>
      </c>
      <c r="AS171" s="20">
        <f t="shared" ref="AS171:AS183" si="255">AM171+AN171</f>
        <v>0</v>
      </c>
      <c r="AT171" s="20">
        <f>SUM(AQ171,AR171,AS171)</f>
        <v>0</v>
      </c>
      <c r="AU171" s="24"/>
      <c r="AV171" s="24"/>
      <c r="AW171" s="24"/>
      <c r="AX171" s="24"/>
      <c r="AY171" s="24"/>
      <c r="AZ171" s="24"/>
      <c r="BA171" s="24"/>
      <c r="BB171" s="25">
        <f t="shared" ref="BB171:BB183" si="256">SUM(AU171:BA171)-AT171</f>
        <v>0</v>
      </c>
    </row>
    <row r="172" spans="1:54" ht="34.200000000000003" customHeight="1" outlineLevel="2">
      <c r="A172" s="132"/>
      <c r="B172" s="136"/>
      <c r="C172" s="38"/>
      <c r="D172" s="154"/>
      <c r="E172" s="156"/>
      <c r="F172" s="83"/>
      <c r="G172" s="121"/>
      <c r="H172" s="209" t="s">
        <v>533</v>
      </c>
      <c r="I172" s="138"/>
      <c r="J172" s="139"/>
      <c r="K172" s="139"/>
      <c r="L172" s="140" t="str">
        <f>IF(I172&lt;&gt;0,((VLOOKUP(I172,'1. Standard_Cost'!$B$4:$D$9,2)+VLOOKUP(I172,'1. Standard_Cost'!$B$4:$D$9,3))*J172*K172),"0")</f>
        <v>0</v>
      </c>
      <c r="M172" s="140">
        <f>L172*'1. Standard_Cost'!$F$4</f>
        <v>0</v>
      </c>
      <c r="N172" s="141"/>
      <c r="O172" s="141"/>
      <c r="P172" s="141"/>
      <c r="Q172" s="141"/>
      <c r="R172" s="142">
        <f>'1. Standard_Cost'!$B$13*N172*P172</f>
        <v>0</v>
      </c>
      <c r="S172" s="142">
        <f>N172*O172*P172*'1. Standard_Cost'!$C$13</f>
        <v>0</v>
      </c>
      <c r="T172" s="142">
        <f>N172*P172*Q172*'1. Standard_Cost'!$D$13</f>
        <v>0</v>
      </c>
      <c r="U172" s="142">
        <f>N172*O172*'1. Standard_Cost'!$E$13</f>
        <v>0</v>
      </c>
      <c r="V172" s="141"/>
      <c r="W172" s="141"/>
      <c r="X172" s="141"/>
      <c r="Y172" s="142">
        <f>+V172*((X172*'1. Standard_Cost'!$B$17)+(W172*X172*'1. Standard_Cost'!$C$17))</f>
        <v>0</v>
      </c>
      <c r="Z172" s="141"/>
      <c r="AA172" s="141"/>
      <c r="AB172" s="142">
        <f>+Z172*'1. Standard_Cost'!$B$21+AA172*'1. Standard_Cost'!$C$21</f>
        <v>0</v>
      </c>
      <c r="AC172" s="143"/>
      <c r="AD172" s="144"/>
      <c r="AE172" s="142">
        <f>SUM(AD172,AC172,AB172,Y172,U172,T172,S172,R172)*'1. Standard_Cost'!$B$29</f>
        <v>0</v>
      </c>
      <c r="AF172" s="142">
        <f t="shared" si="252"/>
        <v>0</v>
      </c>
      <c r="AG172" s="141"/>
      <c r="AH172" s="141"/>
      <c r="AI172" s="141"/>
      <c r="AJ172" s="145"/>
      <c r="AK172" s="145"/>
      <c r="AL172" s="145"/>
      <c r="AM172" s="142">
        <f>AG172*'1. Standard_Cost'!$B$25+'Incremental_Cost Year 1'!AH172*'1. Standard_Cost'!$C$25+'Incremental_Cost Year 1'!AI172*'1. Standard_Cost'!$D$25+'Incremental_Cost Year 1'!AJ172+'Incremental_Cost Year 1'!AL172+AK172</f>
        <v>0</v>
      </c>
      <c r="AN172" s="142">
        <f>AM172*'1. Standard_Cost'!$C$29</f>
        <v>0</v>
      </c>
      <c r="AO172" s="160"/>
      <c r="AQ172" s="20">
        <f t="shared" si="253"/>
        <v>0</v>
      </c>
      <c r="AR172" s="20">
        <f t="shared" si="254"/>
        <v>0</v>
      </c>
      <c r="AS172" s="20">
        <f t="shared" si="255"/>
        <v>0</v>
      </c>
      <c r="AT172" s="20">
        <f t="shared" ref="AT172:AT183" si="257">SUM(AQ172,AR172,AS172)</f>
        <v>0</v>
      </c>
      <c r="AU172" s="24"/>
      <c r="AV172" s="24"/>
      <c r="AW172" s="24"/>
      <c r="AX172" s="24"/>
      <c r="AY172" s="24"/>
      <c r="AZ172" s="24"/>
      <c r="BA172" s="24"/>
      <c r="BB172" s="25">
        <f t="shared" si="256"/>
        <v>0</v>
      </c>
    </row>
    <row r="173" spans="1:54" ht="31.2" outlineLevel="2">
      <c r="A173" s="132"/>
      <c r="B173" s="136"/>
      <c r="C173" s="38"/>
      <c r="D173" s="154"/>
      <c r="E173" s="156"/>
      <c r="F173" s="83"/>
      <c r="G173" s="121"/>
      <c r="H173" s="209" t="s">
        <v>534</v>
      </c>
      <c r="I173" s="138"/>
      <c r="J173" s="139"/>
      <c r="K173" s="139"/>
      <c r="L173" s="140" t="str">
        <f>IF(I173&lt;&gt;0,((VLOOKUP(I173,'1. Standard_Cost'!$B$4:$D$9,2)+VLOOKUP(I173,'1. Standard_Cost'!$B$4:$D$9,3))*J173*K173),"0")</f>
        <v>0</v>
      </c>
      <c r="M173" s="140">
        <f>L173*'1. Standard_Cost'!$F$4</f>
        <v>0</v>
      </c>
      <c r="N173" s="141"/>
      <c r="O173" s="141"/>
      <c r="P173" s="141"/>
      <c r="Q173" s="141"/>
      <c r="R173" s="142">
        <f>'1. Standard_Cost'!$B$13*N173*P173</f>
        <v>0</v>
      </c>
      <c r="S173" s="142">
        <f>N173*O173*P173*'1. Standard_Cost'!$C$13</f>
        <v>0</v>
      </c>
      <c r="T173" s="142">
        <f>N173*P173*Q173*'1. Standard_Cost'!$D$13</f>
        <v>0</v>
      </c>
      <c r="U173" s="142">
        <f>N173*O173*'1. Standard_Cost'!$E$13</f>
        <v>0</v>
      </c>
      <c r="V173" s="141"/>
      <c r="W173" s="141"/>
      <c r="X173" s="141"/>
      <c r="Y173" s="142">
        <f>+V173*((X173*'1. Standard_Cost'!$B$17)+(W173*X173*'1. Standard_Cost'!$C$17))</f>
        <v>0</v>
      </c>
      <c r="Z173" s="141"/>
      <c r="AA173" s="141"/>
      <c r="AB173" s="142">
        <f>+Z173*'1. Standard_Cost'!$B$21+AA173*'1. Standard_Cost'!$C$21</f>
        <v>0</v>
      </c>
      <c r="AC173" s="143"/>
      <c r="AD173" s="144"/>
      <c r="AE173" s="142">
        <f>SUM(AD173,AC173,AB173,Y173,U173,T173,S173,R173)*'1. Standard_Cost'!$B$29</f>
        <v>0</v>
      </c>
      <c r="AF173" s="142">
        <f t="shared" si="252"/>
        <v>0</v>
      </c>
      <c r="AG173" s="141"/>
      <c r="AH173" s="141"/>
      <c r="AI173" s="141"/>
      <c r="AJ173" s="145"/>
      <c r="AK173" s="145"/>
      <c r="AL173" s="145"/>
      <c r="AM173" s="142">
        <f>AG173*'1. Standard_Cost'!$B$25+'Incremental_Cost Year 1'!AH173*'1. Standard_Cost'!$C$25+'Incremental_Cost Year 1'!AI173*'1. Standard_Cost'!$D$25+'Incremental_Cost Year 1'!AJ173+'Incremental_Cost Year 1'!AL173+AK173</f>
        <v>0</v>
      </c>
      <c r="AN173" s="142">
        <f>AM173*'1. Standard_Cost'!$C$29</f>
        <v>0</v>
      </c>
      <c r="AO173" s="160"/>
      <c r="AQ173" s="20">
        <f t="shared" si="253"/>
        <v>0</v>
      </c>
      <c r="AR173" s="20">
        <f t="shared" si="254"/>
        <v>0</v>
      </c>
      <c r="AS173" s="20">
        <f t="shared" si="255"/>
        <v>0</v>
      </c>
      <c r="AT173" s="20">
        <f t="shared" si="257"/>
        <v>0</v>
      </c>
      <c r="AU173" s="24"/>
      <c r="AV173" s="24"/>
      <c r="AW173" s="24"/>
      <c r="AX173" s="24"/>
      <c r="AY173" s="24"/>
      <c r="AZ173" s="24"/>
      <c r="BA173" s="24"/>
      <c r="BB173" s="25">
        <f t="shared" si="256"/>
        <v>0</v>
      </c>
    </row>
    <row r="174" spans="1:54" ht="24.6" customHeight="1" outlineLevel="2">
      <c r="A174" s="132"/>
      <c r="B174" s="136"/>
      <c r="C174" s="38"/>
      <c r="D174" s="154"/>
      <c r="E174" s="156"/>
      <c r="F174" s="83"/>
      <c r="G174" s="121"/>
      <c r="H174" s="209" t="s">
        <v>535</v>
      </c>
      <c r="I174" s="138"/>
      <c r="J174" s="139"/>
      <c r="K174" s="139"/>
      <c r="L174" s="140" t="str">
        <f>IF(I174&lt;&gt;0,((VLOOKUP(I174,'1. Standard_Cost'!$B$4:$D$9,2)+VLOOKUP(I174,'1. Standard_Cost'!$B$4:$D$9,3))*J174*K174),"0")</f>
        <v>0</v>
      </c>
      <c r="M174" s="140">
        <f>L174*'1. Standard_Cost'!$F$4</f>
        <v>0</v>
      </c>
      <c r="N174" s="141"/>
      <c r="O174" s="141"/>
      <c r="P174" s="141"/>
      <c r="Q174" s="141"/>
      <c r="R174" s="142">
        <f>'1. Standard_Cost'!$B$13*N174*P174</f>
        <v>0</v>
      </c>
      <c r="S174" s="142">
        <f>N174*O174*P174*'1. Standard_Cost'!$C$13</f>
        <v>0</v>
      </c>
      <c r="T174" s="142">
        <f>N174*P174*Q174*'1. Standard_Cost'!$D$13</f>
        <v>0</v>
      </c>
      <c r="U174" s="142">
        <f>N174*O174*'1. Standard_Cost'!$E$13</f>
        <v>0</v>
      </c>
      <c r="V174" s="141"/>
      <c r="W174" s="141"/>
      <c r="X174" s="141"/>
      <c r="Y174" s="142">
        <f>+V174*((X174*'1. Standard_Cost'!$B$17)+(W174*X174*'1. Standard_Cost'!$C$17))</f>
        <v>0</v>
      </c>
      <c r="Z174" s="141"/>
      <c r="AA174" s="141"/>
      <c r="AB174" s="142">
        <f>+Z174*'1. Standard_Cost'!$B$21+AA174*'1. Standard_Cost'!$C$21</f>
        <v>0</v>
      </c>
      <c r="AC174" s="143"/>
      <c r="AD174" s="144"/>
      <c r="AE174" s="142">
        <f>SUM(AD174,AC174,AB174,Y174,U174,T174,S174,R174)*'1. Standard_Cost'!$B$29</f>
        <v>0</v>
      </c>
      <c r="AF174" s="142">
        <f t="shared" si="252"/>
        <v>0</v>
      </c>
      <c r="AG174" s="141"/>
      <c r="AH174" s="141"/>
      <c r="AI174" s="141"/>
      <c r="AJ174" s="145"/>
      <c r="AK174" s="145"/>
      <c r="AL174" s="145"/>
      <c r="AM174" s="142">
        <f>AG174*'1. Standard_Cost'!$B$25+'Incremental_Cost Year 1'!AH174*'1. Standard_Cost'!$C$25+'Incremental_Cost Year 1'!AI174*'1. Standard_Cost'!$D$25+'Incremental_Cost Year 1'!AJ174+'Incremental_Cost Year 1'!AL174+AK174</f>
        <v>0</v>
      </c>
      <c r="AN174" s="142">
        <f>AM174*'1. Standard_Cost'!$C$29</f>
        <v>0</v>
      </c>
      <c r="AO174" s="160"/>
      <c r="AQ174" s="20">
        <f t="shared" si="253"/>
        <v>0</v>
      </c>
      <c r="AR174" s="20">
        <f t="shared" si="254"/>
        <v>0</v>
      </c>
      <c r="AS174" s="20">
        <f t="shared" si="255"/>
        <v>0</v>
      </c>
      <c r="AT174" s="20">
        <f t="shared" si="257"/>
        <v>0</v>
      </c>
      <c r="AU174" s="24"/>
      <c r="AV174" s="24"/>
      <c r="AW174" s="24"/>
      <c r="AX174" s="24"/>
      <c r="AY174" s="24"/>
      <c r="AZ174" s="24"/>
      <c r="BA174" s="24"/>
      <c r="BB174" s="25">
        <f t="shared" si="256"/>
        <v>0</v>
      </c>
    </row>
    <row r="175" spans="1:54" ht="24.6" customHeight="1" outlineLevel="2">
      <c r="A175" s="132"/>
      <c r="B175" s="136"/>
      <c r="C175" s="38"/>
      <c r="D175" s="191"/>
      <c r="E175" s="195"/>
      <c r="F175" s="157"/>
      <c r="G175" s="194"/>
      <c r="H175" s="209" t="s">
        <v>536</v>
      </c>
      <c r="I175" s="138"/>
      <c r="J175" s="139"/>
      <c r="K175" s="139"/>
      <c r="L175" s="140" t="str">
        <f>IF(I175&lt;&gt;0,((VLOOKUP(I175,'1. Standard_Cost'!$B$4:$D$9,2)+VLOOKUP(I175,'1. Standard_Cost'!$B$4:$D$9,3))*J175*K175),"0")</f>
        <v>0</v>
      </c>
      <c r="M175" s="140">
        <f>L175*'1. Standard_Cost'!$F$4</f>
        <v>0</v>
      </c>
      <c r="N175" s="141"/>
      <c r="O175" s="141"/>
      <c r="P175" s="141"/>
      <c r="Q175" s="141"/>
      <c r="R175" s="142">
        <f>'1. Standard_Cost'!$B$13*N175*P175</f>
        <v>0</v>
      </c>
      <c r="S175" s="142">
        <f>N175*O175*P175*'1. Standard_Cost'!$C$13</f>
        <v>0</v>
      </c>
      <c r="T175" s="142">
        <f>N175*P175*Q175*'1. Standard_Cost'!$D$13</f>
        <v>0</v>
      </c>
      <c r="U175" s="142">
        <f>N175*O175*'1. Standard_Cost'!$E$13</f>
        <v>0</v>
      </c>
      <c r="V175" s="141"/>
      <c r="W175" s="141"/>
      <c r="X175" s="141"/>
      <c r="Y175" s="142">
        <f>+V175*((X175*'1. Standard_Cost'!$B$17)+(W175*X175*'1. Standard_Cost'!$C$17))</f>
        <v>0</v>
      </c>
      <c r="Z175" s="141"/>
      <c r="AA175" s="141"/>
      <c r="AB175" s="142">
        <f>+Z175*'1. Standard_Cost'!$B$21+AA175*'1. Standard_Cost'!$C$21</f>
        <v>0</v>
      </c>
      <c r="AC175" s="143"/>
      <c r="AD175" s="144"/>
      <c r="AE175" s="142">
        <f>SUM(AD175,AC175,AB175,Y175,U175,T175,S175,R175)*'1. Standard_Cost'!$B$29</f>
        <v>0</v>
      </c>
      <c r="AF175" s="142">
        <f t="shared" si="252"/>
        <v>0</v>
      </c>
      <c r="AG175" s="141"/>
      <c r="AH175" s="141"/>
      <c r="AI175" s="141"/>
      <c r="AJ175" s="145"/>
      <c r="AK175" s="145"/>
      <c r="AL175" s="145"/>
      <c r="AM175" s="142">
        <f>AG175*'1. Standard_Cost'!$B$25+'Incremental_Cost Year 1'!AH175*'1. Standard_Cost'!$C$25+'Incremental_Cost Year 1'!AI175*'1. Standard_Cost'!$D$25+'Incremental_Cost Year 1'!AJ175+'Incremental_Cost Year 1'!AL175+AK175</f>
        <v>0</v>
      </c>
      <c r="AN175" s="142">
        <f>AM175*'1. Standard_Cost'!$C$29</f>
        <v>0</v>
      </c>
      <c r="AO175" s="160"/>
      <c r="AQ175" s="20">
        <f t="shared" si="253"/>
        <v>0</v>
      </c>
      <c r="AR175" s="20">
        <f t="shared" si="254"/>
        <v>0</v>
      </c>
      <c r="AS175" s="20">
        <f t="shared" si="255"/>
        <v>0</v>
      </c>
      <c r="AT175" s="20">
        <f t="shared" si="257"/>
        <v>0</v>
      </c>
      <c r="AU175" s="24"/>
      <c r="AV175" s="24"/>
      <c r="AW175" s="24"/>
      <c r="AX175" s="24"/>
      <c r="AY175" s="24"/>
      <c r="AZ175" s="24"/>
      <c r="BA175" s="24"/>
      <c r="BB175" s="25">
        <f t="shared" si="256"/>
        <v>0</v>
      </c>
    </row>
    <row r="176" spans="1:54" ht="46.8" outlineLevel="2">
      <c r="A176" s="132"/>
      <c r="B176" s="136"/>
      <c r="C176" s="38"/>
      <c r="D176" s="84"/>
      <c r="E176" s="84"/>
      <c r="F176" s="84"/>
      <c r="G176" s="83"/>
      <c r="H176" s="209" t="s">
        <v>457</v>
      </c>
      <c r="I176" s="138"/>
      <c r="J176" s="139"/>
      <c r="K176" s="139"/>
      <c r="L176" s="140" t="str">
        <f>IF(I176&lt;&gt;0,((VLOOKUP(I176,'1. Standard_Cost'!$B$4:$D$9,2)+VLOOKUP(I176,'1. Standard_Cost'!$B$4:$D$9,3))*J176*K176),"0")</f>
        <v>0</v>
      </c>
      <c r="M176" s="140">
        <f>L176*'1. Standard_Cost'!$F$4</f>
        <v>0</v>
      </c>
      <c r="N176" s="141"/>
      <c r="O176" s="141"/>
      <c r="P176" s="141"/>
      <c r="Q176" s="141"/>
      <c r="R176" s="142">
        <f>'1. Standard_Cost'!$B$13*N176*P176</f>
        <v>0</v>
      </c>
      <c r="S176" s="142">
        <f>N176*O176*P176*'1. Standard_Cost'!$C$13</f>
        <v>0</v>
      </c>
      <c r="T176" s="142">
        <f>N176*P176*Q176*'1. Standard_Cost'!$D$13</f>
        <v>0</v>
      </c>
      <c r="U176" s="142">
        <f>N176*O176*'1. Standard_Cost'!$E$13</f>
        <v>0</v>
      </c>
      <c r="V176" s="141"/>
      <c r="W176" s="141"/>
      <c r="X176" s="141"/>
      <c r="Y176" s="142">
        <f>+V176*((X176*'1. Standard_Cost'!$B$17)+(W176*X176*'1. Standard_Cost'!$C$17))</f>
        <v>0</v>
      </c>
      <c r="Z176" s="141"/>
      <c r="AA176" s="141"/>
      <c r="AB176" s="142">
        <f>+Z176*'1. Standard_Cost'!$B$21+AA176*'1. Standard_Cost'!$C$21</f>
        <v>0</v>
      </c>
      <c r="AC176" s="143"/>
      <c r="AD176" s="144"/>
      <c r="AE176" s="142">
        <f>SUM(AD176,AC176,AB176,Y176,U176,T176,S176,R176)*'1. Standard_Cost'!$B$29</f>
        <v>0</v>
      </c>
      <c r="AF176" s="142">
        <f t="shared" si="252"/>
        <v>0</v>
      </c>
      <c r="AG176" s="141"/>
      <c r="AH176" s="141"/>
      <c r="AI176" s="141"/>
      <c r="AJ176" s="145"/>
      <c r="AK176" s="145"/>
      <c r="AL176" s="145"/>
      <c r="AM176" s="142">
        <f>AG176*'1. Standard_Cost'!$B$25+'Incremental_Cost Year 1'!AH176*'1. Standard_Cost'!$C$25+'Incremental_Cost Year 1'!AI176*'1. Standard_Cost'!$D$25+'Incremental_Cost Year 1'!AJ176+'Incremental_Cost Year 1'!AL176+AK176</f>
        <v>0</v>
      </c>
      <c r="AN176" s="142">
        <f>AM176*'1. Standard_Cost'!$C$29</f>
        <v>0</v>
      </c>
      <c r="AO176" s="160"/>
      <c r="AQ176" s="20">
        <f t="shared" si="253"/>
        <v>0</v>
      </c>
      <c r="AR176" s="20">
        <f t="shared" si="254"/>
        <v>0</v>
      </c>
      <c r="AS176" s="20">
        <f t="shared" si="255"/>
        <v>0</v>
      </c>
      <c r="AT176" s="20">
        <f t="shared" si="257"/>
        <v>0</v>
      </c>
      <c r="AU176" s="24"/>
      <c r="AV176" s="24"/>
      <c r="AW176" s="24"/>
      <c r="AX176" s="24"/>
      <c r="AY176" s="24"/>
      <c r="AZ176" s="24"/>
      <c r="BA176" s="24"/>
      <c r="BB176" s="25">
        <f t="shared" si="256"/>
        <v>0</v>
      </c>
    </row>
    <row r="177" spans="1:54" ht="15.6" outlineLevel="2">
      <c r="A177" s="132"/>
      <c r="B177" s="136"/>
      <c r="C177" s="38"/>
      <c r="D177" s="84"/>
      <c r="E177" s="84"/>
      <c r="F177" s="84"/>
      <c r="G177" s="83"/>
      <c r="H177" s="209" t="s">
        <v>537</v>
      </c>
      <c r="I177" s="138"/>
      <c r="J177" s="139"/>
      <c r="K177" s="139"/>
      <c r="L177" s="140" t="str">
        <f>IF(I177&lt;&gt;0,((VLOOKUP(I177,'1. Standard_Cost'!$B$4:$D$9,2)+VLOOKUP(I177,'1. Standard_Cost'!$B$4:$D$9,3))*J177*K177),"0")</f>
        <v>0</v>
      </c>
      <c r="M177" s="140">
        <f>L177*'1. Standard_Cost'!$F$4</f>
        <v>0</v>
      </c>
      <c r="N177" s="141">
        <v>15</v>
      </c>
      <c r="O177" s="141">
        <v>1</v>
      </c>
      <c r="P177" s="141">
        <v>3</v>
      </c>
      <c r="Q177" s="141"/>
      <c r="R177" s="142">
        <f>'1. Standard_Cost'!$B$13*N177*P177</f>
        <v>90000</v>
      </c>
      <c r="S177" s="142">
        <f>N177*O177*P177*'1. Standard_Cost'!$C$13</f>
        <v>67500</v>
      </c>
      <c r="T177" s="142">
        <f>N177*P177*Q177*'1. Standard_Cost'!$D$13</f>
        <v>0</v>
      </c>
      <c r="U177" s="142">
        <f>N177*O177*'1. Standard_Cost'!$E$13</f>
        <v>600000</v>
      </c>
      <c r="V177" s="141"/>
      <c r="W177" s="141"/>
      <c r="X177" s="141"/>
      <c r="Y177" s="142">
        <f>+V177*((X177*'1. Standard_Cost'!$B$17)+(W177*X177*'1. Standard_Cost'!$C$17))</f>
        <v>0</v>
      </c>
      <c r="Z177" s="141"/>
      <c r="AA177" s="141"/>
      <c r="AB177" s="142">
        <f>+Z177*'1. Standard_Cost'!$B$21+AA177*'1. Standard_Cost'!$C$21</f>
        <v>0</v>
      </c>
      <c r="AC177" s="143"/>
      <c r="AD177" s="144"/>
      <c r="AE177" s="142">
        <f>SUM(AD177,AC177,AB177,Y177,U177,T177,S177,R177)*'1. Standard_Cost'!$B$29</f>
        <v>151500</v>
      </c>
      <c r="AF177" s="142">
        <f t="shared" si="252"/>
        <v>909000</v>
      </c>
      <c r="AG177" s="141"/>
      <c r="AH177" s="141"/>
      <c r="AI177" s="141"/>
      <c r="AJ177" s="145"/>
      <c r="AK177" s="145"/>
      <c r="AL177" s="145"/>
      <c r="AM177" s="142">
        <f>AG177*'1. Standard_Cost'!$B$25+'Incremental_Cost Year 1'!AH177*'1. Standard_Cost'!$C$25+'Incremental_Cost Year 1'!AI177*'1. Standard_Cost'!$D$25+'Incremental_Cost Year 1'!AJ177+'Incremental_Cost Year 1'!AL177+AK177</f>
        <v>0</v>
      </c>
      <c r="AN177" s="142">
        <f>AM177*'1. Standard_Cost'!$C$29</f>
        <v>0</v>
      </c>
      <c r="AO177" s="160"/>
      <c r="AQ177" s="20">
        <f t="shared" si="253"/>
        <v>0</v>
      </c>
      <c r="AR177" s="20">
        <f t="shared" si="254"/>
        <v>909000</v>
      </c>
      <c r="AS177" s="20">
        <f t="shared" si="255"/>
        <v>0</v>
      </c>
      <c r="AT177" s="20">
        <f t="shared" si="257"/>
        <v>909000</v>
      </c>
      <c r="AU177" s="24"/>
      <c r="AV177" s="24"/>
      <c r="AW177" s="24"/>
      <c r="AX177" s="24"/>
      <c r="AY177" s="24"/>
      <c r="AZ177" s="24"/>
      <c r="BA177" s="24"/>
      <c r="BB177" s="25">
        <f t="shared" si="256"/>
        <v>-909000</v>
      </c>
    </row>
    <row r="178" spans="1:54" ht="31.2" outlineLevel="2">
      <c r="A178" s="132"/>
      <c r="B178" s="136"/>
      <c r="C178" s="38"/>
      <c r="D178" s="84"/>
      <c r="E178" s="84"/>
      <c r="F178" s="84"/>
      <c r="G178" s="83"/>
      <c r="H178" s="209" t="s">
        <v>458</v>
      </c>
      <c r="I178" s="138"/>
      <c r="J178" s="139"/>
      <c r="K178" s="139"/>
      <c r="L178" s="140" t="str">
        <f>IF(I178&lt;&gt;0,((VLOOKUP(I178,'1. Standard_Cost'!$B$4:$D$9,2)+VLOOKUP(I178,'1. Standard_Cost'!$B$4:$D$9,3))*J178*K178),"0")</f>
        <v>0</v>
      </c>
      <c r="M178" s="140">
        <f>L178*'1. Standard_Cost'!$F$4</f>
        <v>0</v>
      </c>
      <c r="N178" s="141"/>
      <c r="O178" s="141"/>
      <c r="P178" s="141"/>
      <c r="Q178" s="141"/>
      <c r="R178" s="142">
        <f>'1. Standard_Cost'!$B$13*N178*P178</f>
        <v>0</v>
      </c>
      <c r="S178" s="142">
        <f>N178*O178*P178*'1. Standard_Cost'!$C$13</f>
        <v>0</v>
      </c>
      <c r="T178" s="142">
        <f>N178*P178*Q178*'1. Standard_Cost'!$D$13</f>
        <v>0</v>
      </c>
      <c r="U178" s="142">
        <f>N178*O178*'1. Standard_Cost'!$E$13</f>
        <v>0</v>
      </c>
      <c r="V178" s="141"/>
      <c r="W178" s="141"/>
      <c r="X178" s="141"/>
      <c r="Y178" s="142">
        <f>+V178*((X178*'1. Standard_Cost'!$B$17)+(W178*X178*'1. Standard_Cost'!$C$17))</f>
        <v>0</v>
      </c>
      <c r="Z178" s="141"/>
      <c r="AA178" s="141"/>
      <c r="AB178" s="142">
        <f>+Z178*'1. Standard_Cost'!$B$21+AA178*'1. Standard_Cost'!$C$21</f>
        <v>0</v>
      </c>
      <c r="AC178" s="143"/>
      <c r="AD178" s="144"/>
      <c r="AE178" s="142">
        <f>SUM(AD178,AC178,AB178,Y178,U178,T178,S178,R178)*'1. Standard_Cost'!$B$29</f>
        <v>0</v>
      </c>
      <c r="AF178" s="142">
        <f t="shared" si="252"/>
        <v>0</v>
      </c>
      <c r="AG178" s="141"/>
      <c r="AH178" s="141"/>
      <c r="AI178" s="141"/>
      <c r="AJ178" s="145"/>
      <c r="AK178" s="145"/>
      <c r="AL178" s="145"/>
      <c r="AM178" s="142">
        <f>AG178*'1. Standard_Cost'!$B$25+'Incremental_Cost Year 1'!AH178*'1. Standard_Cost'!$C$25+'Incremental_Cost Year 1'!AI178*'1. Standard_Cost'!$D$25+'Incremental_Cost Year 1'!AJ178+'Incremental_Cost Year 1'!AL178+AK178</f>
        <v>0</v>
      </c>
      <c r="AN178" s="142">
        <f>AM178*'1. Standard_Cost'!$C$29</f>
        <v>0</v>
      </c>
      <c r="AO178" s="160"/>
      <c r="AQ178" s="20">
        <f t="shared" si="253"/>
        <v>0</v>
      </c>
      <c r="AR178" s="20">
        <f t="shared" si="254"/>
        <v>0</v>
      </c>
      <c r="AS178" s="20">
        <f t="shared" si="255"/>
        <v>0</v>
      </c>
      <c r="AT178" s="20">
        <f t="shared" si="257"/>
        <v>0</v>
      </c>
      <c r="AU178" s="24"/>
      <c r="AV178" s="24"/>
      <c r="AW178" s="24"/>
      <c r="AX178" s="24"/>
      <c r="AY178" s="24"/>
      <c r="AZ178" s="24"/>
      <c r="BA178" s="24"/>
      <c r="BB178" s="25">
        <f t="shared" si="256"/>
        <v>0</v>
      </c>
    </row>
    <row r="179" spans="1:54" ht="15.6" outlineLevel="2">
      <c r="A179" s="132"/>
      <c r="B179" s="136"/>
      <c r="C179" s="38"/>
      <c r="D179" s="84"/>
      <c r="E179" s="84"/>
      <c r="F179" s="84"/>
      <c r="G179" s="83"/>
      <c r="H179" s="209" t="s">
        <v>538</v>
      </c>
      <c r="I179" s="138"/>
      <c r="J179" s="139"/>
      <c r="K179" s="139"/>
      <c r="L179" s="140" t="str">
        <f>IF(I179&lt;&gt;0,((VLOOKUP(I179,'1. Standard_Cost'!$B$4:$D$9,2)+VLOOKUP(I179,'1. Standard_Cost'!$B$4:$D$9,3))*J179*K179),"0")</f>
        <v>0</v>
      </c>
      <c r="M179" s="140">
        <f>L179*'1. Standard_Cost'!$F$4</f>
        <v>0</v>
      </c>
      <c r="N179" s="141"/>
      <c r="O179" s="141"/>
      <c r="P179" s="141"/>
      <c r="Q179" s="141"/>
      <c r="R179" s="142">
        <f>'1. Standard_Cost'!$B$13*N179*P179</f>
        <v>0</v>
      </c>
      <c r="S179" s="142">
        <f>N179*O179*P179*'1. Standard_Cost'!$C$13</f>
        <v>0</v>
      </c>
      <c r="T179" s="142">
        <f>N179*P179*Q179*'1. Standard_Cost'!$D$13</f>
        <v>0</v>
      </c>
      <c r="U179" s="142">
        <f>N179*O179*'1. Standard_Cost'!$E$13</f>
        <v>0</v>
      </c>
      <c r="V179" s="141"/>
      <c r="W179" s="141"/>
      <c r="X179" s="141"/>
      <c r="Y179" s="142">
        <f>+V179*((X179*'1. Standard_Cost'!$B$17)+(W179*X179*'1. Standard_Cost'!$C$17))</f>
        <v>0</v>
      </c>
      <c r="Z179" s="141"/>
      <c r="AA179" s="141"/>
      <c r="AB179" s="142">
        <f>+Z179*'1. Standard_Cost'!$B$21+AA179*'1. Standard_Cost'!$C$21</f>
        <v>0</v>
      </c>
      <c r="AC179" s="143">
        <f>30*2000</f>
        <v>60000</v>
      </c>
      <c r="AD179" s="144"/>
      <c r="AE179" s="142">
        <f>SUM(AD179,AC179,AB179,Y179,U179,T179,S179,R179)*'1. Standard_Cost'!$B$29</f>
        <v>12000</v>
      </c>
      <c r="AF179" s="142">
        <f t="shared" si="252"/>
        <v>72000</v>
      </c>
      <c r="AG179" s="141"/>
      <c r="AH179" s="141"/>
      <c r="AI179" s="141"/>
      <c r="AJ179" s="145"/>
      <c r="AK179" s="145"/>
      <c r="AL179" s="145"/>
      <c r="AM179" s="142">
        <f>AG179*'1. Standard_Cost'!$B$25+'Incremental_Cost Year 1'!AH179*'1. Standard_Cost'!$C$25+'Incremental_Cost Year 1'!AI179*'1. Standard_Cost'!$D$25+'Incremental_Cost Year 1'!AJ179+'Incremental_Cost Year 1'!AL179+AK179</f>
        <v>0</v>
      </c>
      <c r="AN179" s="142">
        <f>AM179*'1. Standard_Cost'!$C$29</f>
        <v>0</v>
      </c>
      <c r="AO179" s="160"/>
      <c r="AQ179" s="20">
        <f t="shared" si="253"/>
        <v>0</v>
      </c>
      <c r="AR179" s="20">
        <f t="shared" si="254"/>
        <v>72000</v>
      </c>
      <c r="AS179" s="20">
        <f t="shared" si="255"/>
        <v>0</v>
      </c>
      <c r="AT179" s="20">
        <f t="shared" si="257"/>
        <v>72000</v>
      </c>
      <c r="AU179" s="24"/>
      <c r="AV179" s="24"/>
      <c r="AW179" s="24"/>
      <c r="AX179" s="24"/>
      <c r="AY179" s="24"/>
      <c r="AZ179" s="24"/>
      <c r="BA179" s="24"/>
      <c r="BB179" s="25">
        <f t="shared" si="256"/>
        <v>-72000</v>
      </c>
    </row>
    <row r="180" spans="1:54" ht="46.8" outlineLevel="2">
      <c r="A180" s="132"/>
      <c r="B180" s="136"/>
      <c r="C180" s="38"/>
      <c r="D180" s="84"/>
      <c r="E180" s="84"/>
      <c r="F180" s="84"/>
      <c r="G180" s="83"/>
      <c r="H180" s="209" t="s">
        <v>459</v>
      </c>
      <c r="I180" s="138"/>
      <c r="J180" s="139"/>
      <c r="K180" s="139"/>
      <c r="L180" s="140" t="str">
        <f>IF(I180&lt;&gt;0,((VLOOKUP(I180,'1. Standard_Cost'!$B$4:$D$9,2)+VLOOKUP(I180,'1. Standard_Cost'!$B$4:$D$9,3))*J180*K180),"0")</f>
        <v>0</v>
      </c>
      <c r="M180" s="140">
        <f>L180*'1. Standard_Cost'!$F$4</f>
        <v>0</v>
      </c>
      <c r="N180" s="141"/>
      <c r="O180" s="141"/>
      <c r="P180" s="141"/>
      <c r="Q180" s="141"/>
      <c r="R180" s="142">
        <f>'1. Standard_Cost'!$B$13*N180*P180</f>
        <v>0</v>
      </c>
      <c r="S180" s="142">
        <f>N180*O180*P180*'1. Standard_Cost'!$C$13</f>
        <v>0</v>
      </c>
      <c r="T180" s="142">
        <f>N180*P180*Q180*'1. Standard_Cost'!$D$13</f>
        <v>0</v>
      </c>
      <c r="U180" s="142">
        <f>N180*O180*'1. Standard_Cost'!$E$13</f>
        <v>0</v>
      </c>
      <c r="V180" s="141"/>
      <c r="W180" s="141"/>
      <c r="X180" s="141"/>
      <c r="Y180" s="142">
        <f>+V180*((X180*'1. Standard_Cost'!$B$17)+(W180*X180*'1. Standard_Cost'!$C$17))</f>
        <v>0</v>
      </c>
      <c r="Z180" s="141"/>
      <c r="AA180" s="141"/>
      <c r="AB180" s="142">
        <f>+Z180*'1. Standard_Cost'!$B$21+AA180*'1. Standard_Cost'!$C$21</f>
        <v>0</v>
      </c>
      <c r="AC180" s="143"/>
      <c r="AD180" s="144"/>
      <c r="AE180" s="142">
        <f>SUM(AD180,AC180,AB180,Y180,U180,T180,S180,R180)*'1. Standard_Cost'!$B$29</f>
        <v>0</v>
      </c>
      <c r="AF180" s="142">
        <f t="shared" si="252"/>
        <v>0</v>
      </c>
      <c r="AG180" s="141"/>
      <c r="AH180" s="141"/>
      <c r="AI180" s="141"/>
      <c r="AJ180" s="145"/>
      <c r="AK180" s="145"/>
      <c r="AL180" s="145"/>
      <c r="AM180" s="142">
        <f>AG180*'1. Standard_Cost'!$B$25+'Incremental_Cost Year 1'!AH180*'1. Standard_Cost'!$C$25+'Incremental_Cost Year 1'!AI180*'1. Standard_Cost'!$D$25+'Incremental_Cost Year 1'!AJ180+'Incremental_Cost Year 1'!AL180+AK180</f>
        <v>0</v>
      </c>
      <c r="AN180" s="142">
        <f>AM180*'1. Standard_Cost'!$C$29</f>
        <v>0</v>
      </c>
      <c r="AO180" s="160"/>
      <c r="AQ180" s="20">
        <f t="shared" si="253"/>
        <v>0</v>
      </c>
      <c r="AR180" s="20">
        <f t="shared" si="254"/>
        <v>0</v>
      </c>
      <c r="AS180" s="20">
        <f t="shared" si="255"/>
        <v>0</v>
      </c>
      <c r="AT180" s="20">
        <f t="shared" si="257"/>
        <v>0</v>
      </c>
      <c r="AU180" s="24"/>
      <c r="AV180" s="24"/>
      <c r="AW180" s="24"/>
      <c r="AX180" s="24"/>
      <c r="AY180" s="24"/>
      <c r="AZ180" s="24"/>
      <c r="BA180" s="24"/>
      <c r="BB180" s="25">
        <f t="shared" si="256"/>
        <v>0</v>
      </c>
    </row>
    <row r="181" spans="1:54" ht="15.6" outlineLevel="2">
      <c r="A181" s="132"/>
      <c r="B181" s="136"/>
      <c r="C181" s="38"/>
      <c r="D181" s="84"/>
      <c r="E181" s="84"/>
      <c r="F181" s="84"/>
      <c r="G181" s="83"/>
      <c r="H181" s="209" t="s">
        <v>539</v>
      </c>
      <c r="I181" s="138"/>
      <c r="J181" s="139"/>
      <c r="K181" s="139"/>
      <c r="L181" s="140" t="str">
        <f>IF(I181&lt;&gt;0,((VLOOKUP(I181,'1. Standard_Cost'!$B$4:$D$9,2)+VLOOKUP(I181,'1. Standard_Cost'!$B$4:$D$9,3))*J181*K181),"0")</f>
        <v>0</v>
      </c>
      <c r="M181" s="140">
        <f>L181*'1. Standard_Cost'!$F$4</f>
        <v>0</v>
      </c>
      <c r="N181" s="141"/>
      <c r="O181" s="141"/>
      <c r="P181" s="141"/>
      <c r="Q181" s="141"/>
      <c r="R181" s="142">
        <f>'1. Standard_Cost'!$B$13*N181*P181</f>
        <v>0</v>
      </c>
      <c r="S181" s="142">
        <f>N181*O181*P181*'1. Standard_Cost'!$C$13</f>
        <v>0</v>
      </c>
      <c r="T181" s="142">
        <f>N181*P181*Q181*'1. Standard_Cost'!$D$13</f>
        <v>0</v>
      </c>
      <c r="U181" s="142">
        <f>N181*O181*'1. Standard_Cost'!$E$13</f>
        <v>0</v>
      </c>
      <c r="V181" s="141"/>
      <c r="W181" s="141"/>
      <c r="X181" s="141"/>
      <c r="Y181" s="142">
        <f>+V181*((X181*'1. Standard_Cost'!$B$17)+(W181*X181*'1. Standard_Cost'!$C$17))</f>
        <v>0</v>
      </c>
      <c r="Z181" s="141"/>
      <c r="AA181" s="141"/>
      <c r="AB181" s="142">
        <f>+Z181*'1. Standard_Cost'!$B$21+AA181*'1. Standard_Cost'!$C$21</f>
        <v>0</v>
      </c>
      <c r="AC181" s="143"/>
      <c r="AD181" s="144"/>
      <c r="AE181" s="142">
        <f>SUM(AD181,AC181,AB181,Y181,U181,T181,S181,R181)*'1. Standard_Cost'!$B$29</f>
        <v>0</v>
      </c>
      <c r="AF181" s="142">
        <f t="shared" si="252"/>
        <v>0</v>
      </c>
      <c r="AG181" s="141"/>
      <c r="AH181" s="141"/>
      <c r="AI181" s="141"/>
      <c r="AJ181" s="145"/>
      <c r="AK181" s="145"/>
      <c r="AL181" s="145"/>
      <c r="AM181" s="142">
        <f>AG181*'1. Standard_Cost'!$B$25+'Incremental_Cost Year 1'!AH181*'1. Standard_Cost'!$C$25+'Incremental_Cost Year 1'!AI181*'1. Standard_Cost'!$D$25+'Incremental_Cost Year 1'!AJ181+'Incremental_Cost Year 1'!AL181+AK181</f>
        <v>0</v>
      </c>
      <c r="AN181" s="142">
        <f>AM181*'1. Standard_Cost'!$C$29</f>
        <v>0</v>
      </c>
      <c r="AO181" s="160"/>
      <c r="AQ181" s="20">
        <f t="shared" si="253"/>
        <v>0</v>
      </c>
      <c r="AR181" s="20">
        <f t="shared" si="254"/>
        <v>0</v>
      </c>
      <c r="AS181" s="20">
        <f t="shared" si="255"/>
        <v>0</v>
      </c>
      <c r="AT181" s="20">
        <f t="shared" si="257"/>
        <v>0</v>
      </c>
      <c r="AU181" s="24"/>
      <c r="AV181" s="24"/>
      <c r="AW181" s="24"/>
      <c r="AX181" s="24"/>
      <c r="AY181" s="24"/>
      <c r="AZ181" s="24"/>
      <c r="BA181" s="24"/>
      <c r="BB181" s="25">
        <f t="shared" si="256"/>
        <v>0</v>
      </c>
    </row>
    <row r="182" spans="1:54" ht="46.8" outlineLevel="2">
      <c r="A182" s="132"/>
      <c r="B182" s="136"/>
      <c r="C182" s="38"/>
      <c r="D182" s="84"/>
      <c r="E182" s="84"/>
      <c r="F182" s="84"/>
      <c r="G182" s="83"/>
      <c r="H182" s="209" t="s">
        <v>460</v>
      </c>
      <c r="I182" s="138"/>
      <c r="J182" s="139"/>
      <c r="K182" s="139"/>
      <c r="L182" s="140" t="str">
        <f>IF(I182&lt;&gt;0,((VLOOKUP(I182,'1. Standard_Cost'!$B$4:$D$9,2)+VLOOKUP(I182,'1. Standard_Cost'!$B$4:$D$9,3))*J182*K182),"0")</f>
        <v>0</v>
      </c>
      <c r="M182" s="140">
        <f>L182*'1. Standard_Cost'!$F$4</f>
        <v>0</v>
      </c>
      <c r="N182" s="141"/>
      <c r="O182" s="141"/>
      <c r="P182" s="141"/>
      <c r="Q182" s="141"/>
      <c r="R182" s="142">
        <f>'1. Standard_Cost'!$B$13*N182*P182</f>
        <v>0</v>
      </c>
      <c r="S182" s="142">
        <f>N182*O182*P182*'1. Standard_Cost'!$C$13</f>
        <v>0</v>
      </c>
      <c r="T182" s="142">
        <f>N182*P182*Q182*'1. Standard_Cost'!$D$13</f>
        <v>0</v>
      </c>
      <c r="U182" s="142">
        <f>N182*O182*'1. Standard_Cost'!$E$13</f>
        <v>0</v>
      </c>
      <c r="V182" s="141"/>
      <c r="W182" s="141"/>
      <c r="X182" s="141"/>
      <c r="Y182" s="142">
        <f>+V182*((X182*'1. Standard_Cost'!$B$17)+(W182*X182*'1. Standard_Cost'!$C$17))</f>
        <v>0</v>
      </c>
      <c r="Z182" s="141"/>
      <c r="AA182" s="141"/>
      <c r="AB182" s="142">
        <f>+Z182*'1. Standard_Cost'!$B$21+AA182*'1. Standard_Cost'!$C$21</f>
        <v>0</v>
      </c>
      <c r="AC182" s="143"/>
      <c r="AD182" s="144"/>
      <c r="AE182" s="142">
        <f>SUM(AD182,AC182,AB182,Y182,U182,T182,S182,R182)*'1. Standard_Cost'!$B$29</f>
        <v>0</v>
      </c>
      <c r="AF182" s="142">
        <f t="shared" si="252"/>
        <v>0</v>
      </c>
      <c r="AG182" s="141"/>
      <c r="AH182" s="141"/>
      <c r="AI182" s="141"/>
      <c r="AJ182" s="145"/>
      <c r="AK182" s="145"/>
      <c r="AL182" s="145"/>
      <c r="AM182" s="142">
        <f>AG182*'1. Standard_Cost'!$B$25+'Incremental_Cost Year 1'!AH182*'1. Standard_Cost'!$C$25+'Incremental_Cost Year 1'!AI182*'1. Standard_Cost'!$D$25+'Incremental_Cost Year 1'!AJ182+'Incremental_Cost Year 1'!AL182+AK182</f>
        <v>0</v>
      </c>
      <c r="AN182" s="142">
        <f>AM182*'1. Standard_Cost'!$C$29</f>
        <v>0</v>
      </c>
      <c r="AO182" s="160"/>
      <c r="AQ182" s="20">
        <f t="shared" si="253"/>
        <v>0</v>
      </c>
      <c r="AR182" s="20">
        <f t="shared" si="254"/>
        <v>0</v>
      </c>
      <c r="AS182" s="20">
        <f t="shared" si="255"/>
        <v>0</v>
      </c>
      <c r="AT182" s="20">
        <f t="shared" si="257"/>
        <v>0</v>
      </c>
      <c r="AU182" s="24"/>
      <c r="AV182" s="24"/>
      <c r="AW182" s="24"/>
      <c r="AX182" s="24"/>
      <c r="AY182" s="24"/>
      <c r="AZ182" s="24"/>
      <c r="BA182" s="24"/>
      <c r="BB182" s="25">
        <f t="shared" si="256"/>
        <v>0</v>
      </c>
    </row>
    <row r="183" spans="1:54" ht="15.6" outlineLevel="2">
      <c r="A183" s="132"/>
      <c r="B183" s="136"/>
      <c r="C183" s="38"/>
      <c r="D183" s="84"/>
      <c r="E183" s="84"/>
      <c r="F183" s="84"/>
      <c r="G183" s="83"/>
      <c r="H183" s="209" t="s">
        <v>540</v>
      </c>
      <c r="I183" s="138"/>
      <c r="J183" s="139"/>
      <c r="K183" s="139"/>
      <c r="L183" s="140" t="str">
        <f>IF(I183&lt;&gt;0,((VLOOKUP(I183,'1. Standard_Cost'!$B$4:$D$9,2)+VLOOKUP(I183,'1. Standard_Cost'!$B$4:$D$9,3))*J183*K183),"0")</f>
        <v>0</v>
      </c>
      <c r="M183" s="140">
        <f>L183*'1. Standard_Cost'!$F$4</f>
        <v>0</v>
      </c>
      <c r="N183" s="141"/>
      <c r="O183" s="141"/>
      <c r="P183" s="141"/>
      <c r="Q183" s="141"/>
      <c r="R183" s="142">
        <f>'1. Standard_Cost'!$B$13*N183*P183</f>
        <v>0</v>
      </c>
      <c r="S183" s="142">
        <f>N183*O183*P183*'1. Standard_Cost'!$C$13</f>
        <v>0</v>
      </c>
      <c r="T183" s="142">
        <f>N183*P183*Q183*'1. Standard_Cost'!$D$13</f>
        <v>0</v>
      </c>
      <c r="U183" s="142">
        <f>N183*O183*'1. Standard_Cost'!$E$13</f>
        <v>0</v>
      </c>
      <c r="V183" s="141"/>
      <c r="W183" s="141"/>
      <c r="X183" s="141"/>
      <c r="Y183" s="142">
        <f>+V183*((X183*'1. Standard_Cost'!$B$17)+(W183*X183*'1. Standard_Cost'!$C$17))</f>
        <v>0</v>
      </c>
      <c r="Z183" s="141"/>
      <c r="AA183" s="141"/>
      <c r="AB183" s="142">
        <f>+Z183*'1. Standard_Cost'!$B$21+AA183*'1. Standard_Cost'!$C$21</f>
        <v>0</v>
      </c>
      <c r="AC183" s="143"/>
      <c r="AD183" s="144"/>
      <c r="AE183" s="142">
        <f>SUM(AD183,AC183,AB183,Y183,U183,T183,S183,R183)*'1. Standard_Cost'!$B$29</f>
        <v>0</v>
      </c>
      <c r="AF183" s="142">
        <f t="shared" si="252"/>
        <v>0</v>
      </c>
      <c r="AG183" s="141"/>
      <c r="AH183" s="141"/>
      <c r="AI183" s="141"/>
      <c r="AJ183" s="145"/>
      <c r="AK183" s="145"/>
      <c r="AL183" s="145"/>
      <c r="AM183" s="142">
        <f>AG183*'1. Standard_Cost'!$B$25+'Incremental_Cost Year 1'!AH183*'1. Standard_Cost'!$C$25+'Incremental_Cost Year 1'!AI183*'1. Standard_Cost'!$D$25+'Incremental_Cost Year 1'!AJ183+'Incremental_Cost Year 1'!AL183+AK183</f>
        <v>0</v>
      </c>
      <c r="AN183" s="142">
        <f>AM183*'1. Standard_Cost'!$C$29</f>
        <v>0</v>
      </c>
      <c r="AO183" s="190"/>
      <c r="AQ183" s="20">
        <f t="shared" si="253"/>
        <v>0</v>
      </c>
      <c r="AR183" s="20">
        <f t="shared" si="254"/>
        <v>0</v>
      </c>
      <c r="AS183" s="20">
        <f t="shared" si="255"/>
        <v>0</v>
      </c>
      <c r="AT183" s="20">
        <f t="shared" si="257"/>
        <v>0</v>
      </c>
      <c r="AU183" s="24"/>
      <c r="AV183" s="24"/>
      <c r="AW183" s="24"/>
      <c r="AX183" s="24"/>
      <c r="AY183" s="24"/>
      <c r="AZ183" s="24"/>
      <c r="BA183" s="24"/>
      <c r="BB183" s="25">
        <f t="shared" si="256"/>
        <v>0</v>
      </c>
    </row>
    <row r="184" spans="1:54" ht="27.6" outlineLevel="1">
      <c r="A184" s="132"/>
      <c r="B184" s="136"/>
      <c r="C184" s="38"/>
      <c r="D184" s="46" t="s">
        <v>593</v>
      </c>
      <c r="E184" s="86" t="s">
        <v>430</v>
      </c>
      <c r="F184" s="88" t="s">
        <v>438</v>
      </c>
      <c r="G184" s="89" t="s">
        <v>434</v>
      </c>
      <c r="H184" s="183" t="s">
        <v>305</v>
      </c>
      <c r="I184" s="146"/>
      <c r="J184" s="146"/>
      <c r="K184" s="146"/>
      <c r="L184" s="147">
        <f>SUM(L171:L183)</f>
        <v>0</v>
      </c>
      <c r="M184" s="147">
        <f>SUM(M171:M183)</f>
        <v>0</v>
      </c>
      <c r="N184" s="146"/>
      <c r="O184" s="146"/>
      <c r="P184" s="146"/>
      <c r="Q184" s="146"/>
      <c r="R184" s="147">
        <f t="shared" ref="R184:U184" si="258">SUM(R171:R183)</f>
        <v>90000</v>
      </c>
      <c r="S184" s="147">
        <f t="shared" si="258"/>
        <v>67500</v>
      </c>
      <c r="T184" s="147">
        <f t="shared" si="258"/>
        <v>0</v>
      </c>
      <c r="U184" s="147">
        <f t="shared" si="258"/>
        <v>600000</v>
      </c>
      <c r="V184" s="146"/>
      <c r="W184" s="146"/>
      <c r="X184" s="146"/>
      <c r="Y184" s="147">
        <f>SUM(Y171:Y183)</f>
        <v>0</v>
      </c>
      <c r="Z184" s="147"/>
      <c r="AA184" s="146"/>
      <c r="AB184" s="147">
        <f t="shared" ref="AB184:AF184" si="259">SUM(AB171:AB183)</f>
        <v>0</v>
      </c>
      <c r="AC184" s="147">
        <f t="shared" si="259"/>
        <v>60000</v>
      </c>
      <c r="AD184" s="147">
        <f t="shared" si="259"/>
        <v>0</v>
      </c>
      <c r="AE184" s="147">
        <f t="shared" si="259"/>
        <v>163500</v>
      </c>
      <c r="AF184" s="147">
        <f t="shared" si="259"/>
        <v>981000</v>
      </c>
      <c r="AG184" s="146"/>
      <c r="AH184" s="146"/>
      <c r="AI184" s="146"/>
      <c r="AJ184" s="147">
        <f t="shared" ref="AJ184:AN184" si="260">SUM(AJ171:AJ183)</f>
        <v>0</v>
      </c>
      <c r="AK184" s="147">
        <f t="shared" si="260"/>
        <v>0</v>
      </c>
      <c r="AL184" s="147">
        <f t="shared" si="260"/>
        <v>0</v>
      </c>
      <c r="AM184" s="147">
        <f t="shared" si="260"/>
        <v>0</v>
      </c>
      <c r="AN184" s="147">
        <f t="shared" si="260"/>
        <v>0</v>
      </c>
      <c r="AO184" s="166"/>
      <c r="AP184" s="32"/>
      <c r="AQ184" s="147">
        <f t="shared" ref="AQ184:AT184" si="261">SUM(AQ171:AQ183)</f>
        <v>0</v>
      </c>
      <c r="AR184" s="147">
        <f t="shared" si="261"/>
        <v>981000</v>
      </c>
      <c r="AS184" s="147">
        <f t="shared" si="261"/>
        <v>0</v>
      </c>
      <c r="AT184" s="147">
        <f t="shared" si="261"/>
        <v>981000</v>
      </c>
      <c r="AU184" s="147">
        <f t="shared" ref="AU184:BB184" si="262">SUM(AU171:AU183)</f>
        <v>0</v>
      </c>
      <c r="AV184" s="147">
        <f t="shared" si="262"/>
        <v>0</v>
      </c>
      <c r="AW184" s="147">
        <f t="shared" si="262"/>
        <v>0</v>
      </c>
      <c r="AX184" s="147">
        <f t="shared" si="262"/>
        <v>0</v>
      </c>
      <c r="AY184" s="147">
        <f t="shared" si="262"/>
        <v>0</v>
      </c>
      <c r="AZ184" s="147">
        <f t="shared" si="262"/>
        <v>0</v>
      </c>
      <c r="BA184" s="147">
        <f t="shared" si="262"/>
        <v>0</v>
      </c>
      <c r="BB184" s="147">
        <f t="shared" si="262"/>
        <v>-981000</v>
      </c>
    </row>
    <row r="186" spans="1:54">
      <c r="AT186" s="202">
        <f>AT5+AT82+AT148</f>
        <v>14306439.975</v>
      </c>
      <c r="AU186" s="202">
        <f t="shared" ref="AU186:BB186" si="263">AU5+AU82+AU148</f>
        <v>6840684.9749999996</v>
      </c>
      <c r="AV186" s="202">
        <f t="shared" si="263"/>
        <v>2743694.1</v>
      </c>
      <c r="AW186" s="202">
        <f t="shared" si="263"/>
        <v>0</v>
      </c>
      <c r="AX186" s="202">
        <f t="shared" si="263"/>
        <v>45600</v>
      </c>
      <c r="AY186" s="202">
        <f t="shared" si="263"/>
        <v>0</v>
      </c>
      <c r="AZ186" s="202">
        <f t="shared" si="263"/>
        <v>2111280</v>
      </c>
      <c r="BA186" s="202">
        <f t="shared" si="263"/>
        <v>0</v>
      </c>
      <c r="BB186" s="202">
        <f t="shared" si="263"/>
        <v>-1705305.9</v>
      </c>
    </row>
  </sheetData>
  <dataConsolidate/>
  <mergeCells count="21">
    <mergeCell ref="B1:L1"/>
    <mergeCell ref="AQ2:BB2"/>
    <mergeCell ref="B2:E2"/>
    <mergeCell ref="B3:E3"/>
    <mergeCell ref="B5:E5"/>
    <mergeCell ref="B82:E82"/>
    <mergeCell ref="C58:E58"/>
    <mergeCell ref="C66:C75"/>
    <mergeCell ref="C76:E76"/>
    <mergeCell ref="C6:E6"/>
    <mergeCell ref="C41:E41"/>
    <mergeCell ref="C170:E170"/>
    <mergeCell ref="B148:E148"/>
    <mergeCell ref="C149:E149"/>
    <mergeCell ref="C83:E83"/>
    <mergeCell ref="C91:C93"/>
    <mergeCell ref="C109:E109"/>
    <mergeCell ref="C118:C129"/>
    <mergeCell ref="C96:C98"/>
    <mergeCell ref="C101:C103"/>
    <mergeCell ref="C106:C108"/>
  </mergeCells>
  <conditionalFormatting sqref="BB189:BB192 BB194:BB198 BB201:BB204 BB206:BB210 BB212:BB215 BB217:BB226 BB228:BB231 BB233:BB242 BB244:BB247 BB250:BB253 BB255:BB299 BB301:BB304 BB306:BB315 BB318:BB321 BA44:BB46 BB171:BB183 BB77:BB80 BB84:BB87 BB89:BB92 BB94:BB97 BB99:BB102 BB104:BB107 BB110:BB114 BB116:BB119 BB121:BB128 BB130:BB146 BB150:BB168 BB59:BB62 BB7:BB10 BB12:BB34 BB36:BB39 BB42:BB49 BB51:BB56 BB64:BB74 BA26:BB31 BA15:BB23 BB185 BB187">
    <cfRule type="cellIs" dxfId="1543" priority="111" operator="lessThan">
      <formula>0</formula>
    </cfRule>
    <cfRule type="cellIs" dxfId="1542" priority="112" operator="lessThan">
      <formula>-105575</formula>
    </cfRule>
  </conditionalFormatting>
  <conditionalFormatting sqref="BB324:BB327 BB329:BB333">
    <cfRule type="cellIs" dxfId="1541" priority="109" operator="lessThan">
      <formula>0</formula>
    </cfRule>
    <cfRule type="cellIs" dxfId="1540" priority="110" operator="lessThan">
      <formula>-105575</formula>
    </cfRule>
  </conditionalFormatting>
  <conditionalFormatting sqref="BB334:BB338">
    <cfRule type="cellIs" dxfId="1539" priority="107" operator="lessThan">
      <formula>0</formula>
    </cfRule>
    <cfRule type="cellIs" dxfId="1538" priority="108" operator="lessThan">
      <formula>-105575</formula>
    </cfRule>
  </conditionalFormatting>
  <conditionalFormatting sqref="BB339:BB343">
    <cfRule type="cellIs" dxfId="1537" priority="105" operator="lessThan">
      <formula>0</formula>
    </cfRule>
    <cfRule type="cellIs" dxfId="1536" priority="106" operator="lessThan">
      <formula>-105575</formula>
    </cfRule>
  </conditionalFormatting>
  <conditionalFormatting sqref="BB345:BB348 BB350:BB354">
    <cfRule type="cellIs" dxfId="1535" priority="103" operator="lessThan">
      <formula>0</formula>
    </cfRule>
    <cfRule type="cellIs" dxfId="1534" priority="104" operator="lessThan">
      <formula>-105575</formula>
    </cfRule>
  </conditionalFormatting>
  <conditionalFormatting sqref="BB355:BB359">
    <cfRule type="cellIs" dxfId="1533" priority="101" operator="lessThan">
      <formula>0</formula>
    </cfRule>
    <cfRule type="cellIs" dxfId="1532" priority="102" operator="lessThan">
      <formula>-105575</formula>
    </cfRule>
  </conditionalFormatting>
  <conditionalFormatting sqref="BB360:BB364">
    <cfRule type="cellIs" dxfId="1531" priority="99" operator="lessThan">
      <formula>0</formula>
    </cfRule>
    <cfRule type="cellIs" dxfId="1530" priority="100" operator="lessThan">
      <formula>-105575</formula>
    </cfRule>
  </conditionalFormatting>
  <conditionalFormatting sqref="BB366:BB369 BB371:BB375">
    <cfRule type="cellIs" dxfId="1529" priority="97" operator="lessThan">
      <formula>0</formula>
    </cfRule>
    <cfRule type="cellIs" dxfId="1528" priority="98" operator="lessThan">
      <formula>-105575</formula>
    </cfRule>
  </conditionalFormatting>
  <conditionalFormatting sqref="BB376:BB380">
    <cfRule type="cellIs" dxfId="1527" priority="95" operator="lessThan">
      <formula>0</formula>
    </cfRule>
    <cfRule type="cellIs" dxfId="1526" priority="96" operator="lessThan">
      <formula>-105575</formula>
    </cfRule>
  </conditionalFormatting>
  <conditionalFormatting sqref="BB383:BB386 BB388:BB392">
    <cfRule type="cellIs" dxfId="1525" priority="93" operator="lessThan">
      <formula>0</formula>
    </cfRule>
    <cfRule type="cellIs" dxfId="1524" priority="94" operator="lessThan">
      <formula>-105575</formula>
    </cfRule>
  </conditionalFormatting>
  <conditionalFormatting sqref="BB394:BB397">
    <cfRule type="cellIs" dxfId="1523" priority="91" operator="lessThan">
      <formula>0</formula>
    </cfRule>
    <cfRule type="cellIs" dxfId="1522" priority="92" operator="lessThan">
      <formula>-105575</formula>
    </cfRule>
  </conditionalFormatting>
  <conditionalFormatting sqref="BB394:BB397 BB399:BB403">
    <cfRule type="cellIs" dxfId="1521" priority="89" operator="lessThan">
      <formula>0</formula>
    </cfRule>
    <cfRule type="cellIs" dxfId="1520" priority="90" operator="lessThan">
      <formula>-105575</formula>
    </cfRule>
  </conditionalFormatting>
  <conditionalFormatting sqref="BB404:BB408">
    <cfRule type="cellIs" dxfId="1519" priority="87" operator="lessThan">
      <formula>0</formula>
    </cfRule>
    <cfRule type="cellIs" dxfId="1518" priority="88" operator="lessThan">
      <formula>-105575</formula>
    </cfRule>
  </conditionalFormatting>
  <conditionalFormatting sqref="BB409:BB413">
    <cfRule type="cellIs" dxfId="1517" priority="85" operator="lessThan">
      <formula>0</formula>
    </cfRule>
    <cfRule type="cellIs" dxfId="1516" priority="86" operator="lessThan">
      <formula>-105575</formula>
    </cfRule>
  </conditionalFormatting>
  <conditionalFormatting sqref="BB414:BB418">
    <cfRule type="cellIs" dxfId="1515" priority="83" operator="lessThan">
      <formula>0</formula>
    </cfRule>
    <cfRule type="cellIs" dxfId="1514" priority="84" operator="lessThan">
      <formula>-105575</formula>
    </cfRule>
  </conditionalFormatting>
  <conditionalFormatting sqref="BB419:BB423">
    <cfRule type="cellIs" dxfId="1513" priority="81" operator="lessThan">
      <formula>0</formula>
    </cfRule>
    <cfRule type="cellIs" dxfId="1512" priority="82" operator="lessThan">
      <formula>-105575</formula>
    </cfRule>
  </conditionalFormatting>
  <conditionalFormatting sqref="BB425:BB428">
    <cfRule type="cellIs" dxfId="1511" priority="79" operator="lessThan">
      <formula>0</formula>
    </cfRule>
    <cfRule type="cellIs" dxfId="1510" priority="80" operator="lessThan">
      <formula>-105575</formula>
    </cfRule>
  </conditionalFormatting>
  <conditionalFormatting sqref="BB425:BB428">
    <cfRule type="cellIs" dxfId="1509" priority="77" operator="lessThan">
      <formula>0</formula>
    </cfRule>
    <cfRule type="cellIs" dxfId="1508" priority="78" operator="lessThan">
      <formula>-105575</formula>
    </cfRule>
  </conditionalFormatting>
  <conditionalFormatting sqref="BB431:BB434">
    <cfRule type="cellIs" dxfId="1507" priority="75" operator="lessThan">
      <formula>0</formula>
    </cfRule>
    <cfRule type="cellIs" dxfId="1506" priority="76" operator="lessThan">
      <formula>-105575</formula>
    </cfRule>
  </conditionalFormatting>
  <conditionalFormatting sqref="BB431:BB434 BB436:BB440">
    <cfRule type="cellIs" dxfId="1505" priority="73" operator="lessThan">
      <formula>0</formula>
    </cfRule>
    <cfRule type="cellIs" dxfId="1504" priority="74" operator="lessThan">
      <formula>-105575</formula>
    </cfRule>
  </conditionalFormatting>
  <conditionalFormatting sqref="BB441:BB445">
    <cfRule type="cellIs" dxfId="1503" priority="71" operator="lessThan">
      <formula>0</formula>
    </cfRule>
    <cfRule type="cellIs" dxfId="1502" priority="72" operator="lessThan">
      <formula>-105575</formula>
    </cfRule>
  </conditionalFormatting>
  <conditionalFormatting sqref="BB446:BB450">
    <cfRule type="cellIs" dxfId="1501" priority="69" operator="lessThan">
      <formula>0</formula>
    </cfRule>
    <cfRule type="cellIs" dxfId="1500" priority="70" operator="lessThan">
      <formula>-105575</formula>
    </cfRule>
  </conditionalFormatting>
  <conditionalFormatting sqref="BB452:BB455">
    <cfRule type="cellIs" dxfId="1499" priority="67" operator="lessThan">
      <formula>0</formula>
    </cfRule>
    <cfRule type="cellIs" dxfId="1498" priority="68" operator="lessThan">
      <formula>-105575</formula>
    </cfRule>
  </conditionalFormatting>
  <conditionalFormatting sqref="BB452:BB455 BB457:BB461">
    <cfRule type="cellIs" dxfId="1497" priority="65" operator="lessThan">
      <formula>0</formula>
    </cfRule>
    <cfRule type="cellIs" dxfId="1496" priority="66" operator="lessThan">
      <formula>-105575</formula>
    </cfRule>
  </conditionalFormatting>
  <conditionalFormatting sqref="BB462:BB466">
    <cfRule type="cellIs" dxfId="1495" priority="63" operator="lessThan">
      <formula>0</formula>
    </cfRule>
    <cfRule type="cellIs" dxfId="1494" priority="64" operator="lessThan">
      <formula>-105575</formula>
    </cfRule>
  </conditionalFormatting>
  <conditionalFormatting sqref="BB467:BB471">
    <cfRule type="cellIs" dxfId="1493" priority="61" operator="lessThan">
      <formula>0</formula>
    </cfRule>
    <cfRule type="cellIs" dxfId="1492" priority="62" operator="lessThan">
      <formula>-105575</formula>
    </cfRule>
  </conditionalFormatting>
  <conditionalFormatting sqref="BB473:BB476">
    <cfRule type="cellIs" dxfId="1491" priority="59" operator="lessThan">
      <formula>0</formula>
    </cfRule>
    <cfRule type="cellIs" dxfId="1490" priority="60" operator="lessThan">
      <formula>-105575</formula>
    </cfRule>
  </conditionalFormatting>
  <conditionalFormatting sqref="BB473:BB476 BB478:BB482">
    <cfRule type="cellIs" dxfId="1489" priority="57" operator="lessThan">
      <formula>0</formula>
    </cfRule>
    <cfRule type="cellIs" dxfId="1488" priority="58" operator="lessThan">
      <formula>-105575</formula>
    </cfRule>
  </conditionalFormatting>
  <conditionalFormatting sqref="BB483:BB487">
    <cfRule type="cellIs" dxfId="1487" priority="55" operator="lessThan">
      <formula>0</formula>
    </cfRule>
    <cfRule type="cellIs" dxfId="1486" priority="56" operator="lessThan">
      <formula>-105575</formula>
    </cfRule>
  </conditionalFormatting>
  <conditionalFormatting sqref="BB488:BB492">
    <cfRule type="cellIs" dxfId="1485" priority="53" operator="lessThan">
      <formula>0</formula>
    </cfRule>
    <cfRule type="cellIs" dxfId="1484" priority="54" operator="lessThan">
      <formula>-105575</formula>
    </cfRule>
  </conditionalFormatting>
  <conditionalFormatting sqref="BB494:BB497">
    <cfRule type="cellIs" dxfId="1483" priority="51" operator="lessThan">
      <formula>0</formula>
    </cfRule>
    <cfRule type="cellIs" dxfId="1482" priority="52" operator="lessThan">
      <formula>-105575</formula>
    </cfRule>
  </conditionalFormatting>
  <conditionalFormatting sqref="BB494:BB497 BB499:BB503">
    <cfRule type="cellIs" dxfId="1481" priority="49" operator="lessThan">
      <formula>0</formula>
    </cfRule>
    <cfRule type="cellIs" dxfId="1480" priority="50" operator="lessThan">
      <formula>-105575</formula>
    </cfRule>
  </conditionalFormatting>
  <conditionalFormatting sqref="BB504:BB508">
    <cfRule type="cellIs" dxfId="1479" priority="47" operator="lessThan">
      <formula>0</formula>
    </cfRule>
    <cfRule type="cellIs" dxfId="1478" priority="48" operator="lessThan">
      <formula>-105575</formula>
    </cfRule>
  </conditionalFormatting>
  <conditionalFormatting sqref="BB168 BB171:BB183">
    <cfRule type="cellIs" dxfId="1477" priority="45" operator="lessThan">
      <formula>0</formula>
    </cfRule>
    <cfRule type="cellIs" dxfId="1476" priority="46" operator="lessThan">
      <formula>-105575</formula>
    </cfRule>
  </conditionalFormatting>
  <conditionalFormatting sqref="BB164:BB167">
    <cfRule type="cellIs" dxfId="1475" priority="43" operator="lessThan">
      <formula>0</formula>
    </cfRule>
    <cfRule type="cellIs" dxfId="1474" priority="44" operator="lessThan">
      <formula>-105575</formula>
    </cfRule>
  </conditionalFormatting>
  <conditionalFormatting sqref="BB161:BB163">
    <cfRule type="cellIs" dxfId="1473" priority="41" operator="lessThan">
      <formula>0</formula>
    </cfRule>
    <cfRule type="cellIs" dxfId="1472" priority="42" operator="lessThan">
      <formula>-105575</formula>
    </cfRule>
  </conditionalFormatting>
  <conditionalFormatting sqref="BB180:BB181">
    <cfRule type="cellIs" dxfId="1471" priority="39" operator="lessThan">
      <formula>0</formula>
    </cfRule>
    <cfRule type="cellIs" dxfId="1470" priority="40" operator="lessThan">
      <formula>-105575</formula>
    </cfRule>
  </conditionalFormatting>
  <conditionalFormatting sqref="BB166:BB167">
    <cfRule type="cellIs" dxfId="1469" priority="37" operator="lessThan">
      <formula>0</formula>
    </cfRule>
    <cfRule type="cellIs" dxfId="1468" priority="38" operator="lessThan">
      <formula>-105575</formula>
    </cfRule>
  </conditionalFormatting>
  <conditionalFormatting sqref="BB167">
    <cfRule type="cellIs" dxfId="1467" priority="35" operator="lessThan">
      <formula>0</formula>
    </cfRule>
    <cfRule type="cellIs" dxfId="1466" priority="36" operator="lessThan">
      <formula>-105575</formula>
    </cfRule>
  </conditionalFormatting>
  <conditionalFormatting sqref="BA155:BA156">
    <cfRule type="cellIs" dxfId="1465" priority="13" operator="lessThan">
      <formula>0</formula>
    </cfRule>
    <cfRule type="cellIs" dxfId="1464" priority="14" operator="lessThan">
      <formula>-105575</formula>
    </cfRule>
  </conditionalFormatting>
  <conditionalFormatting sqref="BA155:BA156">
    <cfRule type="cellIs" dxfId="1463" priority="11" operator="lessThan">
      <formula>0</formula>
    </cfRule>
    <cfRule type="cellIs" dxfId="1462" priority="12" operator="lessThan">
      <formula>-105575</formula>
    </cfRule>
  </conditionalFormatting>
  <conditionalFormatting sqref="BA155:BA156">
    <cfRule type="cellIs" dxfId="1461" priority="9" operator="lessThan">
      <formula>0</formula>
    </cfRule>
    <cfRule type="cellIs" dxfId="1460" priority="10" operator="lessThan">
      <formula>-105575</formula>
    </cfRule>
  </conditionalFormatting>
  <conditionalFormatting sqref="BA155:BA156">
    <cfRule type="cellIs" dxfId="1459" priority="7" operator="lessThan">
      <formula>0</formula>
    </cfRule>
    <cfRule type="cellIs" dxfId="1458" priority="8" operator="lessThan">
      <formula>-105575</formula>
    </cfRule>
  </conditionalFormatting>
  <conditionalFormatting sqref="BA155:BB156">
    <cfRule type="cellIs" dxfId="1457" priority="5" operator="lessThan">
      <formula>0</formula>
    </cfRule>
    <cfRule type="cellIs" dxfId="1456" priority="6" operator="lessThan">
      <formula>-105575</formula>
    </cfRule>
  </conditionalFormatting>
  <conditionalFormatting sqref="BA155:BA156">
    <cfRule type="cellIs" dxfId="1455" priority="3" operator="lessThan">
      <formula>0</formula>
    </cfRule>
    <cfRule type="cellIs" dxfId="1454" priority="4" operator="lessThan">
      <formula>-105575</formula>
    </cfRule>
  </conditionalFormatting>
  <conditionalFormatting sqref="BA155:BB156">
    <cfRule type="cellIs" dxfId="1453" priority="1" operator="lessThan">
      <formula>0</formula>
    </cfRule>
    <cfRule type="cellIs" dxfId="1452" priority="2" operator="lessThan">
      <formula>-105575</formula>
    </cfRule>
  </conditionalFormatting>
  <pageMargins left="0.7" right="0.7" top="0.75" bottom="0.75" header="0.3" footer="0.3"/>
  <pageSetup scale="41" fitToWidth="16" orientation="landscape" horizontalDpi="4294967292" r:id="rId1"/>
  <headerFooter>
    <oddHeader xml:space="preserve">&amp;L&amp;"-,Bold"&amp;12Incremental Costs </oddHeader>
    <oddFooter>&amp;CPage &amp;P of &amp;N</oddFooter>
  </headerFooter>
  <colBreaks count="1" manualBreakCount="1">
    <brk id="29" max="1048575" man="1"/>
  </colBreaks>
  <extLst>
    <ext xmlns:x14="http://schemas.microsoft.com/office/spreadsheetml/2009/9/main" uri="{CCE6A557-97BC-4b89-ADB6-D9C93CAAB3DF}">
      <x14:dataValidations xmlns:xm="http://schemas.microsoft.com/office/excel/2006/main" count="2">
        <x14:dataValidation type="list" allowBlank="1" showInputMessage="1" showErrorMessage="1">
          <x14:formula1>
            <xm:f>'1. Standard_Cost'!$B$4:$B$10</xm:f>
          </x14:formula1>
          <xm:sqref>I7:I10 I36:I39 I42:I49 I28:I34 I12:I24 I51:I56</xm:sqref>
        </x14:dataValidation>
        <x14:dataValidation type="list" allowBlank="1" showInputMessage="1" showErrorMessage="1">
          <x14:formula1>
            <xm:f>'[1]1. Standard_Cost'!#REF!</xm:f>
          </x14:formula1>
          <xm:sqref>I84:I85</xm:sqref>
        </x14:dataValidation>
      </x14:dataValidations>
    </ext>
  </extLst>
</worksheet>
</file>

<file path=xl/worksheets/sheet3.xml><?xml version="1.0" encoding="utf-8"?>
<worksheet xmlns="http://schemas.openxmlformats.org/spreadsheetml/2006/main" xmlns:r="http://schemas.openxmlformats.org/officeDocument/2006/relationships">
  <dimension ref="A1:BB186"/>
  <sheetViews>
    <sheetView topLeftCell="A61" zoomScale="69" zoomScaleNormal="69" workbookViewId="0">
      <selection activeCell="H66" sqref="H66"/>
    </sheetView>
  </sheetViews>
  <sheetFormatPr defaultColWidth="8.88671875" defaultRowHeight="13.8" outlineLevelRow="2" outlineLevelCol="2"/>
  <cols>
    <col min="1" max="1" width="4.109375" style="2" bestFit="1" customWidth="1"/>
    <col min="2" max="2" width="2.44140625" style="2" customWidth="1"/>
    <col min="3" max="3" width="2.44140625" style="33" customWidth="1"/>
    <col min="4" max="4" width="17" style="33" customWidth="1"/>
    <col min="5" max="5" width="30.109375" style="159" customWidth="1" outlineLevel="1"/>
    <col min="6" max="6" width="9.5546875" style="33" customWidth="1" outlineLevel="1"/>
    <col min="7" max="7" width="11.6640625" style="33" customWidth="1" outlineLevel="1"/>
    <col min="8" max="8" width="76.6640625" style="33" customWidth="1" outlineLevel="2"/>
    <col min="9" max="9" width="16.109375" style="6" customWidth="1" outlineLevel="2"/>
    <col min="10" max="10" width="7.5546875" style="6" customWidth="1" outlineLevel="2"/>
    <col min="11" max="11" width="8.33203125" style="6" customWidth="1" outlineLevel="2"/>
    <col min="12" max="12" width="14" style="6" customWidth="1" outlineLevel="1"/>
    <col min="13" max="13" width="15.5546875" style="6" customWidth="1" outlineLevel="1"/>
    <col min="14" max="14" width="8.33203125" style="6" customWidth="1" outlineLevel="2"/>
    <col min="15" max="15" width="9.88671875" style="6" customWidth="1" outlineLevel="2"/>
    <col min="16" max="16" width="7.5546875" style="6" customWidth="1" outlineLevel="2"/>
    <col min="17" max="17" width="7.6640625" style="6" customWidth="1" outlineLevel="2"/>
    <col min="18" max="18" width="12.6640625" style="6" customWidth="1" outlineLevel="2"/>
    <col min="19" max="19" width="11.33203125" style="6" bestFit="1" customWidth="1" outlineLevel="2"/>
    <col min="20" max="20" width="12.88671875" style="6" bestFit="1" customWidth="1" outlineLevel="2"/>
    <col min="21" max="21" width="10.33203125" style="6" bestFit="1" customWidth="1" outlineLevel="2"/>
    <col min="22" max="22" width="6.109375" style="6" customWidth="1" outlineLevel="2"/>
    <col min="23" max="23" width="6.44140625" style="6" customWidth="1" outlineLevel="2"/>
    <col min="24" max="24" width="7.5546875" style="6" customWidth="1" outlineLevel="2"/>
    <col min="25" max="25" width="11.6640625" style="6" customWidth="1" outlineLevel="1"/>
    <col min="26" max="27" width="8.109375" style="6" customWidth="1" outlineLevel="2"/>
    <col min="28" max="28" width="16.44140625" style="6" customWidth="1" outlineLevel="1"/>
    <col min="29" max="29" width="16.109375" style="6" customWidth="1" outlineLevel="1"/>
    <col min="30" max="30" width="12.88671875" style="6" customWidth="1" outlineLevel="2"/>
    <col min="31" max="31" width="16" style="6" bestFit="1" customWidth="1" outlineLevel="2"/>
    <col min="32" max="32" width="13.88671875" style="6" bestFit="1" customWidth="1" outlineLevel="1"/>
    <col min="33" max="33" width="12" style="6" customWidth="1" outlineLevel="2"/>
    <col min="34" max="34" width="6.109375" style="6" customWidth="1" outlineLevel="2"/>
    <col min="35" max="35" width="7.33203125" style="6" customWidth="1" outlineLevel="2"/>
    <col min="36" max="36" width="9" style="6" customWidth="1" outlineLevel="2"/>
    <col min="37" max="37" width="12.33203125" style="6" customWidth="1" outlineLevel="2"/>
    <col min="38" max="38" width="8.109375" style="6" customWidth="1" outlineLevel="2"/>
    <col min="39" max="39" width="15.33203125" style="6" customWidth="1" outlineLevel="1"/>
    <col min="40" max="40" width="11.109375" style="6" customWidth="1" outlineLevel="1"/>
    <col min="41" max="41" width="39.88671875" style="168" customWidth="1" outlineLevel="2"/>
    <col min="42" max="42" width="2.6640625" style="6" customWidth="1"/>
    <col min="43" max="43" width="12.6640625" style="6" customWidth="1"/>
    <col min="44" max="46" width="14.88671875" style="6" customWidth="1"/>
    <col min="47" max="47" width="14.88671875" style="4" customWidth="1"/>
    <col min="48" max="48" width="11.109375" style="4" bestFit="1" customWidth="1"/>
    <col min="49" max="49" width="8.5546875" style="4" customWidth="1"/>
    <col min="50" max="52" width="16.33203125" style="4" customWidth="1"/>
    <col min="53" max="53" width="8.5546875" style="4" customWidth="1"/>
    <col min="54" max="54" width="20.88671875" style="4" customWidth="1"/>
    <col min="55" max="16384" width="8.88671875" style="6"/>
  </cols>
  <sheetData>
    <row r="1" spans="1:54" s="2" customFormat="1">
      <c r="A1" s="132"/>
      <c r="B1" s="223" t="s">
        <v>182</v>
      </c>
      <c r="C1" s="223"/>
      <c r="D1" s="223"/>
      <c r="E1" s="223"/>
      <c r="F1" s="223"/>
      <c r="G1" s="223"/>
      <c r="H1" s="223"/>
      <c r="I1" s="223"/>
      <c r="J1" s="223"/>
      <c r="K1" s="223"/>
      <c r="L1" s="223"/>
      <c r="M1" s="133"/>
      <c r="N1" s="132"/>
      <c r="O1" s="132"/>
      <c r="P1" s="132"/>
      <c r="Q1" s="132"/>
      <c r="R1" s="132"/>
      <c r="S1" s="132"/>
      <c r="T1" s="132"/>
      <c r="U1" s="132"/>
      <c r="V1" s="132"/>
      <c r="W1" s="132"/>
      <c r="X1" s="132"/>
      <c r="Y1" s="132"/>
      <c r="Z1" s="132"/>
      <c r="AA1" s="132"/>
      <c r="AB1" s="132"/>
      <c r="AC1" s="132"/>
      <c r="AD1" s="132"/>
      <c r="AE1" s="132"/>
      <c r="AF1" s="132"/>
      <c r="AG1" s="132"/>
      <c r="AH1" s="132"/>
      <c r="AI1" s="132"/>
      <c r="AJ1" s="132"/>
      <c r="AK1" s="132"/>
      <c r="AL1" s="132"/>
      <c r="AM1" s="132"/>
      <c r="AN1" s="132"/>
      <c r="AO1" s="161"/>
      <c r="AU1" s="4"/>
      <c r="AV1" s="4"/>
      <c r="AW1" s="4"/>
      <c r="AX1" s="4"/>
      <c r="AY1" s="4"/>
      <c r="AZ1" s="4"/>
      <c r="BA1" s="4"/>
      <c r="BB1" s="4"/>
    </row>
    <row r="2" spans="1:54" ht="55.2">
      <c r="A2" s="132" t="s">
        <v>62</v>
      </c>
      <c r="B2" s="236" t="s">
        <v>133</v>
      </c>
      <c r="C2" s="237"/>
      <c r="D2" s="237"/>
      <c r="E2" s="238"/>
      <c r="F2" s="170" t="s">
        <v>150</v>
      </c>
      <c r="G2" s="170" t="s">
        <v>151</v>
      </c>
      <c r="H2" s="176" t="s">
        <v>61</v>
      </c>
      <c r="I2" s="8" t="s">
        <v>0</v>
      </c>
      <c r="J2" s="8" t="s">
        <v>15</v>
      </c>
      <c r="K2" s="8" t="s">
        <v>16</v>
      </c>
      <c r="L2" s="9" t="s">
        <v>11</v>
      </c>
      <c r="M2" s="9" t="s">
        <v>91</v>
      </c>
      <c r="N2" s="8" t="s">
        <v>17</v>
      </c>
      <c r="O2" s="8" t="s">
        <v>7</v>
      </c>
      <c r="P2" s="8" t="s">
        <v>6</v>
      </c>
      <c r="Q2" s="8" t="s">
        <v>8</v>
      </c>
      <c r="R2" s="9" t="s">
        <v>64</v>
      </c>
      <c r="S2" s="9" t="s">
        <v>74</v>
      </c>
      <c r="T2" s="9" t="s">
        <v>73</v>
      </c>
      <c r="U2" s="9" t="s">
        <v>72</v>
      </c>
      <c r="V2" s="8" t="s">
        <v>18</v>
      </c>
      <c r="W2" s="8" t="s">
        <v>76</v>
      </c>
      <c r="X2" s="8" t="s">
        <v>6</v>
      </c>
      <c r="Y2" s="9" t="s">
        <v>80</v>
      </c>
      <c r="Z2" s="8" t="s">
        <v>10</v>
      </c>
      <c r="AA2" s="8" t="s">
        <v>9</v>
      </c>
      <c r="AB2" s="9" t="s">
        <v>79</v>
      </c>
      <c r="AC2" s="10" t="s">
        <v>19</v>
      </c>
      <c r="AD2" s="9" t="s">
        <v>88</v>
      </c>
      <c r="AE2" s="9" t="s">
        <v>24</v>
      </c>
      <c r="AF2" s="9" t="s">
        <v>89</v>
      </c>
      <c r="AG2" s="8" t="s">
        <v>21</v>
      </c>
      <c r="AH2" s="8" t="s">
        <v>22</v>
      </c>
      <c r="AI2" s="8" t="s">
        <v>23</v>
      </c>
      <c r="AJ2" s="8" t="s">
        <v>109</v>
      </c>
      <c r="AK2" s="8" t="s">
        <v>111</v>
      </c>
      <c r="AL2" s="8" t="s">
        <v>99</v>
      </c>
      <c r="AM2" s="9" t="s">
        <v>101</v>
      </c>
      <c r="AN2" s="9" t="s">
        <v>13</v>
      </c>
      <c r="AO2" s="162" t="s">
        <v>14</v>
      </c>
      <c r="AQ2" s="233" t="s">
        <v>496</v>
      </c>
      <c r="AR2" s="234"/>
      <c r="AS2" s="234"/>
      <c r="AT2" s="234"/>
      <c r="AU2" s="234"/>
      <c r="AV2" s="234"/>
      <c r="AW2" s="234"/>
      <c r="AX2" s="234"/>
      <c r="AY2" s="234"/>
      <c r="AZ2" s="234"/>
      <c r="BA2" s="234"/>
      <c r="BB2" s="235"/>
    </row>
    <row r="3" spans="1:54" s="11" customFormat="1" ht="69">
      <c r="A3" s="7" t="s">
        <v>63</v>
      </c>
      <c r="B3" s="236" t="s">
        <v>134</v>
      </c>
      <c r="C3" s="237"/>
      <c r="D3" s="237"/>
      <c r="E3" s="238"/>
      <c r="F3" s="170" t="s">
        <v>152</v>
      </c>
      <c r="G3" s="170" t="s">
        <v>152</v>
      </c>
      <c r="H3" s="177" t="s">
        <v>46</v>
      </c>
      <c r="I3" s="8" t="s">
        <v>58</v>
      </c>
      <c r="J3" s="8" t="s">
        <v>59</v>
      </c>
      <c r="K3" s="8" t="s">
        <v>60</v>
      </c>
      <c r="L3" s="9" t="s">
        <v>130</v>
      </c>
      <c r="M3" s="9" t="s">
        <v>129</v>
      </c>
      <c r="N3" s="8" t="s">
        <v>82</v>
      </c>
      <c r="O3" s="8" t="s">
        <v>81</v>
      </c>
      <c r="P3" s="8" t="s">
        <v>83</v>
      </c>
      <c r="Q3" s="8" t="s">
        <v>84</v>
      </c>
      <c r="R3" s="9" t="s">
        <v>128</v>
      </c>
      <c r="S3" s="9" t="s">
        <v>127</v>
      </c>
      <c r="T3" s="9" t="s">
        <v>126</v>
      </c>
      <c r="U3" s="9" t="s">
        <v>125</v>
      </c>
      <c r="V3" s="8" t="s">
        <v>85</v>
      </c>
      <c r="W3" s="8" t="s">
        <v>86</v>
      </c>
      <c r="X3" s="8" t="s">
        <v>87</v>
      </c>
      <c r="Y3" s="9" t="s">
        <v>124</v>
      </c>
      <c r="Z3" s="8" t="s">
        <v>77</v>
      </c>
      <c r="AA3" s="8" t="s">
        <v>78</v>
      </c>
      <c r="AB3" s="9" t="s">
        <v>123</v>
      </c>
      <c r="AC3" s="10" t="s">
        <v>122</v>
      </c>
      <c r="AD3" s="9" t="s">
        <v>121</v>
      </c>
      <c r="AE3" s="9" t="s">
        <v>120</v>
      </c>
      <c r="AF3" s="9" t="s">
        <v>119</v>
      </c>
      <c r="AG3" s="8" t="s">
        <v>96</v>
      </c>
      <c r="AH3" s="8" t="s">
        <v>98</v>
      </c>
      <c r="AI3" s="8" t="s">
        <v>97</v>
      </c>
      <c r="AJ3" s="9" t="s">
        <v>110</v>
      </c>
      <c r="AK3" s="9" t="s">
        <v>112</v>
      </c>
      <c r="AL3" s="9" t="s">
        <v>106</v>
      </c>
      <c r="AM3" s="9" t="s">
        <v>117</v>
      </c>
      <c r="AN3" s="9" t="s">
        <v>118</v>
      </c>
      <c r="AO3" s="162" t="s">
        <v>105</v>
      </c>
      <c r="AQ3" s="12" t="s">
        <v>136</v>
      </c>
      <c r="AR3" s="12" t="s">
        <v>25</v>
      </c>
      <c r="AS3" s="12" t="s">
        <v>12</v>
      </c>
      <c r="AT3" s="12" t="s">
        <v>20</v>
      </c>
      <c r="AU3" s="13" t="s">
        <v>137</v>
      </c>
      <c r="AV3" s="13" t="s">
        <v>138</v>
      </c>
      <c r="AW3" s="13" t="s">
        <v>155</v>
      </c>
      <c r="AX3" s="13" t="s">
        <v>156</v>
      </c>
      <c r="AY3" s="13" t="s">
        <v>486</v>
      </c>
      <c r="AZ3" s="13" t="s">
        <v>167</v>
      </c>
      <c r="BA3" s="70" t="s">
        <v>141</v>
      </c>
      <c r="BB3" s="13" t="s">
        <v>26</v>
      </c>
    </row>
    <row r="4" spans="1:54" s="36" customFormat="1" ht="27.6">
      <c r="A4" s="134"/>
      <c r="B4" s="43"/>
      <c r="C4" s="44"/>
      <c r="D4" s="44"/>
      <c r="E4" s="45"/>
      <c r="F4" s="45" t="s">
        <v>148</v>
      </c>
      <c r="G4" s="45" t="s">
        <v>149</v>
      </c>
      <c r="H4" s="178" t="s">
        <v>132</v>
      </c>
      <c r="I4" s="35" t="s">
        <v>131</v>
      </c>
      <c r="J4" s="35">
        <v>2</v>
      </c>
      <c r="K4" s="35">
        <v>3</v>
      </c>
      <c r="L4" s="35" t="s">
        <v>90</v>
      </c>
      <c r="M4" s="35" t="s">
        <v>92</v>
      </c>
      <c r="N4" s="35">
        <v>6</v>
      </c>
      <c r="O4" s="35">
        <v>7</v>
      </c>
      <c r="P4" s="35">
        <v>8</v>
      </c>
      <c r="Q4" s="35">
        <v>9</v>
      </c>
      <c r="R4" s="35" t="s">
        <v>27</v>
      </c>
      <c r="S4" s="35" t="s">
        <v>28</v>
      </c>
      <c r="T4" s="35" t="s">
        <v>29</v>
      </c>
      <c r="U4" s="35" t="s">
        <v>30</v>
      </c>
      <c r="V4" s="35">
        <v>14</v>
      </c>
      <c r="W4" s="35">
        <v>15</v>
      </c>
      <c r="X4" s="35">
        <v>16</v>
      </c>
      <c r="Y4" s="35" t="s">
        <v>93</v>
      </c>
      <c r="Z4" s="35">
        <v>18</v>
      </c>
      <c r="AA4" s="35">
        <v>19</v>
      </c>
      <c r="AB4" s="35" t="s">
        <v>94</v>
      </c>
      <c r="AC4" s="35">
        <v>21</v>
      </c>
      <c r="AD4" s="35">
        <v>22</v>
      </c>
      <c r="AE4" s="35" t="s">
        <v>103</v>
      </c>
      <c r="AF4" s="35" t="s">
        <v>95</v>
      </c>
      <c r="AG4" s="35">
        <v>25</v>
      </c>
      <c r="AH4" s="35">
        <v>26</v>
      </c>
      <c r="AI4" s="35">
        <v>27</v>
      </c>
      <c r="AJ4" s="35">
        <v>28</v>
      </c>
      <c r="AK4" s="35">
        <v>29</v>
      </c>
      <c r="AL4" s="35">
        <v>30</v>
      </c>
      <c r="AM4" s="35" t="s">
        <v>104</v>
      </c>
      <c r="AN4" s="35" t="s">
        <v>113</v>
      </c>
      <c r="AO4" s="163"/>
      <c r="AQ4" s="35" t="s">
        <v>142</v>
      </c>
      <c r="AR4" s="35" t="s">
        <v>143</v>
      </c>
      <c r="AS4" s="35" t="s">
        <v>144</v>
      </c>
      <c r="AT4" s="35" t="s">
        <v>145</v>
      </c>
      <c r="AU4" s="37">
        <v>37</v>
      </c>
      <c r="AV4" s="37">
        <v>38</v>
      </c>
      <c r="AW4" s="37">
        <v>39</v>
      </c>
      <c r="AX4" s="37">
        <v>40</v>
      </c>
      <c r="AY4" s="37"/>
      <c r="AZ4" s="37">
        <v>41</v>
      </c>
      <c r="BA4" s="37">
        <v>42</v>
      </c>
      <c r="BB4" s="37" t="s">
        <v>168</v>
      </c>
    </row>
    <row r="5" spans="1:54" s="14" customFormat="1">
      <c r="A5" s="135"/>
      <c r="B5" s="226" t="s">
        <v>409</v>
      </c>
      <c r="C5" s="227"/>
      <c r="D5" s="227"/>
      <c r="E5" s="228"/>
      <c r="F5" s="56"/>
      <c r="G5" s="56"/>
      <c r="H5" s="56" t="s">
        <v>65</v>
      </c>
      <c r="I5" s="62"/>
      <c r="J5" s="62"/>
      <c r="K5" s="62"/>
      <c r="L5" s="63">
        <f>SUM(L6,L41,L58,L76)</f>
        <v>8983435</v>
      </c>
      <c r="M5" s="63">
        <f>SUM(M6,M41,M58,M76)</f>
        <v>1500233.645</v>
      </c>
      <c r="N5" s="62"/>
      <c r="O5" s="62"/>
      <c r="P5" s="62"/>
      <c r="Q5" s="62"/>
      <c r="R5" s="63">
        <f>SUM(R6,R41,R58,R76)</f>
        <v>580000</v>
      </c>
      <c r="S5" s="63">
        <f>SUM(S6,S41,S58,S76)</f>
        <v>735000</v>
      </c>
      <c r="T5" s="63">
        <f>SUM(T6,T41,T58,T76)</f>
        <v>0</v>
      </c>
      <c r="U5" s="63">
        <f>SUM(U6,U41,U58,U76)</f>
        <v>240000</v>
      </c>
      <c r="V5" s="62"/>
      <c r="W5" s="62"/>
      <c r="X5" s="62"/>
      <c r="Y5" s="63">
        <f t="shared" ref="Y5:AF5" si="0">SUM(Y6,Y41,Y58,Y76)</f>
        <v>0</v>
      </c>
      <c r="Z5" s="63">
        <f t="shared" si="0"/>
        <v>0</v>
      </c>
      <c r="AA5" s="63">
        <f t="shared" si="0"/>
        <v>0</v>
      </c>
      <c r="AB5" s="63">
        <f t="shared" si="0"/>
        <v>10820000</v>
      </c>
      <c r="AC5" s="63">
        <f t="shared" si="0"/>
        <v>10347320</v>
      </c>
      <c r="AD5" s="63">
        <f t="shared" si="0"/>
        <v>0</v>
      </c>
      <c r="AE5" s="63">
        <f t="shared" si="0"/>
        <v>4544464</v>
      </c>
      <c r="AF5" s="63">
        <f t="shared" si="0"/>
        <v>27266784</v>
      </c>
      <c r="AG5" s="62"/>
      <c r="AH5" s="62"/>
      <c r="AI5" s="62"/>
      <c r="AJ5" s="63">
        <f>SUM(AJ6,AJ41,AJ58,AJ76)</f>
        <v>0</v>
      </c>
      <c r="AK5" s="63">
        <f>SUM(AK6,AK41,AK58,AK76)</f>
        <v>300000</v>
      </c>
      <c r="AL5" s="63">
        <f>SUM(AL6,AL41,AL58,AL76)</f>
        <v>0</v>
      </c>
      <c r="AM5" s="63">
        <f>SUM(AM6,AM41,AM58,AM76)</f>
        <v>300000</v>
      </c>
      <c r="AN5" s="63">
        <f>SUM(AN6,AN41,AN58,AN76)</f>
        <v>45000</v>
      </c>
      <c r="AO5" s="164"/>
      <c r="AQ5" s="63">
        <f t="shared" ref="AQ5:BB5" si="1">SUM(AQ6,AQ41,AQ58,AQ76)</f>
        <v>10483668.645</v>
      </c>
      <c r="AR5" s="63">
        <f t="shared" si="1"/>
        <v>27266784</v>
      </c>
      <c r="AS5" s="63">
        <f t="shared" si="1"/>
        <v>345000</v>
      </c>
      <c r="AT5" s="63">
        <f t="shared" si="1"/>
        <v>38095452.645000003</v>
      </c>
      <c r="AU5" s="63">
        <f t="shared" si="1"/>
        <v>12957304.975000001</v>
      </c>
      <c r="AV5" s="63">
        <f t="shared" si="1"/>
        <v>2241000</v>
      </c>
      <c r="AW5" s="63">
        <f t="shared" si="1"/>
        <v>0</v>
      </c>
      <c r="AX5" s="63">
        <f t="shared" si="1"/>
        <v>515788.2</v>
      </c>
      <c r="AY5" s="63">
        <f t="shared" si="1"/>
        <v>0</v>
      </c>
      <c r="AZ5" s="63">
        <f t="shared" si="1"/>
        <v>6865472</v>
      </c>
      <c r="BA5" s="63">
        <f t="shared" si="1"/>
        <v>0</v>
      </c>
      <c r="BB5" s="63">
        <f t="shared" si="1"/>
        <v>-14715092.050000001</v>
      </c>
    </row>
    <row r="6" spans="1:54" s="14" customFormat="1" ht="27.6">
      <c r="A6" s="135"/>
      <c r="B6" s="42"/>
      <c r="C6" s="229" t="s">
        <v>395</v>
      </c>
      <c r="D6" s="229"/>
      <c r="E6" s="230"/>
      <c r="F6" s="197" t="s">
        <v>432</v>
      </c>
      <c r="G6" s="197" t="s">
        <v>431</v>
      </c>
      <c r="H6" s="54" t="s">
        <v>66</v>
      </c>
      <c r="I6" s="55"/>
      <c r="J6" s="55"/>
      <c r="K6" s="55"/>
      <c r="L6" s="64">
        <f>SUM(L11+L30+L35+L40)</f>
        <v>7128880</v>
      </c>
      <c r="M6" s="64">
        <f>SUM(M11+M30+M35+M40)</f>
        <v>1190522.96</v>
      </c>
      <c r="N6" s="64"/>
      <c r="O6" s="65"/>
      <c r="P6" s="65"/>
      <c r="Q6" s="65"/>
      <c r="R6" s="64">
        <f>SUM(R11+R30+R35+R40)</f>
        <v>400000</v>
      </c>
      <c r="S6" s="64">
        <f>SUM(S11+S30+S35+S40)</f>
        <v>600000</v>
      </c>
      <c r="T6" s="64">
        <f>SUM(T11+T30+T35+T40)</f>
        <v>0</v>
      </c>
      <c r="U6" s="64">
        <f>SUM(U11+U30+U35+U40)</f>
        <v>0</v>
      </c>
      <c r="V6" s="64"/>
      <c r="W6" s="65"/>
      <c r="X6" s="65"/>
      <c r="Y6" s="64">
        <f t="shared" ref="Y6:AF6" si="2">SUM(Y11+Y30+Y35+Y40)</f>
        <v>0</v>
      </c>
      <c r="Z6" s="64">
        <f t="shared" si="2"/>
        <v>0</v>
      </c>
      <c r="AA6" s="64">
        <f t="shared" si="2"/>
        <v>0</v>
      </c>
      <c r="AB6" s="64">
        <f t="shared" si="2"/>
        <v>2460000</v>
      </c>
      <c r="AC6" s="64">
        <f t="shared" si="2"/>
        <v>8197400</v>
      </c>
      <c r="AD6" s="64">
        <f t="shared" si="2"/>
        <v>0</v>
      </c>
      <c r="AE6" s="64">
        <f t="shared" si="2"/>
        <v>2331480</v>
      </c>
      <c r="AF6" s="64">
        <f t="shared" si="2"/>
        <v>13988880</v>
      </c>
      <c r="AG6" s="65"/>
      <c r="AH6" s="65"/>
      <c r="AI6" s="65"/>
      <c r="AJ6" s="64">
        <f>SUM(AJ11+AJ30+AJ35+AJ40)</f>
        <v>0</v>
      </c>
      <c r="AK6" s="64">
        <f>SUM(AK11+AK30+AK35+AK40)</f>
        <v>300000</v>
      </c>
      <c r="AL6" s="64">
        <f>SUM(AL11+AL30+AL35+AL40)</f>
        <v>0</v>
      </c>
      <c r="AM6" s="64">
        <f>SUM(AM11+AM30+AM35+AM40)</f>
        <v>300000</v>
      </c>
      <c r="AN6" s="64">
        <f>SUM(AN11+AN30+AN35+AN40)</f>
        <v>45000</v>
      </c>
      <c r="AO6" s="165"/>
      <c r="AQ6" s="64">
        <f t="shared" ref="AQ6:BB6" si="3">SUM(AQ11+AQ30+AQ35+AQ40)</f>
        <v>8319402.96</v>
      </c>
      <c r="AR6" s="64">
        <f t="shared" si="3"/>
        <v>13988880</v>
      </c>
      <c r="AS6" s="64">
        <f t="shared" si="3"/>
        <v>345000</v>
      </c>
      <c r="AT6" s="64">
        <f t="shared" si="3"/>
        <v>22653282.960000001</v>
      </c>
      <c r="AU6" s="64">
        <f t="shared" si="3"/>
        <v>9849202.7100000009</v>
      </c>
      <c r="AV6" s="64">
        <f t="shared" si="3"/>
        <v>2241000</v>
      </c>
      <c r="AW6" s="64">
        <f t="shared" si="3"/>
        <v>0</v>
      </c>
      <c r="AX6" s="64">
        <f t="shared" si="3"/>
        <v>0</v>
      </c>
      <c r="AY6" s="64">
        <f t="shared" si="3"/>
        <v>0</v>
      </c>
      <c r="AZ6" s="64">
        <f t="shared" si="3"/>
        <v>6573200</v>
      </c>
      <c r="BA6" s="64">
        <f t="shared" si="3"/>
        <v>0</v>
      </c>
      <c r="BB6" s="64">
        <f t="shared" si="3"/>
        <v>-3989880.25</v>
      </c>
    </row>
    <row r="7" spans="1:54" ht="108.6" customHeight="1" outlineLevel="2">
      <c r="A7" s="132"/>
      <c r="B7" s="136"/>
      <c r="C7" s="38"/>
      <c r="D7" s="137"/>
      <c r="E7" s="158"/>
      <c r="F7" s="172"/>
      <c r="G7" s="153"/>
      <c r="H7" s="209" t="s">
        <v>463</v>
      </c>
      <c r="I7" s="138"/>
      <c r="J7" s="139"/>
      <c r="K7" s="139"/>
      <c r="L7" s="140" t="str">
        <f>IF(I7&lt;&gt;0,((VLOOKUP(I7,'1. Standard_Cost'!$B$4:$D$9,2)+VLOOKUP(I7,'1. Standard_Cost'!$B$4:$D$9,3))*J7*K7),"0")</f>
        <v>0</v>
      </c>
      <c r="M7" s="140">
        <f>L7*'1. Standard_Cost'!$F$4</f>
        <v>0</v>
      </c>
      <c r="N7" s="141">
        <v>0</v>
      </c>
      <c r="O7" s="141">
        <v>0</v>
      </c>
      <c r="P7" s="141">
        <v>0</v>
      </c>
      <c r="Q7" s="141">
        <v>0</v>
      </c>
      <c r="R7" s="142">
        <f>'1. Standard_Cost'!$B$13*N7*P7</f>
        <v>0</v>
      </c>
      <c r="S7" s="142">
        <f>N7*O7*P7*'1. Standard_Cost'!$C$13</f>
        <v>0</v>
      </c>
      <c r="T7" s="142">
        <f>N7*P7*Q7*'1. Standard_Cost'!$D$13</f>
        <v>0</v>
      </c>
      <c r="U7" s="142">
        <f>N7*O7*'1. Standard_Cost'!$E$13</f>
        <v>0</v>
      </c>
      <c r="V7" s="141"/>
      <c r="W7" s="141"/>
      <c r="X7" s="141"/>
      <c r="Y7" s="142">
        <f>+V7*((X7*'1. Standard_Cost'!$B$17)+(W7*X7*'1. Standard_Cost'!$C$17))</f>
        <v>0</v>
      </c>
      <c r="Z7" s="141">
        <v>5</v>
      </c>
      <c r="AA7" s="141">
        <v>15</v>
      </c>
      <c r="AB7" s="142">
        <f>+Z7*'1. Standard_Cost'!$B$21+AA7*'1. Standard_Cost'!$C$21</f>
        <v>655000</v>
      </c>
      <c r="AC7" s="143">
        <f>40*1500</f>
        <v>60000</v>
      </c>
      <c r="AD7" s="144"/>
      <c r="AE7" s="142">
        <f>SUM(AD7,AC7,AB7,Y7,U7,T7,S7,R7)*'1. Standard_Cost'!$B$29</f>
        <v>143000</v>
      </c>
      <c r="AF7" s="142">
        <f>SUM(AE7,AD7,AC7,AB7,Y7,U7,T7,S7,R7)</f>
        <v>858000</v>
      </c>
      <c r="AG7" s="141"/>
      <c r="AH7" s="141"/>
      <c r="AI7" s="141"/>
      <c r="AJ7" s="145"/>
      <c r="AK7" s="145"/>
      <c r="AL7" s="145"/>
      <c r="AM7" s="142">
        <f>AG7*'1. Standard_Cost'!$B$25+'Incremental_Cost Year 2'!AH7*'1. Standard_Cost'!$C$25+'Incremental_Cost Year 2'!AI7*'1. Standard_Cost'!$D$25+'Incremental_Cost Year 2'!AJ7+'Incremental_Cost Year 2'!AL7+AK7</f>
        <v>0</v>
      </c>
      <c r="AN7" s="142">
        <f>AM7*'1. Standard_Cost'!$C$29</f>
        <v>0</v>
      </c>
      <c r="AO7" s="171"/>
      <c r="AQ7" s="20">
        <f>L7+M7</f>
        <v>0</v>
      </c>
      <c r="AR7" s="20">
        <f>AF7</f>
        <v>858000</v>
      </c>
      <c r="AS7" s="20">
        <f>AM7+AN7</f>
        <v>0</v>
      </c>
      <c r="AT7" s="20">
        <f>SUM(AQ7,AR7,AS7)</f>
        <v>858000</v>
      </c>
      <c r="AU7" s="24">
        <v>60000</v>
      </c>
      <c r="AV7" s="24"/>
      <c r="AW7" s="24"/>
      <c r="AX7" s="24"/>
      <c r="AY7" s="24"/>
      <c r="AZ7" s="24">
        <v>0</v>
      </c>
      <c r="BA7" s="24"/>
      <c r="BB7" s="25">
        <f>SUM(AU7:BA7)-AT7</f>
        <v>-798000</v>
      </c>
    </row>
    <row r="8" spans="1:54" ht="92.4" customHeight="1" outlineLevel="2">
      <c r="A8" s="132"/>
      <c r="B8" s="136"/>
      <c r="C8" s="38"/>
      <c r="D8" s="154"/>
      <c r="E8" s="156"/>
      <c r="F8" s="153"/>
      <c r="G8" s="82"/>
      <c r="H8" s="209" t="s">
        <v>445</v>
      </c>
      <c r="I8" s="138" t="s">
        <v>5</v>
      </c>
      <c r="J8" s="139">
        <v>0.2</v>
      </c>
      <c r="K8" s="139">
        <v>2</v>
      </c>
      <c r="L8" s="140">
        <f>IF(I8&lt;&gt;0,((VLOOKUP(I8,'1. Standard_Cost'!$B$4:$D$9,2)+VLOOKUP(I8,'1. Standard_Cost'!$B$4:$D$9,3))*J8*K8),"0")</f>
        <v>28280</v>
      </c>
      <c r="M8" s="140">
        <f>L8*'1. Standard_Cost'!$F$4</f>
        <v>4722.76</v>
      </c>
      <c r="N8" s="141">
        <v>0</v>
      </c>
      <c r="O8" s="141">
        <v>0</v>
      </c>
      <c r="P8" s="141">
        <v>0</v>
      </c>
      <c r="Q8" s="141">
        <v>0</v>
      </c>
      <c r="R8" s="142">
        <f>'1. Standard_Cost'!$B$13*N8*P8</f>
        <v>0</v>
      </c>
      <c r="S8" s="142">
        <f>N8*O8*P8*'1. Standard_Cost'!$C$13</f>
        <v>0</v>
      </c>
      <c r="T8" s="142">
        <f>N8*P8*Q8*'1. Standard_Cost'!$D$13</f>
        <v>0</v>
      </c>
      <c r="U8" s="142">
        <f>N8*O8*'1. Standard_Cost'!$E$13</f>
        <v>0</v>
      </c>
      <c r="V8" s="141"/>
      <c r="W8" s="141"/>
      <c r="X8" s="141"/>
      <c r="Y8" s="142">
        <f>+V8*((X8*'1. Standard_Cost'!$B$17)+(W8*X8*'1. Standard_Cost'!$C$17))</f>
        <v>0</v>
      </c>
      <c r="Z8" s="141"/>
      <c r="AA8" s="141">
        <v>1</v>
      </c>
      <c r="AB8" s="142">
        <f>+Z8*'1. Standard_Cost'!$B$21+AA8*'1. Standard_Cost'!$C$21</f>
        <v>19000</v>
      </c>
      <c r="AC8" s="143">
        <f>300*25</f>
        <v>7500</v>
      </c>
      <c r="AD8" s="144"/>
      <c r="AE8" s="142">
        <f>SUM(AD8,AC8,AB8,Y8,U8,T8,S8,R8)*'1. Standard_Cost'!$B$29</f>
        <v>5300</v>
      </c>
      <c r="AF8" s="142">
        <f t="shared" ref="AF8:AF10" si="4">SUM(AE8,AD8,AC8,AB8,Y8,U8,T8,S8,R8)</f>
        <v>31800</v>
      </c>
      <c r="AG8" s="141"/>
      <c r="AH8" s="141"/>
      <c r="AI8" s="141"/>
      <c r="AJ8" s="145"/>
      <c r="AK8" s="145"/>
      <c r="AL8" s="145"/>
      <c r="AM8" s="142">
        <f>AG8*'1. Standard_Cost'!$B$25+'Incremental_Cost Year 2'!AH8*'1. Standard_Cost'!$C$25+'Incremental_Cost Year 2'!AI8*'1. Standard_Cost'!$D$25+'Incremental_Cost Year 2'!AJ8+'Incremental_Cost Year 2'!AL8+AK8</f>
        <v>0</v>
      </c>
      <c r="AN8" s="142">
        <f>AM8*'1. Standard_Cost'!$C$29</f>
        <v>0</v>
      </c>
      <c r="AO8" s="160"/>
      <c r="AQ8" s="20">
        <f t="shared" ref="AQ8:AQ10" si="5">L8+M8</f>
        <v>33002.76</v>
      </c>
      <c r="AR8" s="20">
        <f t="shared" ref="AR8:AR10" si="6">AF8</f>
        <v>31800</v>
      </c>
      <c r="AS8" s="20">
        <f t="shared" ref="AS8:AS10" si="7">AM8+AN8</f>
        <v>0</v>
      </c>
      <c r="AT8" s="20">
        <f t="shared" ref="AT8:AT10" si="8">SUM(AQ8,AR8,AS8)</f>
        <v>64802.76</v>
      </c>
      <c r="AU8" s="24">
        <f>AT8</f>
        <v>64802.76</v>
      </c>
      <c r="AV8" s="24"/>
      <c r="AW8" s="24"/>
      <c r="AX8" s="24"/>
      <c r="AY8" s="24"/>
      <c r="AZ8" s="24"/>
      <c r="BA8" s="24"/>
      <c r="BB8" s="25">
        <f t="shared" ref="BB8:BB10" si="9">SUM(AU8:BA8)-AT8</f>
        <v>0</v>
      </c>
    </row>
    <row r="9" spans="1:54" ht="132" customHeight="1" outlineLevel="2">
      <c r="A9" s="132"/>
      <c r="B9" s="136"/>
      <c r="C9" s="38"/>
      <c r="D9" s="84"/>
      <c r="E9" s="83"/>
      <c r="F9" s="155"/>
      <c r="G9" s="83"/>
      <c r="H9" s="209" t="s">
        <v>461</v>
      </c>
      <c r="I9" s="138" t="s">
        <v>4</v>
      </c>
      <c r="J9" s="139">
        <v>0.2</v>
      </c>
      <c r="K9" s="139">
        <v>2</v>
      </c>
      <c r="L9" s="140">
        <f>IF(I9&lt;&gt;0,((VLOOKUP(I9,'1. Standard_Cost'!$B$4:$D$9,2)+VLOOKUP(I9,'1. Standard_Cost'!$B$4:$D$9,3))*J9*K9),"0")</f>
        <v>32300</v>
      </c>
      <c r="M9" s="140">
        <f>L9*'1. Standard_Cost'!$F$4</f>
        <v>5394.1</v>
      </c>
      <c r="N9" s="141">
        <v>0</v>
      </c>
      <c r="O9" s="141">
        <v>0</v>
      </c>
      <c r="P9" s="141">
        <v>0</v>
      </c>
      <c r="Q9" s="141"/>
      <c r="R9" s="142">
        <f>'1. Standard_Cost'!$B$13*N9*P9</f>
        <v>0</v>
      </c>
      <c r="S9" s="142">
        <f>N9*O9*P9*'1. Standard_Cost'!$C$13</f>
        <v>0</v>
      </c>
      <c r="T9" s="142">
        <f>N9*P9*Q9*'1. Standard_Cost'!$D$13</f>
        <v>0</v>
      </c>
      <c r="U9" s="142">
        <f>N9*O9*'1. Standard_Cost'!$E$13</f>
        <v>0</v>
      </c>
      <c r="V9" s="141"/>
      <c r="W9" s="141"/>
      <c r="X9" s="141"/>
      <c r="Y9" s="142">
        <f>+V9*((X9*'1. Standard_Cost'!$B$17)+(W9*X9*'1. Standard_Cost'!$C$17))</f>
        <v>0</v>
      </c>
      <c r="Z9" s="141"/>
      <c r="AA9" s="141">
        <v>1</v>
      </c>
      <c r="AB9" s="142">
        <f>+Z9*'1. Standard_Cost'!$B$21+AA9*'1. Standard_Cost'!$C$21</f>
        <v>19000</v>
      </c>
      <c r="AC9" s="143">
        <v>2000</v>
      </c>
      <c r="AD9" s="144"/>
      <c r="AE9" s="142">
        <f>SUM(AD9,AC9,AB9,Y9,U9,T9,S9,R9)*'1. Standard_Cost'!$B$29</f>
        <v>4200</v>
      </c>
      <c r="AF9" s="142">
        <f t="shared" si="4"/>
        <v>25200</v>
      </c>
      <c r="AG9" s="141"/>
      <c r="AH9" s="141"/>
      <c r="AI9" s="141"/>
      <c r="AJ9" s="145"/>
      <c r="AK9" s="145"/>
      <c r="AL9" s="145"/>
      <c r="AM9" s="142">
        <f>AG9*'1. Standard_Cost'!$B$25+'Incremental_Cost Year 2'!AH9*'1. Standard_Cost'!$C$25+'Incremental_Cost Year 2'!AI9*'1. Standard_Cost'!$D$25+'Incremental_Cost Year 2'!AJ9+'Incremental_Cost Year 2'!AL9+AK9</f>
        <v>0</v>
      </c>
      <c r="AN9" s="142">
        <f>AM9*'1. Standard_Cost'!$C$29</f>
        <v>0</v>
      </c>
      <c r="AO9" s="160"/>
      <c r="AQ9" s="20">
        <f t="shared" si="5"/>
        <v>37694.1</v>
      </c>
      <c r="AR9" s="20">
        <f t="shared" si="6"/>
        <v>25200</v>
      </c>
      <c r="AS9" s="20">
        <f t="shared" si="7"/>
        <v>0</v>
      </c>
      <c r="AT9" s="20">
        <f t="shared" si="8"/>
        <v>62894.1</v>
      </c>
      <c r="AU9" s="24">
        <f>AQ9</f>
        <v>37694.1</v>
      </c>
      <c r="AV9" s="24"/>
      <c r="AW9" s="24"/>
      <c r="AX9" s="24"/>
      <c r="AY9" s="24"/>
      <c r="AZ9" s="24">
        <f>118200</f>
        <v>118200</v>
      </c>
      <c r="BA9" s="24"/>
      <c r="BB9" s="25">
        <f t="shared" si="9"/>
        <v>93000</v>
      </c>
    </row>
    <row r="10" spans="1:54" ht="109.2" outlineLevel="2">
      <c r="A10" s="132"/>
      <c r="B10" s="136"/>
      <c r="C10" s="38"/>
      <c r="D10" s="84"/>
      <c r="E10" s="83"/>
      <c r="F10" s="155"/>
      <c r="G10" s="83"/>
      <c r="H10" s="209" t="s">
        <v>462</v>
      </c>
      <c r="I10" s="138" t="s">
        <v>4</v>
      </c>
      <c r="J10" s="139">
        <v>0.6</v>
      </c>
      <c r="K10" s="139">
        <v>2</v>
      </c>
      <c r="L10" s="140">
        <f>IF(I10&lt;&gt;0,((VLOOKUP(I10,'1. Standard_Cost'!$B$4:$D$9,2)+VLOOKUP(I10,'1. Standard_Cost'!$B$4:$D$9,3))*J10*K10),"0")</f>
        <v>96900</v>
      </c>
      <c r="M10" s="140">
        <f>L10*'1. Standard_Cost'!$F$4</f>
        <v>16182.300000000001</v>
      </c>
      <c r="N10" s="141"/>
      <c r="O10" s="141"/>
      <c r="P10" s="141"/>
      <c r="Q10" s="141"/>
      <c r="R10" s="142">
        <f>'1. Standard_Cost'!$B$13*N10*P10</f>
        <v>0</v>
      </c>
      <c r="S10" s="142">
        <f>N10*O10*P10*'1. Standard_Cost'!$C$13</f>
        <v>0</v>
      </c>
      <c r="T10" s="142">
        <f>N10*P10*Q10*'1. Standard_Cost'!$D$13</f>
        <v>0</v>
      </c>
      <c r="U10" s="142">
        <f>N10*O10*'1. Standard_Cost'!$E$13</f>
        <v>0</v>
      </c>
      <c r="V10" s="141"/>
      <c r="W10" s="141"/>
      <c r="X10" s="141"/>
      <c r="Y10" s="142">
        <f>+V10*((X10*'1. Standard_Cost'!$B$17)+(W10*X10*'1. Standard_Cost'!$C$17))</f>
        <v>0</v>
      </c>
      <c r="Z10" s="141"/>
      <c r="AA10" s="141">
        <v>6</v>
      </c>
      <c r="AB10" s="142">
        <f>+Z10*'1. Standard_Cost'!$B$21+AA10*'1. Standard_Cost'!$C$21</f>
        <v>114000</v>
      </c>
      <c r="AC10" s="143">
        <v>2000</v>
      </c>
      <c r="AD10" s="144"/>
      <c r="AE10" s="142">
        <f>SUM(AD10,AC10,AB10,Y10,U10,T10,S10,R10)*'1. Standard_Cost'!$B$29</f>
        <v>23200</v>
      </c>
      <c r="AF10" s="142">
        <f t="shared" si="4"/>
        <v>139200</v>
      </c>
      <c r="AG10" s="141"/>
      <c r="AH10" s="141"/>
      <c r="AI10" s="141"/>
      <c r="AJ10" s="145"/>
      <c r="AK10" s="145"/>
      <c r="AL10" s="145"/>
      <c r="AM10" s="142">
        <f>AG10*'1. Standard_Cost'!$B$25+'Incremental_Cost Year 2'!AH10*'1. Standard_Cost'!$C$25+'Incremental_Cost Year 2'!AI10*'1. Standard_Cost'!$D$25+'Incremental_Cost Year 2'!AJ10+'Incremental_Cost Year 2'!AL10+AK10</f>
        <v>0</v>
      </c>
      <c r="AN10" s="142">
        <f>AM10*'1. Standard_Cost'!$C$29</f>
        <v>0</v>
      </c>
      <c r="AO10" s="171"/>
      <c r="AQ10" s="20">
        <f t="shared" si="5"/>
        <v>113082.3</v>
      </c>
      <c r="AR10" s="20">
        <f t="shared" si="6"/>
        <v>139200</v>
      </c>
      <c r="AS10" s="20">
        <f t="shared" si="7"/>
        <v>0</v>
      </c>
      <c r="AT10" s="20">
        <f t="shared" si="8"/>
        <v>252282.3</v>
      </c>
      <c r="AU10" s="24">
        <f>AQ10</f>
        <v>113082.3</v>
      </c>
      <c r="AV10" s="24"/>
      <c r="AW10" s="24"/>
      <c r="AX10" s="24"/>
      <c r="AY10" s="24"/>
      <c r="AZ10" s="24">
        <f>+AR10</f>
        <v>139200</v>
      </c>
      <c r="BA10" s="24"/>
      <c r="BB10" s="25">
        <f t="shared" si="9"/>
        <v>0</v>
      </c>
    </row>
    <row r="11" spans="1:54" ht="69" outlineLevel="1">
      <c r="A11" s="132"/>
      <c r="B11" s="136"/>
      <c r="C11" s="38"/>
      <c r="D11" s="86" t="s">
        <v>580</v>
      </c>
      <c r="E11" s="157" t="s">
        <v>396</v>
      </c>
      <c r="F11" s="152" t="s">
        <v>432</v>
      </c>
      <c r="G11" s="89">
        <v>2027</v>
      </c>
      <c r="H11" s="179" t="s">
        <v>52</v>
      </c>
      <c r="I11" s="146"/>
      <c r="J11" s="146"/>
      <c r="K11" s="146"/>
      <c r="L11" s="147">
        <f>SUM(L7:L10)</f>
        <v>157480</v>
      </c>
      <c r="M11" s="147">
        <f>SUM(M7:M10)</f>
        <v>26299.160000000003</v>
      </c>
      <c r="N11" s="147"/>
      <c r="O11" s="146"/>
      <c r="P11" s="146"/>
      <c r="Q11" s="146"/>
      <c r="R11" s="147">
        <f>SUM(R7:R10)</f>
        <v>0</v>
      </c>
      <c r="S11" s="147">
        <f>SUM(S7:S10)</f>
        <v>0</v>
      </c>
      <c r="T11" s="147">
        <f>SUM(T7:T10)</f>
        <v>0</v>
      </c>
      <c r="U11" s="147">
        <f>SUM(U7:U10)</f>
        <v>0</v>
      </c>
      <c r="V11" s="146"/>
      <c r="W11" s="146"/>
      <c r="X11" s="146"/>
      <c r="Y11" s="147">
        <f>SUM(Y7:Y10)</f>
        <v>0</v>
      </c>
      <c r="Z11" s="146"/>
      <c r="AA11" s="146"/>
      <c r="AB11" s="147">
        <f>SUM(AB7:AB10)</f>
        <v>807000</v>
      </c>
      <c r="AC11" s="147">
        <f>SUM(AC7:AC10)</f>
        <v>71500</v>
      </c>
      <c r="AD11" s="147">
        <f>SUM(AD7:AD10)</f>
        <v>0</v>
      </c>
      <c r="AE11" s="147">
        <f>SUM(AE7:AE10)</f>
        <v>175700</v>
      </c>
      <c r="AF11" s="147">
        <f>SUM(AF7:AF10)</f>
        <v>1054200</v>
      </c>
      <c r="AG11" s="146"/>
      <c r="AH11" s="146"/>
      <c r="AI11" s="146"/>
      <c r="AJ11" s="147">
        <f>SUM(AJ7:AJ10)</f>
        <v>0</v>
      </c>
      <c r="AK11" s="147">
        <f>SUM(AK7:AK10)</f>
        <v>0</v>
      </c>
      <c r="AL11" s="147">
        <f>SUM(AL7:AL10)</f>
        <v>0</v>
      </c>
      <c r="AM11" s="147">
        <f>SUM(AM7:AM10)</f>
        <v>0</v>
      </c>
      <c r="AN11" s="147">
        <f>SUM(AN7:AN10)</f>
        <v>0</v>
      </c>
      <c r="AO11" s="166"/>
      <c r="AP11" s="32"/>
      <c r="AQ11" s="147">
        <f t="shared" ref="AQ11:BB11" si="10">SUM(AQ7:AQ10)</f>
        <v>183779.16</v>
      </c>
      <c r="AR11" s="147">
        <f t="shared" si="10"/>
        <v>1054200</v>
      </c>
      <c r="AS11" s="147">
        <f t="shared" si="10"/>
        <v>0</v>
      </c>
      <c r="AT11" s="147">
        <f t="shared" si="10"/>
        <v>1237979.1599999999</v>
      </c>
      <c r="AU11" s="147">
        <f t="shared" si="10"/>
        <v>275579.16000000003</v>
      </c>
      <c r="AV11" s="147">
        <f t="shared" si="10"/>
        <v>0</v>
      </c>
      <c r="AW11" s="147">
        <f t="shared" si="10"/>
        <v>0</v>
      </c>
      <c r="AX11" s="147">
        <f t="shared" si="10"/>
        <v>0</v>
      </c>
      <c r="AY11" s="147"/>
      <c r="AZ11" s="147">
        <f t="shared" si="10"/>
        <v>257400</v>
      </c>
      <c r="BA11" s="147">
        <f t="shared" si="10"/>
        <v>0</v>
      </c>
      <c r="BB11" s="147">
        <f t="shared" si="10"/>
        <v>-705000</v>
      </c>
    </row>
    <row r="12" spans="1:54" ht="187.2" outlineLevel="2">
      <c r="A12" s="132"/>
      <c r="B12" s="136"/>
      <c r="C12" s="38"/>
      <c r="D12" s="137"/>
      <c r="E12" s="137"/>
      <c r="F12" s="87"/>
      <c r="G12" s="82"/>
      <c r="H12" s="209" t="s">
        <v>464</v>
      </c>
      <c r="I12" s="138" t="s">
        <v>436</v>
      </c>
      <c r="J12" s="139">
        <v>3</v>
      </c>
      <c r="K12" s="139">
        <v>3</v>
      </c>
      <c r="L12" s="140">
        <f>IF(I12&lt;&gt;0,((VLOOKUP(I12,'1. Standard_Cost'!$B$4:$D$9,2)+VLOOKUP(I12,'1. Standard_Cost'!$B$4:$D$9,3))*J12*K12),"0")</f>
        <v>481500</v>
      </c>
      <c r="M12" s="175">
        <f>L12*'1. Standard_Cost'!$F$4</f>
        <v>80410.5</v>
      </c>
      <c r="N12" s="141">
        <v>0</v>
      </c>
      <c r="O12" s="141">
        <v>0</v>
      </c>
      <c r="P12" s="141">
        <v>0</v>
      </c>
      <c r="Q12" s="141"/>
      <c r="R12" s="142">
        <f>'1. Standard_Cost'!$B$13*N12*P12</f>
        <v>0</v>
      </c>
      <c r="S12" s="142">
        <f>N12*O12*P12*'1. Standard_Cost'!$C$13</f>
        <v>0</v>
      </c>
      <c r="T12" s="142">
        <f>N12*P12*Q12*'1. Standard_Cost'!$D$13</f>
        <v>0</v>
      </c>
      <c r="U12" s="142">
        <f>N12*O12*'1. Standard_Cost'!$E$13</f>
        <v>0</v>
      </c>
      <c r="V12" s="141"/>
      <c r="W12" s="141"/>
      <c r="X12" s="141"/>
      <c r="Y12" s="142">
        <f>+V12*((X12*'1. Standard_Cost'!$B$17)+(W12*X12*'1. Standard_Cost'!$C$17))</f>
        <v>0</v>
      </c>
      <c r="Z12" s="141"/>
      <c r="AA12" s="141">
        <v>10</v>
      </c>
      <c r="AB12" s="142">
        <f>+Z12*'1. Standard_Cost'!$B$21+AA12*'1. Standard_Cost'!$C$21</f>
        <v>190000</v>
      </c>
      <c r="AC12" s="143">
        <f>25*300</f>
        <v>7500</v>
      </c>
      <c r="AD12" s="144"/>
      <c r="AE12" s="142">
        <f>SUM(AD12,AC12,AB12,Y12,U12,T12,S12,R12)*'1. Standard_Cost'!$B$29</f>
        <v>39500</v>
      </c>
      <c r="AF12" s="142">
        <f t="shared" ref="AF12:AF29" si="11">SUM(AE12,AD12,AC12,AB12,Y12,U12,T12,S12,R12)</f>
        <v>237000</v>
      </c>
      <c r="AG12" s="141"/>
      <c r="AH12" s="141"/>
      <c r="AI12" s="141"/>
      <c r="AJ12" s="145"/>
      <c r="AK12" s="145">
        <f>300*1000</f>
        <v>300000</v>
      </c>
      <c r="AL12" s="145"/>
      <c r="AM12" s="142">
        <f>AG12*'1. Standard_Cost'!$B$25+'Incremental_Cost Year 2'!AH12*'1. Standard_Cost'!$C$25+'Incremental_Cost Year 2'!AI12*'1. Standard_Cost'!$D$25+'Incremental_Cost Year 2'!AJ12+'Incremental_Cost Year 2'!AL12+AK12</f>
        <v>300000</v>
      </c>
      <c r="AN12" s="142">
        <f>AM12*'1. Standard_Cost'!$C$29</f>
        <v>45000</v>
      </c>
      <c r="AO12" s="160"/>
      <c r="AQ12" s="20">
        <f t="shared" ref="AQ12:AQ34" si="12">L12+M12</f>
        <v>561910.5</v>
      </c>
      <c r="AR12" s="20">
        <f t="shared" ref="AR12:AR34" si="13">AF12</f>
        <v>237000</v>
      </c>
      <c r="AS12" s="20">
        <f t="shared" ref="AS12:AS34" si="14">AM12+AN12</f>
        <v>345000</v>
      </c>
      <c r="AT12" s="20">
        <f>SUM(AQ12,AR12,AS12)</f>
        <v>1143910.5</v>
      </c>
      <c r="AU12" s="24">
        <f>+AQ12</f>
        <v>561910.5</v>
      </c>
      <c r="AV12" s="24"/>
      <c r="AW12" s="24"/>
      <c r="AX12" s="24"/>
      <c r="AY12" s="24"/>
      <c r="AZ12" s="24"/>
      <c r="BA12" s="24"/>
      <c r="BB12" s="25">
        <f t="shared" ref="BB12:BB34" si="15">SUM(AU12:BA12)-AT12</f>
        <v>-582000</v>
      </c>
    </row>
    <row r="13" spans="1:54" ht="218.4" outlineLevel="2">
      <c r="A13" s="132"/>
      <c r="B13" s="136"/>
      <c r="C13" s="38"/>
      <c r="D13" s="137"/>
      <c r="E13" s="137"/>
      <c r="F13" s="87"/>
      <c r="G13" s="82"/>
      <c r="H13" s="209" t="s">
        <v>465</v>
      </c>
      <c r="I13" s="138" t="s">
        <v>5</v>
      </c>
      <c r="J13" s="139">
        <v>2.5</v>
      </c>
      <c r="K13" s="139">
        <v>3</v>
      </c>
      <c r="L13" s="140">
        <f>IF(I13&lt;&gt;0,((VLOOKUP(I13,'1. Standard_Cost'!$B$4:$D$9,2)+VLOOKUP(I13,'1. Standard_Cost'!$B$4:$D$9,3))*J13*K13),"0")</f>
        <v>530250</v>
      </c>
      <c r="M13" s="175">
        <f>L13*'1. Standard_Cost'!$F$4</f>
        <v>88551.75</v>
      </c>
      <c r="N13" s="141">
        <v>0</v>
      </c>
      <c r="O13" s="141">
        <v>0</v>
      </c>
      <c r="P13" s="141">
        <v>0</v>
      </c>
      <c r="Q13" s="141"/>
      <c r="R13" s="142">
        <f>'1. Standard_Cost'!$B$13*N13*P13</f>
        <v>0</v>
      </c>
      <c r="S13" s="142">
        <f>N13*O13*P13*'1. Standard_Cost'!$C$13</f>
        <v>0</v>
      </c>
      <c r="T13" s="142">
        <f>N13*P13*Q13*'1. Standard_Cost'!$D$13</f>
        <v>0</v>
      </c>
      <c r="U13" s="142">
        <f>N13*O13*'1. Standard_Cost'!$E$13</f>
        <v>0</v>
      </c>
      <c r="V13" s="141"/>
      <c r="W13" s="141"/>
      <c r="X13" s="141"/>
      <c r="Y13" s="142">
        <f>+V13*((X13*'1. Standard_Cost'!$B$17)+(W13*X13*'1. Standard_Cost'!$C$17))</f>
        <v>0</v>
      </c>
      <c r="Z13" s="141"/>
      <c r="AA13" s="141">
        <v>30</v>
      </c>
      <c r="AB13" s="142">
        <f>+Z13*'1. Standard_Cost'!$B$21+AA13*'1. Standard_Cost'!$C$21</f>
        <v>570000</v>
      </c>
      <c r="AC13" s="143">
        <f>20*200*3 +300*400</f>
        <v>132000</v>
      </c>
      <c r="AD13" s="144"/>
      <c r="AE13" s="142">
        <f>SUM(AD13,AC13,AB13,Y13,U13,T13,S13,R13)*'1. Standard_Cost'!$B$29</f>
        <v>140400</v>
      </c>
      <c r="AF13" s="142">
        <f t="shared" si="11"/>
        <v>842400</v>
      </c>
      <c r="AG13" s="141"/>
      <c r="AH13" s="141"/>
      <c r="AI13" s="141"/>
      <c r="AJ13" s="145"/>
      <c r="AK13" s="145">
        <v>0</v>
      </c>
      <c r="AL13" s="145"/>
      <c r="AM13" s="142">
        <f>AG13*'1. Standard_Cost'!$B$25+'Incremental_Cost Year 2'!AH13*'1. Standard_Cost'!$C$25+'Incremental_Cost Year 2'!AI13*'1. Standard_Cost'!$D$25+'Incremental_Cost Year 2'!AJ13+'Incremental_Cost Year 2'!AL13+AK13</f>
        <v>0</v>
      </c>
      <c r="AN13" s="142">
        <f>AM13*'1. Standard_Cost'!$C$29</f>
        <v>0</v>
      </c>
      <c r="AO13" s="160"/>
      <c r="AQ13" s="20">
        <f t="shared" ref="AQ13:AQ29" si="16">L13+M13</f>
        <v>618801.75</v>
      </c>
      <c r="AR13" s="20">
        <f t="shared" ref="AR13:AR29" si="17">AF13</f>
        <v>842400</v>
      </c>
      <c r="AS13" s="20">
        <f t="shared" ref="AS13:AS29" si="18">AM13+AN13</f>
        <v>0</v>
      </c>
      <c r="AT13" s="20">
        <f t="shared" ref="AT13:AT29" si="19">SUM(AQ13,AR13,AS13)</f>
        <v>1461201.75</v>
      </c>
      <c r="AU13" s="24">
        <f>+AQ13</f>
        <v>618801.75</v>
      </c>
      <c r="AV13" s="24"/>
      <c r="AW13" s="24"/>
      <c r="AX13" s="24"/>
      <c r="AY13" s="24"/>
      <c r="AZ13" s="24"/>
      <c r="BA13" s="24"/>
      <c r="BB13" s="25">
        <f t="shared" si="15"/>
        <v>-842400</v>
      </c>
    </row>
    <row r="14" spans="1:54" ht="62.4" outlineLevel="2">
      <c r="A14" s="132"/>
      <c r="B14" s="136"/>
      <c r="C14" s="38"/>
      <c r="D14" s="84"/>
      <c r="E14" s="84"/>
      <c r="F14" s="84"/>
      <c r="G14" s="83"/>
      <c r="H14" s="209" t="s">
        <v>558</v>
      </c>
      <c r="I14" s="138">
        <v>0</v>
      </c>
      <c r="J14" s="139">
        <v>0</v>
      </c>
      <c r="K14" s="139">
        <v>0</v>
      </c>
      <c r="L14" s="140">
        <v>0</v>
      </c>
      <c r="M14" s="140">
        <f>L14*'1. Standard_Cost'!$F$4</f>
        <v>0</v>
      </c>
      <c r="N14" s="188">
        <v>0</v>
      </c>
      <c r="O14" s="188">
        <v>0</v>
      </c>
      <c r="P14" s="188">
        <v>0</v>
      </c>
      <c r="Q14" s="188"/>
      <c r="R14" s="142">
        <f>'1. Standard_Cost'!$B$13*N14*P14</f>
        <v>0</v>
      </c>
      <c r="S14" s="142">
        <f>N14*O14*P14*'1. Standard_Cost'!$C$13</f>
        <v>0</v>
      </c>
      <c r="T14" s="142">
        <f>N14*P14*Q14*'1. Standard_Cost'!$D$13</f>
        <v>0</v>
      </c>
      <c r="U14" s="142">
        <f>N14*O14*'1. Standard_Cost'!$E$13</f>
        <v>0</v>
      </c>
      <c r="V14" s="141"/>
      <c r="W14" s="141"/>
      <c r="X14" s="141"/>
      <c r="Y14" s="142">
        <f>+V14*((X14*'1. Standard_Cost'!$B$17)+(W14*X14*'1. Standard_Cost'!$C$17))</f>
        <v>0</v>
      </c>
      <c r="Z14" s="141"/>
      <c r="AA14" s="141">
        <v>10</v>
      </c>
      <c r="AB14" s="142">
        <f>+Z14*'1. Standard_Cost'!$B$21+AA14*'1. Standard_Cost'!$C$21</f>
        <v>190000</v>
      </c>
      <c r="AC14" s="143">
        <f>27*5000+27*200</f>
        <v>140400</v>
      </c>
      <c r="AD14" s="144"/>
      <c r="AE14" s="142">
        <f>SUM(AD14,AC14,AB14,Y14,U14,T14,S14,R14)*'1. Standard_Cost'!$B$29</f>
        <v>66080</v>
      </c>
      <c r="AF14" s="142">
        <f t="shared" si="11"/>
        <v>396480</v>
      </c>
      <c r="AG14" s="141"/>
      <c r="AH14" s="141"/>
      <c r="AI14" s="141"/>
      <c r="AJ14" s="145"/>
      <c r="AK14" s="145"/>
      <c r="AL14" s="145"/>
      <c r="AM14" s="142">
        <f>AG14*'1. Standard_Cost'!$B$25+'Incremental_Cost Year 2'!AH14*'1. Standard_Cost'!$C$25+'Incremental_Cost Year 2'!AI14*'1. Standard_Cost'!$D$25+'Incremental_Cost Year 2'!AJ14+'Incremental_Cost Year 2'!AL14+AK14</f>
        <v>0</v>
      </c>
      <c r="AN14" s="142">
        <f>AM14*'1. Standard_Cost'!$C$29</f>
        <v>0</v>
      </c>
      <c r="AO14" s="160"/>
      <c r="AQ14" s="20">
        <f t="shared" si="16"/>
        <v>0</v>
      </c>
      <c r="AR14" s="20">
        <f t="shared" si="17"/>
        <v>396480</v>
      </c>
      <c r="AS14" s="20">
        <f t="shared" si="18"/>
        <v>0</v>
      </c>
      <c r="AT14" s="20">
        <f t="shared" si="19"/>
        <v>396480</v>
      </c>
      <c r="AU14" s="24">
        <f>AQ14</f>
        <v>0</v>
      </c>
      <c r="AV14" s="24">
        <v>0</v>
      </c>
      <c r="AW14" s="24"/>
      <c r="AX14" s="24"/>
      <c r="AY14" s="24"/>
      <c r="AZ14" s="24"/>
      <c r="BA14" s="24"/>
      <c r="BB14" s="25">
        <f t="shared" si="15"/>
        <v>-396480</v>
      </c>
    </row>
    <row r="15" spans="1:54" ht="23.4" customHeight="1" outlineLevel="2">
      <c r="A15" s="132"/>
      <c r="B15" s="136"/>
      <c r="C15" s="38"/>
      <c r="D15" s="84"/>
      <c r="E15" s="84"/>
      <c r="F15" s="84"/>
      <c r="G15" s="83"/>
      <c r="H15" s="209" t="s">
        <v>552</v>
      </c>
      <c r="I15" s="138"/>
      <c r="J15" s="139"/>
      <c r="K15" s="139"/>
      <c r="L15" s="140" t="str">
        <f>IF(I15&lt;&gt;0,((VLOOKUP(I15,'1. Standard_Cost'!$B$4:$D$9,2)+VLOOKUP(I15,'1. Standard_Cost'!$B$4:$D$9,3))*J15*K15),"0")</f>
        <v>0</v>
      </c>
      <c r="M15" s="175">
        <f>L15*'1. Standard_Cost'!$F$4</f>
        <v>0</v>
      </c>
      <c r="N15" s="141">
        <v>0</v>
      </c>
      <c r="O15" s="141">
        <v>0</v>
      </c>
      <c r="P15" s="141">
        <v>0</v>
      </c>
      <c r="Q15" s="141"/>
      <c r="R15" s="142">
        <f>'1. Standard_Cost'!$B$13*N15*P15</f>
        <v>0</v>
      </c>
      <c r="S15" s="142">
        <f>N15*O15*P15*'1. Standard_Cost'!$C$13</f>
        <v>0</v>
      </c>
      <c r="T15" s="142">
        <f>N15*P15*Q15*'1. Standard_Cost'!$D$13</f>
        <v>0</v>
      </c>
      <c r="U15" s="142">
        <f>N15*O15*'1. Standard_Cost'!$E$13</f>
        <v>0</v>
      </c>
      <c r="V15" s="141"/>
      <c r="W15" s="141"/>
      <c r="X15" s="141"/>
      <c r="Y15" s="142">
        <f>+V15*((X15*'1. Standard_Cost'!$B$17)+(W15*X15*'1. Standard_Cost'!$C$17))</f>
        <v>0</v>
      </c>
      <c r="Z15" s="141"/>
      <c r="AA15" s="141"/>
      <c r="AB15" s="142">
        <f>+Z15*'1. Standard_Cost'!$B$21+AA15*'1. Standard_Cost'!$C$21</f>
        <v>0</v>
      </c>
      <c r="AC15" s="143"/>
      <c r="AD15" s="144"/>
      <c r="AE15" s="142">
        <f>SUM(AD15,AC15,AB15,Y15,U15,T15,S15,R15)*'1. Standard_Cost'!$B$29</f>
        <v>0</v>
      </c>
      <c r="AF15" s="142">
        <f t="shared" si="11"/>
        <v>0</v>
      </c>
      <c r="AG15" s="141"/>
      <c r="AH15" s="141"/>
      <c r="AI15" s="141"/>
      <c r="AJ15" s="145"/>
      <c r="AK15" s="145"/>
      <c r="AL15" s="145"/>
      <c r="AM15" s="142">
        <f>AG15*'1. Standard_Cost'!$B$25+'Incremental_Cost Year 2'!AH24*'1. Standard_Cost'!$C$25+'Incremental_Cost Year 2'!AI24*'1. Standard_Cost'!$D$25+'Incremental_Cost Year 2'!AJ24+'Incremental_Cost Year 2'!AL24+AK15</f>
        <v>0</v>
      </c>
      <c r="AN15" s="142">
        <f>AM15*'1. Standard_Cost'!$C$29</f>
        <v>0</v>
      </c>
      <c r="AO15" s="160"/>
      <c r="AQ15" s="20">
        <f t="shared" si="16"/>
        <v>0</v>
      </c>
      <c r="AR15" s="20">
        <f t="shared" si="17"/>
        <v>0</v>
      </c>
      <c r="AS15" s="20">
        <f t="shared" si="18"/>
        <v>0</v>
      </c>
      <c r="AT15" s="20">
        <f t="shared" ref="AT15:AT23" si="20">SUM(AQ15,AR15,AS15)</f>
        <v>0</v>
      </c>
      <c r="AU15" s="24">
        <f t="shared" ref="AU15:AU23" si="21">+AQ15</f>
        <v>0</v>
      </c>
      <c r="AV15" s="24"/>
      <c r="AW15" s="24"/>
      <c r="AX15" s="24"/>
      <c r="AY15" s="24"/>
      <c r="AZ15" s="24"/>
      <c r="BA15" s="24"/>
      <c r="BB15" s="25">
        <f t="shared" si="15"/>
        <v>0</v>
      </c>
    </row>
    <row r="16" spans="1:54" ht="23.4" customHeight="1" outlineLevel="2">
      <c r="A16" s="132"/>
      <c r="B16" s="136"/>
      <c r="C16" s="38"/>
      <c r="D16" s="84"/>
      <c r="E16" s="84"/>
      <c r="F16" s="84"/>
      <c r="G16" s="83"/>
      <c r="H16" s="209" t="s">
        <v>553</v>
      </c>
      <c r="I16" s="138"/>
      <c r="J16" s="139"/>
      <c r="K16" s="139"/>
      <c r="L16" s="140" t="str">
        <f>IF(I16&lt;&gt;0,((VLOOKUP(I16,'1. Standard_Cost'!$B$4:$D$9,2)+VLOOKUP(I16,'1. Standard_Cost'!$B$4:$D$9,3))*J16*K16),"0")</f>
        <v>0</v>
      </c>
      <c r="M16" s="175">
        <f>L16*'1. Standard_Cost'!$F$4</f>
        <v>0</v>
      </c>
      <c r="N16" s="141">
        <v>0</v>
      </c>
      <c r="O16" s="141">
        <v>0</v>
      </c>
      <c r="P16" s="141">
        <v>0</v>
      </c>
      <c r="Q16" s="141"/>
      <c r="R16" s="142">
        <f>'1. Standard_Cost'!$B$13*N16*P16</f>
        <v>0</v>
      </c>
      <c r="S16" s="142">
        <f>N16*O16*P16*'1. Standard_Cost'!$C$13</f>
        <v>0</v>
      </c>
      <c r="T16" s="142">
        <f>N16*P16*Q16*'1. Standard_Cost'!$D$13</f>
        <v>0</v>
      </c>
      <c r="U16" s="142">
        <f>N16*O16*'1. Standard_Cost'!$E$13</f>
        <v>0</v>
      </c>
      <c r="V16" s="141"/>
      <c r="W16" s="141"/>
      <c r="X16" s="141"/>
      <c r="Y16" s="142">
        <f>+V16*((X16*'1. Standard_Cost'!$B$17)+(W16*X16*'1. Standard_Cost'!$C$17))</f>
        <v>0</v>
      </c>
      <c r="Z16" s="141"/>
      <c r="AA16" s="141"/>
      <c r="AB16" s="142">
        <f>+Z16*'1. Standard_Cost'!$B$21+AA16*'1. Standard_Cost'!$C$21</f>
        <v>0</v>
      </c>
      <c r="AC16" s="143"/>
      <c r="AD16" s="144"/>
      <c r="AE16" s="142">
        <f>SUM(AD16,AC16,AB16,Y16,U16,T16,S16,R16)*'1. Standard_Cost'!$B$29</f>
        <v>0</v>
      </c>
      <c r="AF16" s="142">
        <f t="shared" si="11"/>
        <v>0</v>
      </c>
      <c r="AG16" s="141"/>
      <c r="AH16" s="141"/>
      <c r="AI16" s="141"/>
      <c r="AJ16" s="145"/>
      <c r="AK16" s="145"/>
      <c r="AL16" s="145"/>
      <c r="AM16" s="142">
        <f>AG16*'1. Standard_Cost'!$B$25+'Incremental_Cost Year 2'!AH25*'1. Standard_Cost'!$C$25+'Incremental_Cost Year 2'!AI25*'1. Standard_Cost'!$D$25+'Incremental_Cost Year 2'!AJ25+'Incremental_Cost Year 2'!AL25+AK16</f>
        <v>0</v>
      </c>
      <c r="AN16" s="142">
        <f>AM16*'1. Standard_Cost'!$C$29</f>
        <v>0</v>
      </c>
      <c r="AO16" s="160"/>
      <c r="AQ16" s="20">
        <f t="shared" si="16"/>
        <v>0</v>
      </c>
      <c r="AR16" s="20">
        <f t="shared" si="17"/>
        <v>0</v>
      </c>
      <c r="AS16" s="20">
        <f t="shared" si="18"/>
        <v>0</v>
      </c>
      <c r="AT16" s="20">
        <f t="shared" si="20"/>
        <v>0</v>
      </c>
      <c r="AU16" s="24">
        <f t="shared" si="21"/>
        <v>0</v>
      </c>
      <c r="AV16" s="24"/>
      <c r="AW16" s="24"/>
      <c r="AX16" s="24"/>
      <c r="AY16" s="24"/>
      <c r="AZ16" s="24"/>
      <c r="BA16" s="24"/>
      <c r="BB16" s="25">
        <f t="shared" si="15"/>
        <v>0</v>
      </c>
    </row>
    <row r="17" spans="1:54" ht="25.95" customHeight="1" outlineLevel="2">
      <c r="A17" s="132"/>
      <c r="B17" s="136"/>
      <c r="C17" s="38"/>
      <c r="D17" s="84"/>
      <c r="E17" s="84"/>
      <c r="F17" s="84"/>
      <c r="G17" s="83"/>
      <c r="H17" s="209" t="s">
        <v>549</v>
      </c>
      <c r="I17" s="138"/>
      <c r="J17" s="139"/>
      <c r="K17" s="139"/>
      <c r="L17" s="140" t="str">
        <f>IF(I17&lt;&gt;0,((VLOOKUP(I17,'1. Standard_Cost'!$B$4:$D$9,2)+VLOOKUP(I17,'1. Standard_Cost'!$B$4:$D$9,3))*J17*K17),"0")</f>
        <v>0</v>
      </c>
      <c r="M17" s="175">
        <f>L17*'1. Standard_Cost'!$F$4</f>
        <v>0</v>
      </c>
      <c r="N17" s="141">
        <v>0</v>
      </c>
      <c r="O17" s="141">
        <v>0</v>
      </c>
      <c r="P17" s="141">
        <v>0</v>
      </c>
      <c r="Q17" s="141"/>
      <c r="R17" s="142">
        <f>'1. Standard_Cost'!$B$13*N17*P17</f>
        <v>0</v>
      </c>
      <c r="S17" s="142">
        <f>N17*O17*P17*'1. Standard_Cost'!$C$13</f>
        <v>0</v>
      </c>
      <c r="T17" s="142">
        <f>N17*P17*Q17*'1. Standard_Cost'!$D$13</f>
        <v>0</v>
      </c>
      <c r="U17" s="142">
        <f>N17*O17*'1. Standard_Cost'!$E$13</f>
        <v>0</v>
      </c>
      <c r="V17" s="141"/>
      <c r="W17" s="141"/>
      <c r="X17" s="141"/>
      <c r="Y17" s="142">
        <f>+V17*((X17*'1. Standard_Cost'!$B$17)+(W17*X17*'1. Standard_Cost'!$C$17))</f>
        <v>0</v>
      </c>
      <c r="Z17" s="141"/>
      <c r="AA17" s="141"/>
      <c r="AB17" s="142">
        <f>+Z17*'1. Standard_Cost'!$B$21+AA17*'1. Standard_Cost'!$C$21</f>
        <v>0</v>
      </c>
      <c r="AC17" s="143"/>
      <c r="AD17" s="144"/>
      <c r="AE17" s="142">
        <f>SUM(AD17,AC17,AB17,Y17,U17,T17,S17,R17)*'1. Standard_Cost'!$B$29</f>
        <v>0</v>
      </c>
      <c r="AF17" s="142">
        <f t="shared" si="11"/>
        <v>0</v>
      </c>
      <c r="AG17" s="141"/>
      <c r="AH17" s="141"/>
      <c r="AI17" s="141"/>
      <c r="AJ17" s="145"/>
      <c r="AK17" s="145"/>
      <c r="AL17" s="145"/>
      <c r="AM17" s="142">
        <f>AG17*'1. Standard_Cost'!$B$25+'Incremental_Cost Year 2'!AH26*'1. Standard_Cost'!$C$25+'Incremental_Cost Year 2'!AI26*'1. Standard_Cost'!$D$25+'Incremental_Cost Year 2'!AJ26+'Incremental_Cost Year 2'!AL26+AK17</f>
        <v>0</v>
      </c>
      <c r="AN17" s="142">
        <f>AM17*'1. Standard_Cost'!$C$29</f>
        <v>0</v>
      </c>
      <c r="AO17" s="160"/>
      <c r="AQ17" s="20">
        <f t="shared" si="16"/>
        <v>0</v>
      </c>
      <c r="AR17" s="20">
        <f t="shared" si="17"/>
        <v>0</v>
      </c>
      <c r="AS17" s="20">
        <f t="shared" si="18"/>
        <v>0</v>
      </c>
      <c r="AT17" s="20">
        <f t="shared" si="20"/>
        <v>0</v>
      </c>
      <c r="AU17" s="24">
        <f t="shared" si="21"/>
        <v>0</v>
      </c>
      <c r="AV17" s="24"/>
      <c r="AW17" s="24"/>
      <c r="AX17" s="24"/>
      <c r="AY17" s="24"/>
      <c r="AZ17" s="24"/>
      <c r="BA17" s="24"/>
      <c r="BB17" s="25">
        <f t="shared" si="15"/>
        <v>0</v>
      </c>
    </row>
    <row r="18" spans="1:54" ht="25.95" customHeight="1" outlineLevel="2">
      <c r="A18" s="132"/>
      <c r="B18" s="136"/>
      <c r="C18" s="38"/>
      <c r="D18" s="84"/>
      <c r="E18" s="84"/>
      <c r="F18" s="84"/>
      <c r="G18" s="83"/>
      <c r="H18" s="209" t="s">
        <v>550</v>
      </c>
      <c r="I18" s="138"/>
      <c r="J18" s="139"/>
      <c r="K18" s="139"/>
      <c r="L18" s="140" t="str">
        <f>IF(I18&lt;&gt;0,((VLOOKUP(I18,'1. Standard_Cost'!$B$4:$D$9,2)+VLOOKUP(I18,'1. Standard_Cost'!$B$4:$D$9,3))*J18*K18),"0")</f>
        <v>0</v>
      </c>
      <c r="M18" s="175">
        <f>L18*'1. Standard_Cost'!$F$4</f>
        <v>0</v>
      </c>
      <c r="N18" s="141">
        <v>0</v>
      </c>
      <c r="O18" s="141">
        <v>0</v>
      </c>
      <c r="P18" s="141">
        <v>0</v>
      </c>
      <c r="Q18" s="141"/>
      <c r="R18" s="142">
        <f>'1. Standard_Cost'!$B$13*N18*P18</f>
        <v>0</v>
      </c>
      <c r="S18" s="142">
        <f>N18*O18*P18*'1. Standard_Cost'!$C$13</f>
        <v>0</v>
      </c>
      <c r="T18" s="142">
        <f>N18*P18*Q18*'1. Standard_Cost'!$D$13</f>
        <v>0</v>
      </c>
      <c r="U18" s="142">
        <f>N18*O18*'1. Standard_Cost'!$E$13</f>
        <v>0</v>
      </c>
      <c r="V18" s="141"/>
      <c r="W18" s="141"/>
      <c r="X18" s="141"/>
      <c r="Y18" s="142">
        <f>+V18*((X18*'1. Standard_Cost'!$B$17)+(W18*X18*'1. Standard_Cost'!$C$17))</f>
        <v>0</v>
      </c>
      <c r="Z18" s="141"/>
      <c r="AA18" s="141"/>
      <c r="AB18" s="142">
        <f>+Z18*'1. Standard_Cost'!$B$21+AA18*'1. Standard_Cost'!$C$21</f>
        <v>0</v>
      </c>
      <c r="AC18" s="143"/>
      <c r="AD18" s="144"/>
      <c r="AE18" s="142">
        <f>SUM(AD18,AC18,AB18,Y18,U18,T18,S18,R18)*'1. Standard_Cost'!$B$29</f>
        <v>0</v>
      </c>
      <c r="AF18" s="142">
        <f t="shared" si="11"/>
        <v>0</v>
      </c>
      <c r="AG18" s="141"/>
      <c r="AH18" s="141"/>
      <c r="AI18" s="141"/>
      <c r="AJ18" s="145"/>
      <c r="AK18" s="145"/>
      <c r="AL18" s="145"/>
      <c r="AM18" s="142">
        <f>AG18*'1. Standard_Cost'!$B$25+'Incremental_Cost Year 2'!AH27*'1. Standard_Cost'!$C$25+'Incremental_Cost Year 2'!AI27*'1. Standard_Cost'!$D$25+'Incremental_Cost Year 2'!AJ27+'Incremental_Cost Year 2'!AL27+AK18</f>
        <v>0</v>
      </c>
      <c r="AN18" s="142">
        <f>AM18*'1. Standard_Cost'!$C$29</f>
        <v>0</v>
      </c>
      <c r="AO18" s="160"/>
      <c r="AQ18" s="20">
        <f t="shared" si="16"/>
        <v>0</v>
      </c>
      <c r="AR18" s="20">
        <f t="shared" si="17"/>
        <v>0</v>
      </c>
      <c r="AS18" s="20">
        <f t="shared" si="18"/>
        <v>0</v>
      </c>
      <c r="AT18" s="20">
        <f t="shared" si="20"/>
        <v>0</v>
      </c>
      <c r="AU18" s="24">
        <f t="shared" si="21"/>
        <v>0</v>
      </c>
      <c r="AV18" s="24"/>
      <c r="AW18" s="24"/>
      <c r="AX18" s="24"/>
      <c r="AY18" s="24"/>
      <c r="AZ18" s="24"/>
      <c r="BA18" s="24"/>
      <c r="BB18" s="25">
        <f t="shared" si="15"/>
        <v>0</v>
      </c>
    </row>
    <row r="19" spans="1:54" ht="36" customHeight="1" outlineLevel="2">
      <c r="A19" s="132"/>
      <c r="B19" s="136"/>
      <c r="C19" s="38"/>
      <c r="D19" s="84"/>
      <c r="E19" s="84"/>
      <c r="F19" s="84"/>
      <c r="G19" s="83"/>
      <c r="H19" s="209" t="s">
        <v>554</v>
      </c>
      <c r="I19" s="138"/>
      <c r="J19" s="139"/>
      <c r="K19" s="139"/>
      <c r="L19" s="140" t="str">
        <f>IF(I19&lt;&gt;0,((VLOOKUP(I19,'1. Standard_Cost'!$B$4:$D$9,2)+VLOOKUP(I19,'1. Standard_Cost'!$B$4:$D$9,3))*J19*K19),"0")</f>
        <v>0</v>
      </c>
      <c r="M19" s="175">
        <f>L19*'1. Standard_Cost'!$F$4</f>
        <v>0</v>
      </c>
      <c r="N19" s="141">
        <v>0</v>
      </c>
      <c r="O19" s="141">
        <v>0</v>
      </c>
      <c r="P19" s="141">
        <v>0</v>
      </c>
      <c r="Q19" s="141"/>
      <c r="R19" s="142">
        <f>'1. Standard_Cost'!$B$13*N19*P19</f>
        <v>0</v>
      </c>
      <c r="S19" s="142">
        <f>N19*O19*P19*'1. Standard_Cost'!$C$13</f>
        <v>0</v>
      </c>
      <c r="T19" s="142">
        <f>N19*P19*Q19*'1. Standard_Cost'!$D$13</f>
        <v>0</v>
      </c>
      <c r="U19" s="142">
        <f>N19*O19*'1. Standard_Cost'!$E$13</f>
        <v>0</v>
      </c>
      <c r="V19" s="141"/>
      <c r="W19" s="141"/>
      <c r="X19" s="141"/>
      <c r="Y19" s="142">
        <f>+V19*((X19*'1. Standard_Cost'!$B$17)+(W19*X19*'1. Standard_Cost'!$C$17))</f>
        <v>0</v>
      </c>
      <c r="Z19" s="141"/>
      <c r="AA19" s="141"/>
      <c r="AB19" s="142">
        <f>+Z19*'1. Standard_Cost'!$B$21+AA19*'1. Standard_Cost'!$C$21</f>
        <v>0</v>
      </c>
      <c r="AC19" s="143"/>
      <c r="AD19" s="144"/>
      <c r="AE19" s="142">
        <f>SUM(AD19,AC19,AB19,Y19,U19,T19,S19,R19)*'1. Standard_Cost'!$B$29</f>
        <v>0</v>
      </c>
      <c r="AF19" s="142">
        <f t="shared" si="11"/>
        <v>0</v>
      </c>
      <c r="AG19" s="141"/>
      <c r="AH19" s="141"/>
      <c r="AI19" s="141"/>
      <c r="AJ19" s="145"/>
      <c r="AK19" s="145"/>
      <c r="AL19" s="145"/>
      <c r="AM19" s="142">
        <f>AG19*'1. Standard_Cost'!$B$25+'Incremental_Cost Year 2'!AH28*'1. Standard_Cost'!$C$25+'Incremental_Cost Year 2'!AI28*'1. Standard_Cost'!$D$25+'Incremental_Cost Year 2'!AJ28+'Incremental_Cost Year 2'!AL28+AK19</f>
        <v>0</v>
      </c>
      <c r="AN19" s="142">
        <f>AM19*'1. Standard_Cost'!$C$29</f>
        <v>0</v>
      </c>
      <c r="AO19" s="160"/>
      <c r="AQ19" s="20">
        <f t="shared" si="16"/>
        <v>0</v>
      </c>
      <c r="AR19" s="20">
        <f t="shared" si="17"/>
        <v>0</v>
      </c>
      <c r="AS19" s="20">
        <f t="shared" si="18"/>
        <v>0</v>
      </c>
      <c r="AT19" s="20">
        <f t="shared" si="20"/>
        <v>0</v>
      </c>
      <c r="AU19" s="24">
        <f t="shared" si="21"/>
        <v>0</v>
      </c>
      <c r="AV19" s="24"/>
      <c r="AW19" s="24"/>
      <c r="AX19" s="24"/>
      <c r="AY19" s="24"/>
      <c r="AZ19" s="24"/>
      <c r="BA19" s="24"/>
      <c r="BB19" s="25">
        <f t="shared" si="15"/>
        <v>0</v>
      </c>
    </row>
    <row r="20" spans="1:54" ht="28.95" customHeight="1" outlineLevel="2">
      <c r="A20" s="132"/>
      <c r="B20" s="136"/>
      <c r="C20" s="38"/>
      <c r="D20" s="84"/>
      <c r="E20" s="84"/>
      <c r="F20" s="84"/>
      <c r="G20" s="83"/>
      <c r="H20" s="209" t="s">
        <v>555</v>
      </c>
      <c r="I20" s="138"/>
      <c r="J20" s="139"/>
      <c r="K20" s="139"/>
      <c r="L20" s="140" t="str">
        <f>IF(I20&lt;&gt;0,((VLOOKUP(I20,'1. Standard_Cost'!$B$4:$D$9,2)+VLOOKUP(I20,'1. Standard_Cost'!$B$4:$D$9,3))*J20*K20),"0")</f>
        <v>0</v>
      </c>
      <c r="M20" s="175">
        <f>L20*'1. Standard_Cost'!$F$4</f>
        <v>0</v>
      </c>
      <c r="N20" s="141">
        <v>0</v>
      </c>
      <c r="O20" s="141">
        <v>0</v>
      </c>
      <c r="P20" s="141">
        <v>0</v>
      </c>
      <c r="Q20" s="141"/>
      <c r="R20" s="142">
        <f>'1. Standard_Cost'!$B$13*N20*P20</f>
        <v>0</v>
      </c>
      <c r="S20" s="142">
        <f>N20*O20*P20*'1. Standard_Cost'!$C$13</f>
        <v>0</v>
      </c>
      <c r="T20" s="142">
        <f>N20*P20*Q20*'1. Standard_Cost'!$D$13</f>
        <v>0</v>
      </c>
      <c r="U20" s="142">
        <f>N20*O20*'1. Standard_Cost'!$E$13</f>
        <v>0</v>
      </c>
      <c r="V20" s="141"/>
      <c r="W20" s="141"/>
      <c r="X20" s="141"/>
      <c r="Y20" s="142">
        <f>+V20*((X20*'1. Standard_Cost'!$B$17)+(W20*X20*'1. Standard_Cost'!$C$17))</f>
        <v>0</v>
      </c>
      <c r="Z20" s="141"/>
      <c r="AA20" s="141"/>
      <c r="AB20" s="142">
        <f>+Z20*'1. Standard_Cost'!$B$21+AA20*'1. Standard_Cost'!$C$21</f>
        <v>0</v>
      </c>
      <c r="AC20" s="143"/>
      <c r="AD20" s="144"/>
      <c r="AE20" s="142">
        <f>SUM(AD20,AC20,AB20,Y20,U20,T20,S20,R20)*'1. Standard_Cost'!$B$29</f>
        <v>0</v>
      </c>
      <c r="AF20" s="142">
        <f t="shared" si="11"/>
        <v>0</v>
      </c>
      <c r="AG20" s="141"/>
      <c r="AH20" s="141"/>
      <c r="AI20" s="141"/>
      <c r="AJ20" s="145"/>
      <c r="AK20" s="145"/>
      <c r="AL20" s="145"/>
      <c r="AM20" s="142">
        <f>AG20*'1. Standard_Cost'!$B$25+'Incremental_Cost Year 2'!AH29*'1. Standard_Cost'!$C$25+'Incremental_Cost Year 2'!AI29*'1. Standard_Cost'!$D$25+'Incremental_Cost Year 2'!AJ29+'Incremental_Cost Year 2'!AL29+AK20</f>
        <v>0</v>
      </c>
      <c r="AN20" s="142">
        <f>AM20*'1. Standard_Cost'!$C$29</f>
        <v>0</v>
      </c>
      <c r="AO20" s="160"/>
      <c r="AQ20" s="20">
        <f t="shared" si="16"/>
        <v>0</v>
      </c>
      <c r="AR20" s="20">
        <f t="shared" si="17"/>
        <v>0</v>
      </c>
      <c r="AS20" s="20">
        <f t="shared" si="18"/>
        <v>0</v>
      </c>
      <c r="AT20" s="20">
        <f t="shared" si="20"/>
        <v>0</v>
      </c>
      <c r="AU20" s="24">
        <f t="shared" si="21"/>
        <v>0</v>
      </c>
      <c r="AV20" s="24"/>
      <c r="AW20" s="24"/>
      <c r="AX20" s="24"/>
      <c r="AY20" s="24"/>
      <c r="AZ20" s="24"/>
      <c r="BA20" s="24"/>
      <c r="BB20" s="25">
        <f t="shared" si="15"/>
        <v>0</v>
      </c>
    </row>
    <row r="21" spans="1:54" ht="28.95" customHeight="1" outlineLevel="2">
      <c r="A21" s="132"/>
      <c r="B21" s="136"/>
      <c r="C21" s="38"/>
      <c r="D21" s="84"/>
      <c r="E21" s="84"/>
      <c r="F21" s="84"/>
      <c r="G21" s="83"/>
      <c r="H21" s="209" t="s">
        <v>556</v>
      </c>
      <c r="I21" s="138"/>
      <c r="J21" s="139"/>
      <c r="K21" s="139"/>
      <c r="L21" s="140" t="str">
        <f>IF(I21&lt;&gt;0,((VLOOKUP(I21,'1. Standard_Cost'!$B$4:$D$9,2)+VLOOKUP(I21,'1. Standard_Cost'!$B$4:$D$9,3))*J21*K21),"0")</f>
        <v>0</v>
      </c>
      <c r="M21" s="175">
        <f>L21*'1. Standard_Cost'!$F$4</f>
        <v>0</v>
      </c>
      <c r="N21" s="141">
        <v>0</v>
      </c>
      <c r="O21" s="141">
        <v>0</v>
      </c>
      <c r="P21" s="141">
        <v>0</v>
      </c>
      <c r="Q21" s="141"/>
      <c r="R21" s="142">
        <f>'1. Standard_Cost'!$B$13*N21*P21</f>
        <v>0</v>
      </c>
      <c r="S21" s="142">
        <f>N21*O21*P21*'1. Standard_Cost'!$C$13</f>
        <v>0</v>
      </c>
      <c r="T21" s="142">
        <f>N21*P21*Q21*'1. Standard_Cost'!$D$13</f>
        <v>0</v>
      </c>
      <c r="U21" s="142">
        <f>N21*O21*'1. Standard_Cost'!$E$13</f>
        <v>0</v>
      </c>
      <c r="V21" s="141"/>
      <c r="W21" s="141"/>
      <c r="X21" s="141"/>
      <c r="Y21" s="142">
        <f>+V21*((X21*'1. Standard_Cost'!$B$17)+(W21*X21*'1. Standard_Cost'!$C$17))</f>
        <v>0</v>
      </c>
      <c r="Z21" s="141"/>
      <c r="AA21" s="141"/>
      <c r="AB21" s="142">
        <f>+Z21*'1. Standard_Cost'!$B$21+AA21*'1. Standard_Cost'!$C$21</f>
        <v>0</v>
      </c>
      <c r="AC21" s="143"/>
      <c r="AD21" s="144"/>
      <c r="AE21" s="142">
        <f>SUM(AD21,AC21,AB21,Y21,U21,T21,S21,R21)*'1. Standard_Cost'!$B$29</f>
        <v>0</v>
      </c>
      <c r="AF21" s="142">
        <f t="shared" si="11"/>
        <v>0</v>
      </c>
      <c r="AG21" s="141"/>
      <c r="AH21" s="141"/>
      <c r="AI21" s="141"/>
      <c r="AJ21" s="145"/>
      <c r="AK21" s="145"/>
      <c r="AL21" s="145"/>
      <c r="AM21" s="142">
        <f>AG21*'1. Standard_Cost'!$B$25+'Incremental_Cost Year 2'!AH30*'1. Standard_Cost'!$C$25+'Incremental_Cost Year 2'!AI30*'1. Standard_Cost'!$D$25+'Incremental_Cost Year 2'!AJ30+'Incremental_Cost Year 2'!AL30+AK21</f>
        <v>0</v>
      </c>
      <c r="AN21" s="142">
        <f>AM21*'1. Standard_Cost'!$C$29</f>
        <v>0</v>
      </c>
      <c r="AO21" s="160"/>
      <c r="AQ21" s="20">
        <f t="shared" si="16"/>
        <v>0</v>
      </c>
      <c r="AR21" s="20">
        <f t="shared" si="17"/>
        <v>0</v>
      </c>
      <c r="AS21" s="20">
        <f t="shared" si="18"/>
        <v>0</v>
      </c>
      <c r="AT21" s="20">
        <f t="shared" si="20"/>
        <v>0</v>
      </c>
      <c r="AU21" s="24">
        <f t="shared" si="21"/>
        <v>0</v>
      </c>
      <c r="AV21" s="24"/>
      <c r="AW21" s="24"/>
      <c r="AX21" s="24"/>
      <c r="AY21" s="24"/>
      <c r="AZ21" s="24"/>
      <c r="BA21" s="24"/>
      <c r="BB21" s="25">
        <f t="shared" si="15"/>
        <v>0</v>
      </c>
    </row>
    <row r="22" spans="1:54" ht="28.95" customHeight="1" outlineLevel="2">
      <c r="A22" s="132"/>
      <c r="B22" s="136"/>
      <c r="C22" s="38"/>
      <c r="D22" s="84"/>
      <c r="E22" s="84"/>
      <c r="F22" s="84"/>
      <c r="G22" s="83"/>
      <c r="H22" s="209" t="s">
        <v>551</v>
      </c>
      <c r="I22" s="138"/>
      <c r="J22" s="139"/>
      <c r="K22" s="139"/>
      <c r="L22" s="140" t="str">
        <f>IF(I22&lt;&gt;0,((VLOOKUP(I22,'1. Standard_Cost'!$B$4:$D$9,2)+VLOOKUP(I22,'1. Standard_Cost'!$B$4:$D$9,3))*J22*K22),"0")</f>
        <v>0</v>
      </c>
      <c r="M22" s="175">
        <f>L22*'1. Standard_Cost'!$F$4</f>
        <v>0</v>
      </c>
      <c r="N22" s="141">
        <v>0</v>
      </c>
      <c r="O22" s="141">
        <v>0</v>
      </c>
      <c r="P22" s="141">
        <v>0</v>
      </c>
      <c r="Q22" s="141"/>
      <c r="R22" s="142">
        <f>'1. Standard_Cost'!$B$13*N22*P22</f>
        <v>0</v>
      </c>
      <c r="S22" s="142">
        <f>N22*O22*P22*'1. Standard_Cost'!$C$13</f>
        <v>0</v>
      </c>
      <c r="T22" s="142">
        <f>N22*P22*Q22*'1. Standard_Cost'!$D$13</f>
        <v>0</v>
      </c>
      <c r="U22" s="142">
        <f>N22*O22*'1. Standard_Cost'!$E$13</f>
        <v>0</v>
      </c>
      <c r="V22" s="141"/>
      <c r="W22" s="141"/>
      <c r="X22" s="141"/>
      <c r="Y22" s="142">
        <f>+V22*((X22*'1. Standard_Cost'!$B$17)+(W22*X22*'1. Standard_Cost'!$C$17))</f>
        <v>0</v>
      </c>
      <c r="Z22" s="141"/>
      <c r="AA22" s="141"/>
      <c r="AB22" s="142">
        <f>+Z22*'1. Standard_Cost'!$B$21+AA22*'1. Standard_Cost'!$C$21</f>
        <v>0</v>
      </c>
      <c r="AC22" s="143"/>
      <c r="AD22" s="144"/>
      <c r="AE22" s="142">
        <f>SUM(AD22,AC22,AB22,Y22,U22,T22,S22,R22)*'1. Standard_Cost'!$B$29</f>
        <v>0</v>
      </c>
      <c r="AF22" s="142">
        <f t="shared" si="11"/>
        <v>0</v>
      </c>
      <c r="AG22" s="141"/>
      <c r="AH22" s="141"/>
      <c r="AI22" s="141"/>
      <c r="AJ22" s="145"/>
      <c r="AK22" s="145"/>
      <c r="AL22" s="145"/>
      <c r="AM22" s="142">
        <f>AG22*'1. Standard_Cost'!$B$25+'Incremental_Cost Year 2'!AH31*'1. Standard_Cost'!$C$25+'Incremental_Cost Year 2'!AI31*'1. Standard_Cost'!$D$25+'Incremental_Cost Year 2'!AJ31+'Incremental_Cost Year 2'!AL31+AK22</f>
        <v>0</v>
      </c>
      <c r="AN22" s="142">
        <f>AM22*'1. Standard_Cost'!$C$29</f>
        <v>0</v>
      </c>
      <c r="AO22" s="160"/>
      <c r="AQ22" s="20">
        <f t="shared" si="16"/>
        <v>0</v>
      </c>
      <c r="AR22" s="20">
        <f t="shared" si="17"/>
        <v>0</v>
      </c>
      <c r="AS22" s="20">
        <f t="shared" si="18"/>
        <v>0</v>
      </c>
      <c r="AT22" s="20">
        <f t="shared" si="20"/>
        <v>0</v>
      </c>
      <c r="AU22" s="24">
        <f t="shared" si="21"/>
        <v>0</v>
      </c>
      <c r="AV22" s="24"/>
      <c r="AW22" s="24"/>
      <c r="AX22" s="24"/>
      <c r="AY22" s="24"/>
      <c r="AZ22" s="24"/>
      <c r="BA22" s="24"/>
      <c r="BB22" s="25">
        <f t="shared" si="15"/>
        <v>0</v>
      </c>
    </row>
    <row r="23" spans="1:54" ht="41.4" customHeight="1" outlineLevel="2">
      <c r="A23" s="132"/>
      <c r="B23" s="136"/>
      <c r="C23" s="38"/>
      <c r="D23" s="84"/>
      <c r="E23" s="84"/>
      <c r="F23" s="84"/>
      <c r="G23" s="83"/>
      <c r="H23" s="209" t="s">
        <v>557</v>
      </c>
      <c r="I23" s="138"/>
      <c r="J23" s="139"/>
      <c r="K23" s="139"/>
      <c r="L23" s="140" t="str">
        <f>IF(I23&lt;&gt;0,((VLOOKUP(I23,'1. Standard_Cost'!$B$4:$D$9,2)+VLOOKUP(I23,'1. Standard_Cost'!$B$4:$D$9,3))*J23*K23),"0")</f>
        <v>0</v>
      </c>
      <c r="M23" s="175">
        <f>L23*'1. Standard_Cost'!$F$4</f>
        <v>0</v>
      </c>
      <c r="N23" s="141">
        <v>0</v>
      </c>
      <c r="O23" s="141">
        <v>0</v>
      </c>
      <c r="P23" s="141">
        <v>0</v>
      </c>
      <c r="Q23" s="141"/>
      <c r="R23" s="142">
        <f>'1. Standard_Cost'!$B$13*N23*P23</f>
        <v>0</v>
      </c>
      <c r="S23" s="142">
        <f>N23*O23*P23*'1. Standard_Cost'!$C$13</f>
        <v>0</v>
      </c>
      <c r="T23" s="142">
        <f>N23*P23*Q23*'1. Standard_Cost'!$D$13</f>
        <v>0</v>
      </c>
      <c r="U23" s="142">
        <f>N23*O23*'1. Standard_Cost'!$E$13</f>
        <v>0</v>
      </c>
      <c r="V23" s="141"/>
      <c r="W23" s="141"/>
      <c r="X23" s="141"/>
      <c r="Y23" s="142">
        <f>+V23*((X23*'1. Standard_Cost'!$B$17)+(W23*X23*'1. Standard_Cost'!$C$17))</f>
        <v>0</v>
      </c>
      <c r="Z23" s="141"/>
      <c r="AA23" s="141"/>
      <c r="AB23" s="142">
        <f>+Z23*'1. Standard_Cost'!$B$21+AA23*'1. Standard_Cost'!$C$21</f>
        <v>0</v>
      </c>
      <c r="AC23" s="143"/>
      <c r="AD23" s="144"/>
      <c r="AE23" s="142">
        <f>SUM(AD23,AC23,AB23,Y23,U23,T23,S23,R23)*'1. Standard_Cost'!$B$29</f>
        <v>0</v>
      </c>
      <c r="AF23" s="142">
        <f t="shared" si="11"/>
        <v>0</v>
      </c>
      <c r="AG23" s="141"/>
      <c r="AH23" s="141"/>
      <c r="AI23" s="141"/>
      <c r="AJ23" s="145"/>
      <c r="AK23" s="145"/>
      <c r="AL23" s="145"/>
      <c r="AM23" s="142">
        <f>AG23*'1. Standard_Cost'!$B$25+'Incremental_Cost Year 2'!AH32*'1. Standard_Cost'!$C$25+'Incremental_Cost Year 2'!AI32*'1. Standard_Cost'!$D$25+'Incremental_Cost Year 2'!AJ32+'Incremental_Cost Year 2'!AL32+AK23</f>
        <v>0</v>
      </c>
      <c r="AN23" s="142">
        <f>AM23*'1. Standard_Cost'!$C$29</f>
        <v>0</v>
      </c>
      <c r="AO23" s="160"/>
      <c r="AQ23" s="20">
        <f t="shared" si="16"/>
        <v>0</v>
      </c>
      <c r="AR23" s="20">
        <f t="shared" si="17"/>
        <v>0</v>
      </c>
      <c r="AS23" s="20">
        <f t="shared" si="18"/>
        <v>0</v>
      </c>
      <c r="AT23" s="20">
        <f t="shared" si="20"/>
        <v>0</v>
      </c>
      <c r="AU23" s="24">
        <f t="shared" si="21"/>
        <v>0</v>
      </c>
      <c r="AV23" s="24"/>
      <c r="AW23" s="24"/>
      <c r="AX23" s="24"/>
      <c r="AY23" s="24"/>
      <c r="AZ23" s="24"/>
      <c r="BA23" s="24"/>
      <c r="BB23" s="25">
        <f t="shared" si="15"/>
        <v>0</v>
      </c>
    </row>
    <row r="24" spans="1:54" ht="156" outlineLevel="2">
      <c r="A24" s="132"/>
      <c r="B24" s="136"/>
      <c r="C24" s="38"/>
      <c r="D24" s="84"/>
      <c r="E24" s="84"/>
      <c r="F24" s="84"/>
      <c r="G24" s="83"/>
      <c r="H24" s="209" t="s">
        <v>559</v>
      </c>
      <c r="I24" s="138"/>
      <c r="J24" s="139"/>
      <c r="K24" s="139"/>
      <c r="L24" s="140" t="str">
        <f>IF(I24&lt;&gt;0,((VLOOKUP(I24,'1. Standard_Cost'!$B$4:$D$9,2)+VLOOKUP(I24,'1. Standard_Cost'!$B$4:$D$9,3))*J24*K24),"0")</f>
        <v>0</v>
      </c>
      <c r="M24" s="140">
        <f>L24*'1. Standard_Cost'!$F$4</f>
        <v>0</v>
      </c>
      <c r="N24" s="141">
        <v>10</v>
      </c>
      <c r="O24" s="141">
        <v>2</v>
      </c>
      <c r="P24" s="141">
        <v>20</v>
      </c>
      <c r="Q24" s="141"/>
      <c r="R24" s="142">
        <f>'1. Standard_Cost'!$B$13*N24*P24</f>
        <v>400000</v>
      </c>
      <c r="S24" s="142">
        <f>N24*O24*P24*'1. Standard_Cost'!$C$13</f>
        <v>600000</v>
      </c>
      <c r="T24" s="142">
        <f>N24*P24*Q24*'1. Standard_Cost'!$D$13</f>
        <v>0</v>
      </c>
      <c r="U24" s="142">
        <f>N24*O24*'1. Standard_Cost'!$F$13</f>
        <v>0</v>
      </c>
      <c r="V24" s="141"/>
      <c r="W24" s="141"/>
      <c r="X24" s="141"/>
      <c r="Y24" s="142">
        <f>+V24*((X24*'1. Standard_Cost'!$B$17)+(W24*X24*'1. Standard_Cost'!$C$17))</f>
        <v>0</v>
      </c>
      <c r="Z24" s="141"/>
      <c r="AA24" s="141">
        <f>10*2+2</f>
        <v>22</v>
      </c>
      <c r="AB24" s="142">
        <f>+Z24*'1. Standard_Cost'!$B$21+AA24*'1. Standard_Cost'!$C$21</f>
        <v>418000</v>
      </c>
      <c r="AC24" s="143">
        <f>250*200</f>
        <v>50000</v>
      </c>
      <c r="AD24" s="144"/>
      <c r="AE24" s="142">
        <f>SUM(AD24,AC24,AB24,Y24,U24,T24,S24,R24)*'1. Standard_Cost'!$B$29</f>
        <v>293600</v>
      </c>
      <c r="AF24" s="142">
        <f t="shared" si="11"/>
        <v>1761600</v>
      </c>
      <c r="AG24" s="141"/>
      <c r="AH24" s="141"/>
      <c r="AI24" s="141"/>
      <c r="AJ24" s="145"/>
      <c r="AK24" s="145"/>
      <c r="AL24" s="145"/>
      <c r="AM24" s="142">
        <f>AG24*'1. Standard_Cost'!$B$25+'Incremental_Cost Year 2'!AH24*'1. Standard_Cost'!$C$25+'Incremental_Cost Year 2'!AI24*'1. Standard_Cost'!$D$25+'Incremental_Cost Year 2'!AJ24+'Incremental_Cost Year 2'!AL24+AK24</f>
        <v>0</v>
      </c>
      <c r="AN24" s="142">
        <f>AM24*'1. Standard_Cost'!$C$29</f>
        <v>0</v>
      </c>
      <c r="AO24" s="160"/>
      <c r="AQ24" s="20">
        <f t="shared" si="16"/>
        <v>0</v>
      </c>
      <c r="AR24" s="20">
        <f t="shared" si="17"/>
        <v>1761600</v>
      </c>
      <c r="AS24" s="20">
        <f t="shared" si="18"/>
        <v>0</v>
      </c>
      <c r="AT24" s="20">
        <f t="shared" si="19"/>
        <v>1761600</v>
      </c>
      <c r="AU24" s="24">
        <v>0</v>
      </c>
      <c r="AV24" s="24"/>
      <c r="AW24" s="24"/>
      <c r="AX24" s="24"/>
      <c r="AY24" s="24"/>
      <c r="AZ24" s="24">
        <v>1761600</v>
      </c>
      <c r="BA24" s="24"/>
      <c r="BB24" s="25">
        <f t="shared" si="15"/>
        <v>0</v>
      </c>
    </row>
    <row r="25" spans="1:54" ht="78" outlineLevel="2">
      <c r="A25" s="132"/>
      <c r="B25" s="136"/>
      <c r="C25" s="38"/>
      <c r="D25" s="84"/>
      <c r="E25" s="84"/>
      <c r="F25" s="84"/>
      <c r="G25" s="83"/>
      <c r="H25" s="209" t="s">
        <v>547</v>
      </c>
      <c r="I25" s="138"/>
      <c r="J25" s="185"/>
      <c r="K25" s="185"/>
      <c r="L25" s="140" t="str">
        <f>IF(I25&lt;&gt;0,((VLOOKUP(I25,'1. Standard_Cost'!$B$4:$D$9,2)+VLOOKUP(I25,'1. Standard_Cost'!$B$4:$D$9,3))*J25*K25),"0")</f>
        <v>0</v>
      </c>
      <c r="M25" s="140">
        <f>L25*'1. Standard_Cost'!$F$4</f>
        <v>0</v>
      </c>
      <c r="N25" s="141"/>
      <c r="O25" s="141"/>
      <c r="P25" s="141"/>
      <c r="Q25" s="141"/>
      <c r="R25" s="142">
        <f>'1. Standard_Cost'!$B$13*N25*P25</f>
        <v>0</v>
      </c>
      <c r="S25" s="142">
        <f>N25*O25*P25*'1. Standard_Cost'!$C$13</f>
        <v>0</v>
      </c>
      <c r="T25" s="142">
        <f>N25*P25*Q25*'1. Standard_Cost'!$D$13</f>
        <v>0</v>
      </c>
      <c r="U25" s="142">
        <f>N25*O25*'1. Standard_Cost'!$E$13</f>
        <v>0</v>
      </c>
      <c r="V25" s="141"/>
      <c r="W25" s="141"/>
      <c r="X25" s="141"/>
      <c r="Y25" s="142">
        <f>+V25*((X25*'1. Standard_Cost'!$B$17)+(W25*X25*'1. Standard_Cost'!$C$17))</f>
        <v>0</v>
      </c>
      <c r="Z25" s="141"/>
      <c r="AA25" s="141"/>
      <c r="AB25" s="142">
        <f>+Z25*'1. Standard_Cost'!$B$21+AA25*'1. Standard_Cost'!$C$21</f>
        <v>0</v>
      </c>
      <c r="AC25" s="143"/>
      <c r="AD25" s="144"/>
      <c r="AE25" s="142">
        <f>SUM(AD25,AC25,AB25,Y25,U25,T25,S25,R25)*'1. Standard_Cost'!$B$29</f>
        <v>0</v>
      </c>
      <c r="AF25" s="142">
        <f t="shared" si="11"/>
        <v>0</v>
      </c>
      <c r="AG25" s="141"/>
      <c r="AH25" s="141"/>
      <c r="AI25" s="141"/>
      <c r="AJ25" s="145"/>
      <c r="AK25" s="145"/>
      <c r="AL25" s="145"/>
      <c r="AM25" s="142">
        <f>AG25*'1. Standard_Cost'!$B$25+'Incremental_Cost Year 2'!AH25*'1. Standard_Cost'!$C$25+'Incremental_Cost Year 2'!AI25*'1. Standard_Cost'!$D$25+'Incremental_Cost Year 2'!AJ25+'Incremental_Cost Year 2'!AL25+AK25</f>
        <v>0</v>
      </c>
      <c r="AN25" s="142">
        <f>AM25*'1. Standard_Cost'!$C$29</f>
        <v>0</v>
      </c>
      <c r="AO25" s="160"/>
      <c r="AQ25" s="20">
        <f t="shared" si="16"/>
        <v>0</v>
      </c>
      <c r="AR25" s="20">
        <f t="shared" si="17"/>
        <v>0</v>
      </c>
      <c r="AS25" s="20">
        <f t="shared" si="18"/>
        <v>0</v>
      </c>
      <c r="AT25" s="20">
        <f t="shared" si="19"/>
        <v>0</v>
      </c>
      <c r="AU25" s="24">
        <f t="shared" ref="AU25:AU29" si="22">AT25</f>
        <v>0</v>
      </c>
      <c r="AV25" s="24"/>
      <c r="AW25" s="24"/>
      <c r="AX25" s="24"/>
      <c r="AY25" s="24"/>
      <c r="AZ25" s="24"/>
      <c r="BA25" s="24"/>
      <c r="BB25" s="25">
        <f t="shared" si="15"/>
        <v>0</v>
      </c>
    </row>
    <row r="26" spans="1:54" ht="18.600000000000001" customHeight="1" outlineLevel="1">
      <c r="A26" s="132"/>
      <c r="B26" s="136"/>
      <c r="C26" s="38"/>
      <c r="D26" s="84"/>
      <c r="E26" s="84"/>
      <c r="F26" s="84"/>
      <c r="G26" s="83"/>
      <c r="H26" s="209" t="s">
        <v>544</v>
      </c>
      <c r="I26" s="138" t="s">
        <v>4</v>
      </c>
      <c r="J26" s="185">
        <v>6</v>
      </c>
      <c r="K26" s="185">
        <v>1</v>
      </c>
      <c r="L26" s="140">
        <f>IF(I26&lt;&gt;0,((VLOOKUP(I26,'1. Standard_Cost'!$B$4:$D$9,2)+VLOOKUP(I26,'1. Standard_Cost'!$B$4:$D$9,3))*J26*K26),"0")</f>
        <v>484500</v>
      </c>
      <c r="M26" s="140">
        <f>L26*'1. Standard_Cost'!$F$4</f>
        <v>80911.5</v>
      </c>
      <c r="N26" s="141"/>
      <c r="O26" s="141"/>
      <c r="P26" s="141"/>
      <c r="Q26" s="141"/>
      <c r="R26" s="142">
        <f>'1. Standard_Cost'!$B$13*N26*P26</f>
        <v>0</v>
      </c>
      <c r="S26" s="142">
        <f>N26*O26*P26*'1. Standard_Cost'!$C$13</f>
        <v>0</v>
      </c>
      <c r="T26" s="142">
        <f>N26*P26*Q26*'1. Standard_Cost'!$D$13</f>
        <v>0</v>
      </c>
      <c r="U26" s="142">
        <f>N26*O26*'1. Standard_Cost'!$E$13</f>
        <v>0</v>
      </c>
      <c r="V26" s="141"/>
      <c r="W26" s="141"/>
      <c r="X26" s="141"/>
      <c r="Y26" s="142">
        <f>+V26*((X26*'1. Standard_Cost'!$B$17)+(W26*X26*'1. Standard_Cost'!$C$17))</f>
        <v>0</v>
      </c>
      <c r="Z26" s="141"/>
      <c r="AA26" s="141"/>
      <c r="AB26" s="142">
        <f>+Z26*'1. Standard_Cost'!$B$21+AA26*'1. Standard_Cost'!$C$21</f>
        <v>0</v>
      </c>
      <c r="AC26" s="143"/>
      <c r="AD26" s="144"/>
      <c r="AE26" s="142">
        <f>SUM(AD26,AC26,AB26,Y26,U26,T26,S26,R26)*'1. Standard_Cost'!$B$29</f>
        <v>0</v>
      </c>
      <c r="AF26" s="142">
        <f t="shared" si="11"/>
        <v>0</v>
      </c>
      <c r="AG26" s="141"/>
      <c r="AH26" s="141"/>
      <c r="AI26" s="141"/>
      <c r="AJ26" s="145"/>
      <c r="AK26" s="145"/>
      <c r="AL26" s="145"/>
      <c r="AM26" s="142">
        <f>AG26*'1. Standard_Cost'!$B$25+'Incremental_Cost Year 2'!AH29*'1. Standard_Cost'!$C$25+'Incremental_Cost Year 2'!AI29*'1. Standard_Cost'!$D$25+'Incremental_Cost Year 2'!AJ29+'Incremental_Cost Year 2'!AL29+AK26</f>
        <v>0</v>
      </c>
      <c r="AN26" s="142">
        <f>AM26*'1. Standard_Cost'!$C$29</f>
        <v>0</v>
      </c>
      <c r="AO26" s="160"/>
      <c r="AQ26" s="20">
        <f t="shared" si="16"/>
        <v>565411.5</v>
      </c>
      <c r="AR26" s="20">
        <f t="shared" si="17"/>
        <v>0</v>
      </c>
      <c r="AS26" s="20">
        <f t="shared" si="18"/>
        <v>0</v>
      </c>
      <c r="AT26" s="20">
        <f t="shared" si="19"/>
        <v>565411.5</v>
      </c>
      <c r="AU26" s="24">
        <f t="shared" si="22"/>
        <v>565411.5</v>
      </c>
      <c r="AV26" s="24"/>
      <c r="AW26" s="24"/>
      <c r="AX26" s="24"/>
      <c r="AY26" s="24"/>
      <c r="AZ26" s="24"/>
      <c r="BA26" s="24"/>
      <c r="BB26" s="25">
        <f t="shared" si="15"/>
        <v>0</v>
      </c>
    </row>
    <row r="27" spans="1:54" ht="22.2" customHeight="1" outlineLevel="1">
      <c r="A27" s="132"/>
      <c r="B27" s="136"/>
      <c r="C27" s="38"/>
      <c r="D27" s="84"/>
      <c r="E27" s="84"/>
      <c r="F27" s="84"/>
      <c r="G27" s="83"/>
      <c r="H27" s="209" t="s">
        <v>545</v>
      </c>
      <c r="I27" s="138" t="s">
        <v>4</v>
      </c>
      <c r="J27" s="185">
        <v>1</v>
      </c>
      <c r="K27" s="185">
        <v>3</v>
      </c>
      <c r="L27" s="140">
        <f>IF(I27&lt;&gt;0,((VLOOKUP(I27,'1. Standard_Cost'!$B$4:$D$9,2)+VLOOKUP(I27,'1. Standard_Cost'!$B$4:$D$9,3))*J27*K27),"0")</f>
        <v>242250</v>
      </c>
      <c r="M27" s="140">
        <f>L27*'1. Standard_Cost'!$F$4</f>
        <v>40455.75</v>
      </c>
      <c r="N27" s="141"/>
      <c r="O27" s="141"/>
      <c r="P27" s="141"/>
      <c r="Q27" s="141"/>
      <c r="R27" s="142">
        <f>'1. Standard_Cost'!$B$13*N27*P27</f>
        <v>0</v>
      </c>
      <c r="S27" s="142">
        <f>N27*O27*P27*'1. Standard_Cost'!$C$13</f>
        <v>0</v>
      </c>
      <c r="T27" s="142">
        <f>N27*P27*Q27*'1. Standard_Cost'!$D$13</f>
        <v>0</v>
      </c>
      <c r="U27" s="142">
        <f>N27*O27*'1. Standard_Cost'!$E$13</f>
        <v>0</v>
      </c>
      <c r="V27" s="141"/>
      <c r="W27" s="141"/>
      <c r="X27" s="141"/>
      <c r="Y27" s="142">
        <f>+V27*((X27*'1. Standard_Cost'!$B$17)+(W27*X27*'1. Standard_Cost'!$C$17))</f>
        <v>0</v>
      </c>
      <c r="Z27" s="141"/>
      <c r="AA27" s="141"/>
      <c r="AB27" s="142">
        <f>+Z27*'1. Standard_Cost'!$B$21+AA27*'1. Standard_Cost'!$C$21</f>
        <v>0</v>
      </c>
      <c r="AC27" s="143"/>
      <c r="AD27" s="144"/>
      <c r="AE27" s="142">
        <f>SUM(AD27,AC27,AB27,Y27,U27,T27,S27,R27)*'1. Standard_Cost'!$B$29</f>
        <v>0</v>
      </c>
      <c r="AF27" s="142">
        <f t="shared" si="11"/>
        <v>0</v>
      </c>
      <c r="AG27" s="141"/>
      <c r="AH27" s="141"/>
      <c r="AI27" s="141"/>
      <c r="AJ27" s="145"/>
      <c r="AK27" s="145"/>
      <c r="AL27" s="145"/>
      <c r="AM27" s="142">
        <f>AG27*'1. Standard_Cost'!$B$25+'Incremental_Cost Year 2'!AH30*'1. Standard_Cost'!$C$25+'Incremental_Cost Year 2'!AI30*'1. Standard_Cost'!$D$25+'Incremental_Cost Year 2'!AJ30+'Incremental_Cost Year 2'!AL30+AK27</f>
        <v>0</v>
      </c>
      <c r="AN27" s="142">
        <f>AM27*'1. Standard_Cost'!$C$29</f>
        <v>0</v>
      </c>
      <c r="AO27" s="160"/>
      <c r="AQ27" s="20">
        <f t="shared" si="16"/>
        <v>282705.75</v>
      </c>
      <c r="AR27" s="20">
        <f t="shared" si="17"/>
        <v>0</v>
      </c>
      <c r="AS27" s="20">
        <f t="shared" si="18"/>
        <v>0</v>
      </c>
      <c r="AT27" s="20">
        <f t="shared" si="19"/>
        <v>282705.75</v>
      </c>
      <c r="AU27" s="24">
        <f t="shared" si="22"/>
        <v>282705.75</v>
      </c>
      <c r="AV27" s="24"/>
      <c r="AW27" s="24"/>
      <c r="AX27" s="24"/>
      <c r="AY27" s="24"/>
      <c r="AZ27" s="24"/>
      <c r="BA27" s="24"/>
      <c r="BB27" s="25">
        <f t="shared" si="15"/>
        <v>0</v>
      </c>
    </row>
    <row r="28" spans="1:54" ht="20.399999999999999" customHeight="1" outlineLevel="1">
      <c r="A28" s="132"/>
      <c r="B28" s="136"/>
      <c r="C28" s="38"/>
      <c r="D28" s="84"/>
      <c r="E28" s="84"/>
      <c r="F28" s="84"/>
      <c r="G28" s="83"/>
      <c r="H28" s="209" t="s">
        <v>546</v>
      </c>
      <c r="I28" s="138"/>
      <c r="J28" s="185"/>
      <c r="K28" s="185"/>
      <c r="L28" s="140" t="str">
        <f>IF(I28&lt;&gt;0,((VLOOKUP(I28,'1. Standard_Cost'!$B$4:$D$9,2)+VLOOKUP(I28,'1. Standard_Cost'!$B$4:$D$9,3))*J28*K28),"0")</f>
        <v>0</v>
      </c>
      <c r="M28" s="140">
        <f>L28*'1. Standard_Cost'!$F$4</f>
        <v>0</v>
      </c>
      <c r="N28" s="141"/>
      <c r="O28" s="141"/>
      <c r="P28" s="141"/>
      <c r="Q28" s="141"/>
      <c r="R28" s="142">
        <f>'1. Standard_Cost'!$B$13*N28*P28</f>
        <v>0</v>
      </c>
      <c r="S28" s="142">
        <f>N28*O28*P28*'1. Standard_Cost'!$C$13</f>
        <v>0</v>
      </c>
      <c r="T28" s="142">
        <f>N28*P28*Q28*'1. Standard_Cost'!$D$13</f>
        <v>0</v>
      </c>
      <c r="U28" s="142">
        <f>N28*O28*'1. Standard_Cost'!$E$13</f>
        <v>0</v>
      </c>
      <c r="V28" s="141"/>
      <c r="W28" s="141"/>
      <c r="X28" s="141"/>
      <c r="Y28" s="142">
        <f>+V28*((X28*'1. Standard_Cost'!$B$17)+(W28*X28*'1. Standard_Cost'!$C$17))</f>
        <v>0</v>
      </c>
      <c r="Z28" s="141"/>
      <c r="AA28" s="141"/>
      <c r="AB28" s="142">
        <f>+Z28*'1. Standard_Cost'!$B$21+AA28*'1. Standard_Cost'!$C$21</f>
        <v>0</v>
      </c>
      <c r="AC28" s="143">
        <f>40*1500</f>
        <v>60000</v>
      </c>
      <c r="AD28" s="144"/>
      <c r="AE28" s="142">
        <f>SUM(AD28,AC28,AB28,Y28,U28,T28,S28,R28)*'1. Standard_Cost'!$B$29</f>
        <v>12000</v>
      </c>
      <c r="AF28" s="142">
        <f t="shared" si="11"/>
        <v>72000</v>
      </c>
      <c r="AG28" s="141"/>
      <c r="AH28" s="141"/>
      <c r="AI28" s="141"/>
      <c r="AJ28" s="145"/>
      <c r="AK28" s="145"/>
      <c r="AL28" s="145"/>
      <c r="AM28" s="142">
        <f>AG28*'1. Standard_Cost'!$B$25+'Incremental_Cost Year 2'!AH31*'1. Standard_Cost'!$C$25+'Incremental_Cost Year 2'!AI31*'1. Standard_Cost'!$D$25+'Incremental_Cost Year 2'!AJ31+'Incremental_Cost Year 2'!AL31+AK28</f>
        <v>0</v>
      </c>
      <c r="AN28" s="142">
        <f>AM28*'1. Standard_Cost'!$C$29</f>
        <v>0</v>
      </c>
      <c r="AO28" s="160"/>
      <c r="AQ28" s="20">
        <f t="shared" si="16"/>
        <v>0</v>
      </c>
      <c r="AR28" s="20">
        <f t="shared" si="17"/>
        <v>72000</v>
      </c>
      <c r="AS28" s="20">
        <f t="shared" si="18"/>
        <v>0</v>
      </c>
      <c r="AT28" s="20">
        <f t="shared" si="19"/>
        <v>72000</v>
      </c>
      <c r="AU28" s="24">
        <f t="shared" si="22"/>
        <v>72000</v>
      </c>
      <c r="AV28" s="24"/>
      <c r="AW28" s="24"/>
      <c r="AX28" s="24"/>
      <c r="AY28" s="24"/>
      <c r="AZ28" s="24"/>
      <c r="BA28" s="24"/>
      <c r="BB28" s="25">
        <f t="shared" si="15"/>
        <v>0</v>
      </c>
    </row>
    <row r="29" spans="1:54" ht="53.4" customHeight="1" outlineLevel="2">
      <c r="A29" s="132"/>
      <c r="B29" s="136"/>
      <c r="C29" s="38"/>
      <c r="D29" s="84"/>
      <c r="E29" s="84"/>
      <c r="F29" s="84"/>
      <c r="G29" s="83"/>
      <c r="H29" s="209" t="s">
        <v>548</v>
      </c>
      <c r="I29" s="138" t="s">
        <v>4</v>
      </c>
      <c r="J29" s="185">
        <v>0.2</v>
      </c>
      <c r="K29" s="185">
        <v>1</v>
      </c>
      <c r="L29" s="140">
        <f>IF(I29&lt;&gt;0,((VLOOKUP(I29,'1. Standard_Cost'!$B$4:$D$9,2)+VLOOKUP(I29,'1. Standard_Cost'!$B$4:$D$9,3))*J29*K29),"0")</f>
        <v>16150</v>
      </c>
      <c r="M29" s="140">
        <f>L29*'1. Standard_Cost'!$F$4</f>
        <v>2697.05</v>
      </c>
      <c r="N29" s="141"/>
      <c r="O29" s="141"/>
      <c r="P29" s="141"/>
      <c r="Q29" s="141"/>
      <c r="R29" s="142">
        <f>'1. Standard_Cost'!$B$13*N29*P29</f>
        <v>0</v>
      </c>
      <c r="S29" s="142">
        <f>N29*O29*P29*'1. Standard_Cost'!$C$13</f>
        <v>0</v>
      </c>
      <c r="T29" s="142">
        <f>N29*P29*Q29*'1. Standard_Cost'!$D$13</f>
        <v>0</v>
      </c>
      <c r="U29" s="142">
        <f>N29*O29*'1. Standard_Cost'!$E$13</f>
        <v>0</v>
      </c>
      <c r="V29" s="141"/>
      <c r="W29" s="141"/>
      <c r="X29" s="141"/>
      <c r="Y29" s="142">
        <f>+V29*((X29*'1. Standard_Cost'!$B$17)+(W29*X29*'1. Standard_Cost'!$C$17))</f>
        <v>0</v>
      </c>
      <c r="Z29" s="141"/>
      <c r="AA29" s="141"/>
      <c r="AB29" s="142">
        <f>+Z29*'1. Standard_Cost'!$B$21+AA29*'1. Standard_Cost'!$C$21</f>
        <v>0</v>
      </c>
      <c r="AC29" s="143">
        <v>0</v>
      </c>
      <c r="AD29" s="144"/>
      <c r="AE29" s="142">
        <f>SUM(AD29,AC29,AB29,Y29,U29,T29,S29,R29)*'1. Standard_Cost'!$B$29</f>
        <v>0</v>
      </c>
      <c r="AF29" s="142">
        <f t="shared" si="11"/>
        <v>0</v>
      </c>
      <c r="AG29" s="141"/>
      <c r="AH29" s="141"/>
      <c r="AI29" s="141"/>
      <c r="AJ29" s="145"/>
      <c r="AK29" s="145"/>
      <c r="AL29" s="145"/>
      <c r="AM29" s="142">
        <f>AG29*'1. Standard_Cost'!$B$25+'Incremental_Cost Year 2'!AH29*'1. Standard_Cost'!$C$25+'Incremental_Cost Year 2'!AI29*'1. Standard_Cost'!$D$25+'Incremental_Cost Year 2'!AJ29+'Incremental_Cost Year 2'!AL29+AK29</f>
        <v>0</v>
      </c>
      <c r="AN29" s="142">
        <f>AM29*'1. Standard_Cost'!$C$29</f>
        <v>0</v>
      </c>
      <c r="AO29" s="160"/>
      <c r="AQ29" s="20">
        <f t="shared" si="16"/>
        <v>18847.05</v>
      </c>
      <c r="AR29" s="20">
        <f t="shared" si="17"/>
        <v>0</v>
      </c>
      <c r="AS29" s="20">
        <f t="shared" si="18"/>
        <v>0</v>
      </c>
      <c r="AT29" s="20">
        <f t="shared" si="19"/>
        <v>18847.05</v>
      </c>
      <c r="AU29" s="24">
        <f t="shared" si="22"/>
        <v>18847.05</v>
      </c>
      <c r="AV29" s="24"/>
      <c r="AW29" s="24"/>
      <c r="AX29" s="24"/>
      <c r="AY29" s="24"/>
      <c r="AZ29" s="24"/>
      <c r="BA29" s="24"/>
      <c r="BB29" s="25">
        <f t="shared" si="15"/>
        <v>0</v>
      </c>
    </row>
    <row r="30" spans="1:54" ht="69" outlineLevel="1">
      <c r="A30" s="132"/>
      <c r="B30" s="136"/>
      <c r="C30" s="38"/>
      <c r="D30" s="46" t="s">
        <v>581</v>
      </c>
      <c r="E30" s="86" t="s">
        <v>397</v>
      </c>
      <c r="F30" s="88" t="s">
        <v>433</v>
      </c>
      <c r="G30" s="88" t="s">
        <v>434</v>
      </c>
      <c r="H30" s="180" t="s">
        <v>53</v>
      </c>
      <c r="I30" s="146"/>
      <c r="J30" s="146"/>
      <c r="K30" s="146"/>
      <c r="L30" s="147">
        <f>SUM(L12:L29)</f>
        <v>1754650</v>
      </c>
      <c r="M30" s="147">
        <f>SUM(M12:M29)</f>
        <v>293026.55</v>
      </c>
      <c r="N30" s="146"/>
      <c r="O30" s="146"/>
      <c r="P30" s="146"/>
      <c r="Q30" s="146"/>
      <c r="R30" s="147">
        <f t="shared" ref="R30:U30" si="23">SUM(R12:R29)</f>
        <v>400000</v>
      </c>
      <c r="S30" s="147">
        <f t="shared" si="23"/>
        <v>600000</v>
      </c>
      <c r="T30" s="147">
        <f t="shared" si="23"/>
        <v>0</v>
      </c>
      <c r="U30" s="147">
        <f t="shared" si="23"/>
        <v>0</v>
      </c>
      <c r="V30" s="146"/>
      <c r="W30" s="146"/>
      <c r="X30" s="146"/>
      <c r="Y30" s="147">
        <f>SUM(Y12:Y29)</f>
        <v>0</v>
      </c>
      <c r="Z30" s="146"/>
      <c r="AA30" s="146"/>
      <c r="AB30" s="147">
        <f t="shared" ref="AB30:AF30" si="24">SUM(AB12:AB29)</f>
        <v>1368000</v>
      </c>
      <c r="AC30" s="147">
        <f t="shared" si="24"/>
        <v>389900</v>
      </c>
      <c r="AD30" s="147">
        <f t="shared" si="24"/>
        <v>0</v>
      </c>
      <c r="AE30" s="147">
        <f t="shared" si="24"/>
        <v>551580</v>
      </c>
      <c r="AF30" s="147">
        <f t="shared" si="24"/>
        <v>3309480</v>
      </c>
      <c r="AG30" s="146"/>
      <c r="AH30" s="146"/>
      <c r="AI30" s="146"/>
      <c r="AJ30" s="147">
        <f t="shared" ref="AJ30:AN30" si="25">SUM(AJ12:AJ29)</f>
        <v>0</v>
      </c>
      <c r="AK30" s="147">
        <f t="shared" si="25"/>
        <v>300000</v>
      </c>
      <c r="AL30" s="147">
        <f t="shared" si="25"/>
        <v>0</v>
      </c>
      <c r="AM30" s="147">
        <f t="shared" si="25"/>
        <v>300000</v>
      </c>
      <c r="AN30" s="147">
        <f t="shared" si="25"/>
        <v>45000</v>
      </c>
      <c r="AO30" s="166"/>
      <c r="AP30" s="32"/>
      <c r="AQ30" s="147">
        <f t="shared" ref="AQ30:BA30" si="26">SUM(AQ12:AQ29)</f>
        <v>2047676.55</v>
      </c>
      <c r="AR30" s="147">
        <f t="shared" si="26"/>
        <v>3309480</v>
      </c>
      <c r="AS30" s="147">
        <f t="shared" si="26"/>
        <v>345000</v>
      </c>
      <c r="AT30" s="147">
        <f t="shared" si="26"/>
        <v>5702156.5499999998</v>
      </c>
      <c r="AU30" s="147">
        <f t="shared" si="26"/>
        <v>2119676.5499999998</v>
      </c>
      <c r="AV30" s="147">
        <f t="shared" si="26"/>
        <v>0</v>
      </c>
      <c r="AW30" s="147">
        <f t="shared" si="26"/>
        <v>0</v>
      </c>
      <c r="AX30" s="147">
        <f t="shared" si="26"/>
        <v>0</v>
      </c>
      <c r="AY30" s="147">
        <f t="shared" si="26"/>
        <v>0</v>
      </c>
      <c r="AZ30" s="147">
        <f t="shared" si="26"/>
        <v>1761600</v>
      </c>
      <c r="BA30" s="147">
        <f t="shared" si="26"/>
        <v>0</v>
      </c>
      <c r="BB30" s="25">
        <f t="shared" si="15"/>
        <v>-1820880</v>
      </c>
    </row>
    <row r="31" spans="1:54" ht="93.6" outlineLevel="2">
      <c r="A31" s="132"/>
      <c r="B31" s="136"/>
      <c r="C31" s="38"/>
      <c r="D31" s="137"/>
      <c r="E31" s="137"/>
      <c r="F31" s="87"/>
      <c r="G31" s="82"/>
      <c r="H31" s="209" t="s">
        <v>562</v>
      </c>
      <c r="I31" s="138" t="s">
        <v>436</v>
      </c>
      <c r="J31" s="139">
        <v>12</v>
      </c>
      <c r="K31" s="139">
        <v>8</v>
      </c>
      <c r="L31" s="140">
        <f>IF(I31&lt;&gt;0,((VLOOKUP(I31,'1. Standard_Cost'!$B$4:$D$9,2)+VLOOKUP(I31,'1. Standard_Cost'!$B$4:$D$9,3))*J31*K31),"0")</f>
        <v>5136000</v>
      </c>
      <c r="M31" s="140">
        <f>L31*'1. Standard_Cost'!$F$4</f>
        <v>857712</v>
      </c>
      <c r="N31" s="141">
        <v>0</v>
      </c>
      <c r="O31" s="141">
        <v>0</v>
      </c>
      <c r="P31" s="141">
        <v>0</v>
      </c>
      <c r="Q31" s="141"/>
      <c r="R31" s="142">
        <f>'1. Standard_Cost'!$B$13*N31*P31</f>
        <v>0</v>
      </c>
      <c r="S31" s="142">
        <f>N31*O31*P31*'1. Standard_Cost'!$C$13</f>
        <v>0</v>
      </c>
      <c r="T31" s="142">
        <f>N31*P31*Q31*'1. Standard_Cost'!$D$13</f>
        <v>0</v>
      </c>
      <c r="U31" s="142">
        <f>N31*O31*'1. Standard_Cost'!$E$13</f>
        <v>0</v>
      </c>
      <c r="V31" s="141"/>
      <c r="W31" s="141"/>
      <c r="X31" s="141"/>
      <c r="Y31" s="142">
        <f>+V31*((X31*'1. Standard_Cost'!$B$17)+(W31*X31*'1. Standard_Cost'!$C$17))</f>
        <v>0</v>
      </c>
      <c r="Z31" s="141"/>
      <c r="AA31" s="141"/>
      <c r="AB31" s="142">
        <f>+Z31*'1. Standard_Cost'!$B$21+AA31*'1. Standard_Cost'!$C$21</f>
        <v>0</v>
      </c>
      <c r="AC31" s="143">
        <v>7716000</v>
      </c>
      <c r="AD31" s="144"/>
      <c r="AE31" s="142">
        <f>SUM(AD31,AC31,AB31,Y31,U31,T31,S31,R31)*'1. Standard_Cost'!$B$29</f>
        <v>1543200</v>
      </c>
      <c r="AF31" s="142">
        <f t="shared" ref="AF31:AF34" si="27">SUM(AE31,AD31,AC31,AB31,Y31,U31,T31,S31,R31)</f>
        <v>9259200</v>
      </c>
      <c r="AG31" s="141"/>
      <c r="AH31" s="141"/>
      <c r="AI31" s="141"/>
      <c r="AJ31" s="145"/>
      <c r="AK31" s="145"/>
      <c r="AL31" s="145"/>
      <c r="AM31" s="142">
        <f>AG31*'1. Standard_Cost'!$B$25+'Incremental_Cost Year 2'!AH31*'1. Standard_Cost'!$C$25+'Incremental_Cost Year 2'!AI31*'1. Standard_Cost'!$D$25+'Incremental_Cost Year 2'!AJ31+'Incremental_Cost Year 2'!AL31+AK31</f>
        <v>0</v>
      </c>
      <c r="AN31" s="142">
        <f>AM31*'1. Standard_Cost'!$C$29</f>
        <v>0</v>
      </c>
      <c r="AO31" s="160"/>
      <c r="AQ31" s="20">
        <f t="shared" ref="AQ31" si="28">L31+M31</f>
        <v>5993712</v>
      </c>
      <c r="AR31" s="20">
        <f t="shared" ref="AR31" si="29">AF31</f>
        <v>9259200</v>
      </c>
      <c r="AS31" s="20">
        <f t="shared" ref="AS31" si="30">AM31+AN31</f>
        <v>0</v>
      </c>
      <c r="AT31" s="20">
        <f>SUM(AQ31,AR31,AS31)</f>
        <v>15252912</v>
      </c>
      <c r="AU31" s="24">
        <f>+AQ31+1000000</f>
        <v>6993712</v>
      </c>
      <c r="AV31" s="24">
        <v>2241000</v>
      </c>
      <c r="AW31" s="24"/>
      <c r="AX31" s="24"/>
      <c r="AY31" s="24"/>
      <c r="AZ31" s="24">
        <f>AT31-AU31-AV31-1464000</f>
        <v>4554200</v>
      </c>
      <c r="BA31" s="24"/>
      <c r="BB31" s="25">
        <f t="shared" si="15"/>
        <v>-1464000</v>
      </c>
    </row>
    <row r="32" spans="1:54" ht="137.4" customHeight="1" outlineLevel="2">
      <c r="A32" s="132"/>
      <c r="B32" s="136"/>
      <c r="C32" s="38"/>
      <c r="D32" s="84"/>
      <c r="E32" s="84"/>
      <c r="F32" s="84"/>
      <c r="G32" s="83"/>
      <c r="H32" s="209" t="s">
        <v>561</v>
      </c>
      <c r="I32" s="138"/>
      <c r="J32" s="139"/>
      <c r="K32" s="139"/>
      <c r="L32" s="140" t="str">
        <f>IF(I32&lt;&gt;0,((VLOOKUP(I32,'1. Standard_Cost'!$B$4:$D$9,2)+VLOOKUP(I32,'1. Standard_Cost'!$B$4:$D$9,3))*J32*K32),"0")</f>
        <v>0</v>
      </c>
      <c r="M32" s="140">
        <f>L32*'1. Standard_Cost'!$F$4</f>
        <v>0</v>
      </c>
      <c r="N32" s="141"/>
      <c r="O32" s="141"/>
      <c r="P32" s="141"/>
      <c r="Q32" s="141"/>
      <c r="R32" s="142">
        <f>'1. Standard_Cost'!$B$13*N32*P32</f>
        <v>0</v>
      </c>
      <c r="S32" s="142">
        <f>N32*O32*P32*'1. Standard_Cost'!$C$13</f>
        <v>0</v>
      </c>
      <c r="T32" s="142">
        <f>N32*P32*Q32*'1. Standard_Cost'!$D$13</f>
        <v>0</v>
      </c>
      <c r="U32" s="142">
        <f>N32*O32*'1. Standard_Cost'!$E$13</f>
        <v>0</v>
      </c>
      <c r="V32" s="141"/>
      <c r="W32" s="141"/>
      <c r="X32" s="141"/>
      <c r="Y32" s="142">
        <f>+V32*((X32*'1. Standard_Cost'!$B$17)+(W32*X32*'1. Standard_Cost'!$C$17))</f>
        <v>0</v>
      </c>
      <c r="Z32" s="141"/>
      <c r="AA32" s="141"/>
      <c r="AB32" s="142">
        <f>+Z32*'1. Standard_Cost'!$B$21+AA32*'1. Standard_Cost'!$C$21</f>
        <v>0</v>
      </c>
      <c r="AC32" s="143"/>
      <c r="AD32" s="144"/>
      <c r="AE32" s="142">
        <f>SUM(AD32,AC32,AB32,Y32,U32,T32,S32,R32)*'1. Standard_Cost'!$B$29</f>
        <v>0</v>
      </c>
      <c r="AF32" s="142">
        <f t="shared" si="27"/>
        <v>0</v>
      </c>
      <c r="AG32" s="141"/>
      <c r="AH32" s="141"/>
      <c r="AI32" s="141"/>
      <c r="AJ32" s="145"/>
      <c r="AK32" s="145"/>
      <c r="AL32" s="145"/>
      <c r="AM32" s="142">
        <f>AG32*'1. Standard_Cost'!$B$25+'Incremental_Cost Year 2'!AH32*'1. Standard_Cost'!$C$25+'Incremental_Cost Year 2'!AI32*'1. Standard_Cost'!$D$25+'Incremental_Cost Year 2'!AJ32+'Incremental_Cost Year 2'!AL32+AK32</f>
        <v>0</v>
      </c>
      <c r="AN32" s="142">
        <f>AM32*'1. Standard_Cost'!$C$29</f>
        <v>0</v>
      </c>
      <c r="AO32" s="160"/>
      <c r="AQ32" s="20">
        <f t="shared" si="12"/>
        <v>0</v>
      </c>
      <c r="AR32" s="20">
        <f t="shared" si="13"/>
        <v>0</v>
      </c>
      <c r="AS32" s="20">
        <f t="shared" si="14"/>
        <v>0</v>
      </c>
      <c r="AT32" s="20">
        <f t="shared" ref="AT32:AT34" si="31">SUM(AQ32,AR32,AS32)</f>
        <v>0</v>
      </c>
      <c r="AU32" s="24"/>
      <c r="AV32" s="24"/>
      <c r="AW32" s="24"/>
      <c r="AX32" s="24"/>
      <c r="AY32" s="24"/>
      <c r="AZ32" s="24"/>
      <c r="BA32" s="24"/>
      <c r="BB32" s="25">
        <f t="shared" si="15"/>
        <v>0</v>
      </c>
    </row>
    <row r="33" spans="1:54" ht="171.6" outlineLevel="2">
      <c r="A33" s="132"/>
      <c r="B33" s="136"/>
      <c r="C33" s="38"/>
      <c r="D33" s="84"/>
      <c r="E33" s="84"/>
      <c r="F33" s="84"/>
      <c r="G33" s="83"/>
      <c r="H33" s="209" t="s">
        <v>560</v>
      </c>
      <c r="I33" s="138" t="s">
        <v>4</v>
      </c>
      <c r="J33" s="139">
        <v>0.5</v>
      </c>
      <c r="K33" s="139">
        <v>2</v>
      </c>
      <c r="L33" s="140">
        <f>IF(I33&lt;&gt;0,((VLOOKUP(I33,'1. Standard_Cost'!$B$4:$D$9,2)+VLOOKUP(I33,'1. Standard_Cost'!$B$4:$D$9,3))*J33*K33),"0")</f>
        <v>80750</v>
      </c>
      <c r="M33" s="175">
        <f>L33*'1. Standard_Cost'!$F$4</f>
        <v>13485.25</v>
      </c>
      <c r="N33" s="141"/>
      <c r="O33" s="141"/>
      <c r="P33" s="141"/>
      <c r="Q33" s="141"/>
      <c r="R33" s="142">
        <f>'1. Standard_Cost'!$B$13*N33*P33</f>
        <v>0</v>
      </c>
      <c r="S33" s="142">
        <f>N33*O33*P33*'1. Standard_Cost'!$C$13</f>
        <v>0</v>
      </c>
      <c r="T33" s="142">
        <f>N33*P33*Q33*'1. Standard_Cost'!$D$13</f>
        <v>0</v>
      </c>
      <c r="U33" s="142">
        <f>N33*O33*'1. Standard_Cost'!$E$13</f>
        <v>0</v>
      </c>
      <c r="V33" s="141"/>
      <c r="W33" s="141"/>
      <c r="X33" s="141"/>
      <c r="Y33" s="142">
        <f>+V33*((X33*'1. Standard_Cost'!$B$17)+(W33*X33*'1. Standard_Cost'!$C$17))</f>
        <v>0</v>
      </c>
      <c r="Z33" s="141"/>
      <c r="AA33" s="141">
        <v>15</v>
      </c>
      <c r="AB33" s="142">
        <f>+Z33*'1. Standard_Cost'!$B$21+AA33*'1. Standard_Cost'!$C$21</f>
        <v>285000</v>
      </c>
      <c r="AC33" s="143">
        <f>2000*10</f>
        <v>20000</v>
      </c>
      <c r="AD33" s="144"/>
      <c r="AE33" s="142">
        <f>SUM(AD33,AC33,AB33,Y33,U33,T33,S33,R33)*'1. Standard_Cost'!$B$29</f>
        <v>61000</v>
      </c>
      <c r="AF33" s="142">
        <f t="shared" si="27"/>
        <v>366000</v>
      </c>
      <c r="AG33" s="141"/>
      <c r="AH33" s="141"/>
      <c r="AI33" s="141"/>
      <c r="AJ33" s="145"/>
      <c r="AK33" s="145"/>
      <c r="AL33" s="145"/>
      <c r="AM33" s="142">
        <f>AG33*'1. Standard_Cost'!$B$25+'Incremental_Cost Year 2'!AH33*'1. Standard_Cost'!$C$25+'Incremental_Cost Year 2'!AI33*'1. Standard_Cost'!$D$25+'Incremental_Cost Year 2'!AJ33+'Incremental_Cost Year 2'!AL33+AK33</f>
        <v>0</v>
      </c>
      <c r="AN33" s="142">
        <f>AM33*'1. Standard_Cost'!$C$29</f>
        <v>0</v>
      </c>
      <c r="AO33" s="160"/>
      <c r="AQ33" s="20">
        <f t="shared" si="12"/>
        <v>94235.25</v>
      </c>
      <c r="AR33" s="20">
        <f t="shared" si="13"/>
        <v>366000</v>
      </c>
      <c r="AS33" s="20">
        <f t="shared" si="14"/>
        <v>0</v>
      </c>
      <c r="AT33" s="20">
        <f t="shared" si="31"/>
        <v>460235.25</v>
      </c>
      <c r="AU33" s="24">
        <v>460235</v>
      </c>
      <c r="AV33" s="24"/>
      <c r="AW33" s="24"/>
      <c r="AX33" s="24"/>
      <c r="AY33" s="24"/>
      <c r="AZ33" s="24"/>
      <c r="BA33" s="24"/>
      <c r="BB33" s="25">
        <f t="shared" si="15"/>
        <v>-0.25</v>
      </c>
    </row>
    <row r="34" spans="1:54" outlineLevel="2">
      <c r="A34" s="132"/>
      <c r="B34" s="136"/>
      <c r="C34" s="38"/>
      <c r="D34" s="84"/>
      <c r="E34" s="84"/>
      <c r="F34" s="84"/>
      <c r="G34" s="83"/>
      <c r="H34" s="210" t="s">
        <v>180</v>
      </c>
      <c r="I34" s="138"/>
      <c r="J34" s="139"/>
      <c r="K34" s="139"/>
      <c r="L34" s="140" t="str">
        <f>IF(I34&lt;&gt;0,((VLOOKUP(I34,'1. Standard_Cost'!$B$4:$D$9,2)+VLOOKUP(I34,'1. Standard_Cost'!$B$4:$D$9,3))*J34*K34),"0")</f>
        <v>0</v>
      </c>
      <c r="M34" s="140">
        <f>L34*'1. Standard_Cost'!$F$4</f>
        <v>0</v>
      </c>
      <c r="N34" s="141"/>
      <c r="O34" s="141"/>
      <c r="P34" s="141"/>
      <c r="Q34" s="141"/>
      <c r="R34" s="142">
        <f>'1. Standard_Cost'!$B$13*N34*P34</f>
        <v>0</v>
      </c>
      <c r="S34" s="142">
        <f>N34*O34*P34*'1. Standard_Cost'!$C$13</f>
        <v>0</v>
      </c>
      <c r="T34" s="142">
        <f>N34*P34*Q34*'1. Standard_Cost'!$D$13</f>
        <v>0</v>
      </c>
      <c r="U34" s="142">
        <f>N34*O34*'1. Standard_Cost'!$E$13</f>
        <v>0</v>
      </c>
      <c r="V34" s="141"/>
      <c r="W34" s="141"/>
      <c r="X34" s="141"/>
      <c r="Y34" s="142">
        <f>+V34*((X34*'1. Standard_Cost'!$B$17)+(W34*X34*'1. Standard_Cost'!$C$17))</f>
        <v>0</v>
      </c>
      <c r="Z34" s="141"/>
      <c r="AA34" s="141"/>
      <c r="AB34" s="142">
        <f>+Z34*'1. Standard_Cost'!$B$21+AA34*'1. Standard_Cost'!$C$21</f>
        <v>0</v>
      </c>
      <c r="AC34" s="143"/>
      <c r="AD34" s="144"/>
      <c r="AE34" s="142">
        <f>SUM(AD34,AC34,AB34,Y34,U34,T34,S34,R34)*'1. Standard_Cost'!$B$29</f>
        <v>0</v>
      </c>
      <c r="AF34" s="142">
        <f t="shared" si="27"/>
        <v>0</v>
      </c>
      <c r="AG34" s="141"/>
      <c r="AH34" s="141"/>
      <c r="AI34" s="141"/>
      <c r="AJ34" s="145"/>
      <c r="AK34" s="145"/>
      <c r="AL34" s="145"/>
      <c r="AM34" s="142">
        <f>AG34*'1. Standard_Cost'!$B$25+'Incremental_Cost Year 2'!AH34*'1. Standard_Cost'!$C$25+'Incremental_Cost Year 2'!AI34*'1. Standard_Cost'!$D$25+'Incremental_Cost Year 2'!AJ34+'Incremental_Cost Year 2'!AL34+AK34</f>
        <v>0</v>
      </c>
      <c r="AN34" s="142">
        <f>AM34*'1. Standard_Cost'!$C$29</f>
        <v>0</v>
      </c>
      <c r="AO34" s="160"/>
      <c r="AQ34" s="20">
        <f t="shared" si="12"/>
        <v>0</v>
      </c>
      <c r="AR34" s="20">
        <f t="shared" si="13"/>
        <v>0</v>
      </c>
      <c r="AS34" s="20">
        <f t="shared" si="14"/>
        <v>0</v>
      </c>
      <c r="AT34" s="20">
        <f t="shared" si="31"/>
        <v>0</v>
      </c>
      <c r="AU34" s="24"/>
      <c r="AV34" s="24"/>
      <c r="AW34" s="24"/>
      <c r="AX34" s="24"/>
      <c r="AY34" s="24"/>
      <c r="AZ34" s="24"/>
      <c r="BA34" s="24"/>
      <c r="BB34" s="25">
        <f t="shared" si="15"/>
        <v>0</v>
      </c>
    </row>
    <row r="35" spans="1:54" ht="55.2" outlineLevel="1">
      <c r="A35" s="132"/>
      <c r="B35" s="136"/>
      <c r="C35" s="38"/>
      <c r="D35" s="46" t="s">
        <v>581</v>
      </c>
      <c r="E35" s="86" t="s">
        <v>398</v>
      </c>
      <c r="F35" s="88" t="s">
        <v>435</v>
      </c>
      <c r="G35" s="88" t="s">
        <v>434</v>
      </c>
      <c r="H35" s="180" t="s">
        <v>54</v>
      </c>
      <c r="I35" s="146"/>
      <c r="J35" s="146"/>
      <c r="K35" s="146"/>
      <c r="L35" s="147">
        <f>SUM(L31:L34)</f>
        <v>5216750</v>
      </c>
      <c r="M35" s="147">
        <f>SUM(M31:M34)</f>
        <v>871197.25</v>
      </c>
      <c r="N35" s="146"/>
      <c r="O35" s="146"/>
      <c r="P35" s="146"/>
      <c r="Q35" s="146"/>
      <c r="R35" s="147">
        <f t="shared" ref="R35:U35" si="32">SUM(R31:R34)</f>
        <v>0</v>
      </c>
      <c r="S35" s="147">
        <f t="shared" si="32"/>
        <v>0</v>
      </c>
      <c r="T35" s="147">
        <f t="shared" si="32"/>
        <v>0</v>
      </c>
      <c r="U35" s="147">
        <f t="shared" si="32"/>
        <v>0</v>
      </c>
      <c r="V35" s="146"/>
      <c r="W35" s="146"/>
      <c r="X35" s="146"/>
      <c r="Y35" s="147">
        <f>SUM(Y31:Y34)</f>
        <v>0</v>
      </c>
      <c r="Z35" s="146"/>
      <c r="AA35" s="146"/>
      <c r="AB35" s="147">
        <f t="shared" ref="AB35:AF35" si="33">SUM(AB31:AB34)</f>
        <v>285000</v>
      </c>
      <c r="AC35" s="147">
        <f t="shared" si="33"/>
        <v>7736000</v>
      </c>
      <c r="AD35" s="147">
        <f t="shared" si="33"/>
        <v>0</v>
      </c>
      <c r="AE35" s="147">
        <f t="shared" si="33"/>
        <v>1604200</v>
      </c>
      <c r="AF35" s="147">
        <f t="shared" si="33"/>
        <v>9625200</v>
      </c>
      <c r="AG35" s="146"/>
      <c r="AH35" s="146"/>
      <c r="AI35" s="146"/>
      <c r="AJ35" s="147">
        <f t="shared" ref="AJ35:AN35" si="34">SUM(AJ31:AJ34)</f>
        <v>0</v>
      </c>
      <c r="AK35" s="147">
        <f t="shared" si="34"/>
        <v>0</v>
      </c>
      <c r="AL35" s="147">
        <f t="shared" si="34"/>
        <v>0</v>
      </c>
      <c r="AM35" s="147">
        <f t="shared" si="34"/>
        <v>0</v>
      </c>
      <c r="AN35" s="147">
        <f t="shared" si="34"/>
        <v>0</v>
      </c>
      <c r="AO35" s="166"/>
      <c r="AP35" s="32"/>
      <c r="AQ35" s="147">
        <f t="shared" ref="AQ35:BB35" si="35">SUM(AQ31:AQ34)</f>
        <v>6087947.25</v>
      </c>
      <c r="AR35" s="147">
        <f t="shared" si="35"/>
        <v>9625200</v>
      </c>
      <c r="AS35" s="147">
        <f t="shared" si="35"/>
        <v>0</v>
      </c>
      <c r="AT35" s="147">
        <f t="shared" si="35"/>
        <v>15713147.25</v>
      </c>
      <c r="AU35" s="147">
        <f t="shared" si="35"/>
        <v>7453947</v>
      </c>
      <c r="AV35" s="147">
        <f t="shared" si="35"/>
        <v>2241000</v>
      </c>
      <c r="AW35" s="147">
        <f t="shared" si="35"/>
        <v>0</v>
      </c>
      <c r="AX35" s="147">
        <f t="shared" si="35"/>
        <v>0</v>
      </c>
      <c r="AY35" s="147">
        <f t="shared" si="35"/>
        <v>0</v>
      </c>
      <c r="AZ35" s="147">
        <f t="shared" si="35"/>
        <v>4554200</v>
      </c>
      <c r="BA35" s="147">
        <f t="shared" si="35"/>
        <v>0</v>
      </c>
      <c r="BB35" s="147">
        <f t="shared" si="35"/>
        <v>-1464000.25</v>
      </c>
    </row>
    <row r="36" spans="1:54" ht="163.95" customHeight="1" outlineLevel="2">
      <c r="A36" s="132"/>
      <c r="B36" s="136"/>
      <c r="C36" s="38"/>
      <c r="D36" s="137"/>
      <c r="E36" s="137"/>
      <c r="F36" s="87"/>
      <c r="G36" s="82"/>
      <c r="H36" s="209" t="s">
        <v>563</v>
      </c>
      <c r="I36" s="138"/>
      <c r="J36" s="139"/>
      <c r="K36" s="139"/>
      <c r="L36" s="140" t="str">
        <f>IF(I36&lt;&gt;0,((VLOOKUP(I36,'1. Standard_Cost'!$B$4:$D$9,2)+VLOOKUP(I36,'1. Standard_Cost'!$B$4:$D$9,3))*J36*K36),"0")</f>
        <v>0</v>
      </c>
      <c r="M36" s="140">
        <f>L36*'1. Standard_Cost'!$F$4</f>
        <v>0</v>
      </c>
      <c r="N36" s="141">
        <v>0</v>
      </c>
      <c r="O36" s="141">
        <v>0</v>
      </c>
      <c r="P36" s="141">
        <v>0</v>
      </c>
      <c r="Q36" s="141"/>
      <c r="R36" s="142">
        <f>'1. Standard_Cost'!$B$13*N36*P36</f>
        <v>0</v>
      </c>
      <c r="S36" s="142">
        <f>N36*O36*P36*'1. Standard_Cost'!$C$13</f>
        <v>0</v>
      </c>
      <c r="T36" s="142">
        <f>N36*P36*Q36*'1. Standard_Cost'!$D$13</f>
        <v>0</v>
      </c>
      <c r="U36" s="142">
        <f>N36*O36*'1. Standard_Cost'!$E$13</f>
        <v>0</v>
      </c>
      <c r="V36" s="141"/>
      <c r="W36" s="141"/>
      <c r="X36" s="141"/>
      <c r="Y36" s="142">
        <f>+V36*((X36*'1. Standard_Cost'!$B$17)+(W36*X36*'1. Standard_Cost'!$C$17))</f>
        <v>0</v>
      </c>
      <c r="Z36" s="141"/>
      <c r="AA36" s="141"/>
      <c r="AB36" s="142">
        <f>+Z36*'1. Standard_Cost'!$B$21+AA36*'1. Standard_Cost'!$C$21</f>
        <v>0</v>
      </c>
      <c r="AC36" s="143"/>
      <c r="AD36" s="144"/>
      <c r="AE36" s="142">
        <f>SUM(AD36,AC36,AB36,Y36,U36,T36,S36,R36)*'1. Standard_Cost'!$B$29</f>
        <v>0</v>
      </c>
      <c r="AF36" s="142">
        <f t="shared" ref="AF36:AF39" si="36">SUM(AE36,AD36,AC36,AB36,Y36,U36,T36,S36,R36)</f>
        <v>0</v>
      </c>
      <c r="AG36" s="141"/>
      <c r="AH36" s="141"/>
      <c r="AI36" s="141"/>
      <c r="AJ36" s="145"/>
      <c r="AK36" s="145"/>
      <c r="AL36" s="145"/>
      <c r="AM36" s="142">
        <f>AG36*'1. Standard_Cost'!$B$25+'Incremental_Cost Year 2'!AH36*'1. Standard_Cost'!$C$25+'Incremental_Cost Year 2'!AI36*'1. Standard_Cost'!$D$25+'Incremental_Cost Year 2'!AJ36+'Incremental_Cost Year 2'!AL36+AK36</f>
        <v>0</v>
      </c>
      <c r="AN36" s="142">
        <f>AM36*'1. Standard_Cost'!$C$29</f>
        <v>0</v>
      </c>
      <c r="AO36" s="160"/>
      <c r="AQ36" s="20">
        <f>L36+M36</f>
        <v>0</v>
      </c>
      <c r="AR36" s="20">
        <f t="shared" ref="AR36" si="37">AF36</f>
        <v>0</v>
      </c>
      <c r="AS36" s="20">
        <f t="shared" ref="AS36" si="38">AM36+AN36</f>
        <v>0</v>
      </c>
      <c r="AT36" s="20">
        <f>SUM(AQ36,AR36,AS36)</f>
        <v>0</v>
      </c>
      <c r="AU36" s="24">
        <f t="shared" ref="AU36" si="39">AT36</f>
        <v>0</v>
      </c>
      <c r="AV36" s="24"/>
      <c r="AW36" s="24"/>
      <c r="AX36" s="24"/>
      <c r="AY36" s="24"/>
      <c r="AZ36" s="24"/>
      <c r="BA36" s="24"/>
      <c r="BB36" s="25">
        <f>SUM(AU36:BA36)-AT36</f>
        <v>0</v>
      </c>
    </row>
    <row r="37" spans="1:54" ht="183" customHeight="1" outlineLevel="2">
      <c r="A37" s="132"/>
      <c r="B37" s="136"/>
      <c r="C37" s="38"/>
      <c r="D37" s="84"/>
      <c r="E37" s="84"/>
      <c r="F37" s="84"/>
      <c r="G37" s="83"/>
      <c r="H37" s="209" t="s">
        <v>467</v>
      </c>
      <c r="I37" s="138"/>
      <c r="J37" s="139"/>
      <c r="K37" s="139"/>
      <c r="L37" s="140" t="str">
        <f>IF(I37&lt;&gt;0,((VLOOKUP(I37,'1. Standard_Cost'!$B$4:$D$9,2)+VLOOKUP(I37,'1. Standard_Cost'!$B$4:$D$9,3))*J37*K37),"0")</f>
        <v>0</v>
      </c>
      <c r="M37" s="140">
        <f>L37*'1. Standard_Cost'!$F$4</f>
        <v>0</v>
      </c>
      <c r="N37" s="141"/>
      <c r="O37" s="141"/>
      <c r="P37" s="141"/>
      <c r="Q37" s="141"/>
      <c r="R37" s="142">
        <f>'1. Standard_Cost'!$B$13*N37*P37</f>
        <v>0</v>
      </c>
      <c r="S37" s="142">
        <f>N37*O37*P37*'1. Standard_Cost'!$C$13</f>
        <v>0</v>
      </c>
      <c r="T37" s="142">
        <f>N37*P37*Q37*'1. Standard_Cost'!$D$13</f>
        <v>0</v>
      </c>
      <c r="U37" s="142">
        <f>N37*O37*'1. Standard_Cost'!$E$13</f>
        <v>0</v>
      </c>
      <c r="V37" s="141"/>
      <c r="W37" s="141"/>
      <c r="X37" s="141"/>
      <c r="Y37" s="142">
        <f>+V37*((X37*'1. Standard_Cost'!$B$17)+(W37*X37*'1. Standard_Cost'!$C$17))</f>
        <v>0</v>
      </c>
      <c r="Z37" s="141"/>
      <c r="AA37" s="141"/>
      <c r="AB37" s="142">
        <f>+Z37*'1. Standard_Cost'!$B$21+AA37*'1. Standard_Cost'!$C$21</f>
        <v>0</v>
      </c>
      <c r="AC37" s="143"/>
      <c r="AD37" s="144"/>
      <c r="AE37" s="142">
        <f>SUM(AD37,AC37,AB37,Y37,U37,T37,S37,R37)*'1. Standard_Cost'!$B$29</f>
        <v>0</v>
      </c>
      <c r="AF37" s="142">
        <f t="shared" si="36"/>
        <v>0</v>
      </c>
      <c r="AG37" s="141"/>
      <c r="AH37" s="141"/>
      <c r="AI37" s="141"/>
      <c r="AJ37" s="145"/>
      <c r="AK37" s="145"/>
      <c r="AL37" s="145"/>
      <c r="AM37" s="142">
        <f>AG37*'1. Standard_Cost'!$B$25+'Incremental_Cost Year 2'!AH37*'1. Standard_Cost'!$C$25+'Incremental_Cost Year 2'!AI37*'1. Standard_Cost'!$D$25+'Incremental_Cost Year 2'!AJ37+'Incremental_Cost Year 2'!AL37+AK37</f>
        <v>0</v>
      </c>
      <c r="AN37" s="142">
        <f>AM37*'1. Standard_Cost'!$C$29</f>
        <v>0</v>
      </c>
      <c r="AO37" s="160"/>
      <c r="AQ37" s="20">
        <f t="shared" ref="AQ37:AQ39" si="40">L37+M37</f>
        <v>0</v>
      </c>
      <c r="AR37" s="20">
        <f t="shared" ref="AR37:AR39" si="41">AF37</f>
        <v>0</v>
      </c>
      <c r="AS37" s="20">
        <f t="shared" ref="AS37:AS39" si="42">AM37+AN37</f>
        <v>0</v>
      </c>
      <c r="AT37" s="20">
        <f t="shared" ref="AT37:AT39" si="43">SUM(AQ37,AR37,AS37)</f>
        <v>0</v>
      </c>
      <c r="AU37" s="24"/>
      <c r="AV37" s="24"/>
      <c r="AW37" s="24"/>
      <c r="AX37" s="24"/>
      <c r="AY37" s="24"/>
      <c r="AZ37" s="24"/>
      <c r="BA37" s="24"/>
      <c r="BB37" s="25">
        <f t="shared" ref="BB37:BB39" si="44">SUM(AU37:BA37)-AT37</f>
        <v>0</v>
      </c>
    </row>
    <row r="38" spans="1:54" ht="79.95" customHeight="1" outlineLevel="2">
      <c r="A38" s="132"/>
      <c r="B38" s="136"/>
      <c r="C38" s="38"/>
      <c r="D38" s="84"/>
      <c r="E38" s="84"/>
      <c r="F38" s="84"/>
      <c r="G38" s="83"/>
      <c r="H38" s="209" t="s">
        <v>468</v>
      </c>
      <c r="I38" s="138"/>
      <c r="J38" s="139"/>
      <c r="K38" s="139"/>
      <c r="L38" s="140" t="str">
        <f>IF(I38&lt;&gt;0,((VLOOKUP(I38,'1. Standard_Cost'!$B$4:$D$9,2)+VLOOKUP(I38,'1. Standard_Cost'!$B$4:$D$9,3))*J38*K38),"0")</f>
        <v>0</v>
      </c>
      <c r="M38" s="140">
        <f>L38*'1. Standard_Cost'!$F$4</f>
        <v>0</v>
      </c>
      <c r="N38" s="141"/>
      <c r="O38" s="141"/>
      <c r="P38" s="141"/>
      <c r="Q38" s="141"/>
      <c r="R38" s="142">
        <f>'1. Standard_Cost'!$B$13*N38*P38</f>
        <v>0</v>
      </c>
      <c r="S38" s="142">
        <f>N38*O38*P38*'1. Standard_Cost'!$C$13</f>
        <v>0</v>
      </c>
      <c r="T38" s="142">
        <f>N38*P38*Q38*'1. Standard_Cost'!$D$13</f>
        <v>0</v>
      </c>
      <c r="U38" s="142">
        <f>N38*O38*'1. Standard_Cost'!$E$13</f>
        <v>0</v>
      </c>
      <c r="V38" s="141"/>
      <c r="W38" s="141"/>
      <c r="X38" s="141"/>
      <c r="Y38" s="142">
        <f>+V38*((X38*'1. Standard_Cost'!$B$17)+(W38*X38*'1. Standard_Cost'!$C$17))</f>
        <v>0</v>
      </c>
      <c r="Z38" s="141"/>
      <c r="AA38" s="141"/>
      <c r="AB38" s="142">
        <f>+Z38*'1. Standard_Cost'!$B$21+AA38*'1. Standard_Cost'!$C$21</f>
        <v>0</v>
      </c>
      <c r="AC38" s="143"/>
      <c r="AD38" s="144"/>
      <c r="AE38" s="142">
        <f>SUM(AD38,AC38,AB38,Y38,U38,T38,S38,R38)*'1. Standard_Cost'!$B$29</f>
        <v>0</v>
      </c>
      <c r="AF38" s="142">
        <f t="shared" si="36"/>
        <v>0</v>
      </c>
      <c r="AG38" s="141"/>
      <c r="AH38" s="141"/>
      <c r="AI38" s="141"/>
      <c r="AJ38" s="145"/>
      <c r="AK38" s="145"/>
      <c r="AL38" s="145"/>
      <c r="AM38" s="142">
        <f>AG38*'1. Standard_Cost'!$B$25+'Incremental_Cost Year 2'!AH38*'1. Standard_Cost'!$C$25+'Incremental_Cost Year 2'!AI38*'1. Standard_Cost'!$D$25+'Incremental_Cost Year 2'!AJ38+'Incremental_Cost Year 2'!AL38+AK38</f>
        <v>0</v>
      </c>
      <c r="AN38" s="142">
        <f>AM38*'1. Standard_Cost'!$C$29</f>
        <v>0</v>
      </c>
      <c r="AO38" s="160"/>
      <c r="AQ38" s="20">
        <f t="shared" si="40"/>
        <v>0</v>
      </c>
      <c r="AR38" s="20">
        <f t="shared" si="41"/>
        <v>0</v>
      </c>
      <c r="AS38" s="20">
        <f t="shared" si="42"/>
        <v>0</v>
      </c>
      <c r="AT38" s="20">
        <f t="shared" si="43"/>
        <v>0</v>
      </c>
      <c r="AU38" s="24"/>
      <c r="AV38" s="24"/>
      <c r="AW38" s="24"/>
      <c r="AX38" s="24"/>
      <c r="AY38" s="24"/>
      <c r="AZ38" s="24"/>
      <c r="BA38" s="24"/>
      <c r="BB38" s="25">
        <f t="shared" si="44"/>
        <v>0</v>
      </c>
    </row>
    <row r="39" spans="1:54" ht="27.6" outlineLevel="2">
      <c r="A39" s="132"/>
      <c r="B39" s="136"/>
      <c r="C39" s="38"/>
      <c r="D39" s="84"/>
      <c r="E39" s="84"/>
      <c r="F39" s="84"/>
      <c r="G39" s="83"/>
      <c r="H39" s="210" t="s">
        <v>469</v>
      </c>
      <c r="I39" s="138"/>
      <c r="J39" s="139"/>
      <c r="K39" s="139"/>
      <c r="L39" s="140" t="str">
        <f>IF(I39&lt;&gt;0,((VLOOKUP(I39,'1. Standard_Cost'!$B$4:$D$9,2)+VLOOKUP(I39,'1. Standard_Cost'!$B$4:$D$9,3))*J39*K39),"0")</f>
        <v>0</v>
      </c>
      <c r="M39" s="140">
        <f>L39*'1. Standard_Cost'!$F$4</f>
        <v>0</v>
      </c>
      <c r="N39" s="141"/>
      <c r="O39" s="141"/>
      <c r="P39" s="141"/>
      <c r="Q39" s="141"/>
      <c r="R39" s="142">
        <f>'1. Standard_Cost'!$B$13*N39*P39</f>
        <v>0</v>
      </c>
      <c r="S39" s="142">
        <f>N39*O39*P39*'1. Standard_Cost'!$C$13</f>
        <v>0</v>
      </c>
      <c r="T39" s="142">
        <f>N39*P39*Q39*'1. Standard_Cost'!$D$13</f>
        <v>0</v>
      </c>
      <c r="U39" s="142">
        <f>N39*O39*'1. Standard_Cost'!$E$13</f>
        <v>0</v>
      </c>
      <c r="V39" s="141"/>
      <c r="W39" s="141"/>
      <c r="X39" s="141"/>
      <c r="Y39" s="142">
        <f>+V39*((X39*'1. Standard_Cost'!$B$17)+(W39*X39*'1. Standard_Cost'!$C$17))</f>
        <v>0</v>
      </c>
      <c r="Z39" s="141"/>
      <c r="AA39" s="141"/>
      <c r="AB39" s="142">
        <f>+Z39*'1. Standard_Cost'!$B$21+AA39*'1. Standard_Cost'!$C$21</f>
        <v>0</v>
      </c>
      <c r="AC39" s="143"/>
      <c r="AD39" s="144"/>
      <c r="AE39" s="142">
        <f>SUM(AD39,AC39,AB39,Y39,U39,T39,S39,R39)*'1. Standard_Cost'!$B$29</f>
        <v>0</v>
      </c>
      <c r="AF39" s="142">
        <f t="shared" si="36"/>
        <v>0</v>
      </c>
      <c r="AG39" s="141"/>
      <c r="AH39" s="141"/>
      <c r="AI39" s="141"/>
      <c r="AJ39" s="145"/>
      <c r="AK39" s="145"/>
      <c r="AL39" s="145"/>
      <c r="AM39" s="142">
        <f>AG39*'1. Standard_Cost'!$B$25+'Incremental_Cost Year 2'!AH39*'1. Standard_Cost'!$C$25+'Incremental_Cost Year 2'!AI39*'1. Standard_Cost'!$D$25+'Incremental_Cost Year 2'!AJ39+'Incremental_Cost Year 2'!AL39+AK39</f>
        <v>0</v>
      </c>
      <c r="AN39" s="142">
        <f>AM39*'1. Standard_Cost'!$C$29</f>
        <v>0</v>
      </c>
      <c r="AO39" s="160"/>
      <c r="AQ39" s="20">
        <f t="shared" si="40"/>
        <v>0</v>
      </c>
      <c r="AR39" s="20">
        <f t="shared" si="41"/>
        <v>0</v>
      </c>
      <c r="AS39" s="20">
        <f t="shared" si="42"/>
        <v>0</v>
      </c>
      <c r="AT39" s="20">
        <f t="shared" si="43"/>
        <v>0</v>
      </c>
      <c r="AU39" s="24"/>
      <c r="AV39" s="24"/>
      <c r="AW39" s="24"/>
      <c r="AX39" s="24"/>
      <c r="AY39" s="24"/>
      <c r="AZ39" s="24"/>
      <c r="BA39" s="24"/>
      <c r="BB39" s="25">
        <f t="shared" si="44"/>
        <v>0</v>
      </c>
    </row>
    <row r="40" spans="1:54" ht="55.2" outlineLevel="1">
      <c r="A40" s="132"/>
      <c r="B40" s="136"/>
      <c r="C40" s="38"/>
      <c r="D40" s="46" t="s">
        <v>581</v>
      </c>
      <c r="E40" s="86" t="s">
        <v>399</v>
      </c>
      <c r="F40" s="88" t="s">
        <v>437</v>
      </c>
      <c r="G40" s="89" t="s">
        <v>434</v>
      </c>
      <c r="H40" s="180" t="s">
        <v>400</v>
      </c>
      <c r="I40" s="146"/>
      <c r="J40" s="146"/>
      <c r="K40" s="146"/>
      <c r="L40" s="147">
        <f>SUM(L36:L39)</f>
        <v>0</v>
      </c>
      <c r="M40" s="147">
        <f>SUM(M36:M39)</f>
        <v>0</v>
      </c>
      <c r="N40" s="146"/>
      <c r="O40" s="146"/>
      <c r="P40" s="146"/>
      <c r="Q40" s="146"/>
      <c r="R40" s="147">
        <f t="shared" ref="R40:U40" si="45">SUM(R36:R39)</f>
        <v>0</v>
      </c>
      <c r="S40" s="147">
        <f t="shared" si="45"/>
        <v>0</v>
      </c>
      <c r="T40" s="147">
        <f t="shared" si="45"/>
        <v>0</v>
      </c>
      <c r="U40" s="147">
        <f t="shared" si="45"/>
        <v>0</v>
      </c>
      <c r="V40" s="146"/>
      <c r="W40" s="146"/>
      <c r="X40" s="146"/>
      <c r="Y40" s="147">
        <f>SUM(Y36:Y39)</f>
        <v>0</v>
      </c>
      <c r="Z40" s="146"/>
      <c r="AA40" s="146"/>
      <c r="AB40" s="147">
        <f t="shared" ref="AB40:AF40" si="46">SUM(AB36:AB39)</f>
        <v>0</v>
      </c>
      <c r="AC40" s="147">
        <f t="shared" si="46"/>
        <v>0</v>
      </c>
      <c r="AD40" s="147">
        <f t="shared" si="46"/>
        <v>0</v>
      </c>
      <c r="AE40" s="147">
        <f t="shared" si="46"/>
        <v>0</v>
      </c>
      <c r="AF40" s="147">
        <f t="shared" si="46"/>
        <v>0</v>
      </c>
      <c r="AG40" s="146"/>
      <c r="AH40" s="146"/>
      <c r="AI40" s="146"/>
      <c r="AJ40" s="147">
        <f t="shared" ref="AJ40:AN40" si="47">SUM(AJ36:AJ39)</f>
        <v>0</v>
      </c>
      <c r="AK40" s="147">
        <f t="shared" si="47"/>
        <v>0</v>
      </c>
      <c r="AL40" s="147">
        <f t="shared" si="47"/>
        <v>0</v>
      </c>
      <c r="AM40" s="147">
        <f t="shared" si="47"/>
        <v>0</v>
      </c>
      <c r="AN40" s="147">
        <f t="shared" si="47"/>
        <v>0</v>
      </c>
      <c r="AO40" s="166"/>
      <c r="AP40" s="32"/>
      <c r="AQ40" s="147">
        <f t="shared" ref="AQ40:BB40" si="48">SUM(AQ36:AQ39)</f>
        <v>0</v>
      </c>
      <c r="AR40" s="147">
        <f t="shared" si="48"/>
        <v>0</v>
      </c>
      <c r="AS40" s="147">
        <f t="shared" si="48"/>
        <v>0</v>
      </c>
      <c r="AT40" s="147">
        <f t="shared" si="48"/>
        <v>0</v>
      </c>
      <c r="AU40" s="147">
        <f t="shared" si="48"/>
        <v>0</v>
      </c>
      <c r="AV40" s="147">
        <f t="shared" si="48"/>
        <v>0</v>
      </c>
      <c r="AW40" s="147">
        <f t="shared" si="48"/>
        <v>0</v>
      </c>
      <c r="AX40" s="147">
        <f t="shared" si="48"/>
        <v>0</v>
      </c>
      <c r="AY40" s="147">
        <f t="shared" si="48"/>
        <v>0</v>
      </c>
      <c r="AZ40" s="147">
        <f t="shared" si="48"/>
        <v>0</v>
      </c>
      <c r="BA40" s="147">
        <f t="shared" si="48"/>
        <v>0</v>
      </c>
      <c r="BB40" s="147">
        <f t="shared" si="48"/>
        <v>0</v>
      </c>
    </row>
    <row r="41" spans="1:54" s="39" customFormat="1">
      <c r="A41" s="148"/>
      <c r="B41" s="149"/>
      <c r="C41" s="224" t="s">
        <v>401</v>
      </c>
      <c r="D41" s="224"/>
      <c r="E41" s="225"/>
      <c r="F41" s="69"/>
      <c r="G41" s="69"/>
      <c r="H41" s="181" t="s">
        <v>67</v>
      </c>
      <c r="I41" s="150"/>
      <c r="J41" s="150"/>
      <c r="K41" s="150"/>
      <c r="L41" s="151">
        <f>SUM(L50,L57)</f>
        <v>0</v>
      </c>
      <c r="M41" s="151">
        <f>SUM(M50,M57)</f>
        <v>0</v>
      </c>
      <c r="N41" s="151"/>
      <c r="O41" s="150"/>
      <c r="P41" s="150"/>
      <c r="Q41" s="150"/>
      <c r="R41" s="151">
        <f t="shared" ref="R41:U41" si="49">SUM(R50,R57)</f>
        <v>0</v>
      </c>
      <c r="S41" s="151">
        <f t="shared" si="49"/>
        <v>0</v>
      </c>
      <c r="T41" s="151">
        <f t="shared" si="49"/>
        <v>0</v>
      </c>
      <c r="U41" s="151">
        <f t="shared" si="49"/>
        <v>0</v>
      </c>
      <c r="V41" s="150"/>
      <c r="W41" s="150"/>
      <c r="X41" s="150"/>
      <c r="Y41" s="151">
        <f t="shared" ref="Y41" si="50">SUM(Y50,Y57)</f>
        <v>0</v>
      </c>
      <c r="Z41" s="151"/>
      <c r="AA41" s="150"/>
      <c r="AB41" s="151">
        <f t="shared" ref="AB41:AF41" si="51">SUM(AB50,AB57)</f>
        <v>6840000</v>
      </c>
      <c r="AC41" s="151">
        <f t="shared" si="51"/>
        <v>300000</v>
      </c>
      <c r="AD41" s="151">
        <f t="shared" si="51"/>
        <v>0</v>
      </c>
      <c r="AE41" s="151">
        <f t="shared" si="51"/>
        <v>1428000</v>
      </c>
      <c r="AF41" s="151">
        <f t="shared" si="51"/>
        <v>8568000</v>
      </c>
      <c r="AG41" s="151"/>
      <c r="AH41" s="150"/>
      <c r="AI41" s="150"/>
      <c r="AJ41" s="151">
        <f t="shared" ref="AJ41:AN41" si="52">SUM(AJ50,AJ57)</f>
        <v>0</v>
      </c>
      <c r="AK41" s="151">
        <f t="shared" si="52"/>
        <v>0</v>
      </c>
      <c r="AL41" s="151">
        <f t="shared" si="52"/>
        <v>0</v>
      </c>
      <c r="AM41" s="151">
        <f>SUM(AM50,AM57)</f>
        <v>0</v>
      </c>
      <c r="AN41" s="151">
        <f t="shared" si="52"/>
        <v>0</v>
      </c>
      <c r="AO41" s="167"/>
      <c r="AP41" s="40"/>
      <c r="AQ41" s="151">
        <f t="shared" ref="AQ41:BB41" si="53">SUM(AQ50,AQ57)</f>
        <v>0</v>
      </c>
      <c r="AR41" s="151">
        <f t="shared" si="53"/>
        <v>8568000</v>
      </c>
      <c r="AS41" s="151">
        <f t="shared" si="53"/>
        <v>0</v>
      </c>
      <c r="AT41" s="151">
        <f t="shared" si="53"/>
        <v>8568000</v>
      </c>
      <c r="AU41" s="151">
        <f t="shared" si="53"/>
        <v>0</v>
      </c>
      <c r="AV41" s="151">
        <f t="shared" si="53"/>
        <v>0</v>
      </c>
      <c r="AW41" s="151">
        <f t="shared" si="53"/>
        <v>0</v>
      </c>
      <c r="AX41" s="151">
        <f t="shared" si="53"/>
        <v>0</v>
      </c>
      <c r="AY41" s="151"/>
      <c r="AZ41" s="151">
        <f t="shared" si="53"/>
        <v>0</v>
      </c>
      <c r="BA41" s="151">
        <f t="shared" si="53"/>
        <v>0</v>
      </c>
      <c r="BB41" s="151">
        <f t="shared" si="53"/>
        <v>-8568000</v>
      </c>
    </row>
    <row r="42" spans="1:54" ht="46.8" outlineLevel="2">
      <c r="A42" s="132"/>
      <c r="B42" s="136"/>
      <c r="C42" s="38"/>
      <c r="D42" s="137"/>
      <c r="E42" s="137"/>
      <c r="F42" s="87"/>
      <c r="G42" s="82"/>
      <c r="H42" s="209" t="s">
        <v>446</v>
      </c>
      <c r="I42" s="138"/>
      <c r="J42" s="139"/>
      <c r="K42" s="139"/>
      <c r="L42" s="140" t="str">
        <f>IF(I42&lt;&gt;0,((VLOOKUP(I42,'1. Standard_Cost'!$B$4:$D$9,2)+VLOOKUP(I42,'1. Standard_Cost'!$B$4:$D$9,3))*J42*K42),"0")</f>
        <v>0</v>
      </c>
      <c r="M42" s="140">
        <f>L42*'1. Standard_Cost'!$F$4</f>
        <v>0</v>
      </c>
      <c r="N42" s="141"/>
      <c r="O42" s="141"/>
      <c r="P42" s="141"/>
      <c r="Q42" s="141"/>
      <c r="R42" s="142">
        <f>'1. Standard_Cost'!$B$13*N42*P42</f>
        <v>0</v>
      </c>
      <c r="S42" s="142">
        <f>N42*O42*P42*'1. Standard_Cost'!$C$13</f>
        <v>0</v>
      </c>
      <c r="T42" s="142">
        <f>N42*P42*Q42*'1. Standard_Cost'!$D$13</f>
        <v>0</v>
      </c>
      <c r="U42" s="142">
        <f>N42*O42*'1. Standard_Cost'!$E$13</f>
        <v>0</v>
      </c>
      <c r="V42" s="141"/>
      <c r="W42" s="141"/>
      <c r="X42" s="141"/>
      <c r="Y42" s="142">
        <f>+V42*((X42*'1. Standard_Cost'!$B$17)+(W42*X42*'1. Standard_Cost'!$C$17))</f>
        <v>0</v>
      </c>
      <c r="Z42" s="141"/>
      <c r="AA42" s="141">
        <v>20</v>
      </c>
      <c r="AB42" s="142">
        <f>+Z42*'1. Standard_Cost'!$B$21+AA42*'1. Standard_Cost'!$C$21</f>
        <v>380000</v>
      </c>
      <c r="AC42" s="143">
        <f>1000*300</f>
        <v>300000</v>
      </c>
      <c r="AD42" s="144"/>
      <c r="AE42" s="142">
        <f>SUM(AD42,AC42,AB42,Y42,U42,T42,S42,R42)*'1. Standard_Cost'!$B$29</f>
        <v>136000</v>
      </c>
      <c r="AF42" s="142">
        <f t="shared" ref="AF42:AF49" si="54">SUM(AE42,AD42,AC42,AB42,Y42,U42,T42,S42,R42)</f>
        <v>816000</v>
      </c>
      <c r="AG42" s="141"/>
      <c r="AH42" s="141"/>
      <c r="AI42" s="141"/>
      <c r="AJ42" s="145"/>
      <c r="AK42" s="145"/>
      <c r="AL42" s="145"/>
      <c r="AM42" s="142">
        <f>AG42*'1. Standard_Cost'!$B$25+'Incremental_Cost Year 2'!AH42*'1. Standard_Cost'!$C$25+'Incremental_Cost Year 2'!AI42*'1. Standard_Cost'!$D$25+'Incremental_Cost Year 2'!AJ42+'Incremental_Cost Year 2'!AL42+AK42</f>
        <v>0</v>
      </c>
      <c r="AN42" s="142">
        <f>AM42*'1. Standard_Cost'!$C$29</f>
        <v>0</v>
      </c>
      <c r="AO42" s="160"/>
      <c r="AQ42" s="20">
        <f t="shared" ref="AQ42" si="55">L42+M42</f>
        <v>0</v>
      </c>
      <c r="AR42" s="20">
        <f t="shared" ref="AR42" si="56">AF42</f>
        <v>816000</v>
      </c>
      <c r="AS42" s="20">
        <f t="shared" ref="AS42" si="57">AM42+AN42</f>
        <v>0</v>
      </c>
      <c r="AT42" s="20">
        <f>SUM(AQ42,AR42,AS42)</f>
        <v>816000</v>
      </c>
      <c r="AU42" s="24"/>
      <c r="AV42" s="24"/>
      <c r="AW42" s="24"/>
      <c r="AX42" s="24"/>
      <c r="AY42" s="24"/>
      <c r="AZ42" s="24"/>
      <c r="BA42" s="24"/>
      <c r="BB42" s="25">
        <f>SUM(AU42:BA42)-AT42</f>
        <v>-816000</v>
      </c>
    </row>
    <row r="43" spans="1:54" ht="99.6" customHeight="1" outlineLevel="2">
      <c r="A43" s="132"/>
      <c r="B43" s="136"/>
      <c r="C43" s="38"/>
      <c r="D43" s="84"/>
      <c r="E43" s="84"/>
      <c r="F43" s="84"/>
      <c r="G43" s="83"/>
      <c r="H43" s="209" t="s">
        <v>567</v>
      </c>
      <c r="I43" s="138"/>
      <c r="J43" s="139"/>
      <c r="K43" s="139"/>
      <c r="L43" s="140" t="str">
        <f>IF(I43&lt;&gt;0,((VLOOKUP(I43,'1. Standard_Cost'!$B$4:$D$9,2)+VLOOKUP(I43,'1. Standard_Cost'!$B$4:$D$9,3))*J43*K43),"0")</f>
        <v>0</v>
      </c>
      <c r="M43" s="140">
        <f>L43*'1. Standard_Cost'!$F$4</f>
        <v>0</v>
      </c>
      <c r="N43" s="141"/>
      <c r="O43" s="141"/>
      <c r="P43" s="141"/>
      <c r="Q43" s="141"/>
      <c r="R43" s="142">
        <f>'1. Standard_Cost'!$B$13*N43*P43</f>
        <v>0</v>
      </c>
      <c r="S43" s="142">
        <f>N43*O43*P43*'1. Standard_Cost'!$C$13</f>
        <v>0</v>
      </c>
      <c r="T43" s="142">
        <f>N43*P43*Q43*'1. Standard_Cost'!$D$13</f>
        <v>0</v>
      </c>
      <c r="U43" s="142">
        <f>N43*O43*'1. Standard_Cost'!$E$13</f>
        <v>0</v>
      </c>
      <c r="V43" s="141"/>
      <c r="W43" s="141"/>
      <c r="X43" s="141"/>
      <c r="Y43" s="142">
        <f>+V43*((X43*'1. Standard_Cost'!$B$17)+(W43*X43*'1. Standard_Cost'!$C$17))</f>
        <v>0</v>
      </c>
      <c r="Z43" s="141"/>
      <c r="AA43" s="141"/>
      <c r="AB43" s="142">
        <f>+Z43*'1. Standard_Cost'!$B$21+AA43*'1. Standard_Cost'!$C$21</f>
        <v>0</v>
      </c>
      <c r="AC43" s="143"/>
      <c r="AD43" s="144"/>
      <c r="AE43" s="142">
        <f>SUM(AD43,AC43,AB43,Y43,U43,T43,S43,R43)*'1. Standard_Cost'!$B$29</f>
        <v>0</v>
      </c>
      <c r="AF43" s="142">
        <f t="shared" si="54"/>
        <v>0</v>
      </c>
      <c r="AG43" s="141"/>
      <c r="AH43" s="141"/>
      <c r="AI43" s="141"/>
      <c r="AJ43" s="145"/>
      <c r="AK43" s="145"/>
      <c r="AL43" s="145"/>
      <c r="AM43" s="142">
        <f>AG43*'1. Standard_Cost'!$B$25+'Incremental_Cost Year 2'!AH43*'1. Standard_Cost'!$C$25+'Incremental_Cost Year 2'!AI43*'1. Standard_Cost'!$D$25+'Incremental_Cost Year 2'!AJ43+'Incremental_Cost Year 2'!AL43+AK43</f>
        <v>0</v>
      </c>
      <c r="AN43" s="142">
        <f>AM43*'1. Standard_Cost'!$C$29</f>
        <v>0</v>
      </c>
      <c r="AO43" s="160"/>
      <c r="AQ43" s="20">
        <f t="shared" ref="AQ43:AQ49" si="58">L43+M43</f>
        <v>0</v>
      </c>
      <c r="AR43" s="20">
        <f t="shared" ref="AR43:AR49" si="59">AF43</f>
        <v>0</v>
      </c>
      <c r="AS43" s="20">
        <f t="shared" ref="AS43:AS49" si="60">AM43+AN43</f>
        <v>0</v>
      </c>
      <c r="AT43" s="20">
        <f t="shared" ref="AT43:AT49" si="61">SUM(AQ43,AR43,AS43)</f>
        <v>0</v>
      </c>
      <c r="AU43" s="24"/>
      <c r="AV43" s="24"/>
      <c r="AW43" s="24"/>
      <c r="AX43" s="24"/>
      <c r="AY43" s="24"/>
      <c r="AZ43" s="24"/>
      <c r="BA43" s="24"/>
      <c r="BB43" s="25">
        <f t="shared" ref="BB43:BB49" si="62">SUM(AU43:BA43)-AT43</f>
        <v>0</v>
      </c>
    </row>
    <row r="44" spans="1:54" ht="50.4" customHeight="1" outlineLevel="2">
      <c r="A44" s="132"/>
      <c r="B44" s="136"/>
      <c r="C44" s="38"/>
      <c r="D44" s="84"/>
      <c r="E44" s="84"/>
      <c r="F44" s="84"/>
      <c r="G44" s="83"/>
      <c r="H44" s="211" t="s">
        <v>564</v>
      </c>
      <c r="I44" s="138"/>
      <c r="J44" s="139"/>
      <c r="K44" s="139"/>
      <c r="L44" s="140" t="str">
        <f>IF(I44&lt;&gt;0,((VLOOKUP(I44,'1. Standard_Cost'!$B$4:$D$9,2)+VLOOKUP(I44,'1. Standard_Cost'!$B$4:$D$9,3))*J44*K44),"0")</f>
        <v>0</v>
      </c>
      <c r="M44" s="140">
        <f>L44*'1. Standard_Cost'!$F$4</f>
        <v>0</v>
      </c>
      <c r="N44" s="141"/>
      <c r="O44" s="141"/>
      <c r="P44" s="141"/>
      <c r="Q44" s="141"/>
      <c r="R44" s="142">
        <f>'1. Standard_Cost'!$B$13*N44*P44</f>
        <v>0</v>
      </c>
      <c r="S44" s="142">
        <f>N44*O44*P44*'1. Standard_Cost'!$C$13</f>
        <v>0</v>
      </c>
      <c r="T44" s="142">
        <f>N44*P44*Q44*'1. Standard_Cost'!$D$13</f>
        <v>0</v>
      </c>
      <c r="U44" s="142">
        <f>N44*O44*'1. Standard_Cost'!$E$13</f>
        <v>0</v>
      </c>
      <c r="V44" s="141"/>
      <c r="W44" s="141"/>
      <c r="X44" s="141"/>
      <c r="Y44" s="142">
        <f>+V44*((X44*'1. Standard_Cost'!$B$17)+(W44*X44*'1. Standard_Cost'!$C$17))</f>
        <v>0</v>
      </c>
      <c r="Z44" s="141"/>
      <c r="AA44" s="141"/>
      <c r="AB44" s="142">
        <f>+Z44*'1. Standard_Cost'!$B$21+AA44*'1. Standard_Cost'!$C$21</f>
        <v>0</v>
      </c>
      <c r="AC44" s="143"/>
      <c r="AD44" s="144"/>
      <c r="AE44" s="142">
        <f>SUM(AD44,AC44,AB44,Y44,U44,T44,S44,R44)*'1. Standard_Cost'!$B$29</f>
        <v>0</v>
      </c>
      <c r="AF44" s="142">
        <f t="shared" si="54"/>
        <v>0</v>
      </c>
      <c r="AG44" s="141"/>
      <c r="AH44" s="141"/>
      <c r="AI44" s="141"/>
      <c r="AJ44" s="145"/>
      <c r="AK44" s="145"/>
      <c r="AL44" s="145"/>
      <c r="AM44" s="142">
        <f>AG44*'1. Standard_Cost'!$B$25+'Incremental_Cost Year 2'!AH47*'1. Standard_Cost'!$C$25+'Incremental_Cost Year 2'!AI47*'1. Standard_Cost'!$D$25+'Incremental_Cost Year 2'!AJ47+'Incremental_Cost Year 2'!AL47+AK44</f>
        <v>0</v>
      </c>
      <c r="AN44" s="142">
        <f>AM44*'1. Standard_Cost'!$C$29</f>
        <v>0</v>
      </c>
      <c r="AO44" s="160"/>
      <c r="AQ44" s="20">
        <f t="shared" si="58"/>
        <v>0</v>
      </c>
      <c r="AR44" s="20">
        <f t="shared" si="59"/>
        <v>0</v>
      </c>
      <c r="AS44" s="20">
        <f t="shared" si="60"/>
        <v>0</v>
      </c>
      <c r="AT44" s="20">
        <f t="shared" si="61"/>
        <v>0</v>
      </c>
      <c r="AU44" s="24"/>
      <c r="AV44" s="24"/>
      <c r="AW44" s="24"/>
      <c r="AX44" s="24"/>
      <c r="AY44" s="24"/>
      <c r="AZ44" s="24"/>
      <c r="BA44" s="24"/>
      <c r="BB44" s="25">
        <f t="shared" si="62"/>
        <v>0</v>
      </c>
    </row>
    <row r="45" spans="1:54" ht="37.950000000000003" customHeight="1" outlineLevel="2">
      <c r="A45" s="132"/>
      <c r="B45" s="136"/>
      <c r="C45" s="38"/>
      <c r="D45" s="84"/>
      <c r="E45" s="84"/>
      <c r="F45" s="84"/>
      <c r="G45" s="83"/>
      <c r="H45" s="211" t="s">
        <v>565</v>
      </c>
      <c r="I45" s="138"/>
      <c r="J45" s="139"/>
      <c r="K45" s="139"/>
      <c r="L45" s="140" t="str">
        <f>IF(I45&lt;&gt;0,((VLOOKUP(I45,'1. Standard_Cost'!$B$4:$D$9,2)+VLOOKUP(I45,'1. Standard_Cost'!$B$4:$D$9,3))*J45*K45),"0")</f>
        <v>0</v>
      </c>
      <c r="M45" s="140">
        <f>L45*'1. Standard_Cost'!$F$4</f>
        <v>0</v>
      </c>
      <c r="N45" s="141"/>
      <c r="O45" s="141"/>
      <c r="P45" s="141"/>
      <c r="Q45" s="141"/>
      <c r="R45" s="142">
        <f>'1. Standard_Cost'!$B$13*N45*P45</f>
        <v>0</v>
      </c>
      <c r="S45" s="142">
        <f>N45*O45*P45*'1. Standard_Cost'!$C$13</f>
        <v>0</v>
      </c>
      <c r="T45" s="142">
        <f>N45*P45*Q45*'1. Standard_Cost'!$D$13</f>
        <v>0</v>
      </c>
      <c r="U45" s="142">
        <f>N45*O45*'1. Standard_Cost'!$E$13</f>
        <v>0</v>
      </c>
      <c r="V45" s="141"/>
      <c r="W45" s="141"/>
      <c r="X45" s="141"/>
      <c r="Y45" s="142">
        <f>+V45*((X45*'1. Standard_Cost'!$B$17)+(W45*X45*'1. Standard_Cost'!$C$17))</f>
        <v>0</v>
      </c>
      <c r="Z45" s="141"/>
      <c r="AA45" s="141"/>
      <c r="AB45" s="142">
        <f>+Z45*'1. Standard_Cost'!$B$21+AA45*'1. Standard_Cost'!$C$21</f>
        <v>0</v>
      </c>
      <c r="AC45" s="143"/>
      <c r="AD45" s="144"/>
      <c r="AE45" s="142">
        <f>SUM(AD45,AC45,AB45,Y45,U45,T45,S45,R45)*'1. Standard_Cost'!$B$29</f>
        <v>0</v>
      </c>
      <c r="AF45" s="142">
        <f t="shared" si="54"/>
        <v>0</v>
      </c>
      <c r="AG45" s="141"/>
      <c r="AH45" s="141"/>
      <c r="AI45" s="141"/>
      <c r="AJ45" s="145"/>
      <c r="AK45" s="145"/>
      <c r="AL45" s="145"/>
      <c r="AM45" s="142">
        <f>AG45*'1. Standard_Cost'!$B$25+'Incremental_Cost Year 2'!AH48*'1. Standard_Cost'!$C$25+'Incremental_Cost Year 2'!AI48*'1. Standard_Cost'!$D$25+'Incremental_Cost Year 2'!AJ48+'Incremental_Cost Year 2'!AL48+AK45</f>
        <v>0</v>
      </c>
      <c r="AN45" s="142">
        <f>AM45*'1. Standard_Cost'!$C$29</f>
        <v>0</v>
      </c>
      <c r="AO45" s="160"/>
      <c r="AQ45" s="20">
        <f t="shared" si="58"/>
        <v>0</v>
      </c>
      <c r="AR45" s="20">
        <f t="shared" si="59"/>
        <v>0</v>
      </c>
      <c r="AS45" s="20">
        <f t="shared" si="60"/>
        <v>0</v>
      </c>
      <c r="AT45" s="20">
        <f t="shared" si="61"/>
        <v>0</v>
      </c>
      <c r="AU45" s="24"/>
      <c r="AV45" s="24"/>
      <c r="AW45" s="24"/>
      <c r="AX45" s="24"/>
      <c r="AY45" s="24"/>
      <c r="AZ45" s="24"/>
      <c r="BA45" s="24"/>
      <c r="BB45" s="25">
        <f t="shared" si="62"/>
        <v>0</v>
      </c>
    </row>
    <row r="46" spans="1:54" ht="24.6" customHeight="1" outlineLevel="2">
      <c r="A46" s="132"/>
      <c r="B46" s="136"/>
      <c r="C46" s="38"/>
      <c r="D46" s="84"/>
      <c r="E46" s="84"/>
      <c r="F46" s="84"/>
      <c r="G46" s="83"/>
      <c r="H46" s="211" t="s">
        <v>566</v>
      </c>
      <c r="I46" s="138"/>
      <c r="J46" s="139"/>
      <c r="K46" s="139"/>
      <c r="L46" s="140" t="str">
        <f>IF(I46&lt;&gt;0,((VLOOKUP(I46,'1. Standard_Cost'!$B$4:$D$9,2)+VLOOKUP(I46,'1. Standard_Cost'!$B$4:$D$9,3))*J46*K46),"0")</f>
        <v>0</v>
      </c>
      <c r="M46" s="140">
        <f>L46*'1. Standard_Cost'!$F$4</f>
        <v>0</v>
      </c>
      <c r="N46" s="141"/>
      <c r="O46" s="141"/>
      <c r="P46" s="141"/>
      <c r="Q46" s="141"/>
      <c r="R46" s="142">
        <f>'1. Standard_Cost'!$B$13*N46*P46</f>
        <v>0</v>
      </c>
      <c r="S46" s="142">
        <f>N46*O46*P46*'1. Standard_Cost'!$C$13</f>
        <v>0</v>
      </c>
      <c r="T46" s="142">
        <f>N46*P46*Q46*'1. Standard_Cost'!$D$13</f>
        <v>0</v>
      </c>
      <c r="U46" s="142">
        <f>N46*O46*'1. Standard_Cost'!$E$13</f>
        <v>0</v>
      </c>
      <c r="V46" s="141"/>
      <c r="W46" s="141"/>
      <c r="X46" s="141"/>
      <c r="Y46" s="142">
        <f>+V46*((X46*'1. Standard_Cost'!$B$17)+(W46*X46*'1. Standard_Cost'!$C$17))</f>
        <v>0</v>
      </c>
      <c r="Z46" s="141"/>
      <c r="AA46" s="141"/>
      <c r="AB46" s="142">
        <f>+Z46*'1. Standard_Cost'!$B$21+AA46*'1. Standard_Cost'!$C$21</f>
        <v>0</v>
      </c>
      <c r="AC46" s="143"/>
      <c r="AD46" s="144"/>
      <c r="AE46" s="142">
        <f>SUM(AD46,AC46,AB46,Y46,U46,T46,S46,R46)*'1. Standard_Cost'!$B$29</f>
        <v>0</v>
      </c>
      <c r="AF46" s="142">
        <f t="shared" si="54"/>
        <v>0</v>
      </c>
      <c r="AG46" s="141"/>
      <c r="AH46" s="141"/>
      <c r="AI46" s="141"/>
      <c r="AJ46" s="145"/>
      <c r="AK46" s="145"/>
      <c r="AL46" s="145"/>
      <c r="AM46" s="142">
        <f>AG46*'1. Standard_Cost'!$B$25+'Incremental_Cost Year 2'!AH49*'1. Standard_Cost'!$C$25+'Incremental_Cost Year 2'!AI49*'1. Standard_Cost'!$D$25+'Incremental_Cost Year 2'!AJ49+'Incremental_Cost Year 2'!AL49+AK46</f>
        <v>0</v>
      </c>
      <c r="AN46" s="142">
        <f>AM46*'1. Standard_Cost'!$C$29</f>
        <v>0</v>
      </c>
      <c r="AO46" s="160"/>
      <c r="AQ46" s="20">
        <f t="shared" si="58"/>
        <v>0</v>
      </c>
      <c r="AR46" s="20">
        <f t="shared" si="59"/>
        <v>0</v>
      </c>
      <c r="AS46" s="20">
        <f t="shared" si="60"/>
        <v>0</v>
      </c>
      <c r="AT46" s="20">
        <f t="shared" si="61"/>
        <v>0</v>
      </c>
      <c r="AU46" s="24"/>
      <c r="AV46" s="24"/>
      <c r="AW46" s="24"/>
      <c r="AX46" s="24"/>
      <c r="AY46" s="24"/>
      <c r="AZ46" s="24"/>
      <c r="BA46" s="24"/>
      <c r="BB46" s="25">
        <f t="shared" si="62"/>
        <v>0</v>
      </c>
    </row>
    <row r="47" spans="1:54" ht="27.6" outlineLevel="2">
      <c r="A47" s="132"/>
      <c r="B47" s="136"/>
      <c r="C47" s="38"/>
      <c r="D47" s="84"/>
      <c r="E47" s="84"/>
      <c r="F47" s="84"/>
      <c r="G47" s="83"/>
      <c r="H47" s="182" t="s">
        <v>470</v>
      </c>
      <c r="I47" s="138"/>
      <c r="J47" s="139"/>
      <c r="K47" s="139"/>
      <c r="L47" s="140" t="str">
        <f>IF(I47&lt;&gt;0,((VLOOKUP(I47,'1. Standard_Cost'!$B$4:$D$9,2)+VLOOKUP(I47,'1. Standard_Cost'!$B$4:$D$9,3))*J47*K47),"0")</f>
        <v>0</v>
      </c>
      <c r="M47" s="140">
        <f>L47*'1. Standard_Cost'!$F$4</f>
        <v>0</v>
      </c>
      <c r="N47" s="141"/>
      <c r="O47" s="141"/>
      <c r="P47" s="141"/>
      <c r="Q47" s="141"/>
      <c r="R47" s="142">
        <f>'1. Standard_Cost'!$B$13*N47*P47</f>
        <v>0</v>
      </c>
      <c r="S47" s="142">
        <f>N47*O47*P47*'1. Standard_Cost'!$C$13</f>
        <v>0</v>
      </c>
      <c r="T47" s="142">
        <f>N47*P47*Q47*'1. Standard_Cost'!$D$13</f>
        <v>0</v>
      </c>
      <c r="U47" s="142">
        <f>N47*O47*'1. Standard_Cost'!$E$13</f>
        <v>0</v>
      </c>
      <c r="V47" s="141"/>
      <c r="W47" s="141"/>
      <c r="X47" s="141"/>
      <c r="Y47" s="142">
        <f>+V47*((X47*'1. Standard_Cost'!$B$17)+(W47*X47*'1. Standard_Cost'!$C$17))</f>
        <v>0</v>
      </c>
      <c r="Z47" s="141"/>
      <c r="AA47" s="141"/>
      <c r="AB47" s="142">
        <f>+Z47*'1. Standard_Cost'!$B$21+AA47*'1. Standard_Cost'!$C$21</f>
        <v>0</v>
      </c>
      <c r="AC47" s="143"/>
      <c r="AD47" s="144"/>
      <c r="AE47" s="142">
        <f>SUM(AD47,AC47,AB47,Y47,U47,T47,S47,R47)*'1. Standard_Cost'!$B$29</f>
        <v>0</v>
      </c>
      <c r="AF47" s="142">
        <f t="shared" si="54"/>
        <v>0</v>
      </c>
      <c r="AG47" s="141"/>
      <c r="AH47" s="141"/>
      <c r="AI47" s="141"/>
      <c r="AJ47" s="145"/>
      <c r="AK47" s="145"/>
      <c r="AL47" s="145"/>
      <c r="AM47" s="142">
        <f>AG47*'1. Standard_Cost'!$B$25+'Incremental_Cost Year 2'!AH47*'1. Standard_Cost'!$C$25+'Incremental_Cost Year 2'!AI47*'1. Standard_Cost'!$D$25+'Incremental_Cost Year 2'!AJ47+'Incremental_Cost Year 2'!AL47+AK47</f>
        <v>0</v>
      </c>
      <c r="AN47" s="142">
        <f>AM47*'1. Standard_Cost'!$C$29</f>
        <v>0</v>
      </c>
      <c r="AO47" s="160"/>
      <c r="AQ47" s="20">
        <f t="shared" si="58"/>
        <v>0</v>
      </c>
      <c r="AR47" s="20">
        <f t="shared" si="59"/>
        <v>0</v>
      </c>
      <c r="AS47" s="20">
        <f t="shared" si="60"/>
        <v>0</v>
      </c>
      <c r="AT47" s="20">
        <f t="shared" si="61"/>
        <v>0</v>
      </c>
      <c r="AU47" s="24"/>
      <c r="AV47" s="24"/>
      <c r="AW47" s="24"/>
      <c r="AX47" s="24"/>
      <c r="AY47" s="24"/>
      <c r="AZ47" s="24"/>
      <c r="BA47" s="24"/>
      <c r="BB47" s="25">
        <f t="shared" si="62"/>
        <v>0</v>
      </c>
    </row>
    <row r="48" spans="1:54" ht="27.6" outlineLevel="2">
      <c r="A48" s="132"/>
      <c r="B48" s="136"/>
      <c r="C48" s="38"/>
      <c r="D48" s="84"/>
      <c r="E48" s="84"/>
      <c r="F48" s="84"/>
      <c r="G48" s="83"/>
      <c r="H48" s="182" t="s">
        <v>471</v>
      </c>
      <c r="I48" s="138"/>
      <c r="J48" s="139"/>
      <c r="K48" s="139"/>
      <c r="L48" s="140" t="str">
        <f>IF(I48&lt;&gt;0,((VLOOKUP(I48,'1. Standard_Cost'!$B$4:$D$9,2)+VLOOKUP(I48,'1. Standard_Cost'!$B$4:$D$9,3))*J48*K48),"0")</f>
        <v>0</v>
      </c>
      <c r="M48" s="140">
        <f>L48*'1. Standard_Cost'!$F$4</f>
        <v>0</v>
      </c>
      <c r="N48" s="141"/>
      <c r="O48" s="141"/>
      <c r="P48" s="141"/>
      <c r="Q48" s="141"/>
      <c r="R48" s="142">
        <f>'1. Standard_Cost'!$B$13*N48*P48</f>
        <v>0</v>
      </c>
      <c r="S48" s="142">
        <f>N48*O48*P48*'1. Standard_Cost'!$C$13</f>
        <v>0</v>
      </c>
      <c r="T48" s="142">
        <f>N48*P48*Q48*'1. Standard_Cost'!$D$13</f>
        <v>0</v>
      </c>
      <c r="U48" s="142">
        <f>N48*O48*'1. Standard_Cost'!$E$13</f>
        <v>0</v>
      </c>
      <c r="V48" s="141"/>
      <c r="W48" s="141"/>
      <c r="X48" s="141"/>
      <c r="Y48" s="142">
        <f>+V48*((X48*'1. Standard_Cost'!$B$17)+(W48*X48*'1. Standard_Cost'!$C$17))</f>
        <v>0</v>
      </c>
      <c r="Z48" s="141"/>
      <c r="AA48" s="141"/>
      <c r="AB48" s="142">
        <f>+Z48*'1. Standard_Cost'!$B$21+AA48*'1. Standard_Cost'!$C$21</f>
        <v>0</v>
      </c>
      <c r="AC48" s="143"/>
      <c r="AD48" s="144"/>
      <c r="AE48" s="142">
        <f>SUM(AD48,AC48,AB48,Y48,U48,T48,S48,R48)*'1. Standard_Cost'!$B$29</f>
        <v>0</v>
      </c>
      <c r="AF48" s="142">
        <f t="shared" si="54"/>
        <v>0</v>
      </c>
      <c r="AG48" s="141"/>
      <c r="AH48" s="141"/>
      <c r="AI48" s="141"/>
      <c r="AJ48" s="145"/>
      <c r="AK48" s="145"/>
      <c r="AL48" s="145"/>
      <c r="AM48" s="142">
        <f>AG48*'1. Standard_Cost'!$B$25+'Incremental_Cost Year 2'!AH48*'1. Standard_Cost'!$C$25+'Incremental_Cost Year 2'!AI48*'1. Standard_Cost'!$D$25+'Incremental_Cost Year 2'!AJ48+'Incremental_Cost Year 2'!AL48+AK48</f>
        <v>0</v>
      </c>
      <c r="AN48" s="142">
        <f>AM48*'1. Standard_Cost'!$C$29</f>
        <v>0</v>
      </c>
      <c r="AO48" s="160"/>
      <c r="AQ48" s="20">
        <f t="shared" si="58"/>
        <v>0</v>
      </c>
      <c r="AR48" s="20">
        <f t="shared" si="59"/>
        <v>0</v>
      </c>
      <c r="AS48" s="20">
        <f t="shared" si="60"/>
        <v>0</v>
      </c>
      <c r="AT48" s="20">
        <f t="shared" si="61"/>
        <v>0</v>
      </c>
      <c r="AU48" s="24"/>
      <c r="AV48" s="24"/>
      <c r="AW48" s="24"/>
      <c r="AX48" s="24"/>
      <c r="AY48" s="24"/>
      <c r="AZ48" s="24"/>
      <c r="BA48" s="24"/>
      <c r="BB48" s="25">
        <f t="shared" si="62"/>
        <v>0</v>
      </c>
    </row>
    <row r="49" spans="1:54" ht="27.6" outlineLevel="2">
      <c r="A49" s="132"/>
      <c r="B49" s="136"/>
      <c r="C49" s="38"/>
      <c r="D49" s="84"/>
      <c r="E49" s="84"/>
      <c r="F49" s="84"/>
      <c r="G49" s="83"/>
      <c r="H49" s="182" t="s">
        <v>472</v>
      </c>
      <c r="I49" s="138"/>
      <c r="J49" s="139"/>
      <c r="K49" s="139"/>
      <c r="L49" s="140" t="str">
        <f>IF(I49&lt;&gt;0,((VLOOKUP(I49,'1. Standard_Cost'!$B$4:$D$9,2)+VLOOKUP(I49,'1. Standard_Cost'!$B$4:$D$9,3))*J49*K49),"0")</f>
        <v>0</v>
      </c>
      <c r="M49" s="140">
        <f>L49*'1. Standard_Cost'!$F$4</f>
        <v>0</v>
      </c>
      <c r="N49" s="141"/>
      <c r="O49" s="141"/>
      <c r="P49" s="141"/>
      <c r="Q49" s="141"/>
      <c r="R49" s="142">
        <f>'1. Standard_Cost'!$B$13*N49*P49</f>
        <v>0</v>
      </c>
      <c r="S49" s="142">
        <f>N49*O49*P49*'1. Standard_Cost'!$C$13</f>
        <v>0</v>
      </c>
      <c r="T49" s="142">
        <f>N49*P49*Q49*'1. Standard_Cost'!$D$13</f>
        <v>0</v>
      </c>
      <c r="U49" s="142">
        <f>N49*O49*'1. Standard_Cost'!$E$13</f>
        <v>0</v>
      </c>
      <c r="V49" s="141"/>
      <c r="W49" s="141"/>
      <c r="X49" s="141"/>
      <c r="Y49" s="142">
        <f>+V49*((X49*'1. Standard_Cost'!$B$17)+(W49*X49*'1. Standard_Cost'!$C$17))</f>
        <v>0</v>
      </c>
      <c r="Z49" s="141"/>
      <c r="AA49" s="141"/>
      <c r="AB49" s="142">
        <f>+Z49*'1. Standard_Cost'!$B$21+AA49*'1. Standard_Cost'!$C$21</f>
        <v>0</v>
      </c>
      <c r="AC49" s="143"/>
      <c r="AD49" s="144"/>
      <c r="AE49" s="142">
        <f>SUM(AD49,AC49,AB49,Y49,U49,T49,S49,R49)*'1. Standard_Cost'!$B$29</f>
        <v>0</v>
      </c>
      <c r="AF49" s="142">
        <f t="shared" si="54"/>
        <v>0</v>
      </c>
      <c r="AG49" s="141"/>
      <c r="AH49" s="141"/>
      <c r="AI49" s="141"/>
      <c r="AJ49" s="145"/>
      <c r="AK49" s="145"/>
      <c r="AL49" s="145"/>
      <c r="AM49" s="142">
        <f>AG49*'1. Standard_Cost'!$B$25+'Incremental_Cost Year 2'!AH49*'1. Standard_Cost'!$C$25+'Incremental_Cost Year 2'!AI49*'1. Standard_Cost'!$D$25+'Incremental_Cost Year 2'!AJ49+'Incremental_Cost Year 2'!AL49+AK49</f>
        <v>0</v>
      </c>
      <c r="AN49" s="142">
        <f>AM49*'1. Standard_Cost'!$C$29</f>
        <v>0</v>
      </c>
      <c r="AO49" s="160"/>
      <c r="AQ49" s="20">
        <f t="shared" si="58"/>
        <v>0</v>
      </c>
      <c r="AR49" s="20">
        <f t="shared" si="59"/>
        <v>0</v>
      </c>
      <c r="AS49" s="20">
        <f t="shared" si="60"/>
        <v>0</v>
      </c>
      <c r="AT49" s="20">
        <f t="shared" si="61"/>
        <v>0</v>
      </c>
      <c r="AU49" s="24"/>
      <c r="AV49" s="24"/>
      <c r="AW49" s="24"/>
      <c r="AX49" s="24"/>
      <c r="AY49" s="24"/>
      <c r="AZ49" s="24"/>
      <c r="BA49" s="24"/>
      <c r="BB49" s="25">
        <f t="shared" si="62"/>
        <v>0</v>
      </c>
    </row>
    <row r="50" spans="1:54" ht="82.8" outlineLevel="1">
      <c r="A50" s="132"/>
      <c r="B50" s="136"/>
      <c r="C50" s="38"/>
      <c r="D50" s="86" t="s">
        <v>582</v>
      </c>
      <c r="E50" s="86" t="s">
        <v>402</v>
      </c>
      <c r="F50" s="88" t="s">
        <v>438</v>
      </c>
      <c r="G50" s="89" t="s">
        <v>434</v>
      </c>
      <c r="H50" s="180" t="s">
        <v>116</v>
      </c>
      <c r="I50" s="146"/>
      <c r="J50" s="146"/>
      <c r="K50" s="146"/>
      <c r="L50" s="147">
        <f>SUM(L42:L49)</f>
        <v>0</v>
      </c>
      <c r="M50" s="147">
        <f>SUM(M42:M49)</f>
        <v>0</v>
      </c>
      <c r="N50" s="146"/>
      <c r="O50" s="146"/>
      <c r="P50" s="146"/>
      <c r="Q50" s="146"/>
      <c r="R50" s="147">
        <f t="shared" ref="R50:U50" si="63">SUM(R42:R49)</f>
        <v>0</v>
      </c>
      <c r="S50" s="147">
        <f t="shared" si="63"/>
        <v>0</v>
      </c>
      <c r="T50" s="147">
        <f t="shared" si="63"/>
        <v>0</v>
      </c>
      <c r="U50" s="147">
        <f t="shared" si="63"/>
        <v>0</v>
      </c>
      <c r="V50" s="146"/>
      <c r="W50" s="146"/>
      <c r="X50" s="146"/>
      <c r="Y50" s="147">
        <f>SUM(Y42:Y49)</f>
        <v>0</v>
      </c>
      <c r="Z50" s="146"/>
      <c r="AA50" s="146"/>
      <c r="AB50" s="147">
        <f t="shared" ref="AB50:AF50" si="64">SUM(AB42:AB49)</f>
        <v>380000</v>
      </c>
      <c r="AC50" s="147">
        <f t="shared" si="64"/>
        <v>300000</v>
      </c>
      <c r="AD50" s="147">
        <f t="shared" si="64"/>
        <v>0</v>
      </c>
      <c r="AE50" s="147">
        <f t="shared" si="64"/>
        <v>136000</v>
      </c>
      <c r="AF50" s="147">
        <f t="shared" si="64"/>
        <v>816000</v>
      </c>
      <c r="AG50" s="146"/>
      <c r="AH50" s="146"/>
      <c r="AI50" s="146"/>
      <c r="AJ50" s="147">
        <f t="shared" ref="AJ50:AN50" si="65">SUM(AJ42:AJ49)</f>
        <v>0</v>
      </c>
      <c r="AK50" s="147">
        <f t="shared" si="65"/>
        <v>0</v>
      </c>
      <c r="AL50" s="147">
        <f t="shared" si="65"/>
        <v>0</v>
      </c>
      <c r="AM50" s="147">
        <f t="shared" si="65"/>
        <v>0</v>
      </c>
      <c r="AN50" s="147">
        <f t="shared" si="65"/>
        <v>0</v>
      </c>
      <c r="AO50" s="166"/>
      <c r="AP50" s="32"/>
      <c r="AQ50" s="147">
        <f t="shared" ref="AQ50:BB50" si="66">SUM(AQ42:AQ49)</f>
        <v>0</v>
      </c>
      <c r="AR50" s="147">
        <f t="shared" si="66"/>
        <v>816000</v>
      </c>
      <c r="AS50" s="147">
        <f t="shared" si="66"/>
        <v>0</v>
      </c>
      <c r="AT50" s="147">
        <f t="shared" si="66"/>
        <v>816000</v>
      </c>
      <c r="AU50" s="147">
        <f t="shared" si="66"/>
        <v>0</v>
      </c>
      <c r="AV50" s="147">
        <f t="shared" si="66"/>
        <v>0</v>
      </c>
      <c r="AW50" s="147">
        <f t="shared" si="66"/>
        <v>0</v>
      </c>
      <c r="AX50" s="147">
        <f t="shared" si="66"/>
        <v>0</v>
      </c>
      <c r="AY50" s="147"/>
      <c r="AZ50" s="147">
        <f t="shared" si="66"/>
        <v>0</v>
      </c>
      <c r="BA50" s="147">
        <f t="shared" si="66"/>
        <v>0</v>
      </c>
      <c r="BB50" s="147">
        <f t="shared" si="66"/>
        <v>-816000</v>
      </c>
    </row>
    <row r="51" spans="1:54" ht="124.8" outlineLevel="2">
      <c r="A51" s="132"/>
      <c r="B51" s="136"/>
      <c r="C51" s="38"/>
      <c r="D51" s="137"/>
      <c r="E51" s="137"/>
      <c r="F51" s="87"/>
      <c r="G51" s="82"/>
      <c r="H51" s="209" t="s">
        <v>473</v>
      </c>
      <c r="I51" s="138"/>
      <c r="J51" s="139"/>
      <c r="K51" s="139"/>
      <c r="L51" s="140" t="str">
        <f>IF(I51&lt;&gt;0,((VLOOKUP(I51,'1. Standard_Cost'!$B$4:$D$9,2)+VLOOKUP(I51,'1. Standard_Cost'!$B$4:$D$9,3))*J51*K51),"0")</f>
        <v>0</v>
      </c>
      <c r="M51" s="140">
        <f>L51*'1. Standard_Cost'!$F$4</f>
        <v>0</v>
      </c>
      <c r="N51" s="141"/>
      <c r="O51" s="141"/>
      <c r="P51" s="141"/>
      <c r="Q51" s="141"/>
      <c r="R51" s="142">
        <f>'1. Standard_Cost'!$B$13*N51*P51</f>
        <v>0</v>
      </c>
      <c r="S51" s="142">
        <f>N51*O51*P51*'1. Standard_Cost'!$C$13</f>
        <v>0</v>
      </c>
      <c r="T51" s="142">
        <f>N51*P51*Q51*'1. Standard_Cost'!$D$13</f>
        <v>0</v>
      </c>
      <c r="U51" s="142">
        <f>N51*O51*'1. Standard_Cost'!$E$13</f>
        <v>0</v>
      </c>
      <c r="V51" s="141"/>
      <c r="W51" s="141"/>
      <c r="X51" s="141"/>
      <c r="Y51" s="142">
        <f>+V51*((X51*'1. Standard_Cost'!$B$17)+(W51*X51*'1. Standard_Cost'!$C$17))</f>
        <v>0</v>
      </c>
      <c r="Z51" s="141"/>
      <c r="AA51" s="141">
        <v>60</v>
      </c>
      <c r="AB51" s="142">
        <f>+Z51*'1. Standard_Cost'!$B$21+AA51*'1. Standard_Cost'!$C$21</f>
        <v>1140000</v>
      </c>
      <c r="AC51" s="143"/>
      <c r="AD51" s="144"/>
      <c r="AE51" s="142">
        <f>SUM(AD51,AC51,AB51,Y51,U51,T51,S51,R51)*'1. Standard_Cost'!$B$29</f>
        <v>228000</v>
      </c>
      <c r="AF51" s="142">
        <f t="shared" ref="AF51:AF56" si="67">SUM(AE51,AD51,AC51,AB51,Y51,U51,T51,S51,R51)</f>
        <v>1368000</v>
      </c>
      <c r="AG51" s="141"/>
      <c r="AH51" s="141"/>
      <c r="AI51" s="141"/>
      <c r="AJ51" s="145"/>
      <c r="AK51" s="145"/>
      <c r="AL51" s="145"/>
      <c r="AM51" s="142">
        <f>AG51*'1. Standard_Cost'!$B$25+'Incremental_Cost Year 2'!AH51*'1. Standard_Cost'!$C$25+'Incremental_Cost Year 2'!AI51*'1. Standard_Cost'!$D$25+'Incremental_Cost Year 2'!AJ51+'Incremental_Cost Year 2'!AL51+AK51</f>
        <v>0</v>
      </c>
      <c r="AN51" s="142">
        <f>AM51*'1. Standard_Cost'!$C$29</f>
        <v>0</v>
      </c>
      <c r="AO51" s="160"/>
      <c r="AQ51" s="20">
        <f t="shared" ref="AQ51" si="68">L51+M51</f>
        <v>0</v>
      </c>
      <c r="AR51" s="20">
        <f>AF51</f>
        <v>1368000</v>
      </c>
      <c r="AS51" s="20">
        <f t="shared" ref="AS51" si="69">AM51+AN51</f>
        <v>0</v>
      </c>
      <c r="AT51" s="20">
        <f t="shared" ref="AT51" si="70">SUM(AQ51,AR51,AS51)</f>
        <v>1368000</v>
      </c>
      <c r="AU51" s="24"/>
      <c r="AV51" s="24"/>
      <c r="AW51" s="24"/>
      <c r="AX51" s="24"/>
      <c r="AY51" s="24"/>
      <c r="AZ51" s="24"/>
      <c r="BA51" s="24"/>
      <c r="BB51" s="25">
        <f>SUM(AU51:BA51)-AT51</f>
        <v>-1368000</v>
      </c>
    </row>
    <row r="52" spans="1:54" ht="124.8" outlineLevel="2">
      <c r="A52" s="132"/>
      <c r="B52" s="136"/>
      <c r="C52" s="38"/>
      <c r="D52" s="84"/>
      <c r="E52" s="84"/>
      <c r="F52" s="84"/>
      <c r="G52" s="83"/>
      <c r="H52" s="209" t="s">
        <v>476</v>
      </c>
      <c r="I52" s="138"/>
      <c r="J52" s="139"/>
      <c r="K52" s="139"/>
      <c r="L52" s="140" t="str">
        <f>IF(I52&lt;&gt;0,((VLOOKUP(I52,'1. Standard_Cost'!$B$4:$D$9,2)+VLOOKUP(I52,'1. Standard_Cost'!$B$4:$D$9,3))*J52*K52),"0")</f>
        <v>0</v>
      </c>
      <c r="M52" s="140">
        <f>L52*'1. Standard_Cost'!$F$4</f>
        <v>0</v>
      </c>
      <c r="N52" s="141"/>
      <c r="O52" s="141"/>
      <c r="P52" s="141"/>
      <c r="Q52" s="141"/>
      <c r="R52" s="142">
        <f>'1. Standard_Cost'!$B$13*N52*P52</f>
        <v>0</v>
      </c>
      <c r="S52" s="142">
        <f>N52*O52*P52*'1. Standard_Cost'!$C$13</f>
        <v>0</v>
      </c>
      <c r="T52" s="142">
        <f>N52*P52*Q52*'1. Standard_Cost'!$D$13</f>
        <v>0</v>
      </c>
      <c r="U52" s="142">
        <f>N52*O52*'1. Standard_Cost'!$E$13</f>
        <v>0</v>
      </c>
      <c r="V52" s="141"/>
      <c r="W52" s="141"/>
      <c r="X52" s="141"/>
      <c r="Y52" s="142">
        <f>+V52*((X52*'1. Standard_Cost'!$B$17)+(W52*X52*'1. Standard_Cost'!$C$17))</f>
        <v>0</v>
      </c>
      <c r="Z52" s="141"/>
      <c r="AA52" s="141">
        <v>60</v>
      </c>
      <c r="AB52" s="142">
        <f>+Z52*'1. Standard_Cost'!$B$21+AA52*'1. Standard_Cost'!$C$21</f>
        <v>1140000</v>
      </c>
      <c r="AC52" s="143"/>
      <c r="AD52" s="144"/>
      <c r="AE52" s="142">
        <f>SUM(AD52,AC52,AB52,Y52,U52,T52,S52,R52)*'1. Standard_Cost'!$B$29</f>
        <v>228000</v>
      </c>
      <c r="AF52" s="142">
        <f t="shared" si="67"/>
        <v>1368000</v>
      </c>
      <c r="AG52" s="141"/>
      <c r="AH52" s="141"/>
      <c r="AI52" s="141"/>
      <c r="AJ52" s="145"/>
      <c r="AK52" s="145"/>
      <c r="AL52" s="145"/>
      <c r="AM52" s="142">
        <f>AG52*'1. Standard_Cost'!$B$25+'Incremental_Cost Year 2'!AH52*'1. Standard_Cost'!$C$25+'Incremental_Cost Year 2'!AI52*'1. Standard_Cost'!$D$25+'Incremental_Cost Year 2'!AJ52+'Incremental_Cost Year 2'!AL52+AK52</f>
        <v>0</v>
      </c>
      <c r="AN52" s="142">
        <f>AM52*'1. Standard_Cost'!$C$29</f>
        <v>0</v>
      </c>
      <c r="AO52" s="160"/>
      <c r="AQ52" s="20">
        <f t="shared" ref="AQ52:AQ56" si="71">L52+M52</f>
        <v>0</v>
      </c>
      <c r="AR52" s="20">
        <f t="shared" ref="AR52:AR56" si="72">AF52</f>
        <v>1368000</v>
      </c>
      <c r="AS52" s="20">
        <f t="shared" ref="AS52:AS56" si="73">AM52+AN52</f>
        <v>0</v>
      </c>
      <c r="AT52" s="20">
        <f t="shared" ref="AT52:AT56" si="74">SUM(AQ52,AR52,AS52)</f>
        <v>1368000</v>
      </c>
      <c r="AU52" s="24"/>
      <c r="AV52" s="24">
        <v>0</v>
      </c>
      <c r="AW52" s="24"/>
      <c r="AX52" s="24"/>
      <c r="AY52" s="24"/>
      <c r="AZ52" s="24"/>
      <c r="BA52" s="24"/>
      <c r="BB52" s="25">
        <f t="shared" ref="BB52:BB56" si="75">SUM(AU52:BA52)-AT52</f>
        <v>-1368000</v>
      </c>
    </row>
    <row r="53" spans="1:54" ht="124.95" customHeight="1" outlineLevel="2">
      <c r="A53" s="132"/>
      <c r="B53" s="136"/>
      <c r="C53" s="38"/>
      <c r="D53" s="84"/>
      <c r="E53" s="84"/>
      <c r="F53" s="84"/>
      <c r="G53" s="83"/>
      <c r="H53" s="209" t="s">
        <v>473</v>
      </c>
      <c r="I53" s="138"/>
      <c r="J53" s="139"/>
      <c r="K53" s="139"/>
      <c r="L53" s="140" t="str">
        <f>IF(I53&lt;&gt;0,((VLOOKUP(I53,'1. Standard_Cost'!$B$4:$D$9,2)+VLOOKUP(I53,'1. Standard_Cost'!$B$4:$D$9,3))*J53*K53),"0")</f>
        <v>0</v>
      </c>
      <c r="M53" s="140">
        <f>L53*'1. Standard_Cost'!$F$4</f>
        <v>0</v>
      </c>
      <c r="N53" s="141"/>
      <c r="O53" s="141"/>
      <c r="P53" s="141"/>
      <c r="Q53" s="141"/>
      <c r="R53" s="142">
        <f>'1. Standard_Cost'!$B$13*N53*P53</f>
        <v>0</v>
      </c>
      <c r="S53" s="142">
        <f>N53*O53*P53*'1. Standard_Cost'!$C$13</f>
        <v>0</v>
      </c>
      <c r="T53" s="142">
        <f>N53*P53*Q53*'1. Standard_Cost'!$D$13</f>
        <v>0</v>
      </c>
      <c r="U53" s="142">
        <f>N53*O53*'1. Standard_Cost'!$E$13</f>
        <v>0</v>
      </c>
      <c r="V53" s="141"/>
      <c r="W53" s="141"/>
      <c r="X53" s="141"/>
      <c r="Y53" s="142">
        <f>+V53*((X53*'1. Standard_Cost'!$B$17)+(W53*X53*'1. Standard_Cost'!$C$17))</f>
        <v>0</v>
      </c>
      <c r="Z53" s="141"/>
      <c r="AA53" s="141">
        <v>60</v>
      </c>
      <c r="AB53" s="142">
        <f>+Z53*'1. Standard_Cost'!$B$21+AA53*'1. Standard_Cost'!$C$21</f>
        <v>1140000</v>
      </c>
      <c r="AC53" s="143"/>
      <c r="AD53" s="144"/>
      <c r="AE53" s="142">
        <f>SUM(AD53,AC53,AB53,Y53,U53,T53,S53,R53)*'1. Standard_Cost'!$B$29</f>
        <v>228000</v>
      </c>
      <c r="AF53" s="142">
        <f t="shared" si="67"/>
        <v>1368000</v>
      </c>
      <c r="AG53" s="141"/>
      <c r="AH53" s="141"/>
      <c r="AI53" s="141"/>
      <c r="AJ53" s="145"/>
      <c r="AK53" s="145"/>
      <c r="AL53" s="145"/>
      <c r="AM53" s="142">
        <f>AG53*'1. Standard_Cost'!$B$25+'Incremental_Cost Year 2'!AH53*'1. Standard_Cost'!$C$25+'Incremental_Cost Year 2'!AI53*'1. Standard_Cost'!$D$25+'Incremental_Cost Year 2'!AJ53+'Incremental_Cost Year 2'!AL53+AK53</f>
        <v>0</v>
      </c>
      <c r="AN53" s="142">
        <f>AM53*'1. Standard_Cost'!$C$29</f>
        <v>0</v>
      </c>
      <c r="AO53" s="160"/>
      <c r="AQ53" s="20">
        <f t="shared" si="71"/>
        <v>0</v>
      </c>
      <c r="AR53" s="20">
        <f t="shared" si="72"/>
        <v>1368000</v>
      </c>
      <c r="AS53" s="20">
        <f t="shared" si="73"/>
        <v>0</v>
      </c>
      <c r="AT53" s="20">
        <f t="shared" si="74"/>
        <v>1368000</v>
      </c>
      <c r="AU53" s="24"/>
      <c r="AV53" s="24"/>
      <c r="AW53" s="24"/>
      <c r="AX53" s="24"/>
      <c r="AY53" s="24"/>
      <c r="AZ53" s="24"/>
      <c r="BA53" s="24"/>
      <c r="BB53" s="25">
        <f t="shared" si="75"/>
        <v>-1368000</v>
      </c>
    </row>
    <row r="54" spans="1:54" ht="124.8" outlineLevel="2">
      <c r="A54" s="132"/>
      <c r="B54" s="136"/>
      <c r="C54" s="38"/>
      <c r="D54" s="84"/>
      <c r="E54" s="84"/>
      <c r="F54" s="84"/>
      <c r="G54" s="83"/>
      <c r="H54" s="209" t="s">
        <v>476</v>
      </c>
      <c r="I54" s="138"/>
      <c r="J54" s="139"/>
      <c r="K54" s="139"/>
      <c r="L54" s="140" t="str">
        <f>IF(I54&lt;&gt;0,((VLOOKUP(I54,'1. Standard_Cost'!$B$4:$D$9,2)+VLOOKUP(I54,'1. Standard_Cost'!$B$4:$D$9,3))*J54*K54),"0")</f>
        <v>0</v>
      </c>
      <c r="M54" s="140">
        <f>L54*'1. Standard_Cost'!$F$4</f>
        <v>0</v>
      </c>
      <c r="N54" s="141"/>
      <c r="O54" s="141"/>
      <c r="P54" s="141"/>
      <c r="Q54" s="141"/>
      <c r="R54" s="142">
        <f>'1. Standard_Cost'!$B$13*N54*P54</f>
        <v>0</v>
      </c>
      <c r="S54" s="142">
        <f>N54*O54*P54*'1. Standard_Cost'!$C$13</f>
        <v>0</v>
      </c>
      <c r="T54" s="142">
        <f>N54*P54*Q54*'1. Standard_Cost'!$D$13</f>
        <v>0</v>
      </c>
      <c r="U54" s="142">
        <f>N54*O54*'1. Standard_Cost'!$E$13</f>
        <v>0</v>
      </c>
      <c r="V54" s="141"/>
      <c r="W54" s="141"/>
      <c r="X54" s="141"/>
      <c r="Y54" s="142">
        <f>+V54*((X54*'1. Standard_Cost'!$B$17)+(W54*X54*'1. Standard_Cost'!$C$17))</f>
        <v>0</v>
      </c>
      <c r="Z54" s="141"/>
      <c r="AA54" s="141">
        <v>40</v>
      </c>
      <c r="AB54" s="142">
        <f>+Z54*'1. Standard_Cost'!$B$21+AA54*'1. Standard_Cost'!$C$21</f>
        <v>760000</v>
      </c>
      <c r="AC54" s="143"/>
      <c r="AD54" s="144"/>
      <c r="AE54" s="142">
        <f>SUM(AD54,AC54,AB54,Y54,U54,T54,S54,R54)*'1. Standard_Cost'!$B$29</f>
        <v>152000</v>
      </c>
      <c r="AF54" s="142">
        <f t="shared" si="67"/>
        <v>912000</v>
      </c>
      <c r="AG54" s="141"/>
      <c r="AH54" s="141"/>
      <c r="AI54" s="141"/>
      <c r="AJ54" s="145"/>
      <c r="AK54" s="145"/>
      <c r="AL54" s="145"/>
      <c r="AM54" s="142">
        <f>AG54*'1. Standard_Cost'!$B$25+'Incremental_Cost Year 2'!AH54*'1. Standard_Cost'!$C$25+'Incremental_Cost Year 2'!AI54*'1. Standard_Cost'!$D$25+'Incremental_Cost Year 2'!AJ54+'Incremental_Cost Year 2'!AL54+AK54</f>
        <v>0</v>
      </c>
      <c r="AN54" s="142">
        <f>AM54*'1. Standard_Cost'!$C$29</f>
        <v>0</v>
      </c>
      <c r="AO54" s="160"/>
      <c r="AQ54" s="20">
        <f t="shared" si="71"/>
        <v>0</v>
      </c>
      <c r="AR54" s="20">
        <f t="shared" si="72"/>
        <v>912000</v>
      </c>
      <c r="AS54" s="20">
        <f t="shared" si="73"/>
        <v>0</v>
      </c>
      <c r="AT54" s="20">
        <f t="shared" si="74"/>
        <v>912000</v>
      </c>
      <c r="AU54" s="24"/>
      <c r="AV54" s="24"/>
      <c r="AW54" s="24"/>
      <c r="AX54" s="24"/>
      <c r="AY54" s="24"/>
      <c r="AZ54" s="24"/>
      <c r="BA54" s="24"/>
      <c r="BB54" s="25">
        <f t="shared" si="75"/>
        <v>-912000</v>
      </c>
    </row>
    <row r="55" spans="1:54" ht="109.2" outlineLevel="2">
      <c r="A55" s="132"/>
      <c r="B55" s="136"/>
      <c r="C55" s="38"/>
      <c r="D55" s="84"/>
      <c r="E55" s="84"/>
      <c r="F55" s="84"/>
      <c r="G55" s="83"/>
      <c r="H55" s="209" t="s">
        <v>474</v>
      </c>
      <c r="I55" s="138"/>
      <c r="J55" s="139"/>
      <c r="K55" s="139"/>
      <c r="L55" s="140" t="str">
        <f>IF(I55&lt;&gt;0,((VLOOKUP(I55,'1. Standard_Cost'!$B$4:$D$9,2)+VLOOKUP(I55,'1. Standard_Cost'!$B$4:$D$9,3))*J55*K55),"0")</f>
        <v>0</v>
      </c>
      <c r="M55" s="140">
        <f>L55*'1. Standard_Cost'!$F$4</f>
        <v>0</v>
      </c>
      <c r="N55" s="141"/>
      <c r="O55" s="141"/>
      <c r="P55" s="141"/>
      <c r="Q55" s="141"/>
      <c r="R55" s="142">
        <f>'1. Standard_Cost'!$B$13*N55*P55</f>
        <v>0</v>
      </c>
      <c r="S55" s="142">
        <f>N55*O55*P55*'1. Standard_Cost'!$C$13</f>
        <v>0</v>
      </c>
      <c r="T55" s="142">
        <f>N55*P55*Q55*'1. Standard_Cost'!$D$13</f>
        <v>0</v>
      </c>
      <c r="U55" s="142">
        <f>N55*O55*'1. Standard_Cost'!$E$13</f>
        <v>0</v>
      </c>
      <c r="V55" s="141"/>
      <c r="W55" s="141"/>
      <c r="X55" s="141"/>
      <c r="Y55" s="142">
        <f>+V55*((X55*'1. Standard_Cost'!$B$17)+(W55*X55*'1. Standard_Cost'!$C$17))</f>
        <v>0</v>
      </c>
      <c r="Z55" s="141"/>
      <c r="AA55" s="141">
        <v>60</v>
      </c>
      <c r="AB55" s="142">
        <f>+Z55*'1. Standard_Cost'!$B$21+AA55*'1. Standard_Cost'!$C$21</f>
        <v>1140000</v>
      </c>
      <c r="AC55" s="143"/>
      <c r="AD55" s="144"/>
      <c r="AE55" s="142">
        <f>SUM(AD55,AC55,AB55,Y55,U55,T55,S55,R55)*'1. Standard_Cost'!$B$29</f>
        <v>228000</v>
      </c>
      <c r="AF55" s="142">
        <f t="shared" si="67"/>
        <v>1368000</v>
      </c>
      <c r="AG55" s="141"/>
      <c r="AH55" s="141"/>
      <c r="AI55" s="141"/>
      <c r="AJ55" s="145"/>
      <c r="AK55" s="145"/>
      <c r="AL55" s="145"/>
      <c r="AM55" s="142">
        <f>AG55*'1. Standard_Cost'!$B$25+'Incremental_Cost Year 2'!AH55*'1. Standard_Cost'!$C$25+'Incremental_Cost Year 2'!AI55*'1. Standard_Cost'!$D$25+'Incremental_Cost Year 2'!AJ55+'Incremental_Cost Year 2'!AL55+AK55</f>
        <v>0</v>
      </c>
      <c r="AN55" s="142">
        <f>AM55*'1. Standard_Cost'!$C$29</f>
        <v>0</v>
      </c>
      <c r="AO55" s="160"/>
      <c r="AQ55" s="20">
        <f t="shared" si="71"/>
        <v>0</v>
      </c>
      <c r="AR55" s="20">
        <f t="shared" si="72"/>
        <v>1368000</v>
      </c>
      <c r="AS55" s="20">
        <f t="shared" si="73"/>
        <v>0</v>
      </c>
      <c r="AT55" s="20">
        <f t="shared" si="74"/>
        <v>1368000</v>
      </c>
      <c r="AU55" s="24"/>
      <c r="AV55" s="24"/>
      <c r="AW55" s="24"/>
      <c r="AX55" s="24"/>
      <c r="AY55" s="24"/>
      <c r="AZ55" s="24"/>
      <c r="BA55" s="24"/>
      <c r="BB55" s="25">
        <f t="shared" si="75"/>
        <v>-1368000</v>
      </c>
    </row>
    <row r="56" spans="1:54" ht="109.2" outlineLevel="2">
      <c r="A56" s="132"/>
      <c r="B56" s="136"/>
      <c r="C56" s="38"/>
      <c r="D56" s="84"/>
      <c r="E56" s="84"/>
      <c r="F56" s="84"/>
      <c r="G56" s="83"/>
      <c r="H56" s="209" t="s">
        <v>475</v>
      </c>
      <c r="I56" s="138"/>
      <c r="J56" s="139"/>
      <c r="K56" s="139"/>
      <c r="L56" s="140" t="str">
        <f>IF(I56&lt;&gt;0,((VLOOKUP(I56,'1. Standard_Cost'!$B$4:$D$9,2)+VLOOKUP(I56,'1. Standard_Cost'!$B$4:$D$9,3))*J56*K56),"0")</f>
        <v>0</v>
      </c>
      <c r="M56" s="140">
        <f>L56*'1. Standard_Cost'!$F$4</f>
        <v>0</v>
      </c>
      <c r="N56" s="141"/>
      <c r="O56" s="141"/>
      <c r="P56" s="141"/>
      <c r="Q56" s="141"/>
      <c r="R56" s="142">
        <f>'1. Standard_Cost'!$B$13*N56*P56</f>
        <v>0</v>
      </c>
      <c r="S56" s="142">
        <f>N56*O56*P56*'1. Standard_Cost'!$C$13</f>
        <v>0</v>
      </c>
      <c r="T56" s="142">
        <f>N56*P56*Q56*'1. Standard_Cost'!$D$13</f>
        <v>0</v>
      </c>
      <c r="U56" s="142">
        <f>N56*O56*'1. Standard_Cost'!$E$13</f>
        <v>0</v>
      </c>
      <c r="V56" s="141"/>
      <c r="W56" s="141"/>
      <c r="X56" s="141"/>
      <c r="Y56" s="142">
        <f>+V56*((X56*'1. Standard_Cost'!$B$17)+(W56*X56*'1. Standard_Cost'!$C$17))</f>
        <v>0</v>
      </c>
      <c r="Z56" s="141"/>
      <c r="AA56" s="141">
        <v>60</v>
      </c>
      <c r="AB56" s="142">
        <f>+Z56*'1. Standard_Cost'!$B$21+AA56*'1. Standard_Cost'!$C$21</f>
        <v>1140000</v>
      </c>
      <c r="AC56" s="143"/>
      <c r="AD56" s="144"/>
      <c r="AE56" s="142">
        <f>SUM(AD56,AC56,AB56,Y56,U56,T56,S56,R56)*'1. Standard_Cost'!$B$29</f>
        <v>228000</v>
      </c>
      <c r="AF56" s="142">
        <f t="shared" si="67"/>
        <v>1368000</v>
      </c>
      <c r="AG56" s="141"/>
      <c r="AH56" s="141"/>
      <c r="AI56" s="141"/>
      <c r="AJ56" s="145"/>
      <c r="AK56" s="145"/>
      <c r="AL56" s="145"/>
      <c r="AM56" s="142">
        <f>AG56*'1. Standard_Cost'!$B$25+'Incremental_Cost Year 2'!AH56*'1. Standard_Cost'!$C$25+'Incremental_Cost Year 2'!AI56*'1. Standard_Cost'!$D$25+'Incremental_Cost Year 2'!AJ56+'Incremental_Cost Year 2'!AL56+AK56</f>
        <v>0</v>
      </c>
      <c r="AN56" s="142">
        <f>AM56*'1. Standard_Cost'!$C$29</f>
        <v>0</v>
      </c>
      <c r="AO56" s="160"/>
      <c r="AQ56" s="20">
        <f t="shared" si="71"/>
        <v>0</v>
      </c>
      <c r="AR56" s="20">
        <f t="shared" si="72"/>
        <v>1368000</v>
      </c>
      <c r="AS56" s="20">
        <f t="shared" si="73"/>
        <v>0</v>
      </c>
      <c r="AT56" s="20">
        <f t="shared" si="74"/>
        <v>1368000</v>
      </c>
      <c r="AU56" s="24"/>
      <c r="AV56" s="24"/>
      <c r="AW56" s="24"/>
      <c r="AX56" s="24"/>
      <c r="AY56" s="24"/>
      <c r="AZ56" s="24"/>
      <c r="BA56" s="24"/>
      <c r="BB56" s="25">
        <f t="shared" si="75"/>
        <v>-1368000</v>
      </c>
    </row>
    <row r="57" spans="1:54" ht="69" outlineLevel="1">
      <c r="A57" s="132"/>
      <c r="B57" s="136"/>
      <c r="C57" s="38"/>
      <c r="D57" s="86" t="s">
        <v>583</v>
      </c>
      <c r="E57" s="86" t="s">
        <v>403</v>
      </c>
      <c r="F57" s="88" t="s">
        <v>439</v>
      </c>
      <c r="G57" s="89" t="s">
        <v>434</v>
      </c>
      <c r="H57" s="180" t="s">
        <v>115</v>
      </c>
      <c r="I57" s="146"/>
      <c r="J57" s="146"/>
      <c r="K57" s="146"/>
      <c r="L57" s="147">
        <f>SUM(L51:L56)</f>
        <v>0</v>
      </c>
      <c r="M57" s="147">
        <f>SUM(M51:M56)</f>
        <v>0</v>
      </c>
      <c r="N57" s="147"/>
      <c r="O57" s="146"/>
      <c r="P57" s="146"/>
      <c r="Q57" s="146"/>
      <c r="R57" s="147">
        <f t="shared" ref="R57:U57" si="76">SUM(R51:R56)</f>
        <v>0</v>
      </c>
      <c r="S57" s="147">
        <f t="shared" si="76"/>
        <v>0</v>
      </c>
      <c r="T57" s="147">
        <f t="shared" si="76"/>
        <v>0</v>
      </c>
      <c r="U57" s="147">
        <f t="shared" si="76"/>
        <v>0</v>
      </c>
      <c r="V57" s="146"/>
      <c r="W57" s="146"/>
      <c r="X57" s="146"/>
      <c r="Y57" s="147">
        <f>SUM(Y51:Y56)</f>
        <v>0</v>
      </c>
      <c r="Z57" s="146"/>
      <c r="AA57" s="146"/>
      <c r="AB57" s="147">
        <f t="shared" ref="AB57:AF57" si="77">SUM(AB51:AB56)</f>
        <v>6460000</v>
      </c>
      <c r="AC57" s="147">
        <f t="shared" si="77"/>
        <v>0</v>
      </c>
      <c r="AD57" s="147">
        <f t="shared" si="77"/>
        <v>0</v>
      </c>
      <c r="AE57" s="147">
        <f t="shared" si="77"/>
        <v>1292000</v>
      </c>
      <c r="AF57" s="147">
        <f t="shared" si="77"/>
        <v>7752000</v>
      </c>
      <c r="AG57" s="146"/>
      <c r="AH57" s="146"/>
      <c r="AI57" s="146"/>
      <c r="AJ57" s="147">
        <f t="shared" ref="AJ57:AN57" si="78">SUM(AJ51:AJ56)</f>
        <v>0</v>
      </c>
      <c r="AK57" s="147">
        <f t="shared" si="78"/>
        <v>0</v>
      </c>
      <c r="AL57" s="147">
        <f t="shared" si="78"/>
        <v>0</v>
      </c>
      <c r="AM57" s="147">
        <f t="shared" si="78"/>
        <v>0</v>
      </c>
      <c r="AN57" s="147">
        <f t="shared" si="78"/>
        <v>0</v>
      </c>
      <c r="AO57" s="166"/>
      <c r="AP57" s="32"/>
      <c r="AQ57" s="147">
        <f t="shared" ref="AQ57:BB57" si="79">SUM(AQ51:AQ56)</f>
        <v>0</v>
      </c>
      <c r="AR57" s="147">
        <f t="shared" si="79"/>
        <v>7752000</v>
      </c>
      <c r="AS57" s="147">
        <f t="shared" si="79"/>
        <v>0</v>
      </c>
      <c r="AT57" s="147">
        <f t="shared" si="79"/>
        <v>7752000</v>
      </c>
      <c r="AU57" s="147">
        <f t="shared" si="79"/>
        <v>0</v>
      </c>
      <c r="AV57" s="147">
        <f t="shared" si="79"/>
        <v>0</v>
      </c>
      <c r="AW57" s="147">
        <f t="shared" si="79"/>
        <v>0</v>
      </c>
      <c r="AX57" s="147">
        <f t="shared" si="79"/>
        <v>0</v>
      </c>
      <c r="AY57" s="147">
        <f t="shared" si="79"/>
        <v>0</v>
      </c>
      <c r="AZ57" s="147">
        <f t="shared" si="79"/>
        <v>0</v>
      </c>
      <c r="BA57" s="147">
        <f t="shared" si="79"/>
        <v>0</v>
      </c>
      <c r="BB57" s="147">
        <f t="shared" si="79"/>
        <v>-7752000</v>
      </c>
    </row>
    <row r="58" spans="1:54" s="39" customFormat="1">
      <c r="A58" s="148"/>
      <c r="B58" s="149"/>
      <c r="C58" s="224" t="s">
        <v>404</v>
      </c>
      <c r="D58" s="224"/>
      <c r="E58" s="225"/>
      <c r="F58" s="69"/>
      <c r="G58" s="69"/>
      <c r="H58" s="181" t="s">
        <v>259</v>
      </c>
      <c r="I58" s="150"/>
      <c r="J58" s="150"/>
      <c r="K58" s="150"/>
      <c r="L58" s="151">
        <f>SUM(L63,L75)</f>
        <v>1783855</v>
      </c>
      <c r="M58" s="151">
        <f>SUM(M63,M75)</f>
        <v>297903.78500000003</v>
      </c>
      <c r="N58" s="151"/>
      <c r="O58" s="150"/>
      <c r="P58" s="150"/>
      <c r="Q58" s="150"/>
      <c r="R58" s="151">
        <f>SUM(R63,R75)</f>
        <v>180000</v>
      </c>
      <c r="S58" s="151">
        <f>SUM(S63,S75)</f>
        <v>135000</v>
      </c>
      <c r="T58" s="151">
        <f>SUM(T63,T75)</f>
        <v>0</v>
      </c>
      <c r="U58" s="151">
        <f>SUM(U63,U75)</f>
        <v>240000</v>
      </c>
      <c r="V58" s="150"/>
      <c r="W58" s="150"/>
      <c r="X58" s="150"/>
      <c r="Y58" s="151">
        <f>SUM(Y63,Y75)</f>
        <v>0</v>
      </c>
      <c r="Z58" s="150"/>
      <c r="AA58" s="150"/>
      <c r="AB58" s="151">
        <f>SUM(AB63,AB75)</f>
        <v>1311000</v>
      </c>
      <c r="AC58" s="151">
        <f>SUM(AC63,AC75)</f>
        <v>1549920</v>
      </c>
      <c r="AD58" s="151">
        <f>SUM(AD63,AD75)</f>
        <v>0</v>
      </c>
      <c r="AE58" s="151">
        <f>SUM(AE63,AE75)</f>
        <v>683184</v>
      </c>
      <c r="AF58" s="151">
        <f>SUM(AF63,AF75)</f>
        <v>4099104</v>
      </c>
      <c r="AG58" s="150"/>
      <c r="AH58" s="150"/>
      <c r="AI58" s="150"/>
      <c r="AJ58" s="151">
        <f>SUM(AJ63,AJ75)</f>
        <v>0</v>
      </c>
      <c r="AK58" s="151">
        <f>SUM(AK63,AK75)</f>
        <v>0</v>
      </c>
      <c r="AL58" s="151">
        <f>SUM(AL63,AL75)</f>
        <v>0</v>
      </c>
      <c r="AM58" s="151">
        <f>SUM(AM63,AM75)</f>
        <v>0</v>
      </c>
      <c r="AN58" s="151">
        <f>SUM(AN63,AN75)</f>
        <v>0</v>
      </c>
      <c r="AO58" s="167"/>
      <c r="AP58" s="40"/>
      <c r="AQ58" s="151">
        <f t="shared" ref="AQ58:AX58" si="80">SUM(AQ63,AQ75)</f>
        <v>2081758.7849999999</v>
      </c>
      <c r="AR58" s="151">
        <f t="shared" si="80"/>
        <v>4099104</v>
      </c>
      <c r="AS58" s="151">
        <f t="shared" si="80"/>
        <v>0</v>
      </c>
      <c r="AT58" s="151">
        <f t="shared" si="80"/>
        <v>6180862.7850000001</v>
      </c>
      <c r="AU58" s="151">
        <f t="shared" si="80"/>
        <v>2665595.3650000002</v>
      </c>
      <c r="AV58" s="151">
        <f t="shared" si="80"/>
        <v>0</v>
      </c>
      <c r="AW58" s="151">
        <f t="shared" si="80"/>
        <v>0</v>
      </c>
      <c r="AX58" s="151">
        <f t="shared" si="80"/>
        <v>515788.2</v>
      </c>
      <c r="AY58" s="151"/>
      <c r="AZ58" s="151">
        <f>SUM(AZ63,AZ75)</f>
        <v>41472</v>
      </c>
      <c r="BA58" s="151">
        <f>SUM(BA63,BA75)</f>
        <v>0</v>
      </c>
      <c r="BB58" s="151">
        <f>SUM(BB63,BB75)</f>
        <v>-2157211.7999999998</v>
      </c>
    </row>
    <row r="59" spans="1:54" ht="140.4" outlineLevel="2">
      <c r="A59" s="132"/>
      <c r="B59" s="136"/>
      <c r="C59" s="38"/>
      <c r="D59" s="137"/>
      <c r="E59" s="137"/>
      <c r="F59" s="87"/>
      <c r="G59" s="82"/>
      <c r="H59" s="209" t="s">
        <v>477</v>
      </c>
      <c r="I59" s="138" t="s">
        <v>4</v>
      </c>
      <c r="J59" s="139">
        <v>0.4</v>
      </c>
      <c r="K59" s="139">
        <v>2</v>
      </c>
      <c r="L59" s="140">
        <f>IF(I59&lt;&gt;0,((VLOOKUP(I59,'1. Standard_Cost'!$B$4:$D$9,2)+VLOOKUP(I59,'1. Standard_Cost'!$B$4:$D$9,3))*J59*K59),"0")</f>
        <v>64600</v>
      </c>
      <c r="M59" s="140">
        <f>L59*'1. Standard_Cost'!$F$4</f>
        <v>10788.2</v>
      </c>
      <c r="N59" s="141"/>
      <c r="O59" s="141"/>
      <c r="P59" s="141"/>
      <c r="Q59" s="141"/>
      <c r="R59" s="142">
        <f>'1. Standard_Cost'!$B$13*N59*P59</f>
        <v>0</v>
      </c>
      <c r="S59" s="142">
        <f>N59*O59*P59*'1. Standard_Cost'!$C$13</f>
        <v>0</v>
      </c>
      <c r="T59" s="142">
        <f>N59*P59*Q59*'1. Standard_Cost'!$D$13</f>
        <v>0</v>
      </c>
      <c r="U59" s="142">
        <f>N59*O59*'1. Standard_Cost'!$E$13</f>
        <v>0</v>
      </c>
      <c r="V59" s="141"/>
      <c r="W59" s="141"/>
      <c r="X59" s="141"/>
      <c r="Y59" s="142">
        <f>+V59*((X59*'1. Standard_Cost'!$B$17)+(W59*X59*'1. Standard_Cost'!$C$17))</f>
        <v>0</v>
      </c>
      <c r="Z59" s="141"/>
      <c r="AA59" s="141">
        <v>3</v>
      </c>
      <c r="AB59" s="142">
        <f>+Z59*'1. Standard_Cost'!$B$21+AA59*'1. Standard_Cost'!$C$21</f>
        <v>57000</v>
      </c>
      <c r="AC59" s="143">
        <f>1000*300+10000</f>
        <v>310000</v>
      </c>
      <c r="AD59" s="144"/>
      <c r="AE59" s="142">
        <f>SUM(AD59,AC59,AB59,Y59,U59,T59,S59,R59)*'1. Standard_Cost'!$B$29</f>
        <v>73400</v>
      </c>
      <c r="AF59" s="142">
        <f t="shared" ref="AF59:AF62" si="81">SUM(AE59,AD59,AC59,AB59,Y59,U59,T59,S59,R59)</f>
        <v>440400</v>
      </c>
      <c r="AG59" s="141"/>
      <c r="AH59" s="141"/>
      <c r="AI59" s="141"/>
      <c r="AJ59" s="145"/>
      <c r="AK59" s="145"/>
      <c r="AL59" s="145"/>
      <c r="AM59" s="142">
        <f>AG59*'1. Standard_Cost'!$B$25+'Incremental_Cost Year 2'!AH59*'1. Standard_Cost'!$C$25+'Incremental_Cost Year 2'!AI59*'1. Standard_Cost'!$D$25+'Incremental_Cost Year 2'!AJ59+'Incremental_Cost Year 2'!AL59+AK59</f>
        <v>0</v>
      </c>
      <c r="AN59" s="142">
        <f>AM59*'1. Standard_Cost'!$C$29</f>
        <v>0</v>
      </c>
      <c r="AO59" s="160"/>
      <c r="AQ59" s="20">
        <f t="shared" ref="AQ59:AQ62" si="82">L59+M59</f>
        <v>75388.2</v>
      </c>
      <c r="AR59" s="20">
        <f t="shared" ref="AR59:AR62" si="83">AF59</f>
        <v>440400</v>
      </c>
      <c r="AS59" s="20">
        <f t="shared" ref="AS59:AS62" si="84">AM59+AN59</f>
        <v>0</v>
      </c>
      <c r="AT59" s="20">
        <f>SUM(AQ59,AR59,AS59)</f>
        <v>515788.2</v>
      </c>
      <c r="AU59" s="24">
        <f>AQ59</f>
        <v>75388.2</v>
      </c>
      <c r="AV59" s="24"/>
      <c r="AW59" s="24"/>
      <c r="AX59" s="24">
        <f>AT59</f>
        <v>515788.2</v>
      </c>
      <c r="AY59" s="24"/>
      <c r="AZ59" s="24"/>
      <c r="BA59" s="24"/>
      <c r="BB59" s="25">
        <f t="shared" ref="BB59:BB62" si="85">SUM(AU59:BA59)-AT59</f>
        <v>75388.200000000012</v>
      </c>
    </row>
    <row r="60" spans="1:54" ht="156" outlineLevel="2">
      <c r="A60" s="132"/>
      <c r="B60" s="136"/>
      <c r="C60" s="38"/>
      <c r="D60" s="84"/>
      <c r="E60" s="84"/>
      <c r="F60" s="84"/>
      <c r="G60" s="83"/>
      <c r="H60" s="209" t="s">
        <v>598</v>
      </c>
      <c r="I60" s="138"/>
      <c r="J60" s="139"/>
      <c r="K60" s="139"/>
      <c r="L60" s="140" t="str">
        <f>IF(I60&lt;&gt;0,((VLOOKUP(I60,'1. Standard_Cost'!$B$4:$D$9,2)+VLOOKUP(I60,'1. Standard_Cost'!$B$4:$D$9,3))*J60*K60),"0")</f>
        <v>0</v>
      </c>
      <c r="M60" s="140">
        <f>L60*'1. Standard_Cost'!$F$4</f>
        <v>0</v>
      </c>
      <c r="N60" s="141">
        <v>6</v>
      </c>
      <c r="O60" s="141">
        <v>1</v>
      </c>
      <c r="P60" s="141">
        <v>15</v>
      </c>
      <c r="Q60" s="141"/>
      <c r="R60" s="142">
        <f>'1. Standard_Cost'!$B$13*N60*P60</f>
        <v>180000</v>
      </c>
      <c r="S60" s="142">
        <f>N60*O60*P60*'1. Standard_Cost'!$C$13</f>
        <v>135000</v>
      </c>
      <c r="T60" s="142">
        <f>N60*P60*Q60*'1. Standard_Cost'!$D$13</f>
        <v>0</v>
      </c>
      <c r="U60" s="142">
        <f>N60*O60*'1. Standard_Cost'!$E$13</f>
        <v>240000</v>
      </c>
      <c r="V60" s="141"/>
      <c r="W60" s="141"/>
      <c r="X60" s="141"/>
      <c r="Y60" s="142">
        <f>+V60*((X60*'1. Standard_Cost'!$B$17)+(W60*X60*'1. Standard_Cost'!$C$17))</f>
        <v>0</v>
      </c>
      <c r="Z60" s="141"/>
      <c r="AA60" s="141">
        <v>6</v>
      </c>
      <c r="AB60" s="142">
        <f>+Z60*'1. Standard_Cost'!$B$21+AA60*'1. Standard_Cost'!$C$21</f>
        <v>114000</v>
      </c>
      <c r="AC60" s="143"/>
      <c r="AD60" s="144"/>
      <c r="AE60" s="142">
        <f>SUM(AD60,AC60,AB60,Y60,U60,T60,S60,R60)*'1. Standard_Cost'!$B$29</f>
        <v>133800</v>
      </c>
      <c r="AF60" s="142">
        <f t="shared" si="81"/>
        <v>802800</v>
      </c>
      <c r="AG60" s="141"/>
      <c r="AH60" s="141"/>
      <c r="AI60" s="141"/>
      <c r="AJ60" s="145"/>
      <c r="AK60" s="145"/>
      <c r="AL60" s="145"/>
      <c r="AM60" s="142">
        <f>AG60*'1. Standard_Cost'!$B$25+'Incremental_Cost Year 2'!AH60*'1. Standard_Cost'!$C$25+'Incremental_Cost Year 2'!AI60*'1. Standard_Cost'!$D$25+'Incremental_Cost Year 2'!AJ60+'Incremental_Cost Year 2'!AL60+AK60</f>
        <v>0</v>
      </c>
      <c r="AN60" s="142">
        <f>AM60*'1. Standard_Cost'!$C$29</f>
        <v>0</v>
      </c>
      <c r="AO60" s="160"/>
      <c r="AQ60" s="20">
        <f t="shared" si="82"/>
        <v>0</v>
      </c>
      <c r="AR60" s="20">
        <f t="shared" si="83"/>
        <v>802800</v>
      </c>
      <c r="AS60" s="20">
        <f t="shared" si="84"/>
        <v>0</v>
      </c>
      <c r="AT60" s="20">
        <f t="shared" ref="AT60:AT62" si="86">SUM(AQ60,AR60,AS60)</f>
        <v>802800</v>
      </c>
      <c r="AU60" s="24"/>
      <c r="AV60" s="24"/>
      <c r="AW60" s="24"/>
      <c r="AX60" s="24"/>
      <c r="AY60" s="24"/>
      <c r="AZ60" s="24"/>
      <c r="BA60" s="24"/>
      <c r="BB60" s="25">
        <f t="shared" si="85"/>
        <v>-802800</v>
      </c>
    </row>
    <row r="61" spans="1:54" outlineLevel="2">
      <c r="A61" s="132"/>
      <c r="B61" s="136"/>
      <c r="C61" s="38"/>
      <c r="D61" s="84"/>
      <c r="E61" s="84"/>
      <c r="F61" s="84"/>
      <c r="G61" s="83"/>
      <c r="H61" s="182" t="s">
        <v>51</v>
      </c>
      <c r="I61" s="138"/>
      <c r="J61" s="139"/>
      <c r="K61" s="139"/>
      <c r="L61" s="140" t="str">
        <f>IF(I61&lt;&gt;0,((VLOOKUP(I61,'1. Standard_Cost'!$B$4:$D$9,2)+VLOOKUP(I61,'1. Standard_Cost'!$B$4:$D$9,3))*J61*K61),"0")</f>
        <v>0</v>
      </c>
      <c r="M61" s="140">
        <f>L61*'1. Standard_Cost'!$F$4</f>
        <v>0</v>
      </c>
      <c r="N61" s="141"/>
      <c r="O61" s="141"/>
      <c r="P61" s="141"/>
      <c r="Q61" s="141"/>
      <c r="R61" s="142">
        <f>'1. Standard_Cost'!$B$13*N61*P61</f>
        <v>0</v>
      </c>
      <c r="S61" s="142">
        <f>N61*O61*P61*'1. Standard_Cost'!$C$13</f>
        <v>0</v>
      </c>
      <c r="T61" s="142">
        <f>N61*P61*Q61*'1. Standard_Cost'!$D$13</f>
        <v>0</v>
      </c>
      <c r="U61" s="142">
        <f>N61*O61*'1. Standard_Cost'!$E$13</f>
        <v>0</v>
      </c>
      <c r="V61" s="141"/>
      <c r="W61" s="141"/>
      <c r="X61" s="141"/>
      <c r="Y61" s="142">
        <f>+V61*((X61*'1. Standard_Cost'!$B$17)+(W61*X61*'1. Standard_Cost'!$C$17))</f>
        <v>0</v>
      </c>
      <c r="Z61" s="141"/>
      <c r="AA61" s="141"/>
      <c r="AB61" s="142">
        <f>+Z61*'1. Standard_Cost'!$B$21+AA61*'1. Standard_Cost'!$C$21</f>
        <v>0</v>
      </c>
      <c r="AC61" s="143"/>
      <c r="AD61" s="144"/>
      <c r="AE61" s="142">
        <f>SUM(AD61,AC61,AB61,Y61,U61,T61,S61,R61)*'1. Standard_Cost'!$B$29</f>
        <v>0</v>
      </c>
      <c r="AF61" s="142">
        <f t="shared" si="81"/>
        <v>0</v>
      </c>
      <c r="AG61" s="141"/>
      <c r="AH61" s="141"/>
      <c r="AI61" s="141"/>
      <c r="AJ61" s="145"/>
      <c r="AK61" s="145"/>
      <c r="AL61" s="145"/>
      <c r="AM61" s="142">
        <f>AG61*'1. Standard_Cost'!$B$25+'Incremental_Cost Year 2'!AH61*'1. Standard_Cost'!$C$25+'Incremental_Cost Year 2'!AI61*'1. Standard_Cost'!$D$25+'Incremental_Cost Year 2'!AJ61+'Incremental_Cost Year 2'!AL61+AK61</f>
        <v>0</v>
      </c>
      <c r="AN61" s="142">
        <f>AM61*'1. Standard_Cost'!$C$29</f>
        <v>0</v>
      </c>
      <c r="AO61" s="160"/>
      <c r="AQ61" s="20">
        <f t="shared" si="82"/>
        <v>0</v>
      </c>
      <c r="AR61" s="20">
        <f t="shared" si="83"/>
        <v>0</v>
      </c>
      <c r="AS61" s="20">
        <f t="shared" si="84"/>
        <v>0</v>
      </c>
      <c r="AT61" s="20">
        <f t="shared" si="86"/>
        <v>0</v>
      </c>
      <c r="AU61" s="24"/>
      <c r="AV61" s="24"/>
      <c r="AW61" s="24"/>
      <c r="AX61" s="24"/>
      <c r="AY61" s="24"/>
      <c r="AZ61" s="24"/>
      <c r="BA61" s="24"/>
      <c r="BB61" s="25">
        <f t="shared" si="85"/>
        <v>0</v>
      </c>
    </row>
    <row r="62" spans="1:54" outlineLevel="2">
      <c r="A62" s="132"/>
      <c r="B62" s="136"/>
      <c r="C62" s="38"/>
      <c r="D62" s="84"/>
      <c r="E62" s="84"/>
      <c r="F62" s="84"/>
      <c r="G62" s="83"/>
      <c r="H62" s="210" t="s">
        <v>180</v>
      </c>
      <c r="I62" s="138"/>
      <c r="J62" s="139"/>
      <c r="K62" s="139"/>
      <c r="L62" s="140" t="str">
        <f>IF(I62&lt;&gt;0,((VLOOKUP(I62,'1. Standard_Cost'!$B$4:$D$9,2)+VLOOKUP(I62,'1. Standard_Cost'!$B$4:$D$9,3))*J62*K62),"0")</f>
        <v>0</v>
      </c>
      <c r="M62" s="140">
        <f>L62*'1. Standard_Cost'!$F$4</f>
        <v>0</v>
      </c>
      <c r="N62" s="141"/>
      <c r="O62" s="141"/>
      <c r="P62" s="141"/>
      <c r="Q62" s="141"/>
      <c r="R62" s="142">
        <f>'1. Standard_Cost'!$B$13*N62*P62</f>
        <v>0</v>
      </c>
      <c r="S62" s="142">
        <f>N62*O62*P62*'1. Standard_Cost'!$C$13</f>
        <v>0</v>
      </c>
      <c r="T62" s="142">
        <f>N62*P62*Q62*'1. Standard_Cost'!$D$13</f>
        <v>0</v>
      </c>
      <c r="U62" s="142">
        <f>N62*O62*'1. Standard_Cost'!$E$13</f>
        <v>0</v>
      </c>
      <c r="V62" s="141"/>
      <c r="W62" s="141"/>
      <c r="X62" s="141"/>
      <c r="Y62" s="142">
        <f>+V62*((X62*'1. Standard_Cost'!$B$17)+(W62*X62*'1. Standard_Cost'!$C$17))</f>
        <v>0</v>
      </c>
      <c r="Z62" s="141"/>
      <c r="AA62" s="141"/>
      <c r="AB62" s="142">
        <f>+Z62*'1. Standard_Cost'!$B$21+AA62*'1. Standard_Cost'!$C$21</f>
        <v>0</v>
      </c>
      <c r="AC62" s="143"/>
      <c r="AD62" s="144"/>
      <c r="AE62" s="142">
        <f>SUM(AD62,AC62,AB62,Y62,U62,T62,S62,R62)*'1. Standard_Cost'!$B$29</f>
        <v>0</v>
      </c>
      <c r="AF62" s="142">
        <f t="shared" si="81"/>
        <v>0</v>
      </c>
      <c r="AG62" s="141"/>
      <c r="AH62" s="141"/>
      <c r="AI62" s="141"/>
      <c r="AJ62" s="145"/>
      <c r="AK62" s="145"/>
      <c r="AL62" s="145"/>
      <c r="AM62" s="142">
        <f>AG62*'1. Standard_Cost'!$B$25+'Incremental_Cost Year 2'!AH62*'1. Standard_Cost'!$C$25+'Incremental_Cost Year 2'!AI62*'1. Standard_Cost'!$D$25+'Incremental_Cost Year 2'!AJ62+'Incremental_Cost Year 2'!AL62+AK62</f>
        <v>0</v>
      </c>
      <c r="AN62" s="142">
        <f>AM62*'1. Standard_Cost'!$C$29</f>
        <v>0</v>
      </c>
      <c r="AO62" s="160"/>
      <c r="AQ62" s="20">
        <f t="shared" si="82"/>
        <v>0</v>
      </c>
      <c r="AR62" s="20">
        <f t="shared" si="83"/>
        <v>0</v>
      </c>
      <c r="AS62" s="20">
        <f t="shared" si="84"/>
        <v>0</v>
      </c>
      <c r="AT62" s="20">
        <f t="shared" si="86"/>
        <v>0</v>
      </c>
      <c r="AU62" s="24"/>
      <c r="AV62" s="24"/>
      <c r="AW62" s="24"/>
      <c r="AX62" s="24"/>
      <c r="AY62" s="24"/>
      <c r="AZ62" s="24"/>
      <c r="BA62" s="24"/>
      <c r="BB62" s="25">
        <f t="shared" si="85"/>
        <v>0</v>
      </c>
    </row>
    <row r="63" spans="1:54" ht="96.6" outlineLevel="1">
      <c r="A63" s="132"/>
      <c r="B63" s="136"/>
      <c r="C63" s="38"/>
      <c r="D63" s="86" t="s">
        <v>594</v>
      </c>
      <c r="E63" s="86" t="s">
        <v>405</v>
      </c>
      <c r="F63" s="88" t="s">
        <v>432</v>
      </c>
      <c r="G63" s="89" t="s">
        <v>440</v>
      </c>
      <c r="H63" s="180" t="s">
        <v>260</v>
      </c>
      <c r="I63" s="146"/>
      <c r="J63" s="146"/>
      <c r="K63" s="146"/>
      <c r="L63" s="147">
        <f>SUM(L59:L62)</f>
        <v>64600</v>
      </c>
      <c r="M63" s="147">
        <f>SUM(M59:M62)</f>
        <v>10788.2</v>
      </c>
      <c r="N63" s="146"/>
      <c r="O63" s="146"/>
      <c r="P63" s="146"/>
      <c r="Q63" s="146"/>
      <c r="R63" s="147">
        <f t="shared" ref="R63:U63" si="87">SUM(R59:R62)</f>
        <v>180000</v>
      </c>
      <c r="S63" s="147">
        <f t="shared" si="87"/>
        <v>135000</v>
      </c>
      <c r="T63" s="147">
        <f t="shared" si="87"/>
        <v>0</v>
      </c>
      <c r="U63" s="147">
        <f t="shared" si="87"/>
        <v>240000</v>
      </c>
      <c r="V63" s="146"/>
      <c r="W63" s="146"/>
      <c r="X63" s="146"/>
      <c r="Y63" s="147">
        <f>SUM(Y59:Y62)</f>
        <v>0</v>
      </c>
      <c r="Z63" s="146"/>
      <c r="AA63" s="146"/>
      <c r="AB63" s="147">
        <f t="shared" ref="AB63:AF63" si="88">SUM(AB59:AB62)</f>
        <v>171000</v>
      </c>
      <c r="AC63" s="147">
        <f t="shared" si="88"/>
        <v>310000</v>
      </c>
      <c r="AD63" s="147">
        <f t="shared" si="88"/>
        <v>0</v>
      </c>
      <c r="AE63" s="147">
        <f t="shared" si="88"/>
        <v>207200</v>
      </c>
      <c r="AF63" s="147">
        <f t="shared" si="88"/>
        <v>1243200</v>
      </c>
      <c r="AG63" s="146"/>
      <c r="AH63" s="146"/>
      <c r="AI63" s="146"/>
      <c r="AJ63" s="147">
        <f t="shared" ref="AJ63:AN63" si="89">SUM(AJ59:AJ62)</f>
        <v>0</v>
      </c>
      <c r="AK63" s="147">
        <f t="shared" si="89"/>
        <v>0</v>
      </c>
      <c r="AL63" s="147">
        <f t="shared" si="89"/>
        <v>0</v>
      </c>
      <c r="AM63" s="147">
        <f t="shared" si="89"/>
        <v>0</v>
      </c>
      <c r="AN63" s="147">
        <f t="shared" si="89"/>
        <v>0</v>
      </c>
      <c r="AO63" s="166"/>
      <c r="AP63" s="32"/>
      <c r="AQ63" s="147">
        <f t="shared" ref="AQ63:BB63" si="90">SUM(AQ59:AQ62)</f>
        <v>75388.2</v>
      </c>
      <c r="AR63" s="147">
        <f t="shared" si="90"/>
        <v>1243200</v>
      </c>
      <c r="AS63" s="147">
        <f t="shared" si="90"/>
        <v>0</v>
      </c>
      <c r="AT63" s="147">
        <f t="shared" si="90"/>
        <v>1318588.2</v>
      </c>
      <c r="AU63" s="147">
        <f t="shared" si="90"/>
        <v>75388.2</v>
      </c>
      <c r="AV63" s="147">
        <f t="shared" si="90"/>
        <v>0</v>
      </c>
      <c r="AW63" s="147">
        <f t="shared" si="90"/>
        <v>0</v>
      </c>
      <c r="AX63" s="147">
        <f t="shared" si="90"/>
        <v>515788.2</v>
      </c>
      <c r="AY63" s="147">
        <f t="shared" si="90"/>
        <v>0</v>
      </c>
      <c r="AZ63" s="147">
        <f t="shared" si="90"/>
        <v>0</v>
      </c>
      <c r="BA63" s="147">
        <f t="shared" si="90"/>
        <v>0</v>
      </c>
      <c r="BB63" s="147">
        <f t="shared" si="90"/>
        <v>-727411.8</v>
      </c>
    </row>
    <row r="64" spans="1:54" ht="93.6" outlineLevel="2">
      <c r="A64" s="132"/>
      <c r="B64" s="136"/>
      <c r="C64" s="38"/>
      <c r="D64" s="137"/>
      <c r="E64" s="137"/>
      <c r="F64" s="87"/>
      <c r="G64" s="82"/>
      <c r="H64" s="209" t="s">
        <v>478</v>
      </c>
      <c r="I64" s="138"/>
      <c r="J64" s="139"/>
      <c r="K64" s="139"/>
      <c r="L64" s="140" t="str">
        <f>IF(I64&lt;&gt;0,((VLOOKUP(I64,'1. Standard_Cost'!$B$4:$D$9,2)+VLOOKUP(I64,'1. Standard_Cost'!$B$4:$D$9,3))*J64*K64),"0")</f>
        <v>0</v>
      </c>
      <c r="M64" s="140">
        <f>L64*'1. Standard_Cost'!$F$4</f>
        <v>0</v>
      </c>
      <c r="N64" s="141"/>
      <c r="O64" s="141"/>
      <c r="P64" s="141"/>
      <c r="Q64" s="141"/>
      <c r="R64" s="142">
        <f>'1. Standard_Cost'!$B$13*N64*P64</f>
        <v>0</v>
      </c>
      <c r="S64" s="142">
        <f>N64*O64*P64*'1. Standard_Cost'!$C$13</f>
        <v>0</v>
      </c>
      <c r="T64" s="142">
        <f>N64*P64*Q64*'1. Standard_Cost'!$D$13</f>
        <v>0</v>
      </c>
      <c r="U64" s="142">
        <f>N64*O64*'1. Standard_Cost'!$E$13</f>
        <v>0</v>
      </c>
      <c r="V64" s="141"/>
      <c r="W64" s="141"/>
      <c r="X64" s="141"/>
      <c r="Y64" s="142">
        <f>+V64*((X64*'1. Standard_Cost'!$B$17)+(W64*X64*'1. Standard_Cost'!$C$17))</f>
        <v>0</v>
      </c>
      <c r="Z64" s="141"/>
      <c r="AA64" s="141">
        <v>60</v>
      </c>
      <c r="AB64" s="142">
        <f>+Z64*'1. Standard_Cost'!$B$21+AA64*'1. Standard_Cost'!$C$21</f>
        <v>1140000</v>
      </c>
      <c r="AC64" s="143">
        <f>3*10*300+300000</f>
        <v>309000</v>
      </c>
      <c r="AD64" s="144"/>
      <c r="AE64" s="142">
        <f>SUM(AD64,AC64,AB64,Y64,U64,T64,S64,R64)*'1. Standard_Cost'!$B$29</f>
        <v>289800</v>
      </c>
      <c r="AF64" s="142">
        <f t="shared" ref="AF64:AF74" si="91">SUM(AE64,AD64,AC64,AB64,Y64,U64,T64,S64,R64)</f>
        <v>1738800</v>
      </c>
      <c r="AG64" s="141"/>
      <c r="AH64" s="141"/>
      <c r="AI64" s="141"/>
      <c r="AJ64" s="145"/>
      <c r="AK64" s="145"/>
      <c r="AL64" s="145"/>
      <c r="AM64" s="142">
        <f>AG64*'1. Standard_Cost'!$B$25+'Incremental_Cost Year 2'!AH64*'1. Standard_Cost'!$C$25+'Incremental_Cost Year 2'!AI64*'1. Standard_Cost'!$D$25+'Incremental_Cost Year 2'!AJ64+'Incremental_Cost Year 2'!AL64+AK64</f>
        <v>0</v>
      </c>
      <c r="AN64" s="142">
        <f>AM64*'1. Standard_Cost'!$C$29</f>
        <v>0</v>
      </c>
      <c r="AO64" s="160"/>
      <c r="AQ64" s="20">
        <f t="shared" ref="AQ64" si="92">L64+M64</f>
        <v>0</v>
      </c>
      <c r="AR64" s="20">
        <f t="shared" ref="AR64" si="93">AF64</f>
        <v>1738800</v>
      </c>
      <c r="AS64" s="20">
        <f t="shared" ref="AS64" si="94">AM64+AN64</f>
        <v>0</v>
      </c>
      <c r="AT64" s="20">
        <f>SUM(AQ64,AR64,AS64)</f>
        <v>1738800</v>
      </c>
      <c r="AU64" s="24">
        <f>309000</f>
        <v>309000</v>
      </c>
      <c r="AV64" s="24"/>
      <c r="AW64" s="24"/>
      <c r="AX64" s="24"/>
      <c r="AY64" s="24"/>
      <c r="AZ64" s="24"/>
      <c r="BA64" s="24"/>
      <c r="BB64" s="25">
        <f t="shared" ref="BB64:BB74" si="95">SUM(AU64:BA64)-AT64</f>
        <v>-1429800</v>
      </c>
    </row>
    <row r="65" spans="1:54" ht="109.2" outlineLevel="2">
      <c r="A65" s="132"/>
      <c r="B65" s="136"/>
      <c r="C65" s="38"/>
      <c r="D65" s="84"/>
      <c r="E65" s="84"/>
      <c r="F65" s="84"/>
      <c r="G65" s="83"/>
      <c r="H65" s="209" t="s">
        <v>604</v>
      </c>
      <c r="I65" s="138"/>
      <c r="J65" s="139"/>
      <c r="K65" s="139"/>
      <c r="L65" s="140" t="str">
        <f>IF(I65&lt;&gt;0,((VLOOKUP(I65,'1. Standard_Cost'!$B$4:$D$9,2)+VLOOKUP(I65,'1. Standard_Cost'!$B$4:$D$9,3))*J65*K65),"0")</f>
        <v>0</v>
      </c>
      <c r="M65" s="140">
        <f>L65*'1. Standard_Cost'!$F$4</f>
        <v>0</v>
      </c>
      <c r="N65" s="141"/>
      <c r="O65" s="141"/>
      <c r="P65" s="141"/>
      <c r="Q65" s="141"/>
      <c r="R65" s="142">
        <f>'1. Standard_Cost'!$B$13*N65*P65</f>
        <v>0</v>
      </c>
      <c r="S65" s="142">
        <f>N65*O65*P65*'1. Standard_Cost'!$C$13</f>
        <v>0</v>
      </c>
      <c r="T65" s="142">
        <f>N65*P65*Q65*'1. Standard_Cost'!$D$13</f>
        <v>0</v>
      </c>
      <c r="U65" s="142">
        <f>N65*O65*'1. Standard_Cost'!$E$13</f>
        <v>0</v>
      </c>
      <c r="V65" s="141"/>
      <c r="W65" s="141"/>
      <c r="X65" s="141"/>
      <c r="Y65" s="142">
        <f>+V65*((X65*'1. Standard_Cost'!$B$17)+(W65*X65*'1. Standard_Cost'!$C$17))</f>
        <v>0</v>
      </c>
      <c r="Z65" s="141"/>
      <c r="AA65" s="141"/>
      <c r="AB65" s="142">
        <f>+Z65*'1. Standard_Cost'!$B$21+AA65*'1. Standard_Cost'!$C$21</f>
        <v>0</v>
      </c>
      <c r="AC65" s="143"/>
      <c r="AD65" s="144"/>
      <c r="AE65" s="142">
        <f>SUM(AD65,AC65,AB65,Y65,U65,T65,S65,R65)*'1. Standard_Cost'!$B$29</f>
        <v>0</v>
      </c>
      <c r="AF65" s="142">
        <f t="shared" si="91"/>
        <v>0</v>
      </c>
      <c r="AG65" s="141"/>
      <c r="AH65" s="141"/>
      <c r="AI65" s="141"/>
      <c r="AJ65" s="145"/>
      <c r="AK65" s="145"/>
      <c r="AL65" s="145"/>
      <c r="AM65" s="142">
        <f>AG65*'1. Standard_Cost'!$B$25+'Incremental_Cost Year 2'!AH65*'1. Standard_Cost'!$C$25+'Incremental_Cost Year 2'!AI65*'1. Standard_Cost'!$D$25+'Incremental_Cost Year 2'!AJ65+'Incremental_Cost Year 2'!AL65+AK65</f>
        <v>0</v>
      </c>
      <c r="AN65" s="142">
        <f>AM65*'1. Standard_Cost'!$C$29</f>
        <v>0</v>
      </c>
      <c r="AO65" s="160"/>
      <c r="AQ65" s="20">
        <f t="shared" ref="AQ65:AQ74" si="96">L65+M65</f>
        <v>0</v>
      </c>
      <c r="AR65" s="20">
        <f t="shared" ref="AR65:AR74" si="97">AF65</f>
        <v>0</v>
      </c>
      <c r="AS65" s="20">
        <f t="shared" ref="AS65:AS74" si="98">AM65+AN65</f>
        <v>0</v>
      </c>
      <c r="AT65" s="20">
        <f t="shared" ref="AT65:AT74" si="99">SUM(AQ65,AR65,AS65)</f>
        <v>0</v>
      </c>
      <c r="AU65" s="24"/>
      <c r="AV65" s="24"/>
      <c r="AW65" s="24"/>
      <c r="AX65" s="24"/>
      <c r="AY65" s="24"/>
      <c r="AZ65" s="24"/>
      <c r="BA65" s="24"/>
      <c r="BB65" s="25">
        <f t="shared" si="95"/>
        <v>0</v>
      </c>
    </row>
    <row r="66" spans="1:54" ht="109.2" outlineLevel="2">
      <c r="A66" s="132"/>
      <c r="B66" s="136"/>
      <c r="C66" s="231"/>
      <c r="D66" s="84"/>
      <c r="E66" s="84"/>
      <c r="F66" s="84"/>
      <c r="G66" s="83"/>
      <c r="H66" s="209" t="s">
        <v>480</v>
      </c>
      <c r="I66" s="138" t="s">
        <v>4</v>
      </c>
      <c r="J66" s="139">
        <v>3</v>
      </c>
      <c r="K66" s="139">
        <v>3</v>
      </c>
      <c r="L66" s="140">
        <f>IF(I66&lt;&gt;0,((VLOOKUP(I66,'1. Standard_Cost'!$B$4:$D$9,2)+VLOOKUP(I66,'1. Standard_Cost'!$B$4:$D$9,3))*J66*K66),"0")</f>
        <v>726750</v>
      </c>
      <c r="M66" s="140">
        <f>L66*'1. Standard_Cost'!$F$4</f>
        <v>121367.25</v>
      </c>
      <c r="N66" s="141"/>
      <c r="O66" s="141"/>
      <c r="P66" s="141"/>
      <c r="Q66" s="141"/>
      <c r="R66" s="142">
        <f>'1. Standard_Cost'!$B$13*N66*P66</f>
        <v>0</v>
      </c>
      <c r="S66" s="142">
        <f>N66*O66*P66*'1. Standard_Cost'!$C$13</f>
        <v>0</v>
      </c>
      <c r="T66" s="142">
        <f>N66*P66*Q66*'1. Standard_Cost'!$D$13</f>
        <v>0</v>
      </c>
      <c r="U66" s="142">
        <f>N66*O66*'1. Standard_Cost'!$E$13</f>
        <v>0</v>
      </c>
      <c r="V66" s="141"/>
      <c r="W66" s="141"/>
      <c r="X66" s="141"/>
      <c r="Y66" s="142">
        <f>+V66*((X66*'1. Standard_Cost'!$B$17)+(W66*X66*'1. Standard_Cost'!$C$17))</f>
        <v>0</v>
      </c>
      <c r="Z66" s="141"/>
      <c r="AA66" s="141"/>
      <c r="AB66" s="142">
        <f>+Z66*'1. Standard_Cost'!$B$21+AA66*'1. Standard_Cost'!$C$21</f>
        <v>0</v>
      </c>
      <c r="AC66" s="143">
        <f>10*300*2</f>
        <v>6000</v>
      </c>
      <c r="AD66" s="144"/>
      <c r="AE66" s="142">
        <f>SUM(AD66,AC66,AB66,Y66,U66,T66,S66,R66)*'1. Standard_Cost'!$B$29</f>
        <v>1200</v>
      </c>
      <c r="AF66" s="142">
        <f t="shared" si="91"/>
        <v>7200</v>
      </c>
      <c r="AG66" s="141"/>
      <c r="AH66" s="141"/>
      <c r="AI66" s="141"/>
      <c r="AJ66" s="145"/>
      <c r="AK66" s="145"/>
      <c r="AL66" s="145"/>
      <c r="AM66" s="142">
        <f>AG66*'1. Standard_Cost'!$B$25+'Incremental_Cost Year 2'!AH66*'1. Standard_Cost'!$C$25+'Incremental_Cost Year 2'!AI66*'1. Standard_Cost'!$D$25+'Incremental_Cost Year 2'!AJ66+'Incremental_Cost Year 2'!AL66+AK66</f>
        <v>0</v>
      </c>
      <c r="AN66" s="142">
        <f>AM66*'1. Standard_Cost'!$C$29</f>
        <v>0</v>
      </c>
      <c r="AO66" s="160"/>
      <c r="AQ66" s="20">
        <f t="shared" si="96"/>
        <v>848117.25</v>
      </c>
      <c r="AR66" s="20">
        <f t="shared" si="97"/>
        <v>7200</v>
      </c>
      <c r="AS66" s="20">
        <f t="shared" si="98"/>
        <v>0</v>
      </c>
      <c r="AT66" s="20">
        <f t="shared" si="99"/>
        <v>855317.25</v>
      </c>
      <c r="AU66" s="24">
        <f>AT66</f>
        <v>855317.25</v>
      </c>
      <c r="AV66" s="24"/>
      <c r="AW66" s="24"/>
      <c r="AX66" s="24"/>
      <c r="AY66" s="24"/>
      <c r="AZ66" s="24"/>
      <c r="BA66" s="24"/>
      <c r="BB66" s="25">
        <f t="shared" si="95"/>
        <v>0</v>
      </c>
    </row>
    <row r="67" spans="1:54" ht="46.8" outlineLevel="2">
      <c r="A67" s="132"/>
      <c r="B67" s="136"/>
      <c r="C67" s="231"/>
      <c r="D67" s="84"/>
      <c r="E67" s="84"/>
      <c r="F67" s="84"/>
      <c r="G67" s="83"/>
      <c r="H67" s="209" t="s">
        <v>481</v>
      </c>
      <c r="I67" s="138" t="s">
        <v>4</v>
      </c>
      <c r="J67" s="139">
        <v>1</v>
      </c>
      <c r="K67" s="139">
        <v>4</v>
      </c>
      <c r="L67" s="140">
        <f>IF(I67&lt;&gt;0,((VLOOKUP(I67,'1. Standard_Cost'!$B$4:$D$9,2)+VLOOKUP(I67,'1. Standard_Cost'!$B$4:$D$9,3))*J67*K67),"0")</f>
        <v>323000</v>
      </c>
      <c r="M67" s="140">
        <f>L67*'1. Standard_Cost'!$F$4</f>
        <v>53941</v>
      </c>
      <c r="N67" s="141"/>
      <c r="O67" s="141"/>
      <c r="P67" s="141"/>
      <c r="Q67" s="141"/>
      <c r="R67" s="142">
        <f>'1. Standard_Cost'!$B$13*N67*P67</f>
        <v>0</v>
      </c>
      <c r="S67" s="142">
        <f>N67*O67*P67*'1. Standard_Cost'!$C$13</f>
        <v>0</v>
      </c>
      <c r="T67" s="142">
        <f>N67*P67*Q67*'1. Standard_Cost'!$D$13</f>
        <v>0</v>
      </c>
      <c r="U67" s="142">
        <f>N67*O67*'1. Standard_Cost'!$E$13</f>
        <v>0</v>
      </c>
      <c r="V67" s="141"/>
      <c r="W67" s="141"/>
      <c r="X67" s="141"/>
      <c r="Y67" s="142">
        <f>+V67*((X67*'1. Standard_Cost'!$B$17)+(W67*X67*'1. Standard_Cost'!$C$17))</f>
        <v>0</v>
      </c>
      <c r="Z67" s="141"/>
      <c r="AA67" s="141"/>
      <c r="AB67" s="142">
        <f>+Z67*'1. Standard_Cost'!$B$21+AA67*'1. Standard_Cost'!$C$21</f>
        <v>0</v>
      </c>
      <c r="AC67" s="143"/>
      <c r="AD67" s="144"/>
      <c r="AE67" s="142">
        <f>SUM(AD67,AC67,AB67,Y67,U67,T67,S67,R67)*'1. Standard_Cost'!$B$29</f>
        <v>0</v>
      </c>
      <c r="AF67" s="142">
        <f t="shared" si="91"/>
        <v>0</v>
      </c>
      <c r="AG67" s="141"/>
      <c r="AH67" s="141"/>
      <c r="AI67" s="141"/>
      <c r="AJ67" s="145"/>
      <c r="AK67" s="145"/>
      <c r="AL67" s="145"/>
      <c r="AM67" s="142">
        <f>AG67*'1. Standard_Cost'!$B$25+'Incremental_Cost Year 2'!AH67*'1. Standard_Cost'!$C$25+'Incremental_Cost Year 2'!AI67*'1. Standard_Cost'!$D$25+'Incremental_Cost Year 2'!AJ67+'Incremental_Cost Year 2'!AL67+AK67</f>
        <v>0</v>
      </c>
      <c r="AN67" s="142">
        <f>AM67*'1. Standard_Cost'!$C$29</f>
        <v>0</v>
      </c>
      <c r="AO67" s="160"/>
      <c r="AQ67" s="20">
        <f t="shared" si="96"/>
        <v>376941</v>
      </c>
      <c r="AR67" s="20">
        <f t="shared" si="97"/>
        <v>0</v>
      </c>
      <c r="AS67" s="20">
        <f t="shared" si="98"/>
        <v>0</v>
      </c>
      <c r="AT67" s="20">
        <f t="shared" si="99"/>
        <v>376941</v>
      </c>
      <c r="AU67" s="24">
        <f>AQ67</f>
        <v>376941</v>
      </c>
      <c r="AV67" s="24"/>
      <c r="AW67" s="24"/>
      <c r="AX67" s="24"/>
      <c r="AY67" s="24"/>
      <c r="AZ67" s="24"/>
      <c r="BA67" s="24"/>
      <c r="BB67" s="25">
        <f t="shared" si="95"/>
        <v>0</v>
      </c>
    </row>
    <row r="68" spans="1:54" ht="93.6" outlineLevel="2">
      <c r="A68" s="132"/>
      <c r="B68" s="136"/>
      <c r="C68" s="231"/>
      <c r="D68" s="84"/>
      <c r="E68" s="84"/>
      <c r="F68" s="84"/>
      <c r="G68" s="83"/>
      <c r="H68" s="209" t="s">
        <v>570</v>
      </c>
      <c r="I68" s="138"/>
      <c r="J68" s="139"/>
      <c r="K68" s="139"/>
      <c r="L68" s="140" t="str">
        <f>IF(I68&lt;&gt;0,((VLOOKUP(I68,'1. Standard_Cost'!$B$4:$D$9,2)+VLOOKUP(I68,'1. Standard_Cost'!$B$4:$D$9,3))*J68*K68),"0")</f>
        <v>0</v>
      </c>
      <c r="M68" s="140">
        <f>L68*'1. Standard_Cost'!$F$4</f>
        <v>0</v>
      </c>
      <c r="N68" s="141"/>
      <c r="O68" s="141"/>
      <c r="P68" s="141"/>
      <c r="Q68" s="141"/>
      <c r="R68" s="142">
        <f>'1. Standard_Cost'!$B$13*N68*P68</f>
        <v>0</v>
      </c>
      <c r="S68" s="142">
        <f>N68*O68*P68*'1. Standard_Cost'!$C$13</f>
        <v>0</v>
      </c>
      <c r="T68" s="142">
        <f>N68*P68*Q68*'1. Standard_Cost'!$D$13</f>
        <v>0</v>
      </c>
      <c r="U68" s="142">
        <f>N68*O68*'1. Standard_Cost'!$E$13</f>
        <v>0</v>
      </c>
      <c r="V68" s="141"/>
      <c r="W68" s="141"/>
      <c r="X68" s="141"/>
      <c r="Y68" s="142">
        <f>+V68*((X68*'1. Standard_Cost'!$B$17)+(W68*X68*'1. Standard_Cost'!$C$17))</f>
        <v>0</v>
      </c>
      <c r="Z68" s="141"/>
      <c r="AA68" s="141"/>
      <c r="AB68" s="142">
        <f>+Z68*'1. Standard_Cost'!$B$21+AA68*'1. Standard_Cost'!$C$21</f>
        <v>0</v>
      </c>
      <c r="AC68" s="143"/>
      <c r="AD68" s="144"/>
      <c r="AE68" s="142">
        <f>SUM(AD68,AC68,AB68,Y68,U68,T68,S68,R68)*'1. Standard_Cost'!$B$29</f>
        <v>0</v>
      </c>
      <c r="AF68" s="142">
        <f t="shared" si="91"/>
        <v>0</v>
      </c>
      <c r="AG68" s="141"/>
      <c r="AH68" s="141"/>
      <c r="AI68" s="141"/>
      <c r="AJ68" s="145"/>
      <c r="AK68" s="145"/>
      <c r="AL68" s="145"/>
      <c r="AM68" s="142">
        <f>AG68*'1. Standard_Cost'!$B$25+'Incremental_Cost Year 2'!AH68*'1. Standard_Cost'!$C$25+'Incremental_Cost Year 2'!AI68*'1. Standard_Cost'!$D$25+'Incremental_Cost Year 2'!AJ68+'Incremental_Cost Year 2'!AL68+AK68</f>
        <v>0</v>
      </c>
      <c r="AN68" s="142">
        <f>AM68*'1. Standard_Cost'!$C$29</f>
        <v>0</v>
      </c>
      <c r="AO68" s="160"/>
      <c r="AQ68" s="20">
        <f t="shared" si="96"/>
        <v>0</v>
      </c>
      <c r="AR68" s="20">
        <f t="shared" si="97"/>
        <v>0</v>
      </c>
      <c r="AS68" s="20">
        <f t="shared" si="98"/>
        <v>0</v>
      </c>
      <c r="AT68" s="20">
        <f t="shared" si="99"/>
        <v>0</v>
      </c>
      <c r="AU68" s="24"/>
      <c r="AV68" s="24"/>
      <c r="AW68" s="24"/>
      <c r="AX68" s="24"/>
      <c r="AY68" s="24"/>
      <c r="AZ68" s="24"/>
      <c r="BA68" s="24"/>
      <c r="BB68" s="25">
        <f t="shared" si="95"/>
        <v>0</v>
      </c>
    </row>
    <row r="69" spans="1:54" ht="185.4" customHeight="1" outlineLevel="2">
      <c r="A69" s="132"/>
      <c r="B69" s="136"/>
      <c r="C69" s="231"/>
      <c r="D69" s="84"/>
      <c r="E69" s="84"/>
      <c r="F69" s="84"/>
      <c r="G69" s="83"/>
      <c r="H69" s="209" t="s">
        <v>572</v>
      </c>
      <c r="I69" s="138"/>
      <c r="J69" s="139"/>
      <c r="K69" s="139"/>
      <c r="L69" s="140" t="str">
        <f>IF(I69&lt;&gt;0,((VLOOKUP(I69,'1. Standard_Cost'!$B$4:$D$9,2)+VLOOKUP(I69,'1. Standard_Cost'!$B$4:$D$9,3))*J69*K69),"0")</f>
        <v>0</v>
      </c>
      <c r="M69" s="140">
        <f>L69*'1. Standard_Cost'!$F$4</f>
        <v>0</v>
      </c>
      <c r="N69" s="141"/>
      <c r="O69" s="141"/>
      <c r="P69" s="141"/>
      <c r="Q69" s="141"/>
      <c r="R69" s="142">
        <f>'1. Standard_Cost'!$B$13*N69*P69</f>
        <v>0</v>
      </c>
      <c r="S69" s="142">
        <f>N69*O69*P69*'1. Standard_Cost'!$C$13</f>
        <v>0</v>
      </c>
      <c r="T69" s="142">
        <f>N69*P69*Q69*'1. Standard_Cost'!$D$13</f>
        <v>0</v>
      </c>
      <c r="U69" s="142">
        <f>N69*O69*'1. Standard_Cost'!$E$13</f>
        <v>0</v>
      </c>
      <c r="V69" s="141"/>
      <c r="W69" s="141"/>
      <c r="X69" s="141"/>
      <c r="Y69" s="142">
        <f>+V69*((X69*'1. Standard_Cost'!$B$17)+(W69*X69*'1. Standard_Cost'!$C$17))</f>
        <v>0</v>
      </c>
      <c r="Z69" s="141"/>
      <c r="AA69" s="141"/>
      <c r="AB69" s="142">
        <f>+Z69*'1. Standard_Cost'!$B$21+AA69*'1. Standard_Cost'!$C$21</f>
        <v>0</v>
      </c>
      <c r="AC69" s="143">
        <f>722*300*2+675*2*300</f>
        <v>838200</v>
      </c>
      <c r="AD69" s="144"/>
      <c r="AE69" s="142">
        <f>SUM(AD69,AC69,AB69,Y69,U69,T69,S69,R69)*'1. Standard_Cost'!$B$29</f>
        <v>167640</v>
      </c>
      <c r="AF69" s="142">
        <f t="shared" si="91"/>
        <v>1005840</v>
      </c>
      <c r="AG69" s="141"/>
      <c r="AH69" s="141"/>
      <c r="AI69" s="141"/>
      <c r="AJ69" s="145"/>
      <c r="AK69" s="145"/>
      <c r="AL69" s="145"/>
      <c r="AM69" s="142">
        <f>AG69*'1. Standard_Cost'!$B$25+'Incremental_Cost Year 2'!AH69*'1. Standard_Cost'!$C$25+'Incremental_Cost Year 2'!AI69*'1. Standard_Cost'!$D$25+'Incremental_Cost Year 2'!AJ69+'Incremental_Cost Year 2'!AL69+AK69</f>
        <v>0</v>
      </c>
      <c r="AN69" s="142">
        <f>AM69*'1. Standard_Cost'!$C$29</f>
        <v>0</v>
      </c>
      <c r="AO69" s="160"/>
      <c r="AQ69" s="20">
        <f t="shared" si="96"/>
        <v>0</v>
      </c>
      <c r="AR69" s="20">
        <f t="shared" si="97"/>
        <v>1005840</v>
      </c>
      <c r="AS69" s="20">
        <f t="shared" si="98"/>
        <v>0</v>
      </c>
      <c r="AT69" s="20">
        <f t="shared" si="99"/>
        <v>1005840</v>
      </c>
      <c r="AU69" s="24">
        <v>486000</v>
      </c>
      <c r="AV69" s="24"/>
      <c r="AW69" s="24"/>
      <c r="AX69" s="24"/>
      <c r="AY69" s="24">
        <v>519840</v>
      </c>
      <c r="AZ69" s="24">
        <v>0</v>
      </c>
      <c r="BA69" s="24"/>
      <c r="BB69" s="25">
        <f t="shared" si="95"/>
        <v>0</v>
      </c>
    </row>
    <row r="70" spans="1:54" ht="265.2" outlineLevel="2">
      <c r="A70" s="132"/>
      <c r="B70" s="136"/>
      <c r="C70" s="231"/>
      <c r="D70" s="84"/>
      <c r="E70" s="84"/>
      <c r="F70" s="84"/>
      <c r="G70" s="83"/>
      <c r="H70" s="209" t="s">
        <v>487</v>
      </c>
      <c r="I70" s="138" t="s">
        <v>436</v>
      </c>
      <c r="J70" s="139">
        <f>4.5+3.86</f>
        <v>8.36</v>
      </c>
      <c r="K70" s="139">
        <v>1</v>
      </c>
      <c r="L70" s="140">
        <f>IF(I70&lt;&gt;0,((VLOOKUP(I70,'1. Standard_Cost'!$B$4:$D$9,2)+VLOOKUP(I70,'1. Standard_Cost'!$B$4:$D$9,3))*J70*K70),"0")</f>
        <v>447259.99999999994</v>
      </c>
      <c r="M70" s="140">
        <f>L70*'1. Standard_Cost'!$F$4</f>
        <v>74692.42</v>
      </c>
      <c r="N70" s="141"/>
      <c r="O70" s="141"/>
      <c r="P70" s="141"/>
      <c r="Q70" s="141"/>
      <c r="R70" s="142">
        <f>'1. Standard_Cost'!$B$13*N70*P70</f>
        <v>0</v>
      </c>
      <c r="S70" s="142">
        <f>N70*O70*P70*'1. Standard_Cost'!$C$13</f>
        <v>0</v>
      </c>
      <c r="T70" s="142">
        <f>N70*P70*Q70*'1. Standard_Cost'!$D$13</f>
        <v>0</v>
      </c>
      <c r="U70" s="142">
        <f>N70*O70*'1. Standard_Cost'!$E$13</f>
        <v>0</v>
      </c>
      <c r="V70" s="141"/>
      <c r="W70" s="141"/>
      <c r="X70" s="141"/>
      <c r="Y70" s="142">
        <f>+V70*((X70*'1. Standard_Cost'!$B$17)+(W70*X70*'1. Standard_Cost'!$C$17))</f>
        <v>0</v>
      </c>
      <c r="Z70" s="141"/>
      <c r="AA70" s="141"/>
      <c r="AB70" s="142">
        <f>+Z70*'1. Standard_Cost'!$B$21+AA70*'1. Standard_Cost'!$C$21</f>
        <v>0</v>
      </c>
      <c r="AC70" s="143"/>
      <c r="AD70" s="144"/>
      <c r="AE70" s="142">
        <f>SUM(AD70,AC70,AB70,Y70,U70,T70,S70,R70)*'1. Standard_Cost'!$B$29</f>
        <v>0</v>
      </c>
      <c r="AF70" s="142">
        <f t="shared" si="91"/>
        <v>0</v>
      </c>
      <c r="AG70" s="141"/>
      <c r="AH70" s="141"/>
      <c r="AI70" s="141"/>
      <c r="AJ70" s="145"/>
      <c r="AK70" s="145"/>
      <c r="AL70" s="145"/>
      <c r="AM70" s="142">
        <f>AG70*'1. Standard_Cost'!$B$25+'Incremental_Cost Year 2'!AH70*'1. Standard_Cost'!$C$25+'Incremental_Cost Year 2'!AI70*'1. Standard_Cost'!$D$25+'Incremental_Cost Year 2'!AJ70+'Incremental_Cost Year 2'!AL70+AK70</f>
        <v>0</v>
      </c>
      <c r="AN70" s="142">
        <f>AM70*'1. Standard_Cost'!$C$29</f>
        <v>0</v>
      </c>
      <c r="AO70" s="160"/>
      <c r="AQ70" s="20">
        <f t="shared" si="96"/>
        <v>521952.41999999993</v>
      </c>
      <c r="AR70" s="20">
        <f t="shared" si="97"/>
        <v>0</v>
      </c>
      <c r="AS70" s="20">
        <f t="shared" si="98"/>
        <v>0</v>
      </c>
      <c r="AT70" s="20">
        <f t="shared" si="99"/>
        <v>521952.41999999993</v>
      </c>
      <c r="AU70" s="24">
        <f>240997</f>
        <v>240997</v>
      </c>
      <c r="AV70" s="24"/>
      <c r="AW70" s="24"/>
      <c r="AX70" s="24"/>
      <c r="AY70" s="24">
        <f>AT70-AU70</f>
        <v>280955.41999999993</v>
      </c>
      <c r="AZ70" s="24"/>
      <c r="BA70" s="24"/>
      <c r="BB70" s="25">
        <f t="shared" si="95"/>
        <v>0</v>
      </c>
    </row>
    <row r="71" spans="1:54" ht="148.94999999999999" customHeight="1" outlineLevel="2">
      <c r="A71" s="132"/>
      <c r="B71" s="136"/>
      <c r="C71" s="231"/>
      <c r="D71" s="84"/>
      <c r="E71" s="84"/>
      <c r="F71" s="84"/>
      <c r="G71" s="83"/>
      <c r="H71" s="209" t="s">
        <v>571</v>
      </c>
      <c r="I71" s="138"/>
      <c r="J71" s="139"/>
      <c r="K71" s="139"/>
      <c r="L71" s="140" t="str">
        <f>IF(I71&lt;&gt;0,((VLOOKUP(I71,'1. Standard_Cost'!$B$4:$D$9,2)+VLOOKUP(I71,'1. Standard_Cost'!$B$4:$D$9,3))*J71*K71),"0")</f>
        <v>0</v>
      </c>
      <c r="M71" s="140">
        <f>L71*'1. Standard_Cost'!$F$4</f>
        <v>0</v>
      </c>
      <c r="N71" s="141"/>
      <c r="O71" s="141"/>
      <c r="P71" s="141"/>
      <c r="Q71" s="141"/>
      <c r="R71" s="142">
        <f>'1. Standard_Cost'!$B$13*N71*P71</f>
        <v>0</v>
      </c>
      <c r="S71" s="142">
        <f>N71*O71*P71*'1. Standard_Cost'!$C$13</f>
        <v>0</v>
      </c>
      <c r="T71" s="142">
        <f>N71*P71*Q71*'1. Standard_Cost'!$D$13</f>
        <v>0</v>
      </c>
      <c r="U71" s="142">
        <f>N71*O71*'1. Standard_Cost'!$E$13</f>
        <v>0</v>
      </c>
      <c r="V71" s="141"/>
      <c r="W71" s="141"/>
      <c r="X71" s="141"/>
      <c r="Y71" s="142">
        <f>+V71*((X71*'1. Standard_Cost'!$B$17)+(W71*X71*'1. Standard_Cost'!$C$17))</f>
        <v>0</v>
      </c>
      <c r="Z71" s="141"/>
      <c r="AA71" s="141"/>
      <c r="AB71" s="142">
        <f>+Z71*'1. Standard_Cost'!$B$21+AA71*'1. Standard_Cost'!$C$21</f>
        <v>0</v>
      </c>
      <c r="AC71" s="143">
        <f>67*480+72*480</f>
        <v>66720</v>
      </c>
      <c r="AD71" s="144"/>
      <c r="AE71" s="142">
        <f>SUM(AD71,AC71,AB71,Y71,U71,T71,S71,R71)*'1. Standard_Cost'!$B$29</f>
        <v>13344</v>
      </c>
      <c r="AF71" s="142">
        <f t="shared" si="91"/>
        <v>80064</v>
      </c>
      <c r="AG71" s="141"/>
      <c r="AH71" s="141"/>
      <c r="AI71" s="141"/>
      <c r="AJ71" s="145"/>
      <c r="AK71" s="145"/>
      <c r="AL71" s="145"/>
      <c r="AM71" s="142">
        <f>AG71*'1. Standard_Cost'!$B$25+'Incremental_Cost Year 2'!AH71*'1. Standard_Cost'!$C$25+'Incremental_Cost Year 2'!AI71*'1. Standard_Cost'!$D$25+'Incremental_Cost Year 2'!AJ71+'Incremental_Cost Year 2'!AL71+AK71</f>
        <v>0</v>
      </c>
      <c r="AN71" s="142">
        <f>AM71*'1. Standard_Cost'!$C$29</f>
        <v>0</v>
      </c>
      <c r="AO71" s="160"/>
      <c r="AQ71" s="20">
        <f t="shared" si="96"/>
        <v>0</v>
      </c>
      <c r="AR71" s="20">
        <f t="shared" si="97"/>
        <v>80064</v>
      </c>
      <c r="AS71" s="20">
        <f t="shared" si="98"/>
        <v>0</v>
      </c>
      <c r="AT71" s="20">
        <f t="shared" si="99"/>
        <v>80064</v>
      </c>
      <c r="AU71" s="24">
        <f>38592</f>
        <v>38592</v>
      </c>
      <c r="AV71" s="24"/>
      <c r="AW71" s="24"/>
      <c r="AX71" s="24"/>
      <c r="AY71" s="24"/>
      <c r="AZ71" s="24">
        <f>AT71-AU71</f>
        <v>41472</v>
      </c>
      <c r="BA71" s="24"/>
      <c r="BB71" s="25">
        <f t="shared" si="95"/>
        <v>0</v>
      </c>
    </row>
    <row r="72" spans="1:54" ht="130.94999999999999" customHeight="1" outlineLevel="2">
      <c r="A72" s="132"/>
      <c r="B72" s="136"/>
      <c r="C72" s="231"/>
      <c r="D72" s="84"/>
      <c r="E72" s="84"/>
      <c r="F72" s="84"/>
      <c r="G72" s="83"/>
      <c r="H72" s="209" t="s">
        <v>482</v>
      </c>
      <c r="I72" s="138"/>
      <c r="J72" s="139"/>
      <c r="K72" s="139"/>
      <c r="L72" s="140" t="str">
        <f>IF(I72&lt;&gt;0,((VLOOKUP(I72,'1. Standard_Cost'!$B$4:$D$9,2)+VLOOKUP(I72,'1. Standard_Cost'!$B$4:$D$9,3))*J72*K72),"0")</f>
        <v>0</v>
      </c>
      <c r="M72" s="140">
        <f>L72*'1. Standard_Cost'!$F$4</f>
        <v>0</v>
      </c>
      <c r="N72" s="141"/>
      <c r="O72" s="141"/>
      <c r="P72" s="141"/>
      <c r="Q72" s="141"/>
      <c r="R72" s="142">
        <f>'1. Standard_Cost'!$B$13*N72*P72</f>
        <v>0</v>
      </c>
      <c r="S72" s="142">
        <f>N72*O72*P72*'1. Standard_Cost'!$C$13</f>
        <v>0</v>
      </c>
      <c r="T72" s="142">
        <f>N72*P72*Q72*'1. Standard_Cost'!$D$13</f>
        <v>0</v>
      </c>
      <c r="U72" s="142">
        <f>N72*O72*'1. Standard_Cost'!$E$13</f>
        <v>0</v>
      </c>
      <c r="V72" s="141"/>
      <c r="W72" s="141"/>
      <c r="X72" s="141"/>
      <c r="Y72" s="142">
        <f>+V72*((X72*'1. Standard_Cost'!$B$17)+(W72*X72*'1. Standard_Cost'!$C$17))</f>
        <v>0</v>
      </c>
      <c r="Z72" s="141"/>
      <c r="AA72" s="141"/>
      <c r="AB72" s="142">
        <f>+Z72*'1. Standard_Cost'!$B$21+AA72*'1. Standard_Cost'!$C$21</f>
        <v>0</v>
      </c>
      <c r="AC72" s="143">
        <f>4*5000</f>
        <v>20000</v>
      </c>
      <c r="AD72" s="144"/>
      <c r="AE72" s="142">
        <f>SUM(AD72,AC72,AB72,Y72,U72,T72,S72,R72)*'1. Standard_Cost'!$B$29</f>
        <v>4000</v>
      </c>
      <c r="AF72" s="142">
        <f t="shared" si="91"/>
        <v>24000</v>
      </c>
      <c r="AG72" s="141"/>
      <c r="AH72" s="141"/>
      <c r="AI72" s="141"/>
      <c r="AJ72" s="145"/>
      <c r="AK72" s="145"/>
      <c r="AL72" s="145"/>
      <c r="AM72" s="142">
        <f>AG72*'1. Standard_Cost'!$B$25+'Incremental_Cost Year 2'!AH72*'1. Standard_Cost'!$C$25+'Incremental_Cost Year 2'!AI72*'1. Standard_Cost'!$D$25+'Incremental_Cost Year 2'!AJ72+'Incremental_Cost Year 2'!AL72+AK72</f>
        <v>0</v>
      </c>
      <c r="AN72" s="142">
        <f>AM72*'1. Standard_Cost'!$C$29</f>
        <v>0</v>
      </c>
      <c r="AO72" s="160"/>
      <c r="AQ72" s="20">
        <f t="shared" si="96"/>
        <v>0</v>
      </c>
      <c r="AR72" s="20">
        <f t="shared" si="97"/>
        <v>24000</v>
      </c>
      <c r="AS72" s="20">
        <f t="shared" si="98"/>
        <v>0</v>
      </c>
      <c r="AT72" s="20">
        <f t="shared" si="99"/>
        <v>24000</v>
      </c>
      <c r="AU72" s="24">
        <f>AT72</f>
        <v>24000</v>
      </c>
      <c r="AV72" s="24"/>
      <c r="AW72" s="24"/>
      <c r="AX72" s="24"/>
      <c r="AY72" s="24"/>
      <c r="AZ72" s="24"/>
      <c r="BA72" s="24"/>
      <c r="BB72" s="25">
        <f t="shared" si="95"/>
        <v>0</v>
      </c>
    </row>
    <row r="73" spans="1:54" ht="140.4" outlineLevel="2">
      <c r="A73" s="132"/>
      <c r="B73" s="136"/>
      <c r="C73" s="231"/>
      <c r="D73" s="84"/>
      <c r="E73" s="84"/>
      <c r="F73" s="84"/>
      <c r="G73" s="83"/>
      <c r="H73" s="209" t="s">
        <v>483</v>
      </c>
      <c r="I73" s="138" t="s">
        <v>2</v>
      </c>
      <c r="J73" s="139">
        <v>0.78</v>
      </c>
      <c r="K73" s="139">
        <v>1</v>
      </c>
      <c r="L73" s="140">
        <f>IF(I73&lt;&gt;0,((VLOOKUP(I73,'1. Standard_Cost'!$B$4:$D$9,2)+VLOOKUP(I73,'1. Standard_Cost'!$B$4:$D$9,3))*J73*K73),"0")</f>
        <v>94380</v>
      </c>
      <c r="M73" s="140">
        <f>L73*'1. Standard_Cost'!$F$4</f>
        <v>15761.460000000001</v>
      </c>
      <c r="N73" s="141"/>
      <c r="O73" s="141"/>
      <c r="P73" s="141"/>
      <c r="Q73" s="141"/>
      <c r="R73" s="142">
        <f>'1. Standard_Cost'!$B$13*N73*P73</f>
        <v>0</v>
      </c>
      <c r="S73" s="142">
        <f>N73*O73*P73*'1. Standard_Cost'!$C$13</f>
        <v>0</v>
      </c>
      <c r="T73" s="142">
        <f>N73*P73*Q73*'1. Standard_Cost'!$D$13</f>
        <v>0</v>
      </c>
      <c r="U73" s="142">
        <f>N73*O73*'1. Standard_Cost'!$E$13</f>
        <v>0</v>
      </c>
      <c r="V73" s="141"/>
      <c r="W73" s="141"/>
      <c r="X73" s="141"/>
      <c r="Y73" s="142">
        <f>+V73*((X73*'1. Standard_Cost'!$B$17)+(W73*X73*'1. Standard_Cost'!$C$17))</f>
        <v>0</v>
      </c>
      <c r="Z73" s="141"/>
      <c r="AA73" s="141"/>
      <c r="AB73" s="142">
        <f>+Z73*'1. Standard_Cost'!$B$21+AA73*'1. Standard_Cost'!$C$21</f>
        <v>0</v>
      </c>
      <c r="AC73" s="143"/>
      <c r="AD73" s="144"/>
      <c r="AE73" s="142">
        <f>SUM(AD73,AC73,AB73,Y73,U73,T73,S73,R73)*'1. Standard_Cost'!$B$29</f>
        <v>0</v>
      </c>
      <c r="AF73" s="142">
        <f t="shared" si="91"/>
        <v>0</v>
      </c>
      <c r="AG73" s="141"/>
      <c r="AH73" s="141"/>
      <c r="AI73" s="141"/>
      <c r="AJ73" s="145"/>
      <c r="AK73" s="145"/>
      <c r="AL73" s="145"/>
      <c r="AM73" s="142">
        <f>AG73*'1. Standard_Cost'!$B$25+'Incremental_Cost Year 2'!AH73*'1. Standard_Cost'!$C$25+'Incremental_Cost Year 2'!AI73*'1. Standard_Cost'!$D$25+'Incremental_Cost Year 2'!AJ73+'Incremental_Cost Year 2'!AL73+AK73</f>
        <v>0</v>
      </c>
      <c r="AN73" s="142">
        <f>AM73*'1. Standard_Cost'!$C$29</f>
        <v>0</v>
      </c>
      <c r="AO73" s="160"/>
      <c r="AQ73" s="20">
        <f t="shared" si="96"/>
        <v>110141.46</v>
      </c>
      <c r="AR73" s="20">
        <f t="shared" si="97"/>
        <v>0</v>
      </c>
      <c r="AS73" s="20">
        <f t="shared" si="98"/>
        <v>0</v>
      </c>
      <c r="AT73" s="20">
        <f t="shared" si="99"/>
        <v>110141.46</v>
      </c>
      <c r="AU73" s="24">
        <f>AT73</f>
        <v>110141.46</v>
      </c>
      <c r="AV73" s="24"/>
      <c r="AW73" s="24"/>
      <c r="AX73" s="24"/>
      <c r="AY73" s="24"/>
      <c r="AZ73" s="24"/>
      <c r="BA73" s="24"/>
      <c r="BB73" s="25">
        <f t="shared" si="95"/>
        <v>0</v>
      </c>
    </row>
    <row r="74" spans="1:54" ht="133.19999999999999" customHeight="1" outlineLevel="2">
      <c r="A74" s="132"/>
      <c r="B74" s="136"/>
      <c r="C74" s="231"/>
      <c r="D74" s="84"/>
      <c r="E74" s="84"/>
      <c r="F74" s="84"/>
      <c r="G74" s="83"/>
      <c r="H74" s="209" t="s">
        <v>484</v>
      </c>
      <c r="I74" s="138" t="s">
        <v>436</v>
      </c>
      <c r="J74" s="139">
        <v>2.39</v>
      </c>
      <c r="K74" s="139">
        <v>1</v>
      </c>
      <c r="L74" s="140">
        <f>IF(I74&lt;&gt;0,((VLOOKUP(I74,'1. Standard_Cost'!$B$4:$D$9,2)+VLOOKUP(I74,'1. Standard_Cost'!$B$4:$D$9,3))*J74*K74),"0")</f>
        <v>127865</v>
      </c>
      <c r="M74" s="140">
        <f>L74*'1. Standard_Cost'!$F$4</f>
        <v>21353.455000000002</v>
      </c>
      <c r="N74" s="141"/>
      <c r="O74" s="141"/>
      <c r="P74" s="141"/>
      <c r="Q74" s="141"/>
      <c r="R74" s="142">
        <f>'1. Standard_Cost'!$B$13*N74*P74</f>
        <v>0</v>
      </c>
      <c r="S74" s="142">
        <f>N74*O74*P74*'1. Standard_Cost'!$C$13</f>
        <v>0</v>
      </c>
      <c r="T74" s="142">
        <f>N74*P74*Q74*'1. Standard_Cost'!$D$13</f>
        <v>0</v>
      </c>
      <c r="U74" s="142">
        <f>N74*O74*'1. Standard_Cost'!$E$13</f>
        <v>0</v>
      </c>
      <c r="V74" s="141"/>
      <c r="W74" s="141"/>
      <c r="X74" s="141"/>
      <c r="Y74" s="142">
        <f>+V74*((X74*'1. Standard_Cost'!$B$17)+(W74*X74*'1. Standard_Cost'!$C$17))</f>
        <v>0</v>
      </c>
      <c r="Z74" s="141"/>
      <c r="AA74" s="141"/>
      <c r="AB74" s="142">
        <f>+Z74*'1. Standard_Cost'!$B$21+AA74*'1. Standard_Cost'!$C$21</f>
        <v>0</v>
      </c>
      <c r="AC74" s="143"/>
      <c r="AD74" s="144"/>
      <c r="AE74" s="142">
        <f>SUM(AD74,AC74,AB74,Y74,U74,T74,S74,R74)*'1. Standard_Cost'!$B$29</f>
        <v>0</v>
      </c>
      <c r="AF74" s="142">
        <f t="shared" si="91"/>
        <v>0</v>
      </c>
      <c r="AG74" s="141"/>
      <c r="AH74" s="141"/>
      <c r="AI74" s="141"/>
      <c r="AJ74" s="145"/>
      <c r="AK74" s="145"/>
      <c r="AL74" s="145"/>
      <c r="AM74" s="142">
        <f>AG74*'1. Standard_Cost'!$B$25+'Incremental_Cost Year 2'!AH74*'1. Standard_Cost'!$C$25+'Incremental_Cost Year 2'!AI74*'1. Standard_Cost'!$D$25+'Incremental_Cost Year 2'!AJ74+'Incremental_Cost Year 2'!AL74+AK74</f>
        <v>0</v>
      </c>
      <c r="AN74" s="142">
        <f>AM74*'1. Standard_Cost'!$C$29</f>
        <v>0</v>
      </c>
      <c r="AO74" s="160"/>
      <c r="AQ74" s="20">
        <f t="shared" si="96"/>
        <v>149218.45500000002</v>
      </c>
      <c r="AR74" s="20">
        <f t="shared" si="97"/>
        <v>0</v>
      </c>
      <c r="AS74" s="20">
        <f t="shared" si="98"/>
        <v>0</v>
      </c>
      <c r="AT74" s="20">
        <f t="shared" si="99"/>
        <v>149218.45500000002</v>
      </c>
      <c r="AU74" s="24">
        <f>AT74</f>
        <v>149218.45500000002</v>
      </c>
      <c r="AV74" s="24"/>
      <c r="AW74" s="24"/>
      <c r="AX74" s="24"/>
      <c r="AY74" s="24"/>
      <c r="AZ74" s="24"/>
      <c r="BA74" s="24"/>
      <c r="BB74" s="25">
        <f t="shared" si="95"/>
        <v>0</v>
      </c>
    </row>
    <row r="75" spans="1:54" ht="82.8" outlineLevel="1">
      <c r="A75" s="132"/>
      <c r="B75" s="136"/>
      <c r="C75" s="232"/>
      <c r="D75" s="46" t="s">
        <v>585</v>
      </c>
      <c r="E75" s="86" t="s">
        <v>406</v>
      </c>
      <c r="F75" s="88">
        <v>2022</v>
      </c>
      <c r="G75" s="89">
        <v>2027</v>
      </c>
      <c r="H75" s="183" t="s">
        <v>261</v>
      </c>
      <c r="I75" s="146"/>
      <c r="J75" s="146"/>
      <c r="K75" s="146"/>
      <c r="L75" s="147">
        <f>SUM(L64:L74)</f>
        <v>1719255</v>
      </c>
      <c r="M75" s="147">
        <f>SUM(M64:M74)</f>
        <v>287115.58500000002</v>
      </c>
      <c r="N75" s="147"/>
      <c r="O75" s="146"/>
      <c r="P75" s="146"/>
      <c r="Q75" s="146"/>
      <c r="R75" s="147">
        <f t="shared" ref="R75:U75" si="100">SUM(R64:R74)</f>
        <v>0</v>
      </c>
      <c r="S75" s="147">
        <f t="shared" si="100"/>
        <v>0</v>
      </c>
      <c r="T75" s="147">
        <f t="shared" si="100"/>
        <v>0</v>
      </c>
      <c r="U75" s="147">
        <f t="shared" si="100"/>
        <v>0</v>
      </c>
      <c r="V75" s="146"/>
      <c r="W75" s="146"/>
      <c r="X75" s="146"/>
      <c r="Y75" s="147">
        <f>SUM(Y64:Y74)</f>
        <v>0</v>
      </c>
      <c r="Z75" s="146"/>
      <c r="AA75" s="146"/>
      <c r="AB75" s="147">
        <f t="shared" ref="AB75:AF75" si="101">SUM(AB64:AB74)</f>
        <v>1140000</v>
      </c>
      <c r="AC75" s="147">
        <f t="shared" si="101"/>
        <v>1239920</v>
      </c>
      <c r="AD75" s="147">
        <f t="shared" si="101"/>
        <v>0</v>
      </c>
      <c r="AE75" s="147">
        <f t="shared" si="101"/>
        <v>475984</v>
      </c>
      <c r="AF75" s="147">
        <f t="shared" si="101"/>
        <v>2855904</v>
      </c>
      <c r="AG75" s="146"/>
      <c r="AH75" s="146"/>
      <c r="AI75" s="146"/>
      <c r="AJ75" s="147">
        <f t="shared" ref="AJ75:AN75" si="102">SUM(AJ64:AJ74)</f>
        <v>0</v>
      </c>
      <c r="AK75" s="147">
        <f t="shared" si="102"/>
        <v>0</v>
      </c>
      <c r="AL75" s="147">
        <f t="shared" si="102"/>
        <v>0</v>
      </c>
      <c r="AM75" s="147">
        <f t="shared" si="102"/>
        <v>0</v>
      </c>
      <c r="AN75" s="147">
        <f t="shared" si="102"/>
        <v>0</v>
      </c>
      <c r="AO75" s="166"/>
      <c r="AP75" s="32"/>
      <c r="AQ75" s="147">
        <f t="shared" ref="AQ75:BB75" si="103">SUM(AQ64:AQ74)</f>
        <v>2006370.585</v>
      </c>
      <c r="AR75" s="147">
        <f t="shared" si="103"/>
        <v>2855904</v>
      </c>
      <c r="AS75" s="147">
        <f t="shared" si="103"/>
        <v>0</v>
      </c>
      <c r="AT75" s="147">
        <f t="shared" si="103"/>
        <v>4862274.585</v>
      </c>
      <c r="AU75" s="147">
        <f t="shared" si="103"/>
        <v>2590207.165</v>
      </c>
      <c r="AV75" s="147">
        <f t="shared" si="103"/>
        <v>0</v>
      </c>
      <c r="AW75" s="147">
        <f t="shared" si="103"/>
        <v>0</v>
      </c>
      <c r="AX75" s="147">
        <f t="shared" si="103"/>
        <v>0</v>
      </c>
      <c r="AY75" s="147">
        <f t="shared" si="103"/>
        <v>800795.41999999993</v>
      </c>
      <c r="AZ75" s="147">
        <f t="shared" si="103"/>
        <v>41472</v>
      </c>
      <c r="BA75" s="147">
        <f t="shared" si="103"/>
        <v>0</v>
      </c>
      <c r="BB75" s="147">
        <f t="shared" si="103"/>
        <v>-1429800</v>
      </c>
    </row>
    <row r="76" spans="1:54" s="39" customFormat="1" ht="25.5" customHeight="1">
      <c r="A76" s="148"/>
      <c r="B76" s="149"/>
      <c r="C76" s="224" t="s">
        <v>407</v>
      </c>
      <c r="D76" s="224"/>
      <c r="E76" s="225"/>
      <c r="F76" s="69"/>
      <c r="G76" s="69"/>
      <c r="H76" s="184" t="s">
        <v>258</v>
      </c>
      <c r="I76" s="150"/>
      <c r="J76" s="150"/>
      <c r="K76" s="150"/>
      <c r="L76" s="151">
        <f>SUM(L81)</f>
        <v>70700</v>
      </c>
      <c r="M76" s="151">
        <f>SUM(M81)</f>
        <v>11806.900000000001</v>
      </c>
      <c r="N76" s="150"/>
      <c r="O76" s="150"/>
      <c r="P76" s="150"/>
      <c r="Q76" s="150"/>
      <c r="R76" s="151">
        <f t="shared" ref="R76:U76" si="104">SUM(R81)</f>
        <v>0</v>
      </c>
      <c r="S76" s="151">
        <f t="shared" si="104"/>
        <v>0</v>
      </c>
      <c r="T76" s="151">
        <f t="shared" si="104"/>
        <v>0</v>
      </c>
      <c r="U76" s="151">
        <f t="shared" si="104"/>
        <v>0</v>
      </c>
      <c r="V76" s="150"/>
      <c r="W76" s="150"/>
      <c r="X76" s="150"/>
      <c r="Y76" s="151">
        <f>SUM(Y81)</f>
        <v>0</v>
      </c>
      <c r="Z76" s="151"/>
      <c r="AA76" s="150"/>
      <c r="AB76" s="151">
        <f t="shared" ref="AB76:AF76" si="105">SUM(AB81)</f>
        <v>209000</v>
      </c>
      <c r="AC76" s="151">
        <f t="shared" si="105"/>
        <v>300000</v>
      </c>
      <c r="AD76" s="151">
        <f t="shared" si="105"/>
        <v>0</v>
      </c>
      <c r="AE76" s="151">
        <f t="shared" si="105"/>
        <v>101800</v>
      </c>
      <c r="AF76" s="151">
        <f t="shared" si="105"/>
        <v>610800</v>
      </c>
      <c r="AG76" s="150"/>
      <c r="AH76" s="150"/>
      <c r="AI76" s="150"/>
      <c r="AJ76" s="151">
        <f t="shared" ref="AJ76:AN76" si="106">SUM(AJ81)</f>
        <v>0</v>
      </c>
      <c r="AK76" s="151">
        <f t="shared" si="106"/>
        <v>0</v>
      </c>
      <c r="AL76" s="151">
        <f t="shared" si="106"/>
        <v>0</v>
      </c>
      <c r="AM76" s="151">
        <f t="shared" si="106"/>
        <v>0</v>
      </c>
      <c r="AN76" s="151">
        <f t="shared" si="106"/>
        <v>0</v>
      </c>
      <c r="AO76" s="167"/>
      <c r="AP76" s="40"/>
      <c r="AQ76" s="151">
        <f t="shared" ref="AQ76:BB76" si="107">SUM(AQ81)</f>
        <v>82506.899999999994</v>
      </c>
      <c r="AR76" s="151">
        <f t="shared" si="107"/>
        <v>610800</v>
      </c>
      <c r="AS76" s="151">
        <f t="shared" si="107"/>
        <v>0</v>
      </c>
      <c r="AT76" s="151">
        <f t="shared" si="107"/>
        <v>693306.9</v>
      </c>
      <c r="AU76" s="151">
        <f t="shared" si="107"/>
        <v>442506.9</v>
      </c>
      <c r="AV76" s="151">
        <f t="shared" si="107"/>
        <v>0</v>
      </c>
      <c r="AW76" s="151">
        <f t="shared" si="107"/>
        <v>0</v>
      </c>
      <c r="AX76" s="151">
        <f t="shared" si="107"/>
        <v>0</v>
      </c>
      <c r="AY76" s="151"/>
      <c r="AZ76" s="151">
        <f t="shared" si="107"/>
        <v>250800</v>
      </c>
      <c r="BA76" s="151">
        <f t="shared" si="107"/>
        <v>0</v>
      </c>
      <c r="BB76" s="151">
        <f t="shared" si="107"/>
        <v>0</v>
      </c>
    </row>
    <row r="77" spans="1:54" ht="109.2" outlineLevel="2">
      <c r="A77" s="132"/>
      <c r="B77" s="136"/>
      <c r="C77" s="38"/>
      <c r="D77" s="137"/>
      <c r="E77" s="137"/>
      <c r="F77" s="87"/>
      <c r="G77" s="82"/>
      <c r="H77" s="209" t="s">
        <v>488</v>
      </c>
      <c r="I77" s="16" t="s">
        <v>5</v>
      </c>
      <c r="J77" s="17">
        <v>0.5</v>
      </c>
      <c r="K77" s="17">
        <v>2</v>
      </c>
      <c r="L77" s="140">
        <f>IF(I77&lt;&gt;0,((VLOOKUP(I77,'1. Standard_Cost'!$B$4:$D$9,2)+VLOOKUP(I77,'1. Standard_Cost'!$B$4:$D$9,3))*J77*K77),"0")</f>
        <v>70700</v>
      </c>
      <c r="M77" s="140">
        <f>L77*'1. Standard_Cost'!$F$4</f>
        <v>11806.900000000001</v>
      </c>
      <c r="N77" s="141"/>
      <c r="O77" s="141"/>
      <c r="P77" s="141"/>
      <c r="Q77" s="141"/>
      <c r="R77" s="142">
        <f>'1. Standard_Cost'!$B$13*N77*P77</f>
        <v>0</v>
      </c>
      <c r="S77" s="142">
        <f>N77*O77*P77*'1. Standard_Cost'!$C$13</f>
        <v>0</v>
      </c>
      <c r="T77" s="142">
        <f>N77*P77*Q77*'1. Standard_Cost'!$D$13</f>
        <v>0</v>
      </c>
      <c r="U77" s="142">
        <f>N77*O77*'1. Standard_Cost'!$E$13</f>
        <v>0</v>
      </c>
      <c r="V77" s="141"/>
      <c r="W77" s="141"/>
      <c r="X77" s="141"/>
      <c r="Y77" s="142">
        <f>+V77*((X77*'1. Standard_Cost'!$B$17)+(W77*X77*'1. Standard_Cost'!$C$17))</f>
        <v>0</v>
      </c>
      <c r="Z77" s="141"/>
      <c r="AA77" s="141">
        <v>1</v>
      </c>
      <c r="AB77" s="142">
        <f>+Z77*'1. Standard_Cost'!$B$21+AA77*'1. Standard_Cost'!$C$21</f>
        <v>19000</v>
      </c>
      <c r="AC77" s="143">
        <f>10000*30</f>
        <v>300000</v>
      </c>
      <c r="AD77" s="144"/>
      <c r="AE77" s="142">
        <f>SUM(AD77,AC77,AB77,Y77,U77,T77,S77,R77)*'1. Standard_Cost'!$B$29</f>
        <v>63800</v>
      </c>
      <c r="AF77" s="142">
        <f t="shared" ref="AF77:AF80" si="108">SUM(AE77,AD77,AC77,AB77,Y77,U77,T77,S77,R77)</f>
        <v>382800</v>
      </c>
      <c r="AG77" s="141"/>
      <c r="AH77" s="141"/>
      <c r="AI77" s="141"/>
      <c r="AJ77" s="145"/>
      <c r="AK77" s="145"/>
      <c r="AL77" s="145"/>
      <c r="AM77" s="142">
        <f>AG77*'1. Standard_Cost'!$B$25+'Incremental_Cost Year 2'!AH77*'1. Standard_Cost'!$C$25+'Incremental_Cost Year 2'!AI77*'1. Standard_Cost'!$D$25+'Incremental_Cost Year 2'!AJ77+'Incremental_Cost Year 2'!AL77+AK77</f>
        <v>0</v>
      </c>
      <c r="AN77" s="142">
        <f>AM77*'1. Standard_Cost'!$C$29</f>
        <v>0</v>
      </c>
      <c r="AO77" s="160"/>
      <c r="AQ77" s="20">
        <f t="shared" ref="AQ77" si="109">L77+M77</f>
        <v>82506.899999999994</v>
      </c>
      <c r="AR77" s="20">
        <f t="shared" ref="AR77" si="110">AF77</f>
        <v>382800</v>
      </c>
      <c r="AS77" s="20">
        <f t="shared" ref="AS77" si="111">AM77+AN77</f>
        <v>0</v>
      </c>
      <c r="AT77" s="20">
        <f>SUM(AQ77,AR77,AS77)</f>
        <v>465306.9</v>
      </c>
      <c r="AU77" s="24">
        <f>AQ77+360000</f>
        <v>442506.9</v>
      </c>
      <c r="AV77" s="24"/>
      <c r="AW77" s="24"/>
      <c r="AX77" s="24"/>
      <c r="AY77" s="24"/>
      <c r="AZ77" s="24">
        <f>AT77-AU77</f>
        <v>22800</v>
      </c>
      <c r="BA77" s="24"/>
      <c r="BB77" s="25">
        <f t="shared" ref="BB77:BB80" si="112">SUM(AU77:BA77)-AT77</f>
        <v>0</v>
      </c>
    </row>
    <row r="78" spans="1:54" ht="46.8" outlineLevel="2">
      <c r="A78" s="132"/>
      <c r="B78" s="136"/>
      <c r="C78" s="38"/>
      <c r="D78" s="84"/>
      <c r="E78" s="84"/>
      <c r="F78" s="84"/>
      <c r="G78" s="83"/>
      <c r="H78" s="209" t="s">
        <v>447</v>
      </c>
      <c r="I78" s="138"/>
      <c r="J78" s="139"/>
      <c r="K78" s="139"/>
      <c r="L78" s="140" t="str">
        <f>IF(I78&lt;&gt;0,((VLOOKUP(I78,'1. Standard_Cost'!$B$4:$D$9,2)+VLOOKUP(I78,'1. Standard_Cost'!$B$4:$D$9,3))*J78*K78),"0")</f>
        <v>0</v>
      </c>
      <c r="M78" s="140">
        <f>L78*'1. Standard_Cost'!$F$4</f>
        <v>0</v>
      </c>
      <c r="N78" s="141"/>
      <c r="O78" s="141"/>
      <c r="P78" s="141"/>
      <c r="Q78" s="141"/>
      <c r="R78" s="142">
        <f>'1. Standard_Cost'!$B$13*N78*P78</f>
        <v>0</v>
      </c>
      <c r="S78" s="142">
        <f>N78*O78*P78*'1. Standard_Cost'!$C$13</f>
        <v>0</v>
      </c>
      <c r="T78" s="142">
        <f>N78*P78*Q78*'1. Standard_Cost'!$D$13</f>
        <v>0</v>
      </c>
      <c r="U78" s="142">
        <f>N78*O78*'1. Standard_Cost'!$E$13</f>
        <v>0</v>
      </c>
      <c r="V78" s="141"/>
      <c r="W78" s="141"/>
      <c r="X78" s="141"/>
      <c r="Y78" s="142">
        <f>+V78*((X78*'1. Standard_Cost'!$B$17)+(W78*X78*'1. Standard_Cost'!$C$17))</f>
        <v>0</v>
      </c>
      <c r="Z78" s="141"/>
      <c r="AA78" s="141"/>
      <c r="AB78" s="142">
        <f>+Z78*'1. Standard_Cost'!$B$21+AA78*'1. Standard_Cost'!$C$21</f>
        <v>0</v>
      </c>
      <c r="AC78" s="143"/>
      <c r="AD78" s="144"/>
      <c r="AE78" s="142">
        <f>SUM(AD78,AC78,AB78,Y78,U78,T78,S78,R78)*'1. Standard_Cost'!$B$29</f>
        <v>0</v>
      </c>
      <c r="AF78" s="142">
        <f t="shared" si="108"/>
        <v>0</v>
      </c>
      <c r="AG78" s="141"/>
      <c r="AH78" s="141"/>
      <c r="AI78" s="141"/>
      <c r="AJ78" s="145"/>
      <c r="AK78" s="145"/>
      <c r="AL78" s="145"/>
      <c r="AM78" s="142">
        <f>AG78*'1. Standard_Cost'!$B$25+'Incremental_Cost Year 2'!AH78*'1. Standard_Cost'!$C$25+'Incremental_Cost Year 2'!AI78*'1. Standard_Cost'!$D$25+'Incremental_Cost Year 2'!AJ78+'Incremental_Cost Year 2'!AL78+AK78</f>
        <v>0</v>
      </c>
      <c r="AN78" s="142">
        <f>AM78*'1. Standard_Cost'!$C$29</f>
        <v>0</v>
      </c>
      <c r="AO78" s="160"/>
      <c r="AQ78" s="20">
        <f t="shared" ref="AQ78:AQ80" si="113">L78+M78</f>
        <v>0</v>
      </c>
      <c r="AR78" s="20">
        <f t="shared" ref="AR78:AR80" si="114">AF78</f>
        <v>0</v>
      </c>
      <c r="AS78" s="20">
        <f t="shared" ref="AS78:AS80" si="115">AM78+AN78</f>
        <v>0</v>
      </c>
      <c r="AT78" s="20">
        <f t="shared" ref="AT78:AT80" si="116">SUM(AQ78,AR78,AS78)</f>
        <v>0</v>
      </c>
      <c r="AU78" s="24"/>
      <c r="AV78" s="24"/>
      <c r="AW78" s="24"/>
      <c r="AX78" s="24"/>
      <c r="AY78" s="24"/>
      <c r="AZ78" s="24"/>
      <c r="BA78" s="24"/>
      <c r="BB78" s="25">
        <f t="shared" si="112"/>
        <v>0</v>
      </c>
    </row>
    <row r="79" spans="1:54" ht="124.8" outlineLevel="2">
      <c r="A79" s="132"/>
      <c r="B79" s="136"/>
      <c r="C79" s="38"/>
      <c r="D79" s="84"/>
      <c r="E79" s="84"/>
      <c r="F79" s="84"/>
      <c r="G79" s="83"/>
      <c r="H79" s="209" t="s">
        <v>489</v>
      </c>
      <c r="I79" s="138"/>
      <c r="J79" s="139"/>
      <c r="K79" s="139"/>
      <c r="L79" s="140" t="str">
        <f>IF(I79&lt;&gt;0,((VLOOKUP(I79,'1. Standard_Cost'!$B$4:$D$9,2)+VLOOKUP(I79,'1. Standard_Cost'!$B$4:$D$9,3))*J79*K79),"0")</f>
        <v>0</v>
      </c>
      <c r="M79" s="140">
        <f>L79*'1. Standard_Cost'!$F$4</f>
        <v>0</v>
      </c>
      <c r="N79" s="141"/>
      <c r="O79" s="141"/>
      <c r="P79" s="141"/>
      <c r="Q79" s="141"/>
      <c r="R79" s="142">
        <f>'1. Standard_Cost'!$B$13*N79*P79</f>
        <v>0</v>
      </c>
      <c r="S79" s="142">
        <f>N79*O79*P79*'1. Standard_Cost'!$C$13</f>
        <v>0</v>
      </c>
      <c r="T79" s="142">
        <f>N79*P79*Q79*'1. Standard_Cost'!$D$13</f>
        <v>0</v>
      </c>
      <c r="U79" s="142">
        <f>N79*O79*'1. Standard_Cost'!$E$13</f>
        <v>0</v>
      </c>
      <c r="V79" s="141"/>
      <c r="W79" s="141"/>
      <c r="X79" s="141"/>
      <c r="Y79" s="142">
        <f>+V79*((X79*'1. Standard_Cost'!$B$17)+(W79*X79*'1. Standard_Cost'!$C$17))</f>
        <v>0</v>
      </c>
      <c r="Z79" s="141"/>
      <c r="AA79" s="141">
        <v>10</v>
      </c>
      <c r="AB79" s="142">
        <f>+Z79*'1. Standard_Cost'!$B$21+AA79*'1. Standard_Cost'!$C$21</f>
        <v>190000</v>
      </c>
      <c r="AC79" s="143"/>
      <c r="AD79" s="144"/>
      <c r="AE79" s="142">
        <f>SUM(AD79,AC79,AB79,Y79,U79,T79,S79,R79)*'1. Standard_Cost'!$B$29</f>
        <v>38000</v>
      </c>
      <c r="AF79" s="142">
        <f t="shared" si="108"/>
        <v>228000</v>
      </c>
      <c r="AG79" s="141"/>
      <c r="AH79" s="141"/>
      <c r="AI79" s="141"/>
      <c r="AJ79" s="145"/>
      <c r="AK79" s="145"/>
      <c r="AL79" s="145"/>
      <c r="AM79" s="142">
        <f>AG79*'1. Standard_Cost'!$B$25+'Incremental_Cost Year 2'!AH79*'1. Standard_Cost'!$C$25+'Incremental_Cost Year 2'!AI79*'1. Standard_Cost'!$D$25+'Incremental_Cost Year 2'!AJ79+'Incremental_Cost Year 2'!AL79+AK79</f>
        <v>0</v>
      </c>
      <c r="AN79" s="142">
        <f>AM79*'1. Standard_Cost'!$C$29</f>
        <v>0</v>
      </c>
      <c r="AO79" s="160"/>
      <c r="AQ79" s="20">
        <f t="shared" si="113"/>
        <v>0</v>
      </c>
      <c r="AR79" s="20">
        <f t="shared" si="114"/>
        <v>228000</v>
      </c>
      <c r="AS79" s="20">
        <f t="shared" si="115"/>
        <v>0</v>
      </c>
      <c r="AT79" s="20">
        <f t="shared" si="116"/>
        <v>228000</v>
      </c>
      <c r="AU79" s="24"/>
      <c r="AV79" s="24"/>
      <c r="AW79" s="24"/>
      <c r="AX79" s="24"/>
      <c r="AY79" s="24"/>
      <c r="AZ79" s="24">
        <v>228000</v>
      </c>
      <c r="BA79" s="24"/>
      <c r="BB79" s="25">
        <f t="shared" si="112"/>
        <v>0</v>
      </c>
    </row>
    <row r="80" spans="1:54" ht="78" outlineLevel="2">
      <c r="A80" s="132"/>
      <c r="B80" s="136"/>
      <c r="C80" s="38"/>
      <c r="D80" s="84"/>
      <c r="E80" s="84"/>
      <c r="F80" s="84"/>
      <c r="G80" s="83"/>
      <c r="H80" s="209" t="s">
        <v>490</v>
      </c>
      <c r="I80" s="138"/>
      <c r="J80" s="139"/>
      <c r="K80" s="139"/>
      <c r="L80" s="140" t="str">
        <f>IF(I80&lt;&gt;0,((VLOOKUP(I80,'1. Standard_Cost'!$B$4:$D$9,2)+VLOOKUP(I80,'1. Standard_Cost'!$B$4:$D$9,3))*J80*K80),"0")</f>
        <v>0</v>
      </c>
      <c r="M80" s="140">
        <f>L80*'1. Standard_Cost'!$F$4</f>
        <v>0</v>
      </c>
      <c r="N80" s="141"/>
      <c r="O80" s="141"/>
      <c r="P80" s="141"/>
      <c r="Q80" s="141"/>
      <c r="R80" s="142">
        <f>'1. Standard_Cost'!$B$13*N80*P80</f>
        <v>0</v>
      </c>
      <c r="S80" s="142">
        <f>N80*O80*P80*'1. Standard_Cost'!$C$13</f>
        <v>0</v>
      </c>
      <c r="T80" s="142">
        <f>N80*P80*Q80*'1. Standard_Cost'!$D$13</f>
        <v>0</v>
      </c>
      <c r="U80" s="142">
        <f>N80*O80*'1. Standard_Cost'!$E$13</f>
        <v>0</v>
      </c>
      <c r="V80" s="141"/>
      <c r="W80" s="141"/>
      <c r="X80" s="141"/>
      <c r="Y80" s="142">
        <f>+V80*((X80*'1. Standard_Cost'!$B$17)+(W80*X80*'1. Standard_Cost'!$C$17))</f>
        <v>0</v>
      </c>
      <c r="Z80" s="141"/>
      <c r="AA80" s="141"/>
      <c r="AB80" s="142">
        <f>+Z80*'1. Standard_Cost'!$B$21+AA80*'1. Standard_Cost'!$C$21</f>
        <v>0</v>
      </c>
      <c r="AC80" s="143"/>
      <c r="AD80" s="144"/>
      <c r="AE80" s="142">
        <f>SUM(AD80,AC80,AB80,Y80,U80,T80,S80,R80)*'1. Standard_Cost'!$B$29</f>
        <v>0</v>
      </c>
      <c r="AF80" s="142">
        <f t="shared" si="108"/>
        <v>0</v>
      </c>
      <c r="AG80" s="141"/>
      <c r="AH80" s="141"/>
      <c r="AI80" s="141"/>
      <c r="AJ80" s="145"/>
      <c r="AK80" s="145">
        <v>0</v>
      </c>
      <c r="AL80" s="145"/>
      <c r="AM80" s="142">
        <f>AG80*'1. Standard_Cost'!$B$25+'Incremental_Cost Year 2'!AH80*'1. Standard_Cost'!$C$25+'Incremental_Cost Year 2'!AI80*'1. Standard_Cost'!$D$25+'Incremental_Cost Year 2'!AJ80+'Incremental_Cost Year 2'!AL80+AK80</f>
        <v>0</v>
      </c>
      <c r="AN80" s="142">
        <f>AM80*'1. Standard_Cost'!$C$29</f>
        <v>0</v>
      </c>
      <c r="AO80" s="160"/>
      <c r="AQ80" s="20">
        <f t="shared" si="113"/>
        <v>0</v>
      </c>
      <c r="AR80" s="20">
        <f t="shared" si="114"/>
        <v>0</v>
      </c>
      <c r="AS80" s="20">
        <f t="shared" si="115"/>
        <v>0</v>
      </c>
      <c r="AT80" s="20">
        <f t="shared" si="116"/>
        <v>0</v>
      </c>
      <c r="AU80" s="24"/>
      <c r="AV80" s="24"/>
      <c r="AW80" s="24"/>
      <c r="AX80" s="24"/>
      <c r="AY80" s="24"/>
      <c r="AZ80" s="24"/>
      <c r="BA80" s="24"/>
      <c r="BB80" s="25">
        <f t="shared" si="112"/>
        <v>0</v>
      </c>
    </row>
    <row r="81" spans="1:54" ht="55.2" outlineLevel="1">
      <c r="A81" s="132"/>
      <c r="B81" s="136"/>
      <c r="C81" s="38"/>
      <c r="D81" s="47" t="s">
        <v>586</v>
      </c>
      <c r="E81" s="86" t="s">
        <v>408</v>
      </c>
      <c r="F81" s="88" t="s">
        <v>438</v>
      </c>
      <c r="G81" s="89" t="s">
        <v>434</v>
      </c>
      <c r="H81" s="180" t="s">
        <v>257</v>
      </c>
      <c r="I81" s="146"/>
      <c r="J81" s="146"/>
      <c r="K81" s="146"/>
      <c r="L81" s="147">
        <f>SUM(L77:L80)</f>
        <v>70700</v>
      </c>
      <c r="M81" s="147">
        <f>SUM(M77:M80)</f>
        <v>11806.900000000001</v>
      </c>
      <c r="N81" s="146"/>
      <c r="O81" s="146"/>
      <c r="P81" s="146"/>
      <c r="Q81" s="146"/>
      <c r="R81" s="147">
        <f t="shared" ref="R81:U81" si="117">SUM(R77:R80)</f>
        <v>0</v>
      </c>
      <c r="S81" s="147">
        <f t="shared" si="117"/>
        <v>0</v>
      </c>
      <c r="T81" s="147">
        <f t="shared" si="117"/>
        <v>0</v>
      </c>
      <c r="U81" s="147">
        <f t="shared" si="117"/>
        <v>0</v>
      </c>
      <c r="V81" s="146"/>
      <c r="W81" s="146"/>
      <c r="X81" s="146"/>
      <c r="Y81" s="147">
        <f>SUM(Y77:Y80)</f>
        <v>0</v>
      </c>
      <c r="Z81" s="146"/>
      <c r="AA81" s="146"/>
      <c r="AB81" s="147">
        <f t="shared" ref="AB81:AF81" si="118">SUM(AB77:AB80)</f>
        <v>209000</v>
      </c>
      <c r="AC81" s="147">
        <f t="shared" si="118"/>
        <v>300000</v>
      </c>
      <c r="AD81" s="147">
        <f t="shared" si="118"/>
        <v>0</v>
      </c>
      <c r="AE81" s="147">
        <f t="shared" si="118"/>
        <v>101800</v>
      </c>
      <c r="AF81" s="147">
        <f t="shared" si="118"/>
        <v>610800</v>
      </c>
      <c r="AG81" s="146"/>
      <c r="AH81" s="146"/>
      <c r="AI81" s="146"/>
      <c r="AJ81" s="147">
        <f t="shared" ref="AJ81:AN81" si="119">SUM(AJ77:AJ80)</f>
        <v>0</v>
      </c>
      <c r="AK81" s="147">
        <f t="shared" si="119"/>
        <v>0</v>
      </c>
      <c r="AL81" s="147">
        <f t="shared" si="119"/>
        <v>0</v>
      </c>
      <c r="AM81" s="147">
        <f t="shared" si="119"/>
        <v>0</v>
      </c>
      <c r="AN81" s="147">
        <f t="shared" si="119"/>
        <v>0</v>
      </c>
      <c r="AO81" s="166"/>
      <c r="AP81" s="32"/>
      <c r="AQ81" s="147">
        <f t="shared" ref="AQ81:BB81" si="120">SUM(AQ77:AQ80)</f>
        <v>82506.899999999994</v>
      </c>
      <c r="AR81" s="147">
        <f t="shared" si="120"/>
        <v>610800</v>
      </c>
      <c r="AS81" s="147">
        <f t="shared" si="120"/>
        <v>0</v>
      </c>
      <c r="AT81" s="147">
        <f t="shared" si="120"/>
        <v>693306.9</v>
      </c>
      <c r="AU81" s="147">
        <f t="shared" si="120"/>
        <v>442506.9</v>
      </c>
      <c r="AV81" s="147">
        <f t="shared" si="120"/>
        <v>0</v>
      </c>
      <c r="AW81" s="147">
        <f t="shared" si="120"/>
        <v>0</v>
      </c>
      <c r="AX81" s="147">
        <f t="shared" si="120"/>
        <v>0</v>
      </c>
      <c r="AY81" s="147">
        <f t="shared" si="120"/>
        <v>0</v>
      </c>
      <c r="AZ81" s="147">
        <f t="shared" si="120"/>
        <v>250800</v>
      </c>
      <c r="BA81" s="147">
        <f t="shared" si="120"/>
        <v>0</v>
      </c>
      <c r="BB81" s="147">
        <f t="shared" si="120"/>
        <v>0</v>
      </c>
    </row>
    <row r="82" spans="1:54" s="14" customFormat="1" ht="34.200000000000003" customHeight="1">
      <c r="A82" s="135"/>
      <c r="B82" s="226" t="s">
        <v>410</v>
      </c>
      <c r="C82" s="227"/>
      <c r="D82" s="227"/>
      <c r="E82" s="228"/>
      <c r="F82" s="56"/>
      <c r="G82" s="56"/>
      <c r="H82" s="56" t="s">
        <v>69</v>
      </c>
      <c r="I82" s="62"/>
      <c r="J82" s="62"/>
      <c r="K82" s="62"/>
      <c r="L82" s="63">
        <f>SUM(L83,L109)</f>
        <v>2587755</v>
      </c>
      <c r="M82" s="63">
        <f>SUM(M83,M109)</f>
        <v>432155.08500000002</v>
      </c>
      <c r="N82" s="62"/>
      <c r="O82" s="62"/>
      <c r="P82" s="62"/>
      <c r="Q82" s="62"/>
      <c r="R82" s="63">
        <f t="shared" ref="R82:U82" si="121">SUM(R83,R109)</f>
        <v>360000</v>
      </c>
      <c r="S82" s="63">
        <f t="shared" si="121"/>
        <v>270000</v>
      </c>
      <c r="T82" s="63">
        <f t="shared" si="121"/>
        <v>0</v>
      </c>
      <c r="U82" s="63">
        <f t="shared" si="121"/>
        <v>480000</v>
      </c>
      <c r="V82" s="62"/>
      <c r="W82" s="62"/>
      <c r="X82" s="62"/>
      <c r="Y82" s="63">
        <f>SUM(Y83,Y109)</f>
        <v>0</v>
      </c>
      <c r="Z82" s="62"/>
      <c r="AA82" s="62"/>
      <c r="AB82" s="63">
        <f t="shared" ref="AB82:AN82" si="122">SUM(AB83,AB109)</f>
        <v>988000</v>
      </c>
      <c r="AC82" s="63">
        <f t="shared" si="122"/>
        <v>106500</v>
      </c>
      <c r="AD82" s="63">
        <f t="shared" si="122"/>
        <v>0</v>
      </c>
      <c r="AE82" s="63">
        <f t="shared" si="122"/>
        <v>440900</v>
      </c>
      <c r="AF82" s="63">
        <f t="shared" si="122"/>
        <v>2645400</v>
      </c>
      <c r="AG82" s="63"/>
      <c r="AH82" s="63"/>
      <c r="AI82" s="63"/>
      <c r="AJ82" s="63">
        <f t="shared" si="122"/>
        <v>0</v>
      </c>
      <c r="AK82" s="63">
        <f t="shared" si="122"/>
        <v>0</v>
      </c>
      <c r="AL82" s="63">
        <f t="shared" si="122"/>
        <v>0</v>
      </c>
      <c r="AM82" s="63">
        <f t="shared" si="122"/>
        <v>0</v>
      </c>
      <c r="AN82" s="63">
        <f t="shared" si="122"/>
        <v>0</v>
      </c>
      <c r="AO82" s="164"/>
      <c r="AQ82" s="63">
        <f t="shared" ref="AQ82:BB82" si="123">SUM(AQ83,AQ109)</f>
        <v>3019910.085</v>
      </c>
      <c r="AR82" s="63">
        <f t="shared" si="123"/>
        <v>2645400</v>
      </c>
      <c r="AS82" s="63">
        <f t="shared" si="123"/>
        <v>0</v>
      </c>
      <c r="AT82" s="63">
        <f t="shared" si="123"/>
        <v>5665310.085</v>
      </c>
      <c r="AU82" s="63">
        <f t="shared" si="123"/>
        <v>2103627.2850000001</v>
      </c>
      <c r="AV82" s="63">
        <f t="shared" si="123"/>
        <v>0</v>
      </c>
      <c r="AW82" s="63">
        <f t="shared" si="123"/>
        <v>0</v>
      </c>
      <c r="AX82" s="63">
        <f t="shared" si="123"/>
        <v>456000</v>
      </c>
      <c r="AY82" s="63">
        <f t="shared" si="123"/>
        <v>0</v>
      </c>
      <c r="AZ82" s="63">
        <f t="shared" si="123"/>
        <v>0</v>
      </c>
      <c r="BA82" s="63">
        <f t="shared" si="123"/>
        <v>0</v>
      </c>
      <c r="BB82" s="63">
        <f t="shared" si="123"/>
        <v>-3105682.8</v>
      </c>
    </row>
    <row r="83" spans="1:54" s="14" customFormat="1">
      <c r="A83" s="135"/>
      <c r="B83" s="42"/>
      <c r="C83" s="229" t="s">
        <v>411</v>
      </c>
      <c r="D83" s="229"/>
      <c r="E83" s="230"/>
      <c r="F83" s="197"/>
      <c r="G83" s="197"/>
      <c r="H83" s="54" t="s">
        <v>223</v>
      </c>
      <c r="I83" s="55"/>
      <c r="J83" s="55"/>
      <c r="K83" s="55"/>
      <c r="L83" s="64">
        <f>SUM(L88+L93+L98+L103+L108)</f>
        <v>969000</v>
      </c>
      <c r="M83" s="64">
        <f>SUM(M88+M93+M98+M103+M108)</f>
        <v>161823</v>
      </c>
      <c r="N83" s="64"/>
      <c r="O83" s="64"/>
      <c r="P83" s="64"/>
      <c r="Q83" s="64"/>
      <c r="R83" s="64">
        <f t="shared" ref="R83:U83" si="124">SUM(R88+R93+R98+R103+R108)</f>
        <v>0</v>
      </c>
      <c r="S83" s="64">
        <f t="shared" si="124"/>
        <v>0</v>
      </c>
      <c r="T83" s="64">
        <f t="shared" si="124"/>
        <v>0</v>
      </c>
      <c r="U83" s="64">
        <f t="shared" si="124"/>
        <v>0</v>
      </c>
      <c r="V83" s="64"/>
      <c r="W83" s="64"/>
      <c r="X83" s="64"/>
      <c r="Y83" s="64">
        <f>SUM(Y88+Y93+Y98+Y103+Y108)</f>
        <v>0</v>
      </c>
      <c r="Z83" s="64"/>
      <c r="AA83" s="64"/>
      <c r="AB83" s="64">
        <f t="shared" ref="AB83:AN83" si="125">SUM(AB88+AB93+AB98+AB103+AB108)</f>
        <v>570000</v>
      </c>
      <c r="AC83" s="64">
        <f t="shared" si="125"/>
        <v>12000</v>
      </c>
      <c r="AD83" s="64">
        <f t="shared" si="125"/>
        <v>0</v>
      </c>
      <c r="AE83" s="64">
        <f t="shared" si="125"/>
        <v>116400</v>
      </c>
      <c r="AF83" s="64">
        <f t="shared" si="125"/>
        <v>698400</v>
      </c>
      <c r="AG83" s="64"/>
      <c r="AH83" s="64"/>
      <c r="AI83" s="64"/>
      <c r="AJ83" s="64">
        <f t="shared" si="125"/>
        <v>0</v>
      </c>
      <c r="AK83" s="64">
        <f t="shared" si="125"/>
        <v>0</v>
      </c>
      <c r="AL83" s="64">
        <f t="shared" si="125"/>
        <v>0</v>
      </c>
      <c r="AM83" s="64">
        <f t="shared" si="125"/>
        <v>0</v>
      </c>
      <c r="AN83" s="64">
        <f t="shared" si="125"/>
        <v>0</v>
      </c>
      <c r="AO83" s="165"/>
      <c r="AP83" s="113"/>
      <c r="AQ83" s="64">
        <f t="shared" ref="AQ83:BB83" si="126">SUM(AQ88+AQ93+AQ98+AQ103+AQ108)</f>
        <v>1130823</v>
      </c>
      <c r="AR83" s="64">
        <f t="shared" si="126"/>
        <v>698400</v>
      </c>
      <c r="AS83" s="64">
        <f t="shared" si="126"/>
        <v>0</v>
      </c>
      <c r="AT83" s="64">
        <f t="shared" si="126"/>
        <v>1829223</v>
      </c>
      <c r="AU83" s="64">
        <f t="shared" si="126"/>
        <v>1145223</v>
      </c>
      <c r="AV83" s="64">
        <f t="shared" si="126"/>
        <v>0</v>
      </c>
      <c r="AW83" s="64">
        <f t="shared" si="126"/>
        <v>0</v>
      </c>
      <c r="AX83" s="64">
        <f t="shared" si="126"/>
        <v>456000</v>
      </c>
      <c r="AY83" s="64">
        <f t="shared" si="126"/>
        <v>0</v>
      </c>
      <c r="AZ83" s="64">
        <f t="shared" si="126"/>
        <v>0</v>
      </c>
      <c r="BA83" s="64">
        <f t="shared" si="126"/>
        <v>0</v>
      </c>
      <c r="BB83" s="64">
        <f t="shared" si="126"/>
        <v>-228000</v>
      </c>
    </row>
    <row r="84" spans="1:54" ht="107.4" customHeight="1" outlineLevel="2">
      <c r="A84" s="132"/>
      <c r="B84" s="136"/>
      <c r="C84" s="38"/>
      <c r="D84" s="137"/>
      <c r="E84" s="137"/>
      <c r="F84" s="87"/>
      <c r="G84" s="82"/>
      <c r="H84" s="209" t="s">
        <v>493</v>
      </c>
      <c r="I84" s="186"/>
      <c r="J84" s="187"/>
      <c r="K84" s="187"/>
      <c r="L84" s="140" t="str">
        <f>IF(I84&lt;&gt;0,((VLOOKUP(I84,'1. Standard_Cost'!$B$4:$D$9,2)+VLOOKUP(I84,'1. Standard_Cost'!$B$4:$D$9,3))*J84*K84),"0")</f>
        <v>0</v>
      </c>
      <c r="M84" s="140">
        <f>L84*'1. Standard_Cost'!$F$4</f>
        <v>0</v>
      </c>
      <c r="N84" s="141"/>
      <c r="O84" s="141"/>
      <c r="P84" s="141"/>
      <c r="Q84" s="141"/>
      <c r="R84" s="142">
        <f>'1. Standard_Cost'!$B$13*N84*P84</f>
        <v>0</v>
      </c>
      <c r="S84" s="142">
        <f>N84*O84*P84*'1. Standard_Cost'!$C$13</f>
        <v>0</v>
      </c>
      <c r="T84" s="142">
        <f>N84*P84*Q84*'1. Standard_Cost'!$D$13</f>
        <v>0</v>
      </c>
      <c r="U84" s="142">
        <f>N84*O84*'1. Standard_Cost'!$E$13</f>
        <v>0</v>
      </c>
      <c r="V84" s="141"/>
      <c r="W84" s="141"/>
      <c r="X84" s="141"/>
      <c r="Y84" s="142">
        <f>+V84*((X84*'1. Standard_Cost'!$B$17)+(W84*X84*'1. Standard_Cost'!$C$17))</f>
        <v>0</v>
      </c>
      <c r="Z84" s="141"/>
      <c r="AA84" s="141">
        <v>10</v>
      </c>
      <c r="AB84" s="142">
        <f>+Z84*'1. Standard_Cost'!$B$21+AA84*'1. Standard_Cost'!$C$21</f>
        <v>190000</v>
      </c>
      <c r="AC84" s="143"/>
      <c r="AD84" s="144"/>
      <c r="AE84" s="142">
        <f>SUM(AD84,AC84,AB84,Y84,U84,T84,S84,R84)*'1. Standard_Cost'!$B$29</f>
        <v>38000</v>
      </c>
      <c r="AF84" s="142">
        <f t="shared" ref="AF84:AF87" si="127">SUM(AE84,AD84,AC84,AB84,Y84,U84,T84,S84,R84)</f>
        <v>228000</v>
      </c>
      <c r="AG84" s="141"/>
      <c r="AH84" s="141"/>
      <c r="AI84" s="141"/>
      <c r="AJ84" s="145"/>
      <c r="AK84" s="145"/>
      <c r="AL84" s="145"/>
      <c r="AM84" s="142">
        <f>AG84*'1. Standard_Cost'!$B$25+'Incremental_Cost Year 2'!AH84*'1. Standard_Cost'!$C$25+'Incremental_Cost Year 2'!AI84*'1. Standard_Cost'!$D$25+'Incremental_Cost Year 2'!AJ84+'Incremental_Cost Year 2'!AL84+AK84</f>
        <v>0</v>
      </c>
      <c r="AN84" s="142">
        <f>AM84*'1. Standard_Cost'!$C$29</f>
        <v>0</v>
      </c>
      <c r="AO84" s="160"/>
      <c r="AQ84" s="20">
        <f t="shared" ref="AQ84:AQ87" si="128">L84+M84</f>
        <v>0</v>
      </c>
      <c r="AR84" s="20">
        <f t="shared" ref="AR84:AR87" si="129">AF84</f>
        <v>228000</v>
      </c>
      <c r="AS84" s="20">
        <f t="shared" ref="AS84:AS87" si="130">AM84+AN84</f>
        <v>0</v>
      </c>
      <c r="AT84" s="20">
        <f>SUM(AQ84,AR84,AS84)</f>
        <v>228000</v>
      </c>
      <c r="AU84" s="24"/>
      <c r="AV84" s="24"/>
      <c r="AW84" s="24"/>
      <c r="AX84" s="24"/>
      <c r="AY84" s="24"/>
      <c r="AZ84" s="24"/>
      <c r="BA84" s="24"/>
      <c r="BB84" s="25">
        <f t="shared" ref="BB84:BB87" si="131">SUM(AU84:BA84)-AT84</f>
        <v>-228000</v>
      </c>
    </row>
    <row r="85" spans="1:54" ht="78" outlineLevel="2">
      <c r="A85" s="132"/>
      <c r="B85" s="136"/>
      <c r="C85" s="38"/>
      <c r="D85" s="84"/>
      <c r="E85" s="84"/>
      <c r="F85" s="84"/>
      <c r="G85" s="83"/>
      <c r="H85" s="209" t="s">
        <v>492</v>
      </c>
      <c r="I85" s="186"/>
      <c r="J85" s="187"/>
      <c r="K85" s="187"/>
      <c r="L85" s="140" t="str">
        <f>IF(I85&lt;&gt;0,((VLOOKUP(I85,'1. Standard_Cost'!$B$4:$D$9,2)+VLOOKUP(I85,'1. Standard_Cost'!$B$4:$D$9,3))*J85*K85),"0")</f>
        <v>0</v>
      </c>
      <c r="M85" s="140">
        <f>L85*'1. Standard_Cost'!$F$4</f>
        <v>0</v>
      </c>
      <c r="N85" s="141"/>
      <c r="O85" s="141"/>
      <c r="P85" s="141"/>
      <c r="Q85" s="141"/>
      <c r="R85" s="142">
        <f>'1. Standard_Cost'!$B$13*N85*P85</f>
        <v>0</v>
      </c>
      <c r="S85" s="142">
        <f>N85*O85*P85*'1. Standard_Cost'!$C$13</f>
        <v>0</v>
      </c>
      <c r="T85" s="142">
        <f>N85*P85*Q85*'1. Standard_Cost'!$D$13</f>
        <v>0</v>
      </c>
      <c r="U85" s="142">
        <f>N85*O85*'1. Standard_Cost'!$E$13</f>
        <v>0</v>
      </c>
      <c r="V85" s="141"/>
      <c r="W85" s="141"/>
      <c r="X85" s="141"/>
      <c r="Y85" s="142">
        <f>+V85*((X85*'1. Standard_Cost'!$B$17)+(W85*X85*'1. Standard_Cost'!$C$17))</f>
        <v>0</v>
      </c>
      <c r="Z85" s="141"/>
      <c r="AA85" s="141"/>
      <c r="AB85" s="142">
        <f>+Z85*'1. Standard_Cost'!$B$21+AA85*'1. Standard_Cost'!$C$21</f>
        <v>0</v>
      </c>
      <c r="AC85" s="143"/>
      <c r="AD85" s="144"/>
      <c r="AE85" s="142">
        <f>SUM(AD85,AC85,AB85,Y85,U85,T85,S85,R85)*'1. Standard_Cost'!$B$29</f>
        <v>0</v>
      </c>
      <c r="AF85" s="142">
        <f t="shared" si="127"/>
        <v>0</v>
      </c>
      <c r="AG85" s="141"/>
      <c r="AH85" s="141"/>
      <c r="AI85" s="141"/>
      <c r="AJ85" s="145"/>
      <c r="AK85" s="145"/>
      <c r="AL85" s="145"/>
      <c r="AM85" s="142">
        <f>AG85*'1. Standard_Cost'!$B$25+'Incremental_Cost Year 2'!AH85*'1. Standard_Cost'!$C$25+'Incremental_Cost Year 2'!AI85*'1. Standard_Cost'!$D$25+'Incremental_Cost Year 2'!AJ85+'Incremental_Cost Year 2'!AL85+AK85</f>
        <v>0</v>
      </c>
      <c r="AN85" s="142">
        <f>AM85*'1. Standard_Cost'!$C$29</f>
        <v>0</v>
      </c>
      <c r="AO85" s="160"/>
      <c r="AQ85" s="20">
        <f t="shared" ref="AQ85:AQ86" si="132">L85+M85</f>
        <v>0</v>
      </c>
      <c r="AR85" s="20">
        <f t="shared" ref="AR85:AR86" si="133">AF85</f>
        <v>0</v>
      </c>
      <c r="AS85" s="20">
        <f t="shared" ref="AS85:AS86" si="134">AM85+AN85</f>
        <v>0</v>
      </c>
      <c r="AT85" s="20">
        <f t="shared" ref="AT85:AT86" si="135">SUM(AQ85,AR85,AS85)</f>
        <v>0</v>
      </c>
      <c r="AU85" s="24"/>
      <c r="AV85" s="24"/>
      <c r="AW85" s="24"/>
      <c r="AX85" s="24"/>
      <c r="AY85" s="24"/>
      <c r="AZ85" s="24"/>
      <c r="BA85" s="24"/>
      <c r="BB85" s="25">
        <f t="shared" si="131"/>
        <v>0</v>
      </c>
    </row>
    <row r="86" spans="1:54" ht="46.8" outlineLevel="2">
      <c r="A86" s="132"/>
      <c r="B86" s="136"/>
      <c r="C86" s="38"/>
      <c r="D86" s="84"/>
      <c r="E86" s="84"/>
      <c r="F86" s="84"/>
      <c r="G86" s="83"/>
      <c r="H86" s="209" t="s">
        <v>491</v>
      </c>
      <c r="I86" s="138"/>
      <c r="J86" s="139"/>
      <c r="K86" s="139"/>
      <c r="L86" s="140" t="str">
        <f>IF(I86&lt;&gt;0,((VLOOKUP(I86,'1. Standard_Cost'!$B$4:$D$9,2)+VLOOKUP(I86,'1. Standard_Cost'!$B$4:$D$9,3))*J86*K86),"0")</f>
        <v>0</v>
      </c>
      <c r="M86" s="140">
        <f>L86*'1. Standard_Cost'!$F$4</f>
        <v>0</v>
      </c>
      <c r="N86" s="141"/>
      <c r="O86" s="141"/>
      <c r="P86" s="141"/>
      <c r="Q86" s="141"/>
      <c r="R86" s="142">
        <f>'1. Standard_Cost'!$B$13*N86*P86</f>
        <v>0</v>
      </c>
      <c r="S86" s="142">
        <f>N86*O86*P86*'1. Standard_Cost'!$C$13</f>
        <v>0</v>
      </c>
      <c r="T86" s="142">
        <f>N86*P86*Q86*'1. Standard_Cost'!$D$13</f>
        <v>0</v>
      </c>
      <c r="U86" s="142">
        <f>N86*O86*'1. Standard_Cost'!$E$13</f>
        <v>0</v>
      </c>
      <c r="V86" s="141"/>
      <c r="W86" s="141"/>
      <c r="X86" s="141"/>
      <c r="Y86" s="142">
        <f>+V86*((X86*'1. Standard_Cost'!$B$17)+(W86*X86*'1. Standard_Cost'!$C$17))</f>
        <v>0</v>
      </c>
      <c r="Z86" s="141"/>
      <c r="AA86" s="141"/>
      <c r="AB86" s="142">
        <f>+Z86*'1. Standard_Cost'!$B$21+AA86*'1. Standard_Cost'!$C$21</f>
        <v>0</v>
      </c>
      <c r="AC86" s="143"/>
      <c r="AD86" s="144"/>
      <c r="AE86" s="142">
        <f>SUM(AD86,AC86,AB86,Y86,U86,T86,S86,R86)*'1. Standard_Cost'!$B$29</f>
        <v>0</v>
      </c>
      <c r="AF86" s="142">
        <f t="shared" si="127"/>
        <v>0</v>
      </c>
      <c r="AG86" s="141"/>
      <c r="AH86" s="141"/>
      <c r="AI86" s="141"/>
      <c r="AJ86" s="145"/>
      <c r="AK86" s="145"/>
      <c r="AL86" s="145"/>
      <c r="AM86" s="142">
        <f>AG86*'1. Standard_Cost'!$B$25+'Incremental_Cost Year 2'!AH86*'1. Standard_Cost'!$C$25+'Incremental_Cost Year 2'!AI86*'1. Standard_Cost'!$D$25+'Incremental_Cost Year 2'!AJ86+'Incremental_Cost Year 2'!AL86+AK86</f>
        <v>0</v>
      </c>
      <c r="AN86" s="142">
        <f>AM86*'1. Standard_Cost'!$C$29</f>
        <v>0</v>
      </c>
      <c r="AO86" s="160"/>
      <c r="AQ86" s="20">
        <f t="shared" si="132"/>
        <v>0</v>
      </c>
      <c r="AR86" s="20">
        <f t="shared" si="133"/>
        <v>0</v>
      </c>
      <c r="AS86" s="20">
        <f t="shared" si="134"/>
        <v>0</v>
      </c>
      <c r="AT86" s="20">
        <f t="shared" si="135"/>
        <v>0</v>
      </c>
      <c r="AU86" s="24"/>
      <c r="AV86" s="24"/>
      <c r="AW86" s="24"/>
      <c r="AX86" s="24"/>
      <c r="AY86" s="24"/>
      <c r="AZ86" s="24"/>
      <c r="BA86" s="24"/>
      <c r="BB86" s="25">
        <f t="shared" si="131"/>
        <v>0</v>
      </c>
    </row>
    <row r="87" spans="1:54" outlineLevel="2">
      <c r="A87" s="132"/>
      <c r="B87" s="136"/>
      <c r="C87" s="38"/>
      <c r="D87" s="84"/>
      <c r="E87" s="84"/>
      <c r="F87" s="84"/>
      <c r="G87" s="83"/>
      <c r="H87" s="210" t="s">
        <v>180</v>
      </c>
      <c r="I87" s="138"/>
      <c r="J87" s="139"/>
      <c r="K87" s="139"/>
      <c r="L87" s="140" t="str">
        <f>IF(I87&lt;&gt;0,((VLOOKUP(I87,'1. Standard_Cost'!$B$4:$D$9,2)+VLOOKUP(I87,'1. Standard_Cost'!$B$4:$D$9,3))*J87*K87),"0")</f>
        <v>0</v>
      </c>
      <c r="M87" s="140">
        <f>L87*'1. Standard_Cost'!$F$4</f>
        <v>0</v>
      </c>
      <c r="N87" s="141"/>
      <c r="O87" s="141"/>
      <c r="P87" s="141"/>
      <c r="Q87" s="141"/>
      <c r="R87" s="142">
        <f>'1. Standard_Cost'!$B$13*N87*P87</f>
        <v>0</v>
      </c>
      <c r="S87" s="142">
        <f>N87*O87*P87*'1. Standard_Cost'!$C$13</f>
        <v>0</v>
      </c>
      <c r="T87" s="142">
        <f>N87*P87*Q87*'1. Standard_Cost'!$D$13</f>
        <v>0</v>
      </c>
      <c r="U87" s="142">
        <f>N87*O87*'1. Standard_Cost'!$E$13</f>
        <v>0</v>
      </c>
      <c r="V87" s="141"/>
      <c r="W87" s="141"/>
      <c r="X87" s="141"/>
      <c r="Y87" s="142">
        <f>+V87*((X87*'1. Standard_Cost'!$B$17)+(W87*X87*'1. Standard_Cost'!$C$17))</f>
        <v>0</v>
      </c>
      <c r="Z87" s="141"/>
      <c r="AA87" s="141"/>
      <c r="AB87" s="142">
        <f>+Z87*'1. Standard_Cost'!$B$21+AA87*'1. Standard_Cost'!$C$21</f>
        <v>0</v>
      </c>
      <c r="AC87" s="143"/>
      <c r="AD87" s="144"/>
      <c r="AE87" s="142">
        <f>SUM(AD87,AC87,AB87,Y87,U87,T87,S87,R87)*'1. Standard_Cost'!$B$29</f>
        <v>0</v>
      </c>
      <c r="AF87" s="142">
        <f t="shared" si="127"/>
        <v>0</v>
      </c>
      <c r="AG87" s="141"/>
      <c r="AH87" s="141"/>
      <c r="AI87" s="141"/>
      <c r="AJ87" s="145"/>
      <c r="AK87" s="145"/>
      <c r="AL87" s="145"/>
      <c r="AM87" s="142">
        <f>AG87*'1. Standard_Cost'!$B$25+'Incremental_Cost Year 2'!AH87*'1. Standard_Cost'!$C$25+'Incremental_Cost Year 2'!AI87*'1. Standard_Cost'!$D$25+'Incremental_Cost Year 2'!AJ87+'Incremental_Cost Year 2'!AL87+AK87</f>
        <v>0</v>
      </c>
      <c r="AN87" s="142">
        <f>AM87*'1. Standard_Cost'!$C$29</f>
        <v>0</v>
      </c>
      <c r="AO87" s="160"/>
      <c r="AQ87" s="20">
        <f t="shared" si="128"/>
        <v>0</v>
      </c>
      <c r="AR87" s="20">
        <f t="shared" si="129"/>
        <v>0</v>
      </c>
      <c r="AS87" s="20">
        <f t="shared" si="130"/>
        <v>0</v>
      </c>
      <c r="AT87" s="20">
        <f t="shared" ref="AT87" si="136">SUM(AQ87,AR87,AS87)</f>
        <v>0</v>
      </c>
      <c r="AU87" s="24"/>
      <c r="AV87" s="24"/>
      <c r="AW87" s="24"/>
      <c r="AX87" s="24"/>
      <c r="AY87" s="24"/>
      <c r="AZ87" s="24"/>
      <c r="BA87" s="24"/>
      <c r="BB87" s="25">
        <f t="shared" si="131"/>
        <v>0</v>
      </c>
    </row>
    <row r="88" spans="1:54" ht="69" outlineLevel="1">
      <c r="A88" s="132"/>
      <c r="B88" s="136"/>
      <c r="C88" s="38"/>
      <c r="D88" s="47" t="s">
        <v>587</v>
      </c>
      <c r="E88" s="86" t="s">
        <v>412</v>
      </c>
      <c r="F88" s="88" t="s">
        <v>438</v>
      </c>
      <c r="G88" s="89" t="s">
        <v>442</v>
      </c>
      <c r="H88" s="180" t="s">
        <v>116</v>
      </c>
      <c r="I88" s="146"/>
      <c r="J88" s="146"/>
      <c r="K88" s="146"/>
      <c r="L88" s="147">
        <f>SUM(L84:L87)</f>
        <v>0</v>
      </c>
      <c r="M88" s="147">
        <f>SUM(M84:M87)</f>
        <v>0</v>
      </c>
      <c r="N88" s="146"/>
      <c r="O88" s="146"/>
      <c r="P88" s="146"/>
      <c r="Q88" s="146"/>
      <c r="R88" s="147">
        <f t="shared" ref="R88:U88" si="137">SUM(R84:R87)</f>
        <v>0</v>
      </c>
      <c r="S88" s="147">
        <f t="shared" si="137"/>
        <v>0</v>
      </c>
      <c r="T88" s="147">
        <f t="shared" si="137"/>
        <v>0</v>
      </c>
      <c r="U88" s="147">
        <f t="shared" si="137"/>
        <v>0</v>
      </c>
      <c r="V88" s="146"/>
      <c r="W88" s="146"/>
      <c r="X88" s="146"/>
      <c r="Y88" s="147">
        <f>SUM(Y84:Y87)</f>
        <v>0</v>
      </c>
      <c r="Z88" s="146"/>
      <c r="AA88" s="146"/>
      <c r="AB88" s="147">
        <f>SUM(AB84:AB87)</f>
        <v>190000</v>
      </c>
      <c r="AC88" s="147">
        <f t="shared" ref="AC88:AF88" si="138">SUM(AC84:AC87)</f>
        <v>0</v>
      </c>
      <c r="AD88" s="147">
        <f t="shared" si="138"/>
        <v>0</v>
      </c>
      <c r="AE88" s="147">
        <f t="shared" si="138"/>
        <v>38000</v>
      </c>
      <c r="AF88" s="147">
        <f t="shared" si="138"/>
        <v>228000</v>
      </c>
      <c r="AG88" s="146"/>
      <c r="AH88" s="146"/>
      <c r="AI88" s="146"/>
      <c r="AJ88" s="147">
        <f t="shared" ref="AJ88:AN88" si="139">SUM(AJ84:AJ87)</f>
        <v>0</v>
      </c>
      <c r="AK88" s="147">
        <f t="shared" si="139"/>
        <v>0</v>
      </c>
      <c r="AL88" s="147">
        <f t="shared" si="139"/>
        <v>0</v>
      </c>
      <c r="AM88" s="147">
        <f t="shared" si="139"/>
        <v>0</v>
      </c>
      <c r="AN88" s="147">
        <f t="shared" si="139"/>
        <v>0</v>
      </c>
      <c r="AO88" s="166"/>
      <c r="AP88" s="32"/>
      <c r="AQ88" s="147">
        <f t="shared" ref="AQ88:BB88" si="140">SUM(AQ84:AQ87)</f>
        <v>0</v>
      </c>
      <c r="AR88" s="147">
        <f t="shared" si="140"/>
        <v>228000</v>
      </c>
      <c r="AS88" s="147">
        <f t="shared" si="140"/>
        <v>0</v>
      </c>
      <c r="AT88" s="147">
        <f t="shared" si="140"/>
        <v>228000</v>
      </c>
      <c r="AU88" s="147">
        <f t="shared" si="140"/>
        <v>0</v>
      </c>
      <c r="AV88" s="147">
        <f t="shared" si="140"/>
        <v>0</v>
      </c>
      <c r="AW88" s="147">
        <f t="shared" si="140"/>
        <v>0</v>
      </c>
      <c r="AX88" s="147">
        <f t="shared" si="140"/>
        <v>0</v>
      </c>
      <c r="AY88" s="147">
        <f t="shared" si="140"/>
        <v>0</v>
      </c>
      <c r="AZ88" s="147">
        <f t="shared" si="140"/>
        <v>0</v>
      </c>
      <c r="BA88" s="147">
        <f t="shared" si="140"/>
        <v>0</v>
      </c>
      <c r="BB88" s="147">
        <f t="shared" si="140"/>
        <v>-228000</v>
      </c>
    </row>
    <row r="89" spans="1:54" ht="156" outlineLevel="2">
      <c r="A89" s="132"/>
      <c r="B89" s="136"/>
      <c r="C89" s="38"/>
      <c r="D89" s="137"/>
      <c r="E89" s="137"/>
      <c r="F89" s="87"/>
      <c r="G89" s="82"/>
      <c r="H89" s="209" t="s">
        <v>493</v>
      </c>
      <c r="I89" s="138"/>
      <c r="J89" s="139"/>
      <c r="K89" s="139"/>
      <c r="L89" s="140" t="str">
        <f>IF(I89&lt;&gt;0,((VLOOKUP(I89,'1. Standard_Cost'!$B$4:$D$9,2)+VLOOKUP(I89,'1. Standard_Cost'!$B$4:$D$9,3))*J89*K89),"0")</f>
        <v>0</v>
      </c>
      <c r="M89" s="140">
        <f>L89*'1. Standard_Cost'!$F$4</f>
        <v>0</v>
      </c>
      <c r="N89" s="141"/>
      <c r="O89" s="141"/>
      <c r="P89" s="141"/>
      <c r="Q89" s="141"/>
      <c r="R89" s="142">
        <f>'1. Standard_Cost'!$B$13*N89*P89</f>
        <v>0</v>
      </c>
      <c r="S89" s="142">
        <f>N89*O89*P89*'1. Standard_Cost'!$C$13</f>
        <v>0</v>
      </c>
      <c r="T89" s="142">
        <f>N89*P89*Q89*'1. Standard_Cost'!$D$13</f>
        <v>0</v>
      </c>
      <c r="U89" s="142">
        <f>N89*O89*'1. Standard_Cost'!$E$13</f>
        <v>0</v>
      </c>
      <c r="V89" s="141"/>
      <c r="W89" s="141"/>
      <c r="X89" s="141"/>
      <c r="Y89" s="142">
        <f>+V89*((X89*'1. Standard_Cost'!$B$17)+(W89*X89*'1. Standard_Cost'!$C$17))</f>
        <v>0</v>
      </c>
      <c r="Z89" s="141"/>
      <c r="AA89" s="141"/>
      <c r="AB89" s="142">
        <f>+Z89*'1. Standard_Cost'!$B$21+AA89*'1. Standard_Cost'!$C$21</f>
        <v>0</v>
      </c>
      <c r="AC89" s="143"/>
      <c r="AD89" s="144"/>
      <c r="AE89" s="142">
        <f>SUM(AD89,AC89,AB89,Y89,U89,T89,S89,R89)*'1. Standard_Cost'!$B$29</f>
        <v>0</v>
      </c>
      <c r="AF89" s="142">
        <f t="shared" ref="AF89:AF92" si="141">SUM(AE89,AD89,AC89,AB89,Y89,U89,T89,S89,R89)</f>
        <v>0</v>
      </c>
      <c r="AG89" s="141"/>
      <c r="AH89" s="141"/>
      <c r="AI89" s="141"/>
      <c r="AJ89" s="145"/>
      <c r="AK89" s="145"/>
      <c r="AL89" s="145"/>
      <c r="AM89" s="142">
        <f>AG89*'1. Standard_Cost'!$B$25+'Incremental_Cost Year 2'!AH89*'1. Standard_Cost'!$C$25+'Incremental_Cost Year 2'!AI89*'1. Standard_Cost'!$D$25+'Incremental_Cost Year 2'!AJ89+'Incremental_Cost Year 2'!AL89+AK89</f>
        <v>0</v>
      </c>
      <c r="AN89" s="142">
        <f>AM89*'1. Standard_Cost'!$C$29</f>
        <v>0</v>
      </c>
      <c r="AO89" s="160"/>
      <c r="AQ89" s="20">
        <f t="shared" ref="AQ89" si="142">L89+M89</f>
        <v>0</v>
      </c>
      <c r="AR89" s="20">
        <f t="shared" ref="AR89" si="143">AF89</f>
        <v>0</v>
      </c>
      <c r="AS89" s="20">
        <f t="shared" ref="AS89" si="144">AM89+AN89</f>
        <v>0</v>
      </c>
      <c r="AT89" s="20">
        <f>SUM(AQ89,AR89,AS89)</f>
        <v>0</v>
      </c>
      <c r="AU89" s="24"/>
      <c r="AV89" s="24"/>
      <c r="AW89" s="24"/>
      <c r="AX89" s="24"/>
      <c r="AY89" s="24"/>
      <c r="AZ89" s="24"/>
      <c r="BA89" s="24"/>
      <c r="BB89" s="25">
        <f t="shared" ref="BB89:BB92" si="145">SUM(AU89:BA89)-AT89</f>
        <v>0</v>
      </c>
    </row>
    <row r="90" spans="1:54" ht="78" outlineLevel="2">
      <c r="A90" s="132"/>
      <c r="B90" s="136"/>
      <c r="C90" s="38"/>
      <c r="D90" s="84"/>
      <c r="E90" s="84"/>
      <c r="F90" s="84"/>
      <c r="G90" s="83"/>
      <c r="H90" s="209" t="s">
        <v>492</v>
      </c>
      <c r="I90" s="138"/>
      <c r="J90" s="139"/>
      <c r="K90" s="139"/>
      <c r="L90" s="140" t="str">
        <f>IF(I90&lt;&gt;0,((VLOOKUP(I90,'1. Standard_Cost'!$B$4:$D$9,2)+VLOOKUP(I90,'1. Standard_Cost'!$B$4:$D$9,3))*J90*K90),"0")</f>
        <v>0</v>
      </c>
      <c r="M90" s="140">
        <f>L90*'1. Standard_Cost'!$F$4</f>
        <v>0</v>
      </c>
      <c r="N90" s="141"/>
      <c r="O90" s="141"/>
      <c r="P90" s="141"/>
      <c r="Q90" s="141"/>
      <c r="R90" s="142">
        <f>'1. Standard_Cost'!$B$13*N90*P90</f>
        <v>0</v>
      </c>
      <c r="S90" s="142">
        <f>N90*O90*P90*'1. Standard_Cost'!$C$13</f>
        <v>0</v>
      </c>
      <c r="T90" s="142">
        <f>N90*P90*Q90*'1. Standard_Cost'!$D$13</f>
        <v>0</v>
      </c>
      <c r="U90" s="142">
        <f>N90*O90*'1. Standard_Cost'!$E$13</f>
        <v>0</v>
      </c>
      <c r="V90" s="141"/>
      <c r="W90" s="141"/>
      <c r="X90" s="141"/>
      <c r="Y90" s="142">
        <f>+V90*((X90*'1. Standard_Cost'!$B$17)+(W90*X90*'1. Standard_Cost'!$C$17))</f>
        <v>0</v>
      </c>
      <c r="Z90" s="141"/>
      <c r="AA90" s="141"/>
      <c r="AB90" s="142">
        <f>+Z90*'1. Standard_Cost'!$B$21+AA90*'1. Standard_Cost'!$C$21</f>
        <v>0</v>
      </c>
      <c r="AC90" s="143"/>
      <c r="AD90" s="144"/>
      <c r="AE90" s="142">
        <f>SUM(AD90,AC90,AB90,Y90,U90,T90,S90,R90)*'1. Standard_Cost'!$B$29</f>
        <v>0</v>
      </c>
      <c r="AF90" s="142">
        <f t="shared" si="141"/>
        <v>0</v>
      </c>
      <c r="AG90" s="141"/>
      <c r="AH90" s="141"/>
      <c r="AI90" s="141"/>
      <c r="AJ90" s="145"/>
      <c r="AK90" s="145"/>
      <c r="AL90" s="145"/>
      <c r="AM90" s="142">
        <f>AG90*'1. Standard_Cost'!$B$25+'Incremental_Cost Year 2'!AH90*'1. Standard_Cost'!$C$25+'Incremental_Cost Year 2'!AI90*'1. Standard_Cost'!$D$25+'Incremental_Cost Year 2'!AJ90+'Incremental_Cost Year 2'!AL90+AK90</f>
        <v>0</v>
      </c>
      <c r="AN90" s="142">
        <f>AM90*'1. Standard_Cost'!$C$29</f>
        <v>0</v>
      </c>
      <c r="AO90" s="160"/>
      <c r="AQ90" s="20">
        <f t="shared" ref="AQ90:AQ92" si="146">L90+M90</f>
        <v>0</v>
      </c>
      <c r="AR90" s="20">
        <f t="shared" ref="AR90:AR92" si="147">AF90</f>
        <v>0</v>
      </c>
      <c r="AS90" s="20">
        <f t="shared" ref="AS90:AS92" si="148">AM90+AN90</f>
        <v>0</v>
      </c>
      <c r="AT90" s="20">
        <f t="shared" ref="AT90:AT91" si="149">SUM(AQ90,AR90,AS90)</f>
        <v>0</v>
      </c>
      <c r="AU90" s="24"/>
      <c r="AV90" s="24">
        <v>0</v>
      </c>
      <c r="AW90" s="24"/>
      <c r="AX90" s="24"/>
      <c r="AY90" s="24"/>
      <c r="AZ90" s="24"/>
      <c r="BA90" s="24"/>
      <c r="BB90" s="25">
        <f t="shared" si="145"/>
        <v>0</v>
      </c>
    </row>
    <row r="91" spans="1:54" ht="46.8" outlineLevel="2">
      <c r="A91" s="132"/>
      <c r="B91" s="136"/>
      <c r="C91" s="231"/>
      <c r="D91" s="84"/>
      <c r="E91" s="84"/>
      <c r="F91" s="84"/>
      <c r="G91" s="83"/>
      <c r="H91" s="209" t="s">
        <v>491</v>
      </c>
      <c r="I91" s="138"/>
      <c r="J91" s="139"/>
      <c r="K91" s="139"/>
      <c r="L91" s="140" t="str">
        <f>IF(I91&lt;&gt;0,((VLOOKUP(I91,'1. Standard_Cost'!$B$4:$D$9,2)+VLOOKUP(I91,'1. Standard_Cost'!$B$4:$D$9,3))*J91*K91),"0")</f>
        <v>0</v>
      </c>
      <c r="M91" s="140">
        <f>L91*'1. Standard_Cost'!$F$4</f>
        <v>0</v>
      </c>
      <c r="N91" s="141"/>
      <c r="O91" s="141"/>
      <c r="P91" s="141"/>
      <c r="Q91" s="141"/>
      <c r="R91" s="142">
        <f>'1. Standard_Cost'!$B$13*N91*P91</f>
        <v>0</v>
      </c>
      <c r="S91" s="142">
        <f>N91*O91*P91*'1. Standard_Cost'!$C$13</f>
        <v>0</v>
      </c>
      <c r="T91" s="142">
        <f>N91*P91*Q91*'1. Standard_Cost'!$D$13</f>
        <v>0</v>
      </c>
      <c r="U91" s="142">
        <f>N91*O91*'1. Standard_Cost'!$E$13</f>
        <v>0</v>
      </c>
      <c r="V91" s="141"/>
      <c r="W91" s="141"/>
      <c r="X91" s="141"/>
      <c r="Y91" s="142">
        <f>+V91*((X91*'1. Standard_Cost'!$B$17)+(W91*X91*'1. Standard_Cost'!$C$17))</f>
        <v>0</v>
      </c>
      <c r="Z91" s="141"/>
      <c r="AA91" s="141"/>
      <c r="AB91" s="142">
        <f>+Z91*'1. Standard_Cost'!$B$21+AA91*'1. Standard_Cost'!$C$21</f>
        <v>0</v>
      </c>
      <c r="AC91" s="143"/>
      <c r="AD91" s="144"/>
      <c r="AE91" s="142">
        <f>SUM(AD91,AC91,AB91,Y91,U91,T91,S91,R91)*'1. Standard_Cost'!$B$29</f>
        <v>0</v>
      </c>
      <c r="AF91" s="142">
        <f t="shared" si="141"/>
        <v>0</v>
      </c>
      <c r="AG91" s="141"/>
      <c r="AH91" s="141"/>
      <c r="AI91" s="141"/>
      <c r="AJ91" s="145"/>
      <c r="AK91" s="145"/>
      <c r="AL91" s="145"/>
      <c r="AM91" s="142">
        <f>AG91*'1. Standard_Cost'!$B$25+'Incremental_Cost Year 2'!AH91*'1. Standard_Cost'!$C$25+'Incremental_Cost Year 2'!AI91*'1. Standard_Cost'!$D$25+'Incremental_Cost Year 2'!AJ91+'Incremental_Cost Year 2'!AL91+AK91</f>
        <v>0</v>
      </c>
      <c r="AN91" s="142">
        <f>AM91*'1. Standard_Cost'!$C$29</f>
        <v>0</v>
      </c>
      <c r="AO91" s="160"/>
      <c r="AQ91" s="20">
        <f t="shared" si="146"/>
        <v>0</v>
      </c>
      <c r="AR91" s="20">
        <f t="shared" si="147"/>
        <v>0</v>
      </c>
      <c r="AS91" s="20">
        <f t="shared" si="148"/>
        <v>0</v>
      </c>
      <c r="AT91" s="20">
        <f t="shared" si="149"/>
        <v>0</v>
      </c>
      <c r="AU91" s="24"/>
      <c r="AV91" s="24"/>
      <c r="AW91" s="24"/>
      <c r="AX91" s="24"/>
      <c r="AY91" s="24"/>
      <c r="AZ91" s="24"/>
      <c r="BA91" s="24"/>
      <c r="BB91" s="25">
        <f t="shared" si="145"/>
        <v>0</v>
      </c>
    </row>
    <row r="92" spans="1:54" outlineLevel="2">
      <c r="A92" s="132"/>
      <c r="B92" s="136"/>
      <c r="C92" s="232"/>
      <c r="D92" s="84"/>
      <c r="E92" s="84"/>
      <c r="F92" s="84"/>
      <c r="G92" s="83"/>
      <c r="H92" s="210" t="s">
        <v>180</v>
      </c>
      <c r="I92" s="138"/>
      <c r="J92" s="139"/>
      <c r="K92" s="139"/>
      <c r="L92" s="140" t="str">
        <f>IF(I92&lt;&gt;0,((VLOOKUP(I92,'1. Standard_Cost'!$B$4:$D$9,2)+VLOOKUP(I92,'1. Standard_Cost'!$B$4:$D$9,3))*J92*K92),"0")</f>
        <v>0</v>
      </c>
      <c r="M92" s="140">
        <f>L92*'1. Standard_Cost'!$F$4</f>
        <v>0</v>
      </c>
      <c r="N92" s="141"/>
      <c r="O92" s="141"/>
      <c r="P92" s="141"/>
      <c r="Q92" s="141"/>
      <c r="R92" s="142">
        <f>'1. Standard_Cost'!$B$13*N92*P92</f>
        <v>0</v>
      </c>
      <c r="S92" s="142">
        <f>N92*O92*P92*'1. Standard_Cost'!$C$13</f>
        <v>0</v>
      </c>
      <c r="T92" s="142">
        <f>N92*P92*Q92*'1. Standard_Cost'!$D$13</f>
        <v>0</v>
      </c>
      <c r="U92" s="142">
        <f>N92*O92*'1. Standard_Cost'!$E$13</f>
        <v>0</v>
      </c>
      <c r="V92" s="141"/>
      <c r="W92" s="141"/>
      <c r="X92" s="141"/>
      <c r="Y92" s="142">
        <f>+V92*((X92*'1. Standard_Cost'!$B$17)+(W92*X92*'1. Standard_Cost'!$C$17))</f>
        <v>0</v>
      </c>
      <c r="Z92" s="141"/>
      <c r="AA92" s="141"/>
      <c r="AB92" s="142">
        <f>+Z92*'1. Standard_Cost'!$B$21+AA92*'1. Standard_Cost'!$C$21</f>
        <v>0</v>
      </c>
      <c r="AC92" s="143"/>
      <c r="AD92" s="144"/>
      <c r="AE92" s="142">
        <f>SUM(AD92,AC92,AB92,Y92,U92,T92,S92,R92)*'1. Standard_Cost'!$B$29</f>
        <v>0</v>
      </c>
      <c r="AF92" s="142">
        <f t="shared" si="141"/>
        <v>0</v>
      </c>
      <c r="AG92" s="141"/>
      <c r="AH92" s="141"/>
      <c r="AI92" s="141"/>
      <c r="AJ92" s="145"/>
      <c r="AK92" s="145"/>
      <c r="AL92" s="145"/>
      <c r="AM92" s="142">
        <f>AG92*'1. Standard_Cost'!$B$25+'Incremental_Cost Year 2'!AH92*'1. Standard_Cost'!$C$25+'Incremental_Cost Year 2'!AI92*'1. Standard_Cost'!$D$25+'Incremental_Cost Year 2'!AJ92+'Incremental_Cost Year 2'!AL92+AK92</f>
        <v>0</v>
      </c>
      <c r="AN92" s="142">
        <f>AM92*'1. Standard_Cost'!$C$29</f>
        <v>0</v>
      </c>
      <c r="AO92" s="160"/>
      <c r="AQ92" s="20">
        <f t="shared" si="146"/>
        <v>0</v>
      </c>
      <c r="AR92" s="20">
        <f t="shared" si="147"/>
        <v>0</v>
      </c>
      <c r="AS92" s="20">
        <f t="shared" si="148"/>
        <v>0</v>
      </c>
      <c r="AT92" s="20">
        <f>SUM(AQ92,AR92,AS92)</f>
        <v>0</v>
      </c>
      <c r="AU92" s="24"/>
      <c r="AV92" s="24"/>
      <c r="AW92" s="24"/>
      <c r="AX92" s="24"/>
      <c r="AY92" s="24"/>
      <c r="AZ92" s="24"/>
      <c r="BA92" s="24"/>
      <c r="BB92" s="25">
        <f t="shared" si="145"/>
        <v>0</v>
      </c>
    </row>
    <row r="93" spans="1:54" ht="82.8" outlineLevel="1">
      <c r="A93" s="132"/>
      <c r="B93" s="136"/>
      <c r="C93" s="232"/>
      <c r="D93" s="207" t="s">
        <v>587</v>
      </c>
      <c r="E93" s="86" t="s">
        <v>413</v>
      </c>
      <c r="F93" s="88" t="s">
        <v>441</v>
      </c>
      <c r="G93" s="89" t="s">
        <v>434</v>
      </c>
      <c r="H93" s="180" t="s">
        <v>115</v>
      </c>
      <c r="I93" s="146"/>
      <c r="J93" s="146"/>
      <c r="K93" s="146"/>
      <c r="L93" s="147">
        <f>SUM(L89:L92)</f>
        <v>0</v>
      </c>
      <c r="M93" s="147">
        <f>SUM(M89:M92)</f>
        <v>0</v>
      </c>
      <c r="N93" s="146"/>
      <c r="O93" s="146"/>
      <c r="P93" s="146"/>
      <c r="Q93" s="146"/>
      <c r="R93" s="147">
        <f t="shared" ref="R93:U93" si="150">SUM(R89:R92)</f>
        <v>0</v>
      </c>
      <c r="S93" s="147">
        <f t="shared" si="150"/>
        <v>0</v>
      </c>
      <c r="T93" s="147">
        <f t="shared" si="150"/>
        <v>0</v>
      </c>
      <c r="U93" s="147">
        <f t="shared" si="150"/>
        <v>0</v>
      </c>
      <c r="V93" s="146"/>
      <c r="W93" s="146"/>
      <c r="X93" s="146"/>
      <c r="Y93" s="147">
        <f>SUM(Y89:Y92)</f>
        <v>0</v>
      </c>
      <c r="Z93" s="146"/>
      <c r="AA93" s="146"/>
      <c r="AB93" s="147">
        <f t="shared" ref="AB93:AF93" si="151">SUM(AB89:AB92)</f>
        <v>0</v>
      </c>
      <c r="AC93" s="147">
        <f t="shared" si="151"/>
        <v>0</v>
      </c>
      <c r="AD93" s="147">
        <f t="shared" si="151"/>
        <v>0</v>
      </c>
      <c r="AE93" s="147">
        <f t="shared" si="151"/>
        <v>0</v>
      </c>
      <c r="AF93" s="147">
        <f t="shared" si="151"/>
        <v>0</v>
      </c>
      <c r="AG93" s="146"/>
      <c r="AH93" s="146"/>
      <c r="AI93" s="146"/>
      <c r="AJ93" s="147">
        <f t="shared" ref="AJ93:AN93" si="152">SUM(AJ89:AJ92)</f>
        <v>0</v>
      </c>
      <c r="AK93" s="147">
        <f t="shared" si="152"/>
        <v>0</v>
      </c>
      <c r="AL93" s="147">
        <f t="shared" si="152"/>
        <v>0</v>
      </c>
      <c r="AM93" s="147">
        <f t="shared" si="152"/>
        <v>0</v>
      </c>
      <c r="AN93" s="147">
        <f t="shared" si="152"/>
        <v>0</v>
      </c>
      <c r="AO93" s="166"/>
      <c r="AP93" s="32"/>
      <c r="AQ93" s="147">
        <f t="shared" ref="AQ93:BB93" si="153">SUM(AQ89:AQ92)</f>
        <v>0</v>
      </c>
      <c r="AR93" s="147">
        <f t="shared" si="153"/>
        <v>0</v>
      </c>
      <c r="AS93" s="147">
        <f t="shared" si="153"/>
        <v>0</v>
      </c>
      <c r="AT93" s="147">
        <f t="shared" si="153"/>
        <v>0</v>
      </c>
      <c r="AU93" s="147">
        <f t="shared" si="153"/>
        <v>0</v>
      </c>
      <c r="AV93" s="147">
        <f t="shared" si="153"/>
        <v>0</v>
      </c>
      <c r="AW93" s="147">
        <f t="shared" si="153"/>
        <v>0</v>
      </c>
      <c r="AX93" s="147">
        <f t="shared" si="153"/>
        <v>0</v>
      </c>
      <c r="AY93" s="147">
        <f t="shared" si="153"/>
        <v>0</v>
      </c>
      <c r="AZ93" s="147">
        <f t="shared" si="153"/>
        <v>0</v>
      </c>
      <c r="BA93" s="147">
        <f t="shared" si="153"/>
        <v>0</v>
      </c>
      <c r="BB93" s="147">
        <f t="shared" si="153"/>
        <v>0</v>
      </c>
    </row>
    <row r="94" spans="1:54" ht="124.8" outlineLevel="2">
      <c r="A94" s="132"/>
      <c r="B94" s="136"/>
      <c r="C94" s="38"/>
      <c r="D94" s="137"/>
      <c r="E94" s="137"/>
      <c r="F94" s="87"/>
      <c r="G94" s="82"/>
      <c r="H94" s="209" t="s">
        <v>499</v>
      </c>
      <c r="I94" s="138"/>
      <c r="J94" s="139"/>
      <c r="K94" s="139"/>
      <c r="L94" s="140" t="str">
        <f>IF(I94&lt;&gt;0,((VLOOKUP(I94,'1. Standard_Cost'!$B$4:$D$9,2)+VLOOKUP(I94,'1. Standard_Cost'!$B$4:$D$9,3))*J94*K94),"0")</f>
        <v>0</v>
      </c>
      <c r="M94" s="140">
        <f>L94*'1. Standard_Cost'!$F$4</f>
        <v>0</v>
      </c>
      <c r="N94" s="141"/>
      <c r="O94" s="141"/>
      <c r="P94" s="141"/>
      <c r="Q94" s="141"/>
      <c r="R94" s="142">
        <f>'1. Standard_Cost'!$B$13*N94*P94</f>
        <v>0</v>
      </c>
      <c r="S94" s="142">
        <f>N94*O94*P94*'1. Standard_Cost'!$C$13</f>
        <v>0</v>
      </c>
      <c r="T94" s="142">
        <f>N94*P94*Q94*'1. Standard_Cost'!$D$13</f>
        <v>0</v>
      </c>
      <c r="U94" s="142">
        <f>N94*O94*'1. Standard_Cost'!$E$13</f>
        <v>0</v>
      </c>
      <c r="V94" s="141"/>
      <c r="W94" s="141"/>
      <c r="X94" s="141"/>
      <c r="Y94" s="142">
        <f>+V94*((X94*'1. Standard_Cost'!$B$17)+(W94*X94*'1. Standard_Cost'!$C$17))</f>
        <v>0</v>
      </c>
      <c r="Z94" s="141"/>
      <c r="AA94" s="141"/>
      <c r="AB94" s="142">
        <f>+Z94*'1. Standard_Cost'!$B$21+AA94*'1. Standard_Cost'!$C$21</f>
        <v>0</v>
      </c>
      <c r="AC94" s="143"/>
      <c r="AD94" s="144"/>
      <c r="AE94" s="142">
        <f>SUM(AD94,AC94,AB94,Y94,U94,T94,S94,R94)*'1. Standard_Cost'!$B$29</f>
        <v>0</v>
      </c>
      <c r="AF94" s="142">
        <f t="shared" ref="AF94:AF97" si="154">SUM(AE94,AD94,AC94,AB94,Y94,U94,T94,S94,R94)</f>
        <v>0</v>
      </c>
      <c r="AG94" s="141"/>
      <c r="AH94" s="141"/>
      <c r="AI94" s="141"/>
      <c r="AJ94" s="145"/>
      <c r="AK94" s="145"/>
      <c r="AL94" s="145"/>
      <c r="AM94" s="142">
        <f>AG94*'1. Standard_Cost'!$B$25+'Incremental_Cost Year 2'!AH94*'1. Standard_Cost'!$C$25+'Incremental_Cost Year 2'!AI94*'1. Standard_Cost'!$D$25+'Incremental_Cost Year 2'!AJ94+'Incremental_Cost Year 2'!AL94+AK94</f>
        <v>0</v>
      </c>
      <c r="AN94" s="142">
        <f>AM94*'1. Standard_Cost'!$C$29</f>
        <v>0</v>
      </c>
      <c r="AO94" s="160"/>
      <c r="AQ94" s="20">
        <f t="shared" ref="AQ94" si="155">L94+M94</f>
        <v>0</v>
      </c>
      <c r="AR94" s="20">
        <f t="shared" ref="AR94" si="156">AF94</f>
        <v>0</v>
      </c>
      <c r="AS94" s="20">
        <f t="shared" ref="AS94" si="157">AM94+AN94</f>
        <v>0</v>
      </c>
      <c r="AT94" s="20">
        <f>SUM(AQ94,AR94,AS94)</f>
        <v>0</v>
      </c>
      <c r="AU94" s="24"/>
      <c r="AV94" s="24"/>
      <c r="AW94" s="24"/>
      <c r="AX94" s="24"/>
      <c r="AY94" s="24"/>
      <c r="AZ94" s="24"/>
      <c r="BA94" s="24"/>
      <c r="BB94" s="25">
        <f t="shared" ref="BB94:BB97" si="158">SUM(AU94:BA94)-AT94</f>
        <v>0</v>
      </c>
    </row>
    <row r="95" spans="1:54" ht="46.8" outlineLevel="2">
      <c r="A95" s="132"/>
      <c r="B95" s="136"/>
      <c r="C95" s="38"/>
      <c r="D95" s="84"/>
      <c r="E95" s="84"/>
      <c r="F95" s="84"/>
      <c r="G95" s="83"/>
      <c r="H95" s="209" t="s">
        <v>494</v>
      </c>
      <c r="I95" s="138"/>
      <c r="J95" s="139"/>
      <c r="K95" s="139"/>
      <c r="L95" s="140" t="str">
        <f>IF(I95&lt;&gt;0,((VLOOKUP(I95,'1. Standard_Cost'!$B$4:$D$9,2)+VLOOKUP(I95,'1. Standard_Cost'!$B$4:$D$9,3))*J95*K95),"0")</f>
        <v>0</v>
      </c>
      <c r="M95" s="140">
        <f>L95*'1. Standard_Cost'!$F$4</f>
        <v>0</v>
      </c>
      <c r="N95" s="141"/>
      <c r="O95" s="141"/>
      <c r="P95" s="141"/>
      <c r="Q95" s="141"/>
      <c r="R95" s="142">
        <f>'1. Standard_Cost'!$B$13*N95*P95</f>
        <v>0</v>
      </c>
      <c r="S95" s="142">
        <f>N95*O95*P95*'1. Standard_Cost'!$C$13</f>
        <v>0</v>
      </c>
      <c r="T95" s="142">
        <f>N95*P95*Q95*'1. Standard_Cost'!$D$13</f>
        <v>0</v>
      </c>
      <c r="U95" s="142">
        <f>N95*O95*'1. Standard_Cost'!$E$13</f>
        <v>0</v>
      </c>
      <c r="V95" s="141"/>
      <c r="W95" s="141"/>
      <c r="X95" s="141"/>
      <c r="Y95" s="142">
        <f>+V95*((X95*'1. Standard_Cost'!$B$17)+(W95*X95*'1. Standard_Cost'!$C$17))</f>
        <v>0</v>
      </c>
      <c r="Z95" s="141"/>
      <c r="AA95" s="141"/>
      <c r="AB95" s="142">
        <f>+Z95*'1. Standard_Cost'!$B$21+AA95*'1. Standard_Cost'!$C$21</f>
        <v>0</v>
      </c>
      <c r="AC95" s="143"/>
      <c r="AD95" s="144"/>
      <c r="AE95" s="142">
        <f>SUM(AD95,AC95,AB95,Y95,U95,T95,S95,R95)*'1. Standard_Cost'!$B$29</f>
        <v>0</v>
      </c>
      <c r="AF95" s="142">
        <f t="shared" si="154"/>
        <v>0</v>
      </c>
      <c r="AG95" s="141"/>
      <c r="AH95" s="141"/>
      <c r="AI95" s="141"/>
      <c r="AJ95" s="145"/>
      <c r="AK95" s="145"/>
      <c r="AL95" s="145"/>
      <c r="AM95" s="142">
        <f>AG95*'1. Standard_Cost'!$B$25+'Incremental_Cost Year 2'!AH95*'1. Standard_Cost'!$C$25+'Incremental_Cost Year 2'!AI95*'1. Standard_Cost'!$D$25+'Incremental_Cost Year 2'!AJ95+'Incremental_Cost Year 2'!AL95+AK95</f>
        <v>0</v>
      </c>
      <c r="AN95" s="142">
        <f>AM95*'1. Standard_Cost'!$C$29</f>
        <v>0</v>
      </c>
      <c r="AO95" s="160"/>
      <c r="AQ95" s="20">
        <f t="shared" ref="AQ95:AQ97" si="159">L95+M95</f>
        <v>0</v>
      </c>
      <c r="AR95" s="20">
        <f t="shared" ref="AR95:AR97" si="160">AF95</f>
        <v>0</v>
      </c>
      <c r="AS95" s="20">
        <f t="shared" ref="AS95:AS97" si="161">AM95+AN95</f>
        <v>0</v>
      </c>
      <c r="AT95" s="20">
        <f t="shared" ref="AT95:AT97" si="162">SUM(AQ95,AR95,AS95)</f>
        <v>0</v>
      </c>
      <c r="AU95" s="24"/>
      <c r="AV95" s="24">
        <v>0</v>
      </c>
      <c r="AW95" s="24"/>
      <c r="AX95" s="24"/>
      <c r="AY95" s="24"/>
      <c r="AZ95" s="24"/>
      <c r="BA95" s="24"/>
      <c r="BB95" s="25">
        <f t="shared" si="158"/>
        <v>0</v>
      </c>
    </row>
    <row r="96" spans="1:54" ht="124.8" outlineLevel="2">
      <c r="A96" s="132"/>
      <c r="B96" s="136"/>
      <c r="C96" s="231"/>
      <c r="D96" s="84"/>
      <c r="E96" s="84"/>
      <c r="F96" s="84"/>
      <c r="G96" s="83"/>
      <c r="H96" s="209" t="s">
        <v>497</v>
      </c>
      <c r="I96" s="138" t="s">
        <v>4</v>
      </c>
      <c r="J96" s="139">
        <v>3</v>
      </c>
      <c r="K96" s="139">
        <v>2</v>
      </c>
      <c r="L96" s="140">
        <f>IF(I96&lt;&gt;0,((VLOOKUP(I96,'1. Standard_Cost'!$B$4:$D$9,2)+VLOOKUP(I96,'1. Standard_Cost'!$B$4:$D$9,3))*J96*K96),"0")</f>
        <v>484500</v>
      </c>
      <c r="M96" s="140">
        <f>L96*'1. Standard_Cost'!$F$4</f>
        <v>80911.5</v>
      </c>
      <c r="N96" s="141"/>
      <c r="O96" s="141"/>
      <c r="P96" s="141"/>
      <c r="Q96" s="141"/>
      <c r="R96" s="142">
        <f>'1. Standard_Cost'!$B$13*N96*P96</f>
        <v>0</v>
      </c>
      <c r="S96" s="142">
        <f>N96*O96*P96*'1. Standard_Cost'!$C$13</f>
        <v>0</v>
      </c>
      <c r="T96" s="142">
        <f>N96*P96*Q96*'1. Standard_Cost'!$D$13</f>
        <v>0</v>
      </c>
      <c r="U96" s="142">
        <f>N96*O96*'1. Standard_Cost'!$E$13</f>
        <v>0</v>
      </c>
      <c r="V96" s="141"/>
      <c r="W96" s="141"/>
      <c r="X96" s="141"/>
      <c r="Y96" s="142">
        <f>+V96*((X96*'1. Standard_Cost'!$B$17)+(W96*X96*'1. Standard_Cost'!$C$17))</f>
        <v>0</v>
      </c>
      <c r="Z96" s="141"/>
      <c r="AA96" s="141">
        <v>10</v>
      </c>
      <c r="AB96" s="142">
        <f>+Z96*'1. Standard_Cost'!$B$21+AA96*'1. Standard_Cost'!$C$21</f>
        <v>190000</v>
      </c>
      <c r="AC96" s="143">
        <f>2*10*300</f>
        <v>6000</v>
      </c>
      <c r="AD96" s="144"/>
      <c r="AE96" s="142">
        <f>SUM(AD96,AC96,AB96,Y96,U96,T96,S96,R96)*'1. Standard_Cost'!$B$29</f>
        <v>39200</v>
      </c>
      <c r="AF96" s="142">
        <f t="shared" si="154"/>
        <v>235200</v>
      </c>
      <c r="AG96" s="141"/>
      <c r="AH96" s="141"/>
      <c r="AI96" s="141"/>
      <c r="AJ96" s="145"/>
      <c r="AK96" s="145"/>
      <c r="AL96" s="145"/>
      <c r="AM96" s="142">
        <f>AG96*'1. Standard_Cost'!$B$25+'Incremental_Cost Year 2'!AH96*'1. Standard_Cost'!$C$25+'Incremental_Cost Year 2'!AI96*'1. Standard_Cost'!$D$25+'Incremental_Cost Year 2'!AJ96+'Incremental_Cost Year 2'!AL96+AK96</f>
        <v>0</v>
      </c>
      <c r="AN96" s="142">
        <f>AM96*'1. Standard_Cost'!$C$29</f>
        <v>0</v>
      </c>
      <c r="AO96" s="160"/>
      <c r="AQ96" s="20">
        <f t="shared" si="159"/>
        <v>565411.5</v>
      </c>
      <c r="AR96" s="20">
        <f t="shared" si="160"/>
        <v>235200</v>
      </c>
      <c r="AS96" s="20">
        <f t="shared" si="161"/>
        <v>0</v>
      </c>
      <c r="AT96" s="20">
        <f t="shared" si="162"/>
        <v>800611.5</v>
      </c>
      <c r="AU96" s="24">
        <f>AQ96+7200</f>
        <v>572611.5</v>
      </c>
      <c r="AV96" s="24"/>
      <c r="AW96" s="24"/>
      <c r="AX96" s="24">
        <f>AT96-AU96</f>
        <v>228000</v>
      </c>
      <c r="AY96" s="24"/>
      <c r="AZ96" s="24"/>
      <c r="BA96" s="24"/>
      <c r="BB96" s="25">
        <f t="shared" si="158"/>
        <v>0</v>
      </c>
    </row>
    <row r="97" spans="1:54" ht="46.8" outlineLevel="2">
      <c r="A97" s="132"/>
      <c r="B97" s="136"/>
      <c r="C97" s="232"/>
      <c r="D97" s="84"/>
      <c r="E97" s="84"/>
      <c r="F97" s="84"/>
      <c r="G97" s="83"/>
      <c r="H97" s="209" t="s">
        <v>495</v>
      </c>
      <c r="I97" s="138"/>
      <c r="J97" s="139"/>
      <c r="K97" s="139"/>
      <c r="L97" s="140" t="str">
        <f>IF(I97&lt;&gt;0,((VLOOKUP(I97,'1. Standard_Cost'!$B$4:$D$9,2)+VLOOKUP(I97,'1. Standard_Cost'!$B$4:$D$9,3))*J97*K97),"0")</f>
        <v>0</v>
      </c>
      <c r="M97" s="140">
        <f>L97*'1. Standard_Cost'!$F$4</f>
        <v>0</v>
      </c>
      <c r="N97" s="141"/>
      <c r="O97" s="141"/>
      <c r="P97" s="141"/>
      <c r="Q97" s="141"/>
      <c r="R97" s="142">
        <f>'1. Standard_Cost'!$B$13*N97*P97</f>
        <v>0</v>
      </c>
      <c r="S97" s="142">
        <f>N97*O97*P97*'1. Standard_Cost'!$C$13</f>
        <v>0</v>
      </c>
      <c r="T97" s="142">
        <f>N97*P97*Q97*'1. Standard_Cost'!$D$13</f>
        <v>0</v>
      </c>
      <c r="U97" s="142">
        <f>N97*O97*'1. Standard_Cost'!$E$13</f>
        <v>0</v>
      </c>
      <c r="V97" s="141"/>
      <c r="W97" s="141"/>
      <c r="X97" s="141"/>
      <c r="Y97" s="142">
        <f>+V97*((X97*'1. Standard_Cost'!$B$17)+(W97*X97*'1. Standard_Cost'!$C$17))</f>
        <v>0</v>
      </c>
      <c r="Z97" s="141"/>
      <c r="AA97" s="141"/>
      <c r="AB97" s="142">
        <f>+Z97*'1. Standard_Cost'!$B$21+AA97*'1. Standard_Cost'!$C$21</f>
        <v>0</v>
      </c>
      <c r="AC97" s="143"/>
      <c r="AD97" s="144"/>
      <c r="AE97" s="142">
        <f>SUM(AD97,AC97,AB97,Y97,U97,T97,S97,R97)*'1. Standard_Cost'!$B$29</f>
        <v>0</v>
      </c>
      <c r="AF97" s="142">
        <f t="shared" si="154"/>
        <v>0</v>
      </c>
      <c r="AG97" s="141"/>
      <c r="AH97" s="141"/>
      <c r="AI97" s="141"/>
      <c r="AJ97" s="145"/>
      <c r="AK97" s="145"/>
      <c r="AL97" s="145"/>
      <c r="AM97" s="142">
        <f>AG97*'1. Standard_Cost'!$B$25+'Incremental_Cost Year 2'!AH97*'1. Standard_Cost'!$C$25+'Incremental_Cost Year 2'!AI97*'1. Standard_Cost'!$D$25+'Incremental_Cost Year 2'!AJ97+'Incremental_Cost Year 2'!AL97+AK97</f>
        <v>0</v>
      </c>
      <c r="AN97" s="142">
        <f>AM97*'1. Standard_Cost'!$C$29</f>
        <v>0</v>
      </c>
      <c r="AO97" s="160"/>
      <c r="AQ97" s="20">
        <f t="shared" si="159"/>
        <v>0</v>
      </c>
      <c r="AR97" s="20">
        <f t="shared" si="160"/>
        <v>0</v>
      </c>
      <c r="AS97" s="20">
        <f t="shared" si="161"/>
        <v>0</v>
      </c>
      <c r="AT97" s="20">
        <f t="shared" si="162"/>
        <v>0</v>
      </c>
      <c r="AU97" s="24"/>
      <c r="AV97" s="24"/>
      <c r="AW97" s="24"/>
      <c r="AX97" s="24"/>
      <c r="AY97" s="24"/>
      <c r="AZ97" s="24"/>
      <c r="BA97" s="24"/>
      <c r="BB97" s="25">
        <f t="shared" si="158"/>
        <v>0</v>
      </c>
    </row>
    <row r="98" spans="1:54" ht="96.6" outlineLevel="1">
      <c r="A98" s="132"/>
      <c r="B98" s="136"/>
      <c r="C98" s="232"/>
      <c r="D98" s="207" t="s">
        <v>587</v>
      </c>
      <c r="E98" s="86" t="s">
        <v>414</v>
      </c>
      <c r="F98" s="88" t="s">
        <v>438</v>
      </c>
      <c r="G98" s="89" t="s">
        <v>434</v>
      </c>
      <c r="H98" s="180" t="s">
        <v>114</v>
      </c>
      <c r="I98" s="146"/>
      <c r="J98" s="146"/>
      <c r="K98" s="146"/>
      <c r="L98" s="147">
        <f>SUM(L94:L97)</f>
        <v>484500</v>
      </c>
      <c r="M98" s="147">
        <f>SUM(M94:M97)</f>
        <v>80911.5</v>
      </c>
      <c r="N98" s="146"/>
      <c r="O98" s="146"/>
      <c r="P98" s="146"/>
      <c r="Q98" s="146"/>
      <c r="R98" s="147">
        <f t="shared" ref="R98:U98" si="163">SUM(R94:R97)</f>
        <v>0</v>
      </c>
      <c r="S98" s="147">
        <f t="shared" si="163"/>
        <v>0</v>
      </c>
      <c r="T98" s="147">
        <f t="shared" si="163"/>
        <v>0</v>
      </c>
      <c r="U98" s="147">
        <f t="shared" si="163"/>
        <v>0</v>
      </c>
      <c r="V98" s="146"/>
      <c r="W98" s="146"/>
      <c r="X98" s="146"/>
      <c r="Y98" s="147">
        <f>SUM(Y94:Y97)</f>
        <v>0</v>
      </c>
      <c r="Z98" s="146"/>
      <c r="AA98" s="146"/>
      <c r="AB98" s="147">
        <f t="shared" ref="AB98:AF98" si="164">SUM(AB94:AB97)</f>
        <v>190000</v>
      </c>
      <c r="AC98" s="147">
        <f t="shared" si="164"/>
        <v>6000</v>
      </c>
      <c r="AD98" s="147">
        <f t="shared" si="164"/>
        <v>0</v>
      </c>
      <c r="AE98" s="147">
        <f t="shared" si="164"/>
        <v>39200</v>
      </c>
      <c r="AF98" s="147">
        <f t="shared" si="164"/>
        <v>235200</v>
      </c>
      <c r="AG98" s="146"/>
      <c r="AH98" s="146"/>
      <c r="AI98" s="146"/>
      <c r="AJ98" s="147">
        <f t="shared" ref="AJ98:AN98" si="165">SUM(AJ94:AJ97)</f>
        <v>0</v>
      </c>
      <c r="AK98" s="147">
        <f t="shared" si="165"/>
        <v>0</v>
      </c>
      <c r="AL98" s="147">
        <f t="shared" si="165"/>
        <v>0</v>
      </c>
      <c r="AM98" s="147">
        <f t="shared" si="165"/>
        <v>0</v>
      </c>
      <c r="AN98" s="147">
        <f t="shared" si="165"/>
        <v>0</v>
      </c>
      <c r="AO98" s="166"/>
      <c r="AP98" s="32"/>
      <c r="AQ98" s="147">
        <f t="shared" ref="AQ98:BB98" si="166">SUM(AQ94:AQ97)</f>
        <v>565411.5</v>
      </c>
      <c r="AR98" s="147">
        <f t="shared" si="166"/>
        <v>235200</v>
      </c>
      <c r="AS98" s="147">
        <f t="shared" si="166"/>
        <v>0</v>
      </c>
      <c r="AT98" s="147">
        <f t="shared" si="166"/>
        <v>800611.5</v>
      </c>
      <c r="AU98" s="147">
        <f t="shared" si="166"/>
        <v>572611.5</v>
      </c>
      <c r="AV98" s="147">
        <f t="shared" si="166"/>
        <v>0</v>
      </c>
      <c r="AW98" s="147">
        <f t="shared" si="166"/>
        <v>0</v>
      </c>
      <c r="AX98" s="147">
        <f t="shared" si="166"/>
        <v>228000</v>
      </c>
      <c r="AY98" s="147">
        <f t="shared" si="166"/>
        <v>0</v>
      </c>
      <c r="AZ98" s="147">
        <f t="shared" si="166"/>
        <v>0</v>
      </c>
      <c r="BA98" s="147">
        <f t="shared" si="166"/>
        <v>0</v>
      </c>
      <c r="BB98" s="147">
        <f t="shared" si="166"/>
        <v>0</v>
      </c>
    </row>
    <row r="99" spans="1:54" ht="124.8" outlineLevel="2">
      <c r="A99" s="132"/>
      <c r="B99" s="136"/>
      <c r="C99" s="38"/>
      <c r="D99" s="137"/>
      <c r="E99" s="137"/>
      <c r="F99" s="87"/>
      <c r="G99" s="82"/>
      <c r="H99" s="209" t="s">
        <v>568</v>
      </c>
      <c r="I99" s="138" t="s">
        <v>4</v>
      </c>
      <c r="J99" s="139">
        <v>3</v>
      </c>
      <c r="K99" s="139">
        <v>2</v>
      </c>
      <c r="L99" s="140">
        <f>IF(I99&lt;&gt;0,((VLOOKUP(I99,'1. Standard_Cost'!$B$4:$D$9,2)+VLOOKUP(I99,'1. Standard_Cost'!$B$4:$D$9,3))*J99*K99),"0")</f>
        <v>484500</v>
      </c>
      <c r="M99" s="140">
        <f>L99*'1. Standard_Cost'!$F$4</f>
        <v>80911.5</v>
      </c>
      <c r="N99" s="141"/>
      <c r="O99" s="141"/>
      <c r="P99" s="141"/>
      <c r="Q99" s="141"/>
      <c r="R99" s="142">
        <f>'1. Standard_Cost'!$B$13*N99*P99</f>
        <v>0</v>
      </c>
      <c r="S99" s="142">
        <f>N99*O99*P99*'1. Standard_Cost'!$C$13</f>
        <v>0</v>
      </c>
      <c r="T99" s="142">
        <f>N99*P99*Q99*'1. Standard_Cost'!$D$13</f>
        <v>0</v>
      </c>
      <c r="U99" s="142">
        <f>N99*O99*'1. Standard_Cost'!$E$13</f>
        <v>0</v>
      </c>
      <c r="V99" s="141"/>
      <c r="W99" s="141"/>
      <c r="X99" s="141"/>
      <c r="Y99" s="142">
        <f>+V99*((X99*'1. Standard_Cost'!$B$17)+(W99*X99*'1. Standard_Cost'!$C$17))</f>
        <v>0</v>
      </c>
      <c r="Z99" s="141"/>
      <c r="AA99" s="141">
        <v>10</v>
      </c>
      <c r="AB99" s="142">
        <f>+Z99*'1. Standard_Cost'!$B$21+AA99*'1. Standard_Cost'!$C$21</f>
        <v>190000</v>
      </c>
      <c r="AC99" s="143">
        <f>10*2*300</f>
        <v>6000</v>
      </c>
      <c r="AD99" s="144"/>
      <c r="AE99" s="142">
        <f>SUM(AD99,AC99,AB99,Y99,U99,T99,S99,R99)*'1. Standard_Cost'!$B$29</f>
        <v>39200</v>
      </c>
      <c r="AF99" s="142">
        <f t="shared" ref="AF99:AF102" si="167">SUM(AE99,AD99,AC99,AB99,Y99,U99,T99,S99,R99)</f>
        <v>235200</v>
      </c>
      <c r="AG99" s="141"/>
      <c r="AH99" s="141"/>
      <c r="AI99" s="141"/>
      <c r="AJ99" s="145"/>
      <c r="AK99" s="145"/>
      <c r="AL99" s="145"/>
      <c r="AM99" s="142">
        <f>AG99*'1. Standard_Cost'!$B$25+'Incremental_Cost Year 2'!AH99*'1. Standard_Cost'!$C$25+'Incremental_Cost Year 2'!AI99*'1. Standard_Cost'!$D$25+'Incremental_Cost Year 2'!AJ99+'Incremental_Cost Year 2'!AL99+AK99</f>
        <v>0</v>
      </c>
      <c r="AN99" s="142">
        <f>AM99*'1. Standard_Cost'!$C$29</f>
        <v>0</v>
      </c>
      <c r="AO99" s="160"/>
      <c r="AQ99" s="20">
        <f t="shared" ref="AQ99" si="168">L99+M99</f>
        <v>565411.5</v>
      </c>
      <c r="AR99" s="20">
        <f t="shared" ref="AR99" si="169">AF99</f>
        <v>235200</v>
      </c>
      <c r="AS99" s="20">
        <f t="shared" ref="AS99" si="170">AM99+AN99</f>
        <v>0</v>
      </c>
      <c r="AT99" s="20">
        <f>SUM(AQ99,AR99,AS99)</f>
        <v>800611.5</v>
      </c>
      <c r="AU99" s="24">
        <f>AQ99+7200</f>
        <v>572611.5</v>
      </c>
      <c r="AV99" s="24"/>
      <c r="AW99" s="24"/>
      <c r="AX99" s="24">
        <f>AT99-AU99</f>
        <v>228000</v>
      </c>
      <c r="AY99" s="24"/>
      <c r="AZ99" s="24"/>
      <c r="BA99" s="24"/>
      <c r="BB99" s="25">
        <f t="shared" ref="BB99:BB102" si="171">SUM(AU99:BA99)-AT99</f>
        <v>0</v>
      </c>
    </row>
    <row r="100" spans="1:54" ht="46.8" outlineLevel="2">
      <c r="A100" s="132"/>
      <c r="B100" s="136"/>
      <c r="C100" s="38"/>
      <c r="D100" s="84"/>
      <c r="E100" s="84"/>
      <c r="F100" s="84"/>
      <c r="G100" s="83"/>
      <c r="H100" s="209" t="s">
        <v>498</v>
      </c>
      <c r="I100" s="138"/>
      <c r="J100" s="139"/>
      <c r="K100" s="139"/>
      <c r="L100" s="140" t="str">
        <f>IF(I100&lt;&gt;0,((VLOOKUP(I100,'1. Standard_Cost'!$B$4:$D$9,2)+VLOOKUP(I100,'1. Standard_Cost'!$B$4:$D$9,3))*J100*K100),"0")</f>
        <v>0</v>
      </c>
      <c r="M100" s="140">
        <f>L100*'1. Standard_Cost'!$F$4</f>
        <v>0</v>
      </c>
      <c r="N100" s="141"/>
      <c r="O100" s="141"/>
      <c r="P100" s="141"/>
      <c r="Q100" s="141"/>
      <c r="R100" s="142">
        <f>'1. Standard_Cost'!$B$13*N100*P100</f>
        <v>0</v>
      </c>
      <c r="S100" s="142">
        <f>N100*O100*P100*'1. Standard_Cost'!$C$13</f>
        <v>0</v>
      </c>
      <c r="T100" s="142">
        <f>N100*P100*Q100*'1. Standard_Cost'!$D$13</f>
        <v>0</v>
      </c>
      <c r="U100" s="142">
        <f>N100*O100*'1. Standard_Cost'!$E$13</f>
        <v>0</v>
      </c>
      <c r="V100" s="141"/>
      <c r="W100" s="141"/>
      <c r="X100" s="141"/>
      <c r="Y100" s="142">
        <f>+V100*((X100*'1. Standard_Cost'!$B$17)+(W100*X100*'1. Standard_Cost'!$C$17))</f>
        <v>0</v>
      </c>
      <c r="Z100" s="141"/>
      <c r="AA100" s="141"/>
      <c r="AB100" s="142">
        <f>+Z100*'1. Standard_Cost'!$B$21+AA100*'1. Standard_Cost'!$C$21</f>
        <v>0</v>
      </c>
      <c r="AC100" s="143"/>
      <c r="AD100" s="144"/>
      <c r="AE100" s="142">
        <f>SUM(AD100,AC100,AB100,Y100,U100,T100,S100,R100)*'1. Standard_Cost'!$B$29</f>
        <v>0</v>
      </c>
      <c r="AF100" s="142">
        <f t="shared" si="167"/>
        <v>0</v>
      </c>
      <c r="AG100" s="141"/>
      <c r="AH100" s="141"/>
      <c r="AI100" s="141"/>
      <c r="AJ100" s="145"/>
      <c r="AK100" s="145"/>
      <c r="AL100" s="145"/>
      <c r="AM100" s="142">
        <f>AG100*'1. Standard_Cost'!$B$25+'Incremental_Cost Year 2'!AH100*'1. Standard_Cost'!$C$25+'Incremental_Cost Year 2'!AI100*'1. Standard_Cost'!$D$25+'Incremental_Cost Year 2'!AJ100+'Incremental_Cost Year 2'!AL100+AK100</f>
        <v>0</v>
      </c>
      <c r="AN100" s="142">
        <f>AM100*'1. Standard_Cost'!$C$29</f>
        <v>0</v>
      </c>
      <c r="AO100" s="160"/>
      <c r="AQ100" s="20">
        <f t="shared" ref="AQ100:AQ102" si="172">L100+M100</f>
        <v>0</v>
      </c>
      <c r="AR100" s="20">
        <f t="shared" ref="AR100:AR102" si="173">AF100</f>
        <v>0</v>
      </c>
      <c r="AS100" s="20">
        <f t="shared" ref="AS100:AS102" si="174">AM100+AN100</f>
        <v>0</v>
      </c>
      <c r="AT100" s="20">
        <f t="shared" ref="AT100:AT102" si="175">SUM(AQ100,AR100,AS100)</f>
        <v>0</v>
      </c>
      <c r="AU100" s="24"/>
      <c r="AV100" s="24">
        <v>0</v>
      </c>
      <c r="AW100" s="24"/>
      <c r="AX100" s="24"/>
      <c r="AY100" s="24"/>
      <c r="AZ100" s="24"/>
      <c r="BA100" s="24"/>
      <c r="BB100" s="25">
        <f t="shared" si="171"/>
        <v>0</v>
      </c>
    </row>
    <row r="101" spans="1:54" outlineLevel="2">
      <c r="A101" s="132"/>
      <c r="B101" s="136"/>
      <c r="C101" s="231"/>
      <c r="D101" s="84"/>
      <c r="E101" s="84"/>
      <c r="F101" s="84"/>
      <c r="G101" s="83"/>
      <c r="H101" s="210" t="s">
        <v>416</v>
      </c>
      <c r="I101" s="138"/>
      <c r="J101" s="139"/>
      <c r="K101" s="139"/>
      <c r="L101" s="140" t="str">
        <f>IF(I101&lt;&gt;0,((VLOOKUP(I101,'1. Standard_Cost'!$B$4:$D$9,2)+VLOOKUP(I101,'1. Standard_Cost'!$B$4:$D$9,3))*J101*K101),"0")</f>
        <v>0</v>
      </c>
      <c r="M101" s="140">
        <f>L101*'1. Standard_Cost'!$F$4</f>
        <v>0</v>
      </c>
      <c r="N101" s="141"/>
      <c r="O101" s="141"/>
      <c r="P101" s="141"/>
      <c r="Q101" s="141"/>
      <c r="R101" s="142">
        <f>'1. Standard_Cost'!$B$13*N101*P101</f>
        <v>0</v>
      </c>
      <c r="S101" s="142">
        <f>N101*O101*P101*'1. Standard_Cost'!$C$13</f>
        <v>0</v>
      </c>
      <c r="T101" s="142">
        <f>N101*P101*Q101*'1. Standard_Cost'!$D$13</f>
        <v>0</v>
      </c>
      <c r="U101" s="142">
        <f>N101*O101*'1. Standard_Cost'!$E$13</f>
        <v>0</v>
      </c>
      <c r="V101" s="141"/>
      <c r="W101" s="141"/>
      <c r="X101" s="141"/>
      <c r="Y101" s="142">
        <f>+V101*((X101*'1. Standard_Cost'!$B$17)+(W101*X101*'1. Standard_Cost'!$C$17))</f>
        <v>0</v>
      </c>
      <c r="Z101" s="141"/>
      <c r="AA101" s="141"/>
      <c r="AB101" s="142">
        <f>+Z101*'1. Standard_Cost'!$B$21+AA101*'1. Standard_Cost'!$C$21</f>
        <v>0</v>
      </c>
      <c r="AC101" s="143"/>
      <c r="AD101" s="144"/>
      <c r="AE101" s="142">
        <f>SUM(AD101,AC101,AB101,Y101,U101,T101,S101,R101)*'1. Standard_Cost'!$B$29</f>
        <v>0</v>
      </c>
      <c r="AF101" s="142">
        <f t="shared" si="167"/>
        <v>0</v>
      </c>
      <c r="AG101" s="141"/>
      <c r="AH101" s="141"/>
      <c r="AI101" s="141"/>
      <c r="AJ101" s="145"/>
      <c r="AK101" s="145"/>
      <c r="AL101" s="145"/>
      <c r="AM101" s="142">
        <f>AG101*'1. Standard_Cost'!$B$25+'Incremental_Cost Year 2'!AH101*'1. Standard_Cost'!$C$25+'Incremental_Cost Year 2'!AI101*'1. Standard_Cost'!$D$25+'Incremental_Cost Year 2'!AJ101+'Incremental_Cost Year 2'!AL101+AK101</f>
        <v>0</v>
      </c>
      <c r="AN101" s="142">
        <f>AM101*'1. Standard_Cost'!$C$29</f>
        <v>0</v>
      </c>
      <c r="AO101" s="160"/>
      <c r="AQ101" s="20">
        <f t="shared" si="172"/>
        <v>0</v>
      </c>
      <c r="AR101" s="20">
        <f t="shared" si="173"/>
        <v>0</v>
      </c>
      <c r="AS101" s="20">
        <f t="shared" si="174"/>
        <v>0</v>
      </c>
      <c r="AT101" s="20">
        <f t="shared" si="175"/>
        <v>0</v>
      </c>
      <c r="AU101" s="24"/>
      <c r="AV101" s="24"/>
      <c r="AW101" s="24"/>
      <c r="AX101" s="24"/>
      <c r="AY101" s="24"/>
      <c r="AZ101" s="24"/>
      <c r="BA101" s="24"/>
      <c r="BB101" s="25">
        <f t="shared" si="171"/>
        <v>0</v>
      </c>
    </row>
    <row r="102" spans="1:54" outlineLevel="2">
      <c r="A102" s="132"/>
      <c r="B102" s="136"/>
      <c r="C102" s="232"/>
      <c r="D102" s="84"/>
      <c r="E102" s="84"/>
      <c r="F102" s="84"/>
      <c r="G102" s="83"/>
      <c r="H102" s="210" t="s">
        <v>180</v>
      </c>
      <c r="I102" s="138"/>
      <c r="J102" s="139"/>
      <c r="K102" s="139"/>
      <c r="L102" s="140" t="str">
        <f>IF(I102&lt;&gt;0,((VLOOKUP(I102,'1. Standard_Cost'!$B$4:$D$9,2)+VLOOKUP(I102,'1. Standard_Cost'!$B$4:$D$9,3))*J102*K102),"0")</f>
        <v>0</v>
      </c>
      <c r="M102" s="140">
        <f>L102*'1. Standard_Cost'!$F$4</f>
        <v>0</v>
      </c>
      <c r="N102" s="141"/>
      <c r="O102" s="141"/>
      <c r="P102" s="141"/>
      <c r="Q102" s="141"/>
      <c r="R102" s="142">
        <f>'1. Standard_Cost'!$B$13*N102*P102</f>
        <v>0</v>
      </c>
      <c r="S102" s="142">
        <f>N102*O102*P102*'1. Standard_Cost'!$C$13</f>
        <v>0</v>
      </c>
      <c r="T102" s="142">
        <f>N102*P102*Q102*'1. Standard_Cost'!$D$13</f>
        <v>0</v>
      </c>
      <c r="U102" s="142">
        <f>N102*O102*'1. Standard_Cost'!$E$13</f>
        <v>0</v>
      </c>
      <c r="V102" s="141"/>
      <c r="W102" s="141"/>
      <c r="X102" s="141"/>
      <c r="Y102" s="142">
        <f>+V102*((X102*'1. Standard_Cost'!$B$17)+(W102*X102*'1. Standard_Cost'!$C$17))</f>
        <v>0</v>
      </c>
      <c r="Z102" s="141"/>
      <c r="AA102" s="141"/>
      <c r="AB102" s="142">
        <f>+Z102*'1. Standard_Cost'!$B$21+AA102*'1. Standard_Cost'!$C$21</f>
        <v>0</v>
      </c>
      <c r="AC102" s="143"/>
      <c r="AD102" s="144"/>
      <c r="AE102" s="142">
        <f>SUM(AD102,AC102,AB102,Y102,U102,T102,S102,R102)*'1. Standard_Cost'!$B$29</f>
        <v>0</v>
      </c>
      <c r="AF102" s="142">
        <f t="shared" si="167"/>
        <v>0</v>
      </c>
      <c r="AG102" s="141"/>
      <c r="AH102" s="141"/>
      <c r="AI102" s="141"/>
      <c r="AJ102" s="145"/>
      <c r="AK102" s="145"/>
      <c r="AL102" s="145"/>
      <c r="AM102" s="142">
        <f>AG102*'1. Standard_Cost'!$B$25+'Incremental_Cost Year 2'!AH102*'1. Standard_Cost'!$C$25+'Incremental_Cost Year 2'!AI102*'1. Standard_Cost'!$D$25+'Incremental_Cost Year 2'!AJ102+'Incremental_Cost Year 2'!AL102+AK102</f>
        <v>0</v>
      </c>
      <c r="AN102" s="142">
        <f>AM102*'1. Standard_Cost'!$C$29</f>
        <v>0</v>
      </c>
      <c r="AO102" s="160"/>
      <c r="AQ102" s="20">
        <f t="shared" si="172"/>
        <v>0</v>
      </c>
      <c r="AR102" s="20">
        <f t="shared" si="173"/>
        <v>0</v>
      </c>
      <c r="AS102" s="20">
        <f t="shared" si="174"/>
        <v>0</v>
      </c>
      <c r="AT102" s="20">
        <f t="shared" si="175"/>
        <v>0</v>
      </c>
      <c r="AU102" s="24"/>
      <c r="AV102" s="24"/>
      <c r="AW102" s="24"/>
      <c r="AX102" s="24"/>
      <c r="AY102" s="24"/>
      <c r="AZ102" s="24"/>
      <c r="BA102" s="24"/>
      <c r="BB102" s="25">
        <f t="shared" si="171"/>
        <v>0</v>
      </c>
    </row>
    <row r="103" spans="1:54" ht="82.8" outlineLevel="1">
      <c r="A103" s="132"/>
      <c r="B103" s="136"/>
      <c r="C103" s="232"/>
      <c r="D103" s="46" t="s">
        <v>588</v>
      </c>
      <c r="E103" s="86" t="s">
        <v>415</v>
      </c>
      <c r="F103" s="88" t="s">
        <v>438</v>
      </c>
      <c r="G103" s="89" t="s">
        <v>443</v>
      </c>
      <c r="H103" s="180" t="s">
        <v>418</v>
      </c>
      <c r="I103" s="146"/>
      <c r="J103" s="146"/>
      <c r="K103" s="146"/>
      <c r="L103" s="147">
        <f>SUM(L99:L102)</f>
        <v>484500</v>
      </c>
      <c r="M103" s="147">
        <f>SUM(M99:M102)</f>
        <v>80911.5</v>
      </c>
      <c r="N103" s="146"/>
      <c r="O103" s="146"/>
      <c r="P103" s="146"/>
      <c r="Q103" s="146"/>
      <c r="R103" s="147">
        <f t="shared" ref="R103:U103" si="176">SUM(R99:R102)</f>
        <v>0</v>
      </c>
      <c r="S103" s="147">
        <f t="shared" si="176"/>
        <v>0</v>
      </c>
      <c r="T103" s="147">
        <f t="shared" si="176"/>
        <v>0</v>
      </c>
      <c r="U103" s="147">
        <f t="shared" si="176"/>
        <v>0</v>
      </c>
      <c r="V103" s="146"/>
      <c r="W103" s="146"/>
      <c r="X103" s="146"/>
      <c r="Y103" s="147">
        <f>SUM(Y99:Y102)</f>
        <v>0</v>
      </c>
      <c r="Z103" s="146"/>
      <c r="AA103" s="146"/>
      <c r="AB103" s="147">
        <f t="shared" ref="AB103:AF103" si="177">SUM(AB99:AB102)</f>
        <v>190000</v>
      </c>
      <c r="AC103" s="147">
        <f t="shared" si="177"/>
        <v>6000</v>
      </c>
      <c r="AD103" s="147">
        <f t="shared" si="177"/>
        <v>0</v>
      </c>
      <c r="AE103" s="147">
        <f t="shared" si="177"/>
        <v>39200</v>
      </c>
      <c r="AF103" s="147">
        <f t="shared" si="177"/>
        <v>235200</v>
      </c>
      <c r="AG103" s="146"/>
      <c r="AH103" s="146"/>
      <c r="AI103" s="146"/>
      <c r="AJ103" s="147">
        <f t="shared" ref="AJ103:AN103" si="178">SUM(AJ99:AJ102)</f>
        <v>0</v>
      </c>
      <c r="AK103" s="147">
        <f t="shared" si="178"/>
        <v>0</v>
      </c>
      <c r="AL103" s="147">
        <f t="shared" si="178"/>
        <v>0</v>
      </c>
      <c r="AM103" s="147">
        <f t="shared" si="178"/>
        <v>0</v>
      </c>
      <c r="AN103" s="147">
        <f t="shared" si="178"/>
        <v>0</v>
      </c>
      <c r="AO103" s="166"/>
      <c r="AP103" s="32"/>
      <c r="AQ103" s="147">
        <f t="shared" ref="AQ103:BB103" si="179">SUM(AQ99:AQ102)</f>
        <v>565411.5</v>
      </c>
      <c r="AR103" s="147">
        <f t="shared" si="179"/>
        <v>235200</v>
      </c>
      <c r="AS103" s="147">
        <f t="shared" si="179"/>
        <v>0</v>
      </c>
      <c r="AT103" s="147">
        <f t="shared" si="179"/>
        <v>800611.5</v>
      </c>
      <c r="AU103" s="147">
        <f t="shared" si="179"/>
        <v>572611.5</v>
      </c>
      <c r="AV103" s="147">
        <f t="shared" si="179"/>
        <v>0</v>
      </c>
      <c r="AW103" s="147">
        <f t="shared" si="179"/>
        <v>0</v>
      </c>
      <c r="AX103" s="147">
        <f t="shared" si="179"/>
        <v>228000</v>
      </c>
      <c r="AY103" s="147">
        <f t="shared" si="179"/>
        <v>0</v>
      </c>
      <c r="AZ103" s="147">
        <f t="shared" si="179"/>
        <v>0</v>
      </c>
      <c r="BA103" s="147">
        <f t="shared" si="179"/>
        <v>0</v>
      </c>
      <c r="BB103" s="147">
        <f t="shared" si="179"/>
        <v>0</v>
      </c>
    </row>
    <row r="104" spans="1:54" ht="124.8" outlineLevel="2">
      <c r="A104" s="132"/>
      <c r="B104" s="136"/>
      <c r="C104" s="38"/>
      <c r="D104" s="137"/>
      <c r="E104" s="137"/>
      <c r="F104" s="87"/>
      <c r="G104" s="82"/>
      <c r="H104" s="209" t="s">
        <v>500</v>
      </c>
      <c r="I104" s="138"/>
      <c r="J104" s="139"/>
      <c r="K104" s="139"/>
      <c r="L104" s="140" t="str">
        <f>IF(I104&lt;&gt;0,((VLOOKUP(I104,'1. Standard_Cost'!$B$4:$D$9,2)+VLOOKUP(I104,'1. Standard_Cost'!$B$4:$D$9,3))*J104*K104),"0")</f>
        <v>0</v>
      </c>
      <c r="M104" s="140">
        <f>L104*'1. Standard_Cost'!$F$4</f>
        <v>0</v>
      </c>
      <c r="N104" s="141"/>
      <c r="O104" s="141"/>
      <c r="P104" s="141"/>
      <c r="Q104" s="141"/>
      <c r="R104" s="142">
        <f>'1. Standard_Cost'!$B$13*N104*P104</f>
        <v>0</v>
      </c>
      <c r="S104" s="142">
        <f>N104*O104*P104*'1. Standard_Cost'!$C$13</f>
        <v>0</v>
      </c>
      <c r="T104" s="142">
        <f>N104*P104*Q104*'1. Standard_Cost'!$D$13</f>
        <v>0</v>
      </c>
      <c r="U104" s="142">
        <f>N104*O104*'1. Standard_Cost'!$E$13</f>
        <v>0</v>
      </c>
      <c r="V104" s="141"/>
      <c r="W104" s="141"/>
      <c r="X104" s="141"/>
      <c r="Y104" s="142">
        <f>+V104*((X104*'1. Standard_Cost'!$B$17)+(W104*X104*'1. Standard_Cost'!$C$17))</f>
        <v>0</v>
      </c>
      <c r="Z104" s="141"/>
      <c r="AA104" s="141"/>
      <c r="AB104" s="142">
        <f>+Z104*'1. Standard_Cost'!$B$21+AA104*'1. Standard_Cost'!$C$21</f>
        <v>0</v>
      </c>
      <c r="AC104" s="143"/>
      <c r="AD104" s="144"/>
      <c r="AE104" s="142">
        <f>SUM(AD104,AC104,AB104,Y104,U104,T104,S104,R104)*'1. Standard_Cost'!$B$29</f>
        <v>0</v>
      </c>
      <c r="AF104" s="142">
        <f t="shared" ref="AF104:AF107" si="180">SUM(AE104,AD104,AC104,AB104,Y104,U104,T104,S104,R104)</f>
        <v>0</v>
      </c>
      <c r="AG104" s="141"/>
      <c r="AH104" s="141"/>
      <c r="AI104" s="141"/>
      <c r="AJ104" s="145"/>
      <c r="AK104" s="145"/>
      <c r="AL104" s="145"/>
      <c r="AM104" s="142">
        <f>AG104*'1. Standard_Cost'!$B$25+'Incremental_Cost Year 2'!AH104*'1. Standard_Cost'!$C$25+'Incremental_Cost Year 2'!AI104*'1. Standard_Cost'!$D$25+'Incremental_Cost Year 2'!AJ104+'Incremental_Cost Year 2'!AL104+AK104</f>
        <v>0</v>
      </c>
      <c r="AN104" s="142">
        <f>AM104*'1. Standard_Cost'!$C$29</f>
        <v>0</v>
      </c>
      <c r="AO104" s="160"/>
      <c r="AQ104" s="20">
        <f t="shared" ref="AQ104" si="181">L104+M104</f>
        <v>0</v>
      </c>
      <c r="AR104" s="20">
        <f t="shared" ref="AR104" si="182">AF104</f>
        <v>0</v>
      </c>
      <c r="AS104" s="20">
        <f t="shared" ref="AS104" si="183">AM104+AN104</f>
        <v>0</v>
      </c>
      <c r="AT104" s="20">
        <f>SUM(AQ104,AR104,AS104)</f>
        <v>0</v>
      </c>
      <c r="AU104" s="24"/>
      <c r="AV104" s="24"/>
      <c r="AW104" s="24"/>
      <c r="AX104" s="24"/>
      <c r="AY104" s="24"/>
      <c r="AZ104" s="24"/>
      <c r="BA104" s="24"/>
      <c r="BB104" s="25">
        <f t="shared" ref="BB104:BB107" si="184">SUM(AU104:BA104)-AT104</f>
        <v>0</v>
      </c>
    </row>
    <row r="105" spans="1:54" ht="46.8" outlineLevel="2">
      <c r="A105" s="132"/>
      <c r="B105" s="136"/>
      <c r="C105" s="38"/>
      <c r="D105" s="84"/>
      <c r="E105" s="84"/>
      <c r="F105" s="84"/>
      <c r="G105" s="83"/>
      <c r="H105" s="209" t="s">
        <v>501</v>
      </c>
      <c r="I105" s="138"/>
      <c r="J105" s="139"/>
      <c r="K105" s="139"/>
      <c r="L105" s="140" t="str">
        <f>IF(I105&lt;&gt;0,((VLOOKUP(I105,'1. Standard_Cost'!$B$4:$D$9,2)+VLOOKUP(I105,'1. Standard_Cost'!$B$4:$D$9,3))*J105*K105),"0")</f>
        <v>0</v>
      </c>
      <c r="M105" s="140">
        <f>L105*'1. Standard_Cost'!$F$4</f>
        <v>0</v>
      </c>
      <c r="N105" s="141"/>
      <c r="O105" s="141"/>
      <c r="P105" s="141"/>
      <c r="Q105" s="141"/>
      <c r="R105" s="142">
        <f>'1. Standard_Cost'!$B$13*N105*P105</f>
        <v>0</v>
      </c>
      <c r="S105" s="142">
        <f>N105*O105*P105*'1. Standard_Cost'!$C$13</f>
        <v>0</v>
      </c>
      <c r="T105" s="142">
        <f>N105*P105*Q105*'1. Standard_Cost'!$D$13</f>
        <v>0</v>
      </c>
      <c r="U105" s="142">
        <f>N105*O105*'1. Standard_Cost'!$E$13</f>
        <v>0</v>
      </c>
      <c r="V105" s="141"/>
      <c r="W105" s="141"/>
      <c r="X105" s="141"/>
      <c r="Y105" s="142">
        <f>+V105*((X105*'1. Standard_Cost'!$B$17)+(W105*X105*'1. Standard_Cost'!$C$17))</f>
        <v>0</v>
      </c>
      <c r="Z105" s="141"/>
      <c r="AA105" s="141"/>
      <c r="AB105" s="142">
        <f>+Z105*'1. Standard_Cost'!$B$21+AA105*'1. Standard_Cost'!$C$21</f>
        <v>0</v>
      </c>
      <c r="AC105" s="143"/>
      <c r="AD105" s="144"/>
      <c r="AE105" s="142">
        <f>SUM(AD105,AC105,AB105,Y105,U105,T105,S105,R105)*'1. Standard_Cost'!$B$29</f>
        <v>0</v>
      </c>
      <c r="AF105" s="142">
        <f t="shared" si="180"/>
        <v>0</v>
      </c>
      <c r="AG105" s="141"/>
      <c r="AH105" s="141"/>
      <c r="AI105" s="141"/>
      <c r="AJ105" s="145"/>
      <c r="AK105" s="145"/>
      <c r="AL105" s="145"/>
      <c r="AM105" s="142">
        <f>AG105*'1. Standard_Cost'!$B$25+'Incremental_Cost Year 2'!AH105*'1. Standard_Cost'!$C$25+'Incremental_Cost Year 2'!AI105*'1. Standard_Cost'!$D$25+'Incremental_Cost Year 2'!AJ105+'Incremental_Cost Year 2'!AL105+AK105</f>
        <v>0</v>
      </c>
      <c r="AN105" s="142">
        <f>AM105*'1. Standard_Cost'!$C$29</f>
        <v>0</v>
      </c>
      <c r="AO105" s="160"/>
      <c r="AQ105" s="20">
        <f t="shared" ref="AQ105:AQ107" si="185">L105+M105</f>
        <v>0</v>
      </c>
      <c r="AR105" s="20">
        <f t="shared" ref="AR105:AR107" si="186">AF105</f>
        <v>0</v>
      </c>
      <c r="AS105" s="20">
        <f t="shared" ref="AS105:AS107" si="187">AM105+AN105</f>
        <v>0</v>
      </c>
      <c r="AT105" s="20">
        <f t="shared" ref="AT105:AT107" si="188">SUM(AQ105,AR105,AS105)</f>
        <v>0</v>
      </c>
      <c r="AU105" s="24"/>
      <c r="AV105" s="24">
        <v>0</v>
      </c>
      <c r="AW105" s="24"/>
      <c r="AX105" s="24"/>
      <c r="AY105" s="24"/>
      <c r="AZ105" s="24"/>
      <c r="BA105" s="24"/>
      <c r="BB105" s="25">
        <f t="shared" si="184"/>
        <v>0</v>
      </c>
    </row>
    <row r="106" spans="1:54" outlineLevel="2">
      <c r="A106" s="132"/>
      <c r="B106" s="136"/>
      <c r="C106" s="231"/>
      <c r="D106" s="84"/>
      <c r="E106" s="84"/>
      <c r="F106" s="84"/>
      <c r="G106" s="83"/>
      <c r="H106" s="210" t="s">
        <v>416</v>
      </c>
      <c r="I106" s="138"/>
      <c r="J106" s="139"/>
      <c r="K106" s="139"/>
      <c r="L106" s="140" t="str">
        <f>IF(I106&lt;&gt;0,((VLOOKUP(I106,'1. Standard_Cost'!$B$4:$D$9,2)+VLOOKUP(I106,'1. Standard_Cost'!$B$4:$D$9,3))*J106*K106),"0")</f>
        <v>0</v>
      </c>
      <c r="M106" s="140">
        <f>L106*'1. Standard_Cost'!$F$4</f>
        <v>0</v>
      </c>
      <c r="N106" s="141"/>
      <c r="O106" s="141"/>
      <c r="P106" s="141"/>
      <c r="Q106" s="141"/>
      <c r="R106" s="142">
        <f>'1. Standard_Cost'!$B$13*N106*P106</f>
        <v>0</v>
      </c>
      <c r="S106" s="142">
        <f>N106*O106*P106*'1. Standard_Cost'!$C$13</f>
        <v>0</v>
      </c>
      <c r="T106" s="142">
        <f>N106*P106*Q106*'1. Standard_Cost'!$D$13</f>
        <v>0</v>
      </c>
      <c r="U106" s="142">
        <f>N106*O106*'1. Standard_Cost'!$E$13</f>
        <v>0</v>
      </c>
      <c r="V106" s="141"/>
      <c r="W106" s="141"/>
      <c r="X106" s="141"/>
      <c r="Y106" s="142">
        <f>+V106*((X106*'1. Standard_Cost'!$B$17)+(W106*X106*'1. Standard_Cost'!$C$17))</f>
        <v>0</v>
      </c>
      <c r="Z106" s="141"/>
      <c r="AA106" s="141"/>
      <c r="AB106" s="142">
        <f>+Z106*'1. Standard_Cost'!$B$21+AA106*'1. Standard_Cost'!$C$21</f>
        <v>0</v>
      </c>
      <c r="AC106" s="143"/>
      <c r="AD106" s="144"/>
      <c r="AE106" s="142">
        <f>SUM(AD106,AC106,AB106,Y106,U106,T106,S106,R106)*'1. Standard_Cost'!$B$29</f>
        <v>0</v>
      </c>
      <c r="AF106" s="142">
        <f t="shared" si="180"/>
        <v>0</v>
      </c>
      <c r="AG106" s="141"/>
      <c r="AH106" s="141"/>
      <c r="AI106" s="141"/>
      <c r="AJ106" s="145"/>
      <c r="AK106" s="145"/>
      <c r="AL106" s="145"/>
      <c r="AM106" s="142">
        <f>AG106*'1. Standard_Cost'!$B$25+'Incremental_Cost Year 2'!AH106*'1. Standard_Cost'!$C$25+'Incremental_Cost Year 2'!AI106*'1. Standard_Cost'!$D$25+'Incremental_Cost Year 2'!AJ106+'Incremental_Cost Year 2'!AL106+AK106</f>
        <v>0</v>
      </c>
      <c r="AN106" s="142">
        <f>AM106*'1. Standard_Cost'!$C$29</f>
        <v>0</v>
      </c>
      <c r="AO106" s="160"/>
      <c r="AQ106" s="20">
        <f t="shared" si="185"/>
        <v>0</v>
      </c>
      <c r="AR106" s="20">
        <f t="shared" si="186"/>
        <v>0</v>
      </c>
      <c r="AS106" s="20">
        <f t="shared" si="187"/>
        <v>0</v>
      </c>
      <c r="AT106" s="20">
        <f t="shared" si="188"/>
        <v>0</v>
      </c>
      <c r="AU106" s="24"/>
      <c r="AV106" s="24"/>
      <c r="AW106" s="24"/>
      <c r="AX106" s="24"/>
      <c r="AY106" s="24"/>
      <c r="AZ106" s="24"/>
      <c r="BA106" s="24"/>
      <c r="BB106" s="25">
        <f t="shared" si="184"/>
        <v>0</v>
      </c>
    </row>
    <row r="107" spans="1:54" outlineLevel="2">
      <c r="A107" s="132"/>
      <c r="B107" s="136"/>
      <c r="C107" s="232"/>
      <c r="D107" s="84"/>
      <c r="E107" s="84"/>
      <c r="F107" s="84"/>
      <c r="G107" s="83"/>
      <c r="H107" s="210" t="s">
        <v>180</v>
      </c>
      <c r="I107" s="138"/>
      <c r="J107" s="139"/>
      <c r="K107" s="139"/>
      <c r="L107" s="140" t="str">
        <f>IF(I107&lt;&gt;0,((VLOOKUP(I107,'1. Standard_Cost'!$B$4:$D$9,2)+VLOOKUP(I107,'1. Standard_Cost'!$B$4:$D$9,3))*J107*K107),"0")</f>
        <v>0</v>
      </c>
      <c r="M107" s="140">
        <f>L107*'1. Standard_Cost'!$F$4</f>
        <v>0</v>
      </c>
      <c r="N107" s="141"/>
      <c r="O107" s="141"/>
      <c r="P107" s="141"/>
      <c r="Q107" s="141"/>
      <c r="R107" s="142">
        <f>'1. Standard_Cost'!$B$13*N107*P107</f>
        <v>0</v>
      </c>
      <c r="S107" s="142">
        <f>N107*O107*P107*'1. Standard_Cost'!$C$13</f>
        <v>0</v>
      </c>
      <c r="T107" s="142">
        <f>N107*P107*Q107*'1. Standard_Cost'!$D$13</f>
        <v>0</v>
      </c>
      <c r="U107" s="142">
        <f>N107*O107*'1. Standard_Cost'!$E$13</f>
        <v>0</v>
      </c>
      <c r="V107" s="141"/>
      <c r="W107" s="141"/>
      <c r="X107" s="141"/>
      <c r="Y107" s="142">
        <f>+V107*((X107*'1. Standard_Cost'!$B$17)+(W107*X107*'1. Standard_Cost'!$C$17))</f>
        <v>0</v>
      </c>
      <c r="Z107" s="141"/>
      <c r="AA107" s="141"/>
      <c r="AB107" s="142">
        <f>+Z107*'1. Standard_Cost'!$B$21+AA107*'1. Standard_Cost'!$C$21</f>
        <v>0</v>
      </c>
      <c r="AC107" s="143"/>
      <c r="AD107" s="144"/>
      <c r="AE107" s="142">
        <f>SUM(AD107,AC107,AB107,Y107,U107,T107,S107,R107)*'1. Standard_Cost'!$B$29</f>
        <v>0</v>
      </c>
      <c r="AF107" s="142">
        <f t="shared" si="180"/>
        <v>0</v>
      </c>
      <c r="AG107" s="141"/>
      <c r="AH107" s="141"/>
      <c r="AI107" s="141"/>
      <c r="AJ107" s="145"/>
      <c r="AK107" s="145"/>
      <c r="AL107" s="145"/>
      <c r="AM107" s="142">
        <f>AG107*'1. Standard_Cost'!$B$25+'Incremental_Cost Year 2'!AH107*'1. Standard_Cost'!$C$25+'Incremental_Cost Year 2'!AI107*'1. Standard_Cost'!$D$25+'Incremental_Cost Year 2'!AJ107+'Incremental_Cost Year 2'!AL107+AK107</f>
        <v>0</v>
      </c>
      <c r="AN107" s="142">
        <f>AM107*'1. Standard_Cost'!$C$29</f>
        <v>0</v>
      </c>
      <c r="AO107" s="160"/>
      <c r="AQ107" s="20">
        <f t="shared" si="185"/>
        <v>0</v>
      </c>
      <c r="AR107" s="20">
        <f t="shared" si="186"/>
        <v>0</v>
      </c>
      <c r="AS107" s="20">
        <f t="shared" si="187"/>
        <v>0</v>
      </c>
      <c r="AT107" s="20">
        <f t="shared" si="188"/>
        <v>0</v>
      </c>
      <c r="AU107" s="24"/>
      <c r="AV107" s="24"/>
      <c r="AW107" s="24"/>
      <c r="AX107" s="24"/>
      <c r="AY107" s="24"/>
      <c r="AZ107" s="24"/>
      <c r="BA107" s="24"/>
      <c r="BB107" s="25">
        <f t="shared" si="184"/>
        <v>0</v>
      </c>
    </row>
    <row r="108" spans="1:54" ht="69" outlineLevel="1">
      <c r="A108" s="132"/>
      <c r="B108" s="136"/>
      <c r="C108" s="232"/>
      <c r="D108" s="207" t="s">
        <v>587</v>
      </c>
      <c r="E108" s="86" t="s">
        <v>417</v>
      </c>
      <c r="F108" s="88" t="s">
        <v>437</v>
      </c>
      <c r="G108" s="89" t="s">
        <v>444</v>
      </c>
      <c r="H108" s="180" t="s">
        <v>419</v>
      </c>
      <c r="I108" s="146"/>
      <c r="J108" s="146"/>
      <c r="K108" s="146"/>
      <c r="L108" s="147">
        <f>SUM(L104:L107)</f>
        <v>0</v>
      </c>
      <c r="M108" s="147">
        <f>SUM(M104:M107)</f>
        <v>0</v>
      </c>
      <c r="N108" s="146"/>
      <c r="O108" s="146"/>
      <c r="P108" s="146"/>
      <c r="Q108" s="146"/>
      <c r="R108" s="147">
        <f t="shared" ref="R108:U108" si="189">SUM(R104:R107)</f>
        <v>0</v>
      </c>
      <c r="S108" s="147">
        <f t="shared" si="189"/>
        <v>0</v>
      </c>
      <c r="T108" s="147">
        <f t="shared" si="189"/>
        <v>0</v>
      </c>
      <c r="U108" s="147">
        <f t="shared" si="189"/>
        <v>0</v>
      </c>
      <c r="V108" s="146"/>
      <c r="W108" s="146"/>
      <c r="X108" s="146"/>
      <c r="Y108" s="147">
        <f>SUM(Y104:Y107)</f>
        <v>0</v>
      </c>
      <c r="Z108" s="146"/>
      <c r="AA108" s="146"/>
      <c r="AB108" s="147">
        <f t="shared" ref="AB108:AF108" si="190">SUM(AB104:AB107)</f>
        <v>0</v>
      </c>
      <c r="AC108" s="147">
        <f t="shared" si="190"/>
        <v>0</v>
      </c>
      <c r="AD108" s="147">
        <f t="shared" si="190"/>
        <v>0</v>
      </c>
      <c r="AE108" s="147">
        <f t="shared" si="190"/>
        <v>0</v>
      </c>
      <c r="AF108" s="147">
        <f t="shared" si="190"/>
        <v>0</v>
      </c>
      <c r="AG108" s="146"/>
      <c r="AH108" s="146"/>
      <c r="AI108" s="146"/>
      <c r="AJ108" s="147">
        <f t="shared" ref="AJ108:AN108" si="191">SUM(AJ104:AJ107)</f>
        <v>0</v>
      </c>
      <c r="AK108" s="147">
        <f t="shared" si="191"/>
        <v>0</v>
      </c>
      <c r="AL108" s="147">
        <f t="shared" si="191"/>
        <v>0</v>
      </c>
      <c r="AM108" s="147">
        <f t="shared" si="191"/>
        <v>0</v>
      </c>
      <c r="AN108" s="147">
        <f t="shared" si="191"/>
        <v>0</v>
      </c>
      <c r="AO108" s="166"/>
      <c r="AP108" s="32"/>
      <c r="AQ108" s="147">
        <f t="shared" ref="AQ108:BB108" si="192">SUM(AQ104:AQ107)</f>
        <v>0</v>
      </c>
      <c r="AR108" s="147">
        <f t="shared" si="192"/>
        <v>0</v>
      </c>
      <c r="AS108" s="147">
        <f t="shared" si="192"/>
        <v>0</v>
      </c>
      <c r="AT108" s="147">
        <f t="shared" si="192"/>
        <v>0</v>
      </c>
      <c r="AU108" s="147">
        <f t="shared" si="192"/>
        <v>0</v>
      </c>
      <c r="AV108" s="147">
        <f t="shared" si="192"/>
        <v>0</v>
      </c>
      <c r="AW108" s="147">
        <f t="shared" si="192"/>
        <v>0</v>
      </c>
      <c r="AX108" s="147">
        <f t="shared" si="192"/>
        <v>0</v>
      </c>
      <c r="AY108" s="147">
        <f t="shared" si="192"/>
        <v>0</v>
      </c>
      <c r="AZ108" s="147">
        <f t="shared" si="192"/>
        <v>0</v>
      </c>
      <c r="BA108" s="147">
        <f t="shared" si="192"/>
        <v>0</v>
      </c>
      <c r="BB108" s="147">
        <f t="shared" si="192"/>
        <v>0</v>
      </c>
    </row>
    <row r="109" spans="1:54" s="39" customFormat="1">
      <c r="A109" s="148"/>
      <c r="B109" s="149"/>
      <c r="C109" s="224" t="s">
        <v>420</v>
      </c>
      <c r="D109" s="224"/>
      <c r="E109" s="225"/>
      <c r="F109" s="69"/>
      <c r="G109" s="69"/>
      <c r="H109" s="181" t="s">
        <v>240</v>
      </c>
      <c r="I109" s="150"/>
      <c r="J109" s="150"/>
      <c r="K109" s="150"/>
      <c r="L109" s="151">
        <f>SUM(L115,L120,L129,L147)</f>
        <v>1618755</v>
      </c>
      <c r="M109" s="151">
        <f>SUM(M115,M120,M129,M147)</f>
        <v>270332.08500000002</v>
      </c>
      <c r="N109" s="150"/>
      <c r="O109" s="150"/>
      <c r="P109" s="150"/>
      <c r="Q109" s="150"/>
      <c r="R109" s="151">
        <f t="shared" ref="R109:U109" si="193">SUM(R115,R120,R129,R147)</f>
        <v>360000</v>
      </c>
      <c r="S109" s="151">
        <f t="shared" si="193"/>
        <v>270000</v>
      </c>
      <c r="T109" s="151">
        <f t="shared" si="193"/>
        <v>0</v>
      </c>
      <c r="U109" s="151">
        <f t="shared" si="193"/>
        <v>480000</v>
      </c>
      <c r="V109" s="150"/>
      <c r="W109" s="150"/>
      <c r="X109" s="150"/>
      <c r="Y109" s="151">
        <f>SUM(Y115,Y120,Y129,Y147)</f>
        <v>0</v>
      </c>
      <c r="Z109" s="150"/>
      <c r="AA109" s="150"/>
      <c r="AB109" s="151">
        <f t="shared" ref="AB109:AF109" si="194">SUM(AB115,AB120,AB129,AB147)</f>
        <v>418000</v>
      </c>
      <c r="AC109" s="151">
        <f t="shared" si="194"/>
        <v>94500</v>
      </c>
      <c r="AD109" s="151">
        <f t="shared" si="194"/>
        <v>0</v>
      </c>
      <c r="AE109" s="151">
        <f t="shared" si="194"/>
        <v>324500</v>
      </c>
      <c r="AF109" s="151">
        <f t="shared" si="194"/>
        <v>1947000</v>
      </c>
      <c r="AG109" s="150"/>
      <c r="AH109" s="150"/>
      <c r="AI109" s="150"/>
      <c r="AJ109" s="151">
        <f t="shared" ref="AJ109:AN109" si="195">SUM(AJ115,AJ120,AJ129,AJ147)</f>
        <v>0</v>
      </c>
      <c r="AK109" s="151">
        <f t="shared" si="195"/>
        <v>0</v>
      </c>
      <c r="AL109" s="151">
        <f t="shared" si="195"/>
        <v>0</v>
      </c>
      <c r="AM109" s="151">
        <f t="shared" si="195"/>
        <v>0</v>
      </c>
      <c r="AN109" s="151">
        <f t="shared" si="195"/>
        <v>0</v>
      </c>
      <c r="AO109" s="167"/>
      <c r="AP109" s="40"/>
      <c r="AQ109" s="151">
        <f t="shared" ref="AQ109:BB109" si="196">SUM(AQ115,AQ120,AQ129,AQ147)</f>
        <v>1889087.085</v>
      </c>
      <c r="AR109" s="151">
        <f t="shared" si="196"/>
        <v>1947000</v>
      </c>
      <c r="AS109" s="151">
        <f t="shared" si="196"/>
        <v>0</v>
      </c>
      <c r="AT109" s="151">
        <f t="shared" si="196"/>
        <v>3836087.085</v>
      </c>
      <c r="AU109" s="151">
        <f t="shared" si="196"/>
        <v>958404.28499999992</v>
      </c>
      <c r="AV109" s="151">
        <f t="shared" si="196"/>
        <v>0</v>
      </c>
      <c r="AW109" s="151">
        <f t="shared" si="196"/>
        <v>0</v>
      </c>
      <c r="AX109" s="151">
        <f t="shared" si="196"/>
        <v>0</v>
      </c>
      <c r="AY109" s="151">
        <f t="shared" si="196"/>
        <v>0</v>
      </c>
      <c r="AZ109" s="151">
        <f t="shared" si="196"/>
        <v>0</v>
      </c>
      <c r="BA109" s="151">
        <f t="shared" si="196"/>
        <v>0</v>
      </c>
      <c r="BB109" s="151">
        <f t="shared" si="196"/>
        <v>-2877682.8</v>
      </c>
    </row>
    <row r="110" spans="1:54" ht="79.95" customHeight="1" outlineLevel="2">
      <c r="A110" s="132"/>
      <c r="B110" s="136"/>
      <c r="C110" s="38"/>
      <c r="D110" s="137"/>
      <c r="E110" s="137"/>
      <c r="F110" s="87"/>
      <c r="G110" s="82"/>
      <c r="H110" s="212" t="s">
        <v>502</v>
      </c>
      <c r="I110" s="138" t="s">
        <v>4</v>
      </c>
      <c r="J110" s="139">
        <v>2</v>
      </c>
      <c r="K110" s="139">
        <v>2</v>
      </c>
      <c r="L110" s="140">
        <f>IF(I110&lt;&gt;0,((VLOOKUP(I110,'1. Standard_Cost'!$B$4:$D$9,2)+VLOOKUP(I110,'1. Standard_Cost'!$B$4:$D$9,3))*J110*K110),"0")</f>
        <v>323000</v>
      </c>
      <c r="M110" s="140">
        <f>L110*'1. Standard_Cost'!$F$4</f>
        <v>53941</v>
      </c>
      <c r="N110" s="141"/>
      <c r="O110" s="141"/>
      <c r="P110" s="141"/>
      <c r="Q110" s="141"/>
      <c r="R110" s="142">
        <f>'1. Standard_Cost'!$B$13*N110*P110</f>
        <v>0</v>
      </c>
      <c r="S110" s="142">
        <f>N110*O110*P110*'1. Standard_Cost'!$C$13</f>
        <v>0</v>
      </c>
      <c r="T110" s="142">
        <f>N110*P110*Q110*'1. Standard_Cost'!$D$13</f>
        <v>0</v>
      </c>
      <c r="U110" s="142">
        <f>N110*O110*'1. Standard_Cost'!$E$13</f>
        <v>0</v>
      </c>
      <c r="V110" s="141"/>
      <c r="W110" s="141"/>
      <c r="X110" s="141"/>
      <c r="Y110" s="142">
        <f>+V110*((X110*'1. Standard_Cost'!$B$17)+(W110*X110*'1. Standard_Cost'!$C$17))</f>
        <v>0</v>
      </c>
      <c r="Z110" s="141"/>
      <c r="AA110" s="141"/>
      <c r="AB110" s="142">
        <f>+Z110*'1. Standard_Cost'!$B$21+AA110*'1. Standard_Cost'!$C$21</f>
        <v>0</v>
      </c>
      <c r="AC110" s="143">
        <f>30*1500</f>
        <v>45000</v>
      </c>
      <c r="AD110" s="144"/>
      <c r="AE110" s="142">
        <f>SUM(AD110,AC110,AB110,Y110,U110,T110,S110,R110)*'1. Standard_Cost'!$B$29</f>
        <v>9000</v>
      </c>
      <c r="AF110" s="142">
        <f t="shared" ref="AF110:AF114" si="197">SUM(AE110,AD110,AC110,AB110,Y110,U110,T110,S110,R110)</f>
        <v>54000</v>
      </c>
      <c r="AG110" s="141"/>
      <c r="AH110" s="141"/>
      <c r="AI110" s="141"/>
      <c r="AJ110" s="145"/>
      <c r="AK110" s="145"/>
      <c r="AL110" s="145"/>
      <c r="AM110" s="142">
        <f>AG110*'1. Standard_Cost'!$B$25+'Incremental_Cost Year 2'!AH110*'1. Standard_Cost'!$C$25+'Incremental_Cost Year 2'!AI110*'1. Standard_Cost'!$D$25+'Incremental_Cost Year 2'!AJ110+'Incremental_Cost Year 2'!AL110+AK110</f>
        <v>0</v>
      </c>
      <c r="AN110" s="142">
        <f>AM110*'1. Standard_Cost'!$C$29</f>
        <v>0</v>
      </c>
      <c r="AO110" s="160"/>
      <c r="AQ110" s="20">
        <f t="shared" ref="AQ110" si="198">L110+M110</f>
        <v>376941</v>
      </c>
      <c r="AR110" s="20">
        <f t="shared" ref="AR110" si="199">AF110</f>
        <v>54000</v>
      </c>
      <c r="AS110" s="20">
        <f t="shared" ref="AS110" si="200">AM110+AN110</f>
        <v>0</v>
      </c>
      <c r="AT110" s="20">
        <f>SUM(AQ110,AR110,AS110)</f>
        <v>430941</v>
      </c>
      <c r="AU110" s="24">
        <f>AT110</f>
        <v>430941</v>
      </c>
      <c r="AV110" s="24"/>
      <c r="AW110" s="24"/>
      <c r="AX110" s="24"/>
      <c r="AY110" s="24"/>
      <c r="AZ110" s="24"/>
      <c r="BA110" s="24"/>
      <c r="BB110" s="25">
        <f t="shared" ref="BB110:BB114" si="201">SUM(AU110:BA110)-AT110</f>
        <v>0</v>
      </c>
    </row>
    <row r="111" spans="1:54" ht="19.95" customHeight="1" outlineLevel="2">
      <c r="A111" s="132"/>
      <c r="B111" s="136"/>
      <c r="C111" s="38"/>
      <c r="D111" s="191"/>
      <c r="E111" s="191"/>
      <c r="F111" s="86"/>
      <c r="G111" s="157"/>
      <c r="H111" s="213" t="s">
        <v>503</v>
      </c>
      <c r="I111" s="138" t="s">
        <v>4</v>
      </c>
      <c r="J111" s="139">
        <v>0.18</v>
      </c>
      <c r="K111" s="139">
        <v>2</v>
      </c>
      <c r="L111" s="140">
        <f>IF(I111&lt;&gt;0,((VLOOKUP(I111,'1. Standard_Cost'!$B$4:$D$9,2)+VLOOKUP(I111,'1. Standard_Cost'!$B$4:$D$9,3))*J111*K111),"0")</f>
        <v>29070</v>
      </c>
      <c r="M111" s="140">
        <f>L111*'1. Standard_Cost'!$F$4</f>
        <v>4854.6900000000005</v>
      </c>
      <c r="N111" s="141"/>
      <c r="O111" s="141"/>
      <c r="P111" s="141"/>
      <c r="Q111" s="141"/>
      <c r="R111" s="142">
        <f>'1. Standard_Cost'!$B$13*N111*P111</f>
        <v>0</v>
      </c>
      <c r="S111" s="142">
        <f>N111*O111*P111*'1. Standard_Cost'!$C$13</f>
        <v>0</v>
      </c>
      <c r="T111" s="142">
        <f>N111*P111*Q111*'1. Standard_Cost'!$D$13</f>
        <v>0</v>
      </c>
      <c r="U111" s="142">
        <f>N111*O111*'1. Standard_Cost'!$E$13</f>
        <v>0</v>
      </c>
      <c r="V111" s="141"/>
      <c r="W111" s="141"/>
      <c r="X111" s="141"/>
      <c r="Y111" s="142">
        <f>+V111*((X111*'1. Standard_Cost'!$B$17)+(W111*X111*'1. Standard_Cost'!$C$17))</f>
        <v>0</v>
      </c>
      <c r="Z111" s="141"/>
      <c r="AA111" s="141"/>
      <c r="AB111" s="142">
        <f>+Z111*'1. Standard_Cost'!$B$21+AA111*'1. Standard_Cost'!$C$21</f>
        <v>0</v>
      </c>
      <c r="AC111" s="143"/>
      <c r="AD111" s="144"/>
      <c r="AE111" s="142">
        <f>SUM(AD111,AC111,AB111,Y111,U111,T111,S111,R111)*'1. Standard_Cost'!$B$29</f>
        <v>0</v>
      </c>
      <c r="AF111" s="142">
        <f t="shared" si="197"/>
        <v>0</v>
      </c>
      <c r="AG111" s="141"/>
      <c r="AH111" s="141"/>
      <c r="AI111" s="141"/>
      <c r="AJ111" s="145"/>
      <c r="AK111" s="145"/>
      <c r="AL111" s="145"/>
      <c r="AM111" s="142">
        <f>AG111*'1. Standard_Cost'!$B$25+'Incremental_Cost Year 2'!AH111*'1. Standard_Cost'!$C$25+'Incremental_Cost Year 2'!AI111*'1. Standard_Cost'!$D$25+'Incremental_Cost Year 2'!AJ111+'Incremental_Cost Year 2'!AL111+AK111</f>
        <v>0</v>
      </c>
      <c r="AN111" s="142">
        <f>AM111*'1. Standard_Cost'!$C$29</f>
        <v>0</v>
      </c>
      <c r="AO111" s="160"/>
      <c r="AQ111" s="20">
        <f t="shared" ref="AQ111:AQ114" si="202">L111+M111</f>
        <v>33924.69</v>
      </c>
      <c r="AR111" s="20">
        <f t="shared" ref="AR111:AR114" si="203">AF111</f>
        <v>0</v>
      </c>
      <c r="AS111" s="20">
        <f t="shared" ref="AS111:AS114" si="204">AM111+AN111</f>
        <v>0</v>
      </c>
      <c r="AT111" s="20">
        <f t="shared" ref="AT111:AT114" si="205">SUM(AQ111,AR111,AS111)</f>
        <v>33924.69</v>
      </c>
      <c r="AU111" s="24">
        <f>AT111</f>
        <v>33924.69</v>
      </c>
      <c r="AV111" s="24"/>
      <c r="AW111" s="24"/>
      <c r="AX111" s="24"/>
      <c r="AY111" s="24"/>
      <c r="AZ111" s="24"/>
      <c r="BA111" s="24"/>
      <c r="BB111" s="25">
        <f t="shared" si="201"/>
        <v>0</v>
      </c>
    </row>
    <row r="112" spans="1:54" ht="114.6" customHeight="1" outlineLevel="2">
      <c r="A112" s="132"/>
      <c r="B112" s="136"/>
      <c r="C112" s="38"/>
      <c r="D112" s="84"/>
      <c r="E112" s="84"/>
      <c r="F112" s="84"/>
      <c r="G112" s="83"/>
      <c r="H112" s="209" t="s">
        <v>507</v>
      </c>
      <c r="I112" s="138" t="s">
        <v>4</v>
      </c>
      <c r="J112" s="139">
        <v>2</v>
      </c>
      <c r="K112" s="139">
        <v>1</v>
      </c>
      <c r="L112" s="140">
        <f>IF(I112&lt;&gt;0,((VLOOKUP(I112,'1. Standard_Cost'!$B$4:$D$9,2)+VLOOKUP(I112,'1. Standard_Cost'!$B$4:$D$9,3))*J112*K112),"0")</f>
        <v>161500</v>
      </c>
      <c r="M112" s="140">
        <f>L112*'1. Standard_Cost'!$F$4</f>
        <v>26970.5</v>
      </c>
      <c r="N112" s="141"/>
      <c r="O112" s="141"/>
      <c r="P112" s="141"/>
      <c r="Q112" s="141"/>
      <c r="R112" s="142">
        <f>'1. Standard_Cost'!$B$13*N112*P112</f>
        <v>0</v>
      </c>
      <c r="S112" s="142">
        <f>N112*O112*P112*'1. Standard_Cost'!$C$13</f>
        <v>0</v>
      </c>
      <c r="T112" s="142">
        <f>N112*P112*Q112*'1. Standard_Cost'!$D$13</f>
        <v>0</v>
      </c>
      <c r="U112" s="142">
        <f>N112*O112*'1. Standard_Cost'!$E$13</f>
        <v>0</v>
      </c>
      <c r="V112" s="141"/>
      <c r="W112" s="141"/>
      <c r="X112" s="141"/>
      <c r="Y112" s="142">
        <f>+V112*((X112*'1. Standard_Cost'!$B$17)+(W112*X112*'1. Standard_Cost'!$C$17))</f>
        <v>0</v>
      </c>
      <c r="Z112" s="141"/>
      <c r="AA112" s="141"/>
      <c r="AB112" s="142">
        <f>+Z112*'1. Standard_Cost'!$B$21+AA112*'1. Standard_Cost'!$C$21</f>
        <v>0</v>
      </c>
      <c r="AC112" s="143">
        <f>15*300</f>
        <v>4500</v>
      </c>
      <c r="AD112" s="144"/>
      <c r="AE112" s="142">
        <f>SUM(AD112,AC112,AB112,Y112,U112,T112,S112,R112)*'1. Standard_Cost'!$B$29</f>
        <v>900</v>
      </c>
      <c r="AF112" s="142">
        <f t="shared" si="197"/>
        <v>5400</v>
      </c>
      <c r="AG112" s="141"/>
      <c r="AH112" s="141"/>
      <c r="AI112" s="141"/>
      <c r="AJ112" s="145"/>
      <c r="AK112" s="145"/>
      <c r="AL112" s="145"/>
      <c r="AM112" s="142">
        <f>AG112*'1. Standard_Cost'!$B$25+'Incremental_Cost Year 2'!AH112*'1. Standard_Cost'!$C$25+'Incremental_Cost Year 2'!AI112*'1. Standard_Cost'!$D$25+'Incremental_Cost Year 2'!AJ112+'Incremental_Cost Year 2'!AL112+AK112</f>
        <v>0</v>
      </c>
      <c r="AN112" s="142">
        <f>AM112*'1. Standard_Cost'!$C$29</f>
        <v>0</v>
      </c>
      <c r="AO112" s="160"/>
      <c r="AQ112" s="20">
        <f t="shared" si="202"/>
        <v>188470.5</v>
      </c>
      <c r="AR112" s="20">
        <f t="shared" si="203"/>
        <v>5400</v>
      </c>
      <c r="AS112" s="20">
        <f t="shared" si="204"/>
        <v>0</v>
      </c>
      <c r="AT112" s="20">
        <f t="shared" si="205"/>
        <v>193870.5</v>
      </c>
      <c r="AU112" s="24">
        <f>AT112</f>
        <v>193870.5</v>
      </c>
      <c r="AV112" s="24"/>
      <c r="AW112" s="24"/>
      <c r="AX112" s="24"/>
      <c r="AY112" s="24"/>
      <c r="AZ112" s="24"/>
      <c r="BA112" s="24"/>
      <c r="BB112" s="25">
        <f t="shared" si="201"/>
        <v>0</v>
      </c>
    </row>
    <row r="113" spans="1:54" outlineLevel="2">
      <c r="A113" s="132"/>
      <c r="B113" s="136"/>
      <c r="C113" s="38"/>
      <c r="D113" s="84"/>
      <c r="E113" s="84"/>
      <c r="F113" s="84"/>
      <c r="G113" s="83"/>
      <c r="H113" s="182" t="s">
        <v>504</v>
      </c>
      <c r="I113" s="138"/>
      <c r="J113" s="139"/>
      <c r="K113" s="139"/>
      <c r="L113" s="140" t="str">
        <f>IF(I113&lt;&gt;0,((VLOOKUP(I113,'1. Standard_Cost'!$B$4:$D$9,2)+VLOOKUP(I113,'1. Standard_Cost'!$B$4:$D$9,3))*J113*K113),"0")</f>
        <v>0</v>
      </c>
      <c r="M113" s="140">
        <f>L113*'1. Standard_Cost'!$F$4</f>
        <v>0</v>
      </c>
      <c r="N113" s="141"/>
      <c r="O113" s="141"/>
      <c r="P113" s="141"/>
      <c r="Q113" s="141"/>
      <c r="R113" s="142">
        <f>'1. Standard_Cost'!$B$13*N113*P113</f>
        <v>0</v>
      </c>
      <c r="S113" s="142">
        <f>N113*O113*P113*'1. Standard_Cost'!$C$13</f>
        <v>0</v>
      </c>
      <c r="T113" s="142">
        <f>N113*P113*Q113*'1. Standard_Cost'!$D$13</f>
        <v>0</v>
      </c>
      <c r="U113" s="142">
        <f>N113*O113*'1. Standard_Cost'!$E$13</f>
        <v>0</v>
      </c>
      <c r="V113" s="141"/>
      <c r="W113" s="141"/>
      <c r="X113" s="141"/>
      <c r="Y113" s="142">
        <f>+V113*((X113*'1. Standard_Cost'!$B$17)+(W113*X113*'1. Standard_Cost'!$C$17))</f>
        <v>0</v>
      </c>
      <c r="Z113" s="141"/>
      <c r="AA113" s="141"/>
      <c r="AB113" s="142">
        <f>+Z113*'1. Standard_Cost'!$B$21+AA113*'1. Standard_Cost'!$C$21</f>
        <v>0</v>
      </c>
      <c r="AC113" s="143"/>
      <c r="AD113" s="144"/>
      <c r="AE113" s="142">
        <f>SUM(AD113,AC113,AB113,Y113,U113,T113,S113,R113)*'1. Standard_Cost'!$B$29</f>
        <v>0</v>
      </c>
      <c r="AF113" s="142">
        <f t="shared" si="197"/>
        <v>0</v>
      </c>
      <c r="AG113" s="141"/>
      <c r="AH113" s="141"/>
      <c r="AI113" s="141"/>
      <c r="AJ113" s="145"/>
      <c r="AK113" s="145"/>
      <c r="AL113" s="145"/>
      <c r="AM113" s="142">
        <f>AG113*'1. Standard_Cost'!$B$25+'Incremental_Cost Year 2'!AH113*'1. Standard_Cost'!$C$25+'Incremental_Cost Year 2'!AI113*'1. Standard_Cost'!$D$25+'Incremental_Cost Year 2'!AJ113+'Incremental_Cost Year 2'!AL113+AK113</f>
        <v>0</v>
      </c>
      <c r="AN113" s="142">
        <f>AM113*'1. Standard_Cost'!$C$29</f>
        <v>0</v>
      </c>
      <c r="AO113" s="160"/>
      <c r="AQ113" s="20">
        <f t="shared" si="202"/>
        <v>0</v>
      </c>
      <c r="AR113" s="20">
        <f t="shared" si="203"/>
        <v>0</v>
      </c>
      <c r="AS113" s="20">
        <f t="shared" si="204"/>
        <v>0</v>
      </c>
      <c r="AT113" s="20">
        <f t="shared" si="205"/>
        <v>0</v>
      </c>
      <c r="AU113" s="24">
        <f>AT113</f>
        <v>0</v>
      </c>
      <c r="AV113" s="24"/>
      <c r="AW113" s="24"/>
      <c r="AX113" s="24"/>
      <c r="AY113" s="24"/>
      <c r="AZ113" s="24"/>
      <c r="BA113" s="24"/>
      <c r="BB113" s="25">
        <f t="shared" si="201"/>
        <v>0</v>
      </c>
    </row>
    <row r="114" spans="1:54" outlineLevel="2">
      <c r="A114" s="132"/>
      <c r="B114" s="136"/>
      <c r="C114" s="38"/>
      <c r="D114" s="84"/>
      <c r="E114" s="84"/>
      <c r="F114" s="84"/>
      <c r="G114" s="83"/>
      <c r="H114" s="210" t="s">
        <v>180</v>
      </c>
      <c r="I114" s="138"/>
      <c r="J114" s="139"/>
      <c r="K114" s="139"/>
      <c r="L114" s="140" t="str">
        <f>IF(I114&lt;&gt;0,((VLOOKUP(I114,'1. Standard_Cost'!$B$4:$D$9,2)+VLOOKUP(I114,'1. Standard_Cost'!$B$4:$D$9,3))*J114*K114),"0")</f>
        <v>0</v>
      </c>
      <c r="M114" s="140">
        <f>L114*'1. Standard_Cost'!$F$4</f>
        <v>0</v>
      </c>
      <c r="N114" s="141"/>
      <c r="O114" s="141"/>
      <c r="P114" s="141"/>
      <c r="Q114" s="141"/>
      <c r="R114" s="142">
        <f>'1. Standard_Cost'!$B$13*N114*P114</f>
        <v>0</v>
      </c>
      <c r="S114" s="142">
        <f>N114*O114*P114*'1. Standard_Cost'!$C$13</f>
        <v>0</v>
      </c>
      <c r="T114" s="142">
        <f>N114*P114*Q114*'1. Standard_Cost'!$D$13</f>
        <v>0</v>
      </c>
      <c r="U114" s="142">
        <f>N114*O114*'1. Standard_Cost'!$E$13</f>
        <v>0</v>
      </c>
      <c r="V114" s="141"/>
      <c r="W114" s="141"/>
      <c r="X114" s="141"/>
      <c r="Y114" s="142">
        <f>+V114*((X114*'1. Standard_Cost'!$B$17)+(W114*X114*'1. Standard_Cost'!$C$17))</f>
        <v>0</v>
      </c>
      <c r="Z114" s="141"/>
      <c r="AA114" s="141"/>
      <c r="AB114" s="142">
        <f>+Z114*'1. Standard_Cost'!$B$21+AA114*'1. Standard_Cost'!$C$21</f>
        <v>0</v>
      </c>
      <c r="AC114" s="143"/>
      <c r="AD114" s="144"/>
      <c r="AE114" s="142">
        <f>SUM(AD114,AC114,AB114,Y114,U114,T114,S114,R114)*'1. Standard_Cost'!$B$29</f>
        <v>0</v>
      </c>
      <c r="AF114" s="142">
        <f t="shared" si="197"/>
        <v>0</v>
      </c>
      <c r="AG114" s="141"/>
      <c r="AH114" s="141"/>
      <c r="AI114" s="141"/>
      <c r="AJ114" s="145"/>
      <c r="AK114" s="145"/>
      <c r="AL114" s="145"/>
      <c r="AM114" s="142">
        <f>AG114*'1. Standard_Cost'!$B$25+'Incremental_Cost Year 2'!AH114*'1. Standard_Cost'!$C$25+'Incremental_Cost Year 2'!AI114*'1. Standard_Cost'!$D$25+'Incremental_Cost Year 2'!AJ114+'Incremental_Cost Year 2'!AL114+AK114</f>
        <v>0</v>
      </c>
      <c r="AN114" s="142">
        <f>AM114*'1. Standard_Cost'!$C$29</f>
        <v>0</v>
      </c>
      <c r="AO114" s="160"/>
      <c r="AQ114" s="20">
        <f t="shared" si="202"/>
        <v>0</v>
      </c>
      <c r="AR114" s="20">
        <f t="shared" si="203"/>
        <v>0</v>
      </c>
      <c r="AS114" s="20">
        <f t="shared" si="204"/>
        <v>0</v>
      </c>
      <c r="AT114" s="20">
        <f t="shared" si="205"/>
        <v>0</v>
      </c>
      <c r="AU114" s="24"/>
      <c r="AV114" s="24"/>
      <c r="AW114" s="24"/>
      <c r="AX114" s="24"/>
      <c r="AY114" s="24"/>
      <c r="AZ114" s="24"/>
      <c r="BA114" s="24"/>
      <c r="BB114" s="25">
        <f t="shared" si="201"/>
        <v>0</v>
      </c>
    </row>
    <row r="115" spans="1:54" ht="69" outlineLevel="1">
      <c r="A115" s="132"/>
      <c r="B115" s="136"/>
      <c r="C115" s="38"/>
      <c r="D115" s="86" t="s">
        <v>589</v>
      </c>
      <c r="E115" s="86" t="s">
        <v>421</v>
      </c>
      <c r="F115" s="88" t="s">
        <v>438</v>
      </c>
      <c r="G115" s="89" t="s">
        <v>434</v>
      </c>
      <c r="H115" s="180" t="s">
        <v>239</v>
      </c>
      <c r="I115" s="146"/>
      <c r="J115" s="146"/>
      <c r="K115" s="146"/>
      <c r="L115" s="147">
        <f>SUM(L110:L114)</f>
        <v>513570</v>
      </c>
      <c r="M115" s="147">
        <f>SUM(M110:M114)</f>
        <v>85766.19</v>
      </c>
      <c r="N115" s="146"/>
      <c r="O115" s="146"/>
      <c r="P115" s="146"/>
      <c r="Q115" s="146"/>
      <c r="R115" s="147">
        <f t="shared" ref="R115:U115" si="206">SUM(R110:R114)</f>
        <v>0</v>
      </c>
      <c r="S115" s="147">
        <f t="shared" si="206"/>
        <v>0</v>
      </c>
      <c r="T115" s="147">
        <f t="shared" si="206"/>
        <v>0</v>
      </c>
      <c r="U115" s="147">
        <f t="shared" si="206"/>
        <v>0</v>
      </c>
      <c r="V115" s="146"/>
      <c r="W115" s="146"/>
      <c r="X115" s="146"/>
      <c r="Y115" s="147">
        <f>SUM(Y110:Y114)</f>
        <v>0</v>
      </c>
      <c r="Z115" s="147">
        <f>SUM(Z110:Z114)</f>
        <v>0</v>
      </c>
      <c r="AA115" s="146"/>
      <c r="AB115" s="147">
        <f>SUM(AB110:AB114)</f>
        <v>0</v>
      </c>
      <c r="AC115" s="147">
        <f t="shared" ref="AC115:AF115" si="207">SUM(AC110:AC114)</f>
        <v>49500</v>
      </c>
      <c r="AD115" s="147">
        <f t="shared" si="207"/>
        <v>0</v>
      </c>
      <c r="AE115" s="147">
        <f t="shared" si="207"/>
        <v>9900</v>
      </c>
      <c r="AF115" s="147">
        <f t="shared" si="207"/>
        <v>59400</v>
      </c>
      <c r="AG115" s="146"/>
      <c r="AH115" s="146"/>
      <c r="AI115" s="146"/>
      <c r="AJ115" s="147">
        <f t="shared" ref="AJ115:AN115" si="208">SUM(AJ110:AJ114)</f>
        <v>0</v>
      </c>
      <c r="AK115" s="147">
        <f t="shared" si="208"/>
        <v>0</v>
      </c>
      <c r="AL115" s="147">
        <f t="shared" si="208"/>
        <v>0</v>
      </c>
      <c r="AM115" s="147">
        <f t="shared" si="208"/>
        <v>0</v>
      </c>
      <c r="AN115" s="147">
        <f t="shared" si="208"/>
        <v>0</v>
      </c>
      <c r="AO115" s="166"/>
      <c r="AP115" s="32"/>
      <c r="AQ115" s="147">
        <f>SUM(AQ110:AQ114)</f>
        <v>599336.18999999994</v>
      </c>
      <c r="AR115" s="147">
        <f t="shared" ref="AR115:BB115" si="209">SUM(AR110:AR114)</f>
        <v>59400</v>
      </c>
      <c r="AS115" s="147">
        <f t="shared" si="209"/>
        <v>0</v>
      </c>
      <c r="AT115" s="147">
        <f t="shared" si="209"/>
        <v>658736.18999999994</v>
      </c>
      <c r="AU115" s="147">
        <f t="shared" si="209"/>
        <v>658736.18999999994</v>
      </c>
      <c r="AV115" s="147">
        <f t="shared" si="209"/>
        <v>0</v>
      </c>
      <c r="AW115" s="147">
        <f t="shared" si="209"/>
        <v>0</v>
      </c>
      <c r="AX115" s="147">
        <f t="shared" si="209"/>
        <v>0</v>
      </c>
      <c r="AY115" s="147">
        <f t="shared" si="209"/>
        <v>0</v>
      </c>
      <c r="AZ115" s="147">
        <f t="shared" si="209"/>
        <v>0</v>
      </c>
      <c r="BA115" s="147">
        <f t="shared" si="209"/>
        <v>0</v>
      </c>
      <c r="BB115" s="147">
        <f t="shared" si="209"/>
        <v>0</v>
      </c>
    </row>
    <row r="116" spans="1:54" ht="93.6" outlineLevel="2">
      <c r="A116" s="132"/>
      <c r="B116" s="136"/>
      <c r="C116" s="38"/>
      <c r="D116" s="137"/>
      <c r="E116" s="137"/>
      <c r="F116" s="87"/>
      <c r="G116" s="82"/>
      <c r="H116" s="209" t="s">
        <v>505</v>
      </c>
      <c r="I116" s="138" t="s">
        <v>5</v>
      </c>
      <c r="J116" s="139">
        <v>2</v>
      </c>
      <c r="K116" s="139">
        <v>6</v>
      </c>
      <c r="L116" s="140">
        <f>IF(I116&lt;&gt;0,((VLOOKUP(I116,'1. Standard_Cost'!$B$4:$D$9,2)+VLOOKUP(I116,'1. Standard_Cost'!$B$4:$D$9,3))*J116*K116),"0")</f>
        <v>848400</v>
      </c>
      <c r="M116" s="140">
        <f>L116*'1. Standard_Cost'!$F$4</f>
        <v>141682.80000000002</v>
      </c>
      <c r="N116" s="141"/>
      <c r="O116" s="141"/>
      <c r="P116" s="141"/>
      <c r="Q116" s="141"/>
      <c r="R116" s="142">
        <f>'1. Standard_Cost'!$B$13*N116*P116</f>
        <v>0</v>
      </c>
      <c r="S116" s="142">
        <f>N116*O116*P116*'1. Standard_Cost'!$C$13</f>
        <v>0</v>
      </c>
      <c r="T116" s="142">
        <f>N116*P116*Q116*'1. Standard_Cost'!$D$13</f>
        <v>0</v>
      </c>
      <c r="U116" s="142">
        <f>N116*O116*'1. Standard_Cost'!$E$13</f>
        <v>0</v>
      </c>
      <c r="V116" s="141"/>
      <c r="W116" s="141"/>
      <c r="X116" s="141"/>
      <c r="Y116" s="142">
        <f>+V116*((X116*'1. Standard_Cost'!$B$17)+(W116*X116*'1. Standard_Cost'!$C$17))</f>
        <v>0</v>
      </c>
      <c r="Z116" s="141"/>
      <c r="AA116" s="141"/>
      <c r="AB116" s="142">
        <f>+Z116*'1. Standard_Cost'!$B$21+AA116*'1. Standard_Cost'!$C$21</f>
        <v>0</v>
      </c>
      <c r="AC116" s="143"/>
      <c r="AD116" s="144"/>
      <c r="AE116" s="142">
        <f>SUM(AD116,AC116,AB116,Y116,U116,T116,S116,R116)*'1. Standard_Cost'!$B$29</f>
        <v>0</v>
      </c>
      <c r="AF116" s="142">
        <f t="shared" ref="AF116:AF119" si="210">SUM(AE116,AD116,AC116,AB116,Y116,U116,T116,S116,R116)</f>
        <v>0</v>
      </c>
      <c r="AG116" s="141"/>
      <c r="AH116" s="141"/>
      <c r="AI116" s="141"/>
      <c r="AJ116" s="145"/>
      <c r="AK116" s="145"/>
      <c r="AL116" s="145"/>
      <c r="AM116" s="142">
        <f>AG116*'1. Standard_Cost'!$B$25+'Incremental_Cost Year 2'!AH116*'1. Standard_Cost'!$C$25+'Incremental_Cost Year 2'!AI116*'1. Standard_Cost'!$D$25+'Incremental_Cost Year 2'!AJ116+'Incremental_Cost Year 2'!AL116+AK116</f>
        <v>0</v>
      </c>
      <c r="AN116" s="142">
        <f>AM116*'1. Standard_Cost'!$C$29</f>
        <v>0</v>
      </c>
      <c r="AO116" s="160"/>
      <c r="AQ116" s="20">
        <f t="shared" ref="AQ116" si="211">L116+M116</f>
        <v>990082.8</v>
      </c>
      <c r="AR116" s="20">
        <f t="shared" ref="AR116" si="212">AF116</f>
        <v>0</v>
      </c>
      <c r="AS116" s="20">
        <f t="shared" ref="AS116" si="213">AM116+AN116</f>
        <v>0</v>
      </c>
      <c r="AT116" s="20">
        <f>SUM(AQ116,AR116,AS116)</f>
        <v>990082.8</v>
      </c>
      <c r="AU116" s="24"/>
      <c r="AV116" s="24"/>
      <c r="AW116" s="24"/>
      <c r="AX116" s="24"/>
      <c r="AY116" s="24"/>
      <c r="AZ116" s="24"/>
      <c r="BA116" s="24"/>
      <c r="BB116" s="25">
        <f t="shared" ref="BB116:BB119" si="214">SUM(AU116:BA116)-AT116</f>
        <v>-990082.8</v>
      </c>
    </row>
    <row r="117" spans="1:54" ht="94.2" customHeight="1" outlineLevel="2">
      <c r="A117" s="132"/>
      <c r="B117" s="136"/>
      <c r="C117" s="38"/>
      <c r="D117" s="84"/>
      <c r="E117" s="84"/>
      <c r="F117" s="84"/>
      <c r="G117" s="83"/>
      <c r="H117" s="209" t="s">
        <v>599</v>
      </c>
      <c r="I117" s="138"/>
      <c r="J117" s="139"/>
      <c r="K117" s="139"/>
      <c r="L117" s="140" t="str">
        <f>IF(I117&lt;&gt;0,((VLOOKUP(I117,'1. Standard_Cost'!$B$4:$D$9,2)+VLOOKUP(I117,'1. Standard_Cost'!$B$4:$D$9,3))*J117*K117),"0")</f>
        <v>0</v>
      </c>
      <c r="M117" s="140">
        <f>L117*'1. Standard_Cost'!$F$4</f>
        <v>0</v>
      </c>
      <c r="N117" s="141">
        <v>12</v>
      </c>
      <c r="O117" s="141">
        <v>1</v>
      </c>
      <c r="P117" s="141">
        <v>15</v>
      </c>
      <c r="Q117" s="141"/>
      <c r="R117" s="142">
        <f>'1. Standard_Cost'!$B$13*N117*P117</f>
        <v>360000</v>
      </c>
      <c r="S117" s="142">
        <f>N117*O117*P117*'1. Standard_Cost'!$C$13</f>
        <v>270000</v>
      </c>
      <c r="T117" s="142">
        <f>N117*P117*Q117*'1. Standard_Cost'!$D$13</f>
        <v>0</v>
      </c>
      <c r="U117" s="142">
        <f>N117*O117*'1. Standard_Cost'!$E$13</f>
        <v>480000</v>
      </c>
      <c r="V117" s="141"/>
      <c r="W117" s="141"/>
      <c r="X117" s="141"/>
      <c r="Y117" s="142">
        <f>+V117*((X117*'1. Standard_Cost'!$B$17)+(W117*X117*'1. Standard_Cost'!$C$17))</f>
        <v>0</v>
      </c>
      <c r="Z117" s="141"/>
      <c r="AA117" s="141">
        <v>10</v>
      </c>
      <c r="AB117" s="142">
        <f>+Z117*'1. Standard_Cost'!$B$21+AA117*'1. Standard_Cost'!$C$21</f>
        <v>190000</v>
      </c>
      <c r="AC117" s="143"/>
      <c r="AD117" s="144"/>
      <c r="AE117" s="142">
        <f>SUM(AD117,AC117,AB117,Y117,U117,T117,S117,R117)*'1. Standard_Cost'!$B$29</f>
        <v>260000</v>
      </c>
      <c r="AF117" s="142">
        <f t="shared" si="210"/>
        <v>1560000</v>
      </c>
      <c r="AG117" s="141"/>
      <c r="AH117" s="141"/>
      <c r="AI117" s="141"/>
      <c r="AJ117" s="145"/>
      <c r="AK117" s="145"/>
      <c r="AL117" s="145"/>
      <c r="AM117" s="142">
        <f>AG117*'1. Standard_Cost'!$B$25+'Incremental_Cost Year 2'!AH117*'1. Standard_Cost'!$C$25+'Incremental_Cost Year 2'!AI117*'1. Standard_Cost'!$D$25+'Incremental_Cost Year 2'!AJ117+'Incremental_Cost Year 2'!AL117+AK117</f>
        <v>0</v>
      </c>
      <c r="AN117" s="142">
        <f>AM117*'1. Standard_Cost'!$C$29</f>
        <v>0</v>
      </c>
      <c r="AO117" s="160"/>
      <c r="AQ117" s="20">
        <f t="shared" ref="AQ117:AQ119" si="215">L117+M117</f>
        <v>0</v>
      </c>
      <c r="AR117" s="20">
        <f t="shared" ref="AR117:AR119" si="216">AF117</f>
        <v>1560000</v>
      </c>
      <c r="AS117" s="20">
        <f t="shared" ref="AS117:AS119" si="217">AM117+AN117</f>
        <v>0</v>
      </c>
      <c r="AT117" s="20">
        <f t="shared" ref="AT117:AT119" si="218">SUM(AQ117,AR117,AS117)</f>
        <v>1560000</v>
      </c>
      <c r="AU117" s="24"/>
      <c r="AV117" s="24">
        <v>0</v>
      </c>
      <c r="AW117" s="24"/>
      <c r="AX117" s="24"/>
      <c r="AY117" s="24"/>
      <c r="AZ117" s="24"/>
      <c r="BA117" s="24"/>
      <c r="BB117" s="25">
        <f t="shared" si="214"/>
        <v>-1560000</v>
      </c>
    </row>
    <row r="118" spans="1:54" outlineLevel="2">
      <c r="A118" s="132"/>
      <c r="B118" s="136"/>
      <c r="C118" s="231"/>
      <c r="D118" s="84"/>
      <c r="E118" s="84"/>
      <c r="F118" s="84"/>
      <c r="G118" s="83"/>
      <c r="H118" s="182" t="s">
        <v>506</v>
      </c>
      <c r="I118" s="138"/>
      <c r="J118" s="139"/>
      <c r="K118" s="139"/>
      <c r="L118" s="140" t="str">
        <f>IF(I118&lt;&gt;0,((VLOOKUP(I118,'1. Standard_Cost'!$B$4:$D$9,2)+VLOOKUP(I118,'1. Standard_Cost'!$B$4:$D$9,3))*J118*K118),"0")</f>
        <v>0</v>
      </c>
      <c r="M118" s="140">
        <f>L118*'1. Standard_Cost'!$F$4</f>
        <v>0</v>
      </c>
      <c r="N118" s="141"/>
      <c r="O118" s="141"/>
      <c r="P118" s="141"/>
      <c r="Q118" s="141"/>
      <c r="R118" s="142">
        <f>'1. Standard_Cost'!$B$13*N118*P118</f>
        <v>0</v>
      </c>
      <c r="S118" s="142">
        <f>N118*O118*P118*'1. Standard_Cost'!$C$13</f>
        <v>0</v>
      </c>
      <c r="T118" s="142">
        <f>N118*P118*Q118*'1. Standard_Cost'!$D$13</f>
        <v>0</v>
      </c>
      <c r="U118" s="142">
        <f>N118*O118*'1. Standard_Cost'!$E$13</f>
        <v>0</v>
      </c>
      <c r="V118" s="141"/>
      <c r="W118" s="141"/>
      <c r="X118" s="141"/>
      <c r="Y118" s="142">
        <f>+V118*((X118*'1. Standard_Cost'!$B$17)+(W118*X118*'1. Standard_Cost'!$C$17))</f>
        <v>0</v>
      </c>
      <c r="Z118" s="141"/>
      <c r="AA118" s="141">
        <v>12</v>
      </c>
      <c r="AB118" s="142">
        <f>+Z118*'1. Standard_Cost'!$B$21+AA118*'1. Standard_Cost'!$C$21</f>
        <v>228000</v>
      </c>
      <c r="AC118" s="143"/>
      <c r="AD118" s="144"/>
      <c r="AE118" s="142">
        <f>SUM(AD118,AC118,AB118,Y118,U118,T118,S118,R118)*'1. Standard_Cost'!$B$29</f>
        <v>45600</v>
      </c>
      <c r="AF118" s="142">
        <f t="shared" si="210"/>
        <v>273600</v>
      </c>
      <c r="AG118" s="141"/>
      <c r="AH118" s="141"/>
      <c r="AI118" s="141"/>
      <c r="AJ118" s="145"/>
      <c r="AK118" s="145"/>
      <c r="AL118" s="145"/>
      <c r="AM118" s="142">
        <f>AG118*'1. Standard_Cost'!$B$25+'Incremental_Cost Year 2'!AH118*'1. Standard_Cost'!$C$25+'Incremental_Cost Year 2'!AI118*'1. Standard_Cost'!$D$25+'Incremental_Cost Year 2'!AJ118+'Incremental_Cost Year 2'!AL118+AK118</f>
        <v>0</v>
      </c>
      <c r="AN118" s="142">
        <f>AM118*'1. Standard_Cost'!$C$29</f>
        <v>0</v>
      </c>
      <c r="AO118" s="160"/>
      <c r="AQ118" s="20">
        <f t="shared" si="215"/>
        <v>0</v>
      </c>
      <c r="AR118" s="20">
        <f t="shared" si="216"/>
        <v>273600</v>
      </c>
      <c r="AS118" s="20">
        <f t="shared" si="217"/>
        <v>0</v>
      </c>
      <c r="AT118" s="20">
        <f t="shared" si="218"/>
        <v>273600</v>
      </c>
      <c r="AU118" s="24"/>
      <c r="AV118" s="24"/>
      <c r="AW118" s="24"/>
      <c r="AX118" s="24"/>
      <c r="AY118" s="24"/>
      <c r="AZ118" s="24"/>
      <c r="BA118" s="24"/>
      <c r="BB118" s="25">
        <f t="shared" si="214"/>
        <v>-273600</v>
      </c>
    </row>
    <row r="119" spans="1:54" outlineLevel="2">
      <c r="A119" s="132"/>
      <c r="B119" s="136"/>
      <c r="C119" s="232"/>
      <c r="D119" s="84"/>
      <c r="E119" s="84"/>
      <c r="F119" s="84"/>
      <c r="G119" s="83"/>
      <c r="H119" s="210" t="s">
        <v>180</v>
      </c>
      <c r="I119" s="138"/>
      <c r="J119" s="139"/>
      <c r="K119" s="139"/>
      <c r="L119" s="140" t="str">
        <f>IF(I119&lt;&gt;0,((VLOOKUP(I119,'1. Standard_Cost'!$B$4:$D$9,2)+VLOOKUP(I119,'1. Standard_Cost'!$B$4:$D$9,3))*J119*K119),"0")</f>
        <v>0</v>
      </c>
      <c r="M119" s="140">
        <f>L119*'1. Standard_Cost'!$F$4</f>
        <v>0</v>
      </c>
      <c r="N119" s="141"/>
      <c r="O119" s="141"/>
      <c r="P119" s="141"/>
      <c r="Q119" s="141"/>
      <c r="R119" s="142">
        <f>'1. Standard_Cost'!$B$13*N119*P119</f>
        <v>0</v>
      </c>
      <c r="S119" s="142">
        <f>N119*O119*P119*'1. Standard_Cost'!$C$13</f>
        <v>0</v>
      </c>
      <c r="T119" s="142">
        <f>N119*P119*Q119*'1. Standard_Cost'!$D$13</f>
        <v>0</v>
      </c>
      <c r="U119" s="142">
        <f>N119*O119*'1. Standard_Cost'!$E$13</f>
        <v>0</v>
      </c>
      <c r="V119" s="141"/>
      <c r="W119" s="141"/>
      <c r="X119" s="141"/>
      <c r="Y119" s="142">
        <f>+V119*((X119*'1. Standard_Cost'!$B$17)+(W119*X119*'1. Standard_Cost'!$C$17))</f>
        <v>0</v>
      </c>
      <c r="Z119" s="141"/>
      <c r="AA119" s="141"/>
      <c r="AB119" s="142">
        <f>+Z119*'1. Standard_Cost'!$B$21+AA119*'1. Standard_Cost'!$C$21</f>
        <v>0</v>
      </c>
      <c r="AC119" s="143"/>
      <c r="AD119" s="144"/>
      <c r="AE119" s="142">
        <f>SUM(AD119,AC119,AB119,Y119,U119,T119,S119,R119)*'1. Standard_Cost'!$B$29</f>
        <v>0</v>
      </c>
      <c r="AF119" s="142">
        <f t="shared" si="210"/>
        <v>0</v>
      </c>
      <c r="AG119" s="141"/>
      <c r="AH119" s="141"/>
      <c r="AI119" s="141"/>
      <c r="AJ119" s="145"/>
      <c r="AK119" s="145"/>
      <c r="AL119" s="145"/>
      <c r="AM119" s="142">
        <f>AG119*'1. Standard_Cost'!$B$25+'Incremental_Cost Year 2'!AH119*'1. Standard_Cost'!$C$25+'Incremental_Cost Year 2'!AI119*'1. Standard_Cost'!$D$25+'Incremental_Cost Year 2'!AJ119+'Incremental_Cost Year 2'!AL119+AK119</f>
        <v>0</v>
      </c>
      <c r="AN119" s="142">
        <f>AM119*'1. Standard_Cost'!$C$29</f>
        <v>0</v>
      </c>
      <c r="AO119" s="160"/>
      <c r="AQ119" s="20">
        <f t="shared" si="215"/>
        <v>0</v>
      </c>
      <c r="AR119" s="20">
        <f t="shared" si="216"/>
        <v>0</v>
      </c>
      <c r="AS119" s="20">
        <f t="shared" si="217"/>
        <v>0</v>
      </c>
      <c r="AT119" s="20">
        <f t="shared" si="218"/>
        <v>0</v>
      </c>
      <c r="AU119" s="24"/>
      <c r="AV119" s="24"/>
      <c r="AW119" s="24"/>
      <c r="AX119" s="24"/>
      <c r="AY119" s="24"/>
      <c r="AZ119" s="24"/>
      <c r="BA119" s="24"/>
      <c r="BB119" s="25">
        <f t="shared" si="214"/>
        <v>0</v>
      </c>
    </row>
    <row r="120" spans="1:54" ht="69" outlineLevel="1">
      <c r="A120" s="132"/>
      <c r="B120" s="136"/>
      <c r="C120" s="232"/>
      <c r="D120" s="86" t="s">
        <v>590</v>
      </c>
      <c r="E120" s="86" t="s">
        <v>422</v>
      </c>
      <c r="F120" s="88" t="s">
        <v>438</v>
      </c>
      <c r="G120" s="89" t="s">
        <v>434</v>
      </c>
      <c r="H120" s="180" t="s">
        <v>238</v>
      </c>
      <c r="I120" s="146"/>
      <c r="J120" s="146"/>
      <c r="K120" s="146"/>
      <c r="L120" s="147">
        <f>SUM(L116:L119)</f>
        <v>848400</v>
      </c>
      <c r="M120" s="147">
        <f>SUM(M116:M119)</f>
        <v>141682.80000000002</v>
      </c>
      <c r="N120" s="146"/>
      <c r="O120" s="146"/>
      <c r="P120" s="146"/>
      <c r="Q120" s="146"/>
      <c r="R120" s="147">
        <f t="shared" ref="R120:U120" si="219">SUM(R116:R119)</f>
        <v>360000</v>
      </c>
      <c r="S120" s="147">
        <f t="shared" si="219"/>
        <v>270000</v>
      </c>
      <c r="T120" s="147">
        <f t="shared" si="219"/>
        <v>0</v>
      </c>
      <c r="U120" s="147">
        <f t="shared" si="219"/>
        <v>480000</v>
      </c>
      <c r="V120" s="146"/>
      <c r="W120" s="146"/>
      <c r="X120" s="146"/>
      <c r="Y120" s="147">
        <f>SUM(Y116:Y119)</f>
        <v>0</v>
      </c>
      <c r="Z120" s="146"/>
      <c r="AA120" s="146"/>
      <c r="AB120" s="147">
        <f t="shared" ref="AB120:AF120" si="220">SUM(AB116:AB119)</f>
        <v>418000</v>
      </c>
      <c r="AC120" s="147">
        <f t="shared" si="220"/>
        <v>0</v>
      </c>
      <c r="AD120" s="147">
        <f t="shared" si="220"/>
        <v>0</v>
      </c>
      <c r="AE120" s="147">
        <f t="shared" si="220"/>
        <v>305600</v>
      </c>
      <c r="AF120" s="147">
        <f t="shared" si="220"/>
        <v>1833600</v>
      </c>
      <c r="AG120" s="146"/>
      <c r="AH120" s="146"/>
      <c r="AI120" s="146"/>
      <c r="AJ120" s="147">
        <f t="shared" ref="AJ120:AN120" si="221">SUM(AJ116:AJ119)</f>
        <v>0</v>
      </c>
      <c r="AK120" s="147">
        <f t="shared" si="221"/>
        <v>0</v>
      </c>
      <c r="AL120" s="147">
        <f t="shared" si="221"/>
        <v>0</v>
      </c>
      <c r="AM120" s="147">
        <f t="shared" si="221"/>
        <v>0</v>
      </c>
      <c r="AN120" s="147">
        <f t="shared" si="221"/>
        <v>0</v>
      </c>
      <c r="AO120" s="166"/>
      <c r="AP120" s="32"/>
      <c r="AQ120" s="147">
        <f>SUM(AQ116:AQ119)</f>
        <v>990082.8</v>
      </c>
      <c r="AR120" s="147">
        <f t="shared" ref="AR120:BB120" si="222">SUM(AR116:AR119)</f>
        <v>1833600</v>
      </c>
      <c r="AS120" s="147">
        <f t="shared" si="222"/>
        <v>0</v>
      </c>
      <c r="AT120" s="147">
        <f t="shared" si="222"/>
        <v>2823682.8</v>
      </c>
      <c r="AU120" s="147">
        <f t="shared" si="222"/>
        <v>0</v>
      </c>
      <c r="AV120" s="147">
        <f t="shared" si="222"/>
        <v>0</v>
      </c>
      <c r="AW120" s="147">
        <f t="shared" si="222"/>
        <v>0</v>
      </c>
      <c r="AX120" s="147">
        <f t="shared" si="222"/>
        <v>0</v>
      </c>
      <c r="AY120" s="147">
        <f t="shared" si="222"/>
        <v>0</v>
      </c>
      <c r="AZ120" s="147">
        <f t="shared" si="222"/>
        <v>0</v>
      </c>
      <c r="BA120" s="147">
        <f t="shared" si="222"/>
        <v>0</v>
      </c>
      <c r="BB120" s="147">
        <f t="shared" si="222"/>
        <v>-2823682.8</v>
      </c>
    </row>
    <row r="121" spans="1:54" ht="39" customHeight="1" outlineLevel="2">
      <c r="A121" s="132"/>
      <c r="B121" s="136"/>
      <c r="C121" s="232"/>
      <c r="D121" s="137"/>
      <c r="E121" s="137"/>
      <c r="F121" s="87"/>
      <c r="G121" s="82"/>
      <c r="H121" s="209" t="s">
        <v>448</v>
      </c>
      <c r="I121" s="138"/>
      <c r="J121" s="139"/>
      <c r="K121" s="139"/>
      <c r="L121" s="140" t="str">
        <f>IF(I121&lt;&gt;0,((VLOOKUP(I121,'1. Standard_Cost'!$B$4:$D$9,2)+VLOOKUP(I121,'1. Standard_Cost'!$B$4:$D$9,3))*J121*K121),"0")</f>
        <v>0</v>
      </c>
      <c r="M121" s="140">
        <f>L121*'1. Standard_Cost'!$F$4</f>
        <v>0</v>
      </c>
      <c r="N121" s="141"/>
      <c r="O121" s="141"/>
      <c r="P121" s="141"/>
      <c r="Q121" s="141"/>
      <c r="R121" s="142">
        <f>'1. Standard_Cost'!$B$13*N121*P121</f>
        <v>0</v>
      </c>
      <c r="S121" s="142">
        <f>N121*O121*P121*'1. Standard_Cost'!$C$13</f>
        <v>0</v>
      </c>
      <c r="T121" s="142">
        <f>N121*P121*Q121*'1. Standard_Cost'!$D$13</f>
        <v>0</v>
      </c>
      <c r="U121" s="142">
        <f>N121*O121*'1. Standard_Cost'!$E$13</f>
        <v>0</v>
      </c>
      <c r="V121" s="141"/>
      <c r="W121" s="141"/>
      <c r="X121" s="141"/>
      <c r="Y121" s="142">
        <f>+V121*((X121*'1. Standard_Cost'!$B$17)+(W121*X121*'1. Standard_Cost'!$C$17))</f>
        <v>0</v>
      </c>
      <c r="Z121" s="141"/>
      <c r="AA121" s="141"/>
      <c r="AB121" s="142">
        <f>+Z121*'1. Standard_Cost'!$B$21+AA121*'1. Standard_Cost'!$C$21</f>
        <v>0</v>
      </c>
      <c r="AC121" s="143"/>
      <c r="AD121" s="144"/>
      <c r="AE121" s="142">
        <f>SUM(AD121,AC121,AB121,Y121,U121,T121,S121,R121)*'1. Standard_Cost'!$B$29</f>
        <v>0</v>
      </c>
      <c r="AF121" s="142">
        <f t="shared" ref="AF121:AF128" si="223">SUM(AE121,AD121,AC121,AB121,Y121,U121,T121,S121,R121)</f>
        <v>0</v>
      </c>
      <c r="AG121" s="141"/>
      <c r="AH121" s="141"/>
      <c r="AI121" s="141"/>
      <c r="AJ121" s="145"/>
      <c r="AK121" s="145"/>
      <c r="AL121" s="145"/>
      <c r="AM121" s="142">
        <f>AG121*'1. Standard_Cost'!$B$25+'Incremental_Cost Year 2'!AH121*'1. Standard_Cost'!$C$25+'Incremental_Cost Year 2'!AI121*'1. Standard_Cost'!$D$25+'Incremental_Cost Year 2'!AJ121+'Incremental_Cost Year 2'!AL121+AK121</f>
        <v>0</v>
      </c>
      <c r="AN121" s="142">
        <f>AM121*'1. Standard_Cost'!$C$29</f>
        <v>0</v>
      </c>
      <c r="AO121" s="160"/>
      <c r="AQ121" s="20">
        <f t="shared" ref="AQ121" si="224">L121+M121</f>
        <v>0</v>
      </c>
      <c r="AR121" s="20">
        <f t="shared" ref="AR121" si="225">AF121</f>
        <v>0</v>
      </c>
      <c r="AS121" s="20">
        <f t="shared" ref="AS121" si="226">AM121+AN121</f>
        <v>0</v>
      </c>
      <c r="AT121" s="20">
        <f>SUM(AQ121,AR121,AS121)</f>
        <v>0</v>
      </c>
      <c r="AU121" s="24"/>
      <c r="AV121" s="24"/>
      <c r="AW121" s="24"/>
      <c r="AX121" s="24"/>
      <c r="AY121" s="24"/>
      <c r="AZ121" s="24"/>
      <c r="BA121" s="24"/>
      <c r="BB121" s="25">
        <f t="shared" ref="BB121:BB128" si="227">SUM(AU121:BA121)-AT121</f>
        <v>0</v>
      </c>
    </row>
    <row r="122" spans="1:54" ht="31.95" customHeight="1" outlineLevel="2">
      <c r="A122" s="132"/>
      <c r="B122" s="136"/>
      <c r="C122" s="232"/>
      <c r="D122" s="84"/>
      <c r="E122" s="84"/>
      <c r="F122" s="84"/>
      <c r="G122" s="83"/>
      <c r="H122" s="214" t="s">
        <v>523</v>
      </c>
      <c r="I122" s="138"/>
      <c r="J122" s="139"/>
      <c r="K122" s="139"/>
      <c r="L122" s="140" t="str">
        <f>IF(I122&lt;&gt;0,((VLOOKUP(I122,'1. Standard_Cost'!$B$4:$D$9,2)+VLOOKUP(I122,'1. Standard_Cost'!$B$4:$D$9,3))*J122*K122),"0")</f>
        <v>0</v>
      </c>
      <c r="M122" s="140">
        <f>L122*'1. Standard_Cost'!$F$4</f>
        <v>0</v>
      </c>
      <c r="N122" s="141"/>
      <c r="O122" s="141"/>
      <c r="P122" s="141"/>
      <c r="Q122" s="141"/>
      <c r="R122" s="142">
        <f>'1. Standard_Cost'!$B$13*N122*P122</f>
        <v>0</v>
      </c>
      <c r="S122" s="142">
        <f>N122*O122*P122*'1. Standard_Cost'!$C$13</f>
        <v>0</v>
      </c>
      <c r="T122" s="142">
        <f>N122*P122*Q122*'1. Standard_Cost'!$D$13</f>
        <v>0</v>
      </c>
      <c r="U122" s="142">
        <f>N122*O122*'1. Standard_Cost'!$E$13</f>
        <v>0</v>
      </c>
      <c r="V122" s="141"/>
      <c r="W122" s="141"/>
      <c r="X122" s="141"/>
      <c r="Y122" s="142">
        <f>+V122*((X122*'1. Standard_Cost'!$B$17)+(W122*X122*'1. Standard_Cost'!$C$17))</f>
        <v>0</v>
      </c>
      <c r="Z122" s="141"/>
      <c r="AA122" s="141"/>
      <c r="AB122" s="142">
        <f>+Z122*'1. Standard_Cost'!$B$21+AA122*'1. Standard_Cost'!$C$21</f>
        <v>0</v>
      </c>
      <c r="AC122" s="143"/>
      <c r="AD122" s="144"/>
      <c r="AE122" s="142">
        <f>SUM(AD122,AC122,AB122,Y122,U122,T122,S122,R122)*'1. Standard_Cost'!$B$29</f>
        <v>0</v>
      </c>
      <c r="AF122" s="142">
        <f t="shared" si="223"/>
        <v>0</v>
      </c>
      <c r="AG122" s="141"/>
      <c r="AH122" s="141"/>
      <c r="AI122" s="141"/>
      <c r="AJ122" s="145"/>
      <c r="AK122" s="145"/>
      <c r="AL122" s="145"/>
      <c r="AM122" s="142">
        <f>AG122*'1. Standard_Cost'!$B$25+'Incremental_Cost Year 2'!AH122*'1. Standard_Cost'!$C$25+'Incremental_Cost Year 2'!AI122*'1. Standard_Cost'!$D$25+'Incremental_Cost Year 2'!AJ122+'Incremental_Cost Year 2'!AL122+AK122</f>
        <v>0</v>
      </c>
      <c r="AN122" s="142">
        <f>AM122*'1. Standard_Cost'!$C$29</f>
        <v>0</v>
      </c>
      <c r="AO122" s="160"/>
      <c r="AQ122" s="20">
        <f t="shared" ref="AQ122:AQ128" si="228">L122+M122</f>
        <v>0</v>
      </c>
      <c r="AR122" s="20">
        <f t="shared" ref="AR122:AR128" si="229">AF122</f>
        <v>0</v>
      </c>
      <c r="AS122" s="20">
        <f t="shared" ref="AS122:AS128" si="230">AM122+AN122</f>
        <v>0</v>
      </c>
      <c r="AT122" s="20">
        <f t="shared" ref="AT122:AT128" si="231">SUM(AQ122,AR122,AS122)</f>
        <v>0</v>
      </c>
      <c r="AU122" s="24"/>
      <c r="AV122" s="24">
        <v>0</v>
      </c>
      <c r="AW122" s="24"/>
      <c r="AX122" s="24"/>
      <c r="AY122" s="24"/>
      <c r="AZ122" s="24"/>
      <c r="BA122" s="24"/>
      <c r="BB122" s="25">
        <f t="shared" si="227"/>
        <v>0</v>
      </c>
    </row>
    <row r="123" spans="1:54" ht="15.6" outlineLevel="2">
      <c r="A123" s="132"/>
      <c r="B123" s="136"/>
      <c r="C123" s="232"/>
      <c r="D123" s="191"/>
      <c r="E123" s="191"/>
      <c r="F123" s="86"/>
      <c r="G123" s="157"/>
      <c r="H123" s="211" t="s">
        <v>508</v>
      </c>
      <c r="I123" s="192"/>
      <c r="J123" s="139"/>
      <c r="K123" s="139"/>
      <c r="L123" s="140" t="str">
        <f>IF(I123&lt;&gt;0,((VLOOKUP(I123,'1. Standard_Cost'!$B$4:$D$9,2)+VLOOKUP(I123,'1. Standard_Cost'!$B$4:$D$9,3))*J123*K123),"0")</f>
        <v>0</v>
      </c>
      <c r="M123" s="140">
        <f>L123*'1. Standard_Cost'!$F$4</f>
        <v>0</v>
      </c>
      <c r="N123" s="141"/>
      <c r="O123" s="141"/>
      <c r="P123" s="141"/>
      <c r="Q123" s="141"/>
      <c r="R123" s="142">
        <f>'1. Standard_Cost'!$B$13*N123*P123</f>
        <v>0</v>
      </c>
      <c r="S123" s="142">
        <f>N123*O123*P123*'1. Standard_Cost'!$C$13</f>
        <v>0</v>
      </c>
      <c r="T123" s="142">
        <f>N123*P123*Q123*'1. Standard_Cost'!$D$13</f>
        <v>0</v>
      </c>
      <c r="U123" s="142">
        <f>N123*O123*'1. Standard_Cost'!$E$13</f>
        <v>0</v>
      </c>
      <c r="V123" s="141"/>
      <c r="W123" s="141"/>
      <c r="X123" s="141"/>
      <c r="Y123" s="142">
        <f>+V123*((X123*'1. Standard_Cost'!$B$17)+(W123*X123*'1. Standard_Cost'!$C$17))</f>
        <v>0</v>
      </c>
      <c r="Z123" s="141"/>
      <c r="AA123" s="141"/>
      <c r="AB123" s="142">
        <f>+Z123*'1. Standard_Cost'!$B$21+AA123*'1. Standard_Cost'!$C$21</f>
        <v>0</v>
      </c>
      <c r="AC123" s="143"/>
      <c r="AD123" s="144"/>
      <c r="AE123" s="142">
        <f>SUM(AD123,AC123,AB123,Y123,U123,T123,S123,R123)*'1. Standard_Cost'!$B$29</f>
        <v>0</v>
      </c>
      <c r="AF123" s="142">
        <f t="shared" si="223"/>
        <v>0</v>
      </c>
      <c r="AG123" s="141"/>
      <c r="AH123" s="141"/>
      <c r="AI123" s="141"/>
      <c r="AJ123" s="145"/>
      <c r="AK123" s="145"/>
      <c r="AL123" s="145"/>
      <c r="AM123" s="142">
        <f>AG123*'1. Standard_Cost'!$B$25+'Incremental_Cost Year 2'!AH123*'1. Standard_Cost'!$C$25+'Incremental_Cost Year 2'!AI123*'1. Standard_Cost'!$D$25+'Incremental_Cost Year 2'!AJ123+'Incremental_Cost Year 2'!AL123+AK123</f>
        <v>0</v>
      </c>
      <c r="AN123" s="142">
        <f>AM123*'1. Standard_Cost'!$C$29</f>
        <v>0</v>
      </c>
      <c r="AO123" s="160"/>
      <c r="AQ123" s="20">
        <f t="shared" si="228"/>
        <v>0</v>
      </c>
      <c r="AR123" s="20">
        <f t="shared" si="229"/>
        <v>0</v>
      </c>
      <c r="AS123" s="20">
        <f t="shared" si="230"/>
        <v>0</v>
      </c>
      <c r="AT123" s="20">
        <f t="shared" si="231"/>
        <v>0</v>
      </c>
      <c r="AU123" s="24"/>
      <c r="AV123" s="24"/>
      <c r="AW123" s="24"/>
      <c r="AX123" s="24"/>
      <c r="AY123" s="24"/>
      <c r="AZ123" s="24"/>
      <c r="BA123" s="24"/>
      <c r="BB123" s="25">
        <f t="shared" si="227"/>
        <v>0</v>
      </c>
    </row>
    <row r="124" spans="1:54" ht="46.8" outlineLevel="2">
      <c r="A124" s="132"/>
      <c r="B124" s="136"/>
      <c r="C124" s="232"/>
      <c r="D124" s="84"/>
      <c r="E124" s="84"/>
      <c r="F124" s="84"/>
      <c r="G124" s="83"/>
      <c r="H124" s="215" t="s">
        <v>449</v>
      </c>
      <c r="I124" s="138"/>
      <c r="J124" s="139"/>
      <c r="K124" s="139"/>
      <c r="L124" s="140" t="str">
        <f>IF(I124&lt;&gt;0,((VLOOKUP(I124,'1. Standard_Cost'!$B$4:$D$9,2)+VLOOKUP(I124,'1. Standard_Cost'!$B$4:$D$9,3))*J124*K124),"0")</f>
        <v>0</v>
      </c>
      <c r="M124" s="140">
        <f>L124*'1. Standard_Cost'!$F$4</f>
        <v>0</v>
      </c>
      <c r="N124" s="141"/>
      <c r="O124" s="141"/>
      <c r="P124" s="141"/>
      <c r="Q124" s="141"/>
      <c r="R124" s="142">
        <f>'1. Standard_Cost'!$B$13*N124*P124</f>
        <v>0</v>
      </c>
      <c r="S124" s="142">
        <f>N124*O124*P124*'1. Standard_Cost'!$C$13</f>
        <v>0</v>
      </c>
      <c r="T124" s="142">
        <f>N124*P124*Q124*'1. Standard_Cost'!$D$13</f>
        <v>0</v>
      </c>
      <c r="U124" s="142">
        <f>N124*O124*'1. Standard_Cost'!$E$13</f>
        <v>0</v>
      </c>
      <c r="V124" s="141"/>
      <c r="W124" s="141"/>
      <c r="X124" s="141"/>
      <c r="Y124" s="142">
        <f>+V124*((X124*'1. Standard_Cost'!$B$17)+(W124*X124*'1. Standard_Cost'!$C$17))</f>
        <v>0</v>
      </c>
      <c r="Z124" s="141"/>
      <c r="AA124" s="141"/>
      <c r="AB124" s="142">
        <f>+Z124*'1. Standard_Cost'!$B$21+AA124*'1. Standard_Cost'!$C$21</f>
        <v>0</v>
      </c>
      <c r="AC124" s="143"/>
      <c r="AD124" s="144"/>
      <c r="AE124" s="142">
        <f>SUM(AD124,AC124,AB124,Y124,U124,T124,S124,R124)*'1. Standard_Cost'!$B$29</f>
        <v>0</v>
      </c>
      <c r="AF124" s="142">
        <f t="shared" si="223"/>
        <v>0</v>
      </c>
      <c r="AG124" s="141"/>
      <c r="AH124" s="141"/>
      <c r="AI124" s="141"/>
      <c r="AJ124" s="145"/>
      <c r="AK124" s="145"/>
      <c r="AL124" s="145"/>
      <c r="AM124" s="142">
        <f>AG124*'1. Standard_Cost'!$B$25+'Incremental_Cost Year 2'!AH124*'1. Standard_Cost'!$C$25+'Incremental_Cost Year 2'!AI124*'1. Standard_Cost'!$D$25+'Incremental_Cost Year 2'!AJ124+'Incremental_Cost Year 2'!AL124+AK124</f>
        <v>0</v>
      </c>
      <c r="AN124" s="142">
        <f>AM124*'1. Standard_Cost'!$C$29</f>
        <v>0</v>
      </c>
      <c r="AO124" s="160"/>
      <c r="AQ124" s="20">
        <f t="shared" si="228"/>
        <v>0</v>
      </c>
      <c r="AR124" s="20">
        <f t="shared" si="229"/>
        <v>0</v>
      </c>
      <c r="AS124" s="20">
        <f t="shared" si="230"/>
        <v>0</v>
      </c>
      <c r="AT124" s="20">
        <f t="shared" si="231"/>
        <v>0</v>
      </c>
      <c r="AU124" s="24"/>
      <c r="AV124" s="24">
        <v>0</v>
      </c>
      <c r="AW124" s="24"/>
      <c r="AX124" s="24"/>
      <c r="AY124" s="24"/>
      <c r="AZ124" s="24"/>
      <c r="BA124" s="24"/>
      <c r="BB124" s="25">
        <f t="shared" si="227"/>
        <v>0</v>
      </c>
    </row>
    <row r="125" spans="1:54" ht="15.6" outlineLevel="2">
      <c r="A125" s="132"/>
      <c r="B125" s="136"/>
      <c r="C125" s="232"/>
      <c r="D125" s="84"/>
      <c r="E125" s="84"/>
      <c r="F125" s="84"/>
      <c r="G125" s="83"/>
      <c r="H125" s="216" t="s">
        <v>509</v>
      </c>
      <c r="I125" s="138"/>
      <c r="J125" s="139"/>
      <c r="K125" s="139"/>
      <c r="L125" s="140" t="str">
        <f>IF(I125&lt;&gt;0,((VLOOKUP(I125,'1. Standard_Cost'!$B$4:$D$9,2)+VLOOKUP(I125,'1. Standard_Cost'!$B$4:$D$9,3))*J125*K125),"0")</f>
        <v>0</v>
      </c>
      <c r="M125" s="140">
        <f>L125*'1. Standard_Cost'!$F$4</f>
        <v>0</v>
      </c>
      <c r="N125" s="141"/>
      <c r="O125" s="141"/>
      <c r="P125" s="141"/>
      <c r="Q125" s="141"/>
      <c r="R125" s="142">
        <f>'1. Standard_Cost'!$B$13*N125*P125</f>
        <v>0</v>
      </c>
      <c r="S125" s="142">
        <f>N125*O125*P125*'1. Standard_Cost'!$C$13</f>
        <v>0</v>
      </c>
      <c r="T125" s="142">
        <f>N125*P125*Q125*'1. Standard_Cost'!$D$13</f>
        <v>0</v>
      </c>
      <c r="U125" s="142">
        <f>N125*O125*'1. Standard_Cost'!$E$13</f>
        <v>0</v>
      </c>
      <c r="V125" s="141"/>
      <c r="W125" s="141"/>
      <c r="X125" s="141"/>
      <c r="Y125" s="142">
        <f>+V125*((X125*'1. Standard_Cost'!$B$17)+(W125*X125*'1. Standard_Cost'!$C$17))</f>
        <v>0</v>
      </c>
      <c r="Z125" s="141"/>
      <c r="AA125" s="141"/>
      <c r="AB125" s="142">
        <f>+Z125*'1. Standard_Cost'!$B$21+AA125*'1. Standard_Cost'!$C$21</f>
        <v>0</v>
      </c>
      <c r="AC125" s="143"/>
      <c r="AD125" s="144"/>
      <c r="AE125" s="142">
        <f>SUM(AD125,AC125,AB125,Y125,U125,T125,S125,R125)*'1. Standard_Cost'!$B$29</f>
        <v>0</v>
      </c>
      <c r="AF125" s="142">
        <f t="shared" si="223"/>
        <v>0</v>
      </c>
      <c r="AG125" s="141"/>
      <c r="AH125" s="141"/>
      <c r="AI125" s="141"/>
      <c r="AJ125" s="145"/>
      <c r="AK125" s="145"/>
      <c r="AL125" s="145"/>
      <c r="AM125" s="142">
        <f>AG125*'1. Standard_Cost'!$B$25+'Incremental_Cost Year 2'!AH125*'1. Standard_Cost'!$C$25+'Incremental_Cost Year 2'!AI125*'1. Standard_Cost'!$D$25+'Incremental_Cost Year 2'!AJ125+'Incremental_Cost Year 2'!AL125+AK125</f>
        <v>0</v>
      </c>
      <c r="AN125" s="142">
        <f>AM125*'1. Standard_Cost'!$C$29</f>
        <v>0</v>
      </c>
      <c r="AO125" s="160"/>
      <c r="AQ125" s="20">
        <f t="shared" si="228"/>
        <v>0</v>
      </c>
      <c r="AR125" s="20">
        <f t="shared" si="229"/>
        <v>0</v>
      </c>
      <c r="AS125" s="20">
        <f t="shared" si="230"/>
        <v>0</v>
      </c>
      <c r="AT125" s="20">
        <f t="shared" si="231"/>
        <v>0</v>
      </c>
      <c r="AU125" s="24"/>
      <c r="AV125" s="24">
        <v>0</v>
      </c>
      <c r="AW125" s="24"/>
      <c r="AX125" s="24"/>
      <c r="AY125" s="24"/>
      <c r="AZ125" s="24"/>
      <c r="BA125" s="24"/>
      <c r="BB125" s="25">
        <f t="shared" si="227"/>
        <v>0</v>
      </c>
    </row>
    <row r="126" spans="1:54" ht="15.6" outlineLevel="2">
      <c r="A126" s="132"/>
      <c r="B126" s="136"/>
      <c r="C126" s="232"/>
      <c r="D126" s="84"/>
      <c r="E126" s="84"/>
      <c r="F126" s="84"/>
      <c r="G126" s="83"/>
      <c r="H126" s="216" t="s">
        <v>510</v>
      </c>
      <c r="I126" s="138"/>
      <c r="J126" s="139"/>
      <c r="K126" s="139"/>
      <c r="L126" s="140" t="str">
        <f>IF(I126&lt;&gt;0,((VLOOKUP(I126,'1. Standard_Cost'!$B$4:$D$9,2)+VLOOKUP(I126,'1. Standard_Cost'!$B$4:$D$9,3))*J126*K126),"0")</f>
        <v>0</v>
      </c>
      <c r="M126" s="140">
        <f>L126*'1. Standard_Cost'!$F$4</f>
        <v>0</v>
      </c>
      <c r="N126" s="141"/>
      <c r="O126" s="141"/>
      <c r="P126" s="141"/>
      <c r="Q126" s="141"/>
      <c r="R126" s="142">
        <f>'1. Standard_Cost'!$B$13*N126*P126</f>
        <v>0</v>
      </c>
      <c r="S126" s="142">
        <f>N126*O126*P126*'1. Standard_Cost'!$C$13</f>
        <v>0</v>
      </c>
      <c r="T126" s="142">
        <f>N126*P126*Q126*'1. Standard_Cost'!$D$13</f>
        <v>0</v>
      </c>
      <c r="U126" s="142">
        <f>N126*O126*'1. Standard_Cost'!$E$13</f>
        <v>0</v>
      </c>
      <c r="V126" s="141"/>
      <c r="W126" s="141"/>
      <c r="X126" s="141"/>
      <c r="Y126" s="142">
        <f>+V126*((X126*'1. Standard_Cost'!$B$17)+(W126*X126*'1. Standard_Cost'!$C$17))</f>
        <v>0</v>
      </c>
      <c r="Z126" s="141"/>
      <c r="AA126" s="141"/>
      <c r="AB126" s="142">
        <f>+Z126*'1. Standard_Cost'!$B$21+AA126*'1. Standard_Cost'!$C$21</f>
        <v>0</v>
      </c>
      <c r="AC126" s="143"/>
      <c r="AD126" s="144"/>
      <c r="AE126" s="142">
        <f>SUM(AD126,AC126,AB126,Y126,U126,T126,S126,R126)*'1. Standard_Cost'!$B$29</f>
        <v>0</v>
      </c>
      <c r="AF126" s="142">
        <f t="shared" si="223"/>
        <v>0</v>
      </c>
      <c r="AG126" s="141"/>
      <c r="AH126" s="141"/>
      <c r="AI126" s="141"/>
      <c r="AJ126" s="145"/>
      <c r="AK126" s="145"/>
      <c r="AL126" s="145"/>
      <c r="AM126" s="142">
        <f>AG126*'1. Standard_Cost'!$B$25+'Incremental_Cost Year 2'!AH126*'1. Standard_Cost'!$C$25+'Incremental_Cost Year 2'!AI126*'1. Standard_Cost'!$D$25+'Incremental_Cost Year 2'!AJ126+'Incremental_Cost Year 2'!AL126+AK126</f>
        <v>0</v>
      </c>
      <c r="AN126" s="142">
        <f>AM126*'1. Standard_Cost'!$C$29</f>
        <v>0</v>
      </c>
      <c r="AO126" s="160"/>
      <c r="AQ126" s="20">
        <f t="shared" si="228"/>
        <v>0</v>
      </c>
      <c r="AR126" s="20">
        <f t="shared" si="229"/>
        <v>0</v>
      </c>
      <c r="AS126" s="20">
        <f t="shared" si="230"/>
        <v>0</v>
      </c>
      <c r="AT126" s="20">
        <f t="shared" si="231"/>
        <v>0</v>
      </c>
      <c r="AU126" s="24"/>
      <c r="AV126" s="24">
        <v>0</v>
      </c>
      <c r="AW126" s="24"/>
      <c r="AX126" s="24"/>
      <c r="AY126" s="24"/>
      <c r="AZ126" s="24"/>
      <c r="BA126" s="24"/>
      <c r="BB126" s="25">
        <f t="shared" si="227"/>
        <v>0</v>
      </c>
    </row>
    <row r="127" spans="1:54" outlineLevel="2">
      <c r="A127" s="132"/>
      <c r="B127" s="136"/>
      <c r="C127" s="232"/>
      <c r="D127" s="84"/>
      <c r="E127" s="84"/>
      <c r="F127" s="84"/>
      <c r="G127" s="83"/>
      <c r="H127" s="182" t="s">
        <v>511</v>
      </c>
      <c r="I127" s="138"/>
      <c r="J127" s="139"/>
      <c r="K127" s="139"/>
      <c r="L127" s="140" t="str">
        <f>IF(I127&lt;&gt;0,((VLOOKUP(I127,'1. Standard_Cost'!$B$4:$D$9,2)+VLOOKUP(I127,'1. Standard_Cost'!$B$4:$D$9,3))*J127*K127),"0")</f>
        <v>0</v>
      </c>
      <c r="M127" s="140">
        <f>L127*'1. Standard_Cost'!$F$4</f>
        <v>0</v>
      </c>
      <c r="N127" s="141"/>
      <c r="O127" s="141"/>
      <c r="P127" s="141"/>
      <c r="Q127" s="141"/>
      <c r="R127" s="142">
        <f>'1. Standard_Cost'!$B$13*N127*P127</f>
        <v>0</v>
      </c>
      <c r="S127" s="142">
        <f>N127*O127*P127*'1. Standard_Cost'!$C$13</f>
        <v>0</v>
      </c>
      <c r="T127" s="142">
        <f>N127*P127*Q127*'1. Standard_Cost'!$D$13</f>
        <v>0</v>
      </c>
      <c r="U127" s="142">
        <f>N127*O127*'1. Standard_Cost'!$E$13</f>
        <v>0</v>
      </c>
      <c r="V127" s="141"/>
      <c r="W127" s="141"/>
      <c r="X127" s="141"/>
      <c r="Y127" s="142">
        <f>+V127*((X127*'1. Standard_Cost'!$B$17)+(W127*X127*'1. Standard_Cost'!$C$17))</f>
        <v>0</v>
      </c>
      <c r="Z127" s="141"/>
      <c r="AA127" s="141"/>
      <c r="AB127" s="142">
        <f>+Z127*'1. Standard_Cost'!$B$21+AA127*'1. Standard_Cost'!$C$21</f>
        <v>0</v>
      </c>
      <c r="AC127" s="143"/>
      <c r="AD127" s="144"/>
      <c r="AE127" s="142">
        <f>SUM(AD127,AC127,AB127,Y127,U127,T127,S127,R127)*'1. Standard_Cost'!$B$29</f>
        <v>0</v>
      </c>
      <c r="AF127" s="142">
        <f t="shared" si="223"/>
        <v>0</v>
      </c>
      <c r="AG127" s="141"/>
      <c r="AH127" s="141"/>
      <c r="AI127" s="141"/>
      <c r="AJ127" s="145"/>
      <c r="AK127" s="145"/>
      <c r="AL127" s="145"/>
      <c r="AM127" s="142">
        <f>AG127*'1. Standard_Cost'!$B$25+'Incremental_Cost Year 2'!AH127*'1. Standard_Cost'!$C$25+'Incremental_Cost Year 2'!AI127*'1. Standard_Cost'!$D$25+'Incremental_Cost Year 2'!AJ127+'Incremental_Cost Year 2'!AL127+AK127</f>
        <v>0</v>
      </c>
      <c r="AN127" s="142">
        <f>AM127*'1. Standard_Cost'!$C$29</f>
        <v>0</v>
      </c>
      <c r="AO127" s="160"/>
      <c r="AQ127" s="20">
        <f t="shared" si="228"/>
        <v>0</v>
      </c>
      <c r="AR127" s="20">
        <f t="shared" si="229"/>
        <v>0</v>
      </c>
      <c r="AS127" s="20">
        <f t="shared" si="230"/>
        <v>0</v>
      </c>
      <c r="AT127" s="20">
        <f t="shared" si="231"/>
        <v>0</v>
      </c>
      <c r="AU127" s="24"/>
      <c r="AV127" s="24"/>
      <c r="AW127" s="24"/>
      <c r="AX127" s="24"/>
      <c r="AY127" s="24"/>
      <c r="AZ127" s="24"/>
      <c r="BA127" s="24"/>
      <c r="BB127" s="25">
        <f t="shared" si="227"/>
        <v>0</v>
      </c>
    </row>
    <row r="128" spans="1:54" outlineLevel="2">
      <c r="A128" s="132"/>
      <c r="B128" s="136"/>
      <c r="C128" s="232"/>
      <c r="D128" s="84"/>
      <c r="E128" s="84"/>
      <c r="F128" s="84"/>
      <c r="G128" s="83"/>
      <c r="H128" s="210" t="s">
        <v>180</v>
      </c>
      <c r="I128" s="138"/>
      <c r="J128" s="139"/>
      <c r="K128" s="139"/>
      <c r="L128" s="140" t="str">
        <f>IF(I128&lt;&gt;0,((VLOOKUP(I128,'1. Standard_Cost'!$B$4:$D$9,2)+VLOOKUP(I128,'1. Standard_Cost'!$B$4:$D$9,3))*J128*K128),"0")</f>
        <v>0</v>
      </c>
      <c r="M128" s="140">
        <f>L128*'1. Standard_Cost'!$F$4</f>
        <v>0</v>
      </c>
      <c r="N128" s="141"/>
      <c r="O128" s="141"/>
      <c r="P128" s="141"/>
      <c r="Q128" s="141"/>
      <c r="R128" s="142">
        <f>'1. Standard_Cost'!$B$13*N128*P128</f>
        <v>0</v>
      </c>
      <c r="S128" s="142">
        <f>N128*O128*P128*'1. Standard_Cost'!$C$13</f>
        <v>0</v>
      </c>
      <c r="T128" s="142">
        <f>N128*P128*Q128*'1. Standard_Cost'!$D$13</f>
        <v>0</v>
      </c>
      <c r="U128" s="142">
        <f>N128*O128*'1. Standard_Cost'!$E$13</f>
        <v>0</v>
      </c>
      <c r="V128" s="141"/>
      <c r="W128" s="141"/>
      <c r="X128" s="141"/>
      <c r="Y128" s="142">
        <f>+V128*((X128*'1. Standard_Cost'!$B$17)+(W128*X128*'1. Standard_Cost'!$C$17))</f>
        <v>0</v>
      </c>
      <c r="Z128" s="141"/>
      <c r="AA128" s="141"/>
      <c r="AB128" s="142">
        <f>+Z128*'1. Standard_Cost'!$B$21+AA128*'1. Standard_Cost'!$C$21</f>
        <v>0</v>
      </c>
      <c r="AC128" s="143"/>
      <c r="AD128" s="144"/>
      <c r="AE128" s="142">
        <f>SUM(AD128,AC128,AB128,Y128,U128,T128,S128,R128)*'1. Standard_Cost'!$B$29</f>
        <v>0</v>
      </c>
      <c r="AF128" s="142">
        <f t="shared" si="223"/>
        <v>0</v>
      </c>
      <c r="AG128" s="141"/>
      <c r="AH128" s="141"/>
      <c r="AI128" s="141"/>
      <c r="AJ128" s="145"/>
      <c r="AK128" s="145"/>
      <c r="AL128" s="145"/>
      <c r="AM128" s="142">
        <f>AG128*'1. Standard_Cost'!$B$25+'Incremental_Cost Year 2'!AH128*'1. Standard_Cost'!$C$25+'Incremental_Cost Year 2'!AI128*'1. Standard_Cost'!$D$25+'Incremental_Cost Year 2'!AJ128+'Incremental_Cost Year 2'!AL128+AK128</f>
        <v>0</v>
      </c>
      <c r="AN128" s="142">
        <f>AM128*'1. Standard_Cost'!$C$29</f>
        <v>0</v>
      </c>
      <c r="AO128" s="160"/>
      <c r="AQ128" s="20">
        <f t="shared" si="228"/>
        <v>0</v>
      </c>
      <c r="AR128" s="20">
        <f t="shared" si="229"/>
        <v>0</v>
      </c>
      <c r="AS128" s="20">
        <f t="shared" si="230"/>
        <v>0</v>
      </c>
      <c r="AT128" s="20">
        <f t="shared" si="231"/>
        <v>0</v>
      </c>
      <c r="AU128" s="24"/>
      <c r="AV128" s="24"/>
      <c r="AW128" s="24"/>
      <c r="AX128" s="24"/>
      <c r="AY128" s="24"/>
      <c r="AZ128" s="24"/>
      <c r="BA128" s="24"/>
      <c r="BB128" s="25">
        <f t="shared" si="227"/>
        <v>0</v>
      </c>
    </row>
    <row r="129" spans="1:54" ht="96.6" outlineLevel="1">
      <c r="A129" s="132"/>
      <c r="B129" s="136"/>
      <c r="C129" s="232"/>
      <c r="D129" s="208" t="s">
        <v>591</v>
      </c>
      <c r="E129" s="86" t="s">
        <v>423</v>
      </c>
      <c r="F129" s="88" t="s">
        <v>438</v>
      </c>
      <c r="G129" s="89" t="s">
        <v>434</v>
      </c>
      <c r="H129" s="180" t="s">
        <v>237</v>
      </c>
      <c r="I129" s="146"/>
      <c r="J129" s="146"/>
      <c r="K129" s="146"/>
      <c r="L129" s="147">
        <f>SUM(L121:L128)</f>
        <v>0</v>
      </c>
      <c r="M129" s="147">
        <f>SUM(M121:M128)</f>
        <v>0</v>
      </c>
      <c r="N129" s="147"/>
      <c r="O129" s="146"/>
      <c r="P129" s="146"/>
      <c r="Q129" s="146"/>
      <c r="R129" s="147">
        <f t="shared" ref="R129:U129" si="232">SUM(R121:R128)</f>
        <v>0</v>
      </c>
      <c r="S129" s="147">
        <f t="shared" si="232"/>
        <v>0</v>
      </c>
      <c r="T129" s="147">
        <f t="shared" si="232"/>
        <v>0</v>
      </c>
      <c r="U129" s="147">
        <f t="shared" si="232"/>
        <v>0</v>
      </c>
      <c r="V129" s="146"/>
      <c r="W129" s="146"/>
      <c r="X129" s="146"/>
      <c r="Y129" s="147">
        <f>SUM(Y121:Y128)</f>
        <v>0</v>
      </c>
      <c r="Z129" s="146"/>
      <c r="AA129" s="146"/>
      <c r="AB129" s="147">
        <f t="shared" ref="AB129:AF129" si="233">SUM(AB121:AB128)</f>
        <v>0</v>
      </c>
      <c r="AC129" s="147">
        <f t="shared" si="233"/>
        <v>0</v>
      </c>
      <c r="AD129" s="147">
        <f t="shared" si="233"/>
        <v>0</v>
      </c>
      <c r="AE129" s="147">
        <f t="shared" si="233"/>
        <v>0</v>
      </c>
      <c r="AF129" s="147">
        <f t="shared" si="233"/>
        <v>0</v>
      </c>
      <c r="AG129" s="146"/>
      <c r="AH129" s="146"/>
      <c r="AI129" s="146"/>
      <c r="AJ129" s="147">
        <f t="shared" ref="AJ129:AN129" si="234">SUM(AJ121:AJ128)</f>
        <v>0</v>
      </c>
      <c r="AK129" s="147">
        <f t="shared" si="234"/>
        <v>0</v>
      </c>
      <c r="AL129" s="147">
        <f t="shared" si="234"/>
        <v>0</v>
      </c>
      <c r="AM129" s="147">
        <f t="shared" si="234"/>
        <v>0</v>
      </c>
      <c r="AN129" s="147">
        <f t="shared" si="234"/>
        <v>0</v>
      </c>
      <c r="AO129" s="166"/>
      <c r="AP129" s="32"/>
      <c r="AQ129" s="147">
        <f t="shared" ref="AQ129:BB129" si="235">SUM(AQ121:AQ128)</f>
        <v>0</v>
      </c>
      <c r="AR129" s="147">
        <f t="shared" si="235"/>
        <v>0</v>
      </c>
      <c r="AS129" s="147">
        <f t="shared" si="235"/>
        <v>0</v>
      </c>
      <c r="AT129" s="147">
        <f t="shared" si="235"/>
        <v>0</v>
      </c>
      <c r="AU129" s="147">
        <f t="shared" si="235"/>
        <v>0</v>
      </c>
      <c r="AV129" s="147">
        <f t="shared" si="235"/>
        <v>0</v>
      </c>
      <c r="AW129" s="147">
        <f t="shared" si="235"/>
        <v>0</v>
      </c>
      <c r="AX129" s="147">
        <f t="shared" si="235"/>
        <v>0</v>
      </c>
      <c r="AY129" s="147">
        <f t="shared" si="235"/>
        <v>0</v>
      </c>
      <c r="AZ129" s="147">
        <f t="shared" si="235"/>
        <v>0</v>
      </c>
      <c r="BA129" s="147">
        <f t="shared" si="235"/>
        <v>0</v>
      </c>
      <c r="BB129" s="147">
        <f t="shared" si="235"/>
        <v>0</v>
      </c>
    </row>
    <row r="130" spans="1:54" ht="62.4" outlineLevel="2">
      <c r="A130" s="132"/>
      <c r="B130" s="136"/>
      <c r="C130" s="169"/>
      <c r="D130" s="137"/>
      <c r="E130" s="137"/>
      <c r="F130" s="87"/>
      <c r="G130" s="82"/>
      <c r="H130" s="209" t="s">
        <v>512</v>
      </c>
      <c r="I130" s="138" t="s">
        <v>4</v>
      </c>
      <c r="J130" s="139">
        <v>3</v>
      </c>
      <c r="K130" s="139">
        <v>1</v>
      </c>
      <c r="L130" s="140">
        <f>IF(I130&lt;&gt;0,((VLOOKUP(I130,'1. Standard_Cost'!$B$4:$D$9,2)+VLOOKUP(I130,'1. Standard_Cost'!$B$4:$D$9,3))*J130*K130),"0")</f>
        <v>242250</v>
      </c>
      <c r="M130" s="140">
        <f>L130*'1. Standard_Cost'!$F$4</f>
        <v>40455.75</v>
      </c>
      <c r="N130" s="141"/>
      <c r="O130" s="141"/>
      <c r="P130" s="141"/>
      <c r="Q130" s="141"/>
      <c r="R130" s="142">
        <f>'1. Standard_Cost'!$B$13*N130*P130</f>
        <v>0</v>
      </c>
      <c r="S130" s="142">
        <f>N130*O130*P130*'1. Standard_Cost'!$C$13</f>
        <v>0</v>
      </c>
      <c r="T130" s="142">
        <f>N130*P130*Q130*'1. Standard_Cost'!$D$13</f>
        <v>0</v>
      </c>
      <c r="U130" s="142">
        <f>N130*O130*'1. Standard_Cost'!$E$13</f>
        <v>0</v>
      </c>
      <c r="V130" s="141"/>
      <c r="W130" s="141"/>
      <c r="X130" s="141"/>
      <c r="Y130" s="142">
        <f>+V130*((X130*'1. Standard_Cost'!$B$17)+(W130*X130*'1. Standard_Cost'!$C$17))</f>
        <v>0</v>
      </c>
      <c r="Z130" s="141"/>
      <c r="AA130" s="141"/>
      <c r="AB130" s="142">
        <f>+Z130*'1. Standard_Cost'!$B$21+AA130*'1. Standard_Cost'!$C$21</f>
        <v>0</v>
      </c>
      <c r="AC130" s="143"/>
      <c r="AD130" s="144"/>
      <c r="AE130" s="142">
        <f>SUM(AD130,AC130,AB130,Y130,U130,T130,S130,R130)*'1. Standard_Cost'!$B$29</f>
        <v>0</v>
      </c>
      <c r="AF130" s="142">
        <f t="shared" ref="AF130:AF146" si="236">SUM(AE130,AD130,AC130,AB130,Y130,U130,T130,S130,R130)</f>
        <v>0</v>
      </c>
      <c r="AG130" s="141"/>
      <c r="AH130" s="141"/>
      <c r="AI130" s="141"/>
      <c r="AJ130" s="145"/>
      <c r="AK130" s="145"/>
      <c r="AL130" s="145"/>
      <c r="AM130" s="142">
        <f>AG130*'1. Standard_Cost'!$B$25+'Incremental_Cost Year 2'!AH130*'1. Standard_Cost'!$C$25+'Incremental_Cost Year 2'!AI130*'1. Standard_Cost'!$D$25+'Incremental_Cost Year 2'!AJ130+'Incremental_Cost Year 2'!AL130+AK130</f>
        <v>0</v>
      </c>
      <c r="AN130" s="142">
        <f>AM130*'1. Standard_Cost'!$C$29</f>
        <v>0</v>
      </c>
      <c r="AO130" s="160"/>
      <c r="AQ130" s="20">
        <f t="shared" ref="AQ130" si="237">L130+M130</f>
        <v>282705.75</v>
      </c>
      <c r="AR130" s="20">
        <f t="shared" ref="AR130" si="238">AF130</f>
        <v>0</v>
      </c>
      <c r="AS130" s="20">
        <f t="shared" ref="AS130" si="239">AM130+AN130</f>
        <v>0</v>
      </c>
      <c r="AT130" s="20">
        <f>SUM(AQ130,AR130,AS130)</f>
        <v>282705.75</v>
      </c>
      <c r="AU130" s="24">
        <f>AT130</f>
        <v>282705.75</v>
      </c>
      <c r="AV130" s="24"/>
      <c r="AW130" s="24"/>
      <c r="AX130" s="24"/>
      <c r="AY130" s="24"/>
      <c r="AZ130" s="24"/>
      <c r="BA130" s="24"/>
      <c r="BB130" s="25">
        <f t="shared" ref="BB130:BB146" si="240">SUM(AU130:BA130)-AT130</f>
        <v>0</v>
      </c>
    </row>
    <row r="131" spans="1:54" ht="28.2" customHeight="1" outlineLevel="2">
      <c r="A131" s="132"/>
      <c r="B131" s="136"/>
      <c r="C131" s="189"/>
      <c r="D131" s="154"/>
      <c r="E131" s="154"/>
      <c r="F131" s="84"/>
      <c r="G131" s="83"/>
      <c r="H131" s="209" t="s">
        <v>513</v>
      </c>
      <c r="I131" s="138"/>
      <c r="J131" s="139"/>
      <c r="K131" s="139"/>
      <c r="L131" s="140" t="str">
        <f>IF(I131&lt;&gt;0,((VLOOKUP(I131,'1. Standard_Cost'!$B$4:$D$9,2)+VLOOKUP(I131,'1. Standard_Cost'!$B$4:$D$9,3))*J131*K131),"0")</f>
        <v>0</v>
      </c>
      <c r="M131" s="140">
        <f>L131*'1. Standard_Cost'!$F$4</f>
        <v>0</v>
      </c>
      <c r="N131" s="141"/>
      <c r="O131" s="141"/>
      <c r="P131" s="141"/>
      <c r="Q131" s="141"/>
      <c r="R131" s="142">
        <f>'1. Standard_Cost'!$B$13*N131*P131</f>
        <v>0</v>
      </c>
      <c r="S131" s="142">
        <f>N131*O131*P131*'1. Standard_Cost'!$C$13</f>
        <v>0</v>
      </c>
      <c r="T131" s="142">
        <f>N131*P131*Q131*'1. Standard_Cost'!$D$13</f>
        <v>0</v>
      </c>
      <c r="U131" s="142">
        <f>N131*O131*'1. Standard_Cost'!$E$13</f>
        <v>0</v>
      </c>
      <c r="V131" s="141"/>
      <c r="W131" s="141"/>
      <c r="X131" s="141"/>
      <c r="Y131" s="142">
        <f>+V131*((X131*'1. Standard_Cost'!$B$17)+(W131*X131*'1. Standard_Cost'!$C$17))</f>
        <v>0</v>
      </c>
      <c r="Z131" s="141"/>
      <c r="AA131" s="141"/>
      <c r="AB131" s="142">
        <f>+Z131*'1. Standard_Cost'!$B$21+AA131*'1. Standard_Cost'!$C$21</f>
        <v>0</v>
      </c>
      <c r="AC131" s="143">
        <f>30*1500</f>
        <v>45000</v>
      </c>
      <c r="AD131" s="144"/>
      <c r="AE131" s="142">
        <f>SUM(AD131,AC131,AB131,Y131,U131,T131,S131,R131)*'1. Standard_Cost'!$B$29</f>
        <v>9000</v>
      </c>
      <c r="AF131" s="142">
        <f t="shared" si="236"/>
        <v>54000</v>
      </c>
      <c r="AG131" s="141"/>
      <c r="AH131" s="141"/>
      <c r="AI131" s="141"/>
      <c r="AJ131" s="145"/>
      <c r="AK131" s="145"/>
      <c r="AL131" s="145"/>
      <c r="AM131" s="142">
        <f>AG131*'1. Standard_Cost'!$B$25+'Incremental_Cost Year 2'!AH131*'1. Standard_Cost'!$C$25+'Incremental_Cost Year 2'!AI131*'1. Standard_Cost'!$D$25+'Incremental_Cost Year 2'!AJ131+'Incremental_Cost Year 2'!AL131+AK131</f>
        <v>0</v>
      </c>
      <c r="AN131" s="142">
        <f>AM131*'1. Standard_Cost'!$C$29</f>
        <v>0</v>
      </c>
      <c r="AO131" s="160"/>
      <c r="AQ131" s="20">
        <f t="shared" ref="AQ131:AQ146" si="241">L131+M131</f>
        <v>0</v>
      </c>
      <c r="AR131" s="20">
        <f t="shared" ref="AR131:AR146" si="242">AF131</f>
        <v>54000</v>
      </c>
      <c r="AS131" s="20">
        <f t="shared" ref="AS131:AS146" si="243">AM131+AN131</f>
        <v>0</v>
      </c>
      <c r="AT131" s="20">
        <f t="shared" ref="AT131:AT146" si="244">SUM(AQ131,AR131,AS131)</f>
        <v>54000</v>
      </c>
      <c r="AU131" s="24"/>
      <c r="AV131" s="24"/>
      <c r="AW131" s="24"/>
      <c r="AX131" s="24"/>
      <c r="AY131" s="24"/>
      <c r="AZ131" s="24"/>
      <c r="BA131" s="24"/>
      <c r="BB131" s="25">
        <f t="shared" si="240"/>
        <v>-54000</v>
      </c>
    </row>
    <row r="132" spans="1:54" ht="15.6" outlineLevel="2">
      <c r="A132" s="132"/>
      <c r="B132" s="136"/>
      <c r="C132" s="189"/>
      <c r="D132" s="191"/>
      <c r="E132" s="191"/>
      <c r="F132" s="86"/>
      <c r="G132" s="157"/>
      <c r="H132" s="209" t="s">
        <v>514</v>
      </c>
      <c r="I132" s="138" t="s">
        <v>4</v>
      </c>
      <c r="J132" s="139">
        <v>0.18</v>
      </c>
      <c r="K132" s="139">
        <v>1</v>
      </c>
      <c r="L132" s="140">
        <f>IF(I132&lt;&gt;0,((VLOOKUP(I132,'1. Standard_Cost'!$B$4:$D$9,2)+VLOOKUP(I132,'1. Standard_Cost'!$B$4:$D$9,3))*J132*K132),"0")</f>
        <v>14535</v>
      </c>
      <c r="M132" s="140">
        <f>L132*'1. Standard_Cost'!$F$4</f>
        <v>2427.3450000000003</v>
      </c>
      <c r="N132" s="141"/>
      <c r="O132" s="141"/>
      <c r="P132" s="141"/>
      <c r="Q132" s="141"/>
      <c r="R132" s="142">
        <f>'1. Standard_Cost'!$B$13*N132*P132</f>
        <v>0</v>
      </c>
      <c r="S132" s="142">
        <f>N132*O132*P132*'1. Standard_Cost'!$C$13</f>
        <v>0</v>
      </c>
      <c r="T132" s="142">
        <f>N132*P132*Q132*'1. Standard_Cost'!$D$13</f>
        <v>0</v>
      </c>
      <c r="U132" s="142">
        <f>N132*O132*'1. Standard_Cost'!$E$13</f>
        <v>0</v>
      </c>
      <c r="V132" s="141"/>
      <c r="W132" s="141"/>
      <c r="X132" s="141"/>
      <c r="Y132" s="142">
        <f>+V132*((X132*'1. Standard_Cost'!$B$17)+(W132*X132*'1. Standard_Cost'!$C$17))</f>
        <v>0</v>
      </c>
      <c r="Z132" s="141"/>
      <c r="AA132" s="141"/>
      <c r="AB132" s="142">
        <f>+Z132*'1. Standard_Cost'!$B$21+AA132*'1. Standard_Cost'!$C$21</f>
        <v>0</v>
      </c>
      <c r="AC132" s="143"/>
      <c r="AD132" s="144"/>
      <c r="AE132" s="142">
        <f>SUM(AD132,AC132,AB132,Y132,U132,T132,S132,R132)*'1. Standard_Cost'!$B$29</f>
        <v>0</v>
      </c>
      <c r="AF132" s="142">
        <f t="shared" si="236"/>
        <v>0</v>
      </c>
      <c r="AG132" s="141"/>
      <c r="AH132" s="141"/>
      <c r="AI132" s="141"/>
      <c r="AJ132" s="145"/>
      <c r="AK132" s="145"/>
      <c r="AL132" s="145"/>
      <c r="AM132" s="142">
        <f>AG132*'1. Standard_Cost'!$B$25+'Incremental_Cost Year 2'!AH132*'1. Standard_Cost'!$C$25+'Incremental_Cost Year 2'!AI132*'1. Standard_Cost'!$D$25+'Incremental_Cost Year 2'!AJ132+'Incremental_Cost Year 2'!AL132+AK132</f>
        <v>0</v>
      </c>
      <c r="AN132" s="142">
        <f>AM132*'1. Standard_Cost'!$C$29</f>
        <v>0</v>
      </c>
      <c r="AO132" s="160"/>
      <c r="AQ132" s="20">
        <f t="shared" si="241"/>
        <v>16962.345000000001</v>
      </c>
      <c r="AR132" s="20">
        <f t="shared" si="242"/>
        <v>0</v>
      </c>
      <c r="AS132" s="20">
        <f t="shared" si="243"/>
        <v>0</v>
      </c>
      <c r="AT132" s="20">
        <f t="shared" si="244"/>
        <v>16962.345000000001</v>
      </c>
      <c r="AU132" s="24">
        <f>AT132</f>
        <v>16962.345000000001</v>
      </c>
      <c r="AV132" s="24"/>
      <c r="AW132" s="24"/>
      <c r="AX132" s="24"/>
      <c r="AY132" s="24"/>
      <c r="AZ132" s="24"/>
      <c r="BA132" s="24"/>
      <c r="BB132" s="25">
        <f t="shared" si="240"/>
        <v>0</v>
      </c>
    </row>
    <row r="133" spans="1:54" ht="46.8" outlineLevel="2">
      <c r="A133" s="132"/>
      <c r="B133" s="136"/>
      <c r="C133" s="169"/>
      <c r="D133" s="87"/>
      <c r="E133" s="87"/>
      <c r="F133" s="87"/>
      <c r="G133" s="82"/>
      <c r="H133" s="217" t="s">
        <v>450</v>
      </c>
      <c r="I133" s="138"/>
      <c r="J133" s="139"/>
      <c r="K133" s="139"/>
      <c r="L133" s="140" t="str">
        <f>IF(I133&lt;&gt;0,((VLOOKUP(I133,'1. Standard_Cost'!$B$4:$D$9,2)+VLOOKUP(I133,'1. Standard_Cost'!$B$4:$D$9,3))*J133*K133),"0")</f>
        <v>0</v>
      </c>
      <c r="M133" s="140">
        <f>L133*'1. Standard_Cost'!$F$4</f>
        <v>0</v>
      </c>
      <c r="N133" s="141"/>
      <c r="O133" s="141"/>
      <c r="P133" s="141"/>
      <c r="Q133" s="141"/>
      <c r="R133" s="142">
        <f>'1. Standard_Cost'!$B$13*N133*P133</f>
        <v>0</v>
      </c>
      <c r="S133" s="142">
        <f>N133*O133*P133*'1. Standard_Cost'!$C$13</f>
        <v>0</v>
      </c>
      <c r="T133" s="142">
        <f>N133*P133*Q133*'1. Standard_Cost'!$D$13</f>
        <v>0</v>
      </c>
      <c r="U133" s="142">
        <f>N133*O133*'1. Standard_Cost'!$E$13</f>
        <v>0</v>
      </c>
      <c r="V133" s="141"/>
      <c r="W133" s="141"/>
      <c r="X133" s="141"/>
      <c r="Y133" s="142">
        <f>+V133*((X133*'1. Standard_Cost'!$B$17)+(W133*X133*'1. Standard_Cost'!$C$17))</f>
        <v>0</v>
      </c>
      <c r="Z133" s="141"/>
      <c r="AA133" s="141"/>
      <c r="AB133" s="142">
        <f>+Z133*'1. Standard_Cost'!$B$21+AA133*'1. Standard_Cost'!$C$21</f>
        <v>0</v>
      </c>
      <c r="AC133" s="143"/>
      <c r="AD133" s="144"/>
      <c r="AE133" s="142">
        <f>SUM(AD133,AC133,AB133,Y133,U133,T133,S133,R133)*'1. Standard_Cost'!$B$29</f>
        <v>0</v>
      </c>
      <c r="AF133" s="142">
        <f t="shared" si="236"/>
        <v>0</v>
      </c>
      <c r="AG133" s="141"/>
      <c r="AH133" s="141"/>
      <c r="AI133" s="141"/>
      <c r="AJ133" s="145"/>
      <c r="AK133" s="145"/>
      <c r="AL133" s="145"/>
      <c r="AM133" s="142">
        <f>AG133*'1. Standard_Cost'!$B$25+'Incremental_Cost Year 2'!AH133*'1. Standard_Cost'!$C$25+'Incremental_Cost Year 2'!AI133*'1. Standard_Cost'!$D$25+'Incremental_Cost Year 2'!AJ133+'Incremental_Cost Year 2'!AL133+AK133</f>
        <v>0</v>
      </c>
      <c r="AN133" s="142">
        <f>AM133*'1. Standard_Cost'!$C$29</f>
        <v>0</v>
      </c>
      <c r="AO133" s="160"/>
      <c r="AQ133" s="20">
        <f t="shared" si="241"/>
        <v>0</v>
      </c>
      <c r="AR133" s="20">
        <f t="shared" si="242"/>
        <v>0</v>
      </c>
      <c r="AS133" s="20">
        <f t="shared" si="243"/>
        <v>0</v>
      </c>
      <c r="AT133" s="20">
        <f t="shared" si="244"/>
        <v>0</v>
      </c>
      <c r="AU133" s="24"/>
      <c r="AV133" s="24">
        <v>0</v>
      </c>
      <c r="AW133" s="24"/>
      <c r="AX133" s="24"/>
      <c r="AY133" s="24"/>
      <c r="AZ133" s="24"/>
      <c r="BA133" s="24"/>
      <c r="BB133" s="25">
        <f t="shared" si="240"/>
        <v>0</v>
      </c>
    </row>
    <row r="134" spans="1:54" ht="15.6" outlineLevel="2">
      <c r="A134" s="132"/>
      <c r="B134" s="136"/>
      <c r="C134" s="189"/>
      <c r="D134" s="84"/>
      <c r="E134" s="84"/>
      <c r="F134" s="84"/>
      <c r="G134" s="83"/>
      <c r="H134" s="218" t="s">
        <v>574</v>
      </c>
      <c r="I134" s="138"/>
      <c r="J134" s="139"/>
      <c r="K134" s="139"/>
      <c r="L134" s="140" t="str">
        <f>IF(I134&lt;&gt;0,((VLOOKUP(I134,'1. Standard_Cost'!$B$4:$D$9,2)+VLOOKUP(I134,'1. Standard_Cost'!$B$4:$D$9,3))*J134*K134),"0")</f>
        <v>0</v>
      </c>
      <c r="M134" s="140">
        <f>L134*'1. Standard_Cost'!$F$4</f>
        <v>0</v>
      </c>
      <c r="N134" s="141"/>
      <c r="O134" s="141"/>
      <c r="P134" s="141"/>
      <c r="Q134" s="141"/>
      <c r="R134" s="142">
        <f>'1. Standard_Cost'!$B$13*N134*P134</f>
        <v>0</v>
      </c>
      <c r="S134" s="142">
        <f>N134*O134*P134*'1. Standard_Cost'!$C$13</f>
        <v>0</v>
      </c>
      <c r="T134" s="142">
        <f>N134*P134*Q134*'1. Standard_Cost'!$D$13</f>
        <v>0</v>
      </c>
      <c r="U134" s="142">
        <f>N134*O134*'1. Standard_Cost'!$E$13</f>
        <v>0</v>
      </c>
      <c r="V134" s="141"/>
      <c r="W134" s="141"/>
      <c r="X134" s="141"/>
      <c r="Y134" s="142">
        <f>+V134*((X134*'1. Standard_Cost'!$B$17)+(W134*X134*'1. Standard_Cost'!$C$17))</f>
        <v>0</v>
      </c>
      <c r="Z134" s="141"/>
      <c r="AA134" s="141"/>
      <c r="AB134" s="142">
        <f>+Z134*'1. Standard_Cost'!$B$21+AA134*'1. Standard_Cost'!$C$21</f>
        <v>0</v>
      </c>
      <c r="AC134" s="143"/>
      <c r="AD134" s="144"/>
      <c r="AE134" s="142">
        <f>SUM(AD134,AC134,AB134,Y134,U134,T134,S134,R134)*'1. Standard_Cost'!$B$29</f>
        <v>0</v>
      </c>
      <c r="AF134" s="142">
        <f t="shared" si="236"/>
        <v>0</v>
      </c>
      <c r="AG134" s="141"/>
      <c r="AH134" s="141"/>
      <c r="AI134" s="141"/>
      <c r="AJ134" s="145"/>
      <c r="AK134" s="145"/>
      <c r="AL134" s="145"/>
      <c r="AM134" s="142">
        <f>AG134*'1. Standard_Cost'!$B$25+'Incremental_Cost Year 2'!AH134*'1. Standard_Cost'!$C$25+'Incremental_Cost Year 2'!AI134*'1. Standard_Cost'!$D$25+'Incremental_Cost Year 2'!AJ134+'Incremental_Cost Year 2'!AL134+AK134</f>
        <v>0</v>
      </c>
      <c r="AN134" s="142">
        <f>AM134*'1. Standard_Cost'!$C$29</f>
        <v>0</v>
      </c>
      <c r="AO134" s="160"/>
      <c r="AQ134" s="20">
        <f t="shared" si="241"/>
        <v>0</v>
      </c>
      <c r="AR134" s="20">
        <f t="shared" si="242"/>
        <v>0</v>
      </c>
      <c r="AS134" s="20">
        <f t="shared" si="243"/>
        <v>0</v>
      </c>
      <c r="AT134" s="20">
        <f t="shared" si="244"/>
        <v>0</v>
      </c>
      <c r="AU134" s="24"/>
      <c r="AV134" s="24">
        <v>0</v>
      </c>
      <c r="AW134" s="24"/>
      <c r="AX134" s="24"/>
      <c r="AY134" s="24"/>
      <c r="AZ134" s="24"/>
      <c r="BA134" s="24"/>
      <c r="BB134" s="25">
        <f t="shared" si="240"/>
        <v>0</v>
      </c>
    </row>
    <row r="135" spans="1:54" ht="15.6" outlineLevel="2">
      <c r="A135" s="132"/>
      <c r="B135" s="136"/>
      <c r="C135" s="189"/>
      <c r="D135" s="84"/>
      <c r="E135" s="84"/>
      <c r="F135" s="84"/>
      <c r="G135" s="83"/>
      <c r="H135" s="218" t="s">
        <v>573</v>
      </c>
      <c r="I135" s="138"/>
      <c r="J135" s="139"/>
      <c r="K135" s="139"/>
      <c r="L135" s="140" t="str">
        <f>IF(I135&lt;&gt;0,((VLOOKUP(I135,'1. Standard_Cost'!$B$4:$D$9,2)+VLOOKUP(I135,'1. Standard_Cost'!$B$4:$D$9,3))*J135*K135),"0")</f>
        <v>0</v>
      </c>
      <c r="M135" s="140">
        <f>L135*'1. Standard_Cost'!$F$4</f>
        <v>0</v>
      </c>
      <c r="N135" s="141"/>
      <c r="O135" s="141"/>
      <c r="P135" s="141"/>
      <c r="Q135" s="141"/>
      <c r="R135" s="142">
        <f>'1. Standard_Cost'!$B$13*N135*P135</f>
        <v>0</v>
      </c>
      <c r="S135" s="142">
        <f>N135*O135*P135*'1. Standard_Cost'!$C$13</f>
        <v>0</v>
      </c>
      <c r="T135" s="142">
        <f>N135*P135*Q135*'1. Standard_Cost'!$D$13</f>
        <v>0</v>
      </c>
      <c r="U135" s="142">
        <f>N135*O135*'1. Standard_Cost'!$E$13</f>
        <v>0</v>
      </c>
      <c r="V135" s="141"/>
      <c r="W135" s="141"/>
      <c r="X135" s="141"/>
      <c r="Y135" s="142">
        <f>+V135*((X135*'1. Standard_Cost'!$B$17)+(W135*X135*'1. Standard_Cost'!$C$17))</f>
        <v>0</v>
      </c>
      <c r="Z135" s="141"/>
      <c r="AA135" s="141"/>
      <c r="AB135" s="142">
        <f>+Z135*'1. Standard_Cost'!$B$21+AA135*'1. Standard_Cost'!$C$21</f>
        <v>0</v>
      </c>
      <c r="AC135" s="143"/>
      <c r="AD135" s="144"/>
      <c r="AE135" s="142">
        <f>SUM(AD135,AC135,AB135,Y135,U135,T135,S135,R135)*'1. Standard_Cost'!$B$29</f>
        <v>0</v>
      </c>
      <c r="AF135" s="142">
        <f t="shared" si="236"/>
        <v>0</v>
      </c>
      <c r="AG135" s="141"/>
      <c r="AH135" s="141"/>
      <c r="AI135" s="141"/>
      <c r="AJ135" s="145"/>
      <c r="AK135" s="145"/>
      <c r="AL135" s="145"/>
      <c r="AM135" s="142">
        <f>AG135*'1. Standard_Cost'!$B$25+'Incremental_Cost Year 2'!AH135*'1. Standard_Cost'!$C$25+'Incremental_Cost Year 2'!AI135*'1. Standard_Cost'!$D$25+'Incremental_Cost Year 2'!AJ135+'Incremental_Cost Year 2'!AL135+AK135</f>
        <v>0</v>
      </c>
      <c r="AN135" s="142">
        <f>AM135*'1. Standard_Cost'!$C$29</f>
        <v>0</v>
      </c>
      <c r="AO135" s="160"/>
      <c r="AQ135" s="20">
        <f t="shared" si="241"/>
        <v>0</v>
      </c>
      <c r="AR135" s="20">
        <f t="shared" si="242"/>
        <v>0</v>
      </c>
      <c r="AS135" s="20">
        <f t="shared" si="243"/>
        <v>0</v>
      </c>
      <c r="AT135" s="20">
        <f t="shared" si="244"/>
        <v>0</v>
      </c>
      <c r="AU135" s="24"/>
      <c r="AV135" s="24">
        <v>0</v>
      </c>
      <c r="AW135" s="24"/>
      <c r="AX135" s="24"/>
      <c r="AY135" s="24"/>
      <c r="AZ135" s="24"/>
      <c r="BA135" s="24"/>
      <c r="BB135" s="25">
        <f t="shared" si="240"/>
        <v>0</v>
      </c>
    </row>
    <row r="136" spans="1:54" ht="15.6" outlineLevel="2">
      <c r="A136" s="132"/>
      <c r="B136" s="136"/>
      <c r="C136" s="189"/>
      <c r="D136" s="84"/>
      <c r="E136" s="84"/>
      <c r="F136" s="84"/>
      <c r="G136" s="83"/>
      <c r="H136" s="218" t="s">
        <v>575</v>
      </c>
      <c r="I136" s="138"/>
      <c r="J136" s="139"/>
      <c r="K136" s="139"/>
      <c r="L136" s="140" t="str">
        <f>IF(I136&lt;&gt;0,((VLOOKUP(I136,'1. Standard_Cost'!$B$4:$D$9,2)+VLOOKUP(I136,'1. Standard_Cost'!$B$4:$D$9,3))*J136*K136),"0")</f>
        <v>0</v>
      </c>
      <c r="M136" s="140">
        <f>L136*'1. Standard_Cost'!$F$4</f>
        <v>0</v>
      </c>
      <c r="N136" s="141"/>
      <c r="O136" s="141"/>
      <c r="P136" s="141"/>
      <c r="Q136" s="141"/>
      <c r="R136" s="142">
        <f>'1. Standard_Cost'!$B$13*N136*P136</f>
        <v>0</v>
      </c>
      <c r="S136" s="142">
        <f>N136*O136*P136*'1. Standard_Cost'!$C$13</f>
        <v>0</v>
      </c>
      <c r="T136" s="142">
        <f>N136*P136*Q136*'1. Standard_Cost'!$D$13</f>
        <v>0</v>
      </c>
      <c r="U136" s="142">
        <f>N136*O136*'1. Standard_Cost'!$E$13</f>
        <v>0</v>
      </c>
      <c r="V136" s="141"/>
      <c r="W136" s="141"/>
      <c r="X136" s="141"/>
      <c r="Y136" s="142">
        <f>+V136*((X136*'1. Standard_Cost'!$B$17)+(W136*X136*'1. Standard_Cost'!$C$17))</f>
        <v>0</v>
      </c>
      <c r="Z136" s="141"/>
      <c r="AA136" s="141"/>
      <c r="AB136" s="142">
        <f>+Z136*'1. Standard_Cost'!$B$21+AA136*'1. Standard_Cost'!$C$21</f>
        <v>0</v>
      </c>
      <c r="AC136" s="143"/>
      <c r="AD136" s="144"/>
      <c r="AE136" s="142">
        <f>SUM(AD136,AC136,AB136,Y136,U136,T136,S136,R136)*'1. Standard_Cost'!$B$29</f>
        <v>0</v>
      </c>
      <c r="AF136" s="142">
        <f t="shared" si="236"/>
        <v>0</v>
      </c>
      <c r="AG136" s="141"/>
      <c r="AH136" s="141"/>
      <c r="AI136" s="141"/>
      <c r="AJ136" s="145"/>
      <c r="AK136" s="145"/>
      <c r="AL136" s="145"/>
      <c r="AM136" s="142">
        <f>AG136*'1. Standard_Cost'!$B$25+'Incremental_Cost Year 2'!AH136*'1. Standard_Cost'!$C$25+'Incremental_Cost Year 2'!AI136*'1. Standard_Cost'!$D$25+'Incremental_Cost Year 2'!AJ136+'Incremental_Cost Year 2'!AL136+AK136</f>
        <v>0</v>
      </c>
      <c r="AN136" s="142">
        <f>AM136*'1. Standard_Cost'!$C$29</f>
        <v>0</v>
      </c>
      <c r="AO136" s="160"/>
      <c r="AQ136" s="20">
        <f t="shared" si="241"/>
        <v>0</v>
      </c>
      <c r="AR136" s="20">
        <f t="shared" si="242"/>
        <v>0</v>
      </c>
      <c r="AS136" s="20">
        <f t="shared" si="243"/>
        <v>0</v>
      </c>
      <c r="AT136" s="20">
        <f t="shared" si="244"/>
        <v>0</v>
      </c>
      <c r="AU136" s="24"/>
      <c r="AV136" s="24">
        <v>0</v>
      </c>
      <c r="AW136" s="24"/>
      <c r="AX136" s="24"/>
      <c r="AY136" s="24"/>
      <c r="AZ136" s="24"/>
      <c r="BA136" s="24"/>
      <c r="BB136" s="25">
        <f t="shared" si="240"/>
        <v>0</v>
      </c>
    </row>
    <row r="137" spans="1:54" ht="15.6" outlineLevel="2">
      <c r="A137" s="132"/>
      <c r="B137" s="136"/>
      <c r="C137" s="189"/>
      <c r="D137" s="84"/>
      <c r="E137" s="84"/>
      <c r="F137" s="84"/>
      <c r="G137" s="83"/>
      <c r="H137" s="218" t="s">
        <v>517</v>
      </c>
      <c r="I137" s="138"/>
      <c r="J137" s="139"/>
      <c r="K137" s="139"/>
      <c r="L137" s="140" t="str">
        <f>IF(I137&lt;&gt;0,((VLOOKUP(I137,'1. Standard_Cost'!$B$4:$D$9,2)+VLOOKUP(I137,'1. Standard_Cost'!$B$4:$D$9,3))*J137*K137),"0")</f>
        <v>0</v>
      </c>
      <c r="M137" s="140">
        <f>L137*'1. Standard_Cost'!$F$4</f>
        <v>0</v>
      </c>
      <c r="N137" s="141"/>
      <c r="O137" s="141"/>
      <c r="P137" s="141"/>
      <c r="Q137" s="141"/>
      <c r="R137" s="142">
        <f>'1. Standard_Cost'!$B$13*N137*P137</f>
        <v>0</v>
      </c>
      <c r="S137" s="142">
        <f>N137*O137*P137*'1. Standard_Cost'!$C$13</f>
        <v>0</v>
      </c>
      <c r="T137" s="142">
        <f>N137*P137*Q137*'1. Standard_Cost'!$D$13</f>
        <v>0</v>
      </c>
      <c r="U137" s="142">
        <f>N137*O137*'1. Standard_Cost'!$E$13</f>
        <v>0</v>
      </c>
      <c r="V137" s="141"/>
      <c r="W137" s="141"/>
      <c r="X137" s="141"/>
      <c r="Y137" s="142">
        <f>+V137*((X137*'1. Standard_Cost'!$B$17)+(W137*X137*'1. Standard_Cost'!$C$17))</f>
        <v>0</v>
      </c>
      <c r="Z137" s="141"/>
      <c r="AA137" s="141"/>
      <c r="AB137" s="142">
        <f>+Z137*'1. Standard_Cost'!$B$21+AA137*'1. Standard_Cost'!$C$21</f>
        <v>0</v>
      </c>
      <c r="AC137" s="143"/>
      <c r="AD137" s="144"/>
      <c r="AE137" s="142">
        <f>SUM(AD137,AC137,AB137,Y137,U137,T137,S137,R137)*'1. Standard_Cost'!$B$29</f>
        <v>0</v>
      </c>
      <c r="AF137" s="142">
        <f t="shared" si="236"/>
        <v>0</v>
      </c>
      <c r="AG137" s="141"/>
      <c r="AH137" s="141"/>
      <c r="AI137" s="141"/>
      <c r="AJ137" s="145"/>
      <c r="AK137" s="145"/>
      <c r="AL137" s="145"/>
      <c r="AM137" s="142">
        <f>AG137*'1. Standard_Cost'!$B$25+'Incremental_Cost Year 2'!AH137*'1. Standard_Cost'!$C$25+'Incremental_Cost Year 2'!AI137*'1. Standard_Cost'!$D$25+'Incremental_Cost Year 2'!AJ137+'Incremental_Cost Year 2'!AL137+AK137</f>
        <v>0</v>
      </c>
      <c r="AN137" s="142">
        <f>AM137*'1. Standard_Cost'!$C$29</f>
        <v>0</v>
      </c>
      <c r="AO137" s="160"/>
      <c r="AQ137" s="20">
        <f t="shared" si="241"/>
        <v>0</v>
      </c>
      <c r="AR137" s="20">
        <f t="shared" si="242"/>
        <v>0</v>
      </c>
      <c r="AS137" s="20">
        <f t="shared" si="243"/>
        <v>0</v>
      </c>
      <c r="AT137" s="20">
        <f t="shared" si="244"/>
        <v>0</v>
      </c>
      <c r="AU137" s="24"/>
      <c r="AV137" s="24">
        <v>0</v>
      </c>
      <c r="AW137" s="24"/>
      <c r="AX137" s="24"/>
      <c r="AY137" s="24"/>
      <c r="AZ137" s="24"/>
      <c r="BA137" s="24"/>
      <c r="BB137" s="25">
        <f t="shared" si="240"/>
        <v>0</v>
      </c>
    </row>
    <row r="138" spans="1:54" ht="15.6" outlineLevel="2">
      <c r="A138" s="132"/>
      <c r="B138" s="136"/>
      <c r="C138" s="189"/>
      <c r="D138" s="84"/>
      <c r="E138" s="84"/>
      <c r="F138" s="84"/>
      <c r="G138" s="83"/>
      <c r="H138" s="218" t="s">
        <v>518</v>
      </c>
      <c r="I138" s="138"/>
      <c r="J138" s="139"/>
      <c r="K138" s="139"/>
      <c r="L138" s="140" t="str">
        <f>IF(I138&lt;&gt;0,((VLOOKUP(I138,'1. Standard_Cost'!$B$4:$D$9,2)+VLOOKUP(I138,'1. Standard_Cost'!$B$4:$D$9,3))*J138*K138),"0")</f>
        <v>0</v>
      </c>
      <c r="M138" s="140">
        <f>L138*'1. Standard_Cost'!$F$4</f>
        <v>0</v>
      </c>
      <c r="N138" s="141"/>
      <c r="O138" s="141"/>
      <c r="P138" s="141"/>
      <c r="Q138" s="141"/>
      <c r="R138" s="142">
        <f>'1. Standard_Cost'!$B$13*N138*P138</f>
        <v>0</v>
      </c>
      <c r="S138" s="142">
        <f>N138*O138*P138*'1. Standard_Cost'!$C$13</f>
        <v>0</v>
      </c>
      <c r="T138" s="142">
        <f>N138*P138*Q138*'1. Standard_Cost'!$D$13</f>
        <v>0</v>
      </c>
      <c r="U138" s="142">
        <f>N138*O138*'1. Standard_Cost'!$E$13</f>
        <v>0</v>
      </c>
      <c r="V138" s="141"/>
      <c r="W138" s="141"/>
      <c r="X138" s="141"/>
      <c r="Y138" s="142">
        <f>+V138*((X138*'1. Standard_Cost'!$B$17)+(W138*X138*'1. Standard_Cost'!$C$17))</f>
        <v>0</v>
      </c>
      <c r="Z138" s="141"/>
      <c r="AA138" s="141"/>
      <c r="AB138" s="142">
        <f>+Z138*'1. Standard_Cost'!$B$21+AA138*'1. Standard_Cost'!$C$21</f>
        <v>0</v>
      </c>
      <c r="AC138" s="143"/>
      <c r="AD138" s="144"/>
      <c r="AE138" s="142">
        <f>SUM(AD138,AC138,AB138,Y138,U138,T138,S138,R138)*'1. Standard_Cost'!$B$29</f>
        <v>0</v>
      </c>
      <c r="AF138" s="142">
        <f t="shared" si="236"/>
        <v>0</v>
      </c>
      <c r="AG138" s="141"/>
      <c r="AH138" s="141"/>
      <c r="AI138" s="141"/>
      <c r="AJ138" s="145"/>
      <c r="AK138" s="145"/>
      <c r="AL138" s="145"/>
      <c r="AM138" s="142">
        <f>AG138*'1. Standard_Cost'!$B$25+'Incremental_Cost Year 2'!AH138*'1. Standard_Cost'!$C$25+'Incremental_Cost Year 2'!AI138*'1. Standard_Cost'!$D$25+'Incremental_Cost Year 2'!AJ138+'Incremental_Cost Year 2'!AL138+AK138</f>
        <v>0</v>
      </c>
      <c r="AN138" s="142">
        <f>AM138*'1. Standard_Cost'!$C$29</f>
        <v>0</v>
      </c>
      <c r="AO138" s="160"/>
      <c r="AQ138" s="20">
        <f t="shared" si="241"/>
        <v>0</v>
      </c>
      <c r="AR138" s="20">
        <f t="shared" si="242"/>
        <v>0</v>
      </c>
      <c r="AS138" s="20">
        <f t="shared" si="243"/>
        <v>0</v>
      </c>
      <c r="AT138" s="20">
        <f t="shared" si="244"/>
        <v>0</v>
      </c>
      <c r="AU138" s="24"/>
      <c r="AV138" s="24">
        <v>0</v>
      </c>
      <c r="AW138" s="24"/>
      <c r="AX138" s="24"/>
      <c r="AY138" s="24"/>
      <c r="AZ138" s="24"/>
      <c r="BA138" s="24"/>
      <c r="BB138" s="25">
        <f t="shared" si="240"/>
        <v>0</v>
      </c>
    </row>
    <row r="139" spans="1:54" ht="15.6" outlineLevel="2">
      <c r="A139" s="132"/>
      <c r="B139" s="136"/>
      <c r="C139" s="189"/>
      <c r="D139" s="86"/>
      <c r="E139" s="86"/>
      <c r="F139" s="86"/>
      <c r="G139" s="157"/>
      <c r="H139" s="219" t="s">
        <v>519</v>
      </c>
      <c r="I139" s="138"/>
      <c r="J139" s="139"/>
      <c r="K139" s="139"/>
      <c r="L139" s="140" t="str">
        <f>IF(I139&lt;&gt;0,((VLOOKUP(I139,'1. Standard_Cost'!$B$4:$D$9,2)+VLOOKUP(I139,'1. Standard_Cost'!$B$4:$D$9,3))*J139*K139),"0")</f>
        <v>0</v>
      </c>
      <c r="M139" s="140">
        <f>L139*'1. Standard_Cost'!$F$4</f>
        <v>0</v>
      </c>
      <c r="N139" s="141"/>
      <c r="O139" s="141"/>
      <c r="P139" s="141"/>
      <c r="Q139" s="141"/>
      <c r="R139" s="142">
        <f>'1. Standard_Cost'!$B$13*N139*P139</f>
        <v>0</v>
      </c>
      <c r="S139" s="142">
        <f>N139*O139*P139*'1. Standard_Cost'!$C$13</f>
        <v>0</v>
      </c>
      <c r="T139" s="142">
        <f>N139*P139*Q139*'1. Standard_Cost'!$D$13</f>
        <v>0</v>
      </c>
      <c r="U139" s="142">
        <f>N139*O139*'1. Standard_Cost'!$E$13</f>
        <v>0</v>
      </c>
      <c r="V139" s="141"/>
      <c r="W139" s="141"/>
      <c r="X139" s="141"/>
      <c r="Y139" s="142">
        <f>+V139*((X139*'1. Standard_Cost'!$B$17)+(W139*X139*'1. Standard_Cost'!$C$17))</f>
        <v>0</v>
      </c>
      <c r="Z139" s="141"/>
      <c r="AA139" s="141"/>
      <c r="AB139" s="142">
        <f>+Z139*'1. Standard_Cost'!$B$21+AA139*'1. Standard_Cost'!$C$21</f>
        <v>0</v>
      </c>
      <c r="AC139" s="143"/>
      <c r="AD139" s="144"/>
      <c r="AE139" s="142">
        <f>SUM(AD139,AC139,AB139,Y139,U139,T139,S139,R139)*'1. Standard_Cost'!$B$29</f>
        <v>0</v>
      </c>
      <c r="AF139" s="142">
        <f t="shared" si="236"/>
        <v>0</v>
      </c>
      <c r="AG139" s="141"/>
      <c r="AH139" s="141"/>
      <c r="AI139" s="141"/>
      <c r="AJ139" s="145"/>
      <c r="AK139" s="145"/>
      <c r="AL139" s="145"/>
      <c r="AM139" s="142">
        <f>AG139*'1. Standard_Cost'!$B$25+'Incremental_Cost Year 2'!AH139*'1. Standard_Cost'!$C$25+'Incremental_Cost Year 2'!AI139*'1. Standard_Cost'!$D$25+'Incremental_Cost Year 2'!AJ139+'Incremental_Cost Year 2'!AL139+AK139</f>
        <v>0</v>
      </c>
      <c r="AN139" s="142">
        <f>AM139*'1. Standard_Cost'!$C$29</f>
        <v>0</v>
      </c>
      <c r="AO139" s="160"/>
      <c r="AQ139" s="20">
        <f t="shared" si="241"/>
        <v>0</v>
      </c>
      <c r="AR139" s="20">
        <f t="shared" si="242"/>
        <v>0</v>
      </c>
      <c r="AS139" s="20">
        <f t="shared" si="243"/>
        <v>0</v>
      </c>
      <c r="AT139" s="20">
        <f t="shared" si="244"/>
        <v>0</v>
      </c>
      <c r="AU139" s="24"/>
      <c r="AV139" s="24">
        <v>0</v>
      </c>
      <c r="AW139" s="24"/>
      <c r="AX139" s="24"/>
      <c r="AY139" s="24"/>
      <c r="AZ139" s="24"/>
      <c r="BA139" s="24"/>
      <c r="BB139" s="25">
        <f t="shared" si="240"/>
        <v>0</v>
      </c>
    </row>
    <row r="140" spans="1:54" ht="46.8" outlineLevel="2">
      <c r="A140" s="132"/>
      <c r="B140" s="136"/>
      <c r="C140" s="169"/>
      <c r="D140" s="84"/>
      <c r="E140" s="84"/>
      <c r="F140" s="84"/>
      <c r="G140" s="83"/>
      <c r="H140" s="213" t="s">
        <v>451</v>
      </c>
      <c r="I140" s="138"/>
      <c r="J140" s="139"/>
      <c r="K140" s="139"/>
      <c r="L140" s="140" t="str">
        <f>IF(I140&lt;&gt;0,((VLOOKUP(I140,'1. Standard_Cost'!$B$4:$D$9,2)+VLOOKUP(I140,'1. Standard_Cost'!$B$4:$D$9,3))*J140*K140),"0")</f>
        <v>0</v>
      </c>
      <c r="M140" s="140">
        <f>L140*'1. Standard_Cost'!$F$4</f>
        <v>0</v>
      </c>
      <c r="N140" s="141"/>
      <c r="O140" s="141"/>
      <c r="P140" s="141"/>
      <c r="Q140" s="141"/>
      <c r="R140" s="142">
        <f>'1. Standard_Cost'!$B$13*N140*P140</f>
        <v>0</v>
      </c>
      <c r="S140" s="142">
        <f>N140*O140*P140*'1. Standard_Cost'!$C$13</f>
        <v>0</v>
      </c>
      <c r="T140" s="142">
        <f>N140*P140*Q140*'1. Standard_Cost'!$D$13</f>
        <v>0</v>
      </c>
      <c r="U140" s="142">
        <f>N140*O140*'1. Standard_Cost'!$E$13</f>
        <v>0</v>
      </c>
      <c r="V140" s="141"/>
      <c r="W140" s="141"/>
      <c r="X140" s="141"/>
      <c r="Y140" s="142">
        <f>+V140*((X140*'1. Standard_Cost'!$B$17)+(W140*X140*'1. Standard_Cost'!$C$17))</f>
        <v>0</v>
      </c>
      <c r="Z140" s="141"/>
      <c r="AA140" s="141"/>
      <c r="AB140" s="142">
        <f>+Z140*'1. Standard_Cost'!$B$21+AA140*'1. Standard_Cost'!$C$21</f>
        <v>0</v>
      </c>
      <c r="AC140" s="143"/>
      <c r="AD140" s="144"/>
      <c r="AE140" s="142">
        <f>SUM(AD140,AC140,AB140,Y140,U140,T140,S140,R140)*'1. Standard_Cost'!$B$29</f>
        <v>0</v>
      </c>
      <c r="AF140" s="142">
        <f t="shared" si="236"/>
        <v>0</v>
      </c>
      <c r="AG140" s="141"/>
      <c r="AH140" s="141"/>
      <c r="AI140" s="141"/>
      <c r="AJ140" s="145"/>
      <c r="AK140" s="145"/>
      <c r="AL140" s="145"/>
      <c r="AM140" s="142">
        <f>AG140*'1. Standard_Cost'!$B$25+'Incremental_Cost Year 2'!AH140*'1. Standard_Cost'!$C$25+'Incremental_Cost Year 2'!AI140*'1. Standard_Cost'!$D$25+'Incremental_Cost Year 2'!AJ140+'Incremental_Cost Year 2'!AL140+AK140</f>
        <v>0</v>
      </c>
      <c r="AN140" s="142">
        <f>AM140*'1. Standard_Cost'!$C$29</f>
        <v>0</v>
      </c>
      <c r="AO140" s="160"/>
      <c r="AQ140" s="20">
        <f t="shared" si="241"/>
        <v>0</v>
      </c>
      <c r="AR140" s="20">
        <f t="shared" si="242"/>
        <v>0</v>
      </c>
      <c r="AS140" s="20">
        <f t="shared" si="243"/>
        <v>0</v>
      </c>
      <c r="AT140" s="20">
        <f t="shared" si="244"/>
        <v>0</v>
      </c>
      <c r="AU140" s="24"/>
      <c r="AV140" s="24"/>
      <c r="AW140" s="24"/>
      <c r="AX140" s="24"/>
      <c r="AY140" s="24"/>
      <c r="AZ140" s="24"/>
      <c r="BA140" s="24"/>
      <c r="BB140" s="25">
        <f t="shared" si="240"/>
        <v>0</v>
      </c>
    </row>
    <row r="141" spans="1:54" ht="15.6" outlineLevel="2">
      <c r="A141" s="132"/>
      <c r="B141" s="136"/>
      <c r="C141" s="189"/>
      <c r="D141" s="84"/>
      <c r="E141" s="84"/>
      <c r="F141" s="84"/>
      <c r="G141" s="83"/>
      <c r="H141" s="209" t="s">
        <v>515</v>
      </c>
      <c r="I141" s="138"/>
      <c r="J141" s="139"/>
      <c r="K141" s="139"/>
      <c r="L141" s="140" t="str">
        <f>IF(I141&lt;&gt;0,((VLOOKUP(I141,'1. Standard_Cost'!$B$4:$D$9,2)+VLOOKUP(I141,'1. Standard_Cost'!$B$4:$D$9,3))*J141*K141),"0")</f>
        <v>0</v>
      </c>
      <c r="M141" s="140">
        <f>L141*'1. Standard_Cost'!$F$4</f>
        <v>0</v>
      </c>
      <c r="N141" s="141"/>
      <c r="O141" s="141"/>
      <c r="P141" s="141"/>
      <c r="Q141" s="141"/>
      <c r="R141" s="142">
        <f>'1. Standard_Cost'!$B$13*N141*P141</f>
        <v>0</v>
      </c>
      <c r="S141" s="142">
        <f>N141*O141*P141*'1. Standard_Cost'!$C$13</f>
        <v>0</v>
      </c>
      <c r="T141" s="142">
        <f>N141*P141*Q141*'1. Standard_Cost'!$D$13</f>
        <v>0</v>
      </c>
      <c r="U141" s="142">
        <f>N141*O141*'1. Standard_Cost'!$E$13</f>
        <v>0</v>
      </c>
      <c r="V141" s="141"/>
      <c r="W141" s="141"/>
      <c r="X141" s="141"/>
      <c r="Y141" s="142">
        <f>+V141*((X141*'1. Standard_Cost'!$B$17)+(W141*X141*'1. Standard_Cost'!$C$17))</f>
        <v>0</v>
      </c>
      <c r="Z141" s="141"/>
      <c r="AA141" s="141"/>
      <c r="AB141" s="142">
        <f>+Z141*'1. Standard_Cost'!$B$21+AA141*'1. Standard_Cost'!$C$21</f>
        <v>0</v>
      </c>
      <c r="AC141" s="143"/>
      <c r="AD141" s="144"/>
      <c r="AE141" s="142">
        <f>SUM(AD141,AC141,AB141,Y141,U141,T141,S141,R141)*'1. Standard_Cost'!$B$29</f>
        <v>0</v>
      </c>
      <c r="AF141" s="142">
        <f t="shared" si="236"/>
        <v>0</v>
      </c>
      <c r="AG141" s="141"/>
      <c r="AH141" s="141"/>
      <c r="AI141" s="141"/>
      <c r="AJ141" s="145"/>
      <c r="AK141" s="145"/>
      <c r="AL141" s="145"/>
      <c r="AM141" s="142">
        <f>AG141*'1. Standard_Cost'!$B$25+'Incremental_Cost Year 2'!AH141*'1. Standard_Cost'!$C$25+'Incremental_Cost Year 2'!AI141*'1. Standard_Cost'!$D$25+'Incremental_Cost Year 2'!AJ141+'Incremental_Cost Year 2'!AL141+AK141</f>
        <v>0</v>
      </c>
      <c r="AN141" s="142">
        <f>AM141*'1. Standard_Cost'!$C$29</f>
        <v>0</v>
      </c>
      <c r="AO141" s="160"/>
      <c r="AQ141" s="20">
        <f t="shared" si="241"/>
        <v>0</v>
      </c>
      <c r="AR141" s="20">
        <f t="shared" si="242"/>
        <v>0</v>
      </c>
      <c r="AS141" s="20">
        <f t="shared" si="243"/>
        <v>0</v>
      </c>
      <c r="AT141" s="20">
        <f t="shared" si="244"/>
        <v>0</v>
      </c>
      <c r="AU141" s="24"/>
      <c r="AV141" s="24">
        <v>0</v>
      </c>
      <c r="AW141" s="24"/>
      <c r="AX141" s="24"/>
      <c r="AY141" s="24"/>
      <c r="AZ141" s="24"/>
      <c r="BA141" s="24"/>
      <c r="BB141" s="25">
        <f t="shared" si="240"/>
        <v>0</v>
      </c>
    </row>
    <row r="142" spans="1:54" ht="15.6" outlineLevel="2">
      <c r="A142" s="132"/>
      <c r="B142" s="136"/>
      <c r="C142" s="189"/>
      <c r="D142" s="84"/>
      <c r="E142" s="84"/>
      <c r="F142" s="84"/>
      <c r="G142" s="83"/>
      <c r="H142" s="209" t="s">
        <v>520</v>
      </c>
      <c r="I142" s="138"/>
      <c r="J142" s="139"/>
      <c r="K142" s="139"/>
      <c r="L142" s="140" t="str">
        <f>IF(I142&lt;&gt;0,((VLOOKUP(I142,'1. Standard_Cost'!$B$4:$D$9,2)+VLOOKUP(I142,'1. Standard_Cost'!$B$4:$D$9,3))*J142*K142),"0")</f>
        <v>0</v>
      </c>
      <c r="M142" s="140">
        <f>L142*'1. Standard_Cost'!$F$4</f>
        <v>0</v>
      </c>
      <c r="N142" s="141"/>
      <c r="O142" s="141"/>
      <c r="P142" s="141"/>
      <c r="Q142" s="141"/>
      <c r="R142" s="142">
        <f>'1. Standard_Cost'!$B$13*N142*P142</f>
        <v>0</v>
      </c>
      <c r="S142" s="142">
        <f>N142*O142*P142*'1. Standard_Cost'!$C$13</f>
        <v>0</v>
      </c>
      <c r="T142" s="142">
        <f>N142*P142*Q142*'1. Standard_Cost'!$D$13</f>
        <v>0</v>
      </c>
      <c r="U142" s="142">
        <f>N142*O142*'1. Standard_Cost'!$E$13</f>
        <v>0</v>
      </c>
      <c r="V142" s="141"/>
      <c r="W142" s="141"/>
      <c r="X142" s="141"/>
      <c r="Y142" s="142">
        <f>+V142*((X142*'1. Standard_Cost'!$B$17)+(W142*X142*'1. Standard_Cost'!$C$17))</f>
        <v>0</v>
      </c>
      <c r="Z142" s="141"/>
      <c r="AA142" s="141"/>
      <c r="AB142" s="142">
        <f>+Z142*'1. Standard_Cost'!$B$21+AA142*'1. Standard_Cost'!$C$21</f>
        <v>0</v>
      </c>
      <c r="AC142" s="143"/>
      <c r="AD142" s="144"/>
      <c r="AE142" s="142">
        <f>SUM(AD142,AC142,AB142,Y142,U142,T142,S142,R142)*'1. Standard_Cost'!$B$29</f>
        <v>0</v>
      </c>
      <c r="AF142" s="142">
        <f t="shared" si="236"/>
        <v>0</v>
      </c>
      <c r="AG142" s="141"/>
      <c r="AH142" s="141"/>
      <c r="AI142" s="141"/>
      <c r="AJ142" s="145"/>
      <c r="AK142" s="145"/>
      <c r="AL142" s="145"/>
      <c r="AM142" s="142">
        <f>AG142*'1. Standard_Cost'!$B$25+'Incremental_Cost Year 2'!AH142*'1. Standard_Cost'!$C$25+'Incremental_Cost Year 2'!AI142*'1. Standard_Cost'!$D$25+'Incremental_Cost Year 2'!AJ142+'Incremental_Cost Year 2'!AL142+AK142</f>
        <v>0</v>
      </c>
      <c r="AN142" s="142">
        <f>AM142*'1. Standard_Cost'!$C$29</f>
        <v>0</v>
      </c>
      <c r="AO142" s="160"/>
      <c r="AQ142" s="20">
        <f t="shared" si="241"/>
        <v>0</v>
      </c>
      <c r="AR142" s="20">
        <f t="shared" si="242"/>
        <v>0</v>
      </c>
      <c r="AS142" s="20">
        <f t="shared" si="243"/>
        <v>0</v>
      </c>
      <c r="AT142" s="20">
        <f t="shared" si="244"/>
        <v>0</v>
      </c>
      <c r="AU142" s="24"/>
      <c r="AV142" s="24">
        <v>0</v>
      </c>
      <c r="AW142" s="24"/>
      <c r="AX142" s="24"/>
      <c r="AY142" s="24"/>
      <c r="AZ142" s="24"/>
      <c r="BA142" s="24"/>
      <c r="BB142" s="25">
        <f t="shared" si="240"/>
        <v>0</v>
      </c>
    </row>
    <row r="143" spans="1:54" ht="15.6" outlineLevel="2">
      <c r="A143" s="132"/>
      <c r="B143" s="136"/>
      <c r="C143" s="189"/>
      <c r="D143" s="84"/>
      <c r="E143" s="84"/>
      <c r="F143" s="84"/>
      <c r="G143" s="83"/>
      <c r="H143" s="209" t="s">
        <v>516</v>
      </c>
      <c r="I143" s="138"/>
      <c r="J143" s="139"/>
      <c r="K143" s="139"/>
      <c r="L143" s="140" t="str">
        <f>IF(I143&lt;&gt;0,((VLOOKUP(I143,'1. Standard_Cost'!$B$4:$D$9,2)+VLOOKUP(I143,'1. Standard_Cost'!$B$4:$D$9,3))*J143*K143),"0")</f>
        <v>0</v>
      </c>
      <c r="M143" s="140">
        <f>L143*'1. Standard_Cost'!$F$4</f>
        <v>0</v>
      </c>
      <c r="N143" s="141"/>
      <c r="O143" s="141"/>
      <c r="P143" s="141"/>
      <c r="Q143" s="141"/>
      <c r="R143" s="142">
        <f>'1. Standard_Cost'!$B$13*N143*P143</f>
        <v>0</v>
      </c>
      <c r="S143" s="142">
        <f>N143*O143*P143*'1. Standard_Cost'!$C$13</f>
        <v>0</v>
      </c>
      <c r="T143" s="142">
        <f>N143*P143*Q143*'1. Standard_Cost'!$D$13</f>
        <v>0</v>
      </c>
      <c r="U143" s="142">
        <f>N143*O143*'1. Standard_Cost'!$E$13</f>
        <v>0</v>
      </c>
      <c r="V143" s="141"/>
      <c r="W143" s="141"/>
      <c r="X143" s="141"/>
      <c r="Y143" s="142">
        <f>+V143*((X143*'1. Standard_Cost'!$B$17)+(W143*X143*'1. Standard_Cost'!$C$17))</f>
        <v>0</v>
      </c>
      <c r="Z143" s="141"/>
      <c r="AA143" s="141"/>
      <c r="AB143" s="142">
        <f>+Z143*'1. Standard_Cost'!$B$21+AA143*'1. Standard_Cost'!$C$21</f>
        <v>0</v>
      </c>
      <c r="AC143" s="143"/>
      <c r="AD143" s="144"/>
      <c r="AE143" s="142">
        <f>SUM(AD143,AC143,AB143,Y143,U143,T143,S143,R143)*'1. Standard_Cost'!$B$29</f>
        <v>0</v>
      </c>
      <c r="AF143" s="142">
        <f t="shared" si="236"/>
        <v>0</v>
      </c>
      <c r="AG143" s="141"/>
      <c r="AH143" s="141"/>
      <c r="AI143" s="141"/>
      <c r="AJ143" s="145"/>
      <c r="AK143" s="145"/>
      <c r="AL143" s="145"/>
      <c r="AM143" s="142">
        <f>AG143*'1. Standard_Cost'!$B$25+'Incremental_Cost Year 2'!AH143*'1. Standard_Cost'!$C$25+'Incremental_Cost Year 2'!AI143*'1. Standard_Cost'!$D$25+'Incremental_Cost Year 2'!AJ143+'Incremental_Cost Year 2'!AL143+AK143</f>
        <v>0</v>
      </c>
      <c r="AN143" s="142">
        <f>AM143*'1. Standard_Cost'!$C$29</f>
        <v>0</v>
      </c>
      <c r="AO143" s="160"/>
      <c r="AQ143" s="20">
        <f t="shared" si="241"/>
        <v>0</v>
      </c>
      <c r="AR143" s="20">
        <f t="shared" si="242"/>
        <v>0</v>
      </c>
      <c r="AS143" s="20">
        <f t="shared" si="243"/>
        <v>0</v>
      </c>
      <c r="AT143" s="20">
        <f t="shared" si="244"/>
        <v>0</v>
      </c>
      <c r="AU143" s="24"/>
      <c r="AV143" s="24">
        <v>0</v>
      </c>
      <c r="AW143" s="24"/>
      <c r="AX143" s="24"/>
      <c r="AY143" s="24"/>
      <c r="AZ143" s="24"/>
      <c r="BA143" s="24"/>
      <c r="BB143" s="25">
        <f t="shared" si="240"/>
        <v>0</v>
      </c>
    </row>
    <row r="144" spans="1:54" ht="15.6" outlineLevel="2">
      <c r="A144" s="132"/>
      <c r="B144" s="136"/>
      <c r="C144" s="189"/>
      <c r="D144" s="84"/>
      <c r="E144" s="84"/>
      <c r="F144" s="84"/>
      <c r="G144" s="83"/>
      <c r="H144" s="209" t="s">
        <v>517</v>
      </c>
      <c r="I144" s="138"/>
      <c r="J144" s="139"/>
      <c r="K144" s="139"/>
      <c r="L144" s="140" t="str">
        <f>IF(I144&lt;&gt;0,((VLOOKUP(I144,'1. Standard_Cost'!$B$4:$D$9,2)+VLOOKUP(I144,'1. Standard_Cost'!$B$4:$D$9,3))*J144*K144),"0")</f>
        <v>0</v>
      </c>
      <c r="M144" s="140">
        <f>L144*'1. Standard_Cost'!$F$4</f>
        <v>0</v>
      </c>
      <c r="N144" s="141"/>
      <c r="O144" s="141"/>
      <c r="P144" s="141"/>
      <c r="Q144" s="141"/>
      <c r="R144" s="142">
        <f>'1. Standard_Cost'!$B$13*N144*P144</f>
        <v>0</v>
      </c>
      <c r="S144" s="142">
        <f>N144*O144*P144*'1. Standard_Cost'!$C$13</f>
        <v>0</v>
      </c>
      <c r="T144" s="142">
        <f>N144*P144*Q144*'1. Standard_Cost'!$D$13</f>
        <v>0</v>
      </c>
      <c r="U144" s="142">
        <f>N144*O144*'1. Standard_Cost'!$E$13</f>
        <v>0</v>
      </c>
      <c r="V144" s="141"/>
      <c r="W144" s="141"/>
      <c r="X144" s="141"/>
      <c r="Y144" s="142">
        <f>+V144*((X144*'1. Standard_Cost'!$B$17)+(W144*X144*'1. Standard_Cost'!$C$17))</f>
        <v>0</v>
      </c>
      <c r="Z144" s="141"/>
      <c r="AA144" s="141"/>
      <c r="AB144" s="142">
        <f>+Z144*'1. Standard_Cost'!$B$21+AA144*'1. Standard_Cost'!$C$21</f>
        <v>0</v>
      </c>
      <c r="AC144" s="143"/>
      <c r="AD144" s="144"/>
      <c r="AE144" s="142">
        <f>SUM(AD144,AC144,AB144,Y144,U144,T144,S144,R144)*'1. Standard_Cost'!$B$29</f>
        <v>0</v>
      </c>
      <c r="AF144" s="142">
        <f t="shared" si="236"/>
        <v>0</v>
      </c>
      <c r="AG144" s="141"/>
      <c r="AH144" s="141"/>
      <c r="AI144" s="141"/>
      <c r="AJ144" s="145"/>
      <c r="AK144" s="145"/>
      <c r="AL144" s="145"/>
      <c r="AM144" s="142">
        <f>AG144*'1. Standard_Cost'!$B$25+'Incremental_Cost Year 2'!AH144*'1. Standard_Cost'!$C$25+'Incremental_Cost Year 2'!AI144*'1. Standard_Cost'!$D$25+'Incremental_Cost Year 2'!AJ144+'Incremental_Cost Year 2'!AL144+AK144</f>
        <v>0</v>
      </c>
      <c r="AN144" s="142">
        <f>AM144*'1. Standard_Cost'!$C$29</f>
        <v>0</v>
      </c>
      <c r="AO144" s="160"/>
      <c r="AQ144" s="20">
        <f t="shared" si="241"/>
        <v>0</v>
      </c>
      <c r="AR144" s="20">
        <f t="shared" si="242"/>
        <v>0</v>
      </c>
      <c r="AS144" s="20">
        <f t="shared" si="243"/>
        <v>0</v>
      </c>
      <c r="AT144" s="20">
        <f t="shared" si="244"/>
        <v>0</v>
      </c>
      <c r="AU144" s="24"/>
      <c r="AV144" s="24">
        <v>0</v>
      </c>
      <c r="AW144" s="24"/>
      <c r="AX144" s="24"/>
      <c r="AY144" s="24"/>
      <c r="AZ144" s="24"/>
      <c r="BA144" s="24"/>
      <c r="BB144" s="25">
        <f t="shared" si="240"/>
        <v>0</v>
      </c>
    </row>
    <row r="145" spans="1:54" ht="15.6" outlineLevel="2">
      <c r="A145" s="132"/>
      <c r="B145" s="136"/>
      <c r="C145" s="189"/>
      <c r="D145" s="84"/>
      <c r="E145" s="84"/>
      <c r="F145" s="84"/>
      <c r="G145" s="83"/>
      <c r="H145" s="209" t="s">
        <v>518</v>
      </c>
      <c r="I145" s="138"/>
      <c r="J145" s="139"/>
      <c r="K145" s="139"/>
      <c r="L145" s="140" t="str">
        <f>IF(I145&lt;&gt;0,((VLOOKUP(I145,'1. Standard_Cost'!$B$4:$D$9,2)+VLOOKUP(I145,'1. Standard_Cost'!$B$4:$D$9,3))*J145*K145),"0")</f>
        <v>0</v>
      </c>
      <c r="M145" s="140">
        <f>L145*'1. Standard_Cost'!$F$4</f>
        <v>0</v>
      </c>
      <c r="N145" s="141"/>
      <c r="O145" s="141"/>
      <c r="P145" s="141"/>
      <c r="Q145" s="141"/>
      <c r="R145" s="142">
        <f>'1. Standard_Cost'!$B$13*N145*P145</f>
        <v>0</v>
      </c>
      <c r="S145" s="142">
        <f>N145*O145*P145*'1. Standard_Cost'!$C$13</f>
        <v>0</v>
      </c>
      <c r="T145" s="142">
        <f>N145*P145*Q145*'1. Standard_Cost'!$D$13</f>
        <v>0</v>
      </c>
      <c r="U145" s="142">
        <f>N145*O145*'1. Standard_Cost'!$E$13</f>
        <v>0</v>
      </c>
      <c r="V145" s="141"/>
      <c r="W145" s="141"/>
      <c r="X145" s="141"/>
      <c r="Y145" s="142">
        <f>+V145*((X145*'1. Standard_Cost'!$B$17)+(W145*X145*'1. Standard_Cost'!$C$17))</f>
        <v>0</v>
      </c>
      <c r="Z145" s="141"/>
      <c r="AA145" s="141"/>
      <c r="AB145" s="142">
        <f>+Z145*'1. Standard_Cost'!$B$21+AA145*'1. Standard_Cost'!$C$21</f>
        <v>0</v>
      </c>
      <c r="AC145" s="143"/>
      <c r="AD145" s="144"/>
      <c r="AE145" s="142">
        <f>SUM(AD145,AC145,AB145,Y145,U145,T145,S145,R145)*'1. Standard_Cost'!$B$29</f>
        <v>0</v>
      </c>
      <c r="AF145" s="142">
        <f t="shared" si="236"/>
        <v>0</v>
      </c>
      <c r="AG145" s="141"/>
      <c r="AH145" s="141"/>
      <c r="AI145" s="141"/>
      <c r="AJ145" s="145"/>
      <c r="AK145" s="145"/>
      <c r="AL145" s="145"/>
      <c r="AM145" s="142">
        <f>AG145*'1. Standard_Cost'!$B$25+'Incremental_Cost Year 2'!AH145*'1. Standard_Cost'!$C$25+'Incremental_Cost Year 2'!AI145*'1. Standard_Cost'!$D$25+'Incremental_Cost Year 2'!AJ145+'Incremental_Cost Year 2'!AL145+AK145</f>
        <v>0</v>
      </c>
      <c r="AN145" s="142">
        <f>AM145*'1. Standard_Cost'!$C$29</f>
        <v>0</v>
      </c>
      <c r="AO145" s="160"/>
      <c r="AQ145" s="20">
        <f t="shared" si="241"/>
        <v>0</v>
      </c>
      <c r="AR145" s="20">
        <f t="shared" si="242"/>
        <v>0</v>
      </c>
      <c r="AS145" s="20">
        <f t="shared" si="243"/>
        <v>0</v>
      </c>
      <c r="AT145" s="20">
        <f t="shared" si="244"/>
        <v>0</v>
      </c>
      <c r="AU145" s="24"/>
      <c r="AV145" s="24">
        <v>0</v>
      </c>
      <c r="AW145" s="24"/>
      <c r="AX145" s="24"/>
      <c r="AY145" s="24"/>
      <c r="AZ145" s="24"/>
      <c r="BA145" s="24"/>
      <c r="BB145" s="25">
        <f t="shared" si="240"/>
        <v>0</v>
      </c>
    </row>
    <row r="146" spans="1:54" ht="15.6" outlineLevel="2">
      <c r="A146" s="132"/>
      <c r="B146" s="136"/>
      <c r="C146" s="189"/>
      <c r="D146" s="84"/>
      <c r="E146" s="84"/>
      <c r="F146" s="84"/>
      <c r="G146" s="83"/>
      <c r="H146" s="209" t="s">
        <v>519</v>
      </c>
      <c r="I146" s="138"/>
      <c r="J146" s="139"/>
      <c r="K146" s="139"/>
      <c r="L146" s="140" t="str">
        <f>IF(I146&lt;&gt;0,((VLOOKUP(I146,'1. Standard_Cost'!$B$4:$D$9,2)+VLOOKUP(I146,'1. Standard_Cost'!$B$4:$D$9,3))*J146*K146),"0")</f>
        <v>0</v>
      </c>
      <c r="M146" s="140">
        <f>L146*'1. Standard_Cost'!$F$4</f>
        <v>0</v>
      </c>
      <c r="N146" s="141"/>
      <c r="O146" s="141"/>
      <c r="P146" s="141"/>
      <c r="Q146" s="141"/>
      <c r="R146" s="142">
        <f>'1. Standard_Cost'!$B$13*N146*P146</f>
        <v>0</v>
      </c>
      <c r="S146" s="142">
        <f>N146*O146*P146*'1. Standard_Cost'!$C$13</f>
        <v>0</v>
      </c>
      <c r="T146" s="142">
        <f>N146*P146*Q146*'1. Standard_Cost'!$D$13</f>
        <v>0</v>
      </c>
      <c r="U146" s="142">
        <f>N146*O146*'1. Standard_Cost'!$E$13</f>
        <v>0</v>
      </c>
      <c r="V146" s="141"/>
      <c r="W146" s="141"/>
      <c r="X146" s="141"/>
      <c r="Y146" s="142">
        <f>+V146*((X146*'1. Standard_Cost'!$B$17)+(W146*X146*'1. Standard_Cost'!$C$17))</f>
        <v>0</v>
      </c>
      <c r="Z146" s="141"/>
      <c r="AA146" s="141"/>
      <c r="AB146" s="142">
        <f>+Z146*'1. Standard_Cost'!$B$21+AA146*'1. Standard_Cost'!$C$21</f>
        <v>0</v>
      </c>
      <c r="AC146" s="143"/>
      <c r="AD146" s="144"/>
      <c r="AE146" s="142">
        <f>SUM(AD146,AC146,AB146,Y146,U146,T146,S146,R146)*'1. Standard_Cost'!$B$29</f>
        <v>0</v>
      </c>
      <c r="AF146" s="142">
        <f t="shared" si="236"/>
        <v>0</v>
      </c>
      <c r="AG146" s="141"/>
      <c r="AH146" s="141"/>
      <c r="AI146" s="141"/>
      <c r="AJ146" s="145"/>
      <c r="AK146" s="145"/>
      <c r="AL146" s="145"/>
      <c r="AM146" s="142">
        <f>AG146*'1. Standard_Cost'!$B$25+'Incremental_Cost Year 2'!AH146*'1. Standard_Cost'!$C$25+'Incremental_Cost Year 2'!AI146*'1. Standard_Cost'!$D$25+'Incremental_Cost Year 2'!AJ146+'Incremental_Cost Year 2'!AL146+AK146</f>
        <v>0</v>
      </c>
      <c r="AN146" s="142">
        <f>AM146*'1. Standard_Cost'!$C$29</f>
        <v>0</v>
      </c>
      <c r="AO146" s="160"/>
      <c r="AQ146" s="20">
        <f t="shared" si="241"/>
        <v>0</v>
      </c>
      <c r="AR146" s="20">
        <f t="shared" si="242"/>
        <v>0</v>
      </c>
      <c r="AS146" s="20">
        <f t="shared" si="243"/>
        <v>0</v>
      </c>
      <c r="AT146" s="20">
        <f t="shared" si="244"/>
        <v>0</v>
      </c>
      <c r="AU146" s="24"/>
      <c r="AV146" s="24">
        <v>0</v>
      </c>
      <c r="AW146" s="24"/>
      <c r="AX146" s="24"/>
      <c r="AY146" s="24"/>
      <c r="AZ146" s="24"/>
      <c r="BA146" s="24"/>
      <c r="BB146" s="25">
        <f t="shared" si="240"/>
        <v>0</v>
      </c>
    </row>
    <row r="147" spans="1:54" ht="27.6" outlineLevel="1">
      <c r="A147" s="132"/>
      <c r="B147" s="136"/>
      <c r="C147" s="196"/>
      <c r="D147" s="46" t="s">
        <v>581</v>
      </c>
      <c r="E147" s="86" t="s">
        <v>424</v>
      </c>
      <c r="F147" s="88" t="s">
        <v>438</v>
      </c>
      <c r="G147" s="89" t="s">
        <v>434</v>
      </c>
      <c r="H147" s="180" t="s">
        <v>425</v>
      </c>
      <c r="I147" s="146"/>
      <c r="J147" s="146"/>
      <c r="K147" s="146"/>
      <c r="L147" s="147">
        <f>SUM(L130:L146)</f>
        <v>256785</v>
      </c>
      <c r="M147" s="147">
        <f>SUM(M130:M146)</f>
        <v>42883.095000000001</v>
      </c>
      <c r="N147" s="147"/>
      <c r="O147" s="146"/>
      <c r="P147" s="146"/>
      <c r="Q147" s="146"/>
      <c r="R147" s="147">
        <f t="shared" ref="R147:U147" si="245">SUM(R130:R146)</f>
        <v>0</v>
      </c>
      <c r="S147" s="147">
        <f t="shared" si="245"/>
        <v>0</v>
      </c>
      <c r="T147" s="147">
        <f t="shared" si="245"/>
        <v>0</v>
      </c>
      <c r="U147" s="147">
        <f t="shared" si="245"/>
        <v>0</v>
      </c>
      <c r="V147" s="146"/>
      <c r="W147" s="146"/>
      <c r="X147" s="146"/>
      <c r="Y147" s="147">
        <f>SUM(Y130:Y146)</f>
        <v>0</v>
      </c>
      <c r="Z147" s="146"/>
      <c r="AA147" s="146"/>
      <c r="AB147" s="147">
        <f t="shared" ref="AB147:AF147" si="246">SUM(AB130:AB146)</f>
        <v>0</v>
      </c>
      <c r="AC147" s="147">
        <f t="shared" si="246"/>
        <v>45000</v>
      </c>
      <c r="AD147" s="147">
        <f t="shared" si="246"/>
        <v>0</v>
      </c>
      <c r="AE147" s="147">
        <f t="shared" si="246"/>
        <v>9000</v>
      </c>
      <c r="AF147" s="147">
        <f t="shared" si="246"/>
        <v>54000</v>
      </c>
      <c r="AG147" s="146"/>
      <c r="AH147" s="146"/>
      <c r="AI147" s="146"/>
      <c r="AJ147" s="147">
        <f t="shared" ref="AJ147:AN147" si="247">SUM(AJ130:AJ146)</f>
        <v>0</v>
      </c>
      <c r="AK147" s="147">
        <f t="shared" si="247"/>
        <v>0</v>
      </c>
      <c r="AL147" s="147">
        <f t="shared" si="247"/>
        <v>0</v>
      </c>
      <c r="AM147" s="147">
        <f t="shared" si="247"/>
        <v>0</v>
      </c>
      <c r="AN147" s="147">
        <f t="shared" si="247"/>
        <v>0</v>
      </c>
      <c r="AO147" s="166"/>
      <c r="AP147" s="32"/>
      <c r="AQ147" s="147">
        <f t="shared" ref="AQ147:BB147" si="248">SUM(AQ130:AQ146)</f>
        <v>299668.09499999997</v>
      </c>
      <c r="AR147" s="147">
        <f t="shared" si="248"/>
        <v>54000</v>
      </c>
      <c r="AS147" s="147">
        <f t="shared" si="248"/>
        <v>0</v>
      </c>
      <c r="AT147" s="147">
        <f t="shared" si="248"/>
        <v>353668.09499999997</v>
      </c>
      <c r="AU147" s="147">
        <f t="shared" si="248"/>
        <v>299668.09499999997</v>
      </c>
      <c r="AV147" s="147">
        <f t="shared" si="248"/>
        <v>0</v>
      </c>
      <c r="AW147" s="147">
        <f t="shared" si="248"/>
        <v>0</v>
      </c>
      <c r="AX147" s="147">
        <f t="shared" si="248"/>
        <v>0</v>
      </c>
      <c r="AY147" s="147">
        <f t="shared" si="248"/>
        <v>0</v>
      </c>
      <c r="AZ147" s="147">
        <f t="shared" si="248"/>
        <v>0</v>
      </c>
      <c r="BA147" s="147">
        <f t="shared" si="248"/>
        <v>0</v>
      </c>
      <c r="BB147" s="147">
        <f t="shared" si="248"/>
        <v>-54000</v>
      </c>
    </row>
    <row r="148" spans="1:54" s="14" customFormat="1">
      <c r="A148" s="135"/>
      <c r="B148" s="226" t="s">
        <v>426</v>
      </c>
      <c r="C148" s="227"/>
      <c r="D148" s="227"/>
      <c r="E148" s="228"/>
      <c r="F148" s="56"/>
      <c r="G148" s="56"/>
      <c r="H148" s="56" t="s">
        <v>300</v>
      </c>
      <c r="I148" s="62"/>
      <c r="J148" s="62"/>
      <c r="K148" s="62"/>
      <c r="L148" s="63">
        <f>SUM(L149,L170)</f>
        <v>2402740</v>
      </c>
      <c r="M148" s="63">
        <f>SUM(M149,M170)</f>
        <v>401257.58000000007</v>
      </c>
      <c r="N148" s="62"/>
      <c r="O148" s="62"/>
      <c r="P148" s="62"/>
      <c r="Q148" s="62"/>
      <c r="R148" s="63">
        <f>SUM(R149,R170)</f>
        <v>90000</v>
      </c>
      <c r="S148" s="63">
        <f>SUM(S149,S170)</f>
        <v>67500</v>
      </c>
      <c r="T148" s="63">
        <f>SUM(T149,T170)</f>
        <v>0</v>
      </c>
      <c r="U148" s="63">
        <f>SUM(U149,U170)</f>
        <v>600000</v>
      </c>
      <c r="V148" s="62"/>
      <c r="W148" s="62"/>
      <c r="X148" s="62"/>
      <c r="Y148" s="63">
        <f>SUM(Y149,Y170)</f>
        <v>0</v>
      </c>
      <c r="Z148" s="62"/>
      <c r="AA148" s="62"/>
      <c r="AB148" s="63">
        <f>SUM(AB149,AB170)</f>
        <v>931000</v>
      </c>
      <c r="AC148" s="63">
        <f>SUM(AC149,AC170)</f>
        <v>4443000</v>
      </c>
      <c r="AD148" s="63">
        <f>SUM(AD149,AD170)</f>
        <v>0</v>
      </c>
      <c r="AE148" s="63">
        <f>SUM(AE149,AE170)</f>
        <v>1226300</v>
      </c>
      <c r="AF148" s="63">
        <f>SUM(AF149,AF170)</f>
        <v>7357800</v>
      </c>
      <c r="AG148" s="62"/>
      <c r="AH148" s="62"/>
      <c r="AI148" s="62"/>
      <c r="AJ148" s="63">
        <f>SUM(AJ149,AJ170)</f>
        <v>0</v>
      </c>
      <c r="AK148" s="63">
        <f>SUM(AK149,AK170)</f>
        <v>0</v>
      </c>
      <c r="AL148" s="63">
        <f>SUM(AL149,AL170)</f>
        <v>0</v>
      </c>
      <c r="AM148" s="63">
        <f>SUM(AM149,AM170)</f>
        <v>0</v>
      </c>
      <c r="AN148" s="63">
        <f>SUM(AN149,AN170)</f>
        <v>0</v>
      </c>
      <c r="AO148" s="164"/>
      <c r="AQ148" s="63">
        <f t="shared" ref="AQ148:BB148" si="249">SUM(AQ149,AQ170)</f>
        <v>2803997.5799999996</v>
      </c>
      <c r="AR148" s="63">
        <f t="shared" si="249"/>
        <v>7357800</v>
      </c>
      <c r="AS148" s="63">
        <f t="shared" si="249"/>
        <v>0</v>
      </c>
      <c r="AT148" s="63">
        <f t="shared" si="249"/>
        <v>10161797.58</v>
      </c>
      <c r="AU148" s="63">
        <f t="shared" si="249"/>
        <v>5809785.8550000004</v>
      </c>
      <c r="AV148" s="63">
        <f t="shared" si="249"/>
        <v>889200</v>
      </c>
      <c r="AW148" s="63">
        <f t="shared" si="249"/>
        <v>0</v>
      </c>
      <c r="AX148" s="63">
        <f t="shared" si="249"/>
        <v>0</v>
      </c>
      <c r="AY148" s="63">
        <f t="shared" si="249"/>
        <v>0</v>
      </c>
      <c r="AZ148" s="63">
        <f t="shared" si="249"/>
        <v>0</v>
      </c>
      <c r="BA148" s="63">
        <f t="shared" si="249"/>
        <v>0</v>
      </c>
      <c r="BB148" s="63">
        <f t="shared" si="249"/>
        <v>-3462811.7250000001</v>
      </c>
    </row>
    <row r="149" spans="1:54" s="39" customFormat="1">
      <c r="A149" s="148"/>
      <c r="B149" s="149"/>
      <c r="C149" s="224" t="s">
        <v>427</v>
      </c>
      <c r="D149" s="224"/>
      <c r="E149" s="225"/>
      <c r="F149" s="69"/>
      <c r="G149" s="69"/>
      <c r="H149" s="181" t="s">
        <v>301</v>
      </c>
      <c r="I149" s="150"/>
      <c r="J149" s="150"/>
      <c r="K149" s="150"/>
      <c r="L149" s="151">
        <f>SUM(L169)</f>
        <v>769275</v>
      </c>
      <c r="M149" s="151">
        <f>SUM(M169)</f>
        <v>128468.92500000002</v>
      </c>
      <c r="N149" s="150"/>
      <c r="O149" s="150"/>
      <c r="P149" s="150"/>
      <c r="Q149" s="150"/>
      <c r="R149" s="151">
        <f t="shared" ref="R149:U149" si="250">SUM(R169)</f>
        <v>0</v>
      </c>
      <c r="S149" s="151">
        <f t="shared" si="250"/>
        <v>0</v>
      </c>
      <c r="T149" s="151">
        <f t="shared" si="250"/>
        <v>0</v>
      </c>
      <c r="U149" s="151">
        <f t="shared" si="250"/>
        <v>0</v>
      </c>
      <c r="V149" s="150"/>
      <c r="W149" s="150"/>
      <c r="X149" s="150"/>
      <c r="Y149" s="151">
        <f>SUM(Y169)</f>
        <v>0</v>
      </c>
      <c r="Z149" s="150"/>
      <c r="AA149" s="150"/>
      <c r="AB149" s="151">
        <f t="shared" ref="AB149:AF149" si="251">SUM(AB169)</f>
        <v>931000</v>
      </c>
      <c r="AC149" s="151">
        <f t="shared" si="251"/>
        <v>3968000</v>
      </c>
      <c r="AD149" s="151">
        <f t="shared" si="251"/>
        <v>0</v>
      </c>
      <c r="AE149" s="151">
        <f t="shared" si="251"/>
        <v>979800</v>
      </c>
      <c r="AF149" s="151">
        <f t="shared" si="251"/>
        <v>5878800</v>
      </c>
      <c r="AG149" s="150"/>
      <c r="AH149" s="150"/>
      <c r="AI149" s="150"/>
      <c r="AJ149" s="151">
        <f t="shared" ref="AJ149:AN149" si="252">SUM(AJ169)</f>
        <v>0</v>
      </c>
      <c r="AK149" s="151">
        <f t="shared" si="252"/>
        <v>0</v>
      </c>
      <c r="AL149" s="151">
        <f t="shared" si="252"/>
        <v>0</v>
      </c>
      <c r="AM149" s="151">
        <f t="shared" si="252"/>
        <v>0</v>
      </c>
      <c r="AN149" s="151">
        <f t="shared" si="252"/>
        <v>0</v>
      </c>
      <c r="AO149" s="167"/>
      <c r="AP149" s="40"/>
      <c r="AQ149" s="151">
        <f t="shared" ref="AQ149:BB149" si="253">SUM(AQ169)</f>
        <v>897743.92499999993</v>
      </c>
      <c r="AR149" s="151">
        <f t="shared" si="253"/>
        <v>5878800</v>
      </c>
      <c r="AS149" s="151">
        <f t="shared" si="253"/>
        <v>0</v>
      </c>
      <c r="AT149" s="151">
        <f t="shared" si="253"/>
        <v>6776543.9250000007</v>
      </c>
      <c r="AU149" s="151">
        <f t="shared" si="253"/>
        <v>2514532.2000000002</v>
      </c>
      <c r="AV149" s="151">
        <f t="shared" si="253"/>
        <v>889200</v>
      </c>
      <c r="AW149" s="151">
        <f t="shared" si="253"/>
        <v>0</v>
      </c>
      <c r="AX149" s="151">
        <f t="shared" si="253"/>
        <v>0</v>
      </c>
      <c r="AY149" s="151">
        <f t="shared" si="253"/>
        <v>0</v>
      </c>
      <c r="AZ149" s="151">
        <f t="shared" si="253"/>
        <v>0</v>
      </c>
      <c r="BA149" s="151">
        <f t="shared" si="253"/>
        <v>0</v>
      </c>
      <c r="BB149" s="151">
        <f t="shared" si="253"/>
        <v>-3372811.7250000001</v>
      </c>
    </row>
    <row r="150" spans="1:54" ht="53.4" customHeight="1" outlineLevel="2">
      <c r="A150" s="132"/>
      <c r="B150" s="136"/>
      <c r="C150" s="38"/>
      <c r="D150" s="137"/>
      <c r="E150" s="137"/>
      <c r="F150" s="87"/>
      <c r="G150" s="82"/>
      <c r="H150" s="209" t="s">
        <v>452</v>
      </c>
      <c r="I150" s="138"/>
      <c r="J150" s="139"/>
      <c r="K150" s="139"/>
      <c r="L150" s="140" t="str">
        <f>IF(I150&lt;&gt;0,((VLOOKUP(I150,'1. Standard_Cost'!$B$4:$D$9,2)+VLOOKUP(I150,'1. Standard_Cost'!$B$4:$D$9,3))*J150*K150),"0")</f>
        <v>0</v>
      </c>
      <c r="M150" s="140">
        <f>L150*'1. Standard_Cost'!$F$4</f>
        <v>0</v>
      </c>
      <c r="N150" s="141"/>
      <c r="O150" s="141"/>
      <c r="P150" s="141"/>
      <c r="Q150" s="141"/>
      <c r="R150" s="142">
        <f>'1. Standard_Cost'!$B$13*N150*P150</f>
        <v>0</v>
      </c>
      <c r="S150" s="142">
        <f>N150*O150*P150*'1. Standard_Cost'!$C$13</f>
        <v>0</v>
      </c>
      <c r="T150" s="142">
        <f>N150*P150*Q150*'1. Standard_Cost'!$D$13</f>
        <v>0</v>
      </c>
      <c r="U150" s="142">
        <f>N150*O150*'1. Standard_Cost'!$E$13</f>
        <v>0</v>
      </c>
      <c r="V150" s="141"/>
      <c r="W150" s="141"/>
      <c r="X150" s="141"/>
      <c r="Y150" s="142">
        <f>+V150*((X150*'1. Standard_Cost'!$B$17)+(W150*X150*'1. Standard_Cost'!$C$17))</f>
        <v>0</v>
      </c>
      <c r="Z150" s="141"/>
      <c r="AA150" s="141"/>
      <c r="AB150" s="142">
        <f>+Z150*'1. Standard_Cost'!$B$21+AA150*'1. Standard_Cost'!$C$21</f>
        <v>0</v>
      </c>
      <c r="AC150" s="143"/>
      <c r="AD150" s="144"/>
      <c r="AE150" s="142">
        <f>SUM(AD150,AC150,AB150,Y150,U150,T150,S150,R150)*'1. Standard_Cost'!$B$29</f>
        <v>0</v>
      </c>
      <c r="AF150" s="142">
        <f t="shared" ref="AF150:AF168" si="254">SUM(AE150,AD150,AC150,AB150,Y150,U150,T150,S150,R150)</f>
        <v>0</v>
      </c>
      <c r="AG150" s="141"/>
      <c r="AH150" s="141"/>
      <c r="AI150" s="141"/>
      <c r="AJ150" s="145"/>
      <c r="AK150" s="145"/>
      <c r="AL150" s="145"/>
      <c r="AM150" s="142">
        <f>AG150*'1. Standard_Cost'!$B$25+'Incremental_Cost Year 2'!AH150*'1. Standard_Cost'!$C$25+'Incremental_Cost Year 2'!AI150*'1. Standard_Cost'!$D$25+'Incremental_Cost Year 2'!AJ150+'Incremental_Cost Year 2'!AL150+AK150</f>
        <v>0</v>
      </c>
      <c r="AN150" s="142">
        <f>AM150*'1. Standard_Cost'!$C$29</f>
        <v>0</v>
      </c>
      <c r="AO150" s="160"/>
      <c r="AQ150" s="20">
        <f t="shared" ref="AQ150" si="255">L150+M150</f>
        <v>0</v>
      </c>
      <c r="AR150" s="20">
        <f t="shared" ref="AR150" si="256">AF150</f>
        <v>0</v>
      </c>
      <c r="AS150" s="20">
        <f t="shared" ref="AS150" si="257">AM150+AN150</f>
        <v>0</v>
      </c>
      <c r="AT150" s="20">
        <f>SUM(AQ150,AR150,AS150)</f>
        <v>0</v>
      </c>
      <c r="AU150" s="24"/>
      <c r="AV150" s="24"/>
      <c r="AW150" s="24"/>
      <c r="AX150" s="24"/>
      <c r="AY150" s="24"/>
      <c r="AZ150" s="24"/>
      <c r="BA150" s="24"/>
      <c r="BB150" s="25">
        <f t="shared" ref="BB150:BB168" si="258">SUM(AU150:BA150)-AT150</f>
        <v>0</v>
      </c>
    </row>
    <row r="151" spans="1:54" ht="36.6" customHeight="1" outlineLevel="2">
      <c r="A151" s="132"/>
      <c r="B151" s="136"/>
      <c r="C151" s="38"/>
      <c r="D151" s="154"/>
      <c r="E151" s="154"/>
      <c r="F151" s="84"/>
      <c r="G151" s="83"/>
      <c r="H151" s="209" t="s">
        <v>521</v>
      </c>
      <c r="I151" s="138"/>
      <c r="J151" s="139"/>
      <c r="K151" s="139"/>
      <c r="L151" s="140" t="str">
        <f>IF(I151&lt;&gt;0,((VLOOKUP(I151,'1. Standard_Cost'!$B$4:$D$9,2)+VLOOKUP(I151,'1. Standard_Cost'!$B$4:$D$9,3))*J151*K151),"0")</f>
        <v>0</v>
      </c>
      <c r="M151" s="140">
        <f>L151*'1. Standard_Cost'!$F$4</f>
        <v>0</v>
      </c>
      <c r="N151" s="141"/>
      <c r="O151" s="141"/>
      <c r="P151" s="141"/>
      <c r="Q151" s="141"/>
      <c r="R151" s="142">
        <f>'1. Standard_Cost'!$B$13*N151*P151</f>
        <v>0</v>
      </c>
      <c r="S151" s="142">
        <f>N151*O151*P151*'1. Standard_Cost'!$C$13</f>
        <v>0</v>
      </c>
      <c r="T151" s="142">
        <f>N151*P151*Q151*'1. Standard_Cost'!$D$13</f>
        <v>0</v>
      </c>
      <c r="U151" s="142">
        <f>N151*O151*'1. Standard_Cost'!$E$13</f>
        <v>0</v>
      </c>
      <c r="V151" s="141"/>
      <c r="W151" s="141"/>
      <c r="X151" s="141"/>
      <c r="Y151" s="142">
        <f>+V151*((X151*'1. Standard_Cost'!$B$17)+(W151*X151*'1. Standard_Cost'!$C$17))</f>
        <v>0</v>
      </c>
      <c r="Z151" s="141"/>
      <c r="AA151" s="141"/>
      <c r="AB151" s="142">
        <f>+Z151*'1. Standard_Cost'!$B$21+AA151*'1. Standard_Cost'!$C$21</f>
        <v>0</v>
      </c>
      <c r="AC151" s="143">
        <v>1000000</v>
      </c>
      <c r="AD151" s="144"/>
      <c r="AE151" s="142">
        <f>SUM(AD151,AC151,AB151,Y151,U151,T151,S151,R151)*'1. Standard_Cost'!$B$29</f>
        <v>200000</v>
      </c>
      <c r="AF151" s="142">
        <f t="shared" si="254"/>
        <v>1200000</v>
      </c>
      <c r="AG151" s="141"/>
      <c r="AH151" s="141"/>
      <c r="AI151" s="141"/>
      <c r="AJ151" s="145"/>
      <c r="AK151" s="145"/>
      <c r="AL151" s="145"/>
      <c r="AM151" s="142">
        <f>AG151*'1. Standard_Cost'!$B$25+'Incremental_Cost Year 2'!AH151*'1. Standard_Cost'!$C$25+'Incremental_Cost Year 2'!AI151*'1. Standard_Cost'!$D$25+'Incremental_Cost Year 2'!AJ151+'Incremental_Cost Year 2'!AL151+AK151</f>
        <v>0</v>
      </c>
      <c r="AN151" s="142">
        <f>AM151*'1. Standard_Cost'!$C$29</f>
        <v>0</v>
      </c>
      <c r="AO151" s="160"/>
      <c r="AQ151" s="20">
        <f t="shared" ref="AQ151:AQ168" si="259">L151+M151</f>
        <v>0</v>
      </c>
      <c r="AR151" s="20">
        <f t="shared" ref="AR151:AR168" si="260">AF151</f>
        <v>1200000</v>
      </c>
      <c r="AS151" s="20">
        <f t="shared" ref="AS151:AS168" si="261">AM151+AN151</f>
        <v>0</v>
      </c>
      <c r="AT151" s="20">
        <f t="shared" ref="AT151:AT168" si="262">SUM(AQ151,AR151,AS151)</f>
        <v>1200000</v>
      </c>
      <c r="AU151" s="24">
        <f>AT151</f>
        <v>1200000</v>
      </c>
      <c r="AV151" s="24"/>
      <c r="AW151" s="24"/>
      <c r="AX151" s="24"/>
      <c r="AY151" s="24"/>
      <c r="AZ151" s="24"/>
      <c r="BA151" s="24"/>
      <c r="BB151" s="25">
        <f t="shared" si="258"/>
        <v>0</v>
      </c>
    </row>
    <row r="152" spans="1:54" ht="26.4" customHeight="1" outlineLevel="2">
      <c r="A152" s="132"/>
      <c r="B152" s="136"/>
      <c r="C152" s="38"/>
      <c r="D152" s="154"/>
      <c r="E152" s="154"/>
      <c r="F152" s="84"/>
      <c r="G152" s="83"/>
      <c r="H152" s="209" t="s">
        <v>597</v>
      </c>
      <c r="I152" s="138"/>
      <c r="J152" s="139"/>
      <c r="K152" s="139"/>
      <c r="L152" s="140" t="str">
        <f>IF(I152&lt;&gt;0,((VLOOKUP(I152,'1. Standard_Cost'!$B$4:$D$9,2)+VLOOKUP(I152,'1. Standard_Cost'!$B$4:$D$9,3))*J152*K152),"0")</f>
        <v>0</v>
      </c>
      <c r="M152" s="140">
        <f>L152*'1. Standard_Cost'!$F$4</f>
        <v>0</v>
      </c>
      <c r="N152" s="141"/>
      <c r="O152" s="141"/>
      <c r="P152" s="141"/>
      <c r="Q152" s="141"/>
      <c r="R152" s="142">
        <f>'1. Standard_Cost'!$B$13*N152*P152</f>
        <v>0</v>
      </c>
      <c r="S152" s="142">
        <f>N152*O152*P152*'1. Standard_Cost'!$C$13</f>
        <v>0</v>
      </c>
      <c r="T152" s="142">
        <f>N152*P152*Q152*'1. Standard_Cost'!$D$13</f>
        <v>0</v>
      </c>
      <c r="U152" s="142">
        <f>N152*O152*'1. Standard_Cost'!$E$13</f>
        <v>0</v>
      </c>
      <c r="V152" s="141"/>
      <c r="W152" s="141"/>
      <c r="X152" s="141"/>
      <c r="Y152" s="142">
        <f>+V152*((X152*'1. Standard_Cost'!$B$17)+(W152*X152*'1. Standard_Cost'!$C$17))</f>
        <v>0</v>
      </c>
      <c r="Z152" s="141"/>
      <c r="AA152" s="141"/>
      <c r="AB152" s="142">
        <f>+Z152*'1. Standard_Cost'!$B$21+AA152*'1. Standard_Cost'!$C$21</f>
        <v>0</v>
      </c>
      <c r="AC152" s="143">
        <v>50000</v>
      </c>
      <c r="AD152" s="144"/>
      <c r="AE152" s="142">
        <f>SUM(AD152,AC152,AB152,Y152,U152,T152,S152,R152)*'1. Standard_Cost'!$B$29</f>
        <v>10000</v>
      </c>
      <c r="AF152" s="142">
        <f t="shared" si="254"/>
        <v>60000</v>
      </c>
      <c r="AG152" s="141"/>
      <c r="AH152" s="141"/>
      <c r="AI152" s="141"/>
      <c r="AJ152" s="145"/>
      <c r="AK152" s="145"/>
      <c r="AL152" s="145"/>
      <c r="AM152" s="142">
        <f>AG152*'1. Standard_Cost'!$B$25+'Incremental_Cost Year 2'!AH152*'1. Standard_Cost'!$C$25+'Incremental_Cost Year 2'!AI152*'1. Standard_Cost'!$D$25+'Incremental_Cost Year 2'!AJ152+'Incremental_Cost Year 2'!AL152+AK152</f>
        <v>0</v>
      </c>
      <c r="AN152" s="142">
        <f>AM152*'1. Standard_Cost'!$C$29</f>
        <v>0</v>
      </c>
      <c r="AO152" s="160"/>
      <c r="AQ152" s="20">
        <f t="shared" si="259"/>
        <v>0</v>
      </c>
      <c r="AR152" s="20">
        <f t="shared" si="260"/>
        <v>60000</v>
      </c>
      <c r="AS152" s="20">
        <f t="shared" si="261"/>
        <v>0</v>
      </c>
      <c r="AT152" s="20">
        <f t="shared" si="262"/>
        <v>60000</v>
      </c>
      <c r="AU152" s="24"/>
      <c r="AV152" s="24"/>
      <c r="AW152" s="24"/>
      <c r="AX152" s="24"/>
      <c r="AY152" s="24"/>
      <c r="AZ152" s="24"/>
      <c r="BA152" s="24"/>
      <c r="BB152" s="25">
        <f t="shared" si="258"/>
        <v>-60000</v>
      </c>
    </row>
    <row r="153" spans="1:54" ht="37.950000000000003" customHeight="1" outlineLevel="2">
      <c r="A153" s="132"/>
      <c r="B153" s="136"/>
      <c r="C153" s="38"/>
      <c r="D153" s="154"/>
      <c r="E153" s="154"/>
      <c r="F153" s="84"/>
      <c r="G153" s="83"/>
      <c r="H153" s="209" t="s">
        <v>528</v>
      </c>
      <c r="I153" s="138" t="s">
        <v>4</v>
      </c>
      <c r="J153" s="139">
        <v>0.9</v>
      </c>
      <c r="K153" s="139">
        <v>1</v>
      </c>
      <c r="L153" s="140">
        <f>IF(I153&lt;&gt;0,((VLOOKUP(I153,'1. Standard_Cost'!$B$4:$D$9,2)+VLOOKUP(I153,'1. Standard_Cost'!$B$4:$D$9,3))*J153*K153),"0")</f>
        <v>72675</v>
      </c>
      <c r="M153" s="140">
        <f>L153*'1. Standard_Cost'!$F$4</f>
        <v>12136.725</v>
      </c>
      <c r="N153" s="141"/>
      <c r="O153" s="141"/>
      <c r="P153" s="141"/>
      <c r="Q153" s="141"/>
      <c r="R153" s="142">
        <f>'1. Standard_Cost'!$B$13*N153*P153</f>
        <v>0</v>
      </c>
      <c r="S153" s="142">
        <f>N153*O153*P153*'1. Standard_Cost'!$C$13</f>
        <v>0</v>
      </c>
      <c r="T153" s="142">
        <f>N153*P153*Q153*'1. Standard_Cost'!$D$13</f>
        <v>0</v>
      </c>
      <c r="U153" s="142">
        <f>N153*O153*'1. Standard_Cost'!$E$13</f>
        <v>0</v>
      </c>
      <c r="V153" s="141"/>
      <c r="W153" s="141"/>
      <c r="X153" s="141"/>
      <c r="Y153" s="142">
        <f>+V153*((X153*'1. Standard_Cost'!$B$17)+(W153*X153*'1. Standard_Cost'!$C$17))</f>
        <v>0</v>
      </c>
      <c r="Z153" s="141"/>
      <c r="AA153" s="141"/>
      <c r="AB153" s="142">
        <f>+Z153*'1. Standard_Cost'!$B$21+AA153*'1. Standard_Cost'!$C$21</f>
        <v>0</v>
      </c>
      <c r="AC153" s="143"/>
      <c r="AD153" s="144"/>
      <c r="AE153" s="142">
        <f>SUM(AD153,AC153,AB153,Y153,U153,T153,S153,R153)*'1. Standard_Cost'!$B$29</f>
        <v>0</v>
      </c>
      <c r="AF153" s="142">
        <f t="shared" si="254"/>
        <v>0</v>
      </c>
      <c r="AG153" s="141"/>
      <c r="AH153" s="141"/>
      <c r="AI153" s="141"/>
      <c r="AJ153" s="145"/>
      <c r="AK153" s="145"/>
      <c r="AL153" s="145"/>
      <c r="AM153" s="142">
        <f>AG153*'1. Standard_Cost'!$B$25+'Incremental_Cost Year 2'!AH153*'1. Standard_Cost'!$C$25+'Incremental_Cost Year 2'!AI153*'1. Standard_Cost'!$D$25+'Incremental_Cost Year 2'!AJ153+'Incremental_Cost Year 2'!AL153+AK153</f>
        <v>0</v>
      </c>
      <c r="AN153" s="142">
        <f>AM153*'1. Standard_Cost'!$C$29</f>
        <v>0</v>
      </c>
      <c r="AO153" s="160"/>
      <c r="AQ153" s="20">
        <f t="shared" si="259"/>
        <v>84811.725000000006</v>
      </c>
      <c r="AR153" s="20">
        <f t="shared" si="260"/>
        <v>0</v>
      </c>
      <c r="AS153" s="20">
        <f t="shared" si="261"/>
        <v>0</v>
      </c>
      <c r="AT153" s="20">
        <f t="shared" si="262"/>
        <v>84811.725000000006</v>
      </c>
      <c r="AU153" s="24"/>
      <c r="AV153" s="24"/>
      <c r="AW153" s="24"/>
      <c r="AX153" s="24"/>
      <c r="AY153" s="24"/>
      <c r="AZ153" s="24"/>
      <c r="BA153" s="24"/>
      <c r="BB153" s="25">
        <f t="shared" si="258"/>
        <v>-84811.725000000006</v>
      </c>
    </row>
    <row r="154" spans="1:54" ht="63" customHeight="1" outlineLevel="2">
      <c r="A154" s="132"/>
      <c r="B154" s="136"/>
      <c r="C154" s="38"/>
      <c r="D154" s="154"/>
      <c r="E154" s="154"/>
      <c r="F154" s="84"/>
      <c r="G154" s="83"/>
      <c r="H154" s="209" t="s">
        <v>543</v>
      </c>
      <c r="I154" s="138"/>
      <c r="J154" s="139"/>
      <c r="K154" s="139"/>
      <c r="L154" s="140" t="str">
        <f>IF(I154&lt;&gt;0,((VLOOKUP(I154,'1. Standard_Cost'!$B$4:$D$9,2)+VLOOKUP(I154,'1. Standard_Cost'!$B$4:$D$9,3))*J154*K154),"0")</f>
        <v>0</v>
      </c>
      <c r="M154" s="140">
        <f>L154*'1. Standard_Cost'!$F$4</f>
        <v>0</v>
      </c>
      <c r="N154" s="141"/>
      <c r="O154" s="141"/>
      <c r="P154" s="141"/>
      <c r="Q154" s="141"/>
      <c r="R154" s="142">
        <f>'1. Standard_Cost'!$B$13*N154*P154</f>
        <v>0</v>
      </c>
      <c r="S154" s="142">
        <f>N154*O154*P154*'1. Standard_Cost'!$C$13</f>
        <v>0</v>
      </c>
      <c r="T154" s="142">
        <f>N154*P154*Q154*'1. Standard_Cost'!$D$13</f>
        <v>0</v>
      </c>
      <c r="U154" s="142">
        <f>N154*O154*'1. Standard_Cost'!$E$13</f>
        <v>0</v>
      </c>
      <c r="V154" s="141"/>
      <c r="W154" s="141"/>
      <c r="X154" s="141"/>
      <c r="Y154" s="142">
        <f>+V154*((X154*'1. Standard_Cost'!$B$17)+(W154*X154*'1. Standard_Cost'!$C$17))</f>
        <v>0</v>
      </c>
      <c r="Z154" s="141"/>
      <c r="AA154" s="141"/>
      <c r="AB154" s="142">
        <f>+Z154*'1. Standard_Cost'!$B$21+AA154*'1. Standard_Cost'!$C$21</f>
        <v>0</v>
      </c>
      <c r="AC154" s="143"/>
      <c r="AD154" s="144"/>
      <c r="AE154" s="142">
        <f>SUM(AD154,AC154,AB154,Y154,U154,T154,S154,R154)*'1. Standard_Cost'!$B$29</f>
        <v>0</v>
      </c>
      <c r="AF154" s="142">
        <f t="shared" ref="AF154:AF156" si="263">SUM(AE154,AD154,AC154,AB154,Y154,U154,T154,S154,R154)</f>
        <v>0</v>
      </c>
      <c r="AG154" s="141"/>
      <c r="AH154" s="141"/>
      <c r="AI154" s="141"/>
      <c r="AJ154" s="145"/>
      <c r="AK154" s="145"/>
      <c r="AL154" s="145"/>
      <c r="AM154" s="142">
        <f>AG154*'1. Standard_Cost'!$B$25+'Incremental_Cost Year 2'!AH154*'1. Standard_Cost'!$C$25+'Incremental_Cost Year 2'!AI154*'1. Standard_Cost'!$D$25+'Incremental_Cost Year 2'!AJ154+'Incremental_Cost Year 2'!AL154+AK154</f>
        <v>0</v>
      </c>
      <c r="AN154" s="142">
        <f>AM154*'1. Standard_Cost'!$C$29</f>
        <v>0</v>
      </c>
      <c r="AO154" s="160"/>
      <c r="AQ154" s="20">
        <f t="shared" ref="AQ154:AQ156" si="264">L154+M154</f>
        <v>0</v>
      </c>
      <c r="AR154" s="20">
        <f t="shared" ref="AR154:AR156" si="265">AF154</f>
        <v>0</v>
      </c>
      <c r="AS154" s="20">
        <f t="shared" ref="AS154:AS156" si="266">AM154+AN154</f>
        <v>0</v>
      </c>
      <c r="AT154" s="20">
        <f t="shared" ref="AT154:AT156" si="267">SUM(AQ154,AR154,AS154)</f>
        <v>0</v>
      </c>
      <c r="AU154" s="24"/>
      <c r="AV154" s="24"/>
      <c r="AW154" s="24"/>
      <c r="AX154" s="24"/>
      <c r="AY154" s="24"/>
      <c r="AZ154" s="24"/>
      <c r="BA154" s="24"/>
      <c r="BB154" s="25">
        <f t="shared" ref="BB154:BB156" si="268">SUM(AU154:BA154)-AT154</f>
        <v>0</v>
      </c>
    </row>
    <row r="155" spans="1:54" ht="31.2" outlineLevel="2">
      <c r="A155" s="132"/>
      <c r="B155" s="136"/>
      <c r="C155" s="38"/>
      <c r="D155" s="154"/>
      <c r="E155" s="154"/>
      <c r="F155" s="84"/>
      <c r="G155" s="83"/>
      <c r="H155" s="209" t="s">
        <v>541</v>
      </c>
      <c r="I155" s="138"/>
      <c r="J155" s="139"/>
      <c r="K155" s="139"/>
      <c r="L155" s="140" t="str">
        <f>IF(I155&lt;&gt;0,((VLOOKUP(I155,'1. Standard_Cost'!$B$4:$D$9,2)+VLOOKUP(I155,'1. Standard_Cost'!$B$4:$D$9,3))*J155*K155),"0")</f>
        <v>0</v>
      </c>
      <c r="M155" s="140">
        <f>L155*'1. Standard_Cost'!$F$4</f>
        <v>0</v>
      </c>
      <c r="N155" s="141"/>
      <c r="O155" s="141"/>
      <c r="P155" s="141"/>
      <c r="Q155" s="141"/>
      <c r="R155" s="142">
        <f>'1. Standard_Cost'!$B$13*N155*P155</f>
        <v>0</v>
      </c>
      <c r="S155" s="142">
        <f>N155*O155*P155*'1. Standard_Cost'!$C$13</f>
        <v>0</v>
      </c>
      <c r="T155" s="142">
        <f>N155*P155*Q155*'1. Standard_Cost'!$D$13</f>
        <v>0</v>
      </c>
      <c r="U155" s="142">
        <f>N155*O155*'1. Standard_Cost'!$E$13</f>
        <v>0</v>
      </c>
      <c r="V155" s="141"/>
      <c r="W155" s="141"/>
      <c r="X155" s="141"/>
      <c r="Y155" s="142">
        <f>+V155*((X155*'1. Standard_Cost'!$B$17)+(W155*X155*'1. Standard_Cost'!$C$17))</f>
        <v>0</v>
      </c>
      <c r="Z155" s="141"/>
      <c r="AA155" s="141">
        <v>35</v>
      </c>
      <c r="AB155" s="142">
        <f>+Z155*'1. Standard_Cost'!$B$21+AA155*'1. Standard_Cost'!$C$21</f>
        <v>665000</v>
      </c>
      <c r="AC155" s="143"/>
      <c r="AD155" s="144"/>
      <c r="AE155" s="142">
        <f>SUM(AD155,AC155,AB155,Y155,U155,T155,S155,R155)*'1. Standard_Cost'!$B$29</f>
        <v>133000</v>
      </c>
      <c r="AF155" s="142">
        <f t="shared" si="263"/>
        <v>798000</v>
      </c>
      <c r="AG155" s="141"/>
      <c r="AH155" s="141"/>
      <c r="AI155" s="141"/>
      <c r="AJ155" s="145"/>
      <c r="AK155" s="145"/>
      <c r="AL155" s="145"/>
      <c r="AM155" s="142">
        <f>AG155*'1. Standard_Cost'!$B$25+'Incremental_Cost Year 7'!AH155*'1. Standard_Cost'!$C$25+'Incremental_Cost Year 7'!AI155*'1. Standard_Cost'!$D$25+'Incremental_Cost Year 7'!AJ155+'Incremental_Cost Year 7'!AL155+AK155</f>
        <v>0</v>
      </c>
      <c r="AN155" s="142">
        <f>AM155*'1. Standard_Cost'!$C$29</f>
        <v>0</v>
      </c>
      <c r="AO155" s="160"/>
      <c r="AQ155" s="20">
        <f t="shared" si="264"/>
        <v>0</v>
      </c>
      <c r="AR155" s="20">
        <f t="shared" si="265"/>
        <v>798000</v>
      </c>
      <c r="AS155" s="20">
        <f t="shared" si="266"/>
        <v>0</v>
      </c>
      <c r="AT155" s="20">
        <f t="shared" si="267"/>
        <v>798000</v>
      </c>
      <c r="AU155" s="24"/>
      <c r="AV155" s="24">
        <v>798000</v>
      </c>
      <c r="AW155" s="24"/>
      <c r="AX155" s="24"/>
      <c r="AY155" s="24"/>
      <c r="AZ155" s="24"/>
      <c r="BA155" s="24"/>
      <c r="BB155" s="25">
        <f t="shared" si="268"/>
        <v>0</v>
      </c>
    </row>
    <row r="156" spans="1:54" ht="15.6" outlineLevel="2">
      <c r="A156" s="132"/>
      <c r="B156" s="136"/>
      <c r="C156" s="38"/>
      <c r="D156" s="154"/>
      <c r="E156" s="154"/>
      <c r="F156" s="84"/>
      <c r="G156" s="83"/>
      <c r="H156" s="209" t="s">
        <v>542</v>
      </c>
      <c r="I156" s="138"/>
      <c r="J156" s="139"/>
      <c r="K156" s="139"/>
      <c r="L156" s="140" t="str">
        <f>IF(I156&lt;&gt;0,((VLOOKUP(I156,'1. Standard_Cost'!$B$4:$D$9,2)+VLOOKUP(I156,'1. Standard_Cost'!$B$4:$D$9,3))*J156*K156),"0")</f>
        <v>0</v>
      </c>
      <c r="M156" s="140">
        <f>L156*'1. Standard_Cost'!$F$4</f>
        <v>0</v>
      </c>
      <c r="N156" s="141"/>
      <c r="O156" s="141"/>
      <c r="P156" s="141"/>
      <c r="Q156" s="141"/>
      <c r="R156" s="142">
        <f>'1. Standard_Cost'!$B$13*N156*P156</f>
        <v>0</v>
      </c>
      <c r="S156" s="142">
        <f>N156*O156*P156*'1. Standard_Cost'!$C$13</f>
        <v>0</v>
      </c>
      <c r="T156" s="142">
        <f>N156*P156*Q156*'1. Standard_Cost'!$D$13</f>
        <v>0</v>
      </c>
      <c r="U156" s="142">
        <f>N156*O156*'1. Standard_Cost'!$E$13</f>
        <v>0</v>
      </c>
      <c r="V156" s="141"/>
      <c r="W156" s="141"/>
      <c r="X156" s="141"/>
      <c r="Y156" s="142">
        <f>+V156*((X156*'1. Standard_Cost'!$B$17)+(W156*X156*'1. Standard_Cost'!$C$17))</f>
        <v>0</v>
      </c>
      <c r="Z156" s="141"/>
      <c r="AA156" s="141">
        <v>4</v>
      </c>
      <c r="AB156" s="142">
        <f>+Z156*'1. Standard_Cost'!$B$21+AA156*'1. Standard_Cost'!$C$21</f>
        <v>76000</v>
      </c>
      <c r="AC156" s="143"/>
      <c r="AD156" s="144"/>
      <c r="AE156" s="142">
        <f>SUM(AD156,AC156,AB156,Y156,U156,T156,S156,R156)*'1. Standard_Cost'!$B$29</f>
        <v>15200</v>
      </c>
      <c r="AF156" s="142">
        <f t="shared" si="263"/>
        <v>91200</v>
      </c>
      <c r="AG156" s="141"/>
      <c r="AH156" s="141"/>
      <c r="AI156" s="141"/>
      <c r="AJ156" s="145"/>
      <c r="AK156" s="145"/>
      <c r="AL156" s="145"/>
      <c r="AM156" s="142">
        <f>AG156*'1. Standard_Cost'!$B$25+'Incremental_Cost Year 7'!AH156*'1. Standard_Cost'!$C$25+'Incremental_Cost Year 7'!AI156*'1. Standard_Cost'!$D$25+'Incremental_Cost Year 7'!AJ156+'Incremental_Cost Year 7'!AL156+AK156</f>
        <v>0</v>
      </c>
      <c r="AN156" s="142">
        <f>AM156*'1. Standard_Cost'!$C$29</f>
        <v>0</v>
      </c>
      <c r="AO156" s="160"/>
      <c r="AQ156" s="20">
        <f t="shared" si="264"/>
        <v>0</v>
      </c>
      <c r="AR156" s="20">
        <f t="shared" si="265"/>
        <v>91200</v>
      </c>
      <c r="AS156" s="20">
        <f t="shared" si="266"/>
        <v>0</v>
      </c>
      <c r="AT156" s="20">
        <f t="shared" si="267"/>
        <v>91200</v>
      </c>
      <c r="AU156" s="24"/>
      <c r="AV156" s="24">
        <v>91200</v>
      </c>
      <c r="AW156" s="24"/>
      <c r="AX156" s="24"/>
      <c r="AY156" s="24"/>
      <c r="AZ156" s="24"/>
      <c r="BA156" s="24"/>
      <c r="BB156" s="25">
        <f t="shared" si="268"/>
        <v>0</v>
      </c>
    </row>
    <row r="157" spans="1:54" ht="58.95" customHeight="1" outlineLevel="2">
      <c r="A157" s="132"/>
      <c r="B157" s="136"/>
      <c r="C157" s="38"/>
      <c r="D157" s="84"/>
      <c r="E157" s="84"/>
      <c r="F157" s="84"/>
      <c r="G157" s="83"/>
      <c r="H157" s="209" t="s">
        <v>453</v>
      </c>
      <c r="I157" s="138"/>
      <c r="J157" s="139"/>
      <c r="K157" s="139"/>
      <c r="L157" s="140" t="str">
        <f>IF(I157&lt;&gt;0,((VLOOKUP(I157,'1. Standard_Cost'!$B$4:$D$9,2)+VLOOKUP(I157,'1. Standard_Cost'!$B$4:$D$9,3))*J157*K157),"0")</f>
        <v>0</v>
      </c>
      <c r="M157" s="140">
        <f>L157*'1. Standard_Cost'!$F$4</f>
        <v>0</v>
      </c>
      <c r="N157" s="141"/>
      <c r="O157" s="141"/>
      <c r="P157" s="141"/>
      <c r="Q157" s="141"/>
      <c r="R157" s="142">
        <f>'1. Standard_Cost'!$B$13*N157*P157</f>
        <v>0</v>
      </c>
      <c r="S157" s="142">
        <f>N157*O157*P157*'1. Standard_Cost'!$C$13</f>
        <v>0</v>
      </c>
      <c r="T157" s="142">
        <f>N157*P157*Q157*'1. Standard_Cost'!$D$13</f>
        <v>0</v>
      </c>
      <c r="U157" s="142">
        <f>N157*O157*'1. Standard_Cost'!$E$13</f>
        <v>0</v>
      </c>
      <c r="V157" s="141"/>
      <c r="W157" s="141"/>
      <c r="X157" s="141"/>
      <c r="Y157" s="142">
        <f>+V157*((X157*'1. Standard_Cost'!$B$17)+(W157*X157*'1. Standard_Cost'!$C$17))</f>
        <v>0</v>
      </c>
      <c r="Z157" s="141"/>
      <c r="AA157" s="141"/>
      <c r="AB157" s="142">
        <f>+Z157*'1. Standard_Cost'!$B$21+AA157*'1. Standard_Cost'!$C$21</f>
        <v>0</v>
      </c>
      <c r="AC157" s="143"/>
      <c r="AD157" s="144"/>
      <c r="AE157" s="142">
        <f>SUM(AD157,AC157,AB157,Y157,U157,T157,S157,R157)*'1. Standard_Cost'!$B$29</f>
        <v>0</v>
      </c>
      <c r="AF157" s="142">
        <f t="shared" si="254"/>
        <v>0</v>
      </c>
      <c r="AG157" s="141"/>
      <c r="AH157" s="141"/>
      <c r="AI157" s="141"/>
      <c r="AJ157" s="145"/>
      <c r="AK157" s="145"/>
      <c r="AL157" s="145"/>
      <c r="AM157" s="142">
        <f>AG157*'1. Standard_Cost'!$B$25+'Incremental_Cost Year 2'!AH157*'1. Standard_Cost'!$C$25+'Incremental_Cost Year 2'!AI157*'1. Standard_Cost'!$D$25+'Incremental_Cost Year 2'!AJ157+'Incremental_Cost Year 2'!AL157+AK157</f>
        <v>0</v>
      </c>
      <c r="AN157" s="142">
        <f>AM157*'1. Standard_Cost'!$C$29</f>
        <v>0</v>
      </c>
      <c r="AO157" s="160"/>
      <c r="AQ157" s="20">
        <f t="shared" si="259"/>
        <v>0</v>
      </c>
      <c r="AR157" s="20">
        <f t="shared" si="260"/>
        <v>0</v>
      </c>
      <c r="AS157" s="20">
        <f t="shared" si="261"/>
        <v>0</v>
      </c>
      <c r="AT157" s="20">
        <f t="shared" si="262"/>
        <v>0</v>
      </c>
      <c r="AU157" s="24"/>
      <c r="AV157" s="24"/>
      <c r="AW157" s="24"/>
      <c r="AX157" s="24"/>
      <c r="AY157" s="24"/>
      <c r="AZ157" s="24"/>
      <c r="BA157" s="24"/>
      <c r="BB157" s="25">
        <f t="shared" si="258"/>
        <v>0</v>
      </c>
    </row>
    <row r="158" spans="1:54" ht="29.4" customHeight="1" outlineLevel="2">
      <c r="A158" s="132"/>
      <c r="B158" s="136"/>
      <c r="C158" s="38"/>
      <c r="D158" s="84"/>
      <c r="E158" s="84"/>
      <c r="F158" s="84"/>
      <c r="G158" s="83"/>
      <c r="H158" s="220" t="s">
        <v>522</v>
      </c>
      <c r="I158" s="138"/>
      <c r="J158" s="139"/>
      <c r="K158" s="139"/>
      <c r="L158" s="140" t="str">
        <f>IF(I158&lt;&gt;0,((VLOOKUP(I158,'1. Standard_Cost'!$B$4:$D$9,2)+VLOOKUP(I158,'1. Standard_Cost'!$B$4:$D$9,3))*J158*K158),"0")</f>
        <v>0</v>
      </c>
      <c r="M158" s="140">
        <f>L158*'1. Standard_Cost'!$F$4</f>
        <v>0</v>
      </c>
      <c r="N158" s="141"/>
      <c r="O158" s="141"/>
      <c r="P158" s="141"/>
      <c r="Q158" s="141"/>
      <c r="R158" s="142">
        <f>'1. Standard_Cost'!$B$13*N158*P158</f>
        <v>0</v>
      </c>
      <c r="S158" s="142">
        <f>N158*O158*P158*'1. Standard_Cost'!$C$13</f>
        <v>0</v>
      </c>
      <c r="T158" s="142">
        <f>N158*P158*Q158*'1. Standard_Cost'!$D$13</f>
        <v>0</v>
      </c>
      <c r="U158" s="142">
        <f>N158*O158*'1. Standard_Cost'!$E$13</f>
        <v>0</v>
      </c>
      <c r="V158" s="141"/>
      <c r="W158" s="141"/>
      <c r="X158" s="141"/>
      <c r="Y158" s="142">
        <f>+V158*((X158*'1. Standard_Cost'!$B$17)+(W158*X158*'1. Standard_Cost'!$C$17))</f>
        <v>0</v>
      </c>
      <c r="Z158" s="141"/>
      <c r="AA158" s="141">
        <v>10</v>
      </c>
      <c r="AB158" s="142">
        <f>+Z158*'1. Standard_Cost'!$B$21+AA158*'1. Standard_Cost'!$C$21</f>
        <v>190000</v>
      </c>
      <c r="AC158" s="143"/>
      <c r="AD158" s="144"/>
      <c r="AE158" s="142">
        <f>SUM(AD158,AC158,AB158,Y158,U158,T158,S158,R158)*'1. Standard_Cost'!$B$29</f>
        <v>38000</v>
      </c>
      <c r="AF158" s="142">
        <f t="shared" si="254"/>
        <v>228000</v>
      </c>
      <c r="AG158" s="141"/>
      <c r="AH158" s="141"/>
      <c r="AI158" s="141"/>
      <c r="AJ158" s="145"/>
      <c r="AK158" s="145"/>
      <c r="AL158" s="145"/>
      <c r="AM158" s="142">
        <f>AG158*'1. Standard_Cost'!$B$25+'Incremental_Cost Year 2'!AH158*'1. Standard_Cost'!$C$25+'Incremental_Cost Year 2'!AI158*'1. Standard_Cost'!$D$25+'Incremental_Cost Year 2'!AJ158+'Incremental_Cost Year 2'!AL158+AK158</f>
        <v>0</v>
      </c>
      <c r="AN158" s="142">
        <f>AM158*'1. Standard_Cost'!$C$29</f>
        <v>0</v>
      </c>
      <c r="AO158" s="160"/>
      <c r="AQ158" s="20">
        <f t="shared" si="259"/>
        <v>0</v>
      </c>
      <c r="AR158" s="20">
        <f t="shared" si="260"/>
        <v>228000</v>
      </c>
      <c r="AS158" s="20">
        <f t="shared" si="261"/>
        <v>0</v>
      </c>
      <c r="AT158" s="20">
        <f t="shared" si="262"/>
        <v>228000</v>
      </c>
      <c r="AU158" s="24"/>
      <c r="AV158" s="24"/>
      <c r="AW158" s="24"/>
      <c r="AX158" s="24"/>
      <c r="AY158" s="24"/>
      <c r="AZ158" s="24"/>
      <c r="BA158" s="24"/>
      <c r="BB158" s="25">
        <f t="shared" si="258"/>
        <v>-228000</v>
      </c>
    </row>
    <row r="159" spans="1:54" ht="31.2" outlineLevel="2">
      <c r="A159" s="132"/>
      <c r="B159" s="136"/>
      <c r="C159" s="38"/>
      <c r="D159" s="84"/>
      <c r="E159" s="84"/>
      <c r="F159" s="84"/>
      <c r="G159" s="83"/>
      <c r="H159" s="209" t="s">
        <v>524</v>
      </c>
      <c r="I159" s="138"/>
      <c r="J159" s="139"/>
      <c r="K159" s="139"/>
      <c r="L159" s="140" t="str">
        <f>IF(I159&lt;&gt;0,((VLOOKUP(I159,'1. Standard_Cost'!$B$4:$D$9,2)+VLOOKUP(I159,'1. Standard_Cost'!$B$4:$D$9,3))*J159*K159),"0")</f>
        <v>0</v>
      </c>
      <c r="M159" s="140">
        <f>L159*'1. Standard_Cost'!$F$4</f>
        <v>0</v>
      </c>
      <c r="N159" s="141"/>
      <c r="O159" s="141"/>
      <c r="P159" s="141"/>
      <c r="Q159" s="141"/>
      <c r="R159" s="142">
        <f>'1. Standard_Cost'!$B$13*N159*P159</f>
        <v>0</v>
      </c>
      <c r="S159" s="142">
        <f>N159*O159*P159*'1. Standard_Cost'!$C$13</f>
        <v>0</v>
      </c>
      <c r="T159" s="142">
        <f>N159*P159*Q159*'1. Standard_Cost'!$D$13</f>
        <v>0</v>
      </c>
      <c r="U159" s="142">
        <f>N159*O159*'1. Standard_Cost'!$E$13</f>
        <v>0</v>
      </c>
      <c r="V159" s="141"/>
      <c r="W159" s="141"/>
      <c r="X159" s="141"/>
      <c r="Y159" s="142">
        <f>+V159*((X159*'1. Standard_Cost'!$B$17)+(W159*X159*'1. Standard_Cost'!$C$17))</f>
        <v>0</v>
      </c>
      <c r="Z159" s="141"/>
      <c r="AA159" s="141"/>
      <c r="AB159" s="142">
        <f>+Z159*'1. Standard_Cost'!$B$21+AA159*'1. Standard_Cost'!$C$21</f>
        <v>0</v>
      </c>
      <c r="AC159" s="143">
        <f>30*2*300</f>
        <v>18000</v>
      </c>
      <c r="AD159" s="144"/>
      <c r="AE159" s="142">
        <f>SUM(AD159,AC159,AB159,Y159,U159,T159,S159,R159)*'1. Standard_Cost'!$B$29</f>
        <v>3600</v>
      </c>
      <c r="AF159" s="142">
        <f t="shared" si="254"/>
        <v>21600</v>
      </c>
      <c r="AG159" s="141"/>
      <c r="AH159" s="141"/>
      <c r="AI159" s="141"/>
      <c r="AJ159" s="145"/>
      <c r="AK159" s="145"/>
      <c r="AL159" s="145"/>
      <c r="AM159" s="142">
        <f>AG159*'1. Standard_Cost'!$B$25+'Incremental_Cost Year 2'!AH159*'1. Standard_Cost'!$C$25+'Incremental_Cost Year 2'!AI159*'1. Standard_Cost'!$D$25+'Incremental_Cost Year 2'!AJ159+'Incremental_Cost Year 2'!AL159+AK159</f>
        <v>0</v>
      </c>
      <c r="AN159" s="142">
        <f>AM159*'1. Standard_Cost'!$C$29</f>
        <v>0</v>
      </c>
      <c r="AO159" s="160"/>
      <c r="AQ159" s="20">
        <f t="shared" si="259"/>
        <v>0</v>
      </c>
      <c r="AR159" s="20">
        <f t="shared" si="260"/>
        <v>21600</v>
      </c>
      <c r="AS159" s="20">
        <f t="shared" si="261"/>
        <v>0</v>
      </c>
      <c r="AT159" s="20">
        <f t="shared" si="262"/>
        <v>21600</v>
      </c>
      <c r="AU159" s="24">
        <f>AT159</f>
        <v>21600</v>
      </c>
      <c r="AV159" s="24"/>
      <c r="AW159" s="24"/>
      <c r="AX159" s="24"/>
      <c r="AY159" s="24"/>
      <c r="AZ159" s="24"/>
      <c r="BA159" s="24"/>
      <c r="BB159" s="25">
        <f t="shared" si="258"/>
        <v>0</v>
      </c>
    </row>
    <row r="160" spans="1:54" ht="26.4" customHeight="1" outlineLevel="2">
      <c r="A160" s="132"/>
      <c r="B160" s="136"/>
      <c r="C160" s="38"/>
      <c r="D160" s="84"/>
      <c r="E160" s="84"/>
      <c r="F160" s="84"/>
      <c r="G160" s="83"/>
      <c r="H160" s="209" t="s">
        <v>525</v>
      </c>
      <c r="I160" s="138"/>
      <c r="J160" s="139"/>
      <c r="K160" s="139"/>
      <c r="L160" s="140" t="str">
        <f>IF(I160&lt;&gt;0,((VLOOKUP(I160,'1. Standard_Cost'!$B$4:$D$9,2)+VLOOKUP(I160,'1. Standard_Cost'!$B$4:$D$9,3))*J160*K160),"0")</f>
        <v>0</v>
      </c>
      <c r="M160" s="140">
        <f>L160*'1. Standard_Cost'!$F$4</f>
        <v>0</v>
      </c>
      <c r="N160" s="141"/>
      <c r="O160" s="141"/>
      <c r="P160" s="141"/>
      <c r="Q160" s="141"/>
      <c r="R160" s="142">
        <f>'1. Standard_Cost'!$B$13*N160*P160</f>
        <v>0</v>
      </c>
      <c r="S160" s="142">
        <f>N160*O160*P160*'1. Standard_Cost'!$C$13</f>
        <v>0</v>
      </c>
      <c r="T160" s="142">
        <f>N160*P160*Q160*'1. Standard_Cost'!$D$13</f>
        <v>0</v>
      </c>
      <c r="U160" s="142">
        <f>N160*O160*'1. Standard_Cost'!$E$13</f>
        <v>0</v>
      </c>
      <c r="V160" s="141"/>
      <c r="W160" s="141"/>
      <c r="X160" s="141"/>
      <c r="Y160" s="142">
        <f>+V160*((X160*'1. Standard_Cost'!$B$17)+(W160*X160*'1. Standard_Cost'!$C$17))</f>
        <v>0</v>
      </c>
      <c r="Z160" s="141"/>
      <c r="AA160" s="141">
        <v>0</v>
      </c>
      <c r="AB160" s="142">
        <f>+Z160*'1. Standard_Cost'!$B$21+AA160*'1. Standard_Cost'!$C$21</f>
        <v>0</v>
      </c>
      <c r="AC160" s="143"/>
      <c r="AD160" s="144"/>
      <c r="AE160" s="142">
        <f>SUM(AD160,AC160,AB160,Y160,U160,T160,S160,R160)*'1. Standard_Cost'!$B$29</f>
        <v>0</v>
      </c>
      <c r="AF160" s="142">
        <f t="shared" si="254"/>
        <v>0</v>
      </c>
      <c r="AG160" s="141"/>
      <c r="AH160" s="141"/>
      <c r="AI160" s="141"/>
      <c r="AJ160" s="145"/>
      <c r="AK160" s="145"/>
      <c r="AL160" s="145"/>
      <c r="AM160" s="142">
        <f>AG160*'1. Standard_Cost'!$B$25+'Incremental_Cost Year 2'!AH160*'1. Standard_Cost'!$C$25+'Incremental_Cost Year 2'!AI160*'1. Standard_Cost'!$D$25+'Incremental_Cost Year 2'!AJ160+'Incremental_Cost Year 2'!AL160+AK160</f>
        <v>0</v>
      </c>
      <c r="AN160" s="142">
        <f>AM160*'1. Standard_Cost'!$C$29</f>
        <v>0</v>
      </c>
      <c r="AO160" s="160"/>
      <c r="AQ160" s="20">
        <f t="shared" si="259"/>
        <v>0</v>
      </c>
      <c r="AR160" s="20">
        <f t="shared" si="260"/>
        <v>0</v>
      </c>
      <c r="AS160" s="20">
        <f t="shared" si="261"/>
        <v>0</v>
      </c>
      <c r="AT160" s="20">
        <f t="shared" si="262"/>
        <v>0</v>
      </c>
      <c r="AU160" s="24"/>
      <c r="AV160" s="24"/>
      <c r="AW160" s="24"/>
      <c r="AX160" s="24"/>
      <c r="AY160" s="24"/>
      <c r="AZ160" s="24"/>
      <c r="BA160" s="24"/>
      <c r="BB160" s="25">
        <f t="shared" si="258"/>
        <v>0</v>
      </c>
    </row>
    <row r="161" spans="1:54" ht="62.4" outlineLevel="2">
      <c r="A161" s="132"/>
      <c r="B161" s="136"/>
      <c r="C161" s="38"/>
      <c r="D161" s="84"/>
      <c r="E161" s="84"/>
      <c r="F161" s="84"/>
      <c r="G161" s="83"/>
      <c r="H161" s="209" t="s">
        <v>454</v>
      </c>
      <c r="I161" s="138"/>
      <c r="J161" s="139"/>
      <c r="K161" s="139"/>
      <c r="L161" s="140" t="str">
        <f>IF(I161&lt;&gt;0,((VLOOKUP(I161,'1. Standard_Cost'!$B$4:$D$9,2)+VLOOKUP(I161,'1. Standard_Cost'!$B$4:$D$9,3))*J161*K161),"0")</f>
        <v>0</v>
      </c>
      <c r="M161" s="140">
        <f>L161*'1. Standard_Cost'!$F$4</f>
        <v>0</v>
      </c>
      <c r="N161" s="141"/>
      <c r="O161" s="141"/>
      <c r="P161" s="141"/>
      <c r="Q161" s="141"/>
      <c r="R161" s="142">
        <f>'1. Standard_Cost'!$B$13*N161*P161</f>
        <v>0</v>
      </c>
      <c r="S161" s="142">
        <f>N161*O161*P161*'1. Standard_Cost'!$C$13</f>
        <v>0</v>
      </c>
      <c r="T161" s="142">
        <f>N161*P161*Q161*'1. Standard_Cost'!$D$13</f>
        <v>0</v>
      </c>
      <c r="U161" s="142">
        <f>N161*O161*'1. Standard_Cost'!$E$13</f>
        <v>0</v>
      </c>
      <c r="V161" s="141"/>
      <c r="W161" s="141"/>
      <c r="X161" s="141"/>
      <c r="Y161" s="142">
        <f>+V161*((X161*'1. Standard_Cost'!$B$17)+(W161*X161*'1. Standard_Cost'!$C$17))</f>
        <v>0</v>
      </c>
      <c r="Z161" s="141"/>
      <c r="AA161" s="141"/>
      <c r="AB161" s="142">
        <f>+Z161*'1. Standard_Cost'!$B$21+AA161*'1. Standard_Cost'!$C$21</f>
        <v>0</v>
      </c>
      <c r="AC161" s="143"/>
      <c r="AD161" s="144"/>
      <c r="AE161" s="142">
        <f>SUM(AD161,AC161,AB161,Y161,U161,T161,S161,R161)*'1. Standard_Cost'!$B$29</f>
        <v>0</v>
      </c>
      <c r="AF161" s="142">
        <f t="shared" si="254"/>
        <v>0</v>
      </c>
      <c r="AG161" s="141"/>
      <c r="AH161" s="141"/>
      <c r="AI161" s="141"/>
      <c r="AJ161" s="145"/>
      <c r="AK161" s="145"/>
      <c r="AL161" s="145"/>
      <c r="AM161" s="142">
        <f>AG161*'1. Standard_Cost'!$B$25+'Incremental_Cost Year 2'!AH161*'1. Standard_Cost'!$C$25+'Incremental_Cost Year 2'!AI161*'1. Standard_Cost'!$D$25+'Incremental_Cost Year 2'!AJ161+'Incremental_Cost Year 2'!AL161+AK161</f>
        <v>0</v>
      </c>
      <c r="AN161" s="142">
        <f>AM161*'1. Standard_Cost'!$C$29</f>
        <v>0</v>
      </c>
      <c r="AO161" s="160"/>
      <c r="AQ161" s="20">
        <f t="shared" si="259"/>
        <v>0</v>
      </c>
      <c r="AR161" s="20">
        <f t="shared" si="260"/>
        <v>0</v>
      </c>
      <c r="AS161" s="20">
        <f t="shared" si="261"/>
        <v>0</v>
      </c>
      <c r="AT161" s="20">
        <f t="shared" si="262"/>
        <v>0</v>
      </c>
      <c r="AU161" s="24"/>
      <c r="AV161" s="24"/>
      <c r="AW161" s="24"/>
      <c r="AX161" s="24"/>
      <c r="AY161" s="24"/>
      <c r="AZ161" s="24"/>
      <c r="BA161" s="24"/>
      <c r="BB161" s="25">
        <f t="shared" si="258"/>
        <v>0</v>
      </c>
    </row>
    <row r="162" spans="1:54" ht="24.6" customHeight="1" outlineLevel="2">
      <c r="A162" s="132"/>
      <c r="B162" s="136"/>
      <c r="C162" s="38"/>
      <c r="D162" s="84"/>
      <c r="E162" s="84"/>
      <c r="F162" s="84"/>
      <c r="G162" s="83"/>
      <c r="H162" s="209" t="s">
        <v>526</v>
      </c>
      <c r="I162" s="138" t="s">
        <v>4</v>
      </c>
      <c r="J162" s="139">
        <v>6</v>
      </c>
      <c r="K162" s="139">
        <v>1</v>
      </c>
      <c r="L162" s="140">
        <f>IF(I162&lt;&gt;0,((VLOOKUP(I162,'1. Standard_Cost'!$B$4:$D$9,2)+VLOOKUP(I162,'1. Standard_Cost'!$B$4:$D$9,3))*J162*K162),"0")</f>
        <v>484500</v>
      </c>
      <c r="M162" s="140">
        <f>L162*'1. Standard_Cost'!$F$4</f>
        <v>80911.5</v>
      </c>
      <c r="N162" s="141"/>
      <c r="O162" s="141"/>
      <c r="P162" s="141"/>
      <c r="Q162" s="141"/>
      <c r="R162" s="142">
        <f>'1. Standard_Cost'!$B$13*N162*P162</f>
        <v>0</v>
      </c>
      <c r="S162" s="142">
        <f>N162*O162*P162*'1. Standard_Cost'!$C$13</f>
        <v>0</v>
      </c>
      <c r="T162" s="142">
        <f>N162*P162*Q162*'1. Standard_Cost'!$D$13</f>
        <v>0</v>
      </c>
      <c r="U162" s="142">
        <f>N162*O162*'1. Standard_Cost'!$E$13</f>
        <v>0</v>
      </c>
      <c r="V162" s="141"/>
      <c r="W162" s="141"/>
      <c r="X162" s="141"/>
      <c r="Y162" s="142">
        <f>+V162*((X162*'1. Standard_Cost'!$B$17)+(W162*X162*'1. Standard_Cost'!$C$17))</f>
        <v>0</v>
      </c>
      <c r="Z162" s="141"/>
      <c r="AA162" s="141"/>
      <c r="AB162" s="142">
        <f>+Z162*'1. Standard_Cost'!$B$21+AA162*'1. Standard_Cost'!$C$21</f>
        <v>0</v>
      </c>
      <c r="AC162" s="143"/>
      <c r="AD162" s="144"/>
      <c r="AE162" s="142">
        <f>SUM(AD162,AC162,AB162,Y162,U162,T162,S162,R162)*'1. Standard_Cost'!$B$29</f>
        <v>0</v>
      </c>
      <c r="AF162" s="142">
        <f t="shared" si="254"/>
        <v>0</v>
      </c>
      <c r="AG162" s="141"/>
      <c r="AH162" s="141"/>
      <c r="AI162" s="141"/>
      <c r="AJ162" s="145"/>
      <c r="AK162" s="145"/>
      <c r="AL162" s="145"/>
      <c r="AM162" s="142">
        <f>AG162*'1. Standard_Cost'!$B$25+'Incremental_Cost Year 2'!AH162*'1. Standard_Cost'!$C$25+'Incremental_Cost Year 2'!AI162*'1. Standard_Cost'!$D$25+'Incremental_Cost Year 2'!AJ162+'Incremental_Cost Year 2'!AL162+AK162</f>
        <v>0</v>
      </c>
      <c r="AN162" s="142">
        <f>AM162*'1. Standard_Cost'!$C$29</f>
        <v>0</v>
      </c>
      <c r="AO162" s="160"/>
      <c r="AQ162" s="20">
        <f t="shared" si="259"/>
        <v>565411.5</v>
      </c>
      <c r="AR162" s="20">
        <f t="shared" si="260"/>
        <v>0</v>
      </c>
      <c r="AS162" s="20">
        <f t="shared" si="261"/>
        <v>0</v>
      </c>
      <c r="AT162" s="20">
        <f t="shared" si="262"/>
        <v>565411.5</v>
      </c>
      <c r="AU162" s="24">
        <f>AT162</f>
        <v>565411.5</v>
      </c>
      <c r="AV162" s="24"/>
      <c r="AW162" s="24"/>
      <c r="AX162" s="24"/>
      <c r="AY162" s="24"/>
      <c r="AZ162" s="24"/>
      <c r="BA162" s="24"/>
      <c r="BB162" s="25">
        <f t="shared" si="258"/>
        <v>0</v>
      </c>
    </row>
    <row r="163" spans="1:54" ht="24" customHeight="1" outlineLevel="2">
      <c r="A163" s="132"/>
      <c r="B163" s="136"/>
      <c r="C163" s="38"/>
      <c r="D163" s="84"/>
      <c r="E163" s="84"/>
      <c r="F163" s="84"/>
      <c r="G163" s="83"/>
      <c r="H163" s="209" t="s">
        <v>529</v>
      </c>
      <c r="I163" s="138" t="s">
        <v>5</v>
      </c>
      <c r="J163" s="139">
        <v>1</v>
      </c>
      <c r="K163" s="139">
        <v>2</v>
      </c>
      <c r="L163" s="140">
        <f>IF(I163&lt;&gt;0,((VLOOKUP(I163,'1. Standard_Cost'!$B$4:$D$9,2)+VLOOKUP(I163,'1. Standard_Cost'!$B$4:$D$9,3))*J163*K163),"0")</f>
        <v>141400</v>
      </c>
      <c r="M163" s="140">
        <f>L163*'1. Standard_Cost'!$F$4</f>
        <v>23613.800000000003</v>
      </c>
      <c r="N163" s="141"/>
      <c r="O163" s="141"/>
      <c r="P163" s="141"/>
      <c r="Q163" s="141"/>
      <c r="R163" s="142">
        <f>'1. Standard_Cost'!$B$13*N163*P163</f>
        <v>0</v>
      </c>
      <c r="S163" s="142">
        <f>N163*O163*P163*'1. Standard_Cost'!$C$13</f>
        <v>0</v>
      </c>
      <c r="T163" s="142">
        <f>N163*P163*Q163*'1. Standard_Cost'!$D$13</f>
        <v>0</v>
      </c>
      <c r="U163" s="142">
        <f>N163*O163*'1. Standard_Cost'!$E$13</f>
        <v>0</v>
      </c>
      <c r="V163" s="141"/>
      <c r="W163" s="141"/>
      <c r="X163" s="141"/>
      <c r="Y163" s="142">
        <f>+V163*((X163*'1. Standard_Cost'!$B$17)+(W163*X163*'1. Standard_Cost'!$C$17))</f>
        <v>0</v>
      </c>
      <c r="Z163" s="141"/>
      <c r="AA163" s="141"/>
      <c r="AB163" s="142">
        <f>+Z163*'1. Standard_Cost'!$B$21+AA163*'1. Standard_Cost'!$C$21</f>
        <v>0</v>
      </c>
      <c r="AC163" s="143"/>
      <c r="AD163" s="144"/>
      <c r="AE163" s="142">
        <f>SUM(AD163,AC163,AB163,Y163,U163,T163,S163,R163)*'1. Standard_Cost'!$B$29</f>
        <v>0</v>
      </c>
      <c r="AF163" s="142">
        <f t="shared" si="254"/>
        <v>0</v>
      </c>
      <c r="AG163" s="141"/>
      <c r="AH163" s="141"/>
      <c r="AI163" s="141"/>
      <c r="AJ163" s="145"/>
      <c r="AK163" s="145"/>
      <c r="AL163" s="145"/>
      <c r="AM163" s="142">
        <f>AG163*'1. Standard_Cost'!$B$25+'Incremental_Cost Year 2'!AH163*'1. Standard_Cost'!$C$25+'Incremental_Cost Year 2'!AI163*'1. Standard_Cost'!$D$25+'Incremental_Cost Year 2'!AJ163+'Incremental_Cost Year 2'!AL163+AK163</f>
        <v>0</v>
      </c>
      <c r="AN163" s="142">
        <f>AM163*'1. Standard_Cost'!$C$29</f>
        <v>0</v>
      </c>
      <c r="AO163" s="160"/>
      <c r="AQ163" s="20">
        <f t="shared" si="259"/>
        <v>165013.79999999999</v>
      </c>
      <c r="AR163" s="20">
        <f t="shared" si="260"/>
        <v>0</v>
      </c>
      <c r="AS163" s="20">
        <f t="shared" si="261"/>
        <v>0</v>
      </c>
      <c r="AT163" s="20">
        <f t="shared" si="262"/>
        <v>165013.79999999999</v>
      </c>
      <c r="AU163" s="24">
        <f>AT163</f>
        <v>165013.79999999999</v>
      </c>
      <c r="AV163" s="24"/>
      <c r="AW163" s="24"/>
      <c r="AX163" s="24"/>
      <c r="AY163" s="24"/>
      <c r="AZ163" s="24"/>
      <c r="BA163" s="24"/>
      <c r="BB163" s="25">
        <f t="shared" si="258"/>
        <v>0</v>
      </c>
    </row>
    <row r="164" spans="1:54" ht="78" outlineLevel="2">
      <c r="A164" s="132"/>
      <c r="B164" s="136"/>
      <c r="C164" s="38"/>
      <c r="D164" s="84"/>
      <c r="E164" s="84"/>
      <c r="F164" s="84"/>
      <c r="G164" s="83"/>
      <c r="H164" s="209" t="s">
        <v>455</v>
      </c>
      <c r="I164" s="138"/>
      <c r="J164" s="139"/>
      <c r="K164" s="139"/>
      <c r="L164" s="140" t="str">
        <f>IF(I164&lt;&gt;0,((VLOOKUP(I164,'1. Standard_Cost'!$B$4:$D$9,2)+VLOOKUP(I164,'1. Standard_Cost'!$B$4:$D$9,3))*J164*K164),"0")</f>
        <v>0</v>
      </c>
      <c r="M164" s="140">
        <f>L164*'1. Standard_Cost'!$F$4</f>
        <v>0</v>
      </c>
      <c r="N164" s="141"/>
      <c r="O164" s="141"/>
      <c r="P164" s="141"/>
      <c r="Q164" s="141"/>
      <c r="R164" s="142">
        <f>'1. Standard_Cost'!$B$13*N164*P164</f>
        <v>0</v>
      </c>
      <c r="S164" s="142">
        <f>N164*O164*P164*'1. Standard_Cost'!$C$13</f>
        <v>0</v>
      </c>
      <c r="T164" s="142">
        <f>N164*P164*Q164*'1. Standard_Cost'!$D$13</f>
        <v>0</v>
      </c>
      <c r="U164" s="142">
        <f>N164*O164*'1. Standard_Cost'!$E$13</f>
        <v>0</v>
      </c>
      <c r="V164" s="141"/>
      <c r="W164" s="141"/>
      <c r="X164" s="141"/>
      <c r="Y164" s="142">
        <f>+V164*((X164*'1. Standard_Cost'!$B$17)+(W164*X164*'1. Standard_Cost'!$C$17))</f>
        <v>0</v>
      </c>
      <c r="Z164" s="141"/>
      <c r="AA164" s="141"/>
      <c r="AB164" s="142">
        <f>+Z164*'1. Standard_Cost'!$B$21+AA164*'1. Standard_Cost'!$C$21</f>
        <v>0</v>
      </c>
      <c r="AC164" s="143"/>
      <c r="AD164" s="144"/>
      <c r="AE164" s="142">
        <f>SUM(AD164,AC164,AB164,Y164,U164,T164,S164,R164)*'1. Standard_Cost'!$B$29</f>
        <v>0</v>
      </c>
      <c r="AF164" s="142">
        <f t="shared" si="254"/>
        <v>0</v>
      </c>
      <c r="AG164" s="141"/>
      <c r="AH164" s="141"/>
      <c r="AI164" s="141"/>
      <c r="AJ164" s="145"/>
      <c r="AK164" s="145"/>
      <c r="AL164" s="145"/>
      <c r="AM164" s="142">
        <f>AG164*'1. Standard_Cost'!$B$25+'Incremental_Cost Year 2'!AH164*'1. Standard_Cost'!$C$25+'Incremental_Cost Year 2'!AI164*'1. Standard_Cost'!$D$25+'Incremental_Cost Year 2'!AJ164+'Incremental_Cost Year 2'!AL164+AK164</f>
        <v>0</v>
      </c>
      <c r="AN164" s="142">
        <f>AM164*'1. Standard_Cost'!$C$29</f>
        <v>0</v>
      </c>
      <c r="AO164" s="160"/>
      <c r="AQ164" s="20">
        <f t="shared" si="259"/>
        <v>0</v>
      </c>
      <c r="AR164" s="20">
        <f t="shared" si="260"/>
        <v>0</v>
      </c>
      <c r="AS164" s="20">
        <f t="shared" si="261"/>
        <v>0</v>
      </c>
      <c r="AT164" s="20">
        <f t="shared" si="262"/>
        <v>0</v>
      </c>
      <c r="AU164" s="24"/>
      <c r="AV164" s="24"/>
      <c r="AW164" s="24"/>
      <c r="AX164" s="24"/>
      <c r="AY164" s="24"/>
      <c r="AZ164" s="24"/>
      <c r="BA164" s="24"/>
      <c r="BB164" s="25">
        <f t="shared" si="258"/>
        <v>0</v>
      </c>
    </row>
    <row r="165" spans="1:54" ht="25.2" customHeight="1" outlineLevel="2">
      <c r="A165" s="132"/>
      <c r="B165" s="136"/>
      <c r="C165" s="38"/>
      <c r="D165" s="84"/>
      <c r="E165" s="84"/>
      <c r="F165" s="84"/>
      <c r="G165" s="83"/>
      <c r="H165" s="209" t="s">
        <v>527</v>
      </c>
      <c r="I165" s="138"/>
      <c r="J165" s="139"/>
      <c r="K165" s="139"/>
      <c r="L165" s="140" t="str">
        <f>IF(I165&lt;&gt;0,((VLOOKUP(I165,'1. Standard_Cost'!$B$4:$D$9,2)+VLOOKUP(I165,'1. Standard_Cost'!$B$4:$D$9,3))*J165*K165),"0")</f>
        <v>0</v>
      </c>
      <c r="M165" s="140">
        <f>L165*'1. Standard_Cost'!$F$4</f>
        <v>0</v>
      </c>
      <c r="N165" s="141"/>
      <c r="O165" s="141"/>
      <c r="P165" s="141"/>
      <c r="Q165" s="141"/>
      <c r="R165" s="142">
        <f>'1. Standard_Cost'!$B$13*N165*P165</f>
        <v>0</v>
      </c>
      <c r="S165" s="142">
        <f>N165*O165*P165*'1. Standard_Cost'!$C$13</f>
        <v>0</v>
      </c>
      <c r="T165" s="142">
        <f>N165*P165*Q165*'1. Standard_Cost'!$D$13</f>
        <v>0</v>
      </c>
      <c r="U165" s="142">
        <f>N165*O165*'1. Standard_Cost'!$E$13</f>
        <v>0</v>
      </c>
      <c r="V165" s="141"/>
      <c r="W165" s="141"/>
      <c r="X165" s="141"/>
      <c r="Y165" s="142">
        <f>+V165*((X165*'1. Standard_Cost'!$B$17)+(W165*X165*'1. Standard_Cost'!$C$17))</f>
        <v>0</v>
      </c>
      <c r="Z165" s="141"/>
      <c r="AA165" s="141"/>
      <c r="AB165" s="142">
        <f>+Z165*'1. Standard_Cost'!$B$21+AA165*'1. Standard_Cost'!$C$21</f>
        <v>0</v>
      </c>
      <c r="AC165" s="143">
        <v>2500000</v>
      </c>
      <c r="AD165" s="144"/>
      <c r="AE165" s="142">
        <f>SUM(AD165,AC165,AB165,Y165,U165,T165,S165,R165)*'1. Standard_Cost'!$B$29</f>
        <v>500000</v>
      </c>
      <c r="AF165" s="142">
        <f t="shared" si="254"/>
        <v>3000000</v>
      </c>
      <c r="AG165" s="141"/>
      <c r="AH165" s="141"/>
      <c r="AI165" s="141"/>
      <c r="AJ165" s="145"/>
      <c r="AK165" s="145"/>
      <c r="AL165" s="145"/>
      <c r="AM165" s="142">
        <f>AG165*'1. Standard_Cost'!$B$25+'Incremental_Cost Year 2'!AH165*'1. Standard_Cost'!$C$25+'Incremental_Cost Year 2'!AI165*'1. Standard_Cost'!$D$25+'Incremental_Cost Year 2'!AJ165+'Incremental_Cost Year 2'!AL165+AK165</f>
        <v>0</v>
      </c>
      <c r="AN165" s="142">
        <f>AM165*'1. Standard_Cost'!$C$29</f>
        <v>0</v>
      </c>
      <c r="AO165" s="160"/>
      <c r="AQ165" s="20">
        <f t="shared" si="259"/>
        <v>0</v>
      </c>
      <c r="AR165" s="20">
        <f t="shared" si="260"/>
        <v>3000000</v>
      </c>
      <c r="AS165" s="20">
        <f t="shared" si="261"/>
        <v>0</v>
      </c>
      <c r="AT165" s="20">
        <f t="shared" si="262"/>
        <v>3000000</v>
      </c>
      <c r="AU165" s="24"/>
      <c r="AV165" s="24"/>
      <c r="AW165" s="24"/>
      <c r="AX165" s="24"/>
      <c r="AY165" s="24"/>
      <c r="AZ165" s="24"/>
      <c r="BA165" s="24"/>
      <c r="BB165" s="25">
        <f t="shared" si="258"/>
        <v>-3000000</v>
      </c>
    </row>
    <row r="166" spans="1:54" ht="49.2" customHeight="1" outlineLevel="2">
      <c r="A166" s="132"/>
      <c r="B166" s="136"/>
      <c r="C166" s="38"/>
      <c r="D166" s="84"/>
      <c r="E166" s="84"/>
      <c r="F166" s="84"/>
      <c r="G166" s="83"/>
      <c r="H166" s="209" t="s">
        <v>530</v>
      </c>
      <c r="I166" s="138"/>
      <c r="J166" s="139"/>
      <c r="K166" s="139"/>
      <c r="L166" s="140" t="str">
        <f>IF(I166&lt;&gt;0,((VLOOKUP(I166,'1. Standard_Cost'!$B$4:$D$9,2)+VLOOKUP(I166,'1. Standard_Cost'!$B$4:$D$9,3))*J166*K166),"0")</f>
        <v>0</v>
      </c>
      <c r="M166" s="140">
        <f>L166*'1. Standard_Cost'!$F$4</f>
        <v>0</v>
      </c>
      <c r="N166" s="141"/>
      <c r="O166" s="141"/>
      <c r="P166" s="141"/>
      <c r="Q166" s="141"/>
      <c r="R166" s="142">
        <f>'1. Standard_Cost'!$B$13*N166*P166</f>
        <v>0</v>
      </c>
      <c r="S166" s="142">
        <f>N166*O166*P166*'1. Standard_Cost'!$C$13</f>
        <v>0</v>
      </c>
      <c r="T166" s="142">
        <f>N166*P166*Q166*'1. Standard_Cost'!$D$13</f>
        <v>0</v>
      </c>
      <c r="U166" s="142">
        <f>N166*O166*'1. Standard_Cost'!$E$13</f>
        <v>0</v>
      </c>
      <c r="V166" s="141"/>
      <c r="W166" s="141"/>
      <c r="X166" s="141"/>
      <c r="Y166" s="142">
        <f>+V166*((X166*'1. Standard_Cost'!$B$17)+(W166*X166*'1. Standard_Cost'!$C$17))</f>
        <v>0</v>
      </c>
      <c r="Z166" s="141"/>
      <c r="AA166" s="141"/>
      <c r="AB166" s="142">
        <f>+Z166*'1. Standard_Cost'!$B$21+AA166*'1. Standard_Cost'!$C$21</f>
        <v>0</v>
      </c>
      <c r="AC166" s="143"/>
      <c r="AD166" s="144"/>
      <c r="AE166" s="142">
        <f>SUM(AD166,AC166,AB166,Y166,U166,T166,S166,R166)*'1. Standard_Cost'!$B$29</f>
        <v>0</v>
      </c>
      <c r="AF166" s="142">
        <f t="shared" si="254"/>
        <v>0</v>
      </c>
      <c r="AG166" s="141"/>
      <c r="AH166" s="141"/>
      <c r="AI166" s="141"/>
      <c r="AJ166" s="145"/>
      <c r="AK166" s="145"/>
      <c r="AL166" s="145"/>
      <c r="AM166" s="142">
        <f>AG166*'1. Standard_Cost'!$B$25+'Incremental_Cost Year 2'!AH166*'1. Standard_Cost'!$C$25+'Incremental_Cost Year 2'!AI166*'1. Standard_Cost'!$D$25+'Incremental_Cost Year 2'!AJ166+'Incremental_Cost Year 2'!AL166+AK166</f>
        <v>0</v>
      </c>
      <c r="AN166" s="142">
        <f>AM166*'1. Standard_Cost'!$C$29</f>
        <v>0</v>
      </c>
      <c r="AO166" s="160"/>
      <c r="AQ166" s="20">
        <f t="shared" si="259"/>
        <v>0</v>
      </c>
      <c r="AR166" s="20">
        <f t="shared" si="260"/>
        <v>0</v>
      </c>
      <c r="AS166" s="20">
        <f t="shared" si="261"/>
        <v>0</v>
      </c>
      <c r="AT166" s="20">
        <f t="shared" si="262"/>
        <v>0</v>
      </c>
      <c r="AU166" s="24"/>
      <c r="AV166" s="24"/>
      <c r="AW166" s="24"/>
      <c r="AX166" s="24"/>
      <c r="AY166" s="24"/>
      <c r="AZ166" s="24"/>
      <c r="BA166" s="24"/>
      <c r="BB166" s="25">
        <f t="shared" si="258"/>
        <v>0</v>
      </c>
    </row>
    <row r="167" spans="1:54" ht="25.95" customHeight="1" outlineLevel="2">
      <c r="A167" s="132"/>
      <c r="B167" s="136"/>
      <c r="C167" s="38"/>
      <c r="D167" s="84"/>
      <c r="E167" s="84"/>
      <c r="F167" s="84"/>
      <c r="G167" s="83"/>
      <c r="H167" s="209" t="s">
        <v>531</v>
      </c>
      <c r="I167" s="138" t="s">
        <v>5</v>
      </c>
      <c r="J167" s="139">
        <v>1</v>
      </c>
      <c r="K167" s="139">
        <v>1</v>
      </c>
      <c r="L167" s="140">
        <f>IF(I167&lt;&gt;0,((VLOOKUP(I167,'1. Standard_Cost'!$B$4:$D$9,2)+VLOOKUP(I167,'1. Standard_Cost'!$B$4:$D$9,3))*J167*K167),"0")</f>
        <v>70700</v>
      </c>
      <c r="M167" s="140">
        <f>L167*'1. Standard_Cost'!$F$4</f>
        <v>11806.900000000001</v>
      </c>
      <c r="N167" s="141"/>
      <c r="O167" s="141"/>
      <c r="P167" s="141"/>
      <c r="Q167" s="141"/>
      <c r="R167" s="142">
        <f>'1. Standard_Cost'!$B$13*N167*P167</f>
        <v>0</v>
      </c>
      <c r="S167" s="142">
        <f>N167*O167*P167*'1. Standard_Cost'!$C$13</f>
        <v>0</v>
      </c>
      <c r="T167" s="142">
        <f>N167*P167*Q167*'1. Standard_Cost'!$D$13</f>
        <v>0</v>
      </c>
      <c r="U167" s="142">
        <f>N167*O167*'1. Standard_Cost'!$E$13</f>
        <v>0</v>
      </c>
      <c r="V167" s="141"/>
      <c r="W167" s="141"/>
      <c r="X167" s="141"/>
      <c r="Y167" s="142">
        <f>+V167*((X167*'1. Standard_Cost'!$B$17)+(W167*X167*'1. Standard_Cost'!$C$17))</f>
        <v>0</v>
      </c>
      <c r="Z167" s="141"/>
      <c r="AA167" s="141"/>
      <c r="AB167" s="142">
        <f>+Z167*'1. Standard_Cost'!$B$21+AA167*'1. Standard_Cost'!$C$21</f>
        <v>0</v>
      </c>
      <c r="AC167" s="143"/>
      <c r="AD167" s="144"/>
      <c r="AE167" s="142">
        <f>SUM(AD167,AC167,AB167,Y167,U167,T167,S167,R167)*'1. Standard_Cost'!$B$29</f>
        <v>0</v>
      </c>
      <c r="AF167" s="142">
        <f t="shared" si="254"/>
        <v>0</v>
      </c>
      <c r="AG167" s="141"/>
      <c r="AH167" s="141"/>
      <c r="AI167" s="141"/>
      <c r="AJ167" s="145"/>
      <c r="AK167" s="145"/>
      <c r="AL167" s="145"/>
      <c r="AM167" s="142">
        <f>AG167*'1. Standard_Cost'!$B$25+'Incremental_Cost Year 2'!AH167*'1. Standard_Cost'!$C$25+'Incremental_Cost Year 2'!AI167*'1. Standard_Cost'!$D$25+'Incremental_Cost Year 2'!AJ167+'Incremental_Cost Year 2'!AL167+AK167</f>
        <v>0</v>
      </c>
      <c r="AN167" s="142">
        <f>AM167*'1. Standard_Cost'!$C$29</f>
        <v>0</v>
      </c>
      <c r="AO167" s="160"/>
      <c r="AQ167" s="20">
        <f t="shared" si="259"/>
        <v>82506.899999999994</v>
      </c>
      <c r="AR167" s="20">
        <f t="shared" si="260"/>
        <v>0</v>
      </c>
      <c r="AS167" s="20">
        <f t="shared" si="261"/>
        <v>0</v>
      </c>
      <c r="AT167" s="20">
        <f t="shared" si="262"/>
        <v>82506.899999999994</v>
      </c>
      <c r="AU167" s="24">
        <f>AT167</f>
        <v>82506.899999999994</v>
      </c>
      <c r="AV167" s="24"/>
      <c r="AW167" s="24"/>
      <c r="AX167" s="24"/>
      <c r="AY167" s="24"/>
      <c r="AZ167" s="24"/>
      <c r="BA167" s="24"/>
      <c r="BB167" s="25">
        <f t="shared" si="258"/>
        <v>0</v>
      </c>
    </row>
    <row r="168" spans="1:54" ht="25.95" customHeight="1" outlineLevel="2">
      <c r="A168" s="132"/>
      <c r="B168" s="136"/>
      <c r="C168" s="38"/>
      <c r="D168" s="84"/>
      <c r="E168" s="84"/>
      <c r="F168" s="84"/>
      <c r="G168" s="83"/>
      <c r="H168" s="209" t="s">
        <v>532</v>
      </c>
      <c r="I168" s="138"/>
      <c r="J168" s="139"/>
      <c r="K168" s="139"/>
      <c r="L168" s="140" t="str">
        <f>IF(I168&lt;&gt;0,((VLOOKUP(I168,'1. Standard_Cost'!$B$4:$D$9,2)+VLOOKUP(I168,'1. Standard_Cost'!$B$4:$D$9,3))*J168*K168),"0")</f>
        <v>0</v>
      </c>
      <c r="M168" s="140">
        <f>L168*'1. Standard_Cost'!$F$4</f>
        <v>0</v>
      </c>
      <c r="N168" s="141"/>
      <c r="O168" s="141"/>
      <c r="P168" s="141"/>
      <c r="Q168" s="141"/>
      <c r="R168" s="142">
        <f>'1. Standard_Cost'!$B$13*N168*P168</f>
        <v>0</v>
      </c>
      <c r="S168" s="142">
        <f>N168*O168*P168*'1. Standard_Cost'!$C$13</f>
        <v>0</v>
      </c>
      <c r="T168" s="142">
        <f>N168*P168*Q168*'1. Standard_Cost'!$D$13</f>
        <v>0</v>
      </c>
      <c r="U168" s="142">
        <f>N168*O168*'1. Standard_Cost'!$E$13</f>
        <v>0</v>
      </c>
      <c r="V168" s="141"/>
      <c r="W168" s="141"/>
      <c r="X168" s="141"/>
      <c r="Y168" s="142">
        <f>+V168*((X168*'1. Standard_Cost'!$B$17)+(W168*X168*'1. Standard_Cost'!$C$17))</f>
        <v>0</v>
      </c>
      <c r="Z168" s="141"/>
      <c r="AA168" s="141"/>
      <c r="AB168" s="142">
        <f>+Z168*'1. Standard_Cost'!$B$21+AA168*'1. Standard_Cost'!$C$21</f>
        <v>0</v>
      </c>
      <c r="AC168" s="143">
        <v>400000</v>
      </c>
      <c r="AD168" s="144"/>
      <c r="AE168" s="142">
        <f>SUM(AD168,AC168,AB168,Y168,U168,T168,S168,R168)*'1. Standard_Cost'!$B$29</f>
        <v>80000</v>
      </c>
      <c r="AF168" s="142">
        <f t="shared" si="254"/>
        <v>480000</v>
      </c>
      <c r="AG168" s="141"/>
      <c r="AH168" s="141"/>
      <c r="AI168" s="141"/>
      <c r="AJ168" s="145"/>
      <c r="AK168" s="145"/>
      <c r="AL168" s="145"/>
      <c r="AM168" s="142">
        <f>AG168*'1. Standard_Cost'!$B$25+'Incremental_Cost Year 2'!AH168*'1. Standard_Cost'!$C$25+'Incremental_Cost Year 2'!AI168*'1. Standard_Cost'!$D$25+'Incremental_Cost Year 2'!AJ168+'Incremental_Cost Year 2'!AL168+AK168</f>
        <v>0</v>
      </c>
      <c r="AN168" s="142">
        <f>AM168*'1. Standard_Cost'!$C$29</f>
        <v>0</v>
      </c>
      <c r="AO168" s="160"/>
      <c r="AQ168" s="20">
        <f t="shared" si="259"/>
        <v>0</v>
      </c>
      <c r="AR168" s="20">
        <f t="shared" si="260"/>
        <v>480000</v>
      </c>
      <c r="AS168" s="20">
        <f t="shared" si="261"/>
        <v>0</v>
      </c>
      <c r="AT168" s="20">
        <f t="shared" si="262"/>
        <v>480000</v>
      </c>
      <c r="AU168" s="24">
        <f>AT168</f>
        <v>480000</v>
      </c>
      <c r="AV168" s="24"/>
      <c r="AW168" s="24"/>
      <c r="AX168" s="24"/>
      <c r="AY168" s="24"/>
      <c r="AZ168" s="24"/>
      <c r="BA168" s="24"/>
      <c r="BB168" s="25">
        <f t="shared" si="258"/>
        <v>0</v>
      </c>
    </row>
    <row r="169" spans="1:54" ht="69" outlineLevel="1">
      <c r="A169" s="132"/>
      <c r="B169" s="136"/>
      <c r="C169" s="38"/>
      <c r="D169" s="46" t="s">
        <v>592</v>
      </c>
      <c r="E169" s="86" t="s">
        <v>428</v>
      </c>
      <c r="F169" s="88" t="s">
        <v>438</v>
      </c>
      <c r="G169" s="89" t="s">
        <v>434</v>
      </c>
      <c r="H169" s="180" t="s">
        <v>302</v>
      </c>
      <c r="I169" s="146"/>
      <c r="J169" s="146"/>
      <c r="K169" s="146"/>
      <c r="L169" s="147">
        <f>SUM(L150:L168)</f>
        <v>769275</v>
      </c>
      <c r="M169" s="147">
        <f>SUM(M150:M168)</f>
        <v>128468.92500000002</v>
      </c>
      <c r="N169" s="146"/>
      <c r="O169" s="146"/>
      <c r="P169" s="146"/>
      <c r="Q169" s="146"/>
      <c r="R169" s="147">
        <f t="shared" ref="R169:U169" si="269">SUM(R150:R168)</f>
        <v>0</v>
      </c>
      <c r="S169" s="147">
        <f t="shared" si="269"/>
        <v>0</v>
      </c>
      <c r="T169" s="147">
        <f t="shared" si="269"/>
        <v>0</v>
      </c>
      <c r="U169" s="147">
        <f t="shared" si="269"/>
        <v>0</v>
      </c>
      <c r="V169" s="146"/>
      <c r="W169" s="146"/>
      <c r="X169" s="146"/>
      <c r="Y169" s="147">
        <f>SUM(Y150:Y168)</f>
        <v>0</v>
      </c>
      <c r="Z169" s="146"/>
      <c r="AA169" s="146"/>
      <c r="AB169" s="147">
        <f t="shared" ref="AB169:AF169" si="270">SUM(AB150:AB168)</f>
        <v>931000</v>
      </c>
      <c r="AC169" s="147">
        <f t="shared" si="270"/>
        <v>3968000</v>
      </c>
      <c r="AD169" s="147">
        <f t="shared" si="270"/>
        <v>0</v>
      </c>
      <c r="AE169" s="147">
        <f t="shared" si="270"/>
        <v>979800</v>
      </c>
      <c r="AF169" s="147">
        <f t="shared" si="270"/>
        <v>5878800</v>
      </c>
      <c r="AG169" s="146"/>
      <c r="AH169" s="146"/>
      <c r="AI169" s="146"/>
      <c r="AJ169" s="147">
        <f t="shared" ref="AJ169:AN169" si="271">SUM(AJ150:AJ168)</f>
        <v>0</v>
      </c>
      <c r="AK169" s="147">
        <f t="shared" si="271"/>
        <v>0</v>
      </c>
      <c r="AL169" s="147">
        <f t="shared" si="271"/>
        <v>0</v>
      </c>
      <c r="AM169" s="147">
        <f t="shared" si="271"/>
        <v>0</v>
      </c>
      <c r="AN169" s="147">
        <f t="shared" si="271"/>
        <v>0</v>
      </c>
      <c r="AO169" s="166"/>
      <c r="AP169" s="32"/>
      <c r="AQ169" s="147">
        <f t="shared" ref="AQ169:BB169" si="272">SUM(AQ150:AQ168)</f>
        <v>897743.92499999993</v>
      </c>
      <c r="AR169" s="147">
        <f t="shared" si="272"/>
        <v>5878800</v>
      </c>
      <c r="AS169" s="147">
        <f t="shared" si="272"/>
        <v>0</v>
      </c>
      <c r="AT169" s="147">
        <f t="shared" si="272"/>
        <v>6776543.9250000007</v>
      </c>
      <c r="AU169" s="147">
        <f t="shared" si="272"/>
        <v>2514532.2000000002</v>
      </c>
      <c r="AV169" s="147">
        <f t="shared" si="272"/>
        <v>889200</v>
      </c>
      <c r="AW169" s="147">
        <f t="shared" si="272"/>
        <v>0</v>
      </c>
      <c r="AX169" s="147">
        <f t="shared" si="272"/>
        <v>0</v>
      </c>
      <c r="AY169" s="147">
        <f t="shared" si="272"/>
        <v>0</v>
      </c>
      <c r="AZ169" s="147">
        <f t="shared" si="272"/>
        <v>0</v>
      </c>
      <c r="BA169" s="147">
        <f t="shared" si="272"/>
        <v>0</v>
      </c>
      <c r="BB169" s="147">
        <f t="shared" si="272"/>
        <v>-3372811.7250000001</v>
      </c>
    </row>
    <row r="170" spans="1:54" s="39" customFormat="1">
      <c r="A170" s="148"/>
      <c r="B170" s="149"/>
      <c r="C170" s="224" t="s">
        <v>429</v>
      </c>
      <c r="D170" s="224"/>
      <c r="E170" s="225"/>
      <c r="F170" s="69"/>
      <c r="G170" s="69"/>
      <c r="H170" s="181" t="s">
        <v>304</v>
      </c>
      <c r="I170" s="150"/>
      <c r="J170" s="150"/>
      <c r="K170" s="150"/>
      <c r="L170" s="151">
        <f>SUM(L184)</f>
        <v>1633465</v>
      </c>
      <c r="M170" s="151">
        <f>SUM(M184)</f>
        <v>272788.65500000003</v>
      </c>
      <c r="N170" s="150"/>
      <c r="O170" s="150"/>
      <c r="P170" s="150"/>
      <c r="Q170" s="150"/>
      <c r="R170" s="151">
        <f t="shared" ref="R170:U170" si="273">SUM(R184)</f>
        <v>90000</v>
      </c>
      <c r="S170" s="151">
        <f t="shared" si="273"/>
        <v>67500</v>
      </c>
      <c r="T170" s="151">
        <f t="shared" si="273"/>
        <v>0</v>
      </c>
      <c r="U170" s="151">
        <f t="shared" si="273"/>
        <v>600000</v>
      </c>
      <c r="V170" s="150"/>
      <c r="W170" s="150"/>
      <c r="X170" s="150"/>
      <c r="Y170" s="151">
        <f t="shared" ref="Y170:AF170" si="274">SUM(Y184)</f>
        <v>0</v>
      </c>
      <c r="Z170" s="151"/>
      <c r="AA170" s="151"/>
      <c r="AB170" s="151">
        <f t="shared" si="274"/>
        <v>0</v>
      </c>
      <c r="AC170" s="151">
        <f t="shared" si="274"/>
        <v>475000</v>
      </c>
      <c r="AD170" s="151">
        <f t="shared" si="274"/>
        <v>0</v>
      </c>
      <c r="AE170" s="151">
        <f t="shared" si="274"/>
        <v>246500</v>
      </c>
      <c r="AF170" s="151">
        <f t="shared" si="274"/>
        <v>1479000</v>
      </c>
      <c r="AG170" s="150"/>
      <c r="AH170" s="150"/>
      <c r="AI170" s="150"/>
      <c r="AJ170" s="151">
        <f t="shared" ref="AJ170:AN170" si="275">SUM(AJ184)</f>
        <v>0</v>
      </c>
      <c r="AK170" s="151">
        <f t="shared" si="275"/>
        <v>0</v>
      </c>
      <c r="AL170" s="151">
        <f t="shared" si="275"/>
        <v>0</v>
      </c>
      <c r="AM170" s="151">
        <f t="shared" si="275"/>
        <v>0</v>
      </c>
      <c r="AN170" s="151">
        <f t="shared" si="275"/>
        <v>0</v>
      </c>
      <c r="AO170" s="167"/>
      <c r="AP170" s="40"/>
      <c r="AQ170" s="151">
        <f t="shared" ref="AQ170:BB170" si="276">SUM(AQ184)</f>
        <v>1906253.6549999998</v>
      </c>
      <c r="AR170" s="151">
        <f t="shared" si="276"/>
        <v>1479000</v>
      </c>
      <c r="AS170" s="151">
        <f t="shared" si="276"/>
        <v>0</v>
      </c>
      <c r="AT170" s="151">
        <f t="shared" si="276"/>
        <v>3385253.6549999998</v>
      </c>
      <c r="AU170" s="151">
        <f t="shared" si="276"/>
        <v>3295253.6549999998</v>
      </c>
      <c r="AV170" s="151">
        <f t="shared" si="276"/>
        <v>0</v>
      </c>
      <c r="AW170" s="151">
        <f t="shared" si="276"/>
        <v>0</v>
      </c>
      <c r="AX170" s="151">
        <f t="shared" si="276"/>
        <v>0</v>
      </c>
      <c r="AY170" s="151">
        <f t="shared" si="276"/>
        <v>0</v>
      </c>
      <c r="AZ170" s="151">
        <f t="shared" si="276"/>
        <v>0</v>
      </c>
      <c r="BA170" s="151">
        <f t="shared" si="276"/>
        <v>0</v>
      </c>
      <c r="BB170" s="151">
        <f t="shared" si="276"/>
        <v>-90000</v>
      </c>
    </row>
    <row r="171" spans="1:54" ht="46.95" customHeight="1" outlineLevel="2">
      <c r="A171" s="132"/>
      <c r="B171" s="136"/>
      <c r="C171" s="38"/>
      <c r="D171" s="137"/>
      <c r="E171" s="158"/>
      <c r="F171" s="82"/>
      <c r="G171" s="193"/>
      <c r="H171" s="209" t="s">
        <v>456</v>
      </c>
      <c r="I171" s="138"/>
      <c r="J171" s="139"/>
      <c r="K171" s="139"/>
      <c r="L171" s="140" t="str">
        <f>IF(I171&lt;&gt;0,((VLOOKUP(I171,'1. Standard_Cost'!$B$4:$D$9,2)+VLOOKUP(I171,'1. Standard_Cost'!$B$4:$D$9,3))*J171*K171),"0")</f>
        <v>0</v>
      </c>
      <c r="M171" s="140">
        <f>L171*'1. Standard_Cost'!$F$4</f>
        <v>0</v>
      </c>
      <c r="N171" s="141"/>
      <c r="O171" s="141"/>
      <c r="P171" s="141"/>
      <c r="Q171" s="141"/>
      <c r="R171" s="142">
        <f>'1. Standard_Cost'!$B$13*N171*P171</f>
        <v>0</v>
      </c>
      <c r="S171" s="142">
        <f>N171*O171*P171*'1. Standard_Cost'!$C$13</f>
        <v>0</v>
      </c>
      <c r="T171" s="142">
        <f>N171*P171*Q171*'1. Standard_Cost'!$D$13</f>
        <v>0</v>
      </c>
      <c r="U171" s="142">
        <f>N171*O171*'1. Standard_Cost'!$E$13</f>
        <v>0</v>
      </c>
      <c r="V171" s="141"/>
      <c r="W171" s="141"/>
      <c r="X171" s="141"/>
      <c r="Y171" s="142">
        <f>+V171*((X171*'1. Standard_Cost'!$B$17)+(W171*X171*'1. Standard_Cost'!$C$17))</f>
        <v>0</v>
      </c>
      <c r="Z171" s="141"/>
      <c r="AA171" s="141"/>
      <c r="AB171" s="142">
        <f>+Z171*'1. Standard_Cost'!$B$21+AA171*'1. Standard_Cost'!$C$21</f>
        <v>0</v>
      </c>
      <c r="AC171" s="143"/>
      <c r="AD171" s="144"/>
      <c r="AE171" s="142">
        <f>SUM(AD171,AC171,AB171,Y171,U171,T171,S171,R171)*'1. Standard_Cost'!$B$29</f>
        <v>0</v>
      </c>
      <c r="AF171" s="142">
        <f t="shared" ref="AF171:AF183" si="277">SUM(AE171,AD171,AC171,AB171,Y171,U171,T171,S171,R171)</f>
        <v>0</v>
      </c>
      <c r="AG171" s="141"/>
      <c r="AH171" s="141"/>
      <c r="AI171" s="141"/>
      <c r="AJ171" s="145"/>
      <c r="AK171" s="145"/>
      <c r="AL171" s="145"/>
      <c r="AM171" s="142">
        <f>AG171*'1. Standard_Cost'!$B$25+'Incremental_Cost Year 2'!AH171*'1. Standard_Cost'!$C$25+'Incremental_Cost Year 2'!AI171*'1. Standard_Cost'!$D$25+'Incremental_Cost Year 2'!AJ171+'Incremental_Cost Year 2'!AL171+AK171</f>
        <v>0</v>
      </c>
      <c r="AN171" s="142">
        <f>AM171*'1. Standard_Cost'!$C$29</f>
        <v>0</v>
      </c>
      <c r="AO171" s="160"/>
      <c r="AQ171" s="20">
        <f t="shared" ref="AQ171" si="278">L171+M171</f>
        <v>0</v>
      </c>
      <c r="AR171" s="20">
        <f t="shared" ref="AR171" si="279">AF171</f>
        <v>0</v>
      </c>
      <c r="AS171" s="20">
        <f t="shared" ref="AS171" si="280">AM171+AN171</f>
        <v>0</v>
      </c>
      <c r="AT171" s="20">
        <f>SUM(AQ171,AR171,AS171)</f>
        <v>0</v>
      </c>
      <c r="AU171" s="24"/>
      <c r="AV171" s="24"/>
      <c r="AW171" s="24"/>
      <c r="AX171" s="24"/>
      <c r="AY171" s="24"/>
      <c r="AZ171" s="24"/>
      <c r="BA171" s="24"/>
      <c r="BB171" s="25">
        <f t="shared" ref="BB171:BB183" si="281">SUM(AU171:BA171)-AT171</f>
        <v>0</v>
      </c>
    </row>
    <row r="172" spans="1:54" ht="29.4" customHeight="1" outlineLevel="2">
      <c r="A172" s="132"/>
      <c r="B172" s="136"/>
      <c r="C172" s="38"/>
      <c r="D172" s="154"/>
      <c r="E172" s="156"/>
      <c r="F172" s="83"/>
      <c r="G172" s="121"/>
      <c r="H172" s="209" t="s">
        <v>533</v>
      </c>
      <c r="I172" s="138" t="s">
        <v>4</v>
      </c>
      <c r="J172" s="139">
        <v>2</v>
      </c>
      <c r="K172" s="139">
        <v>3</v>
      </c>
      <c r="L172" s="140">
        <f>IF(I172&lt;&gt;0,((VLOOKUP(I172,'1. Standard_Cost'!$B$4:$D$9,2)+VLOOKUP(I172,'1. Standard_Cost'!$B$4:$D$9,3))*J172*K172),"0")</f>
        <v>484500</v>
      </c>
      <c r="M172" s="140">
        <f>L172*'1. Standard_Cost'!$F$4</f>
        <v>80911.5</v>
      </c>
      <c r="N172" s="141"/>
      <c r="O172" s="141"/>
      <c r="P172" s="141"/>
      <c r="Q172" s="141"/>
      <c r="R172" s="142">
        <f>'1. Standard_Cost'!$B$13*N172*P172</f>
        <v>0</v>
      </c>
      <c r="S172" s="142">
        <f>N172*O172*P172*'1. Standard_Cost'!$C$13</f>
        <v>0</v>
      </c>
      <c r="T172" s="142">
        <f>N172*P172*Q172*'1. Standard_Cost'!$D$13</f>
        <v>0</v>
      </c>
      <c r="U172" s="142">
        <f>N172*O172*'1. Standard_Cost'!$E$13</f>
        <v>0</v>
      </c>
      <c r="V172" s="141"/>
      <c r="W172" s="141"/>
      <c r="X172" s="141"/>
      <c r="Y172" s="142">
        <f>+V172*((X172*'1. Standard_Cost'!$B$17)+(W172*X172*'1. Standard_Cost'!$C$17))</f>
        <v>0</v>
      </c>
      <c r="Z172" s="141"/>
      <c r="AA172" s="141"/>
      <c r="AB172" s="142">
        <f>+Z172*'1. Standard_Cost'!$B$21+AA172*'1. Standard_Cost'!$C$21</f>
        <v>0</v>
      </c>
      <c r="AC172" s="143"/>
      <c r="AD172" s="144"/>
      <c r="AE172" s="142">
        <f>SUM(AD172,AC172,AB172,Y172,U172,T172,S172,R172)*'1. Standard_Cost'!$B$29</f>
        <v>0</v>
      </c>
      <c r="AF172" s="142">
        <f t="shared" si="277"/>
        <v>0</v>
      </c>
      <c r="AG172" s="141"/>
      <c r="AH172" s="141"/>
      <c r="AI172" s="141"/>
      <c r="AJ172" s="145"/>
      <c r="AK172" s="145"/>
      <c r="AL172" s="145"/>
      <c r="AM172" s="142">
        <f>AG172*'1. Standard_Cost'!$B$25+'Incremental_Cost Year 2'!AH172*'1. Standard_Cost'!$C$25+'Incremental_Cost Year 2'!AI172*'1. Standard_Cost'!$D$25+'Incremental_Cost Year 2'!AJ172+'Incremental_Cost Year 2'!AL172+AK172</f>
        <v>0</v>
      </c>
      <c r="AN172" s="142">
        <f>AM172*'1. Standard_Cost'!$C$29</f>
        <v>0</v>
      </c>
      <c r="AO172" s="160"/>
      <c r="AQ172" s="20">
        <f t="shared" ref="AQ172:AQ183" si="282">L172+M172</f>
        <v>565411.5</v>
      </c>
      <c r="AR172" s="20">
        <f t="shared" ref="AR172:AR183" si="283">AF172</f>
        <v>0</v>
      </c>
      <c r="AS172" s="20">
        <f t="shared" ref="AS172:AS183" si="284">AM172+AN172</f>
        <v>0</v>
      </c>
      <c r="AT172" s="20">
        <f t="shared" ref="AT172:AT183" si="285">SUM(AQ172,AR172,AS172)</f>
        <v>565411.5</v>
      </c>
      <c r="AU172" s="24">
        <f>AT172</f>
        <v>565411.5</v>
      </c>
      <c r="AV172" s="24"/>
      <c r="AW172" s="24"/>
      <c r="AX172" s="24"/>
      <c r="AY172" s="24"/>
      <c r="AZ172" s="24"/>
      <c r="BA172" s="24"/>
      <c r="BB172" s="25">
        <f t="shared" si="281"/>
        <v>0</v>
      </c>
    </row>
    <row r="173" spans="1:54" ht="46.95" customHeight="1" outlineLevel="2">
      <c r="A173" s="132"/>
      <c r="B173" s="136"/>
      <c r="C173" s="38"/>
      <c r="D173" s="154"/>
      <c r="E173" s="156"/>
      <c r="F173" s="83"/>
      <c r="G173" s="121"/>
      <c r="H173" s="209" t="s">
        <v>534</v>
      </c>
      <c r="I173" s="138"/>
      <c r="J173" s="139"/>
      <c r="K173" s="139"/>
      <c r="L173" s="140" t="str">
        <f>IF(I173&lt;&gt;0,((VLOOKUP(I173,'1. Standard_Cost'!$B$4:$D$9,2)+VLOOKUP(I173,'1. Standard_Cost'!$B$4:$D$9,3))*J173*K173),"0")</f>
        <v>0</v>
      </c>
      <c r="M173" s="140">
        <f>L173*'1. Standard_Cost'!$F$4</f>
        <v>0</v>
      </c>
      <c r="N173" s="141"/>
      <c r="O173" s="141"/>
      <c r="P173" s="141"/>
      <c r="Q173" s="141"/>
      <c r="R173" s="142">
        <f>'1. Standard_Cost'!$B$13*N173*P173</f>
        <v>0</v>
      </c>
      <c r="S173" s="142">
        <f>N173*O173*P173*'1. Standard_Cost'!$C$13</f>
        <v>0</v>
      </c>
      <c r="T173" s="142">
        <f>N173*P173*Q173*'1. Standard_Cost'!$D$13</f>
        <v>0</v>
      </c>
      <c r="U173" s="142">
        <f>N173*O173*'1. Standard_Cost'!$E$13</f>
        <v>0</v>
      </c>
      <c r="V173" s="141"/>
      <c r="W173" s="141"/>
      <c r="X173" s="141"/>
      <c r="Y173" s="142">
        <f>+V173*((X173*'1. Standard_Cost'!$B$17)+(W173*X173*'1. Standard_Cost'!$C$17))</f>
        <v>0</v>
      </c>
      <c r="Z173" s="141"/>
      <c r="AA173" s="141"/>
      <c r="AB173" s="142">
        <f>+Z173*'1. Standard_Cost'!$B$21+AA173*'1. Standard_Cost'!$C$21</f>
        <v>0</v>
      </c>
      <c r="AC173" s="143">
        <v>75000</v>
      </c>
      <c r="AD173" s="144"/>
      <c r="AE173" s="142">
        <f>SUM(AD173,AC173,AB173,Y173,U173,T173,S173,R173)*'1. Standard_Cost'!$B$29</f>
        <v>15000</v>
      </c>
      <c r="AF173" s="142">
        <f t="shared" si="277"/>
        <v>90000</v>
      </c>
      <c r="AG173" s="141"/>
      <c r="AH173" s="141"/>
      <c r="AI173" s="141"/>
      <c r="AJ173" s="145"/>
      <c r="AK173" s="145"/>
      <c r="AL173" s="145"/>
      <c r="AM173" s="142">
        <f>AG173*'1. Standard_Cost'!$B$25+'Incremental_Cost Year 2'!AH173*'1. Standard_Cost'!$C$25+'Incremental_Cost Year 2'!AI173*'1. Standard_Cost'!$D$25+'Incremental_Cost Year 2'!AJ173+'Incremental_Cost Year 2'!AL173+AK173</f>
        <v>0</v>
      </c>
      <c r="AN173" s="142">
        <f>AM173*'1. Standard_Cost'!$C$29</f>
        <v>0</v>
      </c>
      <c r="AO173" s="160"/>
      <c r="AQ173" s="20">
        <f t="shared" si="282"/>
        <v>0</v>
      </c>
      <c r="AR173" s="20">
        <f t="shared" si="283"/>
        <v>90000</v>
      </c>
      <c r="AS173" s="20">
        <f t="shared" si="284"/>
        <v>0</v>
      </c>
      <c r="AT173" s="20">
        <f t="shared" si="285"/>
        <v>90000</v>
      </c>
      <c r="AU173" s="24"/>
      <c r="AV173" s="24"/>
      <c r="AW173" s="24"/>
      <c r="AX173" s="24"/>
      <c r="AY173" s="24"/>
      <c r="AZ173" s="24"/>
      <c r="BA173" s="24"/>
      <c r="BB173" s="25">
        <f t="shared" si="281"/>
        <v>-90000</v>
      </c>
    </row>
    <row r="174" spans="1:54" ht="31.95" customHeight="1" outlineLevel="2">
      <c r="A174" s="132"/>
      <c r="B174" s="136"/>
      <c r="C174" s="38"/>
      <c r="D174" s="154"/>
      <c r="E174" s="156"/>
      <c r="F174" s="83"/>
      <c r="G174" s="121"/>
      <c r="H174" s="209" t="s">
        <v>535</v>
      </c>
      <c r="I174" s="138" t="s">
        <v>4</v>
      </c>
      <c r="J174" s="139">
        <v>0.22</v>
      </c>
      <c r="K174" s="139">
        <v>1</v>
      </c>
      <c r="L174" s="140">
        <f>IF(I174&lt;&gt;0,((VLOOKUP(I174,'1. Standard_Cost'!$B$4:$D$9,2)+VLOOKUP(I174,'1. Standard_Cost'!$B$4:$D$9,3))*J174*K174),"0")</f>
        <v>17765</v>
      </c>
      <c r="M174" s="140">
        <f>L174*'1. Standard_Cost'!$F$4</f>
        <v>2966.7550000000001</v>
      </c>
      <c r="N174" s="141"/>
      <c r="O174" s="141"/>
      <c r="P174" s="141"/>
      <c r="Q174" s="141"/>
      <c r="R174" s="142">
        <f>'1. Standard_Cost'!$B$13*N174*P174</f>
        <v>0</v>
      </c>
      <c r="S174" s="142">
        <f>N174*O174*P174*'1. Standard_Cost'!$C$13</f>
        <v>0</v>
      </c>
      <c r="T174" s="142">
        <f>N174*P174*Q174*'1. Standard_Cost'!$D$13</f>
        <v>0</v>
      </c>
      <c r="U174" s="142">
        <f>N174*O174*'1. Standard_Cost'!$E$13</f>
        <v>0</v>
      </c>
      <c r="V174" s="141"/>
      <c r="W174" s="141"/>
      <c r="X174" s="141"/>
      <c r="Y174" s="142">
        <f>+V174*((X174*'1. Standard_Cost'!$B$17)+(W174*X174*'1. Standard_Cost'!$C$17))</f>
        <v>0</v>
      </c>
      <c r="Z174" s="141"/>
      <c r="AA174" s="141"/>
      <c r="AB174" s="142">
        <f>+Z174*'1. Standard_Cost'!$B$21+AA174*'1. Standard_Cost'!$C$21</f>
        <v>0</v>
      </c>
      <c r="AC174" s="143"/>
      <c r="AD174" s="144"/>
      <c r="AE174" s="142">
        <f>SUM(AD174,AC174,AB174,Y174,U174,T174,S174,R174)*'1. Standard_Cost'!$B$29</f>
        <v>0</v>
      </c>
      <c r="AF174" s="142">
        <f t="shared" si="277"/>
        <v>0</v>
      </c>
      <c r="AG174" s="141"/>
      <c r="AH174" s="141"/>
      <c r="AI174" s="141"/>
      <c r="AJ174" s="145"/>
      <c r="AK174" s="145"/>
      <c r="AL174" s="145"/>
      <c r="AM174" s="142">
        <f>AG174*'1. Standard_Cost'!$B$25+'Incremental_Cost Year 2'!AH174*'1. Standard_Cost'!$C$25+'Incremental_Cost Year 2'!AI174*'1. Standard_Cost'!$D$25+'Incremental_Cost Year 2'!AJ174+'Incremental_Cost Year 2'!AL174+AK174</f>
        <v>0</v>
      </c>
      <c r="AN174" s="142">
        <f>AM174*'1. Standard_Cost'!$C$29</f>
        <v>0</v>
      </c>
      <c r="AO174" s="160"/>
      <c r="AQ174" s="20">
        <f t="shared" si="282"/>
        <v>20731.755000000001</v>
      </c>
      <c r="AR174" s="20">
        <f t="shared" si="283"/>
        <v>0</v>
      </c>
      <c r="AS174" s="20">
        <f t="shared" si="284"/>
        <v>0</v>
      </c>
      <c r="AT174" s="20">
        <f t="shared" si="285"/>
        <v>20731.755000000001</v>
      </c>
      <c r="AU174" s="24">
        <f>AT174</f>
        <v>20731.755000000001</v>
      </c>
      <c r="AV174" s="24"/>
      <c r="AW174" s="24"/>
      <c r="AX174" s="24"/>
      <c r="AY174" s="24"/>
      <c r="AZ174" s="24"/>
      <c r="BA174" s="24"/>
      <c r="BB174" s="25">
        <f t="shared" si="281"/>
        <v>0</v>
      </c>
    </row>
    <row r="175" spans="1:54" ht="33.6" customHeight="1" outlineLevel="2">
      <c r="A175" s="132"/>
      <c r="B175" s="136"/>
      <c r="C175" s="38"/>
      <c r="D175" s="191"/>
      <c r="E175" s="195"/>
      <c r="F175" s="157"/>
      <c r="G175" s="194"/>
      <c r="H175" s="209" t="s">
        <v>536</v>
      </c>
      <c r="I175" s="138"/>
      <c r="J175" s="139"/>
      <c r="K175" s="139"/>
      <c r="L175" s="140" t="str">
        <f>IF(I175&lt;&gt;0,((VLOOKUP(I175,'1. Standard_Cost'!$B$4:$D$9,2)+VLOOKUP(I175,'1. Standard_Cost'!$B$4:$D$9,3))*J175*K175),"0")</f>
        <v>0</v>
      </c>
      <c r="M175" s="140">
        <f>L175*'1. Standard_Cost'!$F$4</f>
        <v>0</v>
      </c>
      <c r="N175" s="141"/>
      <c r="O175" s="141"/>
      <c r="P175" s="141"/>
      <c r="Q175" s="141"/>
      <c r="R175" s="142">
        <f>'1. Standard_Cost'!$B$13*N175*P175</f>
        <v>0</v>
      </c>
      <c r="S175" s="142">
        <f>N175*O175*P175*'1. Standard_Cost'!$C$13</f>
        <v>0</v>
      </c>
      <c r="T175" s="142">
        <f>N175*P175*Q175*'1. Standard_Cost'!$D$13</f>
        <v>0</v>
      </c>
      <c r="U175" s="142">
        <f>N175*O175*'1. Standard_Cost'!$E$13</f>
        <v>0</v>
      </c>
      <c r="V175" s="141"/>
      <c r="W175" s="141"/>
      <c r="X175" s="141"/>
      <c r="Y175" s="142">
        <f>+V175*((X175*'1. Standard_Cost'!$B$17)+(W175*X175*'1. Standard_Cost'!$C$17))</f>
        <v>0</v>
      </c>
      <c r="Z175" s="141"/>
      <c r="AA175" s="141"/>
      <c r="AB175" s="142">
        <f>+Z175*'1. Standard_Cost'!$B$21+AA175*'1. Standard_Cost'!$C$21</f>
        <v>0</v>
      </c>
      <c r="AC175" s="143">
        <v>400000</v>
      </c>
      <c r="AD175" s="144"/>
      <c r="AE175" s="142">
        <f>SUM(AD175,AC175,AB175,Y175,U175,T175,S175,R175)*'1. Standard_Cost'!$B$29</f>
        <v>80000</v>
      </c>
      <c r="AF175" s="142">
        <f t="shared" si="277"/>
        <v>480000</v>
      </c>
      <c r="AG175" s="141"/>
      <c r="AH175" s="141"/>
      <c r="AI175" s="141"/>
      <c r="AJ175" s="145"/>
      <c r="AK175" s="145"/>
      <c r="AL175" s="145"/>
      <c r="AM175" s="142">
        <f>AG175*'1. Standard_Cost'!$B$25+'Incremental_Cost Year 2'!AH175*'1. Standard_Cost'!$C$25+'Incremental_Cost Year 2'!AI175*'1. Standard_Cost'!$D$25+'Incremental_Cost Year 2'!AJ175+'Incremental_Cost Year 2'!AL175+AK175</f>
        <v>0</v>
      </c>
      <c r="AN175" s="142">
        <f>AM175*'1. Standard_Cost'!$C$29</f>
        <v>0</v>
      </c>
      <c r="AO175" s="160"/>
      <c r="AQ175" s="20">
        <f t="shared" si="282"/>
        <v>0</v>
      </c>
      <c r="AR175" s="20">
        <f t="shared" si="283"/>
        <v>480000</v>
      </c>
      <c r="AS175" s="20">
        <f t="shared" si="284"/>
        <v>0</v>
      </c>
      <c r="AT175" s="20">
        <f t="shared" si="285"/>
        <v>480000</v>
      </c>
      <c r="AU175" s="24">
        <f>AT175</f>
        <v>480000</v>
      </c>
      <c r="AV175" s="24"/>
      <c r="AW175" s="24"/>
      <c r="AX175" s="24"/>
      <c r="AY175" s="24"/>
      <c r="AZ175" s="24"/>
      <c r="BA175" s="24"/>
      <c r="BB175" s="25">
        <f t="shared" si="281"/>
        <v>0</v>
      </c>
    </row>
    <row r="176" spans="1:54" ht="46.95" customHeight="1" outlineLevel="2">
      <c r="A176" s="132"/>
      <c r="B176" s="136"/>
      <c r="C176" s="38"/>
      <c r="D176" s="84"/>
      <c r="E176" s="84"/>
      <c r="F176" s="84"/>
      <c r="G176" s="83"/>
      <c r="H176" s="209" t="s">
        <v>457</v>
      </c>
      <c r="I176" s="138"/>
      <c r="J176" s="139"/>
      <c r="K176" s="139"/>
      <c r="L176" s="140" t="str">
        <f>IF(I176&lt;&gt;0,((VLOOKUP(I176,'1. Standard_Cost'!$B$4:$D$9,2)+VLOOKUP(I176,'1. Standard_Cost'!$B$4:$D$9,3))*J176*K176),"0")</f>
        <v>0</v>
      </c>
      <c r="M176" s="140">
        <f>L176*'1. Standard_Cost'!$F$4</f>
        <v>0</v>
      </c>
      <c r="N176" s="141"/>
      <c r="O176" s="141"/>
      <c r="P176" s="141"/>
      <c r="Q176" s="141"/>
      <c r="R176" s="142">
        <f>'1. Standard_Cost'!$B$13*N176*P176</f>
        <v>0</v>
      </c>
      <c r="S176" s="142">
        <f>N176*O176*P176*'1. Standard_Cost'!$C$13</f>
        <v>0</v>
      </c>
      <c r="T176" s="142">
        <f>N176*P176*Q176*'1. Standard_Cost'!$D$13</f>
        <v>0</v>
      </c>
      <c r="U176" s="142">
        <f>N176*O176*'1. Standard_Cost'!$E$13</f>
        <v>0</v>
      </c>
      <c r="V176" s="141"/>
      <c r="W176" s="141"/>
      <c r="X176" s="141"/>
      <c r="Y176" s="142">
        <f>+V176*((X176*'1. Standard_Cost'!$B$17)+(W176*X176*'1. Standard_Cost'!$C$17))</f>
        <v>0</v>
      </c>
      <c r="Z176" s="141"/>
      <c r="AA176" s="141"/>
      <c r="AB176" s="142">
        <f>+Z176*'1. Standard_Cost'!$B$21+AA176*'1. Standard_Cost'!$C$21</f>
        <v>0</v>
      </c>
      <c r="AC176" s="143"/>
      <c r="AD176" s="144"/>
      <c r="AE176" s="142">
        <f>SUM(AD176,AC176,AB176,Y176,U176,T176,S176,R176)*'1. Standard_Cost'!$B$29</f>
        <v>0</v>
      </c>
      <c r="AF176" s="142">
        <f t="shared" si="277"/>
        <v>0</v>
      </c>
      <c r="AG176" s="141"/>
      <c r="AH176" s="141"/>
      <c r="AI176" s="141"/>
      <c r="AJ176" s="145"/>
      <c r="AK176" s="145"/>
      <c r="AL176" s="145"/>
      <c r="AM176" s="142">
        <f>AG176*'1. Standard_Cost'!$B$25+'Incremental_Cost Year 2'!AH176*'1. Standard_Cost'!$C$25+'Incremental_Cost Year 2'!AI176*'1. Standard_Cost'!$D$25+'Incremental_Cost Year 2'!AJ176+'Incremental_Cost Year 2'!AL176+AK176</f>
        <v>0</v>
      </c>
      <c r="AN176" s="142">
        <f>AM176*'1. Standard_Cost'!$C$29</f>
        <v>0</v>
      </c>
      <c r="AO176" s="160"/>
      <c r="AQ176" s="20">
        <f t="shared" si="282"/>
        <v>0</v>
      </c>
      <c r="AR176" s="20">
        <f t="shared" si="283"/>
        <v>0</v>
      </c>
      <c r="AS176" s="20">
        <f t="shared" si="284"/>
        <v>0</v>
      </c>
      <c r="AT176" s="20">
        <f t="shared" si="285"/>
        <v>0</v>
      </c>
      <c r="AU176" s="24"/>
      <c r="AV176" s="24"/>
      <c r="AW176" s="24"/>
      <c r="AX176" s="24"/>
      <c r="AY176" s="24"/>
      <c r="AZ176" s="24"/>
      <c r="BA176" s="24"/>
      <c r="BB176" s="25">
        <f t="shared" si="281"/>
        <v>0</v>
      </c>
    </row>
    <row r="177" spans="1:54" ht="19.95" customHeight="1" outlineLevel="2">
      <c r="A177" s="132"/>
      <c r="B177" s="136"/>
      <c r="C177" s="38"/>
      <c r="D177" s="84"/>
      <c r="E177" s="84"/>
      <c r="F177" s="84"/>
      <c r="G177" s="83"/>
      <c r="H177" s="209" t="s">
        <v>537</v>
      </c>
      <c r="I177" s="138"/>
      <c r="J177" s="139"/>
      <c r="K177" s="139"/>
      <c r="L177" s="140" t="str">
        <f>IF(I177&lt;&gt;0,((VLOOKUP(I177,'1. Standard_Cost'!$B$4:$D$9,2)+VLOOKUP(I177,'1. Standard_Cost'!$B$4:$D$9,3))*J177*K177),"0")</f>
        <v>0</v>
      </c>
      <c r="M177" s="140">
        <f>L177*'1. Standard_Cost'!$F$4</f>
        <v>0</v>
      </c>
      <c r="N177" s="141">
        <v>15</v>
      </c>
      <c r="O177" s="141">
        <v>1</v>
      </c>
      <c r="P177" s="141">
        <v>3</v>
      </c>
      <c r="Q177" s="141"/>
      <c r="R177" s="142">
        <f>'1. Standard_Cost'!$B$13*N177*P177</f>
        <v>90000</v>
      </c>
      <c r="S177" s="142">
        <f>N177*O177*P177*'1. Standard_Cost'!$C$13</f>
        <v>67500</v>
      </c>
      <c r="T177" s="142">
        <f>N177*P177*Q177*'1. Standard_Cost'!$D$13</f>
        <v>0</v>
      </c>
      <c r="U177" s="142">
        <f>N177*O177*'1. Standard_Cost'!$E$13</f>
        <v>600000</v>
      </c>
      <c r="V177" s="141"/>
      <c r="W177" s="141"/>
      <c r="X177" s="141"/>
      <c r="Y177" s="142">
        <f>+V177*((X177*'1. Standard_Cost'!$B$17)+(W177*X177*'1. Standard_Cost'!$C$17))</f>
        <v>0</v>
      </c>
      <c r="Z177" s="141"/>
      <c r="AA177" s="141"/>
      <c r="AB177" s="142">
        <f>+Z177*'1. Standard_Cost'!$B$21+AA177*'1. Standard_Cost'!$C$21</f>
        <v>0</v>
      </c>
      <c r="AC177" s="143"/>
      <c r="AD177" s="144"/>
      <c r="AE177" s="142">
        <f>SUM(AD177,AC177,AB177,Y177,U177,T177,S177,R177)*'1. Standard_Cost'!$B$29</f>
        <v>151500</v>
      </c>
      <c r="AF177" s="142">
        <f t="shared" si="277"/>
        <v>909000</v>
      </c>
      <c r="AG177" s="141"/>
      <c r="AH177" s="141"/>
      <c r="AI177" s="141"/>
      <c r="AJ177" s="145"/>
      <c r="AK177" s="145"/>
      <c r="AL177" s="145"/>
      <c r="AM177" s="142">
        <f>AG177*'1. Standard_Cost'!$B$25+'Incremental_Cost Year 2'!AH177*'1. Standard_Cost'!$C$25+'Incremental_Cost Year 2'!AI177*'1. Standard_Cost'!$D$25+'Incremental_Cost Year 2'!AJ177+'Incremental_Cost Year 2'!AL177+AK177</f>
        <v>0</v>
      </c>
      <c r="AN177" s="142">
        <f>AM177*'1. Standard_Cost'!$C$29</f>
        <v>0</v>
      </c>
      <c r="AO177" s="160"/>
      <c r="AQ177" s="20">
        <f t="shared" si="282"/>
        <v>0</v>
      </c>
      <c r="AR177" s="20">
        <f t="shared" si="283"/>
        <v>909000</v>
      </c>
      <c r="AS177" s="20">
        <f t="shared" si="284"/>
        <v>0</v>
      </c>
      <c r="AT177" s="20">
        <f t="shared" si="285"/>
        <v>909000</v>
      </c>
      <c r="AU177" s="24">
        <f>AT177</f>
        <v>909000</v>
      </c>
      <c r="AV177" s="24"/>
      <c r="AW177" s="24"/>
      <c r="AX177" s="24"/>
      <c r="AY177" s="24"/>
      <c r="AZ177" s="24"/>
      <c r="BA177" s="24"/>
      <c r="BB177" s="25">
        <f t="shared" si="281"/>
        <v>0</v>
      </c>
    </row>
    <row r="178" spans="1:54" ht="46.95" customHeight="1" outlineLevel="2">
      <c r="A178" s="132"/>
      <c r="B178" s="136"/>
      <c r="C178" s="38"/>
      <c r="D178" s="84"/>
      <c r="E178" s="84"/>
      <c r="F178" s="84"/>
      <c r="G178" s="83"/>
      <c r="H178" s="209" t="s">
        <v>458</v>
      </c>
      <c r="I178" s="138"/>
      <c r="J178" s="139"/>
      <c r="K178" s="139"/>
      <c r="L178" s="140" t="str">
        <f>IF(I178&lt;&gt;0,((VLOOKUP(I178,'1. Standard_Cost'!$B$4:$D$9,2)+VLOOKUP(I178,'1. Standard_Cost'!$B$4:$D$9,3))*J178*K178),"0")</f>
        <v>0</v>
      </c>
      <c r="M178" s="140">
        <f>L178*'1. Standard_Cost'!$F$4</f>
        <v>0</v>
      </c>
      <c r="N178" s="141"/>
      <c r="O178" s="141"/>
      <c r="P178" s="141"/>
      <c r="Q178" s="141"/>
      <c r="R178" s="142">
        <f>'1. Standard_Cost'!$B$13*N178*P178</f>
        <v>0</v>
      </c>
      <c r="S178" s="142">
        <f>N178*O178*P178*'1. Standard_Cost'!$C$13</f>
        <v>0</v>
      </c>
      <c r="T178" s="142">
        <f>N178*P178*Q178*'1. Standard_Cost'!$D$13</f>
        <v>0</v>
      </c>
      <c r="U178" s="142">
        <f>N178*O178*'1. Standard_Cost'!$E$13</f>
        <v>0</v>
      </c>
      <c r="V178" s="141"/>
      <c r="W178" s="141"/>
      <c r="X178" s="141"/>
      <c r="Y178" s="142">
        <f>+V178*((X178*'1. Standard_Cost'!$B$17)+(W178*X178*'1. Standard_Cost'!$C$17))</f>
        <v>0</v>
      </c>
      <c r="Z178" s="141"/>
      <c r="AA178" s="141"/>
      <c r="AB178" s="142">
        <f>+Z178*'1. Standard_Cost'!$B$21+AA178*'1. Standard_Cost'!$C$21</f>
        <v>0</v>
      </c>
      <c r="AC178" s="143"/>
      <c r="AD178" s="144"/>
      <c r="AE178" s="142">
        <f>SUM(AD178,AC178,AB178,Y178,U178,T178,S178,R178)*'1. Standard_Cost'!$B$29</f>
        <v>0</v>
      </c>
      <c r="AF178" s="142">
        <f t="shared" si="277"/>
        <v>0</v>
      </c>
      <c r="AG178" s="141"/>
      <c r="AH178" s="141"/>
      <c r="AI178" s="141"/>
      <c r="AJ178" s="145"/>
      <c r="AK178" s="145"/>
      <c r="AL178" s="145"/>
      <c r="AM178" s="142">
        <f>AG178*'1. Standard_Cost'!$B$25+'Incremental_Cost Year 2'!AH178*'1. Standard_Cost'!$C$25+'Incremental_Cost Year 2'!AI178*'1. Standard_Cost'!$D$25+'Incremental_Cost Year 2'!AJ178+'Incremental_Cost Year 2'!AL178+AK178</f>
        <v>0</v>
      </c>
      <c r="AN178" s="142">
        <f>AM178*'1. Standard_Cost'!$C$29</f>
        <v>0</v>
      </c>
      <c r="AO178" s="160"/>
      <c r="AQ178" s="20">
        <f t="shared" si="282"/>
        <v>0</v>
      </c>
      <c r="AR178" s="20">
        <f t="shared" si="283"/>
        <v>0</v>
      </c>
      <c r="AS178" s="20">
        <f t="shared" si="284"/>
        <v>0</v>
      </c>
      <c r="AT178" s="20">
        <f t="shared" si="285"/>
        <v>0</v>
      </c>
      <c r="AU178" s="24"/>
      <c r="AV178" s="24"/>
      <c r="AW178" s="24"/>
      <c r="AX178" s="24"/>
      <c r="AY178" s="24"/>
      <c r="AZ178" s="24"/>
      <c r="BA178" s="24"/>
      <c r="BB178" s="25">
        <f t="shared" si="281"/>
        <v>0</v>
      </c>
    </row>
    <row r="179" spans="1:54" ht="46.95" customHeight="1" outlineLevel="2">
      <c r="A179" s="132"/>
      <c r="B179" s="136"/>
      <c r="C179" s="38"/>
      <c r="D179" s="84"/>
      <c r="E179" s="84"/>
      <c r="F179" s="84"/>
      <c r="G179" s="83"/>
      <c r="H179" s="209" t="s">
        <v>538</v>
      </c>
      <c r="I179" s="138"/>
      <c r="J179" s="139"/>
      <c r="K179" s="139"/>
      <c r="L179" s="140" t="str">
        <f>IF(I179&lt;&gt;0,((VLOOKUP(I179,'1. Standard_Cost'!$B$4:$D$9,2)+VLOOKUP(I179,'1. Standard_Cost'!$B$4:$D$9,3))*J179*K179),"0")</f>
        <v>0</v>
      </c>
      <c r="M179" s="140">
        <f>L179*'1. Standard_Cost'!$F$4</f>
        <v>0</v>
      </c>
      <c r="N179" s="141"/>
      <c r="O179" s="141"/>
      <c r="P179" s="141"/>
      <c r="Q179" s="141"/>
      <c r="R179" s="142">
        <f>'1. Standard_Cost'!$B$13*N179*P179</f>
        <v>0</v>
      </c>
      <c r="S179" s="142">
        <f>N179*O179*P179*'1. Standard_Cost'!$C$13</f>
        <v>0</v>
      </c>
      <c r="T179" s="142">
        <f>N179*P179*Q179*'1. Standard_Cost'!$D$13</f>
        <v>0</v>
      </c>
      <c r="U179" s="142">
        <f>N179*O179*'1. Standard_Cost'!$E$13</f>
        <v>0</v>
      </c>
      <c r="V179" s="141"/>
      <c r="W179" s="141"/>
      <c r="X179" s="141"/>
      <c r="Y179" s="142">
        <f>+V179*((X179*'1. Standard_Cost'!$B$17)+(W179*X179*'1. Standard_Cost'!$C$17))</f>
        <v>0</v>
      </c>
      <c r="Z179" s="141"/>
      <c r="AA179" s="141"/>
      <c r="AB179" s="142">
        <f>+Z179*'1. Standard_Cost'!$B$21+AA179*'1. Standard_Cost'!$C$21</f>
        <v>0</v>
      </c>
      <c r="AC179" s="143">
        <v>0</v>
      </c>
      <c r="AD179" s="144"/>
      <c r="AE179" s="142">
        <f>SUM(AD179,AC179,AB179,Y179,U179,T179,S179,R179)*'1. Standard_Cost'!$B$29</f>
        <v>0</v>
      </c>
      <c r="AF179" s="142">
        <f t="shared" si="277"/>
        <v>0</v>
      </c>
      <c r="AG179" s="141"/>
      <c r="AH179" s="141"/>
      <c r="AI179" s="141"/>
      <c r="AJ179" s="145"/>
      <c r="AK179" s="145"/>
      <c r="AL179" s="145"/>
      <c r="AM179" s="142">
        <f>AG179*'1. Standard_Cost'!$B$25+'Incremental_Cost Year 2'!AH179*'1. Standard_Cost'!$C$25+'Incremental_Cost Year 2'!AI179*'1. Standard_Cost'!$D$25+'Incremental_Cost Year 2'!AJ179+'Incremental_Cost Year 2'!AL179+AK179</f>
        <v>0</v>
      </c>
      <c r="AN179" s="142">
        <f>AM179*'1. Standard_Cost'!$C$29</f>
        <v>0</v>
      </c>
      <c r="AO179" s="160"/>
      <c r="AQ179" s="20">
        <f t="shared" si="282"/>
        <v>0</v>
      </c>
      <c r="AR179" s="20">
        <f t="shared" si="283"/>
        <v>0</v>
      </c>
      <c r="AS179" s="20">
        <f t="shared" si="284"/>
        <v>0</v>
      </c>
      <c r="AT179" s="20">
        <f t="shared" si="285"/>
        <v>0</v>
      </c>
      <c r="AU179" s="24">
        <f>AT179</f>
        <v>0</v>
      </c>
      <c r="AV179" s="24"/>
      <c r="AW179" s="24"/>
      <c r="AX179" s="24"/>
      <c r="AY179" s="24"/>
      <c r="AZ179" s="24"/>
      <c r="BA179" s="24"/>
      <c r="BB179" s="25">
        <f t="shared" si="281"/>
        <v>0</v>
      </c>
    </row>
    <row r="180" spans="1:54" ht="46.95" customHeight="1" outlineLevel="2">
      <c r="A180" s="132"/>
      <c r="B180" s="136"/>
      <c r="C180" s="38"/>
      <c r="D180" s="84"/>
      <c r="E180" s="84"/>
      <c r="F180" s="84"/>
      <c r="G180" s="83"/>
      <c r="H180" s="209" t="s">
        <v>459</v>
      </c>
      <c r="I180" s="138"/>
      <c r="J180" s="139"/>
      <c r="K180" s="139"/>
      <c r="L180" s="140" t="str">
        <f>IF(I180&lt;&gt;0,((VLOOKUP(I180,'1. Standard_Cost'!$B$4:$D$9,2)+VLOOKUP(I180,'1. Standard_Cost'!$B$4:$D$9,3))*J180*K180),"0")</f>
        <v>0</v>
      </c>
      <c r="M180" s="140">
        <f>L180*'1. Standard_Cost'!$F$4</f>
        <v>0</v>
      </c>
      <c r="N180" s="141"/>
      <c r="O180" s="141"/>
      <c r="P180" s="141"/>
      <c r="Q180" s="141"/>
      <c r="R180" s="142">
        <f>'1. Standard_Cost'!$B$13*N180*P180</f>
        <v>0</v>
      </c>
      <c r="S180" s="142">
        <f>N180*O180*P180*'1. Standard_Cost'!$C$13</f>
        <v>0</v>
      </c>
      <c r="T180" s="142">
        <f>N180*P180*Q180*'1. Standard_Cost'!$D$13</f>
        <v>0</v>
      </c>
      <c r="U180" s="142">
        <f>N180*O180*'1. Standard_Cost'!$E$13</f>
        <v>0</v>
      </c>
      <c r="V180" s="141"/>
      <c r="W180" s="141"/>
      <c r="X180" s="141"/>
      <c r="Y180" s="142">
        <f>+V180*((X180*'1. Standard_Cost'!$B$17)+(W180*X180*'1. Standard_Cost'!$C$17))</f>
        <v>0</v>
      </c>
      <c r="Z180" s="141"/>
      <c r="AA180" s="141"/>
      <c r="AB180" s="142">
        <f>+Z180*'1. Standard_Cost'!$B$21+AA180*'1. Standard_Cost'!$C$21</f>
        <v>0</v>
      </c>
      <c r="AC180" s="143"/>
      <c r="AD180" s="144"/>
      <c r="AE180" s="142">
        <f>SUM(AD180,AC180,AB180,Y180,U180,T180,S180,R180)*'1. Standard_Cost'!$B$29</f>
        <v>0</v>
      </c>
      <c r="AF180" s="142">
        <f t="shared" si="277"/>
        <v>0</v>
      </c>
      <c r="AG180" s="141"/>
      <c r="AH180" s="141"/>
      <c r="AI180" s="141"/>
      <c r="AJ180" s="145"/>
      <c r="AK180" s="145"/>
      <c r="AL180" s="145"/>
      <c r="AM180" s="142">
        <f>AG180*'1. Standard_Cost'!$B$25+'Incremental_Cost Year 2'!AH180*'1. Standard_Cost'!$C$25+'Incremental_Cost Year 2'!AI180*'1. Standard_Cost'!$D$25+'Incremental_Cost Year 2'!AJ180+'Incremental_Cost Year 2'!AL180+AK180</f>
        <v>0</v>
      </c>
      <c r="AN180" s="142">
        <f>AM180*'1. Standard_Cost'!$C$29</f>
        <v>0</v>
      </c>
      <c r="AO180" s="160"/>
      <c r="AQ180" s="20">
        <f t="shared" si="282"/>
        <v>0</v>
      </c>
      <c r="AR180" s="20">
        <f t="shared" si="283"/>
        <v>0</v>
      </c>
      <c r="AS180" s="20">
        <f t="shared" si="284"/>
        <v>0</v>
      </c>
      <c r="AT180" s="20">
        <f t="shared" si="285"/>
        <v>0</v>
      </c>
      <c r="AU180" s="24"/>
      <c r="AV180" s="24"/>
      <c r="AW180" s="24"/>
      <c r="AX180" s="24"/>
      <c r="AY180" s="24"/>
      <c r="AZ180" s="24"/>
      <c r="BA180" s="24"/>
      <c r="BB180" s="25">
        <f t="shared" si="281"/>
        <v>0</v>
      </c>
    </row>
    <row r="181" spans="1:54" ht="27" customHeight="1" outlineLevel="2">
      <c r="A181" s="132"/>
      <c r="B181" s="136"/>
      <c r="C181" s="38"/>
      <c r="D181" s="84"/>
      <c r="E181" s="84"/>
      <c r="F181" s="84"/>
      <c r="G181" s="83"/>
      <c r="H181" s="209" t="s">
        <v>539</v>
      </c>
      <c r="I181" s="138" t="s">
        <v>5</v>
      </c>
      <c r="J181" s="139">
        <v>1</v>
      </c>
      <c r="K181" s="139">
        <v>16</v>
      </c>
      <c r="L181" s="140">
        <f>IF(I181&lt;&gt;0,((VLOOKUP(I181,'1. Standard_Cost'!$B$4:$D$9,2)+VLOOKUP(I181,'1. Standard_Cost'!$B$4:$D$9,3))*J181*K181),"0")</f>
        <v>1131200</v>
      </c>
      <c r="M181" s="140">
        <f>L181*'1. Standard_Cost'!$F$4</f>
        <v>188910.40000000002</v>
      </c>
      <c r="N181" s="141"/>
      <c r="O181" s="141"/>
      <c r="P181" s="141"/>
      <c r="Q181" s="141"/>
      <c r="R181" s="142">
        <f>'1. Standard_Cost'!$B$13*N181*P181</f>
        <v>0</v>
      </c>
      <c r="S181" s="142">
        <f>N181*O181*P181*'1. Standard_Cost'!$C$13</f>
        <v>0</v>
      </c>
      <c r="T181" s="142">
        <f>N181*P181*Q181*'1. Standard_Cost'!$D$13</f>
        <v>0</v>
      </c>
      <c r="U181" s="142">
        <f>N181*O181*'1. Standard_Cost'!$E$13</f>
        <v>0</v>
      </c>
      <c r="V181" s="141"/>
      <c r="W181" s="141"/>
      <c r="X181" s="141"/>
      <c r="Y181" s="142">
        <f>+V181*((X181*'1. Standard_Cost'!$B$17)+(W181*X181*'1. Standard_Cost'!$C$17))</f>
        <v>0</v>
      </c>
      <c r="Z181" s="141"/>
      <c r="AA181" s="141"/>
      <c r="AB181" s="142">
        <f>+Z181*'1. Standard_Cost'!$B$21+AA181*'1. Standard_Cost'!$C$21</f>
        <v>0</v>
      </c>
      <c r="AC181" s="143"/>
      <c r="AD181" s="144"/>
      <c r="AE181" s="142">
        <f>SUM(AD181,AC181,AB181,Y181,U181,T181,S181,R181)*'1. Standard_Cost'!$B$29</f>
        <v>0</v>
      </c>
      <c r="AF181" s="142">
        <f t="shared" si="277"/>
        <v>0</v>
      </c>
      <c r="AG181" s="141"/>
      <c r="AH181" s="141"/>
      <c r="AI181" s="141"/>
      <c r="AJ181" s="145"/>
      <c r="AK181" s="145"/>
      <c r="AL181" s="145"/>
      <c r="AM181" s="142">
        <f>AG181*'1. Standard_Cost'!$B$25+'Incremental_Cost Year 2'!AH181*'1. Standard_Cost'!$C$25+'Incremental_Cost Year 2'!AI181*'1. Standard_Cost'!$D$25+'Incremental_Cost Year 2'!AJ181+'Incremental_Cost Year 2'!AL181+AK181</f>
        <v>0</v>
      </c>
      <c r="AN181" s="142">
        <f>AM181*'1. Standard_Cost'!$C$29</f>
        <v>0</v>
      </c>
      <c r="AO181" s="160"/>
      <c r="AQ181" s="20">
        <f t="shared" si="282"/>
        <v>1320110.3999999999</v>
      </c>
      <c r="AR181" s="20">
        <f t="shared" si="283"/>
        <v>0</v>
      </c>
      <c r="AS181" s="20">
        <f t="shared" si="284"/>
        <v>0</v>
      </c>
      <c r="AT181" s="20">
        <f t="shared" si="285"/>
        <v>1320110.3999999999</v>
      </c>
      <c r="AU181" s="24">
        <f>AT181</f>
        <v>1320110.3999999999</v>
      </c>
      <c r="AV181" s="24"/>
      <c r="AW181" s="24"/>
      <c r="AX181" s="24"/>
      <c r="AY181" s="24"/>
      <c r="AZ181" s="24"/>
      <c r="BA181" s="24"/>
      <c r="BB181" s="25">
        <f t="shared" si="281"/>
        <v>0</v>
      </c>
    </row>
    <row r="182" spans="1:54" ht="46.95" customHeight="1" outlineLevel="2">
      <c r="A182" s="132"/>
      <c r="B182" s="136"/>
      <c r="C182" s="38"/>
      <c r="D182" s="84"/>
      <c r="E182" s="84"/>
      <c r="F182" s="84"/>
      <c r="G182" s="83"/>
      <c r="H182" s="209" t="s">
        <v>460</v>
      </c>
      <c r="I182" s="138"/>
      <c r="J182" s="139"/>
      <c r="K182" s="139"/>
      <c r="L182" s="140" t="str">
        <f>IF(I182&lt;&gt;0,((VLOOKUP(I182,'1. Standard_Cost'!$B$4:$D$9,2)+VLOOKUP(I182,'1. Standard_Cost'!$B$4:$D$9,3))*J182*K182),"0")</f>
        <v>0</v>
      </c>
      <c r="M182" s="140">
        <f>L182*'1. Standard_Cost'!$F$4</f>
        <v>0</v>
      </c>
      <c r="N182" s="141"/>
      <c r="O182" s="141"/>
      <c r="P182" s="141"/>
      <c r="Q182" s="141"/>
      <c r="R182" s="142">
        <f>'1. Standard_Cost'!$B$13*N182*P182</f>
        <v>0</v>
      </c>
      <c r="S182" s="142">
        <f>N182*O182*P182*'1. Standard_Cost'!$C$13</f>
        <v>0</v>
      </c>
      <c r="T182" s="142">
        <f>N182*P182*Q182*'1. Standard_Cost'!$D$13</f>
        <v>0</v>
      </c>
      <c r="U182" s="142">
        <f>N182*O182*'1. Standard_Cost'!$E$13</f>
        <v>0</v>
      </c>
      <c r="V182" s="141"/>
      <c r="W182" s="141"/>
      <c r="X182" s="141"/>
      <c r="Y182" s="142">
        <f>+V182*((X182*'1. Standard_Cost'!$B$17)+(W182*X182*'1. Standard_Cost'!$C$17))</f>
        <v>0</v>
      </c>
      <c r="Z182" s="141"/>
      <c r="AA182" s="141"/>
      <c r="AB182" s="142">
        <f>+Z182*'1. Standard_Cost'!$B$21+AA182*'1. Standard_Cost'!$C$21</f>
        <v>0</v>
      </c>
      <c r="AC182" s="143"/>
      <c r="AD182" s="144"/>
      <c r="AE182" s="142">
        <f>SUM(AD182,AC182,AB182,Y182,U182,T182,S182,R182)*'1. Standard_Cost'!$B$29</f>
        <v>0</v>
      </c>
      <c r="AF182" s="142">
        <f t="shared" si="277"/>
        <v>0</v>
      </c>
      <c r="AG182" s="141"/>
      <c r="AH182" s="141"/>
      <c r="AI182" s="141"/>
      <c r="AJ182" s="145"/>
      <c r="AK182" s="145"/>
      <c r="AL182" s="145"/>
      <c r="AM182" s="142">
        <f>AG182*'1. Standard_Cost'!$B$25+'Incremental_Cost Year 2'!AH182*'1. Standard_Cost'!$C$25+'Incremental_Cost Year 2'!AI182*'1. Standard_Cost'!$D$25+'Incremental_Cost Year 2'!AJ182+'Incremental_Cost Year 2'!AL182+AK182</f>
        <v>0</v>
      </c>
      <c r="AN182" s="142">
        <f>AM182*'1. Standard_Cost'!$C$29</f>
        <v>0</v>
      </c>
      <c r="AO182" s="160"/>
      <c r="AQ182" s="20">
        <f t="shared" si="282"/>
        <v>0</v>
      </c>
      <c r="AR182" s="20">
        <f t="shared" si="283"/>
        <v>0</v>
      </c>
      <c r="AS182" s="20">
        <f t="shared" si="284"/>
        <v>0</v>
      </c>
      <c r="AT182" s="20">
        <f t="shared" si="285"/>
        <v>0</v>
      </c>
      <c r="AU182" s="24"/>
      <c r="AV182" s="24"/>
      <c r="AW182" s="24"/>
      <c r="AX182" s="24"/>
      <c r="AY182" s="24"/>
      <c r="AZ182" s="24"/>
      <c r="BA182" s="24"/>
      <c r="BB182" s="25">
        <f t="shared" si="281"/>
        <v>0</v>
      </c>
    </row>
    <row r="183" spans="1:54" ht="33" customHeight="1" outlineLevel="2">
      <c r="A183" s="132"/>
      <c r="B183" s="136"/>
      <c r="C183" s="38"/>
      <c r="D183" s="84"/>
      <c r="E183" s="84"/>
      <c r="F183" s="84"/>
      <c r="G183" s="83"/>
      <c r="H183" s="209" t="s">
        <v>540</v>
      </c>
      <c r="I183" s="138"/>
      <c r="J183" s="139"/>
      <c r="K183" s="139"/>
      <c r="L183" s="140" t="str">
        <f>IF(I183&lt;&gt;0,((VLOOKUP(I183,'1. Standard_Cost'!$B$4:$D$9,2)+VLOOKUP(I183,'1. Standard_Cost'!$B$4:$D$9,3))*J183*K183),"0")</f>
        <v>0</v>
      </c>
      <c r="M183" s="140">
        <f>L183*'1. Standard_Cost'!$F$4</f>
        <v>0</v>
      </c>
      <c r="N183" s="141"/>
      <c r="O183" s="141"/>
      <c r="P183" s="141"/>
      <c r="Q183" s="141"/>
      <c r="R183" s="142">
        <f>'1. Standard_Cost'!$B$13*N183*P183</f>
        <v>0</v>
      </c>
      <c r="S183" s="142">
        <f>N183*O183*P183*'1. Standard_Cost'!$C$13</f>
        <v>0</v>
      </c>
      <c r="T183" s="142">
        <f>N183*P183*Q183*'1. Standard_Cost'!$D$13</f>
        <v>0</v>
      </c>
      <c r="U183" s="142">
        <f>N183*O183*'1. Standard_Cost'!$E$13</f>
        <v>0</v>
      </c>
      <c r="V183" s="141"/>
      <c r="W183" s="141"/>
      <c r="X183" s="141"/>
      <c r="Y183" s="142">
        <f>+V183*((X183*'1. Standard_Cost'!$B$17)+(W183*X183*'1. Standard_Cost'!$C$17))</f>
        <v>0</v>
      </c>
      <c r="Z183" s="141"/>
      <c r="AA183" s="141"/>
      <c r="AB183" s="142">
        <f>+Z183*'1. Standard_Cost'!$B$21+AA183*'1. Standard_Cost'!$C$21</f>
        <v>0</v>
      </c>
      <c r="AC183" s="143"/>
      <c r="AD183" s="144"/>
      <c r="AE183" s="142">
        <f>SUM(AD183,AC183,AB183,Y183,U183,T183,S183,R183)*'1. Standard_Cost'!$B$29</f>
        <v>0</v>
      </c>
      <c r="AF183" s="142">
        <f t="shared" si="277"/>
        <v>0</v>
      </c>
      <c r="AG183" s="141"/>
      <c r="AH183" s="141"/>
      <c r="AI183" s="141"/>
      <c r="AJ183" s="145"/>
      <c r="AK183" s="145"/>
      <c r="AL183" s="145"/>
      <c r="AM183" s="142">
        <f>AG183*'1. Standard_Cost'!$B$25+'Incremental_Cost Year 2'!AH183*'1. Standard_Cost'!$C$25+'Incremental_Cost Year 2'!AI183*'1. Standard_Cost'!$D$25+'Incremental_Cost Year 2'!AJ183+'Incremental_Cost Year 2'!AL183+AK183</f>
        <v>0</v>
      </c>
      <c r="AN183" s="142">
        <f>AM183*'1. Standard_Cost'!$C$29</f>
        <v>0</v>
      </c>
      <c r="AO183" s="190"/>
      <c r="AQ183" s="20">
        <f t="shared" si="282"/>
        <v>0</v>
      </c>
      <c r="AR183" s="20">
        <f t="shared" si="283"/>
        <v>0</v>
      </c>
      <c r="AS183" s="20">
        <f t="shared" si="284"/>
        <v>0</v>
      </c>
      <c r="AT183" s="20">
        <f t="shared" si="285"/>
        <v>0</v>
      </c>
      <c r="AU183" s="24"/>
      <c r="AV183" s="24"/>
      <c r="AW183" s="24"/>
      <c r="AX183" s="24"/>
      <c r="AY183" s="24"/>
      <c r="AZ183" s="24"/>
      <c r="BA183" s="24"/>
      <c r="BB183" s="25">
        <f t="shared" si="281"/>
        <v>0</v>
      </c>
    </row>
    <row r="184" spans="1:54" ht="41.4" outlineLevel="1">
      <c r="A184" s="132"/>
      <c r="B184" s="136"/>
      <c r="C184" s="38"/>
      <c r="D184" s="46" t="s">
        <v>593</v>
      </c>
      <c r="E184" s="86" t="s">
        <v>430</v>
      </c>
      <c r="F184" s="88" t="s">
        <v>438</v>
      </c>
      <c r="G184" s="89" t="s">
        <v>434</v>
      </c>
      <c r="H184" s="183" t="s">
        <v>305</v>
      </c>
      <c r="I184" s="146"/>
      <c r="J184" s="146"/>
      <c r="K184" s="146"/>
      <c r="L184" s="147">
        <f>SUM(L171:L183)</f>
        <v>1633465</v>
      </c>
      <c r="M184" s="147">
        <f>SUM(M171:M183)</f>
        <v>272788.65500000003</v>
      </c>
      <c r="N184" s="146"/>
      <c r="O184" s="146"/>
      <c r="P184" s="146"/>
      <c r="Q184" s="146"/>
      <c r="R184" s="147">
        <f t="shared" ref="R184:U184" si="286">SUM(R171:R183)</f>
        <v>90000</v>
      </c>
      <c r="S184" s="147">
        <f t="shared" si="286"/>
        <v>67500</v>
      </c>
      <c r="T184" s="147">
        <f t="shared" si="286"/>
        <v>0</v>
      </c>
      <c r="U184" s="147">
        <f t="shared" si="286"/>
        <v>600000</v>
      </c>
      <c r="V184" s="146"/>
      <c r="W184" s="146"/>
      <c r="X184" s="146"/>
      <c r="Y184" s="147">
        <f>SUM(Y171:Y183)</f>
        <v>0</v>
      </c>
      <c r="Z184" s="147"/>
      <c r="AA184" s="146"/>
      <c r="AB184" s="147">
        <f t="shared" ref="AB184:AF184" si="287">SUM(AB171:AB183)</f>
        <v>0</v>
      </c>
      <c r="AC184" s="147">
        <f t="shared" si="287"/>
        <v>475000</v>
      </c>
      <c r="AD184" s="147">
        <f t="shared" si="287"/>
        <v>0</v>
      </c>
      <c r="AE184" s="147">
        <f t="shared" si="287"/>
        <v>246500</v>
      </c>
      <c r="AF184" s="147">
        <f t="shared" si="287"/>
        <v>1479000</v>
      </c>
      <c r="AG184" s="146"/>
      <c r="AH184" s="146"/>
      <c r="AI184" s="146"/>
      <c r="AJ184" s="147">
        <f t="shared" ref="AJ184:AN184" si="288">SUM(AJ171:AJ183)</f>
        <v>0</v>
      </c>
      <c r="AK184" s="147">
        <f t="shared" si="288"/>
        <v>0</v>
      </c>
      <c r="AL184" s="147">
        <f t="shared" si="288"/>
        <v>0</v>
      </c>
      <c r="AM184" s="147">
        <f t="shared" si="288"/>
        <v>0</v>
      </c>
      <c r="AN184" s="147">
        <f t="shared" si="288"/>
        <v>0</v>
      </c>
      <c r="AO184" s="166"/>
      <c r="AP184" s="32"/>
      <c r="AQ184" s="147">
        <f t="shared" ref="AQ184:BB184" si="289">SUM(AQ171:AQ183)</f>
        <v>1906253.6549999998</v>
      </c>
      <c r="AR184" s="147">
        <f t="shared" si="289"/>
        <v>1479000</v>
      </c>
      <c r="AS184" s="147">
        <f t="shared" si="289"/>
        <v>0</v>
      </c>
      <c r="AT184" s="147">
        <f t="shared" si="289"/>
        <v>3385253.6549999998</v>
      </c>
      <c r="AU184" s="147">
        <f t="shared" si="289"/>
        <v>3295253.6549999998</v>
      </c>
      <c r="AV184" s="147">
        <f t="shared" si="289"/>
        <v>0</v>
      </c>
      <c r="AW184" s="147">
        <f t="shared" si="289"/>
        <v>0</v>
      </c>
      <c r="AX184" s="147">
        <f t="shared" si="289"/>
        <v>0</v>
      </c>
      <c r="AY184" s="147">
        <f t="shared" si="289"/>
        <v>0</v>
      </c>
      <c r="AZ184" s="147">
        <f t="shared" si="289"/>
        <v>0</v>
      </c>
      <c r="BA184" s="147">
        <f t="shared" si="289"/>
        <v>0</v>
      </c>
      <c r="BB184" s="147">
        <f t="shared" si="289"/>
        <v>-90000</v>
      </c>
    </row>
    <row r="186" spans="1:54">
      <c r="AT186" s="202">
        <f t="shared" ref="AT186:BB186" si="290">AT5+AT82+AT148</f>
        <v>53922560.310000002</v>
      </c>
      <c r="AU186" s="202">
        <f t="shared" si="290"/>
        <v>20870718.115000002</v>
      </c>
      <c r="AV186" s="202">
        <f t="shared" si="290"/>
        <v>3130200</v>
      </c>
      <c r="AW186" s="202">
        <f t="shared" si="290"/>
        <v>0</v>
      </c>
      <c r="AX186" s="202">
        <f t="shared" si="290"/>
        <v>971788.2</v>
      </c>
      <c r="AY186" s="202">
        <f t="shared" si="290"/>
        <v>0</v>
      </c>
      <c r="AZ186" s="202">
        <f t="shared" si="290"/>
        <v>6865472</v>
      </c>
      <c r="BA186" s="202">
        <f t="shared" si="290"/>
        <v>0</v>
      </c>
      <c r="BB186" s="202">
        <f t="shared" si="290"/>
        <v>-21283586.575000003</v>
      </c>
    </row>
  </sheetData>
  <mergeCells count="21">
    <mergeCell ref="C58:E58"/>
    <mergeCell ref="C66:C75"/>
    <mergeCell ref="C76:E76"/>
    <mergeCell ref="B82:E82"/>
    <mergeCell ref="B1:L1"/>
    <mergeCell ref="B2:E2"/>
    <mergeCell ref="AQ2:BB2"/>
    <mergeCell ref="B3:E3"/>
    <mergeCell ref="B5:E5"/>
    <mergeCell ref="C6:E6"/>
    <mergeCell ref="C41:E41"/>
    <mergeCell ref="C109:E109"/>
    <mergeCell ref="C118:C129"/>
    <mergeCell ref="B148:E148"/>
    <mergeCell ref="C149:E149"/>
    <mergeCell ref="C170:E170"/>
    <mergeCell ref="C83:E83"/>
    <mergeCell ref="C91:C93"/>
    <mergeCell ref="C96:C98"/>
    <mergeCell ref="C101:C103"/>
    <mergeCell ref="C106:C108"/>
  </mergeCells>
  <conditionalFormatting sqref="BB189:BB192 BB194:BB198 BB201:BB204 BB206:BB210 BB212:BB215 BB217:BB226 BB228:BB231 BB233:BB242 BB244:BB247 BB250:BB253 BB255:BB299 BB301:BB304 BB306:BB315 BB318:BB321 BB150:BB168 BB77:BB80 BB84:BB87 BB89:BB92 BB94:BB97 BB99:BB102 BB104:BB107 BB110:BB114 BB116:BB119 BB121:BB128 BB130:BB146 BB171:BB183 BB185 BB187 BB59:BB62 BB7:BB10 BB12:BB34 BB36:BB39 BB42:BB49 BB51:BB56 BB64:BB74 BA26:BB28 BA15:BB23 BA44:BB46">
    <cfRule type="cellIs" dxfId="1451" priority="123" operator="lessThan">
      <formula>0</formula>
    </cfRule>
    <cfRule type="cellIs" dxfId="1450" priority="124" operator="lessThan">
      <formula>-105575</formula>
    </cfRule>
  </conditionalFormatting>
  <conditionalFormatting sqref="BB324:BB327 BB329:BB333">
    <cfRule type="cellIs" dxfId="1449" priority="121" operator="lessThan">
      <formula>0</formula>
    </cfRule>
    <cfRule type="cellIs" dxfId="1448" priority="122" operator="lessThan">
      <formula>-105575</formula>
    </cfRule>
  </conditionalFormatting>
  <conditionalFormatting sqref="BB334:BB338">
    <cfRule type="cellIs" dxfId="1447" priority="119" operator="lessThan">
      <formula>0</formula>
    </cfRule>
    <cfRule type="cellIs" dxfId="1446" priority="120" operator="lessThan">
      <formula>-105575</formula>
    </cfRule>
  </conditionalFormatting>
  <conditionalFormatting sqref="BB339:BB343">
    <cfRule type="cellIs" dxfId="1445" priority="117" operator="lessThan">
      <formula>0</formula>
    </cfRule>
    <cfRule type="cellIs" dxfId="1444" priority="118" operator="lessThan">
      <formula>-105575</formula>
    </cfRule>
  </conditionalFormatting>
  <conditionalFormatting sqref="BB345:BB348 BB350:BB354">
    <cfRule type="cellIs" dxfId="1443" priority="115" operator="lessThan">
      <formula>0</formula>
    </cfRule>
    <cfRule type="cellIs" dxfId="1442" priority="116" operator="lessThan">
      <formula>-105575</formula>
    </cfRule>
  </conditionalFormatting>
  <conditionalFormatting sqref="BB355:BB359">
    <cfRule type="cellIs" dxfId="1441" priority="113" operator="lessThan">
      <formula>0</formula>
    </cfRule>
    <cfRule type="cellIs" dxfId="1440" priority="114" operator="lessThan">
      <formula>-105575</formula>
    </cfRule>
  </conditionalFormatting>
  <conditionalFormatting sqref="BB360:BB364">
    <cfRule type="cellIs" dxfId="1439" priority="111" operator="lessThan">
      <formula>0</formula>
    </cfRule>
    <cfRule type="cellIs" dxfId="1438" priority="112" operator="lessThan">
      <formula>-105575</formula>
    </cfRule>
  </conditionalFormatting>
  <conditionalFormatting sqref="BB366:BB369 BB371:BB375">
    <cfRule type="cellIs" dxfId="1437" priority="109" operator="lessThan">
      <formula>0</formula>
    </cfRule>
    <cfRule type="cellIs" dxfId="1436" priority="110" operator="lessThan">
      <formula>-105575</formula>
    </cfRule>
  </conditionalFormatting>
  <conditionalFormatting sqref="BB376:BB380">
    <cfRule type="cellIs" dxfId="1435" priority="107" operator="lessThan">
      <formula>0</formula>
    </cfRule>
    <cfRule type="cellIs" dxfId="1434" priority="108" operator="lessThan">
      <formula>-105575</formula>
    </cfRule>
  </conditionalFormatting>
  <conditionalFormatting sqref="BB383:BB386 BB388:BB392">
    <cfRule type="cellIs" dxfId="1433" priority="105" operator="lessThan">
      <formula>0</formula>
    </cfRule>
    <cfRule type="cellIs" dxfId="1432" priority="106" operator="lessThan">
      <formula>-105575</formula>
    </cfRule>
  </conditionalFormatting>
  <conditionalFormatting sqref="BB394:BB397">
    <cfRule type="cellIs" dxfId="1431" priority="103" operator="lessThan">
      <formula>0</formula>
    </cfRule>
    <cfRule type="cellIs" dxfId="1430" priority="104" operator="lessThan">
      <formula>-105575</formula>
    </cfRule>
  </conditionalFormatting>
  <conditionalFormatting sqref="BB394:BB397 BB399:BB403">
    <cfRule type="cellIs" dxfId="1429" priority="101" operator="lessThan">
      <formula>0</formula>
    </cfRule>
    <cfRule type="cellIs" dxfId="1428" priority="102" operator="lessThan">
      <formula>-105575</formula>
    </cfRule>
  </conditionalFormatting>
  <conditionalFormatting sqref="BB404:BB408">
    <cfRule type="cellIs" dxfId="1427" priority="99" operator="lessThan">
      <formula>0</formula>
    </cfRule>
    <cfRule type="cellIs" dxfId="1426" priority="100" operator="lessThan">
      <formula>-105575</formula>
    </cfRule>
  </conditionalFormatting>
  <conditionalFormatting sqref="BB409:BB413">
    <cfRule type="cellIs" dxfId="1425" priority="97" operator="lessThan">
      <formula>0</formula>
    </cfRule>
    <cfRule type="cellIs" dxfId="1424" priority="98" operator="lessThan">
      <formula>-105575</formula>
    </cfRule>
  </conditionalFormatting>
  <conditionalFormatting sqref="BB414:BB418">
    <cfRule type="cellIs" dxfId="1423" priority="95" operator="lessThan">
      <formula>0</formula>
    </cfRule>
    <cfRule type="cellIs" dxfId="1422" priority="96" operator="lessThan">
      <formula>-105575</formula>
    </cfRule>
  </conditionalFormatting>
  <conditionalFormatting sqref="BB419:BB423">
    <cfRule type="cellIs" dxfId="1421" priority="93" operator="lessThan">
      <formula>0</formula>
    </cfRule>
    <cfRule type="cellIs" dxfId="1420" priority="94" operator="lessThan">
      <formula>-105575</formula>
    </cfRule>
  </conditionalFormatting>
  <conditionalFormatting sqref="BB425:BB428">
    <cfRule type="cellIs" dxfId="1419" priority="91" operator="lessThan">
      <formula>0</formula>
    </cfRule>
    <cfRule type="cellIs" dxfId="1418" priority="92" operator="lessThan">
      <formula>-105575</formula>
    </cfRule>
  </conditionalFormatting>
  <conditionalFormatting sqref="BB425:BB428">
    <cfRule type="cellIs" dxfId="1417" priority="89" operator="lessThan">
      <formula>0</formula>
    </cfRule>
    <cfRule type="cellIs" dxfId="1416" priority="90" operator="lessThan">
      <formula>-105575</formula>
    </cfRule>
  </conditionalFormatting>
  <conditionalFormatting sqref="BB431:BB434">
    <cfRule type="cellIs" dxfId="1415" priority="87" operator="lessThan">
      <formula>0</formula>
    </cfRule>
    <cfRule type="cellIs" dxfId="1414" priority="88" operator="lessThan">
      <formula>-105575</formula>
    </cfRule>
  </conditionalFormatting>
  <conditionalFormatting sqref="BB431:BB434 BB436:BB440">
    <cfRule type="cellIs" dxfId="1413" priority="85" operator="lessThan">
      <formula>0</formula>
    </cfRule>
    <cfRule type="cellIs" dxfId="1412" priority="86" operator="lessThan">
      <formula>-105575</formula>
    </cfRule>
  </conditionalFormatting>
  <conditionalFormatting sqref="BB441:BB445">
    <cfRule type="cellIs" dxfId="1411" priority="83" operator="lessThan">
      <formula>0</formula>
    </cfRule>
    <cfRule type="cellIs" dxfId="1410" priority="84" operator="lessThan">
      <formula>-105575</formula>
    </cfRule>
  </conditionalFormatting>
  <conditionalFormatting sqref="BB446:BB450">
    <cfRule type="cellIs" dxfId="1409" priority="81" operator="lessThan">
      <formula>0</formula>
    </cfRule>
    <cfRule type="cellIs" dxfId="1408" priority="82" operator="lessThan">
      <formula>-105575</formula>
    </cfRule>
  </conditionalFormatting>
  <conditionalFormatting sqref="BB452:BB455">
    <cfRule type="cellIs" dxfId="1407" priority="79" operator="lessThan">
      <formula>0</formula>
    </cfRule>
    <cfRule type="cellIs" dxfId="1406" priority="80" operator="lessThan">
      <formula>-105575</formula>
    </cfRule>
  </conditionalFormatting>
  <conditionalFormatting sqref="BB452:BB455 BB457:BB461">
    <cfRule type="cellIs" dxfId="1405" priority="77" operator="lessThan">
      <formula>0</formula>
    </cfRule>
    <cfRule type="cellIs" dxfId="1404" priority="78" operator="lessThan">
      <formula>-105575</formula>
    </cfRule>
  </conditionalFormatting>
  <conditionalFormatting sqref="BB462:BB466">
    <cfRule type="cellIs" dxfId="1403" priority="75" operator="lessThan">
      <formula>0</formula>
    </cfRule>
    <cfRule type="cellIs" dxfId="1402" priority="76" operator="lessThan">
      <formula>-105575</formula>
    </cfRule>
  </conditionalFormatting>
  <conditionalFormatting sqref="BB467:BB471">
    <cfRule type="cellIs" dxfId="1401" priority="73" operator="lessThan">
      <formula>0</formula>
    </cfRule>
    <cfRule type="cellIs" dxfId="1400" priority="74" operator="lessThan">
      <formula>-105575</formula>
    </cfRule>
  </conditionalFormatting>
  <conditionalFormatting sqref="BB473:BB476">
    <cfRule type="cellIs" dxfId="1399" priority="71" operator="lessThan">
      <formula>0</formula>
    </cfRule>
    <cfRule type="cellIs" dxfId="1398" priority="72" operator="lessThan">
      <formula>-105575</formula>
    </cfRule>
  </conditionalFormatting>
  <conditionalFormatting sqref="BB473:BB476 BB478:BB482">
    <cfRule type="cellIs" dxfId="1397" priority="69" operator="lessThan">
      <formula>0</formula>
    </cfRule>
    <cfRule type="cellIs" dxfId="1396" priority="70" operator="lessThan">
      <formula>-105575</formula>
    </cfRule>
  </conditionalFormatting>
  <conditionalFormatting sqref="BB483:BB487">
    <cfRule type="cellIs" dxfId="1395" priority="67" operator="lessThan">
      <formula>0</formula>
    </cfRule>
    <cfRule type="cellIs" dxfId="1394" priority="68" operator="lessThan">
      <formula>-105575</formula>
    </cfRule>
  </conditionalFormatting>
  <conditionalFormatting sqref="BB488:BB492">
    <cfRule type="cellIs" dxfId="1393" priority="65" operator="lessThan">
      <formula>0</formula>
    </cfRule>
    <cfRule type="cellIs" dxfId="1392" priority="66" operator="lessThan">
      <formula>-105575</formula>
    </cfRule>
  </conditionalFormatting>
  <conditionalFormatting sqref="BB494:BB497">
    <cfRule type="cellIs" dxfId="1391" priority="63" operator="lessThan">
      <formula>0</formula>
    </cfRule>
    <cfRule type="cellIs" dxfId="1390" priority="64" operator="lessThan">
      <formula>-105575</formula>
    </cfRule>
  </conditionalFormatting>
  <conditionalFormatting sqref="BB494:BB497 BB499:BB503">
    <cfRule type="cellIs" dxfId="1389" priority="61" operator="lessThan">
      <formula>0</formula>
    </cfRule>
    <cfRule type="cellIs" dxfId="1388" priority="62" operator="lessThan">
      <formula>-105575</formula>
    </cfRule>
  </conditionalFormatting>
  <conditionalFormatting sqref="BB504:BB508">
    <cfRule type="cellIs" dxfId="1387" priority="59" operator="lessThan">
      <formula>0</formula>
    </cfRule>
    <cfRule type="cellIs" dxfId="1386" priority="60" operator="lessThan">
      <formula>-105575</formula>
    </cfRule>
  </conditionalFormatting>
  <conditionalFormatting sqref="BB168 BB171:BB183">
    <cfRule type="cellIs" dxfId="1385" priority="57" operator="lessThan">
      <formula>0</formula>
    </cfRule>
    <cfRule type="cellIs" dxfId="1384" priority="58" operator="lessThan">
      <formula>-105575</formula>
    </cfRule>
  </conditionalFormatting>
  <conditionalFormatting sqref="BB164:BB167">
    <cfRule type="cellIs" dxfId="1383" priority="39" operator="lessThan">
      <formula>0</formula>
    </cfRule>
    <cfRule type="cellIs" dxfId="1382" priority="40" operator="lessThan">
      <formula>-105575</formula>
    </cfRule>
  </conditionalFormatting>
  <conditionalFormatting sqref="BB161:BB163">
    <cfRule type="cellIs" dxfId="1381" priority="37" operator="lessThan">
      <formula>0</formula>
    </cfRule>
    <cfRule type="cellIs" dxfId="1380" priority="38" operator="lessThan">
      <formula>-105575</formula>
    </cfRule>
  </conditionalFormatting>
  <conditionalFormatting sqref="BB180:BB181">
    <cfRule type="cellIs" dxfId="1379" priority="35" operator="lessThan">
      <formula>0</formula>
    </cfRule>
    <cfRule type="cellIs" dxfId="1378" priority="36" operator="lessThan">
      <formula>-105575</formula>
    </cfRule>
  </conditionalFormatting>
  <conditionalFormatting sqref="BB166:BB167">
    <cfRule type="cellIs" dxfId="1377" priority="23" operator="lessThan">
      <formula>0</formula>
    </cfRule>
    <cfRule type="cellIs" dxfId="1376" priority="24" operator="lessThan">
      <formula>-105575</formula>
    </cfRule>
  </conditionalFormatting>
  <conditionalFormatting sqref="BB167">
    <cfRule type="cellIs" dxfId="1375" priority="21" operator="lessThan">
      <formula>0</formula>
    </cfRule>
    <cfRule type="cellIs" dxfId="1374" priority="22" operator="lessThan">
      <formula>-105575</formula>
    </cfRule>
  </conditionalFormatting>
  <conditionalFormatting sqref="BA155:BA156">
    <cfRule type="cellIs" dxfId="1373" priority="13" operator="lessThan">
      <formula>0</formula>
    </cfRule>
    <cfRule type="cellIs" dxfId="1372" priority="14" operator="lessThan">
      <formula>-105575</formula>
    </cfRule>
  </conditionalFormatting>
  <conditionalFormatting sqref="BA155:BA156">
    <cfRule type="cellIs" dxfId="1371" priority="11" operator="lessThan">
      <formula>0</formula>
    </cfRule>
    <cfRule type="cellIs" dxfId="1370" priority="12" operator="lessThan">
      <formula>-105575</formula>
    </cfRule>
  </conditionalFormatting>
  <conditionalFormatting sqref="BA155:BA156">
    <cfRule type="cellIs" dxfId="1369" priority="9" operator="lessThan">
      <formula>0</formula>
    </cfRule>
    <cfRule type="cellIs" dxfId="1368" priority="10" operator="lessThan">
      <formula>-105575</formula>
    </cfRule>
  </conditionalFormatting>
  <conditionalFormatting sqref="BA155:BA156">
    <cfRule type="cellIs" dxfId="1367" priority="7" operator="lessThan">
      <formula>0</formula>
    </cfRule>
    <cfRule type="cellIs" dxfId="1366" priority="8" operator="lessThan">
      <formula>-105575</formula>
    </cfRule>
  </conditionalFormatting>
  <conditionalFormatting sqref="BA155:BB156">
    <cfRule type="cellIs" dxfId="1365" priority="5" operator="lessThan">
      <formula>0</formula>
    </cfRule>
    <cfRule type="cellIs" dxfId="1364" priority="6" operator="lessThan">
      <formula>-105575</formula>
    </cfRule>
  </conditionalFormatting>
  <conditionalFormatting sqref="BA155:BA156">
    <cfRule type="cellIs" dxfId="1363" priority="3" operator="lessThan">
      <formula>0</formula>
    </cfRule>
    <cfRule type="cellIs" dxfId="1362" priority="4" operator="lessThan">
      <formula>-105575</formula>
    </cfRule>
  </conditionalFormatting>
  <conditionalFormatting sqref="BA155:BB156">
    <cfRule type="cellIs" dxfId="1361" priority="1" operator="lessThan">
      <formula>0</formula>
    </cfRule>
    <cfRule type="cellIs" dxfId="1360" priority="2" operator="lessThan">
      <formula>-105575</formula>
    </cfRule>
  </conditionalFormatting>
  <pageMargins left="0.7" right="0.7" top="0.75" bottom="0.75" header="0.3" footer="0.3"/>
  <pageSetup scale="41" fitToWidth="16" orientation="landscape" horizontalDpi="4294967292" r:id="rId1"/>
  <headerFooter>
    <oddHeader xml:space="preserve">&amp;L&amp;"-,Bold"&amp;12Incremental Costs </oddHeader>
    <oddFooter>&amp;CPage &amp;P of &amp;N</oddFooter>
  </headerFooter>
  <colBreaks count="1" manualBreakCount="1">
    <brk id="29" max="1048575" man="1"/>
  </colBreaks>
  <extLst>
    <ext xmlns:x14="http://schemas.microsoft.com/office/spreadsheetml/2009/9/main" uri="{CCE6A557-97BC-4b89-ADB6-D9C93CAAB3DF}">
      <x14:dataValidations xmlns:xm="http://schemas.microsoft.com/office/excel/2006/main" count="2">
        <x14:dataValidation type="list" allowBlank="1" showInputMessage="1" showErrorMessage="1">
          <x14:formula1>
            <xm:f>'1. Standard_Cost'!$B$4:$B$10</xm:f>
          </x14:formula1>
          <xm:sqref>I7:I10 I51:I54 I42:I49 I12:I25 I37:I39 I31:I34</xm:sqref>
        </x14:dataValidation>
        <x14:dataValidation type="list" allowBlank="1" showInputMessage="1" showErrorMessage="1">
          <x14:formula1>
            <xm:f>'[1]1. Standard_Cost'!#REF!</xm:f>
          </x14:formula1>
          <xm:sqref>I84:I85</xm:sqref>
        </x14:dataValidation>
      </x14:dataValidations>
    </ext>
  </extLst>
</worksheet>
</file>

<file path=xl/worksheets/sheet4.xml><?xml version="1.0" encoding="utf-8"?>
<worksheet xmlns="http://schemas.openxmlformats.org/spreadsheetml/2006/main" xmlns:r="http://schemas.openxmlformats.org/officeDocument/2006/relationships">
  <dimension ref="A1:BB460"/>
  <sheetViews>
    <sheetView topLeftCell="B1" zoomScale="60" zoomScaleNormal="60" workbookViewId="0">
      <pane xSplit="7" ySplit="5" topLeftCell="I78" activePane="bottomRight" state="frozen"/>
      <selection activeCell="B1" sqref="B1"/>
      <selection pane="topRight" activeCell="I1" sqref="I1"/>
      <selection pane="bottomLeft" activeCell="B6" sqref="B6"/>
      <selection pane="bottomRight" activeCell="K80" sqref="K80"/>
    </sheetView>
  </sheetViews>
  <sheetFormatPr defaultColWidth="8.88671875" defaultRowHeight="13.8" outlineLevelRow="2" outlineLevelCol="2"/>
  <cols>
    <col min="1" max="1" width="4.109375" style="2" bestFit="1" customWidth="1"/>
    <col min="2" max="2" width="2.44140625" style="2" customWidth="1"/>
    <col min="3" max="3" width="2.44140625" style="33" customWidth="1"/>
    <col min="4" max="4" width="17" style="33" customWidth="1"/>
    <col min="5" max="5" width="30.109375" style="159" customWidth="1" outlineLevel="1"/>
    <col min="6" max="6" width="9.5546875" style="33" customWidth="1" outlineLevel="1"/>
    <col min="7" max="7" width="11.6640625" style="33" customWidth="1" outlineLevel="1"/>
    <col min="8" max="8" width="76.6640625" style="33" customWidth="1" outlineLevel="2"/>
    <col min="9" max="9" width="16.109375" style="6" customWidth="1" outlineLevel="2"/>
    <col min="10" max="10" width="7.5546875" style="6" customWidth="1" outlineLevel="2"/>
    <col min="11" max="11" width="8.33203125" style="6" customWidth="1" outlineLevel="2"/>
    <col min="12" max="12" width="14" style="6" customWidth="1" outlineLevel="1"/>
    <col min="13" max="13" width="15.5546875" style="6" customWidth="1" outlineLevel="1"/>
    <col min="14" max="14" width="8.33203125" style="6" customWidth="1" outlineLevel="2"/>
    <col min="15" max="15" width="9.88671875" style="6" customWidth="1" outlineLevel="2"/>
    <col min="16" max="16" width="7.5546875" style="6" customWidth="1" outlineLevel="2"/>
    <col min="17" max="17" width="7.6640625" style="6" customWidth="1" outlineLevel="2"/>
    <col min="18" max="18" width="12.6640625" style="6" customWidth="1" outlineLevel="2"/>
    <col min="19" max="19" width="11.33203125" style="6" bestFit="1" customWidth="1" outlineLevel="2"/>
    <col min="20" max="20" width="12.88671875" style="6" bestFit="1" customWidth="1" outlineLevel="2"/>
    <col min="21" max="21" width="10.33203125" style="6" bestFit="1" customWidth="1" outlineLevel="2"/>
    <col min="22" max="22" width="6.109375" style="6" customWidth="1" outlineLevel="2"/>
    <col min="23" max="23" width="6.44140625" style="6" customWidth="1" outlineLevel="2"/>
    <col min="24" max="24" width="7.5546875" style="6" customWidth="1" outlineLevel="2"/>
    <col min="25" max="25" width="11.6640625" style="6" customWidth="1" outlineLevel="1"/>
    <col min="26" max="27" width="8.109375" style="6" customWidth="1" outlineLevel="2"/>
    <col min="28" max="28" width="16.44140625" style="6" customWidth="1" outlineLevel="1"/>
    <col min="29" max="29" width="16.109375" style="6" customWidth="1" outlineLevel="1"/>
    <col min="30" max="30" width="12.88671875" style="6" customWidth="1" outlineLevel="2"/>
    <col min="31" max="31" width="16" style="6" bestFit="1" customWidth="1" outlineLevel="2"/>
    <col min="32" max="32" width="13.88671875" style="6" bestFit="1" customWidth="1" outlineLevel="1"/>
    <col min="33" max="33" width="12" style="6" customWidth="1" outlineLevel="2"/>
    <col min="34" max="34" width="6.109375" style="6" customWidth="1" outlineLevel="2"/>
    <col min="35" max="35" width="7.33203125" style="6" customWidth="1" outlineLevel="2"/>
    <col min="36" max="36" width="9" style="6" customWidth="1" outlineLevel="2"/>
    <col min="37" max="37" width="12.33203125" style="6" customWidth="1" outlineLevel="2"/>
    <col min="38" max="38" width="8.109375" style="6" customWidth="1" outlineLevel="2"/>
    <col min="39" max="39" width="15.33203125" style="6" customWidth="1" outlineLevel="1"/>
    <col min="40" max="40" width="11.109375" style="6" customWidth="1" outlineLevel="1"/>
    <col min="41" max="41" width="39.88671875" style="168" customWidth="1" outlineLevel="2"/>
    <col min="42" max="42" width="2.6640625" style="6" customWidth="1"/>
    <col min="43" max="43" width="16.88671875" style="6" customWidth="1"/>
    <col min="44" max="44" width="18" style="6" customWidth="1"/>
    <col min="45" max="45" width="14.88671875" style="6" customWidth="1"/>
    <col min="46" max="46" width="17.44140625" style="6" customWidth="1"/>
    <col min="47" max="47" width="17" style="4" customWidth="1"/>
    <col min="48" max="48" width="10" style="4" bestFit="1" customWidth="1"/>
    <col min="49" max="49" width="8.5546875" style="4" customWidth="1"/>
    <col min="50" max="52" width="16.33203125" style="4" customWidth="1"/>
    <col min="53" max="53" width="8.5546875" style="4" customWidth="1"/>
    <col min="54" max="54" width="20.88671875" style="4" customWidth="1"/>
    <col min="55" max="16384" width="8.88671875" style="6"/>
  </cols>
  <sheetData>
    <row r="1" spans="1:54" s="2" customFormat="1" ht="12.75" customHeight="1">
      <c r="A1" s="132"/>
      <c r="B1" s="223" t="s">
        <v>182</v>
      </c>
      <c r="C1" s="223"/>
      <c r="D1" s="223"/>
      <c r="E1" s="223"/>
      <c r="F1" s="223"/>
      <c r="G1" s="223"/>
      <c r="H1" s="223"/>
      <c r="I1" s="223"/>
      <c r="J1" s="223"/>
      <c r="K1" s="223"/>
      <c r="L1" s="223"/>
      <c r="M1" s="133"/>
      <c r="N1" s="132"/>
      <c r="O1" s="132"/>
      <c r="P1" s="132"/>
      <c r="Q1" s="132"/>
      <c r="R1" s="132"/>
      <c r="S1" s="132"/>
      <c r="T1" s="132"/>
      <c r="U1" s="132"/>
      <c r="V1" s="132"/>
      <c r="W1" s="132"/>
      <c r="X1" s="132"/>
      <c r="Y1" s="132"/>
      <c r="Z1" s="132"/>
      <c r="AA1" s="132"/>
      <c r="AB1" s="132"/>
      <c r="AC1" s="132"/>
      <c r="AD1" s="132"/>
      <c r="AE1" s="132"/>
      <c r="AF1" s="132"/>
      <c r="AG1" s="132"/>
      <c r="AH1" s="132"/>
      <c r="AI1" s="132"/>
      <c r="AJ1" s="132"/>
      <c r="AK1" s="132"/>
      <c r="AL1" s="132"/>
      <c r="AM1" s="132"/>
      <c r="AN1" s="132"/>
      <c r="AO1" s="161"/>
      <c r="AU1" s="4"/>
      <c r="AV1" s="4"/>
      <c r="AW1" s="4"/>
      <c r="AX1" s="4"/>
      <c r="AY1" s="4"/>
      <c r="AZ1" s="4"/>
      <c r="BA1" s="4"/>
      <c r="BB1" s="4"/>
    </row>
    <row r="2" spans="1:54" ht="51" customHeight="1">
      <c r="A2" s="132" t="s">
        <v>62</v>
      </c>
      <c r="B2" s="236" t="s">
        <v>133</v>
      </c>
      <c r="C2" s="237"/>
      <c r="D2" s="237"/>
      <c r="E2" s="238"/>
      <c r="F2" s="199" t="s">
        <v>150</v>
      </c>
      <c r="G2" s="199" t="s">
        <v>151</v>
      </c>
      <c r="H2" s="176" t="s">
        <v>61</v>
      </c>
      <c r="I2" s="8" t="s">
        <v>0</v>
      </c>
      <c r="J2" s="8" t="s">
        <v>15</v>
      </c>
      <c r="K2" s="8" t="s">
        <v>16</v>
      </c>
      <c r="L2" s="9" t="s">
        <v>11</v>
      </c>
      <c r="M2" s="9" t="s">
        <v>91</v>
      </c>
      <c r="N2" s="8" t="s">
        <v>17</v>
      </c>
      <c r="O2" s="8" t="s">
        <v>7</v>
      </c>
      <c r="P2" s="8" t="s">
        <v>6</v>
      </c>
      <c r="Q2" s="8" t="s">
        <v>8</v>
      </c>
      <c r="R2" s="9" t="s">
        <v>64</v>
      </c>
      <c r="S2" s="9" t="s">
        <v>74</v>
      </c>
      <c r="T2" s="9" t="s">
        <v>73</v>
      </c>
      <c r="U2" s="9" t="s">
        <v>72</v>
      </c>
      <c r="V2" s="8" t="s">
        <v>18</v>
      </c>
      <c r="W2" s="8" t="s">
        <v>76</v>
      </c>
      <c r="X2" s="8" t="s">
        <v>6</v>
      </c>
      <c r="Y2" s="9" t="s">
        <v>80</v>
      </c>
      <c r="Z2" s="8" t="s">
        <v>10</v>
      </c>
      <c r="AA2" s="8" t="s">
        <v>9</v>
      </c>
      <c r="AB2" s="9" t="s">
        <v>79</v>
      </c>
      <c r="AC2" s="10" t="s">
        <v>19</v>
      </c>
      <c r="AD2" s="9" t="s">
        <v>88</v>
      </c>
      <c r="AE2" s="9" t="s">
        <v>24</v>
      </c>
      <c r="AF2" s="9" t="s">
        <v>89</v>
      </c>
      <c r="AG2" s="8" t="s">
        <v>21</v>
      </c>
      <c r="AH2" s="8" t="s">
        <v>22</v>
      </c>
      <c r="AI2" s="8" t="s">
        <v>23</v>
      </c>
      <c r="AJ2" s="8" t="s">
        <v>109</v>
      </c>
      <c r="AK2" s="8" t="s">
        <v>111</v>
      </c>
      <c r="AL2" s="8" t="s">
        <v>99</v>
      </c>
      <c r="AM2" s="9" t="s">
        <v>101</v>
      </c>
      <c r="AN2" s="9" t="s">
        <v>13</v>
      </c>
      <c r="AO2" s="162" t="s">
        <v>14</v>
      </c>
      <c r="AQ2" s="233" t="s">
        <v>146</v>
      </c>
      <c r="AR2" s="234"/>
      <c r="AS2" s="234"/>
      <c r="AT2" s="234"/>
      <c r="AU2" s="234"/>
      <c r="AV2" s="234"/>
      <c r="AW2" s="234"/>
      <c r="AX2" s="234"/>
      <c r="AY2" s="234"/>
      <c r="AZ2" s="234"/>
      <c r="BA2" s="234"/>
      <c r="BB2" s="235"/>
    </row>
    <row r="3" spans="1:54" s="11" customFormat="1" ht="76.5" customHeight="1">
      <c r="A3" s="7" t="s">
        <v>63</v>
      </c>
      <c r="B3" s="236" t="s">
        <v>134</v>
      </c>
      <c r="C3" s="237"/>
      <c r="D3" s="237"/>
      <c r="E3" s="238"/>
      <c r="F3" s="199" t="s">
        <v>152</v>
      </c>
      <c r="G3" s="199" t="s">
        <v>152</v>
      </c>
      <c r="H3" s="177" t="s">
        <v>46</v>
      </c>
      <c r="I3" s="8" t="s">
        <v>58</v>
      </c>
      <c r="J3" s="8" t="s">
        <v>59</v>
      </c>
      <c r="K3" s="8" t="s">
        <v>60</v>
      </c>
      <c r="L3" s="9" t="s">
        <v>130</v>
      </c>
      <c r="M3" s="9" t="s">
        <v>129</v>
      </c>
      <c r="N3" s="8" t="s">
        <v>82</v>
      </c>
      <c r="O3" s="8" t="s">
        <v>81</v>
      </c>
      <c r="P3" s="8" t="s">
        <v>83</v>
      </c>
      <c r="Q3" s="8" t="s">
        <v>84</v>
      </c>
      <c r="R3" s="9" t="s">
        <v>128</v>
      </c>
      <c r="S3" s="9" t="s">
        <v>127</v>
      </c>
      <c r="T3" s="9" t="s">
        <v>126</v>
      </c>
      <c r="U3" s="9" t="s">
        <v>125</v>
      </c>
      <c r="V3" s="8" t="s">
        <v>85</v>
      </c>
      <c r="W3" s="8" t="s">
        <v>86</v>
      </c>
      <c r="X3" s="8" t="s">
        <v>87</v>
      </c>
      <c r="Y3" s="9" t="s">
        <v>124</v>
      </c>
      <c r="Z3" s="8" t="s">
        <v>77</v>
      </c>
      <c r="AA3" s="8" t="s">
        <v>78</v>
      </c>
      <c r="AB3" s="9" t="s">
        <v>123</v>
      </c>
      <c r="AC3" s="10" t="s">
        <v>122</v>
      </c>
      <c r="AD3" s="9" t="s">
        <v>121</v>
      </c>
      <c r="AE3" s="9" t="s">
        <v>120</v>
      </c>
      <c r="AF3" s="9" t="s">
        <v>119</v>
      </c>
      <c r="AG3" s="8" t="s">
        <v>96</v>
      </c>
      <c r="AH3" s="8" t="s">
        <v>98</v>
      </c>
      <c r="AI3" s="8" t="s">
        <v>97</v>
      </c>
      <c r="AJ3" s="9" t="s">
        <v>110</v>
      </c>
      <c r="AK3" s="9" t="s">
        <v>112</v>
      </c>
      <c r="AL3" s="9" t="s">
        <v>106</v>
      </c>
      <c r="AM3" s="9" t="s">
        <v>117</v>
      </c>
      <c r="AN3" s="9" t="s">
        <v>118</v>
      </c>
      <c r="AO3" s="162" t="s">
        <v>105</v>
      </c>
      <c r="AQ3" s="12" t="s">
        <v>136</v>
      </c>
      <c r="AR3" s="12" t="s">
        <v>25</v>
      </c>
      <c r="AS3" s="12" t="s">
        <v>12</v>
      </c>
      <c r="AT3" s="12" t="s">
        <v>20</v>
      </c>
      <c r="AU3" s="13" t="s">
        <v>137</v>
      </c>
      <c r="AV3" s="13" t="s">
        <v>138</v>
      </c>
      <c r="AW3" s="13" t="s">
        <v>155</v>
      </c>
      <c r="AX3" s="13" t="s">
        <v>156</v>
      </c>
      <c r="AY3" s="13" t="s">
        <v>486</v>
      </c>
      <c r="AZ3" s="13" t="s">
        <v>167</v>
      </c>
      <c r="BA3" s="70" t="s">
        <v>141</v>
      </c>
      <c r="BB3" s="13" t="s">
        <v>26</v>
      </c>
    </row>
    <row r="4" spans="1:54" s="36" customFormat="1" ht="27.6">
      <c r="A4" s="134"/>
      <c r="B4" s="43"/>
      <c r="C4" s="44"/>
      <c r="D4" s="44"/>
      <c r="E4" s="45"/>
      <c r="F4" s="45" t="s">
        <v>148</v>
      </c>
      <c r="G4" s="45" t="s">
        <v>149</v>
      </c>
      <c r="H4" s="178" t="s">
        <v>132</v>
      </c>
      <c r="I4" s="35" t="s">
        <v>131</v>
      </c>
      <c r="J4" s="35">
        <v>2</v>
      </c>
      <c r="K4" s="35">
        <v>3</v>
      </c>
      <c r="L4" s="35" t="s">
        <v>90</v>
      </c>
      <c r="M4" s="35" t="s">
        <v>92</v>
      </c>
      <c r="N4" s="35">
        <v>6</v>
      </c>
      <c r="O4" s="35">
        <v>7</v>
      </c>
      <c r="P4" s="35">
        <v>8</v>
      </c>
      <c r="Q4" s="35">
        <v>9</v>
      </c>
      <c r="R4" s="35" t="s">
        <v>27</v>
      </c>
      <c r="S4" s="35" t="s">
        <v>28</v>
      </c>
      <c r="T4" s="35" t="s">
        <v>29</v>
      </c>
      <c r="U4" s="35" t="s">
        <v>30</v>
      </c>
      <c r="V4" s="35">
        <v>14</v>
      </c>
      <c r="W4" s="35">
        <v>15</v>
      </c>
      <c r="X4" s="35">
        <v>16</v>
      </c>
      <c r="Y4" s="35" t="s">
        <v>93</v>
      </c>
      <c r="Z4" s="35">
        <v>18</v>
      </c>
      <c r="AA4" s="35">
        <v>19</v>
      </c>
      <c r="AB4" s="35" t="s">
        <v>94</v>
      </c>
      <c r="AC4" s="35">
        <v>21</v>
      </c>
      <c r="AD4" s="35">
        <v>22</v>
      </c>
      <c r="AE4" s="35" t="s">
        <v>103</v>
      </c>
      <c r="AF4" s="35" t="s">
        <v>95</v>
      </c>
      <c r="AG4" s="35">
        <v>25</v>
      </c>
      <c r="AH4" s="35">
        <v>26</v>
      </c>
      <c r="AI4" s="35">
        <v>27</v>
      </c>
      <c r="AJ4" s="35">
        <v>28</v>
      </c>
      <c r="AK4" s="35">
        <v>29</v>
      </c>
      <c r="AL4" s="35">
        <v>30</v>
      </c>
      <c r="AM4" s="35" t="s">
        <v>104</v>
      </c>
      <c r="AN4" s="35" t="s">
        <v>113</v>
      </c>
      <c r="AO4" s="163"/>
      <c r="AQ4" s="35" t="s">
        <v>142</v>
      </c>
      <c r="AR4" s="35" t="s">
        <v>143</v>
      </c>
      <c r="AS4" s="35" t="s">
        <v>144</v>
      </c>
      <c r="AT4" s="35" t="s">
        <v>145</v>
      </c>
      <c r="AU4" s="37">
        <v>37</v>
      </c>
      <c r="AV4" s="37">
        <v>38</v>
      </c>
      <c r="AW4" s="37">
        <v>39</v>
      </c>
      <c r="AX4" s="37">
        <v>40</v>
      </c>
      <c r="AY4" s="37"/>
      <c r="AZ4" s="37">
        <v>41</v>
      </c>
      <c r="BA4" s="37">
        <v>42</v>
      </c>
      <c r="BB4" s="37" t="s">
        <v>168</v>
      </c>
    </row>
    <row r="5" spans="1:54" s="14" customFormat="1">
      <c r="A5" s="135"/>
      <c r="B5" s="226" t="s">
        <v>409</v>
      </c>
      <c r="C5" s="227"/>
      <c r="D5" s="227"/>
      <c r="E5" s="228"/>
      <c r="F5" s="56"/>
      <c r="G5" s="56"/>
      <c r="H5" s="56" t="s">
        <v>65</v>
      </c>
      <c r="I5" s="62"/>
      <c r="J5" s="62"/>
      <c r="K5" s="62"/>
      <c r="L5" s="63">
        <f>SUM(L6,L41,L58,L76)</f>
        <v>12939940</v>
      </c>
      <c r="M5" s="63">
        <f>SUM(M6,M41,M58,M76)</f>
        <v>2160969.98</v>
      </c>
      <c r="N5" s="62"/>
      <c r="O5" s="62"/>
      <c r="P5" s="62"/>
      <c r="Q5" s="62"/>
      <c r="R5" s="63">
        <f>SUM(R6,R41,R58,R76)</f>
        <v>1810000</v>
      </c>
      <c r="S5" s="63">
        <f>SUM(S6,S41,S58,S76)</f>
        <v>1837500</v>
      </c>
      <c r="T5" s="63">
        <f>SUM(T6,T41,T58,T76)</f>
        <v>0</v>
      </c>
      <c r="U5" s="63">
        <f>SUM(U6,U41,U58,U76)</f>
        <v>0</v>
      </c>
      <c r="V5" s="62"/>
      <c r="W5" s="62"/>
      <c r="X5" s="62"/>
      <c r="Y5" s="63">
        <f t="shared" ref="Y5:AF5" si="0">SUM(Y6,Y41,Y58,Y76)</f>
        <v>0</v>
      </c>
      <c r="Z5" s="63">
        <f t="shared" si="0"/>
        <v>0</v>
      </c>
      <c r="AA5" s="63">
        <f t="shared" si="0"/>
        <v>0</v>
      </c>
      <c r="AB5" s="63">
        <f t="shared" si="0"/>
        <v>2736000</v>
      </c>
      <c r="AC5" s="63">
        <f t="shared" si="0"/>
        <v>9347300</v>
      </c>
      <c r="AD5" s="63">
        <f t="shared" si="0"/>
        <v>0</v>
      </c>
      <c r="AE5" s="63">
        <f t="shared" si="0"/>
        <v>3146160</v>
      </c>
      <c r="AF5" s="63">
        <f t="shared" si="0"/>
        <v>18876960</v>
      </c>
      <c r="AG5" s="62"/>
      <c r="AH5" s="62"/>
      <c r="AI5" s="62"/>
      <c r="AJ5" s="63">
        <f>SUM(AJ6,AJ41,AJ58,AJ76)</f>
        <v>0</v>
      </c>
      <c r="AK5" s="63">
        <f>SUM(AK6,AK41,AK58,AK76)</f>
        <v>2400000</v>
      </c>
      <c r="AL5" s="63">
        <f>SUM(AL6,AL41,AL58,AL76)</f>
        <v>0</v>
      </c>
      <c r="AM5" s="63">
        <f>SUM(AM6,AM41,AM58,AM76)</f>
        <v>2400000</v>
      </c>
      <c r="AN5" s="63">
        <f>SUM(AN6,AN41,AN58,AN76)</f>
        <v>360000</v>
      </c>
      <c r="AO5" s="164"/>
      <c r="AQ5" s="63">
        <f t="shared" ref="AQ5:BB5" si="1">SUM(AQ6,AQ41,AQ58,AQ76)</f>
        <v>15100909.98</v>
      </c>
      <c r="AR5" s="63">
        <f t="shared" si="1"/>
        <v>18876960</v>
      </c>
      <c r="AS5" s="63">
        <f t="shared" si="1"/>
        <v>2760000</v>
      </c>
      <c r="AT5" s="63">
        <f t="shared" si="1"/>
        <v>36737869.980000004</v>
      </c>
      <c r="AU5" s="63">
        <f t="shared" si="1"/>
        <v>18470521.73</v>
      </c>
      <c r="AV5" s="63">
        <f t="shared" si="1"/>
        <v>0</v>
      </c>
      <c r="AW5" s="63">
        <f t="shared" si="1"/>
        <v>0</v>
      </c>
      <c r="AX5" s="63">
        <f t="shared" si="1"/>
        <v>0</v>
      </c>
      <c r="AY5" s="63">
        <f t="shared" si="1"/>
        <v>0</v>
      </c>
      <c r="AZ5" s="63">
        <f t="shared" si="1"/>
        <v>12093600</v>
      </c>
      <c r="BA5" s="63">
        <f t="shared" si="1"/>
        <v>0</v>
      </c>
      <c r="BB5" s="63">
        <f t="shared" si="1"/>
        <v>-6173748.25</v>
      </c>
    </row>
    <row r="6" spans="1:54" s="14" customFormat="1" ht="27.6">
      <c r="A6" s="135"/>
      <c r="B6" s="42"/>
      <c r="C6" s="229" t="s">
        <v>395</v>
      </c>
      <c r="D6" s="229"/>
      <c r="E6" s="230"/>
      <c r="F6" s="204" t="s">
        <v>432</v>
      </c>
      <c r="G6" s="204" t="s">
        <v>431</v>
      </c>
      <c r="H6" s="54" t="s">
        <v>66</v>
      </c>
      <c r="I6" s="55"/>
      <c r="J6" s="55"/>
      <c r="K6" s="55"/>
      <c r="L6" s="64">
        <f>SUM(L11+L30+L35+L40)</f>
        <v>9987590</v>
      </c>
      <c r="M6" s="64">
        <f>SUM(M11+M30+M35+M40)</f>
        <v>1667927.53</v>
      </c>
      <c r="N6" s="64"/>
      <c r="O6" s="65"/>
      <c r="P6" s="65"/>
      <c r="Q6" s="65"/>
      <c r="R6" s="64">
        <f>SUM(R11+R30+R35+R40)</f>
        <v>600000</v>
      </c>
      <c r="S6" s="64">
        <f>SUM(S11+S30+S35+S40)</f>
        <v>900000</v>
      </c>
      <c r="T6" s="64">
        <f>SUM(T11+T30+T35+T40)</f>
        <v>0</v>
      </c>
      <c r="U6" s="64">
        <f>SUM(U11+U30+U35+U40)</f>
        <v>0</v>
      </c>
      <c r="V6" s="64"/>
      <c r="W6" s="65"/>
      <c r="X6" s="65"/>
      <c r="Y6" s="64">
        <f t="shared" ref="Y6:AF6" si="2">SUM(Y11+Y30+Y35+Y40)</f>
        <v>0</v>
      </c>
      <c r="Z6" s="64">
        <f t="shared" si="2"/>
        <v>0</v>
      </c>
      <c r="AA6" s="64">
        <f t="shared" si="2"/>
        <v>0</v>
      </c>
      <c r="AB6" s="64">
        <f t="shared" si="2"/>
        <v>1064000</v>
      </c>
      <c r="AC6" s="64">
        <f t="shared" si="2"/>
        <v>8205100</v>
      </c>
      <c r="AD6" s="64">
        <f t="shared" si="2"/>
        <v>0</v>
      </c>
      <c r="AE6" s="64">
        <f t="shared" si="2"/>
        <v>2153820</v>
      </c>
      <c r="AF6" s="64">
        <f t="shared" si="2"/>
        <v>12922920</v>
      </c>
      <c r="AG6" s="65"/>
      <c r="AH6" s="65"/>
      <c r="AI6" s="65"/>
      <c r="AJ6" s="64">
        <f>SUM(AJ11+AJ30+AJ35+AJ40)</f>
        <v>0</v>
      </c>
      <c r="AK6" s="64">
        <f>SUM(AK11+AK30+AK35+AK40)</f>
        <v>0</v>
      </c>
      <c r="AL6" s="64">
        <f>SUM(AL11+AL30+AL35+AL40)</f>
        <v>0</v>
      </c>
      <c r="AM6" s="64">
        <f>SUM(AM11+AM30+AM35+AM40)</f>
        <v>0</v>
      </c>
      <c r="AN6" s="64">
        <f>SUM(AN11+AN30+AN35+AN40)</f>
        <v>0</v>
      </c>
      <c r="AO6" s="165"/>
      <c r="AQ6" s="64">
        <f t="shared" ref="AQ6:BB6" si="3">SUM(AQ11+AQ30+AQ35+AQ40)</f>
        <v>11655517.530000001</v>
      </c>
      <c r="AR6" s="64">
        <f t="shared" si="3"/>
        <v>12922920</v>
      </c>
      <c r="AS6" s="64">
        <f t="shared" si="3"/>
        <v>0</v>
      </c>
      <c r="AT6" s="64">
        <f t="shared" si="3"/>
        <v>24578437.530000001</v>
      </c>
      <c r="AU6" s="64">
        <f t="shared" si="3"/>
        <v>10842889.280000001</v>
      </c>
      <c r="AV6" s="64">
        <f t="shared" si="3"/>
        <v>0</v>
      </c>
      <c r="AW6" s="64">
        <f t="shared" si="3"/>
        <v>0</v>
      </c>
      <c r="AX6" s="64">
        <f t="shared" si="3"/>
        <v>0</v>
      </c>
      <c r="AY6" s="64">
        <f t="shared" si="3"/>
        <v>0</v>
      </c>
      <c r="AZ6" s="64">
        <f t="shared" si="3"/>
        <v>11020800</v>
      </c>
      <c r="BA6" s="64">
        <f t="shared" si="3"/>
        <v>0</v>
      </c>
      <c r="BB6" s="64">
        <f t="shared" si="3"/>
        <v>-2714748.25</v>
      </c>
    </row>
    <row r="7" spans="1:54" ht="104.4" customHeight="1" outlineLevel="2">
      <c r="A7" s="132"/>
      <c r="B7" s="136"/>
      <c r="C7" s="38"/>
      <c r="D7" s="137"/>
      <c r="E7" s="158"/>
      <c r="F7" s="172"/>
      <c r="G7" s="153"/>
      <c r="H7" s="209" t="s">
        <v>463</v>
      </c>
      <c r="I7" s="138"/>
      <c r="J7" s="139"/>
      <c r="K7" s="139"/>
      <c r="L7" s="140" t="str">
        <f>IF(I7&lt;&gt;0,((VLOOKUP(I7,'1. Standard_Cost'!$B$4:$D$9,2)+VLOOKUP(I7,'1. Standard_Cost'!$B$4:$D$9,3))*J7*K7),"0")</f>
        <v>0</v>
      </c>
      <c r="M7" s="140">
        <f>L7*'1. Standard_Cost'!$F$4</f>
        <v>0</v>
      </c>
      <c r="N7" s="141">
        <v>0</v>
      </c>
      <c r="O7" s="141">
        <v>0</v>
      </c>
      <c r="P7" s="141">
        <v>0</v>
      </c>
      <c r="Q7" s="141">
        <v>0</v>
      </c>
      <c r="R7" s="142">
        <f>'1. Standard_Cost'!$B$13*N7*P7</f>
        <v>0</v>
      </c>
      <c r="S7" s="142">
        <f>N7*O7*P7*'1. Standard_Cost'!$C$13</f>
        <v>0</v>
      </c>
      <c r="T7" s="142">
        <f>N7*P7*Q7*'1. Standard_Cost'!$D$13</f>
        <v>0</v>
      </c>
      <c r="U7" s="142">
        <f>N7*O7*'1. Standard_Cost'!$E$13</f>
        <v>0</v>
      </c>
      <c r="V7" s="141"/>
      <c r="W7" s="141"/>
      <c r="X7" s="141"/>
      <c r="Y7" s="142">
        <f>+V7*((X7*'1. Standard_Cost'!$B$17)+(W7*X7*'1. Standard_Cost'!$C$17))</f>
        <v>0</v>
      </c>
      <c r="Z7" s="141"/>
      <c r="AA7" s="141"/>
      <c r="AB7" s="142">
        <f>+Z7*'1. Standard_Cost'!$B$21+AA7*'1. Standard_Cost'!$C$21</f>
        <v>0</v>
      </c>
      <c r="AC7" s="143"/>
      <c r="AD7" s="144"/>
      <c r="AE7" s="142">
        <f>SUM(AD7,AC7,AB7,Y7,U7,T7,S7,R7)*'1. Standard_Cost'!$B$29</f>
        <v>0</v>
      </c>
      <c r="AF7" s="142">
        <f>SUM(AE7,AD7,AC7,AB7,Y7,U7,T7,S7,R7)</f>
        <v>0</v>
      </c>
      <c r="AG7" s="141"/>
      <c r="AH7" s="141"/>
      <c r="AI7" s="141"/>
      <c r="AJ7" s="145"/>
      <c r="AK7" s="145"/>
      <c r="AL7" s="145"/>
      <c r="AM7" s="142">
        <f>AG7*'1. Standard_Cost'!$B$25+'Incremental_Cost Year 3'!AH7*'1. Standard_Cost'!$C$25+'Incremental_Cost Year 3'!AI7*'1. Standard_Cost'!$D$25+'Incremental_Cost Year 3'!AJ7+'Incremental_Cost Year 3'!AL7+AK7</f>
        <v>0</v>
      </c>
      <c r="AN7" s="142">
        <f>AM7*'1. Standard_Cost'!$C$29</f>
        <v>0</v>
      </c>
      <c r="AO7" s="171"/>
      <c r="AQ7" s="20">
        <f>L7+M7</f>
        <v>0</v>
      </c>
      <c r="AR7" s="20">
        <f>AF7</f>
        <v>0</v>
      </c>
      <c r="AS7" s="20">
        <f>AM7+AN7</f>
        <v>0</v>
      </c>
      <c r="AT7" s="20">
        <f>SUM(AQ7,AR7,AS7)</f>
        <v>0</v>
      </c>
      <c r="AU7" s="24"/>
      <c r="AV7" s="24"/>
      <c r="AW7" s="24"/>
      <c r="AX7" s="24"/>
      <c r="AY7" s="24"/>
      <c r="AZ7" s="24">
        <v>0</v>
      </c>
      <c r="BA7" s="24"/>
      <c r="BB7" s="25">
        <f>SUM(AU7:BA7)-AT7</f>
        <v>0</v>
      </c>
    </row>
    <row r="8" spans="1:54" ht="91.2" customHeight="1" outlineLevel="2">
      <c r="A8" s="132"/>
      <c r="B8" s="136"/>
      <c r="C8" s="38"/>
      <c r="D8" s="154"/>
      <c r="E8" s="156"/>
      <c r="F8" s="153"/>
      <c r="G8" s="82"/>
      <c r="H8" s="209" t="s">
        <v>445</v>
      </c>
      <c r="I8" s="138" t="s">
        <v>5</v>
      </c>
      <c r="J8" s="139">
        <v>0.2</v>
      </c>
      <c r="K8" s="139">
        <v>2</v>
      </c>
      <c r="L8" s="140">
        <f>IF(I8&lt;&gt;0,((VLOOKUP(I8,'1. Standard_Cost'!$B$4:$D$9,2)+VLOOKUP(I8,'1. Standard_Cost'!$B$4:$D$9,3))*J8*K8),"0")</f>
        <v>28280</v>
      </c>
      <c r="M8" s="140">
        <f>L8*'1. Standard_Cost'!$F$4</f>
        <v>4722.76</v>
      </c>
      <c r="N8" s="141">
        <v>0</v>
      </c>
      <c r="O8" s="141">
        <v>0</v>
      </c>
      <c r="P8" s="141">
        <v>0</v>
      </c>
      <c r="Q8" s="141">
        <v>0</v>
      </c>
      <c r="R8" s="142">
        <f>'1. Standard_Cost'!$B$13*N8*P8</f>
        <v>0</v>
      </c>
      <c r="S8" s="142">
        <f>N8*O8*P8*'1. Standard_Cost'!$C$13</f>
        <v>0</v>
      </c>
      <c r="T8" s="142">
        <f>N8*P8*Q8*'1. Standard_Cost'!$D$13</f>
        <v>0</v>
      </c>
      <c r="U8" s="142">
        <f>N8*O8*'1. Standard_Cost'!$E$13</f>
        <v>0</v>
      </c>
      <c r="V8" s="141"/>
      <c r="W8" s="141"/>
      <c r="X8" s="141"/>
      <c r="Y8" s="142">
        <f>+V8*((X8*'1. Standard_Cost'!$B$17)+(W8*X8*'1. Standard_Cost'!$C$17))</f>
        <v>0</v>
      </c>
      <c r="Z8" s="141"/>
      <c r="AA8" s="141">
        <v>1</v>
      </c>
      <c r="AB8" s="142">
        <f>+Z8*'1. Standard_Cost'!$B$21+AA8*'1. Standard_Cost'!$C$21</f>
        <v>19000</v>
      </c>
      <c r="AC8" s="143">
        <f>300*25</f>
        <v>7500</v>
      </c>
      <c r="AD8" s="144"/>
      <c r="AE8" s="142">
        <f>SUM(AD8,AC8,AB8,Y8,U8,T8,S8,R8)*'1. Standard_Cost'!$B$29</f>
        <v>5300</v>
      </c>
      <c r="AF8" s="142">
        <f t="shared" ref="AF8:AF10" si="4">SUM(AE8,AD8,AC8,AB8,Y8,U8,T8,S8,R8)</f>
        <v>31800</v>
      </c>
      <c r="AG8" s="141"/>
      <c r="AH8" s="141"/>
      <c r="AI8" s="141"/>
      <c r="AJ8" s="145"/>
      <c r="AK8" s="145"/>
      <c r="AL8" s="145"/>
      <c r="AM8" s="142">
        <f>AG8*'1. Standard_Cost'!$B$25+'Incremental_Cost Year 3'!AH8*'1. Standard_Cost'!$C$25+'Incremental_Cost Year 3'!AI8*'1. Standard_Cost'!$D$25+'Incremental_Cost Year 3'!AJ8+'Incremental_Cost Year 3'!AL8+AK8</f>
        <v>0</v>
      </c>
      <c r="AN8" s="142">
        <f>AM8*'1. Standard_Cost'!$C$29</f>
        <v>0</v>
      </c>
      <c r="AO8" s="160"/>
      <c r="AQ8" s="20">
        <f t="shared" ref="AQ8:AQ10" si="5">L8+M8</f>
        <v>33002.76</v>
      </c>
      <c r="AR8" s="20">
        <f t="shared" ref="AR8:AR10" si="6">AF8</f>
        <v>31800</v>
      </c>
      <c r="AS8" s="20">
        <f t="shared" ref="AS8:AS10" si="7">AM8+AN8</f>
        <v>0</v>
      </c>
      <c r="AT8" s="20">
        <f t="shared" ref="AT8:AT10" si="8">SUM(AQ8,AR8,AS8)</f>
        <v>64802.76</v>
      </c>
      <c r="AU8" s="24">
        <f>AT8</f>
        <v>64802.76</v>
      </c>
      <c r="AV8" s="24"/>
      <c r="AW8" s="24"/>
      <c r="AX8" s="24"/>
      <c r="AY8" s="24"/>
      <c r="AZ8" s="24"/>
      <c r="BA8" s="24"/>
      <c r="BB8" s="25">
        <f t="shared" ref="BB8:BB10" si="9">SUM(AU8:BA8)-AT8</f>
        <v>0</v>
      </c>
    </row>
    <row r="9" spans="1:54" ht="124.8" outlineLevel="2">
      <c r="A9" s="132"/>
      <c r="B9" s="136"/>
      <c r="C9" s="38"/>
      <c r="D9" s="84"/>
      <c r="E9" s="83"/>
      <c r="F9" s="155"/>
      <c r="G9" s="83"/>
      <c r="H9" s="209" t="s">
        <v>461</v>
      </c>
      <c r="I9" s="138"/>
      <c r="J9" s="139"/>
      <c r="K9" s="139"/>
      <c r="L9" s="140" t="str">
        <f>IF(I9&lt;&gt;0,((VLOOKUP(I9,'1. Standard_Cost'!$B$4:$D$9,2)+VLOOKUP(I9,'1. Standard_Cost'!$B$4:$D$9,3))*J9*K9),"0")</f>
        <v>0</v>
      </c>
      <c r="M9" s="140">
        <f>L9*'1. Standard_Cost'!$F$4</f>
        <v>0</v>
      </c>
      <c r="N9" s="141">
        <v>0</v>
      </c>
      <c r="O9" s="141">
        <v>0</v>
      </c>
      <c r="P9" s="141">
        <v>0</v>
      </c>
      <c r="Q9" s="141"/>
      <c r="R9" s="142">
        <f>'1. Standard_Cost'!$B$13*N9*P9</f>
        <v>0</v>
      </c>
      <c r="S9" s="142">
        <f>N9*O9*P9*'1. Standard_Cost'!$C$13</f>
        <v>0</v>
      </c>
      <c r="T9" s="142">
        <f>N9*P9*Q9*'1. Standard_Cost'!$D$13</f>
        <v>0</v>
      </c>
      <c r="U9" s="142">
        <f>N9*O9*'1. Standard_Cost'!$E$13</f>
        <v>0</v>
      </c>
      <c r="V9" s="141"/>
      <c r="W9" s="141"/>
      <c r="X9" s="141"/>
      <c r="Y9" s="142">
        <f>+V9*((X9*'1. Standard_Cost'!$B$17)+(W9*X9*'1. Standard_Cost'!$C$17))</f>
        <v>0</v>
      </c>
      <c r="Z9" s="141"/>
      <c r="AA9" s="141"/>
      <c r="AB9" s="142">
        <f>+Z9*'1. Standard_Cost'!$B$21+AA9*'1. Standard_Cost'!$C$21</f>
        <v>0</v>
      </c>
      <c r="AC9" s="143"/>
      <c r="AD9" s="144"/>
      <c r="AE9" s="142">
        <f>SUM(AD9,AC9,AB9,Y9,U9,T9,S9,R9)*'1. Standard_Cost'!$B$29</f>
        <v>0</v>
      </c>
      <c r="AF9" s="142">
        <f t="shared" si="4"/>
        <v>0</v>
      </c>
      <c r="AG9" s="141"/>
      <c r="AH9" s="141"/>
      <c r="AI9" s="141"/>
      <c r="AJ9" s="145"/>
      <c r="AK9" s="145"/>
      <c r="AL9" s="145"/>
      <c r="AM9" s="142">
        <f>AG9*'1. Standard_Cost'!$B$25+'Incremental_Cost Year 3'!AH9*'1. Standard_Cost'!$C$25+'Incremental_Cost Year 3'!AI9*'1. Standard_Cost'!$D$25+'Incremental_Cost Year 3'!AJ9+'Incremental_Cost Year 3'!AL9+AK9</f>
        <v>0</v>
      </c>
      <c r="AN9" s="142">
        <f>AM9*'1. Standard_Cost'!$C$29</f>
        <v>0</v>
      </c>
      <c r="AO9" s="160"/>
      <c r="AQ9" s="20">
        <f t="shared" si="5"/>
        <v>0</v>
      </c>
      <c r="AR9" s="20">
        <f t="shared" si="6"/>
        <v>0</v>
      </c>
      <c r="AS9" s="20">
        <f t="shared" si="7"/>
        <v>0</v>
      </c>
      <c r="AT9" s="20">
        <f t="shared" si="8"/>
        <v>0</v>
      </c>
      <c r="AU9" s="24">
        <f>AQ9</f>
        <v>0</v>
      </c>
      <c r="AV9" s="24"/>
      <c r="AW9" s="24"/>
      <c r="AX9" s="24"/>
      <c r="AY9" s="24"/>
      <c r="AZ9" s="24"/>
      <c r="BA9" s="24"/>
      <c r="BB9" s="25">
        <f t="shared" si="9"/>
        <v>0</v>
      </c>
    </row>
    <row r="10" spans="1:54" ht="147.6" customHeight="1" outlineLevel="2">
      <c r="A10" s="132"/>
      <c r="B10" s="136"/>
      <c r="C10" s="38"/>
      <c r="D10" s="84"/>
      <c r="E10" s="83"/>
      <c r="F10" s="155"/>
      <c r="G10" s="83"/>
      <c r="H10" s="209" t="s">
        <v>462</v>
      </c>
      <c r="I10" s="138"/>
      <c r="J10" s="139"/>
      <c r="K10" s="139"/>
      <c r="L10" s="140" t="str">
        <f>IF(I10&lt;&gt;0,((VLOOKUP(I10,'1. Standard_Cost'!$B$4:$D$9,2)+VLOOKUP(I10,'1. Standard_Cost'!$B$4:$D$9,3))*J10*K10),"0")</f>
        <v>0</v>
      </c>
      <c r="M10" s="140">
        <f>L10*'1. Standard_Cost'!$F$4</f>
        <v>0</v>
      </c>
      <c r="N10" s="141"/>
      <c r="O10" s="141"/>
      <c r="P10" s="141"/>
      <c r="Q10" s="141"/>
      <c r="R10" s="142">
        <f>'1. Standard_Cost'!$B$13*N10*P10</f>
        <v>0</v>
      </c>
      <c r="S10" s="142">
        <f>N10*O10*P10*'1. Standard_Cost'!$C$13</f>
        <v>0</v>
      </c>
      <c r="T10" s="142">
        <f>N10*P10*Q10*'1. Standard_Cost'!$D$13</f>
        <v>0</v>
      </c>
      <c r="U10" s="142">
        <f>N10*O10*'1. Standard_Cost'!$E$13</f>
        <v>0</v>
      </c>
      <c r="V10" s="141"/>
      <c r="W10" s="141"/>
      <c r="X10" s="141"/>
      <c r="Y10" s="142">
        <f>+V10*((X10*'1. Standard_Cost'!$B$17)+(W10*X10*'1. Standard_Cost'!$C$17))</f>
        <v>0</v>
      </c>
      <c r="Z10" s="141"/>
      <c r="AA10" s="141"/>
      <c r="AB10" s="142">
        <f>+Z10*'1. Standard_Cost'!$B$21+AA10*'1. Standard_Cost'!$C$21</f>
        <v>0</v>
      </c>
      <c r="AC10" s="143"/>
      <c r="AD10" s="144"/>
      <c r="AE10" s="142">
        <f>SUM(AD10,AC10,AB10,Y10,U10,T10,S10,R10)*'1. Standard_Cost'!$B$29</f>
        <v>0</v>
      </c>
      <c r="AF10" s="142">
        <f t="shared" si="4"/>
        <v>0</v>
      </c>
      <c r="AG10" s="141"/>
      <c r="AH10" s="141"/>
      <c r="AI10" s="141"/>
      <c r="AJ10" s="145"/>
      <c r="AK10" s="145"/>
      <c r="AL10" s="145"/>
      <c r="AM10" s="142">
        <f>AG10*'1. Standard_Cost'!$B$25+'Incremental_Cost Year 3'!AH10*'1. Standard_Cost'!$C$25+'Incremental_Cost Year 3'!AI10*'1. Standard_Cost'!$D$25+'Incremental_Cost Year 3'!AJ10+'Incremental_Cost Year 3'!AL10+AK10</f>
        <v>0</v>
      </c>
      <c r="AN10" s="142">
        <f>AM10*'1. Standard_Cost'!$C$29</f>
        <v>0</v>
      </c>
      <c r="AO10" s="171"/>
      <c r="AQ10" s="20">
        <f t="shared" si="5"/>
        <v>0</v>
      </c>
      <c r="AR10" s="20">
        <f t="shared" si="6"/>
        <v>0</v>
      </c>
      <c r="AS10" s="20">
        <f t="shared" si="7"/>
        <v>0</v>
      </c>
      <c r="AT10" s="20">
        <f t="shared" si="8"/>
        <v>0</v>
      </c>
      <c r="AU10" s="24">
        <f>AQ10</f>
        <v>0</v>
      </c>
      <c r="AV10" s="24"/>
      <c r="AW10" s="24"/>
      <c r="AX10" s="24"/>
      <c r="AY10" s="24"/>
      <c r="AZ10" s="24">
        <f>+AR10</f>
        <v>0</v>
      </c>
      <c r="BA10" s="24"/>
      <c r="BB10" s="25">
        <f t="shared" si="9"/>
        <v>0</v>
      </c>
    </row>
    <row r="11" spans="1:54" ht="69" outlineLevel="1">
      <c r="A11" s="132"/>
      <c r="B11" s="136"/>
      <c r="C11" s="38"/>
      <c r="D11" s="86" t="s">
        <v>580</v>
      </c>
      <c r="E11" s="157" t="s">
        <v>396</v>
      </c>
      <c r="F11" s="152" t="s">
        <v>432</v>
      </c>
      <c r="G11" s="89">
        <v>2027</v>
      </c>
      <c r="H11" s="179" t="s">
        <v>52</v>
      </c>
      <c r="I11" s="146"/>
      <c r="J11" s="146"/>
      <c r="K11" s="146"/>
      <c r="L11" s="147">
        <f>SUM(L7:L10)</f>
        <v>28280</v>
      </c>
      <c r="M11" s="147">
        <f>SUM(M7:M10)</f>
        <v>4722.76</v>
      </c>
      <c r="N11" s="147"/>
      <c r="O11" s="146"/>
      <c r="P11" s="146"/>
      <c r="Q11" s="146"/>
      <c r="R11" s="147">
        <f>SUM(R7:R10)</f>
        <v>0</v>
      </c>
      <c r="S11" s="147">
        <f>SUM(S7:S10)</f>
        <v>0</v>
      </c>
      <c r="T11" s="147">
        <f>SUM(T7:T10)</f>
        <v>0</v>
      </c>
      <c r="U11" s="147">
        <f>SUM(U7:U10)</f>
        <v>0</v>
      </c>
      <c r="V11" s="146"/>
      <c r="W11" s="146"/>
      <c r="X11" s="146"/>
      <c r="Y11" s="147">
        <f>SUM(Y7:Y10)</f>
        <v>0</v>
      </c>
      <c r="Z11" s="146"/>
      <c r="AA11" s="146"/>
      <c r="AB11" s="147">
        <f>SUM(AB7:AB10)</f>
        <v>19000</v>
      </c>
      <c r="AC11" s="147">
        <f>SUM(AC7:AC10)</f>
        <v>7500</v>
      </c>
      <c r="AD11" s="147">
        <f>SUM(AD7:AD10)</f>
        <v>0</v>
      </c>
      <c r="AE11" s="147">
        <f>SUM(AE7:AE10)</f>
        <v>5300</v>
      </c>
      <c r="AF11" s="147">
        <f>SUM(AF7:AF10)</f>
        <v>31800</v>
      </c>
      <c r="AG11" s="146"/>
      <c r="AH11" s="146"/>
      <c r="AI11" s="146"/>
      <c r="AJ11" s="147">
        <f>SUM(AJ7:AJ10)</f>
        <v>0</v>
      </c>
      <c r="AK11" s="147">
        <f>SUM(AK7:AK10)</f>
        <v>0</v>
      </c>
      <c r="AL11" s="147">
        <f>SUM(AL7:AL10)</f>
        <v>0</v>
      </c>
      <c r="AM11" s="147">
        <f>SUM(AM7:AM10)</f>
        <v>0</v>
      </c>
      <c r="AN11" s="147">
        <f>SUM(AN7:AN10)</f>
        <v>0</v>
      </c>
      <c r="AO11" s="166"/>
      <c r="AP11" s="32"/>
      <c r="AQ11" s="147">
        <f t="shared" ref="AQ11:BB11" si="10">SUM(AQ7:AQ10)</f>
        <v>33002.76</v>
      </c>
      <c r="AR11" s="147">
        <f t="shared" si="10"/>
        <v>31800</v>
      </c>
      <c r="AS11" s="147">
        <f t="shared" si="10"/>
        <v>0</v>
      </c>
      <c r="AT11" s="147">
        <f t="shared" si="10"/>
        <v>64802.76</v>
      </c>
      <c r="AU11" s="147">
        <f t="shared" si="10"/>
        <v>64802.76</v>
      </c>
      <c r="AV11" s="147">
        <f t="shared" si="10"/>
        <v>0</v>
      </c>
      <c r="AW11" s="147">
        <f t="shared" si="10"/>
        <v>0</v>
      </c>
      <c r="AX11" s="147">
        <f t="shared" si="10"/>
        <v>0</v>
      </c>
      <c r="AY11" s="147"/>
      <c r="AZ11" s="147">
        <f t="shared" si="10"/>
        <v>0</v>
      </c>
      <c r="BA11" s="147">
        <f t="shared" si="10"/>
        <v>0</v>
      </c>
      <c r="BB11" s="147">
        <f t="shared" si="10"/>
        <v>0</v>
      </c>
    </row>
    <row r="12" spans="1:54" ht="187.2" outlineLevel="2">
      <c r="A12" s="132"/>
      <c r="B12" s="136"/>
      <c r="C12" s="38"/>
      <c r="D12" s="137"/>
      <c r="E12" s="137"/>
      <c r="F12" s="87"/>
      <c r="G12" s="82"/>
      <c r="H12" s="209" t="s">
        <v>464</v>
      </c>
      <c r="I12" s="138"/>
      <c r="J12" s="139"/>
      <c r="K12" s="139"/>
      <c r="L12" s="140" t="str">
        <f>IF(I12&lt;&gt;0,((VLOOKUP(I12,'1. Standard_Cost'!$B$4:$D$9,2)+VLOOKUP(I12,'1. Standard_Cost'!$B$4:$D$9,3))*J12*K12),"0")</f>
        <v>0</v>
      </c>
      <c r="M12" s="175">
        <f>L12*'1. Standard_Cost'!$F$4</f>
        <v>0</v>
      </c>
      <c r="N12" s="141">
        <v>0</v>
      </c>
      <c r="O12" s="141">
        <v>0</v>
      </c>
      <c r="P12" s="141">
        <v>0</v>
      </c>
      <c r="Q12" s="141"/>
      <c r="R12" s="142">
        <f>'1. Standard_Cost'!$B$13*N12*P12</f>
        <v>0</v>
      </c>
      <c r="S12" s="142">
        <f>N12*O12*P12*'1. Standard_Cost'!$C$13</f>
        <v>0</v>
      </c>
      <c r="T12" s="142">
        <f>N12*P12*Q12*'1. Standard_Cost'!$D$13</f>
        <v>0</v>
      </c>
      <c r="U12" s="142">
        <f>N12*O12*'1. Standard_Cost'!$E$13</f>
        <v>0</v>
      </c>
      <c r="V12" s="141"/>
      <c r="W12" s="141"/>
      <c r="X12" s="141"/>
      <c r="Y12" s="142">
        <f>+V12*((X12*'1. Standard_Cost'!$B$17)+(W12*X12*'1. Standard_Cost'!$C$17))</f>
        <v>0</v>
      </c>
      <c r="Z12" s="141"/>
      <c r="AA12" s="141"/>
      <c r="AB12" s="142">
        <f>+Z12*'1. Standard_Cost'!$B$21+AA12*'1. Standard_Cost'!$C$21</f>
        <v>0</v>
      </c>
      <c r="AC12" s="143"/>
      <c r="AD12" s="144"/>
      <c r="AE12" s="142">
        <f>SUM(AD12,AC12,AB12,Y12,U12,T12,S12,R12)*'1. Standard_Cost'!$B$29</f>
        <v>0</v>
      </c>
      <c r="AF12" s="142">
        <f t="shared" ref="AF12:AF29" si="11">SUM(AE12,AD12,AC12,AB12,Y12,U12,T12,S12,R12)</f>
        <v>0</v>
      </c>
      <c r="AG12" s="141"/>
      <c r="AH12" s="141"/>
      <c r="AI12" s="141"/>
      <c r="AJ12" s="145"/>
      <c r="AK12" s="145"/>
      <c r="AL12" s="145"/>
      <c r="AM12" s="142">
        <f>AG12*'1. Standard_Cost'!$B$25+'Incremental_Cost Year 3'!AH12*'1. Standard_Cost'!$C$25+'Incremental_Cost Year 3'!AI12*'1. Standard_Cost'!$D$25+'Incremental_Cost Year 3'!AJ12+'Incremental_Cost Year 3'!AL12+AK12</f>
        <v>0</v>
      </c>
      <c r="AN12" s="142">
        <f>AM12*'1. Standard_Cost'!$C$29</f>
        <v>0</v>
      </c>
      <c r="AO12" s="160"/>
      <c r="AQ12" s="20">
        <f t="shared" ref="AQ12:AQ29" si="12">L12+M12</f>
        <v>0</v>
      </c>
      <c r="AR12" s="20">
        <f t="shared" ref="AR12:AR29" si="13">AF12</f>
        <v>0</v>
      </c>
      <c r="AS12" s="20">
        <f t="shared" ref="AS12:AS29" si="14">AM12+AN12</f>
        <v>0</v>
      </c>
      <c r="AT12" s="20">
        <f t="shared" ref="AT12:AT29" si="15">SUM(AQ12,AR12,AS12)</f>
        <v>0</v>
      </c>
      <c r="AU12" s="24">
        <f>+AQ12</f>
        <v>0</v>
      </c>
      <c r="AV12" s="24"/>
      <c r="AW12" s="24"/>
      <c r="AX12" s="24"/>
      <c r="AY12" s="24"/>
      <c r="AZ12" s="24"/>
      <c r="BA12" s="24"/>
      <c r="BB12" s="25">
        <f t="shared" ref="BB12:BB34" si="16">SUM(AU12:BA12)-AT12</f>
        <v>0</v>
      </c>
    </row>
    <row r="13" spans="1:54" ht="218.4" outlineLevel="2">
      <c r="A13" s="132"/>
      <c r="B13" s="136"/>
      <c r="C13" s="38"/>
      <c r="D13" s="137"/>
      <c r="E13" s="137"/>
      <c r="F13" s="87"/>
      <c r="G13" s="82"/>
      <c r="H13" s="209" t="s">
        <v>465</v>
      </c>
      <c r="I13" s="138"/>
      <c r="J13" s="139"/>
      <c r="K13" s="139"/>
      <c r="L13" s="140" t="str">
        <f>IF(I13&lt;&gt;0,((VLOOKUP(I13,'1. Standard_Cost'!$B$4:$D$9,2)+VLOOKUP(I13,'1. Standard_Cost'!$B$4:$D$9,3))*J13*K13),"0")</f>
        <v>0</v>
      </c>
      <c r="M13" s="175">
        <f>L13*'1. Standard_Cost'!$F$4</f>
        <v>0</v>
      </c>
      <c r="N13" s="141">
        <v>0</v>
      </c>
      <c r="O13" s="141">
        <v>0</v>
      </c>
      <c r="P13" s="141">
        <v>0</v>
      </c>
      <c r="Q13" s="141"/>
      <c r="R13" s="142">
        <f>'1. Standard_Cost'!$B$13*N13*P13</f>
        <v>0</v>
      </c>
      <c r="S13" s="142">
        <f>N13*O13*P13*'1. Standard_Cost'!$C$13</f>
        <v>0</v>
      </c>
      <c r="T13" s="142">
        <f>N13*P13*Q13*'1. Standard_Cost'!$D$13</f>
        <v>0</v>
      </c>
      <c r="U13" s="142">
        <f>N13*O13*'1. Standard_Cost'!$E$13</f>
        <v>0</v>
      </c>
      <c r="V13" s="141"/>
      <c r="W13" s="141"/>
      <c r="X13" s="141"/>
      <c r="Y13" s="142">
        <f>+V13*((X13*'1. Standard_Cost'!$B$17)+(W13*X13*'1. Standard_Cost'!$C$17))</f>
        <v>0</v>
      </c>
      <c r="Z13" s="141"/>
      <c r="AA13" s="141"/>
      <c r="AB13" s="142">
        <f>+Z13*'1. Standard_Cost'!$B$21+AA13*'1. Standard_Cost'!$C$21</f>
        <v>0</v>
      </c>
      <c r="AC13" s="143"/>
      <c r="AD13" s="144"/>
      <c r="AE13" s="142">
        <f>SUM(AD13,AC13,AB13,Y13,U13,T13,S13,R13)*'1. Standard_Cost'!$B$29</f>
        <v>0</v>
      </c>
      <c r="AF13" s="142">
        <f t="shared" si="11"/>
        <v>0</v>
      </c>
      <c r="AG13" s="141"/>
      <c r="AH13" s="141"/>
      <c r="AI13" s="141"/>
      <c r="AJ13" s="145"/>
      <c r="AK13" s="145">
        <v>0</v>
      </c>
      <c r="AL13" s="145"/>
      <c r="AM13" s="142">
        <f>AG13*'1. Standard_Cost'!$B$25+'Incremental_Cost Year 3'!AH13*'1. Standard_Cost'!$C$25+'Incremental_Cost Year 3'!AI13*'1. Standard_Cost'!$D$25+'Incremental_Cost Year 3'!AJ13+'Incremental_Cost Year 3'!AL13+AK13</f>
        <v>0</v>
      </c>
      <c r="AN13" s="142">
        <f>AM13*'1. Standard_Cost'!$C$29</f>
        <v>0</v>
      </c>
      <c r="AO13" s="160"/>
      <c r="AQ13" s="20">
        <f t="shared" si="12"/>
        <v>0</v>
      </c>
      <c r="AR13" s="20">
        <f t="shared" si="13"/>
        <v>0</v>
      </c>
      <c r="AS13" s="20">
        <f t="shared" si="14"/>
        <v>0</v>
      </c>
      <c r="AT13" s="20">
        <f t="shared" si="15"/>
        <v>0</v>
      </c>
      <c r="AU13" s="24">
        <f>+AQ13</f>
        <v>0</v>
      </c>
      <c r="AV13" s="24"/>
      <c r="AW13" s="24"/>
      <c r="AX13" s="24"/>
      <c r="AY13" s="24"/>
      <c r="AZ13" s="24"/>
      <c r="BA13" s="24"/>
      <c r="BB13" s="25">
        <f t="shared" si="16"/>
        <v>0</v>
      </c>
    </row>
    <row r="14" spans="1:54" ht="62.4" outlineLevel="2">
      <c r="A14" s="132"/>
      <c r="B14" s="136"/>
      <c r="C14" s="38"/>
      <c r="D14" s="84"/>
      <c r="E14" s="84"/>
      <c r="F14" s="84"/>
      <c r="G14" s="83"/>
      <c r="H14" s="209" t="s">
        <v>558</v>
      </c>
      <c r="I14" s="138">
        <v>0</v>
      </c>
      <c r="J14" s="139">
        <v>0</v>
      </c>
      <c r="K14" s="139">
        <v>0</v>
      </c>
      <c r="L14" s="140">
        <v>0</v>
      </c>
      <c r="M14" s="140">
        <f>L14*'1. Standard_Cost'!$F$4</f>
        <v>0</v>
      </c>
      <c r="N14" s="188">
        <v>0</v>
      </c>
      <c r="O14" s="188">
        <v>0</v>
      </c>
      <c r="P14" s="188">
        <v>0</v>
      </c>
      <c r="Q14" s="188"/>
      <c r="R14" s="142">
        <f>'1. Standard_Cost'!$B$13*N14*P14</f>
        <v>0</v>
      </c>
      <c r="S14" s="142">
        <f>N14*O14*P14*'1. Standard_Cost'!$C$13</f>
        <v>0</v>
      </c>
      <c r="T14" s="142">
        <f>N14*P14*Q14*'1. Standard_Cost'!$D$13</f>
        <v>0</v>
      </c>
      <c r="U14" s="142">
        <f>N14*O14*'1. Standard_Cost'!$E$13</f>
        <v>0</v>
      </c>
      <c r="V14" s="141"/>
      <c r="W14" s="141"/>
      <c r="X14" s="141"/>
      <c r="Y14" s="142">
        <f>+V14*((X14*'1. Standard_Cost'!$B$17)+(W14*X14*'1. Standard_Cost'!$C$17))</f>
        <v>0</v>
      </c>
      <c r="Z14" s="141"/>
      <c r="AA14" s="141"/>
      <c r="AB14" s="142">
        <f>+Z14*'1. Standard_Cost'!$B$21+AA14*'1. Standard_Cost'!$C$21</f>
        <v>0</v>
      </c>
      <c r="AC14" s="143"/>
      <c r="AD14" s="144"/>
      <c r="AE14" s="142">
        <f>SUM(AD14,AC14,AB14,Y14,U14,T14,S14,R14)*'1. Standard_Cost'!$B$29</f>
        <v>0</v>
      </c>
      <c r="AF14" s="142">
        <f t="shared" si="11"/>
        <v>0</v>
      </c>
      <c r="AG14" s="141"/>
      <c r="AH14" s="141"/>
      <c r="AI14" s="141"/>
      <c r="AJ14" s="145"/>
      <c r="AK14" s="145"/>
      <c r="AL14" s="145"/>
      <c r="AM14" s="142">
        <f>AG14*'1. Standard_Cost'!$B$25+'Incremental_Cost Year 3'!AH14*'1. Standard_Cost'!$C$25+'Incremental_Cost Year 3'!AI14*'1. Standard_Cost'!$D$25+'Incremental_Cost Year 3'!AJ14+'Incremental_Cost Year 3'!AL14+AK14</f>
        <v>0</v>
      </c>
      <c r="AN14" s="142">
        <f>AM14*'1. Standard_Cost'!$C$29</f>
        <v>0</v>
      </c>
      <c r="AO14" s="160"/>
      <c r="AQ14" s="20">
        <f t="shared" si="12"/>
        <v>0</v>
      </c>
      <c r="AR14" s="20">
        <f t="shared" si="13"/>
        <v>0</v>
      </c>
      <c r="AS14" s="20">
        <f t="shared" si="14"/>
        <v>0</v>
      </c>
      <c r="AT14" s="20">
        <f t="shared" si="15"/>
        <v>0</v>
      </c>
      <c r="AU14" s="24">
        <f>AQ14</f>
        <v>0</v>
      </c>
      <c r="AV14" s="24">
        <v>0</v>
      </c>
      <c r="AW14" s="24"/>
      <c r="AX14" s="24"/>
      <c r="AY14" s="24"/>
      <c r="AZ14" s="24"/>
      <c r="BA14" s="24"/>
      <c r="BB14" s="25">
        <f t="shared" si="16"/>
        <v>0</v>
      </c>
    </row>
    <row r="15" spans="1:54" ht="23.4" customHeight="1" outlineLevel="2">
      <c r="A15" s="132"/>
      <c r="B15" s="136"/>
      <c r="C15" s="38"/>
      <c r="D15" s="84"/>
      <c r="E15" s="84"/>
      <c r="F15" s="84"/>
      <c r="G15" s="83"/>
      <c r="H15" s="209" t="s">
        <v>552</v>
      </c>
      <c r="I15" s="138"/>
      <c r="J15" s="139"/>
      <c r="K15" s="139"/>
      <c r="L15" s="140" t="str">
        <f>IF(I15&lt;&gt;0,((VLOOKUP(I15,'1. Standard_Cost'!$B$4:$D$9,2)+VLOOKUP(I15,'1. Standard_Cost'!$B$4:$D$9,3))*J15*K15),"0")</f>
        <v>0</v>
      </c>
      <c r="M15" s="175">
        <f>L15*'1. Standard_Cost'!$F$4</f>
        <v>0</v>
      </c>
      <c r="N15" s="141">
        <v>0</v>
      </c>
      <c r="O15" s="141">
        <v>0</v>
      </c>
      <c r="P15" s="141">
        <v>0</v>
      </c>
      <c r="Q15" s="141"/>
      <c r="R15" s="142">
        <f>'1. Standard_Cost'!$B$13*N15*P15</f>
        <v>0</v>
      </c>
      <c r="S15" s="142">
        <f>N15*O15*P15*'1. Standard_Cost'!$C$13</f>
        <v>0</v>
      </c>
      <c r="T15" s="142">
        <f>N15*P15*Q15*'1. Standard_Cost'!$D$13</f>
        <v>0</v>
      </c>
      <c r="U15" s="142">
        <f>N15*O15*'1. Standard_Cost'!$E$13</f>
        <v>0</v>
      </c>
      <c r="V15" s="141"/>
      <c r="W15" s="141"/>
      <c r="X15" s="141"/>
      <c r="Y15" s="142">
        <f>+V15*((X15*'1. Standard_Cost'!$B$17)+(W15*X15*'1. Standard_Cost'!$C$17))</f>
        <v>0</v>
      </c>
      <c r="Z15" s="141"/>
      <c r="AA15" s="141">
        <v>10</v>
      </c>
      <c r="AB15" s="142">
        <f>+Z15*'1. Standard_Cost'!$B$21+AA15*'1. Standard_Cost'!$C$21</f>
        <v>190000</v>
      </c>
      <c r="AC15" s="143"/>
      <c r="AD15" s="144"/>
      <c r="AE15" s="142">
        <f>SUM(AD15,AC15,AB15,Y15,U15,T15,S15,R15)*'1. Standard_Cost'!$B$29</f>
        <v>38000</v>
      </c>
      <c r="AF15" s="142">
        <f t="shared" ref="AF15:AF23" si="17">SUM(AE15,AD15,AC15,AB15,Y15,U15,T15,S15,R15)</f>
        <v>228000</v>
      </c>
      <c r="AG15" s="141"/>
      <c r="AH15" s="141"/>
      <c r="AI15" s="141"/>
      <c r="AJ15" s="145"/>
      <c r="AK15" s="145"/>
      <c r="AL15" s="145"/>
      <c r="AM15" s="142">
        <f>AG15*'1. Standard_Cost'!$B$25+'Incremental_Cost Year 3'!AH15*'1. Standard_Cost'!$C$25+'Incremental_Cost Year 3'!AI15*'1. Standard_Cost'!$D$25+'Incremental_Cost Year 3'!AJ15+'Incremental_Cost Year 3'!AL15+AK15</f>
        <v>0</v>
      </c>
      <c r="AN15" s="142">
        <f>AM15*'1. Standard_Cost'!$C$29</f>
        <v>0</v>
      </c>
      <c r="AO15" s="160"/>
      <c r="AQ15" s="20">
        <f t="shared" si="12"/>
        <v>0</v>
      </c>
      <c r="AR15" s="20">
        <f t="shared" si="13"/>
        <v>228000</v>
      </c>
      <c r="AS15" s="20">
        <f t="shared" si="14"/>
        <v>0</v>
      </c>
      <c r="AT15" s="20">
        <f t="shared" si="15"/>
        <v>228000</v>
      </c>
      <c r="AU15" s="24">
        <f t="shared" ref="AU15:AU23" si="18">+AQ15</f>
        <v>0</v>
      </c>
      <c r="AV15" s="24"/>
      <c r="AW15" s="24"/>
      <c r="AX15" s="24"/>
      <c r="AY15" s="24"/>
      <c r="AZ15" s="24"/>
      <c r="BA15" s="24"/>
      <c r="BB15" s="25">
        <f t="shared" si="16"/>
        <v>-228000</v>
      </c>
    </row>
    <row r="16" spans="1:54" ht="39.6" customHeight="1" outlineLevel="2">
      <c r="A16" s="132"/>
      <c r="B16" s="136"/>
      <c r="C16" s="38"/>
      <c r="D16" s="84"/>
      <c r="E16" s="84"/>
      <c r="F16" s="84"/>
      <c r="G16" s="83"/>
      <c r="H16" s="209" t="s">
        <v>553</v>
      </c>
      <c r="I16" s="138"/>
      <c r="J16" s="139"/>
      <c r="K16" s="139"/>
      <c r="L16" s="140" t="str">
        <f>IF(I16&lt;&gt;0,((VLOOKUP(I16,'1. Standard_Cost'!$B$4:$D$9,2)+VLOOKUP(I16,'1. Standard_Cost'!$B$4:$D$9,3))*J16*K16),"0")</f>
        <v>0</v>
      </c>
      <c r="M16" s="175">
        <f>L16*'1. Standard_Cost'!$F$4</f>
        <v>0</v>
      </c>
      <c r="N16" s="141">
        <v>4</v>
      </c>
      <c r="O16" s="141">
        <v>2</v>
      </c>
      <c r="P16" s="141">
        <v>25</v>
      </c>
      <c r="Q16" s="141"/>
      <c r="R16" s="142">
        <f>'1. Standard_Cost'!$B$13*N16*P16</f>
        <v>200000</v>
      </c>
      <c r="S16" s="142">
        <f>N16*O16*P16*'1. Standard_Cost'!$C$13</f>
        <v>300000</v>
      </c>
      <c r="T16" s="142">
        <f>N16*P16*Q16*'1. Standard_Cost'!$D$13</f>
        <v>0</v>
      </c>
      <c r="U16" s="142">
        <f>N16*O16*'1. Standard_Cost'!$F$13</f>
        <v>0</v>
      </c>
      <c r="V16" s="141"/>
      <c r="W16" s="141"/>
      <c r="X16" s="141"/>
      <c r="Y16" s="142">
        <f>+V16*((X16*'1. Standard_Cost'!$B$17)+(W16*X16*'1. Standard_Cost'!$C$17))</f>
        <v>0</v>
      </c>
      <c r="Z16" s="141"/>
      <c r="AA16" s="141"/>
      <c r="AB16" s="142">
        <f>+Z16*'1. Standard_Cost'!$B$21+AA16*'1. Standard_Cost'!$C$21</f>
        <v>0</v>
      </c>
      <c r="AC16" s="143"/>
      <c r="AD16" s="144"/>
      <c r="AE16" s="142">
        <f>SUM(AD16,AC16,AB16,Y16,U16,T16,S16,R16)*'1. Standard_Cost'!$B$29</f>
        <v>100000</v>
      </c>
      <c r="AF16" s="142">
        <f t="shared" si="17"/>
        <v>600000</v>
      </c>
      <c r="AG16" s="141"/>
      <c r="AH16" s="141"/>
      <c r="AI16" s="141"/>
      <c r="AJ16" s="145"/>
      <c r="AK16" s="145"/>
      <c r="AL16" s="145"/>
      <c r="AM16" s="142">
        <f>AG16*'1. Standard_Cost'!$B$25+'Incremental_Cost Year 3'!AH16*'1. Standard_Cost'!$C$25+'Incremental_Cost Year 3'!AI16*'1. Standard_Cost'!$D$25+'Incremental_Cost Year 3'!AJ16+'Incremental_Cost Year 3'!AL16+AK16</f>
        <v>0</v>
      </c>
      <c r="AN16" s="142">
        <f>AM16*'1. Standard_Cost'!$C$29</f>
        <v>0</v>
      </c>
      <c r="AO16" s="160"/>
      <c r="AQ16" s="20">
        <f t="shared" si="12"/>
        <v>0</v>
      </c>
      <c r="AR16" s="20">
        <f t="shared" si="13"/>
        <v>600000</v>
      </c>
      <c r="AS16" s="20">
        <f t="shared" si="14"/>
        <v>0</v>
      </c>
      <c r="AT16" s="20">
        <f t="shared" si="15"/>
        <v>600000</v>
      </c>
      <c r="AU16" s="24">
        <f t="shared" si="18"/>
        <v>0</v>
      </c>
      <c r="AV16" s="24"/>
      <c r="AW16" s="24"/>
      <c r="AX16" s="24"/>
      <c r="AY16" s="24"/>
      <c r="AZ16" s="24"/>
      <c r="BA16" s="24"/>
      <c r="BB16" s="25">
        <f t="shared" si="16"/>
        <v>-600000</v>
      </c>
    </row>
    <row r="17" spans="1:54" ht="25.95" customHeight="1" outlineLevel="2">
      <c r="A17" s="132"/>
      <c r="B17" s="136"/>
      <c r="C17" s="38"/>
      <c r="D17" s="84"/>
      <c r="E17" s="84"/>
      <c r="F17" s="84"/>
      <c r="G17" s="83"/>
      <c r="H17" s="209" t="s">
        <v>549</v>
      </c>
      <c r="I17" s="138"/>
      <c r="J17" s="139"/>
      <c r="K17" s="139"/>
      <c r="L17" s="140" t="str">
        <f>IF(I17&lt;&gt;0,((VLOOKUP(I17,'1. Standard_Cost'!$B$4:$D$9,2)+VLOOKUP(I17,'1. Standard_Cost'!$B$4:$D$9,3))*J17*K17),"0")</f>
        <v>0</v>
      </c>
      <c r="M17" s="175">
        <f>L17*'1. Standard_Cost'!$F$4</f>
        <v>0</v>
      </c>
      <c r="N17" s="141">
        <v>0</v>
      </c>
      <c r="O17" s="141">
        <v>0</v>
      </c>
      <c r="P17" s="141">
        <v>0</v>
      </c>
      <c r="Q17" s="141"/>
      <c r="R17" s="142">
        <f>'1. Standard_Cost'!$B$13*N17*P17</f>
        <v>0</v>
      </c>
      <c r="S17" s="142">
        <f>N17*O17*P17*'1. Standard_Cost'!$C$13</f>
        <v>0</v>
      </c>
      <c r="T17" s="142">
        <f>N17*P17*Q17*'1. Standard_Cost'!$D$13</f>
        <v>0</v>
      </c>
      <c r="U17" s="142">
        <f>N17*O17*'1. Standard_Cost'!$E$13</f>
        <v>0</v>
      </c>
      <c r="V17" s="141"/>
      <c r="W17" s="141"/>
      <c r="X17" s="141"/>
      <c r="Y17" s="142">
        <f>+V17*((X17*'1. Standard_Cost'!$B$17)+(W17*X17*'1. Standard_Cost'!$C$17))</f>
        <v>0</v>
      </c>
      <c r="Z17" s="141"/>
      <c r="AA17" s="141">
        <v>8</v>
      </c>
      <c r="AB17" s="142">
        <f>+Z17*'1. Standard_Cost'!$B$21+AA17*'1. Standard_Cost'!$C$21</f>
        <v>152000</v>
      </c>
      <c r="AC17" s="143"/>
      <c r="AD17" s="144"/>
      <c r="AE17" s="142">
        <f>SUM(AD17,AC17,AB17,Y17,U17,T17,S17,R17)*'1. Standard_Cost'!$B$29</f>
        <v>30400</v>
      </c>
      <c r="AF17" s="142">
        <f t="shared" si="17"/>
        <v>182400</v>
      </c>
      <c r="AG17" s="141"/>
      <c r="AH17" s="141"/>
      <c r="AI17" s="141"/>
      <c r="AJ17" s="145"/>
      <c r="AK17" s="145"/>
      <c r="AL17" s="145"/>
      <c r="AM17" s="142">
        <f>AG17*'1. Standard_Cost'!$B$25+'Incremental_Cost Year 3'!AH17*'1. Standard_Cost'!$C$25+'Incremental_Cost Year 3'!AI17*'1. Standard_Cost'!$D$25+'Incremental_Cost Year 3'!AJ17+'Incremental_Cost Year 3'!AL17+AK17</f>
        <v>0</v>
      </c>
      <c r="AN17" s="142">
        <f>AM17*'1. Standard_Cost'!$C$29</f>
        <v>0</v>
      </c>
      <c r="AO17" s="160"/>
      <c r="AQ17" s="20">
        <f t="shared" si="12"/>
        <v>0</v>
      </c>
      <c r="AR17" s="20">
        <f t="shared" si="13"/>
        <v>182400</v>
      </c>
      <c r="AS17" s="20">
        <f t="shared" si="14"/>
        <v>0</v>
      </c>
      <c r="AT17" s="20">
        <f t="shared" si="15"/>
        <v>182400</v>
      </c>
      <c r="AU17" s="24">
        <f t="shared" si="18"/>
        <v>0</v>
      </c>
      <c r="AV17" s="24"/>
      <c r="AW17" s="24"/>
      <c r="AX17" s="24"/>
      <c r="AY17" s="24"/>
      <c r="AZ17" s="24"/>
      <c r="BA17" s="24"/>
      <c r="BB17" s="25">
        <f t="shared" si="16"/>
        <v>-182400</v>
      </c>
    </row>
    <row r="18" spans="1:54" ht="25.95" customHeight="1" outlineLevel="2">
      <c r="A18" s="132"/>
      <c r="B18" s="136"/>
      <c r="C18" s="38"/>
      <c r="D18" s="84"/>
      <c r="E18" s="84"/>
      <c r="F18" s="84"/>
      <c r="G18" s="83"/>
      <c r="H18" s="209" t="s">
        <v>550</v>
      </c>
      <c r="I18" s="138"/>
      <c r="J18" s="139"/>
      <c r="K18" s="139"/>
      <c r="L18" s="140" t="str">
        <f>IF(I18&lt;&gt;0,((VLOOKUP(I18,'1. Standard_Cost'!$B$4:$D$9,2)+VLOOKUP(I18,'1. Standard_Cost'!$B$4:$D$9,3))*J18*K18),"0")</f>
        <v>0</v>
      </c>
      <c r="M18" s="175">
        <f>L18*'1. Standard_Cost'!$F$4</f>
        <v>0</v>
      </c>
      <c r="N18" s="141">
        <v>0</v>
      </c>
      <c r="O18" s="141">
        <v>0</v>
      </c>
      <c r="P18" s="141">
        <v>0</v>
      </c>
      <c r="Q18" s="141"/>
      <c r="R18" s="142">
        <f>'1. Standard_Cost'!$B$13*N18*P18</f>
        <v>0</v>
      </c>
      <c r="S18" s="142">
        <f>N18*O18*P18*'1. Standard_Cost'!$C$13</f>
        <v>0</v>
      </c>
      <c r="T18" s="142">
        <f>N18*P18*Q18*'1. Standard_Cost'!$D$13</f>
        <v>0</v>
      </c>
      <c r="U18" s="142">
        <f>N18*O18*'1. Standard_Cost'!$E$13</f>
        <v>0</v>
      </c>
      <c r="V18" s="141"/>
      <c r="W18" s="141"/>
      <c r="X18" s="141"/>
      <c r="Y18" s="142">
        <f>+V18*((X18*'1. Standard_Cost'!$B$17)+(W18*X18*'1. Standard_Cost'!$C$17))</f>
        <v>0</v>
      </c>
      <c r="Z18" s="141"/>
      <c r="AA18" s="141"/>
      <c r="AB18" s="142">
        <f>+Z18*'1. Standard_Cost'!$B$21+AA18*'1. Standard_Cost'!$C$21</f>
        <v>0</v>
      </c>
      <c r="AC18" s="143">
        <f>108*200</f>
        <v>21600</v>
      </c>
      <c r="AD18" s="144"/>
      <c r="AE18" s="142">
        <f>SUM(AD18,AC18,AB18,Y18,U18,T18,S18,R18)*'1. Standard_Cost'!$B$29</f>
        <v>4320</v>
      </c>
      <c r="AF18" s="142">
        <f t="shared" si="17"/>
        <v>25920</v>
      </c>
      <c r="AG18" s="141"/>
      <c r="AH18" s="141"/>
      <c r="AI18" s="141"/>
      <c r="AJ18" s="145"/>
      <c r="AK18" s="145"/>
      <c r="AL18" s="145"/>
      <c r="AM18" s="142">
        <f>AG18*'1. Standard_Cost'!$B$25+'Incremental_Cost Year 3'!AH18*'1. Standard_Cost'!$C$25+'Incremental_Cost Year 3'!AI18*'1. Standard_Cost'!$D$25+'Incremental_Cost Year 3'!AJ18+'Incremental_Cost Year 3'!AL18+AK18</f>
        <v>0</v>
      </c>
      <c r="AN18" s="142">
        <f>AM18*'1. Standard_Cost'!$C$29</f>
        <v>0</v>
      </c>
      <c r="AO18" s="160"/>
      <c r="AQ18" s="20">
        <f t="shared" si="12"/>
        <v>0</v>
      </c>
      <c r="AR18" s="20">
        <f t="shared" si="13"/>
        <v>25920</v>
      </c>
      <c r="AS18" s="20">
        <f t="shared" si="14"/>
        <v>0</v>
      </c>
      <c r="AT18" s="20">
        <f t="shared" si="15"/>
        <v>25920</v>
      </c>
      <c r="AU18" s="24">
        <f t="shared" si="18"/>
        <v>0</v>
      </c>
      <c r="AV18" s="24"/>
      <c r="AW18" s="24"/>
      <c r="AX18" s="24"/>
      <c r="AY18" s="24"/>
      <c r="AZ18" s="24"/>
      <c r="BA18" s="24"/>
      <c r="BB18" s="25">
        <f t="shared" si="16"/>
        <v>-25920</v>
      </c>
    </row>
    <row r="19" spans="1:54" ht="36" customHeight="1" outlineLevel="2">
      <c r="A19" s="132"/>
      <c r="B19" s="136"/>
      <c r="C19" s="38"/>
      <c r="D19" s="84"/>
      <c r="E19" s="84"/>
      <c r="F19" s="84"/>
      <c r="G19" s="83"/>
      <c r="H19" s="209" t="s">
        <v>554</v>
      </c>
      <c r="I19" s="138" t="s">
        <v>436</v>
      </c>
      <c r="J19" s="139">
        <v>0.18</v>
      </c>
      <c r="K19" s="139">
        <v>2</v>
      </c>
      <c r="L19" s="140">
        <f>IF(I19&lt;&gt;0,((VLOOKUP(I19,'1. Standard_Cost'!$B$4:$D$9,2)+VLOOKUP(I19,'1. Standard_Cost'!$B$4:$D$9,3))*J19*K19),"0")</f>
        <v>19260</v>
      </c>
      <c r="M19" s="175">
        <f>L19*'1. Standard_Cost'!$F$4</f>
        <v>3216.42</v>
      </c>
      <c r="N19" s="141">
        <v>0</v>
      </c>
      <c r="O19" s="141">
        <v>0</v>
      </c>
      <c r="P19" s="141">
        <v>0</v>
      </c>
      <c r="Q19" s="141"/>
      <c r="R19" s="142">
        <f>'1. Standard_Cost'!$B$13*N19*P19</f>
        <v>0</v>
      </c>
      <c r="S19" s="142">
        <f>N19*O19*P19*'1. Standard_Cost'!$C$13</f>
        <v>0</v>
      </c>
      <c r="T19" s="142">
        <f>N19*P19*Q19*'1. Standard_Cost'!$D$13</f>
        <v>0</v>
      </c>
      <c r="U19" s="142">
        <f>N19*O19*'1. Standard_Cost'!$E$13</f>
        <v>0</v>
      </c>
      <c r="V19" s="141"/>
      <c r="W19" s="141"/>
      <c r="X19" s="141"/>
      <c r="Y19" s="142">
        <f>+V19*((X19*'1. Standard_Cost'!$B$17)+(W19*X19*'1. Standard_Cost'!$C$17))</f>
        <v>0</v>
      </c>
      <c r="Z19" s="141"/>
      <c r="AA19" s="141"/>
      <c r="AB19" s="142">
        <f>+Z19*'1. Standard_Cost'!$B$21+AA19*'1. Standard_Cost'!$C$21</f>
        <v>0</v>
      </c>
      <c r="AC19" s="143"/>
      <c r="AD19" s="144"/>
      <c r="AE19" s="142">
        <f>SUM(AD19,AC19,AB19,Y19,U19,T19,S19,R19)*'1. Standard_Cost'!$B$29</f>
        <v>0</v>
      </c>
      <c r="AF19" s="142">
        <f t="shared" si="17"/>
        <v>0</v>
      </c>
      <c r="AG19" s="141"/>
      <c r="AH19" s="141"/>
      <c r="AI19" s="141"/>
      <c r="AJ19" s="145"/>
      <c r="AK19" s="145"/>
      <c r="AL19" s="145"/>
      <c r="AM19" s="142">
        <f>AG19*'1. Standard_Cost'!$B$25+'Incremental_Cost Year 3'!AH19*'1. Standard_Cost'!$C$25+'Incremental_Cost Year 3'!AI19*'1. Standard_Cost'!$D$25+'Incremental_Cost Year 3'!AJ19+'Incremental_Cost Year 3'!AL19+AK19</f>
        <v>0</v>
      </c>
      <c r="AN19" s="142">
        <f>AM19*'1. Standard_Cost'!$C$29</f>
        <v>0</v>
      </c>
      <c r="AO19" s="160"/>
      <c r="AQ19" s="20">
        <f t="shared" si="12"/>
        <v>22476.42</v>
      </c>
      <c r="AR19" s="20">
        <f t="shared" si="13"/>
        <v>0</v>
      </c>
      <c r="AS19" s="20">
        <f t="shared" si="14"/>
        <v>0</v>
      </c>
      <c r="AT19" s="20">
        <f t="shared" si="15"/>
        <v>22476.42</v>
      </c>
      <c r="AU19" s="24">
        <f t="shared" si="18"/>
        <v>22476.42</v>
      </c>
      <c r="AV19" s="24"/>
      <c r="AW19" s="24"/>
      <c r="AX19" s="24"/>
      <c r="AY19" s="24"/>
      <c r="AZ19" s="24"/>
      <c r="BA19" s="24"/>
      <c r="BB19" s="25">
        <f t="shared" si="16"/>
        <v>0</v>
      </c>
    </row>
    <row r="20" spans="1:54" ht="30" customHeight="1" outlineLevel="2">
      <c r="A20" s="132"/>
      <c r="B20" s="136"/>
      <c r="C20" s="38"/>
      <c r="D20" s="84"/>
      <c r="E20" s="84"/>
      <c r="F20" s="84"/>
      <c r="G20" s="83"/>
      <c r="H20" s="209" t="s">
        <v>555</v>
      </c>
      <c r="I20" s="138"/>
      <c r="J20" s="139"/>
      <c r="K20" s="139"/>
      <c r="L20" s="140" t="str">
        <f>IF(I20&lt;&gt;0,((VLOOKUP(I20,'1. Standard_Cost'!$B$4:$D$9,2)+VLOOKUP(I20,'1. Standard_Cost'!$B$4:$D$9,3))*J20*K20),"0")</f>
        <v>0</v>
      </c>
      <c r="M20" s="175">
        <f>L20*'1. Standard_Cost'!$F$4</f>
        <v>0</v>
      </c>
      <c r="N20" s="141">
        <v>0</v>
      </c>
      <c r="O20" s="141">
        <v>0</v>
      </c>
      <c r="P20" s="141">
        <v>0</v>
      </c>
      <c r="Q20" s="141"/>
      <c r="R20" s="142">
        <f>'1. Standard_Cost'!$B$13*N20*P20</f>
        <v>0</v>
      </c>
      <c r="S20" s="142">
        <f>N20*O20*P20*'1. Standard_Cost'!$C$13</f>
        <v>0</v>
      </c>
      <c r="T20" s="142">
        <f>N20*P20*Q20*'1. Standard_Cost'!$D$13</f>
        <v>0</v>
      </c>
      <c r="U20" s="142">
        <f>N20*O20*'1. Standard_Cost'!$E$13</f>
        <v>0</v>
      </c>
      <c r="V20" s="141"/>
      <c r="W20" s="141"/>
      <c r="X20" s="141"/>
      <c r="Y20" s="142">
        <f>+V20*((X20*'1. Standard_Cost'!$B$17)+(W20*X20*'1. Standard_Cost'!$C$17))</f>
        <v>0</v>
      </c>
      <c r="Z20" s="141"/>
      <c r="AA20" s="141"/>
      <c r="AB20" s="142">
        <f>+Z20*'1. Standard_Cost'!$B$21+AA20*'1. Standard_Cost'!$C$21</f>
        <v>0</v>
      </c>
      <c r="AC20" s="143"/>
      <c r="AD20" s="144"/>
      <c r="AE20" s="142">
        <f>SUM(AD20,AC20,AB20,Y20,U20,T20,S20,R20)*'1. Standard_Cost'!$B$29</f>
        <v>0</v>
      </c>
      <c r="AF20" s="142">
        <f t="shared" si="17"/>
        <v>0</v>
      </c>
      <c r="AG20" s="141"/>
      <c r="AH20" s="141"/>
      <c r="AI20" s="141"/>
      <c r="AJ20" s="145"/>
      <c r="AK20" s="145"/>
      <c r="AL20" s="145"/>
      <c r="AM20" s="142">
        <f>AG20*'1. Standard_Cost'!$B$25+'Incremental_Cost Year 3'!AH20*'1. Standard_Cost'!$C$25+'Incremental_Cost Year 3'!AI20*'1. Standard_Cost'!$D$25+'Incremental_Cost Year 3'!AJ20+'Incremental_Cost Year 3'!AL20+AK20</f>
        <v>0</v>
      </c>
      <c r="AN20" s="142">
        <f>AM20*'1. Standard_Cost'!$C$29</f>
        <v>0</v>
      </c>
      <c r="AO20" s="160"/>
      <c r="AQ20" s="20">
        <f t="shared" si="12"/>
        <v>0</v>
      </c>
      <c r="AR20" s="20">
        <f t="shared" si="13"/>
        <v>0</v>
      </c>
      <c r="AS20" s="20">
        <f t="shared" si="14"/>
        <v>0</v>
      </c>
      <c r="AT20" s="20">
        <f t="shared" si="15"/>
        <v>0</v>
      </c>
      <c r="AU20" s="24">
        <f t="shared" si="18"/>
        <v>0</v>
      </c>
      <c r="AV20" s="24"/>
      <c r="AW20" s="24"/>
      <c r="AX20" s="24"/>
      <c r="AY20" s="24"/>
      <c r="AZ20" s="24"/>
      <c r="BA20" s="24"/>
      <c r="BB20" s="25">
        <f t="shared" si="16"/>
        <v>0</v>
      </c>
    </row>
    <row r="21" spans="1:54" ht="28.95" customHeight="1" outlineLevel="2">
      <c r="A21" s="132"/>
      <c r="B21" s="136"/>
      <c r="C21" s="38"/>
      <c r="D21" s="84"/>
      <c r="E21" s="84"/>
      <c r="F21" s="84"/>
      <c r="G21" s="83"/>
      <c r="H21" s="209" t="s">
        <v>556</v>
      </c>
      <c r="I21" s="138"/>
      <c r="J21" s="139"/>
      <c r="K21" s="139"/>
      <c r="L21" s="140" t="str">
        <f>IF(I21&lt;&gt;0,((VLOOKUP(I21,'1. Standard_Cost'!$B$4:$D$9,2)+VLOOKUP(I21,'1. Standard_Cost'!$B$4:$D$9,3))*J21*K21),"0")</f>
        <v>0</v>
      </c>
      <c r="M21" s="175">
        <f>L21*'1. Standard_Cost'!$F$4</f>
        <v>0</v>
      </c>
      <c r="N21" s="141">
        <v>0</v>
      </c>
      <c r="O21" s="141">
        <v>0</v>
      </c>
      <c r="P21" s="141">
        <v>0</v>
      </c>
      <c r="Q21" s="141"/>
      <c r="R21" s="142">
        <f>'1. Standard_Cost'!$B$13*N21*P21</f>
        <v>0</v>
      </c>
      <c r="S21" s="142">
        <f>N21*O21*P21*'1. Standard_Cost'!$C$13</f>
        <v>0</v>
      </c>
      <c r="T21" s="142">
        <f>N21*P21*Q21*'1. Standard_Cost'!$D$13</f>
        <v>0</v>
      </c>
      <c r="U21" s="142">
        <f>N21*O21*'1. Standard_Cost'!$E$13</f>
        <v>0</v>
      </c>
      <c r="V21" s="141"/>
      <c r="W21" s="141"/>
      <c r="X21" s="141"/>
      <c r="Y21" s="142">
        <f>+V21*((X21*'1. Standard_Cost'!$B$17)+(W21*X21*'1. Standard_Cost'!$C$17))</f>
        <v>0</v>
      </c>
      <c r="Z21" s="141"/>
      <c r="AA21" s="141"/>
      <c r="AB21" s="142">
        <f>+Z21*'1. Standard_Cost'!$B$21+AA21*'1. Standard_Cost'!$C$21</f>
        <v>0</v>
      </c>
      <c r="AC21" s="143"/>
      <c r="AD21" s="144"/>
      <c r="AE21" s="142">
        <f>SUM(AD21,AC21,AB21,Y21,U21,T21,S21,R21)*'1. Standard_Cost'!$B$29</f>
        <v>0</v>
      </c>
      <c r="AF21" s="142">
        <f t="shared" si="17"/>
        <v>0</v>
      </c>
      <c r="AG21" s="141"/>
      <c r="AH21" s="141"/>
      <c r="AI21" s="141"/>
      <c r="AJ21" s="145"/>
      <c r="AK21" s="145"/>
      <c r="AL21" s="145"/>
      <c r="AM21" s="142">
        <f>AG21*'1. Standard_Cost'!$B$25+'Incremental_Cost Year 3'!AH21*'1. Standard_Cost'!$C$25+'Incremental_Cost Year 3'!AI21*'1. Standard_Cost'!$D$25+'Incremental_Cost Year 3'!AJ21+'Incremental_Cost Year 3'!AL21+AK21</f>
        <v>0</v>
      </c>
      <c r="AN21" s="142">
        <f>AM21*'1. Standard_Cost'!$C$29</f>
        <v>0</v>
      </c>
      <c r="AO21" s="160"/>
      <c r="AQ21" s="20">
        <f t="shared" si="12"/>
        <v>0</v>
      </c>
      <c r="AR21" s="20">
        <f t="shared" si="13"/>
        <v>0</v>
      </c>
      <c r="AS21" s="20">
        <f t="shared" si="14"/>
        <v>0</v>
      </c>
      <c r="AT21" s="20">
        <f t="shared" si="15"/>
        <v>0</v>
      </c>
      <c r="AU21" s="24">
        <f t="shared" si="18"/>
        <v>0</v>
      </c>
      <c r="AV21" s="24"/>
      <c r="AW21" s="24"/>
      <c r="AX21" s="24"/>
      <c r="AY21" s="24"/>
      <c r="AZ21" s="24"/>
      <c r="BA21" s="24"/>
      <c r="BB21" s="25">
        <f t="shared" si="16"/>
        <v>0</v>
      </c>
    </row>
    <row r="22" spans="1:54" ht="28.95" customHeight="1" outlineLevel="2">
      <c r="A22" s="132"/>
      <c r="B22" s="136"/>
      <c r="C22" s="38"/>
      <c r="D22" s="84"/>
      <c r="E22" s="84"/>
      <c r="F22" s="84"/>
      <c r="G22" s="83"/>
      <c r="H22" s="209" t="s">
        <v>551</v>
      </c>
      <c r="I22" s="138"/>
      <c r="J22" s="139"/>
      <c r="K22" s="139"/>
      <c r="L22" s="140" t="str">
        <f>IF(I22&lt;&gt;0,((VLOOKUP(I22,'1. Standard_Cost'!$B$4:$D$9,2)+VLOOKUP(I22,'1. Standard_Cost'!$B$4:$D$9,3))*J22*K22),"0")</f>
        <v>0</v>
      </c>
      <c r="M22" s="175">
        <f>L22*'1. Standard_Cost'!$F$4</f>
        <v>0</v>
      </c>
      <c r="N22" s="141">
        <v>0</v>
      </c>
      <c r="O22" s="141">
        <v>0</v>
      </c>
      <c r="P22" s="141">
        <v>0</v>
      </c>
      <c r="Q22" s="141"/>
      <c r="R22" s="142">
        <f>'1. Standard_Cost'!$B$13*N22*P22</f>
        <v>0</v>
      </c>
      <c r="S22" s="142">
        <f>N22*O22*P22*'1. Standard_Cost'!$C$13</f>
        <v>0</v>
      </c>
      <c r="T22" s="142">
        <f>N22*P22*Q22*'1. Standard_Cost'!$D$13</f>
        <v>0</v>
      </c>
      <c r="U22" s="142">
        <f>N22*O22*'1. Standard_Cost'!$E$13</f>
        <v>0</v>
      </c>
      <c r="V22" s="141"/>
      <c r="W22" s="141"/>
      <c r="X22" s="141"/>
      <c r="Y22" s="142">
        <f>+V22*((X22*'1. Standard_Cost'!$B$17)+(W22*X22*'1. Standard_Cost'!$C$17))</f>
        <v>0</v>
      </c>
      <c r="Z22" s="141"/>
      <c r="AA22" s="141"/>
      <c r="AB22" s="142">
        <f>+Z22*'1. Standard_Cost'!$B$21+AA22*'1. Standard_Cost'!$C$21</f>
        <v>0</v>
      </c>
      <c r="AC22" s="143"/>
      <c r="AD22" s="144"/>
      <c r="AE22" s="142">
        <f>SUM(AD22,AC22,AB22,Y22,U22,T22,S22,R22)*'1. Standard_Cost'!$B$29</f>
        <v>0</v>
      </c>
      <c r="AF22" s="142">
        <f t="shared" si="17"/>
        <v>0</v>
      </c>
      <c r="AG22" s="141"/>
      <c r="AH22" s="141"/>
      <c r="AI22" s="141"/>
      <c r="AJ22" s="145"/>
      <c r="AK22" s="145"/>
      <c r="AL22" s="145"/>
      <c r="AM22" s="142">
        <f>AG22*'1. Standard_Cost'!$B$25+'Incremental_Cost Year 3'!AH22*'1. Standard_Cost'!$C$25+'Incremental_Cost Year 3'!AI22*'1. Standard_Cost'!$D$25+'Incremental_Cost Year 3'!AJ22+'Incremental_Cost Year 3'!AL22+AK22</f>
        <v>0</v>
      </c>
      <c r="AN22" s="142">
        <f>AM22*'1. Standard_Cost'!$C$29</f>
        <v>0</v>
      </c>
      <c r="AO22" s="160"/>
      <c r="AQ22" s="20">
        <f t="shared" si="12"/>
        <v>0</v>
      </c>
      <c r="AR22" s="20">
        <f t="shared" si="13"/>
        <v>0</v>
      </c>
      <c r="AS22" s="20">
        <f t="shared" si="14"/>
        <v>0</v>
      </c>
      <c r="AT22" s="20">
        <f t="shared" si="15"/>
        <v>0</v>
      </c>
      <c r="AU22" s="24">
        <f t="shared" si="18"/>
        <v>0</v>
      </c>
      <c r="AV22" s="24"/>
      <c r="AW22" s="24"/>
      <c r="AX22" s="24"/>
      <c r="AY22" s="24"/>
      <c r="AZ22" s="24"/>
      <c r="BA22" s="24"/>
      <c r="BB22" s="25">
        <f t="shared" si="16"/>
        <v>0</v>
      </c>
    </row>
    <row r="23" spans="1:54" ht="41.4" customHeight="1" outlineLevel="2">
      <c r="A23" s="132"/>
      <c r="B23" s="136"/>
      <c r="C23" s="38"/>
      <c r="D23" s="84"/>
      <c r="E23" s="84"/>
      <c r="F23" s="84"/>
      <c r="G23" s="83"/>
      <c r="H23" s="209" t="s">
        <v>557</v>
      </c>
      <c r="I23" s="138"/>
      <c r="J23" s="139"/>
      <c r="K23" s="139"/>
      <c r="L23" s="140" t="str">
        <f>IF(I23&lt;&gt;0,((VLOOKUP(I23,'1. Standard_Cost'!$B$4:$D$9,2)+VLOOKUP(I23,'1. Standard_Cost'!$B$4:$D$9,3))*J23*K23),"0")</f>
        <v>0</v>
      </c>
      <c r="M23" s="175">
        <f>L23*'1. Standard_Cost'!$F$4</f>
        <v>0</v>
      </c>
      <c r="N23" s="141">
        <v>0</v>
      </c>
      <c r="O23" s="141">
        <v>0</v>
      </c>
      <c r="P23" s="141">
        <v>0</v>
      </c>
      <c r="Q23" s="141"/>
      <c r="R23" s="142">
        <f>'1. Standard_Cost'!$B$13*N23*P23</f>
        <v>0</v>
      </c>
      <c r="S23" s="142">
        <f>N23*O23*P23*'1. Standard_Cost'!$C$13</f>
        <v>0</v>
      </c>
      <c r="T23" s="142">
        <f>N23*P23*Q23*'1. Standard_Cost'!$D$13</f>
        <v>0</v>
      </c>
      <c r="U23" s="142">
        <f>N23*O23*'1. Standard_Cost'!$E$13</f>
        <v>0</v>
      </c>
      <c r="V23" s="141"/>
      <c r="W23" s="141"/>
      <c r="X23" s="141"/>
      <c r="Y23" s="142">
        <f>+V23*((X23*'1. Standard_Cost'!$B$17)+(W23*X23*'1. Standard_Cost'!$C$17))</f>
        <v>0</v>
      </c>
      <c r="Z23" s="141"/>
      <c r="AA23" s="141"/>
      <c r="AB23" s="142">
        <f>+Z23*'1. Standard_Cost'!$B$21+AA23*'1. Standard_Cost'!$C$21</f>
        <v>0</v>
      </c>
      <c r="AC23" s="143"/>
      <c r="AD23" s="144"/>
      <c r="AE23" s="142">
        <f>SUM(AD23,AC23,AB23,Y23,U23,T23,S23,R23)*'1. Standard_Cost'!$B$29</f>
        <v>0</v>
      </c>
      <c r="AF23" s="142">
        <f t="shared" si="17"/>
        <v>0</v>
      </c>
      <c r="AG23" s="141"/>
      <c r="AH23" s="141"/>
      <c r="AI23" s="141"/>
      <c r="AJ23" s="145"/>
      <c r="AK23" s="145"/>
      <c r="AL23" s="145"/>
      <c r="AM23" s="142">
        <f>AG23*'1. Standard_Cost'!$B$25+'Incremental_Cost Year 3'!AH23*'1. Standard_Cost'!$C$25+'Incremental_Cost Year 3'!AI23*'1. Standard_Cost'!$D$25+'Incremental_Cost Year 3'!AJ23+'Incremental_Cost Year 3'!AL23+AK23</f>
        <v>0</v>
      </c>
      <c r="AN23" s="142">
        <f>AM23*'1. Standard_Cost'!$C$29</f>
        <v>0</v>
      </c>
      <c r="AO23" s="160"/>
      <c r="AQ23" s="20">
        <f t="shared" si="12"/>
        <v>0</v>
      </c>
      <c r="AR23" s="20">
        <f t="shared" si="13"/>
        <v>0</v>
      </c>
      <c r="AS23" s="20">
        <f t="shared" si="14"/>
        <v>0</v>
      </c>
      <c r="AT23" s="20">
        <f t="shared" si="15"/>
        <v>0</v>
      </c>
      <c r="AU23" s="24">
        <f t="shared" si="18"/>
        <v>0</v>
      </c>
      <c r="AV23" s="24"/>
      <c r="AW23" s="24"/>
      <c r="AX23" s="24"/>
      <c r="AY23" s="24"/>
      <c r="AZ23" s="24"/>
      <c r="BA23" s="24"/>
      <c r="BB23" s="25">
        <f t="shared" si="16"/>
        <v>0</v>
      </c>
    </row>
    <row r="24" spans="1:54" ht="156" outlineLevel="2">
      <c r="A24" s="132"/>
      <c r="B24" s="136"/>
      <c r="C24" s="38"/>
      <c r="D24" s="84"/>
      <c r="E24" s="84"/>
      <c r="F24" s="84"/>
      <c r="G24" s="83"/>
      <c r="H24" s="209" t="s">
        <v>559</v>
      </c>
      <c r="I24" s="138"/>
      <c r="J24" s="139"/>
      <c r="K24" s="139"/>
      <c r="L24" s="140" t="str">
        <f>IF(I24&lt;&gt;0,((VLOOKUP(I24,'1. Standard_Cost'!$B$4:$D$9,2)+VLOOKUP(I24,'1. Standard_Cost'!$B$4:$D$9,3))*J24*K24),"0")</f>
        <v>0</v>
      </c>
      <c r="M24" s="140">
        <f>L24*'1. Standard_Cost'!$F$4</f>
        <v>0</v>
      </c>
      <c r="N24" s="141">
        <v>10</v>
      </c>
      <c r="O24" s="141">
        <v>2</v>
      </c>
      <c r="P24" s="141">
        <v>20</v>
      </c>
      <c r="Q24" s="141"/>
      <c r="R24" s="142">
        <f>'1. Standard_Cost'!$B$13*N24*P24</f>
        <v>400000</v>
      </c>
      <c r="S24" s="142">
        <f>N24*O24*P24*'1. Standard_Cost'!$C$13</f>
        <v>600000</v>
      </c>
      <c r="T24" s="142">
        <f>N24*P24*Q24*'1. Standard_Cost'!$D$13</f>
        <v>0</v>
      </c>
      <c r="U24" s="142">
        <f>N24*O24*'1. Standard_Cost'!$F$13</f>
        <v>0</v>
      </c>
      <c r="V24" s="141"/>
      <c r="W24" s="141"/>
      <c r="X24" s="141"/>
      <c r="Y24" s="142">
        <f>+V24*((X24*'1. Standard_Cost'!$B$17)+(W24*X24*'1. Standard_Cost'!$C$17))</f>
        <v>0</v>
      </c>
      <c r="Z24" s="141"/>
      <c r="AA24" s="141">
        <f>10*2+2</f>
        <v>22</v>
      </c>
      <c r="AB24" s="142">
        <f>+Z24*'1. Standard_Cost'!$B$21+AA24*'1. Standard_Cost'!$C$21</f>
        <v>418000</v>
      </c>
      <c r="AC24" s="143">
        <f>250*200</f>
        <v>50000</v>
      </c>
      <c r="AD24" s="144"/>
      <c r="AE24" s="142">
        <f>SUM(AD24,AC24,AB24,Y24,U24,T24,S24,R24)*'1. Standard_Cost'!$B$29</f>
        <v>293600</v>
      </c>
      <c r="AF24" s="142">
        <f t="shared" si="11"/>
        <v>1761600</v>
      </c>
      <c r="AG24" s="141"/>
      <c r="AH24" s="141"/>
      <c r="AI24" s="141"/>
      <c r="AJ24" s="145"/>
      <c r="AK24" s="145"/>
      <c r="AL24" s="145"/>
      <c r="AM24" s="142">
        <f>AG24*'1. Standard_Cost'!$B$25+'Incremental_Cost Year 3'!AH24*'1. Standard_Cost'!$C$25+'Incremental_Cost Year 3'!AI24*'1. Standard_Cost'!$D$25+'Incremental_Cost Year 3'!AJ24+'Incremental_Cost Year 3'!AL24+AK24</f>
        <v>0</v>
      </c>
      <c r="AN24" s="142">
        <f>AM24*'1. Standard_Cost'!$C$29</f>
        <v>0</v>
      </c>
      <c r="AO24" s="160"/>
      <c r="AQ24" s="20">
        <f t="shared" si="12"/>
        <v>0</v>
      </c>
      <c r="AR24" s="20">
        <f t="shared" si="13"/>
        <v>1761600</v>
      </c>
      <c r="AS24" s="20">
        <f t="shared" si="14"/>
        <v>0</v>
      </c>
      <c r="AT24" s="20">
        <f t="shared" si="15"/>
        <v>1761600</v>
      </c>
      <c r="AU24" s="24">
        <v>0</v>
      </c>
      <c r="AV24" s="24"/>
      <c r="AW24" s="24"/>
      <c r="AX24" s="24"/>
      <c r="AY24" s="24"/>
      <c r="AZ24" s="24">
        <f>AT24</f>
        <v>1761600</v>
      </c>
      <c r="BA24" s="24"/>
      <c r="BB24" s="25">
        <f t="shared" si="16"/>
        <v>0</v>
      </c>
    </row>
    <row r="25" spans="1:54" ht="78" outlineLevel="1">
      <c r="A25" s="132"/>
      <c r="B25" s="136"/>
      <c r="C25" s="38"/>
      <c r="D25" s="84"/>
      <c r="E25" s="84"/>
      <c r="F25" s="84"/>
      <c r="G25" s="83"/>
      <c r="H25" s="209" t="s">
        <v>547</v>
      </c>
      <c r="I25" s="138"/>
      <c r="J25" s="185"/>
      <c r="K25" s="185"/>
      <c r="L25" s="140"/>
      <c r="M25" s="140">
        <f>L25*'1. Standard_Cost'!$F$4</f>
        <v>0</v>
      </c>
      <c r="N25" s="141"/>
      <c r="O25" s="141"/>
      <c r="P25" s="141"/>
      <c r="Q25" s="141"/>
      <c r="R25" s="142">
        <f>'1. Standard_Cost'!$B$13*N25*P25</f>
        <v>0</v>
      </c>
      <c r="S25" s="142">
        <f>N25*O25*P25*'1. Standard_Cost'!$C$13</f>
        <v>0</v>
      </c>
      <c r="T25" s="142">
        <f>N25*P25*Q25*'1. Standard_Cost'!$D$13</f>
        <v>0</v>
      </c>
      <c r="U25" s="142">
        <f>N25*O25*'1. Standard_Cost'!$E$13</f>
        <v>0</v>
      </c>
      <c r="V25" s="141"/>
      <c r="W25" s="141"/>
      <c r="X25" s="141"/>
      <c r="Y25" s="142">
        <f>+V25*((X25*'1. Standard_Cost'!$B$17)+(W25*X25*'1. Standard_Cost'!$C$17))</f>
        <v>0</v>
      </c>
      <c r="Z25" s="141"/>
      <c r="AA25" s="141"/>
      <c r="AB25" s="142">
        <f>+Z25*'1. Standard_Cost'!$B$21+AA25*'1. Standard_Cost'!$C$21</f>
        <v>0</v>
      </c>
      <c r="AC25" s="143"/>
      <c r="AD25" s="144"/>
      <c r="AE25" s="142">
        <f>SUM(AD25,AC25,AB25,Y25,U25,T25,S25,R25)*'1. Standard_Cost'!$B$29</f>
        <v>0</v>
      </c>
      <c r="AF25" s="142">
        <f t="shared" si="11"/>
        <v>0</v>
      </c>
      <c r="AG25" s="141"/>
      <c r="AH25" s="141"/>
      <c r="AI25" s="141"/>
      <c r="AJ25" s="145"/>
      <c r="AK25" s="145"/>
      <c r="AL25" s="145"/>
      <c r="AM25" s="142">
        <f>AG25*'1. Standard_Cost'!$B$25+'Incremental_Cost Year 3'!AH25*'1. Standard_Cost'!$C$25+'Incremental_Cost Year 3'!AI25*'1. Standard_Cost'!$D$25+'Incremental_Cost Year 3'!AJ25+'Incremental_Cost Year 3'!AL25+AK25</f>
        <v>0</v>
      </c>
      <c r="AN25" s="142">
        <f>AM25*'1. Standard_Cost'!$C$29</f>
        <v>0</v>
      </c>
      <c r="AO25" s="160"/>
      <c r="AQ25" s="20">
        <f t="shared" si="12"/>
        <v>0</v>
      </c>
      <c r="AR25" s="20">
        <f t="shared" si="13"/>
        <v>0</v>
      </c>
      <c r="AS25" s="20">
        <f t="shared" si="14"/>
        <v>0</v>
      </c>
      <c r="AT25" s="20">
        <f t="shared" si="15"/>
        <v>0</v>
      </c>
      <c r="AU25" s="24">
        <f t="shared" ref="AU25:AU29" si="19">AT25</f>
        <v>0</v>
      </c>
      <c r="AV25" s="24"/>
      <c r="AW25" s="24"/>
      <c r="AX25" s="24"/>
      <c r="AY25" s="24"/>
      <c r="AZ25" s="24"/>
      <c r="BA25" s="24"/>
      <c r="BB25" s="25">
        <f t="shared" si="16"/>
        <v>0</v>
      </c>
    </row>
    <row r="26" spans="1:54" ht="18.600000000000001" customHeight="1" outlineLevel="1">
      <c r="A26" s="132"/>
      <c r="B26" s="136"/>
      <c r="C26" s="38"/>
      <c r="D26" s="84"/>
      <c r="E26" s="84"/>
      <c r="F26" s="84"/>
      <c r="G26" s="83"/>
      <c r="H26" s="209" t="s">
        <v>544</v>
      </c>
      <c r="I26" s="138" t="s">
        <v>4</v>
      </c>
      <c r="J26" s="185">
        <v>6</v>
      </c>
      <c r="K26" s="185">
        <v>1</v>
      </c>
      <c r="L26" s="140">
        <f>IF(I26&lt;&gt;0,((VLOOKUP(I26,'1. Standard_Cost'!$B$4:$D$9,2)+VLOOKUP(I26,'1. Standard_Cost'!$B$4:$D$9,3))*J26*K26),"0")</f>
        <v>484500</v>
      </c>
      <c r="M26" s="140">
        <f>L26*'1. Standard_Cost'!$F$4</f>
        <v>80911.5</v>
      </c>
      <c r="N26" s="141"/>
      <c r="O26" s="141"/>
      <c r="P26" s="141"/>
      <c r="Q26" s="141"/>
      <c r="R26" s="142">
        <f>'1. Standard_Cost'!$B$13*N26*P26</f>
        <v>0</v>
      </c>
      <c r="S26" s="142">
        <f>N26*O26*P26*'1. Standard_Cost'!$C$13</f>
        <v>0</v>
      </c>
      <c r="T26" s="142">
        <f>N26*P26*Q26*'1. Standard_Cost'!$D$13</f>
        <v>0</v>
      </c>
      <c r="U26" s="142">
        <f>N26*O26*'1. Standard_Cost'!$E$13</f>
        <v>0</v>
      </c>
      <c r="V26" s="141"/>
      <c r="W26" s="141"/>
      <c r="X26" s="141"/>
      <c r="Y26" s="142">
        <f>+V26*((X26*'1. Standard_Cost'!$B$17)+(W26*X26*'1. Standard_Cost'!$C$17))</f>
        <v>0</v>
      </c>
      <c r="Z26" s="141"/>
      <c r="AA26" s="141"/>
      <c r="AB26" s="142">
        <f>+Z26*'1. Standard_Cost'!$B$21+AA26*'1. Standard_Cost'!$C$21</f>
        <v>0</v>
      </c>
      <c r="AC26" s="143">
        <f>40*1500</f>
        <v>60000</v>
      </c>
      <c r="AD26" s="144"/>
      <c r="AE26" s="142">
        <f>SUM(AD26,AC26,AB26,Y26,U26,T26,S26,R26)*'1. Standard_Cost'!$B$29</f>
        <v>12000</v>
      </c>
      <c r="AF26" s="142">
        <f t="shared" ref="AF26:AF28" si="20">SUM(AE26,AD26,AC26,AB26,Y26,U26,T26,S26,R26)</f>
        <v>72000</v>
      </c>
      <c r="AG26" s="141"/>
      <c r="AH26" s="141"/>
      <c r="AI26" s="141"/>
      <c r="AJ26" s="145"/>
      <c r="AK26" s="145"/>
      <c r="AL26" s="145"/>
      <c r="AM26" s="142">
        <f>AG26*'1. Standard_Cost'!$B$25+'Incremental_Cost Year 3'!AH26*'1. Standard_Cost'!$C$25+'Incremental_Cost Year 3'!AI26*'1. Standard_Cost'!$D$25+'Incremental_Cost Year 3'!AJ26+'Incremental_Cost Year 3'!AL26+AK26</f>
        <v>0</v>
      </c>
      <c r="AN26" s="142">
        <f>AM26*'1. Standard_Cost'!$C$29</f>
        <v>0</v>
      </c>
      <c r="AO26" s="160"/>
      <c r="AQ26" s="20">
        <f t="shared" si="12"/>
        <v>565411.5</v>
      </c>
      <c r="AR26" s="20">
        <f t="shared" si="13"/>
        <v>72000</v>
      </c>
      <c r="AS26" s="20">
        <f t="shared" si="14"/>
        <v>0</v>
      </c>
      <c r="AT26" s="20">
        <f t="shared" si="15"/>
        <v>637411.5</v>
      </c>
      <c r="AU26" s="24">
        <f t="shared" ref="AU26:AU28" si="21">AT26</f>
        <v>637411.5</v>
      </c>
      <c r="AV26" s="24"/>
      <c r="AW26" s="24"/>
      <c r="AX26" s="24"/>
      <c r="AY26" s="24"/>
      <c r="AZ26" s="24"/>
      <c r="BA26" s="24"/>
      <c r="BB26" s="25">
        <f t="shared" si="16"/>
        <v>0</v>
      </c>
    </row>
    <row r="27" spans="1:54" ht="22.2" customHeight="1" outlineLevel="1">
      <c r="A27" s="132"/>
      <c r="B27" s="136"/>
      <c r="C27" s="38"/>
      <c r="D27" s="84"/>
      <c r="E27" s="84"/>
      <c r="F27" s="84"/>
      <c r="G27" s="83"/>
      <c r="H27" s="209" t="s">
        <v>545</v>
      </c>
      <c r="I27" s="138" t="s">
        <v>4</v>
      </c>
      <c r="J27" s="185">
        <v>3</v>
      </c>
      <c r="K27" s="185">
        <v>1</v>
      </c>
      <c r="L27" s="140">
        <f>IF(I27&lt;&gt;0,((VLOOKUP(I27,'1. Standard_Cost'!$B$4:$D$9,2)+VLOOKUP(I27,'1. Standard_Cost'!$B$4:$D$9,3))*J27*K27),"0")</f>
        <v>242250</v>
      </c>
      <c r="M27" s="140">
        <f>L27*'1. Standard_Cost'!$F$4</f>
        <v>40455.75</v>
      </c>
      <c r="N27" s="141"/>
      <c r="O27" s="141"/>
      <c r="P27" s="141"/>
      <c r="Q27" s="141"/>
      <c r="R27" s="142">
        <f>'1. Standard_Cost'!$B$13*N27*P27</f>
        <v>0</v>
      </c>
      <c r="S27" s="142">
        <f>N27*O27*P27*'1. Standard_Cost'!$C$13</f>
        <v>0</v>
      </c>
      <c r="T27" s="142">
        <f>N27*P27*Q27*'1. Standard_Cost'!$D$13</f>
        <v>0</v>
      </c>
      <c r="U27" s="142">
        <f>N27*O27*'1. Standard_Cost'!$E$13</f>
        <v>0</v>
      </c>
      <c r="V27" s="141"/>
      <c r="W27" s="141"/>
      <c r="X27" s="141"/>
      <c r="Y27" s="142">
        <f>+V27*((X27*'1. Standard_Cost'!$B$17)+(W27*X27*'1. Standard_Cost'!$C$17))</f>
        <v>0</v>
      </c>
      <c r="Z27" s="141"/>
      <c r="AA27" s="141"/>
      <c r="AB27" s="142">
        <f>+Z27*'1. Standard_Cost'!$B$21+AA27*'1. Standard_Cost'!$C$21</f>
        <v>0</v>
      </c>
      <c r="AC27" s="143">
        <f>40*1500</f>
        <v>60000</v>
      </c>
      <c r="AD27" s="144"/>
      <c r="AE27" s="142">
        <f>SUM(AD27,AC27,AB27,Y27,U27,T27,S27,R27)*'1. Standard_Cost'!$B$29</f>
        <v>12000</v>
      </c>
      <c r="AF27" s="142">
        <f t="shared" si="20"/>
        <v>72000</v>
      </c>
      <c r="AG27" s="141"/>
      <c r="AH27" s="141"/>
      <c r="AI27" s="141"/>
      <c r="AJ27" s="145"/>
      <c r="AK27" s="145"/>
      <c r="AL27" s="145"/>
      <c r="AM27" s="142">
        <f>AG27*'1. Standard_Cost'!$B$25+'Incremental_Cost Year 3'!AH27*'1. Standard_Cost'!$C$25+'Incremental_Cost Year 3'!AI27*'1. Standard_Cost'!$D$25+'Incremental_Cost Year 3'!AJ27+'Incremental_Cost Year 3'!AL27+AK27</f>
        <v>0</v>
      </c>
      <c r="AN27" s="142">
        <f>AM27*'1. Standard_Cost'!$C$29</f>
        <v>0</v>
      </c>
      <c r="AO27" s="160"/>
      <c r="AQ27" s="20">
        <f t="shared" si="12"/>
        <v>282705.75</v>
      </c>
      <c r="AR27" s="20">
        <f t="shared" si="13"/>
        <v>72000</v>
      </c>
      <c r="AS27" s="20">
        <f t="shared" si="14"/>
        <v>0</v>
      </c>
      <c r="AT27" s="20">
        <f t="shared" si="15"/>
        <v>354705.75</v>
      </c>
      <c r="AU27" s="24">
        <f t="shared" si="21"/>
        <v>354705.75</v>
      </c>
      <c r="AV27" s="24"/>
      <c r="AW27" s="24"/>
      <c r="AX27" s="24"/>
      <c r="AY27" s="24"/>
      <c r="AZ27" s="24"/>
      <c r="BA27" s="24"/>
      <c r="BB27" s="25">
        <f t="shared" si="16"/>
        <v>0</v>
      </c>
    </row>
    <row r="28" spans="1:54" ht="20.399999999999999" customHeight="1" outlineLevel="1">
      <c r="A28" s="132"/>
      <c r="B28" s="136"/>
      <c r="C28" s="38"/>
      <c r="D28" s="84"/>
      <c r="E28" s="84"/>
      <c r="F28" s="84"/>
      <c r="G28" s="83"/>
      <c r="H28" s="209" t="s">
        <v>546</v>
      </c>
      <c r="I28" s="138"/>
      <c r="J28" s="185"/>
      <c r="K28" s="185"/>
      <c r="L28" s="140" t="str">
        <f>IF(I28&lt;&gt;0,((VLOOKUP(I28,'1. Standard_Cost'!$B$4:$D$9,2)+VLOOKUP(I28,'1. Standard_Cost'!$B$4:$D$9,3))*J28*K28),"0")</f>
        <v>0</v>
      </c>
      <c r="M28" s="140">
        <f>L28*'1. Standard_Cost'!$F$4</f>
        <v>0</v>
      </c>
      <c r="N28" s="141"/>
      <c r="O28" s="141"/>
      <c r="P28" s="141"/>
      <c r="Q28" s="141"/>
      <c r="R28" s="142">
        <f>'1. Standard_Cost'!$B$13*N28*P28</f>
        <v>0</v>
      </c>
      <c r="S28" s="142">
        <f>N28*O28*P28*'1. Standard_Cost'!$C$13</f>
        <v>0</v>
      </c>
      <c r="T28" s="142">
        <f>N28*P28*Q28*'1. Standard_Cost'!$D$13</f>
        <v>0</v>
      </c>
      <c r="U28" s="142">
        <f>N28*O28*'1. Standard_Cost'!$E$13</f>
        <v>0</v>
      </c>
      <c r="V28" s="141"/>
      <c r="W28" s="141"/>
      <c r="X28" s="141"/>
      <c r="Y28" s="142">
        <f>+V28*((X28*'1. Standard_Cost'!$B$17)+(W28*X28*'1. Standard_Cost'!$C$17))</f>
        <v>0</v>
      </c>
      <c r="Z28" s="141"/>
      <c r="AA28" s="141"/>
      <c r="AB28" s="142">
        <f>+Z28*'1. Standard_Cost'!$B$21+AA28*'1. Standard_Cost'!$C$21</f>
        <v>0</v>
      </c>
      <c r="AC28" s="143">
        <f>40*1500</f>
        <v>60000</v>
      </c>
      <c r="AD28" s="144"/>
      <c r="AE28" s="142">
        <f>SUM(AD28,AC28,AB28,Y28,U28,T28,S28,R28)*'1. Standard_Cost'!$B$29</f>
        <v>12000</v>
      </c>
      <c r="AF28" s="142">
        <f t="shared" si="20"/>
        <v>72000</v>
      </c>
      <c r="AG28" s="141"/>
      <c r="AH28" s="141"/>
      <c r="AI28" s="141"/>
      <c r="AJ28" s="145"/>
      <c r="AK28" s="145"/>
      <c r="AL28" s="145"/>
      <c r="AM28" s="142">
        <f>AG28*'1. Standard_Cost'!$B$25+'Incremental_Cost Year 3'!AH28*'1. Standard_Cost'!$C$25+'Incremental_Cost Year 3'!AI28*'1. Standard_Cost'!$D$25+'Incremental_Cost Year 3'!AJ28+'Incremental_Cost Year 3'!AL28+AK28</f>
        <v>0</v>
      </c>
      <c r="AN28" s="142">
        <f>AM28*'1. Standard_Cost'!$C$29</f>
        <v>0</v>
      </c>
      <c r="AO28" s="160"/>
      <c r="AQ28" s="20">
        <f t="shared" si="12"/>
        <v>0</v>
      </c>
      <c r="AR28" s="20">
        <f t="shared" si="13"/>
        <v>72000</v>
      </c>
      <c r="AS28" s="20">
        <f t="shared" si="14"/>
        <v>0</v>
      </c>
      <c r="AT28" s="20">
        <f t="shared" si="15"/>
        <v>72000</v>
      </c>
      <c r="AU28" s="24">
        <f t="shared" si="21"/>
        <v>72000</v>
      </c>
      <c r="AV28" s="24"/>
      <c r="AW28" s="24"/>
      <c r="AX28" s="24"/>
      <c r="AY28" s="24"/>
      <c r="AZ28" s="24"/>
      <c r="BA28" s="24"/>
      <c r="BB28" s="25">
        <f t="shared" si="16"/>
        <v>0</v>
      </c>
    </row>
    <row r="29" spans="1:54" ht="46.8" outlineLevel="2">
      <c r="A29" s="132"/>
      <c r="B29" s="136"/>
      <c r="C29" s="38"/>
      <c r="D29" s="84"/>
      <c r="E29" s="84"/>
      <c r="F29" s="84"/>
      <c r="G29" s="83"/>
      <c r="H29" s="209" t="s">
        <v>548</v>
      </c>
      <c r="I29" s="138" t="s">
        <v>4</v>
      </c>
      <c r="J29" s="185">
        <v>0.2</v>
      </c>
      <c r="K29" s="185">
        <v>1</v>
      </c>
      <c r="L29" s="140">
        <f>IF(I29&lt;&gt;0,((VLOOKUP(I29,'1. Standard_Cost'!$B$4:$D$9,2)+VLOOKUP(I29,'1. Standard_Cost'!$B$4:$D$9,3))*J29*K29),"0")</f>
        <v>16150</v>
      </c>
      <c r="M29" s="140">
        <f>L29*'1. Standard_Cost'!$F$4</f>
        <v>2697.05</v>
      </c>
      <c r="N29" s="141"/>
      <c r="O29" s="141"/>
      <c r="P29" s="141"/>
      <c r="Q29" s="141"/>
      <c r="R29" s="142">
        <f>'1. Standard_Cost'!$B$13*N29*P29</f>
        <v>0</v>
      </c>
      <c r="S29" s="142">
        <f>N29*O29*P29*'1. Standard_Cost'!$C$13</f>
        <v>0</v>
      </c>
      <c r="T29" s="142">
        <f>N29*P29*Q29*'1. Standard_Cost'!$D$13</f>
        <v>0</v>
      </c>
      <c r="U29" s="142">
        <f>N29*O29*'1. Standard_Cost'!$E$13</f>
        <v>0</v>
      </c>
      <c r="V29" s="141"/>
      <c r="W29" s="141"/>
      <c r="X29" s="141"/>
      <c r="Y29" s="142">
        <f>+V29*((X29*'1. Standard_Cost'!$B$17)+(W29*X29*'1. Standard_Cost'!$C$17))</f>
        <v>0</v>
      </c>
      <c r="Z29" s="141"/>
      <c r="AA29" s="141"/>
      <c r="AB29" s="142">
        <f>+Z29*'1. Standard_Cost'!$B$21+AA29*'1. Standard_Cost'!$C$21</f>
        <v>0</v>
      </c>
      <c r="AC29" s="143">
        <v>0</v>
      </c>
      <c r="AD29" s="144"/>
      <c r="AE29" s="142">
        <f>SUM(AD29,AC29,AB29,Y29,U29,T29,S29,R29)*'1. Standard_Cost'!$B$29</f>
        <v>0</v>
      </c>
      <c r="AF29" s="142">
        <f t="shared" si="11"/>
        <v>0</v>
      </c>
      <c r="AG29" s="141"/>
      <c r="AH29" s="141"/>
      <c r="AI29" s="141"/>
      <c r="AJ29" s="145"/>
      <c r="AK29" s="145"/>
      <c r="AL29" s="145"/>
      <c r="AM29" s="142">
        <f>AG29*'1. Standard_Cost'!$B$25+'Incremental_Cost Year 3'!AH29*'1. Standard_Cost'!$C$25+'Incremental_Cost Year 3'!AI29*'1. Standard_Cost'!$D$25+'Incremental_Cost Year 3'!AJ29+'Incremental_Cost Year 3'!AL29+AK29</f>
        <v>0</v>
      </c>
      <c r="AN29" s="142">
        <f>AM29*'1. Standard_Cost'!$C$29</f>
        <v>0</v>
      </c>
      <c r="AO29" s="160"/>
      <c r="AQ29" s="20">
        <f t="shared" si="12"/>
        <v>18847.05</v>
      </c>
      <c r="AR29" s="20">
        <f t="shared" si="13"/>
        <v>0</v>
      </c>
      <c r="AS29" s="20">
        <f t="shared" si="14"/>
        <v>0</v>
      </c>
      <c r="AT29" s="20">
        <f t="shared" si="15"/>
        <v>18847.05</v>
      </c>
      <c r="AU29" s="24">
        <f t="shared" si="19"/>
        <v>18847.05</v>
      </c>
      <c r="AV29" s="24"/>
      <c r="AW29" s="24"/>
      <c r="AX29" s="24"/>
      <c r="AY29" s="24"/>
      <c r="AZ29" s="24"/>
      <c r="BA29" s="24"/>
      <c r="BB29" s="25">
        <f t="shared" si="16"/>
        <v>0</v>
      </c>
    </row>
    <row r="30" spans="1:54" ht="69" outlineLevel="1">
      <c r="A30" s="132"/>
      <c r="B30" s="136"/>
      <c r="C30" s="38"/>
      <c r="D30" s="46" t="s">
        <v>581</v>
      </c>
      <c r="E30" s="86" t="s">
        <v>397</v>
      </c>
      <c r="F30" s="88" t="s">
        <v>433</v>
      </c>
      <c r="G30" s="88" t="s">
        <v>434</v>
      </c>
      <c r="H30" s="180" t="s">
        <v>53</v>
      </c>
      <c r="I30" s="146"/>
      <c r="J30" s="146"/>
      <c r="K30" s="146"/>
      <c r="L30" s="147">
        <f>SUM(L12:L29)</f>
        <v>762160</v>
      </c>
      <c r="M30" s="147">
        <f>SUM(M12:M29)</f>
        <v>127280.72</v>
      </c>
      <c r="N30" s="146"/>
      <c r="O30" s="146"/>
      <c r="P30" s="146"/>
      <c r="Q30" s="146"/>
      <c r="R30" s="147">
        <f t="shared" ref="R30:U30" si="22">SUM(R12:R29)</f>
        <v>600000</v>
      </c>
      <c r="S30" s="147">
        <f t="shared" si="22"/>
        <v>900000</v>
      </c>
      <c r="T30" s="147">
        <f t="shared" si="22"/>
        <v>0</v>
      </c>
      <c r="U30" s="147">
        <f t="shared" si="22"/>
        <v>0</v>
      </c>
      <c r="V30" s="146"/>
      <c r="W30" s="146"/>
      <c r="X30" s="146"/>
      <c r="Y30" s="147">
        <f>SUM(Y12:Y29)</f>
        <v>0</v>
      </c>
      <c r="Z30" s="146"/>
      <c r="AA30" s="146"/>
      <c r="AB30" s="147">
        <f t="shared" ref="AB30:AF30" si="23">SUM(AB12:AB29)</f>
        <v>760000</v>
      </c>
      <c r="AC30" s="147">
        <f t="shared" si="23"/>
        <v>251600</v>
      </c>
      <c r="AD30" s="147">
        <f t="shared" si="23"/>
        <v>0</v>
      </c>
      <c r="AE30" s="147">
        <f t="shared" si="23"/>
        <v>502320</v>
      </c>
      <c r="AF30" s="147">
        <f t="shared" si="23"/>
        <v>3013920</v>
      </c>
      <c r="AG30" s="146"/>
      <c r="AH30" s="146"/>
      <c r="AI30" s="146"/>
      <c r="AJ30" s="147">
        <f t="shared" ref="AJ30:AN30" si="24">SUM(AJ12:AJ29)</f>
        <v>0</v>
      </c>
      <c r="AK30" s="147">
        <f t="shared" si="24"/>
        <v>0</v>
      </c>
      <c r="AL30" s="147">
        <f t="shared" si="24"/>
        <v>0</v>
      </c>
      <c r="AM30" s="147">
        <f t="shared" si="24"/>
        <v>0</v>
      </c>
      <c r="AN30" s="147">
        <f t="shared" si="24"/>
        <v>0</v>
      </c>
      <c r="AO30" s="166"/>
      <c r="AP30" s="32"/>
      <c r="AQ30" s="147">
        <f t="shared" ref="AQ30:BA30" si="25">SUM(AQ12:AQ29)</f>
        <v>889440.72000000009</v>
      </c>
      <c r="AR30" s="147">
        <f t="shared" si="25"/>
        <v>3013920</v>
      </c>
      <c r="AS30" s="147">
        <f t="shared" si="25"/>
        <v>0</v>
      </c>
      <c r="AT30" s="147">
        <f t="shared" si="25"/>
        <v>3903360.7199999997</v>
      </c>
      <c r="AU30" s="147">
        <f t="shared" si="25"/>
        <v>1105440.72</v>
      </c>
      <c r="AV30" s="147">
        <f t="shared" si="25"/>
        <v>0</v>
      </c>
      <c r="AW30" s="147">
        <f t="shared" si="25"/>
        <v>0</v>
      </c>
      <c r="AX30" s="147">
        <f t="shared" si="25"/>
        <v>0</v>
      </c>
      <c r="AY30" s="147">
        <f t="shared" si="25"/>
        <v>0</v>
      </c>
      <c r="AZ30" s="147">
        <f t="shared" si="25"/>
        <v>1761600</v>
      </c>
      <c r="BA30" s="147">
        <f t="shared" si="25"/>
        <v>0</v>
      </c>
      <c r="BB30" s="25">
        <f t="shared" si="16"/>
        <v>-1036320</v>
      </c>
    </row>
    <row r="31" spans="1:54" ht="103.2" customHeight="1" outlineLevel="2">
      <c r="A31" s="132"/>
      <c r="B31" s="136"/>
      <c r="C31" s="38"/>
      <c r="D31" s="137"/>
      <c r="E31" s="137"/>
      <c r="F31" s="87"/>
      <c r="G31" s="82"/>
      <c r="H31" s="209" t="s">
        <v>562</v>
      </c>
      <c r="I31" s="138" t="s">
        <v>436</v>
      </c>
      <c r="J31" s="139">
        <v>12</v>
      </c>
      <c r="K31" s="139">
        <v>8</v>
      </c>
      <c r="L31" s="140">
        <f>IF(I31&lt;&gt;0,((VLOOKUP(I31,'1. Standard_Cost'!$B$4:$D$9,2)+VLOOKUP(I31,'1. Standard_Cost'!$B$4:$D$9,3))*J31*K31),"0")</f>
        <v>5136000</v>
      </c>
      <c r="M31" s="140">
        <f>L31*'1. Standard_Cost'!$F$4</f>
        <v>857712</v>
      </c>
      <c r="N31" s="141">
        <v>0</v>
      </c>
      <c r="O31" s="141">
        <v>0</v>
      </c>
      <c r="P31" s="141">
        <v>0</v>
      </c>
      <c r="Q31" s="141"/>
      <c r="R31" s="142">
        <f>'1. Standard_Cost'!$B$13*N31*P31</f>
        <v>0</v>
      </c>
      <c r="S31" s="142">
        <f>N31*O31*P31*'1. Standard_Cost'!$C$13</f>
        <v>0</v>
      </c>
      <c r="T31" s="142">
        <f>N31*P31*Q31*'1. Standard_Cost'!$D$13</f>
        <v>0</v>
      </c>
      <c r="U31" s="142">
        <f>N31*O31*'1. Standard_Cost'!$E$13</f>
        <v>0</v>
      </c>
      <c r="V31" s="141"/>
      <c r="W31" s="141"/>
      <c r="X31" s="141"/>
      <c r="Y31" s="142">
        <f>+V31*((X31*'1. Standard_Cost'!$B$17)+(W31*X31*'1. Standard_Cost'!$C$17))</f>
        <v>0</v>
      </c>
      <c r="Z31" s="141"/>
      <c r="AA31" s="141"/>
      <c r="AB31" s="142">
        <f>+Z31*'1. Standard_Cost'!$B$21+AA31*'1. Standard_Cost'!$C$21</f>
        <v>0</v>
      </c>
      <c r="AC31" s="143">
        <v>7716000</v>
      </c>
      <c r="AD31" s="144"/>
      <c r="AE31" s="142">
        <f>SUM(AD31,AC31,AB31,Y31,U31,T31,S31,R31)*'1. Standard_Cost'!$B$29</f>
        <v>1543200</v>
      </c>
      <c r="AF31" s="142">
        <f t="shared" ref="AF31:AF34" si="26">SUM(AE31,AD31,AC31,AB31,Y31,U31,T31,S31,R31)</f>
        <v>9259200</v>
      </c>
      <c r="AG31" s="141"/>
      <c r="AH31" s="141"/>
      <c r="AI31" s="141"/>
      <c r="AJ31" s="145"/>
      <c r="AK31" s="145"/>
      <c r="AL31" s="145"/>
      <c r="AM31" s="142">
        <f>AG31*'1. Standard_Cost'!$B$25+'Incremental_Cost Year 3'!AH31*'1. Standard_Cost'!$C$25+'Incremental_Cost Year 3'!AI31*'1. Standard_Cost'!$D$25+'Incremental_Cost Year 3'!AJ31+'Incremental_Cost Year 3'!AL31+AK31</f>
        <v>0</v>
      </c>
      <c r="AN31" s="142">
        <f>AM31*'1. Standard_Cost'!$C$29</f>
        <v>0</v>
      </c>
      <c r="AO31" s="160"/>
      <c r="AQ31" s="20">
        <f t="shared" ref="AQ31:AQ34" si="27">L31+M31</f>
        <v>5993712</v>
      </c>
      <c r="AR31" s="20">
        <f t="shared" ref="AR31:AR34" si="28">AF31</f>
        <v>9259200</v>
      </c>
      <c r="AS31" s="20">
        <f t="shared" ref="AS31:AS34" si="29">AM31+AN31</f>
        <v>0</v>
      </c>
      <c r="AT31" s="20">
        <f t="shared" ref="AT31:AT34" si="30">SUM(AQ31,AR31,AS31)</f>
        <v>15252912</v>
      </c>
      <c r="AU31" s="24">
        <f>+AQ31</f>
        <v>5993712</v>
      </c>
      <c r="AV31" s="24">
        <v>0</v>
      </c>
      <c r="AW31" s="24"/>
      <c r="AX31" s="24"/>
      <c r="AY31" s="24"/>
      <c r="AZ31" s="24">
        <f>AR31</f>
        <v>9259200</v>
      </c>
      <c r="BA31" s="24"/>
      <c r="BB31" s="25">
        <f t="shared" si="16"/>
        <v>0</v>
      </c>
    </row>
    <row r="32" spans="1:54" ht="140.4" outlineLevel="2">
      <c r="A32" s="132"/>
      <c r="B32" s="136"/>
      <c r="C32" s="38"/>
      <c r="D32" s="84"/>
      <c r="E32" s="84"/>
      <c r="F32" s="84"/>
      <c r="G32" s="83"/>
      <c r="H32" s="209" t="s">
        <v>561</v>
      </c>
      <c r="I32" s="138"/>
      <c r="J32" s="139"/>
      <c r="K32" s="139"/>
      <c r="L32" s="140" t="str">
        <f>IF(I32&lt;&gt;0,((VLOOKUP(I32,'1. Standard_Cost'!$B$4:$D$9,2)+VLOOKUP(I32,'1. Standard_Cost'!$B$4:$D$9,3))*J32*K32),"0")</f>
        <v>0</v>
      </c>
      <c r="M32" s="140">
        <f>L32*'1. Standard_Cost'!$F$4</f>
        <v>0</v>
      </c>
      <c r="N32" s="141"/>
      <c r="O32" s="141"/>
      <c r="P32" s="141"/>
      <c r="Q32" s="141"/>
      <c r="R32" s="142">
        <f>'1. Standard_Cost'!$B$13*N32*P32</f>
        <v>0</v>
      </c>
      <c r="S32" s="142">
        <f>N32*O32*P32*'1. Standard_Cost'!$C$13</f>
        <v>0</v>
      </c>
      <c r="T32" s="142">
        <f>N32*P32*Q32*'1. Standard_Cost'!$D$13</f>
        <v>0</v>
      </c>
      <c r="U32" s="142">
        <f>N32*O32*'1. Standard_Cost'!$E$13</f>
        <v>0</v>
      </c>
      <c r="V32" s="141"/>
      <c r="W32" s="141"/>
      <c r="X32" s="141"/>
      <c r="Y32" s="142">
        <f>+V32*((X32*'1. Standard_Cost'!$B$17)+(W32*X32*'1. Standard_Cost'!$C$17))</f>
        <v>0</v>
      </c>
      <c r="Z32" s="141"/>
      <c r="AA32" s="141"/>
      <c r="AB32" s="142">
        <f>+Z32*'1. Standard_Cost'!$B$21+AA32*'1. Standard_Cost'!$C$21</f>
        <v>0</v>
      </c>
      <c r="AC32" s="143"/>
      <c r="AD32" s="144"/>
      <c r="AE32" s="142"/>
      <c r="AF32" s="142"/>
      <c r="AG32" s="141"/>
      <c r="AH32" s="141"/>
      <c r="AI32" s="141"/>
      <c r="AJ32" s="145"/>
      <c r="AK32" s="145"/>
      <c r="AL32" s="145"/>
      <c r="AM32" s="142">
        <f>AG32*'1. Standard_Cost'!$B$25+'Incremental_Cost Year 3'!AH32*'1. Standard_Cost'!$C$25+'Incremental_Cost Year 3'!AI32*'1. Standard_Cost'!$D$25+'Incremental_Cost Year 3'!AJ32+'Incremental_Cost Year 3'!AL32+AK32</f>
        <v>0</v>
      </c>
      <c r="AN32" s="142">
        <f>AM32*'1. Standard_Cost'!$C$29</f>
        <v>0</v>
      </c>
      <c r="AO32" s="160"/>
      <c r="AQ32" s="20">
        <f t="shared" si="27"/>
        <v>0</v>
      </c>
      <c r="AR32" s="20">
        <f t="shared" si="28"/>
        <v>0</v>
      </c>
      <c r="AS32" s="20">
        <f t="shared" si="29"/>
        <v>0</v>
      </c>
      <c r="AT32" s="20">
        <f t="shared" si="30"/>
        <v>0</v>
      </c>
      <c r="AU32" s="24"/>
      <c r="AV32" s="24"/>
      <c r="AW32" s="24"/>
      <c r="AX32" s="24"/>
      <c r="AY32" s="24"/>
      <c r="AZ32" s="24"/>
      <c r="BA32" s="24"/>
      <c r="BB32" s="25">
        <f t="shared" si="16"/>
        <v>0</v>
      </c>
    </row>
    <row r="33" spans="1:54" ht="198.6" customHeight="1" outlineLevel="1">
      <c r="A33" s="132"/>
      <c r="B33" s="136"/>
      <c r="C33" s="38"/>
      <c r="D33" s="84"/>
      <c r="E33" s="84"/>
      <c r="F33" s="84"/>
      <c r="G33" s="83"/>
      <c r="H33" s="209" t="s">
        <v>560</v>
      </c>
      <c r="I33" s="138" t="s">
        <v>4</v>
      </c>
      <c r="J33" s="139">
        <v>0.5</v>
      </c>
      <c r="K33" s="139">
        <v>2</v>
      </c>
      <c r="L33" s="140">
        <f>IF(I33&lt;&gt;0,((VLOOKUP(I33,'1. Standard_Cost'!$B$4:$D$9,2)+VLOOKUP(I33,'1. Standard_Cost'!$B$4:$D$9,3))*J33*K33),"0")</f>
        <v>80750</v>
      </c>
      <c r="M33" s="175">
        <f>L33*'1. Standard_Cost'!$F$4</f>
        <v>13485.25</v>
      </c>
      <c r="N33" s="141"/>
      <c r="O33" s="141"/>
      <c r="P33" s="141"/>
      <c r="Q33" s="141"/>
      <c r="R33" s="142">
        <f>'1. Standard_Cost'!$B$13*N33*P33</f>
        <v>0</v>
      </c>
      <c r="S33" s="142">
        <f>N33*O33*P33*'1. Standard_Cost'!$C$13</f>
        <v>0</v>
      </c>
      <c r="T33" s="142">
        <f>N33*P33*Q33*'1. Standard_Cost'!$D$13</f>
        <v>0</v>
      </c>
      <c r="U33" s="142">
        <f>N33*O33*'1. Standard_Cost'!$E$13</f>
        <v>0</v>
      </c>
      <c r="V33" s="141"/>
      <c r="W33" s="141"/>
      <c r="X33" s="141"/>
      <c r="Y33" s="142">
        <f>+V33*((X33*'1. Standard_Cost'!$B$17)+(W33*X33*'1. Standard_Cost'!$C$17))</f>
        <v>0</v>
      </c>
      <c r="Z33" s="141"/>
      <c r="AA33" s="141">
        <v>15</v>
      </c>
      <c r="AB33" s="142">
        <f>+Z33*'1. Standard_Cost'!$B$21+AA33*'1. Standard_Cost'!$C$21</f>
        <v>285000</v>
      </c>
      <c r="AC33" s="143">
        <f>1000*10</f>
        <v>10000</v>
      </c>
      <c r="AD33" s="144"/>
      <c r="AE33" s="142">
        <f>SUM(AD33,AC33,AB33,Y33,U33,T33,S33,R33)*'1. Standard_Cost'!$B$29</f>
        <v>59000</v>
      </c>
      <c r="AF33" s="142">
        <f t="shared" si="26"/>
        <v>354000</v>
      </c>
      <c r="AG33" s="141"/>
      <c r="AH33" s="141"/>
      <c r="AI33" s="141"/>
      <c r="AJ33" s="145"/>
      <c r="AK33" s="145"/>
      <c r="AL33" s="145"/>
      <c r="AM33" s="142">
        <f>AG33*'1. Standard_Cost'!$B$25+'Incremental_Cost Year 3'!AH33*'1. Standard_Cost'!$C$25+'Incremental_Cost Year 3'!AI33*'1. Standard_Cost'!$D$25+'Incremental_Cost Year 3'!AJ33+'Incremental_Cost Year 3'!AL33+AK33</f>
        <v>0</v>
      </c>
      <c r="AN33" s="142">
        <f>AM33*'1. Standard_Cost'!$C$29</f>
        <v>0</v>
      </c>
      <c r="AO33" s="160"/>
      <c r="AQ33" s="20">
        <f t="shared" si="27"/>
        <v>94235.25</v>
      </c>
      <c r="AR33" s="20">
        <f t="shared" si="28"/>
        <v>354000</v>
      </c>
      <c r="AS33" s="20">
        <f t="shared" si="29"/>
        <v>0</v>
      </c>
      <c r="AT33" s="20">
        <f t="shared" si="30"/>
        <v>448235.25</v>
      </c>
      <c r="AU33" s="24">
        <v>448235</v>
      </c>
      <c r="AV33" s="24"/>
      <c r="AW33" s="24"/>
      <c r="AX33" s="24"/>
      <c r="AY33" s="24"/>
      <c r="AZ33" s="24"/>
      <c r="BA33" s="24"/>
      <c r="BB33" s="25">
        <f t="shared" si="16"/>
        <v>-0.25</v>
      </c>
    </row>
    <row r="34" spans="1:54" ht="12.75" customHeight="1">
      <c r="A34" s="132"/>
      <c r="B34" s="136"/>
      <c r="C34" s="38"/>
      <c r="D34" s="84"/>
      <c r="E34" s="84"/>
      <c r="F34" s="84"/>
      <c r="G34" s="83"/>
      <c r="H34" s="210" t="s">
        <v>180</v>
      </c>
      <c r="I34" s="138"/>
      <c r="J34" s="139"/>
      <c r="K34" s="139"/>
      <c r="L34" s="140" t="str">
        <f>IF(I34&lt;&gt;0,((VLOOKUP(I34,'1. Standard_Cost'!$B$4:$D$9,2)+VLOOKUP(I34,'1. Standard_Cost'!$B$4:$D$9,3))*J34*K34),"0")</f>
        <v>0</v>
      </c>
      <c r="M34" s="140">
        <f>L34*'1. Standard_Cost'!$F$4</f>
        <v>0</v>
      </c>
      <c r="N34" s="141"/>
      <c r="O34" s="141"/>
      <c r="P34" s="141"/>
      <c r="Q34" s="141"/>
      <c r="R34" s="142">
        <f>'1. Standard_Cost'!$B$13*N34*P34</f>
        <v>0</v>
      </c>
      <c r="S34" s="142">
        <f>N34*O34*P34*'1. Standard_Cost'!$C$13</f>
        <v>0</v>
      </c>
      <c r="T34" s="142">
        <f>N34*P34*Q34*'1. Standard_Cost'!$D$13</f>
        <v>0</v>
      </c>
      <c r="U34" s="142">
        <f>N34*O34*'1. Standard_Cost'!$E$13</f>
        <v>0</v>
      </c>
      <c r="V34" s="141"/>
      <c r="W34" s="141"/>
      <c r="X34" s="141"/>
      <c r="Y34" s="142">
        <f>+V34*((X34*'1. Standard_Cost'!$B$17)+(W34*X34*'1. Standard_Cost'!$C$17))</f>
        <v>0</v>
      </c>
      <c r="Z34" s="141"/>
      <c r="AA34" s="141"/>
      <c r="AB34" s="142">
        <f>+Z34*'1. Standard_Cost'!$B$21+AA34*'1. Standard_Cost'!$C$21</f>
        <v>0</v>
      </c>
      <c r="AC34" s="143"/>
      <c r="AD34" s="144"/>
      <c r="AE34" s="142">
        <f>SUM(AD34,AC34,AB34,Y34,U34,T34,S34,R34)*'1. Standard_Cost'!$B$29</f>
        <v>0</v>
      </c>
      <c r="AF34" s="142">
        <f t="shared" si="26"/>
        <v>0</v>
      </c>
      <c r="AG34" s="141"/>
      <c r="AH34" s="141"/>
      <c r="AI34" s="141"/>
      <c r="AJ34" s="145"/>
      <c r="AK34" s="145"/>
      <c r="AL34" s="145"/>
      <c r="AM34" s="142">
        <f>AG34*'1. Standard_Cost'!$B$25+'Incremental_Cost Year 3'!AH34*'1. Standard_Cost'!$C$25+'Incremental_Cost Year 3'!AI34*'1. Standard_Cost'!$D$25+'Incremental_Cost Year 3'!AJ34+'Incremental_Cost Year 3'!AL34+AK34</f>
        <v>0</v>
      </c>
      <c r="AN34" s="142">
        <f>AM34*'1. Standard_Cost'!$C$29</f>
        <v>0</v>
      </c>
      <c r="AO34" s="160"/>
      <c r="AQ34" s="20">
        <f t="shared" si="27"/>
        <v>0</v>
      </c>
      <c r="AR34" s="20">
        <f t="shared" si="28"/>
        <v>0</v>
      </c>
      <c r="AS34" s="20">
        <f t="shared" si="29"/>
        <v>0</v>
      </c>
      <c r="AT34" s="20">
        <f t="shared" si="30"/>
        <v>0</v>
      </c>
      <c r="AU34" s="24"/>
      <c r="AV34" s="24"/>
      <c r="AW34" s="24"/>
      <c r="AX34" s="24"/>
      <c r="AY34" s="24"/>
      <c r="AZ34" s="24"/>
      <c r="BA34" s="24"/>
      <c r="BB34" s="25">
        <f t="shared" si="16"/>
        <v>0</v>
      </c>
    </row>
    <row r="35" spans="1:54" ht="55.2" outlineLevel="1">
      <c r="A35" s="132"/>
      <c r="B35" s="136"/>
      <c r="C35" s="38"/>
      <c r="D35" s="46" t="s">
        <v>581</v>
      </c>
      <c r="E35" s="86" t="s">
        <v>398</v>
      </c>
      <c r="F35" s="88" t="s">
        <v>435</v>
      </c>
      <c r="G35" s="88" t="s">
        <v>434</v>
      </c>
      <c r="H35" s="180" t="s">
        <v>54</v>
      </c>
      <c r="I35" s="146"/>
      <c r="J35" s="146"/>
      <c r="K35" s="146"/>
      <c r="L35" s="147">
        <f>SUM(L31:L34)</f>
        <v>5216750</v>
      </c>
      <c r="M35" s="147">
        <f>SUM(M31:M34)</f>
        <v>871197.25</v>
      </c>
      <c r="N35" s="146"/>
      <c r="O35" s="146"/>
      <c r="P35" s="146"/>
      <c r="Q35" s="146"/>
      <c r="R35" s="147">
        <f t="shared" ref="R35:U35" si="31">SUM(R31:R34)</f>
        <v>0</v>
      </c>
      <c r="S35" s="147">
        <f t="shared" si="31"/>
        <v>0</v>
      </c>
      <c r="T35" s="147">
        <f t="shared" si="31"/>
        <v>0</v>
      </c>
      <c r="U35" s="147">
        <f t="shared" si="31"/>
        <v>0</v>
      </c>
      <c r="V35" s="146"/>
      <c r="W35" s="146"/>
      <c r="X35" s="146"/>
      <c r="Y35" s="147">
        <f>SUM(Y31:Y34)</f>
        <v>0</v>
      </c>
      <c r="Z35" s="146"/>
      <c r="AA35" s="146"/>
      <c r="AB35" s="147">
        <f t="shared" ref="AB35:AF35" si="32">SUM(AB31:AB34)</f>
        <v>285000</v>
      </c>
      <c r="AC35" s="147">
        <f t="shared" si="32"/>
        <v>7726000</v>
      </c>
      <c r="AD35" s="147">
        <f t="shared" si="32"/>
        <v>0</v>
      </c>
      <c r="AE35" s="147">
        <f t="shared" si="32"/>
        <v>1602200</v>
      </c>
      <c r="AF35" s="147">
        <f t="shared" si="32"/>
        <v>9613200</v>
      </c>
      <c r="AG35" s="146"/>
      <c r="AH35" s="146"/>
      <c r="AI35" s="146"/>
      <c r="AJ35" s="147">
        <f t="shared" ref="AJ35:AN35" si="33">SUM(AJ31:AJ34)</f>
        <v>0</v>
      </c>
      <c r="AK35" s="147">
        <f t="shared" si="33"/>
        <v>0</v>
      </c>
      <c r="AL35" s="147">
        <f t="shared" si="33"/>
        <v>0</v>
      </c>
      <c r="AM35" s="147">
        <f t="shared" si="33"/>
        <v>0</v>
      </c>
      <c r="AN35" s="147">
        <f t="shared" si="33"/>
        <v>0</v>
      </c>
      <c r="AO35" s="166"/>
      <c r="AP35" s="32"/>
      <c r="AQ35" s="147">
        <f t="shared" ref="AQ35:BB35" si="34">SUM(AQ31:AQ34)</f>
        <v>6087947.25</v>
      </c>
      <c r="AR35" s="147">
        <f t="shared" si="34"/>
        <v>9613200</v>
      </c>
      <c r="AS35" s="147">
        <f t="shared" si="34"/>
        <v>0</v>
      </c>
      <c r="AT35" s="147">
        <f t="shared" si="34"/>
        <v>15701147.25</v>
      </c>
      <c r="AU35" s="147">
        <f t="shared" si="34"/>
        <v>6441947</v>
      </c>
      <c r="AV35" s="147">
        <f t="shared" si="34"/>
        <v>0</v>
      </c>
      <c r="AW35" s="147">
        <f t="shared" si="34"/>
        <v>0</v>
      </c>
      <c r="AX35" s="147">
        <f t="shared" si="34"/>
        <v>0</v>
      </c>
      <c r="AY35" s="147">
        <f t="shared" si="34"/>
        <v>0</v>
      </c>
      <c r="AZ35" s="147">
        <f t="shared" si="34"/>
        <v>9259200</v>
      </c>
      <c r="BA35" s="147">
        <f t="shared" si="34"/>
        <v>0</v>
      </c>
      <c r="BB35" s="147">
        <f t="shared" si="34"/>
        <v>-0.25</v>
      </c>
    </row>
    <row r="36" spans="1:54" ht="156" outlineLevel="2">
      <c r="A36" s="132"/>
      <c r="B36" s="136"/>
      <c r="C36" s="38"/>
      <c r="D36" s="137"/>
      <c r="E36" s="137"/>
      <c r="F36" s="87"/>
      <c r="G36" s="82"/>
      <c r="H36" s="209" t="s">
        <v>563</v>
      </c>
      <c r="I36" s="138" t="s">
        <v>436</v>
      </c>
      <c r="J36" s="139">
        <v>12</v>
      </c>
      <c r="K36" s="139">
        <v>4.2</v>
      </c>
      <c r="L36" s="140">
        <f>IF(I36&lt;&gt;0,((VLOOKUP(I36,'1. Standard_Cost'!$B$4:$D$9,2)+VLOOKUP(I36,'1. Standard_Cost'!$B$4:$D$9,3))*J36*K36),"0")</f>
        <v>2696400</v>
      </c>
      <c r="M36" s="140">
        <f>L36*'1. Standard_Cost'!$F$4</f>
        <v>450298.80000000005</v>
      </c>
      <c r="N36" s="141">
        <v>0</v>
      </c>
      <c r="O36" s="141">
        <v>0</v>
      </c>
      <c r="P36" s="141">
        <v>0</v>
      </c>
      <c r="Q36" s="141"/>
      <c r="R36" s="142">
        <f>'1. Standard_Cost'!$B$13*N36*P36</f>
        <v>0</v>
      </c>
      <c r="S36" s="142">
        <f>N36*O36*P36*'1. Standard_Cost'!$C$13</f>
        <v>0</v>
      </c>
      <c r="T36" s="142">
        <f>N36*P36*Q36*'1. Standard_Cost'!$D$13</f>
        <v>0</v>
      </c>
      <c r="U36" s="142">
        <f>N36*O36*'1. Standard_Cost'!$E$13</f>
        <v>0</v>
      </c>
      <c r="V36" s="141"/>
      <c r="W36" s="141"/>
      <c r="X36" s="141"/>
      <c r="Y36" s="142">
        <f>+V36*((X36*'1. Standard_Cost'!$B$17)+(W36*X36*'1. Standard_Cost'!$C$17))</f>
        <v>0</v>
      </c>
      <c r="Z36" s="141"/>
      <c r="AA36" s="141"/>
      <c r="AB36" s="142">
        <f>+Z36*'1. Standard_Cost'!$B$21+AA36*'1. Standard_Cost'!$C$21</f>
        <v>0</v>
      </c>
      <c r="AC36" s="143">
        <f>1000*20+50000</f>
        <v>70000</v>
      </c>
      <c r="AD36" s="144"/>
      <c r="AE36" s="142">
        <f>SUM(AD36,AC36,AB36,Y36,U36,T36,S36,R36)*'1. Standard_Cost'!$B$29</f>
        <v>14000</v>
      </c>
      <c r="AF36" s="142">
        <f t="shared" ref="AF36:AF39" si="35">SUM(AE36,AD36,AC36,AB36,Y36,U36,T36,S36,R36)</f>
        <v>84000</v>
      </c>
      <c r="AG36" s="141"/>
      <c r="AH36" s="141"/>
      <c r="AI36" s="141"/>
      <c r="AJ36" s="145"/>
      <c r="AK36" s="145"/>
      <c r="AL36" s="145"/>
      <c r="AM36" s="142">
        <f>AG36*'1. Standard_Cost'!$B$25+'Incremental_Cost Year 3'!AH36*'1. Standard_Cost'!$C$25+'Incremental_Cost Year 3'!AI36*'1. Standard_Cost'!$D$25+'Incremental_Cost Year 3'!AJ36+'Incremental_Cost Year 3'!AL36+AK36</f>
        <v>0</v>
      </c>
      <c r="AN36" s="142">
        <f>AM36*'1. Standard_Cost'!$C$29</f>
        <v>0</v>
      </c>
      <c r="AO36" s="160"/>
      <c r="AQ36" s="20">
        <f>L36+M36</f>
        <v>3146698.8</v>
      </c>
      <c r="AR36" s="20">
        <f t="shared" ref="AR36" si="36">AF36</f>
        <v>84000</v>
      </c>
      <c r="AS36" s="20">
        <f t="shared" ref="AS36" si="37">AM36+AN36</f>
        <v>0</v>
      </c>
      <c r="AT36" s="20">
        <f>SUM(AQ36,AR36,AS36)</f>
        <v>3230698.8</v>
      </c>
      <c r="AU36" s="24">
        <f t="shared" ref="AU36" si="38">AT36</f>
        <v>3230698.8</v>
      </c>
      <c r="AV36" s="24"/>
      <c r="AW36" s="24"/>
      <c r="AX36" s="24"/>
      <c r="AY36" s="24"/>
      <c r="AZ36" s="24"/>
      <c r="BA36" s="24"/>
      <c r="BB36" s="25">
        <f>SUM(AU36:BA36)-AT36</f>
        <v>0</v>
      </c>
    </row>
    <row r="37" spans="1:54" ht="199.2" customHeight="1" outlineLevel="2">
      <c r="A37" s="132"/>
      <c r="B37" s="136"/>
      <c r="C37" s="38"/>
      <c r="D37" s="84"/>
      <c r="E37" s="84"/>
      <c r="F37" s="84"/>
      <c r="G37" s="83"/>
      <c r="H37" s="209" t="s">
        <v>467</v>
      </c>
      <c r="I37" s="138"/>
      <c r="J37" s="139"/>
      <c r="K37" s="139"/>
      <c r="L37" s="140" t="str">
        <f>IF(I37&lt;&gt;0,((VLOOKUP(I37,'1. Standard_Cost'!$B$4:$D$9,2)+VLOOKUP(I37,'1. Standard_Cost'!$B$4:$D$9,3))*J37*K37),"0")</f>
        <v>0</v>
      </c>
      <c r="M37" s="140">
        <f>L37*'1. Standard_Cost'!$F$4</f>
        <v>0</v>
      </c>
      <c r="N37" s="141"/>
      <c r="O37" s="141"/>
      <c r="P37" s="141"/>
      <c r="Q37" s="141"/>
      <c r="R37" s="142">
        <f>'1. Standard_Cost'!$B$13*N37*P37</f>
        <v>0</v>
      </c>
      <c r="S37" s="142">
        <f>N37*O37*P37*'1. Standard_Cost'!$C$13</f>
        <v>0</v>
      </c>
      <c r="T37" s="142">
        <f>N37*P37*Q37*'1. Standard_Cost'!$D$13</f>
        <v>0</v>
      </c>
      <c r="U37" s="142">
        <f>N37*O37*'1. Standard_Cost'!$E$13</f>
        <v>0</v>
      </c>
      <c r="V37" s="141"/>
      <c r="W37" s="141"/>
      <c r="X37" s="141"/>
      <c r="Y37" s="142">
        <f>+V37*((X37*'1. Standard_Cost'!$B$17)+(W37*X37*'1. Standard_Cost'!$C$17))</f>
        <v>0</v>
      </c>
      <c r="Z37" s="141"/>
      <c r="AA37" s="141"/>
      <c r="AB37" s="142">
        <f>+Z37*'1. Standard_Cost'!$B$21+AA37*'1. Standard_Cost'!$C$21</f>
        <v>0</v>
      </c>
      <c r="AC37" s="143"/>
      <c r="AD37" s="144"/>
      <c r="AE37" s="142">
        <f>SUM(AD37,AC37,AB37,Y37,U37,T37,S37,R37)*'1. Standard_Cost'!$B$29</f>
        <v>0</v>
      </c>
      <c r="AF37" s="142">
        <f t="shared" si="35"/>
        <v>0</v>
      </c>
      <c r="AG37" s="141"/>
      <c r="AH37" s="141"/>
      <c r="AI37" s="141"/>
      <c r="AJ37" s="145"/>
      <c r="AK37" s="145"/>
      <c r="AL37" s="145"/>
      <c r="AM37" s="142">
        <f>AG37*'1. Standard_Cost'!$B$25+'Incremental_Cost Year 3'!AH37*'1. Standard_Cost'!$C$25+'Incremental_Cost Year 3'!AI37*'1. Standard_Cost'!$D$25+'Incremental_Cost Year 3'!AJ37+'Incremental_Cost Year 3'!AL37+AK37</f>
        <v>0</v>
      </c>
      <c r="AN37" s="142">
        <f>AM37*'1. Standard_Cost'!$C$29</f>
        <v>0</v>
      </c>
      <c r="AO37" s="160"/>
      <c r="AQ37" s="20">
        <f t="shared" ref="AQ37:AQ39" si="39">L37+M37</f>
        <v>0</v>
      </c>
      <c r="AR37" s="20">
        <f t="shared" ref="AR37:AR39" si="40">AF37</f>
        <v>0</v>
      </c>
      <c r="AS37" s="20">
        <f t="shared" ref="AS37:AS39" si="41">AM37+AN37</f>
        <v>0</v>
      </c>
      <c r="AT37" s="20">
        <f t="shared" ref="AT37:AT39" si="42">SUM(AQ37,AR37,AS37)</f>
        <v>0</v>
      </c>
      <c r="AU37" s="24"/>
      <c r="AV37" s="24"/>
      <c r="AW37" s="24"/>
      <c r="AX37" s="24"/>
      <c r="AY37" s="24"/>
      <c r="AZ37" s="24"/>
      <c r="BA37" s="24"/>
      <c r="BB37" s="25">
        <f t="shared" ref="BB37:BB39" si="43">SUM(AU37:BA37)-AT37</f>
        <v>0</v>
      </c>
    </row>
    <row r="38" spans="1:54" ht="109.2" outlineLevel="2">
      <c r="A38" s="132"/>
      <c r="B38" s="136"/>
      <c r="C38" s="38"/>
      <c r="D38" s="84"/>
      <c r="E38" s="84"/>
      <c r="F38" s="84"/>
      <c r="G38" s="83"/>
      <c r="H38" s="209" t="s">
        <v>468</v>
      </c>
      <c r="I38" s="138" t="s">
        <v>436</v>
      </c>
      <c r="J38" s="139">
        <v>6</v>
      </c>
      <c r="K38" s="139">
        <v>3</v>
      </c>
      <c r="L38" s="140">
        <f>IF(I38&lt;&gt;0,((VLOOKUP(I38,'1. Standard_Cost'!$B$4:$D$9,2)+VLOOKUP(I38,'1. Standard_Cost'!$B$4:$D$9,3))*J38*K38),"0")</f>
        <v>963000</v>
      </c>
      <c r="M38" s="140">
        <f>L38*'1. Standard_Cost'!$F$4</f>
        <v>160821</v>
      </c>
      <c r="N38" s="141"/>
      <c r="O38" s="141"/>
      <c r="P38" s="141"/>
      <c r="Q38" s="141"/>
      <c r="R38" s="142">
        <f>'1. Standard_Cost'!$B$13*N38*P38</f>
        <v>0</v>
      </c>
      <c r="S38" s="142">
        <f>N38*O38*P38*'1. Standard_Cost'!$C$13</f>
        <v>0</v>
      </c>
      <c r="T38" s="142">
        <f>N38*P38*Q38*'1. Standard_Cost'!$D$13</f>
        <v>0</v>
      </c>
      <c r="U38" s="142">
        <f>N38*O38*'1. Standard_Cost'!$E$13</f>
        <v>0</v>
      </c>
      <c r="V38" s="141"/>
      <c r="W38" s="141"/>
      <c r="X38" s="141"/>
      <c r="Y38" s="142">
        <f>+V38*((X38*'1. Standard_Cost'!$B$17)+(W38*X38*'1. Standard_Cost'!$C$17))</f>
        <v>0</v>
      </c>
      <c r="Z38" s="141"/>
      <c r="AA38" s="141"/>
      <c r="AB38" s="142">
        <f>+Z38*'1. Standard_Cost'!$B$21+AA38*'1. Standard_Cost'!$C$21</f>
        <v>0</v>
      </c>
      <c r="AC38" s="143">
        <v>100000</v>
      </c>
      <c r="AD38" s="144"/>
      <c r="AE38" s="142">
        <f>SUM(AD38,AC38,AB38,Y38,U38,T38,S38,R38)*'1. Standard_Cost'!$B$29</f>
        <v>20000</v>
      </c>
      <c r="AF38" s="142">
        <f t="shared" si="35"/>
        <v>120000</v>
      </c>
      <c r="AG38" s="141"/>
      <c r="AH38" s="141"/>
      <c r="AI38" s="141"/>
      <c r="AJ38" s="145"/>
      <c r="AK38" s="145"/>
      <c r="AL38" s="145"/>
      <c r="AM38" s="142">
        <f>AG38*'1. Standard_Cost'!$B$25+'Incremental_Cost Year 3'!AH38*'1. Standard_Cost'!$C$25+'Incremental_Cost Year 3'!AI38*'1. Standard_Cost'!$D$25+'Incremental_Cost Year 3'!AJ38+'Incremental_Cost Year 3'!AL38+AK38</f>
        <v>0</v>
      </c>
      <c r="AN38" s="142">
        <f>AM38*'1. Standard_Cost'!$C$29</f>
        <v>0</v>
      </c>
      <c r="AO38" s="160"/>
      <c r="AQ38" s="20">
        <f t="shared" si="39"/>
        <v>1123821</v>
      </c>
      <c r="AR38" s="20">
        <f t="shared" si="40"/>
        <v>120000</v>
      </c>
      <c r="AS38" s="20">
        <f t="shared" si="41"/>
        <v>0</v>
      </c>
      <c r="AT38" s="20">
        <f t="shared" si="42"/>
        <v>1243821</v>
      </c>
      <c r="AU38" s="24"/>
      <c r="AV38" s="24"/>
      <c r="AW38" s="24"/>
      <c r="AX38" s="24"/>
      <c r="AY38" s="24"/>
      <c r="AZ38" s="24"/>
      <c r="BA38" s="24"/>
      <c r="BB38" s="25">
        <f t="shared" si="43"/>
        <v>-1243821</v>
      </c>
    </row>
    <row r="39" spans="1:54" ht="27.6" outlineLevel="1">
      <c r="A39" s="132"/>
      <c r="B39" s="136"/>
      <c r="C39" s="38"/>
      <c r="D39" s="84"/>
      <c r="E39" s="84"/>
      <c r="F39" s="84"/>
      <c r="G39" s="83"/>
      <c r="H39" s="210" t="s">
        <v>469</v>
      </c>
      <c r="I39" s="138" t="s">
        <v>436</v>
      </c>
      <c r="J39" s="139">
        <v>3</v>
      </c>
      <c r="K39" s="139">
        <v>2</v>
      </c>
      <c r="L39" s="140">
        <f>IF(I39&lt;&gt;0,((VLOOKUP(I39,'1. Standard_Cost'!$B$4:$D$9,2)+VLOOKUP(I39,'1. Standard_Cost'!$B$4:$D$9,3))*J39*K39),"0")</f>
        <v>321000</v>
      </c>
      <c r="M39" s="140">
        <f>L39*'1. Standard_Cost'!$F$4</f>
        <v>53607</v>
      </c>
      <c r="N39" s="141"/>
      <c r="O39" s="141"/>
      <c r="P39" s="141"/>
      <c r="Q39" s="141"/>
      <c r="R39" s="142">
        <f>'1. Standard_Cost'!$B$13*N39*P39</f>
        <v>0</v>
      </c>
      <c r="S39" s="142">
        <f>N39*O39*P39*'1. Standard_Cost'!$C$13</f>
        <v>0</v>
      </c>
      <c r="T39" s="142">
        <f>N39*P39*Q39*'1. Standard_Cost'!$D$13</f>
        <v>0</v>
      </c>
      <c r="U39" s="142">
        <f>N39*O39*'1. Standard_Cost'!$E$13</f>
        <v>0</v>
      </c>
      <c r="V39" s="141"/>
      <c r="W39" s="141"/>
      <c r="X39" s="141"/>
      <c r="Y39" s="142">
        <f>+V39*((X39*'1. Standard_Cost'!$B$17)+(W39*X39*'1. Standard_Cost'!$C$17))</f>
        <v>0</v>
      </c>
      <c r="Z39" s="141"/>
      <c r="AA39" s="141"/>
      <c r="AB39" s="142">
        <f>+Z39*'1. Standard_Cost'!$B$21+AA39*'1. Standard_Cost'!$C$21</f>
        <v>0</v>
      </c>
      <c r="AC39" s="143">
        <v>50000</v>
      </c>
      <c r="AD39" s="144"/>
      <c r="AE39" s="142">
        <f>SUM(AD39,AC39,AB39,Y39,U39,T39,S39,R39)*'1. Standard_Cost'!$B$29</f>
        <v>10000</v>
      </c>
      <c r="AF39" s="142">
        <f t="shared" si="35"/>
        <v>60000</v>
      </c>
      <c r="AG39" s="141"/>
      <c r="AH39" s="141"/>
      <c r="AI39" s="141"/>
      <c r="AJ39" s="145"/>
      <c r="AK39" s="145"/>
      <c r="AL39" s="145"/>
      <c r="AM39" s="142">
        <f>AG39*'1. Standard_Cost'!$B$25+'Incremental_Cost Year 3'!AH39*'1. Standard_Cost'!$C$25+'Incremental_Cost Year 3'!AI39*'1. Standard_Cost'!$D$25+'Incremental_Cost Year 3'!AJ39+'Incremental_Cost Year 3'!AL39+AK39</f>
        <v>0</v>
      </c>
      <c r="AN39" s="142">
        <f>AM39*'1. Standard_Cost'!$C$29</f>
        <v>0</v>
      </c>
      <c r="AO39" s="160"/>
      <c r="AQ39" s="20">
        <f t="shared" si="39"/>
        <v>374607</v>
      </c>
      <c r="AR39" s="20">
        <f t="shared" si="40"/>
        <v>60000</v>
      </c>
      <c r="AS39" s="20">
        <f t="shared" si="41"/>
        <v>0</v>
      </c>
      <c r="AT39" s="20">
        <f t="shared" si="42"/>
        <v>434607</v>
      </c>
      <c r="AU39" s="24"/>
      <c r="AV39" s="24"/>
      <c r="AW39" s="24"/>
      <c r="AX39" s="24"/>
      <c r="AY39" s="24"/>
      <c r="AZ39" s="24"/>
      <c r="BA39" s="24"/>
      <c r="BB39" s="25">
        <f t="shared" si="43"/>
        <v>-434607</v>
      </c>
    </row>
    <row r="40" spans="1:54" ht="55.2" outlineLevel="1">
      <c r="A40" s="132"/>
      <c r="B40" s="136"/>
      <c r="C40" s="38"/>
      <c r="D40" s="46" t="s">
        <v>581</v>
      </c>
      <c r="E40" s="86" t="s">
        <v>399</v>
      </c>
      <c r="F40" s="88" t="s">
        <v>437</v>
      </c>
      <c r="G40" s="89" t="s">
        <v>434</v>
      </c>
      <c r="H40" s="180" t="s">
        <v>400</v>
      </c>
      <c r="I40" s="146"/>
      <c r="J40" s="146"/>
      <c r="K40" s="146"/>
      <c r="L40" s="147">
        <f>SUM(L36:L39)</f>
        <v>3980400</v>
      </c>
      <c r="M40" s="147">
        <f>SUM(M36:M39)</f>
        <v>664726.80000000005</v>
      </c>
      <c r="N40" s="146"/>
      <c r="O40" s="146"/>
      <c r="P40" s="146"/>
      <c r="Q40" s="146"/>
      <c r="R40" s="147">
        <f t="shared" ref="R40:U40" si="44">SUM(R36:R39)</f>
        <v>0</v>
      </c>
      <c r="S40" s="147">
        <f t="shared" si="44"/>
        <v>0</v>
      </c>
      <c r="T40" s="147">
        <f t="shared" si="44"/>
        <v>0</v>
      </c>
      <c r="U40" s="147">
        <f t="shared" si="44"/>
        <v>0</v>
      </c>
      <c r="V40" s="146"/>
      <c r="W40" s="146"/>
      <c r="X40" s="146"/>
      <c r="Y40" s="147">
        <f>SUM(Y36:Y39)</f>
        <v>0</v>
      </c>
      <c r="Z40" s="146"/>
      <c r="AA40" s="146"/>
      <c r="AB40" s="147">
        <f t="shared" ref="AB40:AF40" si="45">SUM(AB36:AB39)</f>
        <v>0</v>
      </c>
      <c r="AC40" s="147">
        <f t="shared" si="45"/>
        <v>220000</v>
      </c>
      <c r="AD40" s="147">
        <f t="shared" si="45"/>
        <v>0</v>
      </c>
      <c r="AE40" s="147">
        <f t="shared" si="45"/>
        <v>44000</v>
      </c>
      <c r="AF40" s="147">
        <f t="shared" si="45"/>
        <v>264000</v>
      </c>
      <c r="AG40" s="146"/>
      <c r="AH40" s="146"/>
      <c r="AI40" s="146"/>
      <c r="AJ40" s="147">
        <f t="shared" ref="AJ40:AN40" si="46">SUM(AJ36:AJ39)</f>
        <v>0</v>
      </c>
      <c r="AK40" s="147">
        <f t="shared" si="46"/>
        <v>0</v>
      </c>
      <c r="AL40" s="147">
        <f t="shared" si="46"/>
        <v>0</v>
      </c>
      <c r="AM40" s="147">
        <f t="shared" si="46"/>
        <v>0</v>
      </c>
      <c r="AN40" s="147">
        <f t="shared" si="46"/>
        <v>0</v>
      </c>
      <c r="AO40" s="166"/>
      <c r="AP40" s="32"/>
      <c r="AQ40" s="147">
        <f t="shared" ref="AQ40:BB40" si="47">SUM(AQ36:AQ39)</f>
        <v>4645126.8</v>
      </c>
      <c r="AR40" s="147">
        <f t="shared" si="47"/>
        <v>264000</v>
      </c>
      <c r="AS40" s="147">
        <f t="shared" si="47"/>
        <v>0</v>
      </c>
      <c r="AT40" s="147">
        <f t="shared" si="47"/>
        <v>4909126.8</v>
      </c>
      <c r="AU40" s="147">
        <f t="shared" si="47"/>
        <v>3230698.8</v>
      </c>
      <c r="AV40" s="147">
        <f t="shared" si="47"/>
        <v>0</v>
      </c>
      <c r="AW40" s="147">
        <f t="shared" si="47"/>
        <v>0</v>
      </c>
      <c r="AX40" s="147">
        <f t="shared" si="47"/>
        <v>0</v>
      </c>
      <c r="AY40" s="147">
        <f t="shared" si="47"/>
        <v>0</v>
      </c>
      <c r="AZ40" s="147">
        <f t="shared" si="47"/>
        <v>0</v>
      </c>
      <c r="BA40" s="147">
        <f t="shared" si="47"/>
        <v>0</v>
      </c>
      <c r="BB40" s="147">
        <f t="shared" si="47"/>
        <v>-1678428</v>
      </c>
    </row>
    <row r="41" spans="1:54" s="39" customFormat="1">
      <c r="A41" s="148"/>
      <c r="B41" s="149"/>
      <c r="C41" s="224" t="s">
        <v>401</v>
      </c>
      <c r="D41" s="224"/>
      <c r="E41" s="225"/>
      <c r="F41" s="69"/>
      <c r="G41" s="69"/>
      <c r="H41" s="181" t="s">
        <v>67</v>
      </c>
      <c r="I41" s="150"/>
      <c r="J41" s="150"/>
      <c r="K41" s="150"/>
      <c r="L41" s="151">
        <f>SUM(L50,L57)</f>
        <v>1211250</v>
      </c>
      <c r="M41" s="151">
        <f>SUM(M50,M57)</f>
        <v>202278.75</v>
      </c>
      <c r="N41" s="151"/>
      <c r="O41" s="150"/>
      <c r="P41" s="150"/>
      <c r="Q41" s="150"/>
      <c r="R41" s="151">
        <f t="shared" ref="R41:U41" si="48">SUM(R50,R57)</f>
        <v>460000</v>
      </c>
      <c r="S41" s="151">
        <f t="shared" si="48"/>
        <v>375000</v>
      </c>
      <c r="T41" s="151">
        <f t="shared" si="48"/>
        <v>0</v>
      </c>
      <c r="U41" s="151">
        <f t="shared" si="48"/>
        <v>0</v>
      </c>
      <c r="V41" s="150"/>
      <c r="W41" s="150"/>
      <c r="X41" s="150"/>
      <c r="Y41" s="151">
        <f t="shared" ref="Y41" si="49">SUM(Y50,Y57)</f>
        <v>0</v>
      </c>
      <c r="Z41" s="151"/>
      <c r="AA41" s="150"/>
      <c r="AB41" s="151">
        <f t="shared" ref="AB41:AF41" si="50">SUM(AB50,AB57)</f>
        <v>1216000</v>
      </c>
      <c r="AC41" s="151">
        <f t="shared" si="50"/>
        <v>46000</v>
      </c>
      <c r="AD41" s="151">
        <f t="shared" si="50"/>
        <v>0</v>
      </c>
      <c r="AE41" s="151">
        <f t="shared" si="50"/>
        <v>419400</v>
      </c>
      <c r="AF41" s="151">
        <f t="shared" si="50"/>
        <v>2516400</v>
      </c>
      <c r="AG41" s="151"/>
      <c r="AH41" s="150"/>
      <c r="AI41" s="150"/>
      <c r="AJ41" s="151">
        <f t="shared" ref="AJ41:AN41" si="51">SUM(AJ50,AJ57)</f>
        <v>0</v>
      </c>
      <c r="AK41" s="151">
        <f t="shared" si="51"/>
        <v>0</v>
      </c>
      <c r="AL41" s="151">
        <f t="shared" si="51"/>
        <v>0</v>
      </c>
      <c r="AM41" s="151">
        <f>SUM(AM50,AM57)</f>
        <v>0</v>
      </c>
      <c r="AN41" s="151">
        <f t="shared" si="51"/>
        <v>0</v>
      </c>
      <c r="AO41" s="167"/>
      <c r="AP41" s="40"/>
      <c r="AQ41" s="151">
        <f t="shared" ref="AQ41:BB41" si="52">SUM(AQ50,AQ57)</f>
        <v>1413528.75</v>
      </c>
      <c r="AR41" s="151">
        <f t="shared" si="52"/>
        <v>2516400</v>
      </c>
      <c r="AS41" s="151">
        <f t="shared" si="52"/>
        <v>0</v>
      </c>
      <c r="AT41" s="151">
        <f t="shared" si="52"/>
        <v>3929928.75</v>
      </c>
      <c r="AU41" s="151">
        <f t="shared" si="52"/>
        <v>1629528.75</v>
      </c>
      <c r="AV41" s="151">
        <f t="shared" si="52"/>
        <v>0</v>
      </c>
      <c r="AW41" s="151">
        <f t="shared" si="52"/>
        <v>0</v>
      </c>
      <c r="AX41" s="151">
        <f t="shared" si="52"/>
        <v>0</v>
      </c>
      <c r="AY41" s="151"/>
      <c r="AZ41" s="151">
        <f t="shared" si="52"/>
        <v>0</v>
      </c>
      <c r="BA41" s="151">
        <f t="shared" si="52"/>
        <v>0</v>
      </c>
      <c r="BB41" s="151">
        <f t="shared" si="52"/>
        <v>-2300400</v>
      </c>
    </row>
    <row r="42" spans="1:54" ht="46.8" outlineLevel="2">
      <c r="A42" s="132"/>
      <c r="B42" s="136"/>
      <c r="C42" s="38"/>
      <c r="D42" s="137"/>
      <c r="E42" s="137"/>
      <c r="F42" s="87"/>
      <c r="G42" s="82"/>
      <c r="H42" s="209" t="s">
        <v>446</v>
      </c>
      <c r="I42" s="138"/>
      <c r="J42" s="139"/>
      <c r="K42" s="139"/>
      <c r="L42" s="140" t="str">
        <f>IF(I42&lt;&gt;0,((VLOOKUP(I42,'1. Standard_Cost'!$B$4:$D$9,2)+VLOOKUP(I42,'1. Standard_Cost'!$B$4:$D$9,3))*J42*K42),"0")</f>
        <v>0</v>
      </c>
      <c r="M42" s="140">
        <f>L42*'1. Standard_Cost'!$F$4</f>
        <v>0</v>
      </c>
      <c r="N42" s="141"/>
      <c r="O42" s="141"/>
      <c r="P42" s="141"/>
      <c r="Q42" s="141"/>
      <c r="R42" s="142">
        <f>'1. Standard_Cost'!$B$13*N42*P42</f>
        <v>0</v>
      </c>
      <c r="S42" s="142">
        <f>N42*O42*P42*'1. Standard_Cost'!$C$13</f>
        <v>0</v>
      </c>
      <c r="T42" s="142">
        <f>N42*P42*Q42*'1. Standard_Cost'!$D$13</f>
        <v>0</v>
      </c>
      <c r="U42" s="142">
        <f>N42*O42*'1. Standard_Cost'!$E$13</f>
        <v>0</v>
      </c>
      <c r="V42" s="141"/>
      <c r="W42" s="141"/>
      <c r="X42" s="141"/>
      <c r="Y42" s="142">
        <f>+V42*((X42*'1. Standard_Cost'!$B$17)+(W42*X42*'1. Standard_Cost'!$C$17))</f>
        <v>0</v>
      </c>
      <c r="Z42" s="141"/>
      <c r="AA42" s="141">
        <v>0</v>
      </c>
      <c r="AB42" s="142">
        <f>+Z42*'1. Standard_Cost'!$B$21+AA42*'1. Standard_Cost'!$C$21</f>
        <v>0</v>
      </c>
      <c r="AC42" s="143">
        <v>0</v>
      </c>
      <c r="AD42" s="144"/>
      <c r="AE42" s="142">
        <f>SUM(AD42,AC42,AB42,Y42,U42,T42,S42,R42)*'1. Standard_Cost'!$B$29</f>
        <v>0</v>
      </c>
      <c r="AF42" s="142">
        <f t="shared" ref="AF42:AF49" si="53">SUM(AE42,AD42,AC42,AB42,Y42,U42,T42,S42,R42)</f>
        <v>0</v>
      </c>
      <c r="AG42" s="141"/>
      <c r="AH42" s="141"/>
      <c r="AI42" s="141"/>
      <c r="AJ42" s="145"/>
      <c r="AK42" s="145"/>
      <c r="AL42" s="145"/>
      <c r="AM42" s="142">
        <f>AG42*'1. Standard_Cost'!$B$25+'Incremental_Cost Year 3'!AH42*'1. Standard_Cost'!$C$25+'Incremental_Cost Year 3'!AI42*'1. Standard_Cost'!$D$25+'Incremental_Cost Year 3'!AJ42+'Incremental_Cost Year 3'!AL42+AK42</f>
        <v>0</v>
      </c>
      <c r="AN42" s="142">
        <f>AM42*'1. Standard_Cost'!$C$29</f>
        <v>0</v>
      </c>
      <c r="AO42" s="160"/>
      <c r="AQ42" s="20">
        <f t="shared" ref="AQ42" si="54">L42+M42</f>
        <v>0</v>
      </c>
      <c r="AR42" s="20">
        <f t="shared" ref="AR42" si="55">AF42</f>
        <v>0</v>
      </c>
      <c r="AS42" s="20">
        <f t="shared" ref="AS42" si="56">AM42+AN42</f>
        <v>0</v>
      </c>
      <c r="AT42" s="20">
        <f>SUM(AQ42,AR42,AS42)</f>
        <v>0</v>
      </c>
      <c r="AU42" s="24"/>
      <c r="AV42" s="24"/>
      <c r="AW42" s="24"/>
      <c r="AX42" s="24"/>
      <c r="AY42" s="24"/>
      <c r="AZ42" s="24"/>
      <c r="BA42" s="24"/>
      <c r="BB42" s="25">
        <f>SUM(AU42:BA42)-AT42</f>
        <v>0</v>
      </c>
    </row>
    <row r="43" spans="1:54" ht="94.2" customHeight="1" outlineLevel="2">
      <c r="A43" s="132"/>
      <c r="B43" s="136"/>
      <c r="C43" s="38"/>
      <c r="D43" s="84"/>
      <c r="E43" s="84"/>
      <c r="F43" s="84"/>
      <c r="G43" s="83"/>
      <c r="H43" s="209" t="s">
        <v>567</v>
      </c>
      <c r="I43" s="138"/>
      <c r="J43" s="139"/>
      <c r="K43" s="139"/>
      <c r="L43" s="140" t="str">
        <f>IF(I43&lt;&gt;0,((VLOOKUP(I43,'1. Standard_Cost'!$B$4:$D$9,2)+VLOOKUP(I43,'1. Standard_Cost'!$B$4:$D$9,3))*J43*K43),"0")</f>
        <v>0</v>
      </c>
      <c r="M43" s="140">
        <f>L43*'1. Standard_Cost'!$F$4</f>
        <v>0</v>
      </c>
      <c r="N43" s="141"/>
      <c r="O43" s="141"/>
      <c r="P43" s="141"/>
      <c r="Q43" s="141"/>
      <c r="R43" s="142">
        <f>'1. Standard_Cost'!$B$13*N43*P43</f>
        <v>0</v>
      </c>
      <c r="S43" s="142">
        <f>N43*O43*P43*'1. Standard_Cost'!$C$13</f>
        <v>0</v>
      </c>
      <c r="T43" s="142">
        <f>N43*P43*Q43*'1. Standard_Cost'!$D$13</f>
        <v>0</v>
      </c>
      <c r="U43" s="142">
        <f>N43*O43*'1. Standard_Cost'!$E$13</f>
        <v>0</v>
      </c>
      <c r="V43" s="141"/>
      <c r="W43" s="141"/>
      <c r="X43" s="141"/>
      <c r="Y43" s="142">
        <f>+V43*((X43*'1. Standard_Cost'!$B$17)+(W43*X43*'1. Standard_Cost'!$C$17))</f>
        <v>0</v>
      </c>
      <c r="Z43" s="141"/>
      <c r="AA43" s="141"/>
      <c r="AB43" s="142">
        <f>+Z43*'1. Standard_Cost'!$B$21+AA43*'1. Standard_Cost'!$C$21</f>
        <v>0</v>
      </c>
      <c r="AC43" s="143"/>
      <c r="AD43" s="144"/>
      <c r="AE43" s="142">
        <f>SUM(AD43,AC43,AB43,Y43,U43,T43,S43,R43)*'1. Standard_Cost'!$B$29</f>
        <v>0</v>
      </c>
      <c r="AF43" s="142">
        <f t="shared" si="53"/>
        <v>0</v>
      </c>
      <c r="AG43" s="141"/>
      <c r="AH43" s="141"/>
      <c r="AI43" s="141"/>
      <c r="AJ43" s="145"/>
      <c r="AK43" s="145"/>
      <c r="AL43" s="145"/>
      <c r="AM43" s="142">
        <f>AG43*'1. Standard_Cost'!$B$25+'Incremental_Cost Year 3'!AH43*'1. Standard_Cost'!$C$25+'Incremental_Cost Year 3'!AI43*'1. Standard_Cost'!$D$25+'Incremental_Cost Year 3'!AJ43+'Incremental_Cost Year 3'!AL43+AK43</f>
        <v>0</v>
      </c>
      <c r="AN43" s="142">
        <f>AM43*'1. Standard_Cost'!$C$29</f>
        <v>0</v>
      </c>
      <c r="AO43" s="160"/>
      <c r="AQ43" s="20">
        <f t="shared" ref="AQ43:AQ49" si="57">L43+M43</f>
        <v>0</v>
      </c>
      <c r="AR43" s="20">
        <f t="shared" ref="AR43:AR49" si="58">AF43</f>
        <v>0</v>
      </c>
      <c r="AS43" s="20">
        <f t="shared" ref="AS43:AS49" si="59">AM43+AN43</f>
        <v>0</v>
      </c>
      <c r="AT43" s="20">
        <f t="shared" ref="AT43:AT49" si="60">SUM(AQ43,AR43,AS43)</f>
        <v>0</v>
      </c>
      <c r="AU43" s="24"/>
      <c r="AV43" s="24"/>
      <c r="AW43" s="24"/>
      <c r="AX43" s="24"/>
      <c r="AY43" s="24"/>
      <c r="AZ43" s="24"/>
      <c r="BA43" s="24"/>
      <c r="BB43" s="25">
        <f t="shared" ref="BB43:BB49" si="61">SUM(AU43:BA43)-AT43</f>
        <v>0</v>
      </c>
    </row>
    <row r="44" spans="1:54" ht="50.4" customHeight="1" outlineLevel="2">
      <c r="A44" s="132"/>
      <c r="B44" s="136"/>
      <c r="C44" s="38"/>
      <c r="D44" s="84"/>
      <c r="E44" s="84"/>
      <c r="F44" s="84"/>
      <c r="G44" s="83"/>
      <c r="H44" s="211" t="s">
        <v>564</v>
      </c>
      <c r="I44" s="138"/>
      <c r="J44" s="139"/>
      <c r="K44" s="139"/>
      <c r="L44" s="140" t="str">
        <f>IF(I44&lt;&gt;0,((VLOOKUP(I44,'1. Standard_Cost'!$B$4:$D$9,2)+VLOOKUP(I44,'1. Standard_Cost'!$B$4:$D$9,3))*J44*K44),"0")</f>
        <v>0</v>
      </c>
      <c r="M44" s="140">
        <f>L44*'1. Standard_Cost'!$F$4</f>
        <v>0</v>
      </c>
      <c r="N44" s="141">
        <v>14</v>
      </c>
      <c r="O44" s="141">
        <v>1</v>
      </c>
      <c r="P44" s="141">
        <v>15</v>
      </c>
      <c r="Q44" s="141"/>
      <c r="R44" s="142">
        <f>'1. Standard_Cost'!$B$13*N44*P44</f>
        <v>420000</v>
      </c>
      <c r="S44" s="142">
        <f>N44*O44*P44*'1. Standard_Cost'!$C$13</f>
        <v>315000</v>
      </c>
      <c r="T44" s="142">
        <f>N44*P44*Q44*'1. Standard_Cost'!$D$13</f>
        <v>0</v>
      </c>
      <c r="U44" s="142">
        <f>N44*O44*'1. Standard_Cost'!$F$13</f>
        <v>0</v>
      </c>
      <c r="V44" s="141"/>
      <c r="W44" s="141"/>
      <c r="X44" s="141"/>
      <c r="Y44" s="142">
        <f>+V44*((X44*'1. Standard_Cost'!$B$17)+(W44*X44*'1. Standard_Cost'!$C$17))</f>
        <v>0</v>
      </c>
      <c r="Z44" s="141"/>
      <c r="AA44" s="141"/>
      <c r="AB44" s="142">
        <f>+Z44*'1. Standard_Cost'!$B$21+AA44*'1. Standard_Cost'!$C$21</f>
        <v>0</v>
      </c>
      <c r="AC44" s="143"/>
      <c r="AD44" s="144"/>
      <c r="AE44" s="142">
        <f>SUM(AD44,AC44,AB44,Y44,U44,T44,S44,R44)*'1. Standard_Cost'!$B$29</f>
        <v>147000</v>
      </c>
      <c r="AF44" s="142">
        <f t="shared" ref="AF44:AF47" si="62">SUM(AE44,AD44,AC44,AB44,Y44,U44,T44,S44,R44)</f>
        <v>882000</v>
      </c>
      <c r="AG44" s="141"/>
      <c r="AH44" s="141"/>
      <c r="AI44" s="141"/>
      <c r="AJ44" s="145"/>
      <c r="AK44" s="145"/>
      <c r="AL44" s="145"/>
      <c r="AM44" s="142">
        <f>AG44*'1. Standard_Cost'!$B$25+'Incremental_Cost Year 3'!AH44*'1. Standard_Cost'!$C$25+'Incremental_Cost Year 3'!AI44*'1. Standard_Cost'!$D$25+'Incremental_Cost Year 3'!AJ44+'Incremental_Cost Year 3'!AL44+AK44</f>
        <v>0</v>
      </c>
      <c r="AN44" s="142">
        <f>AM44*'1. Standard_Cost'!$C$29</f>
        <v>0</v>
      </c>
      <c r="AO44" s="160"/>
      <c r="AQ44" s="20">
        <f t="shared" si="57"/>
        <v>0</v>
      </c>
      <c r="AR44" s="20">
        <f t="shared" si="58"/>
        <v>882000</v>
      </c>
      <c r="AS44" s="20">
        <f t="shared" si="59"/>
        <v>0</v>
      </c>
      <c r="AT44" s="20">
        <f t="shared" si="60"/>
        <v>882000</v>
      </c>
      <c r="AU44" s="24"/>
      <c r="AV44" s="24"/>
      <c r="AW44" s="24"/>
      <c r="AX44" s="24"/>
      <c r="AY44" s="24"/>
      <c r="AZ44" s="24"/>
      <c r="BA44" s="24"/>
      <c r="BB44" s="25">
        <f t="shared" si="61"/>
        <v>-882000</v>
      </c>
    </row>
    <row r="45" spans="1:54" ht="37.950000000000003" customHeight="1" outlineLevel="2">
      <c r="A45" s="132"/>
      <c r="B45" s="136"/>
      <c r="C45" s="38"/>
      <c r="D45" s="84"/>
      <c r="E45" s="84"/>
      <c r="F45" s="84"/>
      <c r="G45" s="83"/>
      <c r="H45" s="211" t="s">
        <v>565</v>
      </c>
      <c r="I45" s="138"/>
      <c r="J45" s="139"/>
      <c r="K45" s="139"/>
      <c r="L45" s="140" t="str">
        <f>IF(I45&lt;&gt;0,((VLOOKUP(I45,'1. Standard_Cost'!$B$4:$D$9,2)+VLOOKUP(I45,'1. Standard_Cost'!$B$4:$D$9,3))*J45*K45),"0")</f>
        <v>0</v>
      </c>
      <c r="M45" s="140">
        <f>L45*'1. Standard_Cost'!$F$4</f>
        <v>0</v>
      </c>
      <c r="N45" s="141"/>
      <c r="O45" s="141"/>
      <c r="P45" s="141"/>
      <c r="Q45" s="141"/>
      <c r="R45" s="142">
        <f>'1. Standard_Cost'!$B$13*N45*P45</f>
        <v>0</v>
      </c>
      <c r="S45" s="142">
        <f>N45*O45*P45*'1. Standard_Cost'!$C$13</f>
        <v>0</v>
      </c>
      <c r="T45" s="142">
        <f>N45*P45*Q45*'1. Standard_Cost'!$D$13</f>
        <v>0</v>
      </c>
      <c r="U45" s="142">
        <f>N45*O45*'1. Standard_Cost'!$E$13</f>
        <v>0</v>
      </c>
      <c r="V45" s="141"/>
      <c r="W45" s="141"/>
      <c r="X45" s="141"/>
      <c r="Y45" s="142">
        <f>+V45*((X45*'1. Standard_Cost'!$B$17)+(W45*X45*'1. Standard_Cost'!$C$17))</f>
        <v>0</v>
      </c>
      <c r="Z45" s="141"/>
      <c r="AA45" s="141">
        <v>28</v>
      </c>
      <c r="AB45" s="142">
        <f>+Z45*'1. Standard_Cost'!$B$21+AA45*'1. Standard_Cost'!$C$21</f>
        <v>532000</v>
      </c>
      <c r="AC45" s="143"/>
      <c r="AD45" s="144"/>
      <c r="AE45" s="142">
        <f>SUM(AD45,AC45,AB45,Y45,U45,T45,S45,R45)*'1. Standard_Cost'!$B$29</f>
        <v>106400</v>
      </c>
      <c r="AF45" s="142">
        <f t="shared" si="62"/>
        <v>638400</v>
      </c>
      <c r="AG45" s="141"/>
      <c r="AH45" s="141"/>
      <c r="AI45" s="141"/>
      <c r="AJ45" s="145"/>
      <c r="AK45" s="145"/>
      <c r="AL45" s="145"/>
      <c r="AM45" s="142">
        <f>AG45*'1. Standard_Cost'!$B$25+'Incremental_Cost Year 3'!AH45*'1. Standard_Cost'!$C$25+'Incremental_Cost Year 3'!AI45*'1. Standard_Cost'!$D$25+'Incremental_Cost Year 3'!AJ45+'Incremental_Cost Year 3'!AL45+AK45</f>
        <v>0</v>
      </c>
      <c r="AN45" s="142">
        <f>AM45*'1. Standard_Cost'!$C$29</f>
        <v>0</v>
      </c>
      <c r="AO45" s="160"/>
      <c r="AQ45" s="20">
        <f t="shared" si="57"/>
        <v>0</v>
      </c>
      <c r="AR45" s="20">
        <f t="shared" si="58"/>
        <v>638400</v>
      </c>
      <c r="AS45" s="20">
        <f t="shared" si="59"/>
        <v>0</v>
      </c>
      <c r="AT45" s="20">
        <f t="shared" si="60"/>
        <v>638400</v>
      </c>
      <c r="AU45" s="24"/>
      <c r="AV45" s="24"/>
      <c r="AW45" s="24"/>
      <c r="AX45" s="24"/>
      <c r="AY45" s="24"/>
      <c r="AZ45" s="24"/>
      <c r="BA45" s="24"/>
      <c r="BB45" s="25">
        <f t="shared" si="61"/>
        <v>-638400</v>
      </c>
    </row>
    <row r="46" spans="1:54" ht="24.6" customHeight="1" outlineLevel="2">
      <c r="A46" s="132"/>
      <c r="B46" s="136"/>
      <c r="C46" s="38"/>
      <c r="D46" s="84"/>
      <c r="E46" s="84"/>
      <c r="F46" s="84"/>
      <c r="G46" s="83"/>
      <c r="H46" s="211" t="s">
        <v>566</v>
      </c>
      <c r="I46" s="138"/>
      <c r="J46" s="139"/>
      <c r="K46" s="139"/>
      <c r="L46" s="140" t="str">
        <f>IF(I46&lt;&gt;0,((VLOOKUP(I46,'1. Standard_Cost'!$B$4:$D$9,2)+VLOOKUP(I46,'1. Standard_Cost'!$B$4:$D$9,3))*J46*K46),"0")</f>
        <v>0</v>
      </c>
      <c r="M46" s="140">
        <f>L46*'1. Standard_Cost'!$F$4</f>
        <v>0</v>
      </c>
      <c r="N46" s="141"/>
      <c r="O46" s="141"/>
      <c r="P46" s="141"/>
      <c r="Q46" s="141"/>
      <c r="R46" s="142">
        <f>'1. Standard_Cost'!$B$13*N46*P46</f>
        <v>0</v>
      </c>
      <c r="S46" s="142">
        <f>N46*O46*P46*'1. Standard_Cost'!$C$13</f>
        <v>0</v>
      </c>
      <c r="T46" s="142">
        <f>N46*P46*Q46*'1. Standard_Cost'!$D$13</f>
        <v>0</v>
      </c>
      <c r="U46" s="142">
        <f>N46*O46*'1. Standard_Cost'!$E$13</f>
        <v>0</v>
      </c>
      <c r="V46" s="141"/>
      <c r="W46" s="141"/>
      <c r="X46" s="141"/>
      <c r="Y46" s="142">
        <f>+V46*((X46*'1. Standard_Cost'!$B$17)+(W46*X46*'1. Standard_Cost'!$C$17))</f>
        <v>0</v>
      </c>
      <c r="Z46" s="141"/>
      <c r="AA46" s="141"/>
      <c r="AB46" s="142">
        <f>+Z46*'1. Standard_Cost'!$B$21+AA46*'1. Standard_Cost'!$C$21</f>
        <v>0</v>
      </c>
      <c r="AC46" s="143">
        <f>210*200</f>
        <v>42000</v>
      </c>
      <c r="AD46" s="144"/>
      <c r="AE46" s="142">
        <f>SUM(AD46,AC46,AB46,Y46,U46,T46,S46,R46)*'1. Standard_Cost'!$B$29</f>
        <v>8400</v>
      </c>
      <c r="AF46" s="142">
        <f t="shared" si="62"/>
        <v>50400</v>
      </c>
      <c r="AG46" s="141"/>
      <c r="AH46" s="141"/>
      <c r="AI46" s="141"/>
      <c r="AJ46" s="145"/>
      <c r="AK46" s="145"/>
      <c r="AL46" s="145"/>
      <c r="AM46" s="142">
        <f>AG46*'1. Standard_Cost'!$B$25+'Incremental_Cost Year 3'!AH46*'1. Standard_Cost'!$C$25+'Incremental_Cost Year 3'!AI46*'1. Standard_Cost'!$D$25+'Incremental_Cost Year 3'!AJ46+'Incremental_Cost Year 3'!AL46+AK46</f>
        <v>0</v>
      </c>
      <c r="AN46" s="142">
        <f>AM46*'1. Standard_Cost'!$C$29</f>
        <v>0</v>
      </c>
      <c r="AO46" s="160"/>
      <c r="AQ46" s="20">
        <f t="shared" si="57"/>
        <v>0</v>
      </c>
      <c r="AR46" s="20">
        <f t="shared" si="58"/>
        <v>50400</v>
      </c>
      <c r="AS46" s="20">
        <f t="shared" si="59"/>
        <v>0</v>
      </c>
      <c r="AT46" s="20">
        <f t="shared" si="60"/>
        <v>50400</v>
      </c>
      <c r="AU46" s="24"/>
      <c r="AV46" s="24"/>
      <c r="AW46" s="24"/>
      <c r="AX46" s="24"/>
      <c r="AY46" s="24"/>
      <c r="AZ46" s="24"/>
      <c r="BA46" s="24"/>
      <c r="BB46" s="25">
        <f t="shared" si="61"/>
        <v>-50400</v>
      </c>
    </row>
    <row r="47" spans="1:54" ht="48.6" customHeight="1" outlineLevel="1">
      <c r="A47" s="132"/>
      <c r="B47" s="136"/>
      <c r="C47" s="38"/>
      <c r="D47" s="84"/>
      <c r="E47" s="84"/>
      <c r="F47" s="84"/>
      <c r="G47" s="83"/>
      <c r="H47" s="182" t="s">
        <v>470</v>
      </c>
      <c r="I47" s="138"/>
      <c r="J47" s="139"/>
      <c r="K47" s="139"/>
      <c r="L47" s="140" t="str">
        <f>IF(I47&lt;&gt;0,((VLOOKUP(I47,'1. Standard_Cost'!$B$4:$D$9,2)+VLOOKUP(I47,'1. Standard_Cost'!$B$4:$D$9,3))*J47*K47),"0")</f>
        <v>0</v>
      </c>
      <c r="M47" s="140">
        <f>L47*'1. Standard_Cost'!$F$4</f>
        <v>0</v>
      </c>
      <c r="N47" s="141"/>
      <c r="O47" s="141"/>
      <c r="P47" s="141"/>
      <c r="Q47" s="141"/>
      <c r="R47" s="142">
        <f>'1. Standard_Cost'!$B$13*N47*P47</f>
        <v>0</v>
      </c>
      <c r="S47" s="142">
        <f>N47*O47*P47*'1. Standard_Cost'!$C$13</f>
        <v>0</v>
      </c>
      <c r="T47" s="142">
        <f>N47*P47*Q47*'1. Standard_Cost'!$D$13</f>
        <v>0</v>
      </c>
      <c r="U47" s="142">
        <f>N47*O47*'1. Standard_Cost'!$E$13</f>
        <v>0</v>
      </c>
      <c r="V47" s="141"/>
      <c r="W47" s="141"/>
      <c r="X47" s="141"/>
      <c r="Y47" s="142">
        <f>+V47*((X47*'1. Standard_Cost'!$B$17)+(W47*X47*'1. Standard_Cost'!$C$17))</f>
        <v>0</v>
      </c>
      <c r="Z47" s="141"/>
      <c r="AA47" s="141">
        <v>20</v>
      </c>
      <c r="AB47" s="142">
        <f>+Z47*'1. Standard_Cost'!$B$21+AA47*'1. Standard_Cost'!$C$21</f>
        <v>380000</v>
      </c>
      <c r="AC47" s="143"/>
      <c r="AD47" s="144"/>
      <c r="AE47" s="142">
        <f>SUM(AD47,AC47,AB47,Y47,U47,T47,S47,R47)*'1. Standard_Cost'!$B$29</f>
        <v>76000</v>
      </c>
      <c r="AF47" s="142">
        <f t="shared" si="62"/>
        <v>456000</v>
      </c>
      <c r="AG47" s="141"/>
      <c r="AH47" s="141"/>
      <c r="AI47" s="141"/>
      <c r="AJ47" s="145"/>
      <c r="AK47" s="145"/>
      <c r="AL47" s="145"/>
      <c r="AM47" s="142">
        <f>AG47*'1. Standard_Cost'!$B$25+'Incremental_Cost Year 3'!AH47*'1. Standard_Cost'!$C$25+'Incremental_Cost Year 3'!AI47*'1. Standard_Cost'!$D$25+'Incremental_Cost Year 3'!AJ47+'Incremental_Cost Year 3'!AL47+AK47</f>
        <v>0</v>
      </c>
      <c r="AN47" s="142">
        <f>AM47*'1. Standard_Cost'!$C$29</f>
        <v>0</v>
      </c>
      <c r="AO47" s="160"/>
      <c r="AQ47" s="20">
        <f t="shared" si="57"/>
        <v>0</v>
      </c>
      <c r="AR47" s="20">
        <f t="shared" si="58"/>
        <v>456000</v>
      </c>
      <c r="AS47" s="20">
        <f t="shared" si="59"/>
        <v>0</v>
      </c>
      <c r="AT47" s="20">
        <f t="shared" si="60"/>
        <v>456000</v>
      </c>
      <c r="AU47" s="24"/>
      <c r="AV47" s="24"/>
      <c r="AW47" s="24"/>
      <c r="AX47" s="24"/>
      <c r="AY47" s="24"/>
      <c r="AZ47" s="24"/>
      <c r="BA47" s="24"/>
      <c r="BB47" s="25">
        <f t="shared" si="61"/>
        <v>-456000</v>
      </c>
    </row>
    <row r="48" spans="1:54" ht="27.6" outlineLevel="2">
      <c r="A48" s="132"/>
      <c r="B48" s="136"/>
      <c r="C48" s="38"/>
      <c r="D48" s="84"/>
      <c r="E48" s="84"/>
      <c r="F48" s="84"/>
      <c r="G48" s="83"/>
      <c r="H48" s="182" t="s">
        <v>471</v>
      </c>
      <c r="I48" s="138"/>
      <c r="J48" s="139"/>
      <c r="K48" s="139"/>
      <c r="L48" s="140" t="str">
        <f>IF(I48&lt;&gt;0,((VLOOKUP(I48,'1. Standard_Cost'!$B$4:$D$9,2)+VLOOKUP(I48,'1. Standard_Cost'!$B$4:$D$9,3))*J48*K48),"0")</f>
        <v>0</v>
      </c>
      <c r="M48" s="140">
        <f>L48*'1. Standard_Cost'!$F$4</f>
        <v>0</v>
      </c>
      <c r="N48" s="141"/>
      <c r="O48" s="141"/>
      <c r="P48" s="141"/>
      <c r="Q48" s="141"/>
      <c r="R48" s="142">
        <f>'1. Standard_Cost'!$B$13*N48*P48</f>
        <v>0</v>
      </c>
      <c r="S48" s="142">
        <f>N48*O48*P48*'1. Standard_Cost'!$C$13</f>
        <v>0</v>
      </c>
      <c r="T48" s="142">
        <f>N48*P48*Q48*'1. Standard_Cost'!$D$13</f>
        <v>0</v>
      </c>
      <c r="U48" s="142">
        <f>N48*O48*'1. Standard_Cost'!$E$13</f>
        <v>0</v>
      </c>
      <c r="V48" s="141"/>
      <c r="W48" s="141"/>
      <c r="X48" s="141"/>
      <c r="Y48" s="142">
        <f>+V48*((X48*'1. Standard_Cost'!$B$17)+(W48*X48*'1. Standard_Cost'!$C$17))</f>
        <v>0</v>
      </c>
      <c r="Z48" s="141"/>
      <c r="AA48" s="141">
        <v>12</v>
      </c>
      <c r="AB48" s="142">
        <f>+Z48*'1. Standard_Cost'!$B$21+AA48*'1. Standard_Cost'!$C$21</f>
        <v>228000</v>
      </c>
      <c r="AC48" s="143"/>
      <c r="AD48" s="144"/>
      <c r="AE48" s="142">
        <f>SUM(AD48,AC48,AB48,Y48,U48,T48,S48,R48)*'1. Standard_Cost'!$B$29</f>
        <v>45600</v>
      </c>
      <c r="AF48" s="142">
        <f t="shared" si="53"/>
        <v>273600</v>
      </c>
      <c r="AG48" s="141"/>
      <c r="AH48" s="141"/>
      <c r="AI48" s="141"/>
      <c r="AJ48" s="145"/>
      <c r="AK48" s="145"/>
      <c r="AL48" s="145"/>
      <c r="AM48" s="142">
        <f>AG48*'1. Standard_Cost'!$B$25+'Incremental_Cost Year 3'!AH48*'1. Standard_Cost'!$C$25+'Incremental_Cost Year 3'!AI48*'1. Standard_Cost'!$D$25+'Incremental_Cost Year 3'!AJ48+'Incremental_Cost Year 3'!AL48+AK48</f>
        <v>0</v>
      </c>
      <c r="AN48" s="142">
        <f>AM48*'1. Standard_Cost'!$C$29</f>
        <v>0</v>
      </c>
      <c r="AO48" s="160"/>
      <c r="AQ48" s="20">
        <f t="shared" si="57"/>
        <v>0</v>
      </c>
      <c r="AR48" s="20">
        <f t="shared" si="58"/>
        <v>273600</v>
      </c>
      <c r="AS48" s="20">
        <f t="shared" si="59"/>
        <v>0</v>
      </c>
      <c r="AT48" s="20">
        <f t="shared" si="60"/>
        <v>273600</v>
      </c>
      <c r="AU48" s="24"/>
      <c r="AV48" s="24"/>
      <c r="AW48" s="24"/>
      <c r="AX48" s="24"/>
      <c r="AY48" s="24"/>
      <c r="AZ48" s="24"/>
      <c r="BA48" s="24"/>
      <c r="BB48" s="25">
        <f t="shared" si="61"/>
        <v>-273600</v>
      </c>
    </row>
    <row r="49" spans="1:54" ht="27.6" outlineLevel="2">
      <c r="A49" s="132"/>
      <c r="B49" s="136"/>
      <c r="C49" s="38"/>
      <c r="D49" s="84"/>
      <c r="E49" s="84"/>
      <c r="F49" s="84"/>
      <c r="G49" s="83"/>
      <c r="H49" s="182" t="s">
        <v>472</v>
      </c>
      <c r="I49" s="138"/>
      <c r="J49" s="139"/>
      <c r="K49" s="139"/>
      <c r="L49" s="140" t="str">
        <f>IF(I49&lt;&gt;0,((VLOOKUP(I49,'1. Standard_Cost'!$B$4:$D$9,2)+VLOOKUP(I49,'1. Standard_Cost'!$B$4:$D$9,3))*J49*K49),"0")</f>
        <v>0</v>
      </c>
      <c r="M49" s="140">
        <f>L49*'1. Standard_Cost'!$F$4</f>
        <v>0</v>
      </c>
      <c r="N49" s="141"/>
      <c r="O49" s="141"/>
      <c r="P49" s="141"/>
      <c r="Q49" s="141"/>
      <c r="R49" s="142">
        <f>'1. Standard_Cost'!$B$13*N49*P49</f>
        <v>0</v>
      </c>
      <c r="S49" s="142">
        <f>N49*O49*P49*'1. Standard_Cost'!$C$13</f>
        <v>0</v>
      </c>
      <c r="T49" s="142">
        <f>N49*P49*Q49*'1. Standard_Cost'!$D$13</f>
        <v>0</v>
      </c>
      <c r="U49" s="142">
        <f>N49*O49*'1. Standard_Cost'!$E$13</f>
        <v>0</v>
      </c>
      <c r="V49" s="141"/>
      <c r="W49" s="141"/>
      <c r="X49" s="141"/>
      <c r="Y49" s="142">
        <f>+V49*((X49*'1. Standard_Cost'!$B$17)+(W49*X49*'1. Standard_Cost'!$C$17))</f>
        <v>0</v>
      </c>
      <c r="Z49" s="141"/>
      <c r="AA49" s="141"/>
      <c r="AB49" s="142">
        <f>+Z49*'1. Standard_Cost'!$B$21+AA49*'1. Standard_Cost'!$C$21</f>
        <v>0</v>
      </c>
      <c r="AC49" s="143"/>
      <c r="AD49" s="144"/>
      <c r="AE49" s="142">
        <f>SUM(AD49,AC49,AB49,Y49,U49,T49,S49,R49)*'1. Standard_Cost'!$B$29</f>
        <v>0</v>
      </c>
      <c r="AF49" s="142">
        <f t="shared" si="53"/>
        <v>0</v>
      </c>
      <c r="AG49" s="141"/>
      <c r="AH49" s="141"/>
      <c r="AI49" s="141"/>
      <c r="AJ49" s="145"/>
      <c r="AK49" s="145"/>
      <c r="AL49" s="145"/>
      <c r="AM49" s="142">
        <f>AG49*'1. Standard_Cost'!$B$25+'Incremental_Cost Year 3'!AH49*'1. Standard_Cost'!$C$25+'Incremental_Cost Year 3'!AI49*'1. Standard_Cost'!$D$25+'Incremental_Cost Year 3'!AJ49+'Incremental_Cost Year 3'!AL49+AK49</f>
        <v>0</v>
      </c>
      <c r="AN49" s="142">
        <f>AM49*'1. Standard_Cost'!$C$29</f>
        <v>0</v>
      </c>
      <c r="AO49" s="160"/>
      <c r="AQ49" s="20">
        <f t="shared" si="57"/>
        <v>0</v>
      </c>
      <c r="AR49" s="20">
        <f t="shared" si="58"/>
        <v>0</v>
      </c>
      <c r="AS49" s="20">
        <f t="shared" si="59"/>
        <v>0</v>
      </c>
      <c r="AT49" s="20">
        <f t="shared" si="60"/>
        <v>0</v>
      </c>
      <c r="AU49" s="24"/>
      <c r="AV49" s="24"/>
      <c r="AW49" s="24"/>
      <c r="AX49" s="24"/>
      <c r="AY49" s="24"/>
      <c r="AZ49" s="24"/>
      <c r="BA49" s="24"/>
      <c r="BB49" s="25">
        <f t="shared" si="61"/>
        <v>0</v>
      </c>
    </row>
    <row r="50" spans="1:54" ht="82.8" outlineLevel="1">
      <c r="A50" s="132"/>
      <c r="B50" s="136"/>
      <c r="C50" s="38"/>
      <c r="D50" s="86" t="s">
        <v>582</v>
      </c>
      <c r="E50" s="86" t="s">
        <v>402</v>
      </c>
      <c r="F50" s="88" t="s">
        <v>438</v>
      </c>
      <c r="G50" s="89" t="s">
        <v>434</v>
      </c>
      <c r="H50" s="180" t="s">
        <v>116</v>
      </c>
      <c r="I50" s="146"/>
      <c r="J50" s="146"/>
      <c r="K50" s="146"/>
      <c r="L50" s="147">
        <f>SUM(L42:L49)</f>
        <v>0</v>
      </c>
      <c r="M50" s="147">
        <f>SUM(M42:M49)</f>
        <v>0</v>
      </c>
      <c r="N50" s="146"/>
      <c r="O50" s="146"/>
      <c r="P50" s="146"/>
      <c r="Q50" s="146"/>
      <c r="R50" s="147">
        <f t="shared" ref="R50:U50" si="63">SUM(R42:R49)</f>
        <v>420000</v>
      </c>
      <c r="S50" s="147">
        <f t="shared" si="63"/>
        <v>315000</v>
      </c>
      <c r="T50" s="147">
        <f t="shared" si="63"/>
        <v>0</v>
      </c>
      <c r="U50" s="147">
        <f t="shared" si="63"/>
        <v>0</v>
      </c>
      <c r="V50" s="146"/>
      <c r="W50" s="146"/>
      <c r="X50" s="146"/>
      <c r="Y50" s="147">
        <f>SUM(Y42:Y49)</f>
        <v>0</v>
      </c>
      <c r="Z50" s="146"/>
      <c r="AA50" s="146"/>
      <c r="AB50" s="147">
        <f t="shared" ref="AB50:AF50" si="64">SUM(AB42:AB49)</f>
        <v>1140000</v>
      </c>
      <c r="AC50" s="147">
        <f t="shared" si="64"/>
        <v>42000</v>
      </c>
      <c r="AD50" s="147">
        <f t="shared" si="64"/>
        <v>0</v>
      </c>
      <c r="AE50" s="147">
        <f t="shared" si="64"/>
        <v>383400</v>
      </c>
      <c r="AF50" s="147">
        <f t="shared" si="64"/>
        <v>2300400</v>
      </c>
      <c r="AG50" s="146"/>
      <c r="AH50" s="146"/>
      <c r="AI50" s="146"/>
      <c r="AJ50" s="147">
        <f t="shared" ref="AJ50:AN50" si="65">SUM(AJ42:AJ49)</f>
        <v>0</v>
      </c>
      <c r="AK50" s="147">
        <f t="shared" si="65"/>
        <v>0</v>
      </c>
      <c r="AL50" s="147">
        <f t="shared" si="65"/>
        <v>0</v>
      </c>
      <c r="AM50" s="147">
        <f t="shared" si="65"/>
        <v>0</v>
      </c>
      <c r="AN50" s="147">
        <f t="shared" si="65"/>
        <v>0</v>
      </c>
      <c r="AO50" s="166"/>
      <c r="AP50" s="32"/>
      <c r="AQ50" s="147">
        <f t="shared" ref="AQ50:BB50" si="66">SUM(AQ42:AQ49)</f>
        <v>0</v>
      </c>
      <c r="AR50" s="147">
        <f t="shared" si="66"/>
        <v>2300400</v>
      </c>
      <c r="AS50" s="147">
        <f t="shared" si="66"/>
        <v>0</v>
      </c>
      <c r="AT50" s="147">
        <f t="shared" si="66"/>
        <v>2300400</v>
      </c>
      <c r="AU50" s="147">
        <f t="shared" si="66"/>
        <v>0</v>
      </c>
      <c r="AV50" s="147">
        <f t="shared" si="66"/>
        <v>0</v>
      </c>
      <c r="AW50" s="147">
        <f t="shared" si="66"/>
        <v>0</v>
      </c>
      <c r="AX50" s="147">
        <f t="shared" si="66"/>
        <v>0</v>
      </c>
      <c r="AY50" s="147"/>
      <c r="AZ50" s="147">
        <f t="shared" si="66"/>
        <v>0</v>
      </c>
      <c r="BA50" s="147">
        <f t="shared" si="66"/>
        <v>0</v>
      </c>
      <c r="BB50" s="147">
        <f t="shared" si="66"/>
        <v>-2300400</v>
      </c>
    </row>
    <row r="51" spans="1:54" ht="124.8" outlineLevel="2">
      <c r="A51" s="132"/>
      <c r="B51" s="136"/>
      <c r="C51" s="38"/>
      <c r="D51" s="137"/>
      <c r="E51" s="137"/>
      <c r="F51" s="87"/>
      <c r="G51" s="82"/>
      <c r="H51" s="209" t="s">
        <v>473</v>
      </c>
      <c r="I51" s="138" t="s">
        <v>4</v>
      </c>
      <c r="J51" s="139">
        <v>3</v>
      </c>
      <c r="K51" s="139">
        <v>1</v>
      </c>
      <c r="L51" s="140">
        <f>IF(I51&lt;&gt;0,((VLOOKUP(I51,'1. Standard_Cost'!$B$4:$D$9,2)+VLOOKUP(I51,'1. Standard_Cost'!$B$4:$D$9,3))*J51*K51),"0")</f>
        <v>242250</v>
      </c>
      <c r="M51" s="140">
        <f>L51*'1. Standard_Cost'!$F$4</f>
        <v>40455.75</v>
      </c>
      <c r="N51" s="141"/>
      <c r="O51" s="141"/>
      <c r="P51" s="141"/>
      <c r="Q51" s="141"/>
      <c r="R51" s="142">
        <f>'1. Standard_Cost'!$B$13*N51*P51</f>
        <v>0</v>
      </c>
      <c r="S51" s="142">
        <f>N51*O51*P51*'1. Standard_Cost'!$C$13</f>
        <v>0</v>
      </c>
      <c r="T51" s="142">
        <f>N51*P51*Q51*'1. Standard_Cost'!$D$13</f>
        <v>0</v>
      </c>
      <c r="U51" s="142">
        <f>N51*O51*'1. Standard_Cost'!$E$13</f>
        <v>0</v>
      </c>
      <c r="V51" s="141"/>
      <c r="W51" s="141"/>
      <c r="X51" s="141"/>
      <c r="Y51" s="142">
        <f>+V51*((X51*'1. Standard_Cost'!$B$17)+(W51*X51*'1. Standard_Cost'!$C$17))</f>
        <v>0</v>
      </c>
      <c r="Z51" s="141"/>
      <c r="AA51" s="141">
        <v>0</v>
      </c>
      <c r="AB51" s="142">
        <f>+Z51*'1. Standard_Cost'!$B$21+AA51*'1. Standard_Cost'!$C$21</f>
        <v>0</v>
      </c>
      <c r="AC51" s="143"/>
      <c r="AD51" s="144"/>
      <c r="AE51" s="142">
        <f>SUM(AD51,AC51,AB51,Y51,U51,T51,S51,R51)*'1. Standard_Cost'!$B$29</f>
        <v>0</v>
      </c>
      <c r="AF51" s="142">
        <f t="shared" ref="AF51:AF56" si="67">SUM(AE51,AD51,AC51,AB51,Y51,U51,T51,S51,R51)</f>
        <v>0</v>
      </c>
      <c r="AG51" s="141"/>
      <c r="AH51" s="141"/>
      <c r="AI51" s="141"/>
      <c r="AJ51" s="145"/>
      <c r="AK51" s="145"/>
      <c r="AL51" s="145"/>
      <c r="AM51" s="142">
        <f>AG51*'1. Standard_Cost'!$B$25+'Incremental_Cost Year 3'!AH51*'1. Standard_Cost'!$C$25+'Incremental_Cost Year 3'!AI51*'1. Standard_Cost'!$D$25+'Incremental_Cost Year 3'!AJ51+'Incremental_Cost Year 3'!AL51+AK51</f>
        <v>0</v>
      </c>
      <c r="AN51" s="142">
        <f>AM51*'1. Standard_Cost'!$C$29</f>
        <v>0</v>
      </c>
      <c r="AO51" s="160"/>
      <c r="AQ51" s="20">
        <f>L51+M51</f>
        <v>282705.75</v>
      </c>
      <c r="AR51" s="20">
        <f>AF51</f>
        <v>0</v>
      </c>
      <c r="AS51" s="20">
        <f t="shared" ref="AS51" si="68">AM51+AN51</f>
        <v>0</v>
      </c>
      <c r="AT51" s="20">
        <f t="shared" ref="AT51" si="69">SUM(AQ51,AR51,AS51)</f>
        <v>282705.75</v>
      </c>
      <c r="AU51" s="24">
        <f t="shared" ref="AU51:AU56" si="70">AT51</f>
        <v>282705.75</v>
      </c>
      <c r="AV51" s="24"/>
      <c r="AW51" s="24"/>
      <c r="AX51" s="24"/>
      <c r="AY51" s="24"/>
      <c r="AZ51" s="24"/>
      <c r="BA51" s="24"/>
      <c r="BB51" s="25">
        <f>SUM(AU51:BA51)-AT51</f>
        <v>0</v>
      </c>
    </row>
    <row r="52" spans="1:54" ht="124.8" outlineLevel="1">
      <c r="A52" s="132"/>
      <c r="B52" s="136"/>
      <c r="C52" s="38"/>
      <c r="D52" s="84"/>
      <c r="E52" s="84"/>
      <c r="F52" s="84"/>
      <c r="G52" s="83"/>
      <c r="H52" s="209" t="s">
        <v>476</v>
      </c>
      <c r="I52" s="138" t="s">
        <v>4</v>
      </c>
      <c r="J52" s="139">
        <v>3</v>
      </c>
      <c r="K52" s="139">
        <v>1</v>
      </c>
      <c r="L52" s="140">
        <f>IF(I52&lt;&gt;0,((VLOOKUP(I52,'1. Standard_Cost'!$B$4:$D$9,2)+VLOOKUP(I52,'1. Standard_Cost'!$B$4:$D$9,3))*J52*K52),"0")</f>
        <v>242250</v>
      </c>
      <c r="M52" s="140">
        <f>L52*'1. Standard_Cost'!$F$4</f>
        <v>40455.75</v>
      </c>
      <c r="N52" s="141"/>
      <c r="O52" s="141"/>
      <c r="P52" s="141"/>
      <c r="Q52" s="141"/>
      <c r="R52" s="142">
        <f>'1. Standard_Cost'!$B$13*N52*P52</f>
        <v>0</v>
      </c>
      <c r="S52" s="142">
        <f>N52*O52*P52*'1. Standard_Cost'!$C$13</f>
        <v>0</v>
      </c>
      <c r="T52" s="142">
        <f>N52*P52*Q52*'1. Standard_Cost'!$D$13</f>
        <v>0</v>
      </c>
      <c r="U52" s="142">
        <f>N52*O52*'1. Standard_Cost'!$E$13</f>
        <v>0</v>
      </c>
      <c r="V52" s="141"/>
      <c r="W52" s="141"/>
      <c r="X52" s="141"/>
      <c r="Y52" s="142">
        <f>+V52*((X52*'1. Standard_Cost'!$B$17)+(W52*X52*'1. Standard_Cost'!$C$17))</f>
        <v>0</v>
      </c>
      <c r="Z52" s="141"/>
      <c r="AA52" s="141">
        <v>0</v>
      </c>
      <c r="AB52" s="142">
        <f>+Z52*'1. Standard_Cost'!$B$21+AA52*'1. Standard_Cost'!$C$21</f>
        <v>0</v>
      </c>
      <c r="AC52" s="143"/>
      <c r="AD52" s="144"/>
      <c r="AE52" s="142">
        <f>SUM(AD52,AC52,AB52,Y52,U52,T52,S52,R52)*'1. Standard_Cost'!$B$29</f>
        <v>0</v>
      </c>
      <c r="AF52" s="142">
        <f t="shared" si="67"/>
        <v>0</v>
      </c>
      <c r="AG52" s="141"/>
      <c r="AH52" s="141"/>
      <c r="AI52" s="141"/>
      <c r="AJ52" s="145"/>
      <c r="AK52" s="145"/>
      <c r="AL52" s="145"/>
      <c r="AM52" s="142">
        <f>AG52*'1. Standard_Cost'!$B$25+'Incremental_Cost Year 3'!AH52*'1. Standard_Cost'!$C$25+'Incremental_Cost Year 3'!AI52*'1. Standard_Cost'!$D$25+'Incremental_Cost Year 3'!AJ52+'Incremental_Cost Year 3'!AL52+AK52</f>
        <v>0</v>
      </c>
      <c r="AN52" s="142">
        <f>AM52*'1. Standard_Cost'!$C$29</f>
        <v>0</v>
      </c>
      <c r="AO52" s="160"/>
      <c r="AQ52" s="20">
        <f t="shared" ref="AQ52:AQ56" si="71">L52+M52</f>
        <v>282705.75</v>
      </c>
      <c r="AR52" s="20">
        <f t="shared" ref="AR52:AR56" si="72">AF52</f>
        <v>0</v>
      </c>
      <c r="AS52" s="20">
        <f t="shared" ref="AS52:AS56" si="73">AM52+AN52</f>
        <v>0</v>
      </c>
      <c r="AT52" s="20">
        <f t="shared" ref="AT52:AT56" si="74">SUM(AQ52,AR52,AS52)</f>
        <v>282705.75</v>
      </c>
      <c r="AU52" s="24">
        <f t="shared" si="70"/>
        <v>282705.75</v>
      </c>
      <c r="AV52" s="24">
        <v>0</v>
      </c>
      <c r="AW52" s="24"/>
      <c r="AX52" s="24"/>
      <c r="AY52" s="24"/>
      <c r="AZ52" s="24"/>
      <c r="BA52" s="24"/>
      <c r="BB52" s="25">
        <f t="shared" ref="BB52:BB56" si="75">SUM(AU52:BA52)-AT52</f>
        <v>0</v>
      </c>
    </row>
    <row r="53" spans="1:54" ht="124.8" outlineLevel="2">
      <c r="A53" s="132"/>
      <c r="B53" s="136"/>
      <c r="C53" s="38"/>
      <c r="D53" s="84"/>
      <c r="E53" s="84"/>
      <c r="F53" s="84"/>
      <c r="G53" s="83"/>
      <c r="H53" s="209" t="s">
        <v>473</v>
      </c>
      <c r="I53" s="138" t="s">
        <v>4</v>
      </c>
      <c r="J53" s="139">
        <v>3</v>
      </c>
      <c r="K53" s="139">
        <v>1</v>
      </c>
      <c r="L53" s="140">
        <f>IF(I53&lt;&gt;0,((VLOOKUP(I53,'1. Standard_Cost'!$B$4:$D$9,2)+VLOOKUP(I53,'1. Standard_Cost'!$B$4:$D$9,3))*J53*K53),"0")</f>
        <v>242250</v>
      </c>
      <c r="M53" s="140">
        <f>L53*'1. Standard_Cost'!$F$4</f>
        <v>40455.75</v>
      </c>
      <c r="N53" s="141"/>
      <c r="O53" s="141"/>
      <c r="P53" s="141"/>
      <c r="Q53" s="141"/>
      <c r="R53" s="142">
        <f>'1. Standard_Cost'!$B$13*N53*P53</f>
        <v>0</v>
      </c>
      <c r="S53" s="142">
        <f>N53*O53*P53*'1. Standard_Cost'!$C$13</f>
        <v>0</v>
      </c>
      <c r="T53" s="142">
        <f>N53*P53*Q53*'1. Standard_Cost'!$D$13</f>
        <v>0</v>
      </c>
      <c r="U53" s="142">
        <f>N53*O53*'1. Standard_Cost'!$E$13</f>
        <v>0</v>
      </c>
      <c r="V53" s="141"/>
      <c r="W53" s="141"/>
      <c r="X53" s="141"/>
      <c r="Y53" s="142">
        <f>+V53*((X53*'1. Standard_Cost'!$B$17)+(W53*X53*'1. Standard_Cost'!$C$17))</f>
        <v>0</v>
      </c>
      <c r="Z53" s="141"/>
      <c r="AA53" s="141">
        <v>0</v>
      </c>
      <c r="AB53" s="142">
        <f>+Z53*'1. Standard_Cost'!$B$21+AA53*'1. Standard_Cost'!$C$21</f>
        <v>0</v>
      </c>
      <c r="AC53" s="143"/>
      <c r="AD53" s="144"/>
      <c r="AE53" s="142">
        <f>SUM(AD53,AC53,AB53,Y53,U53,T53,S53,R53)*'1. Standard_Cost'!$B$29</f>
        <v>0</v>
      </c>
      <c r="AF53" s="142">
        <f t="shared" si="67"/>
        <v>0</v>
      </c>
      <c r="AG53" s="141"/>
      <c r="AH53" s="141"/>
      <c r="AI53" s="141"/>
      <c r="AJ53" s="145"/>
      <c r="AK53" s="145"/>
      <c r="AL53" s="145"/>
      <c r="AM53" s="142">
        <f>AG53*'1. Standard_Cost'!$B$25+'Incremental_Cost Year 3'!AH53*'1. Standard_Cost'!$C$25+'Incremental_Cost Year 3'!AI53*'1. Standard_Cost'!$D$25+'Incremental_Cost Year 3'!AJ53+'Incremental_Cost Year 3'!AL53+AK53</f>
        <v>0</v>
      </c>
      <c r="AN53" s="142">
        <f>AM53*'1. Standard_Cost'!$C$29</f>
        <v>0</v>
      </c>
      <c r="AO53" s="160"/>
      <c r="AQ53" s="20">
        <f t="shared" si="71"/>
        <v>282705.75</v>
      </c>
      <c r="AR53" s="20">
        <f t="shared" si="72"/>
        <v>0</v>
      </c>
      <c r="AS53" s="20">
        <f t="shared" si="73"/>
        <v>0</v>
      </c>
      <c r="AT53" s="20">
        <f t="shared" si="74"/>
        <v>282705.75</v>
      </c>
      <c r="AU53" s="24">
        <f t="shared" si="70"/>
        <v>282705.75</v>
      </c>
      <c r="AV53" s="24"/>
      <c r="AW53" s="24"/>
      <c r="AX53" s="24"/>
      <c r="AY53" s="24"/>
      <c r="AZ53" s="24"/>
      <c r="BA53" s="24"/>
      <c r="BB53" s="25">
        <f t="shared" si="75"/>
        <v>0</v>
      </c>
    </row>
    <row r="54" spans="1:54" ht="124.8" outlineLevel="2">
      <c r="A54" s="132"/>
      <c r="B54" s="136"/>
      <c r="C54" s="38"/>
      <c r="D54" s="84"/>
      <c r="E54" s="84"/>
      <c r="F54" s="84"/>
      <c r="G54" s="83"/>
      <c r="H54" s="209" t="s">
        <v>476</v>
      </c>
      <c r="I54" s="138"/>
      <c r="J54" s="139"/>
      <c r="K54" s="139"/>
      <c r="L54" s="140" t="str">
        <f>IF(I54&lt;&gt;0,((VLOOKUP(I54,'1. Standard_Cost'!$B$4:$D$9,2)+VLOOKUP(I54,'1. Standard_Cost'!$B$4:$D$9,3))*J54*K54),"0")</f>
        <v>0</v>
      </c>
      <c r="M54" s="140">
        <f>L54*'1. Standard_Cost'!$F$4</f>
        <v>0</v>
      </c>
      <c r="N54" s="141">
        <v>1</v>
      </c>
      <c r="O54" s="141">
        <v>2</v>
      </c>
      <c r="P54" s="141">
        <v>20</v>
      </c>
      <c r="Q54" s="141"/>
      <c r="R54" s="142">
        <f>'1. Standard_Cost'!$B$13*N54*P54</f>
        <v>40000</v>
      </c>
      <c r="S54" s="142">
        <f>N54*O54*P54*'1. Standard_Cost'!$C$13</f>
        <v>60000</v>
      </c>
      <c r="T54" s="142">
        <f>N54*P54*Q54*'1. Standard_Cost'!$D$13</f>
        <v>0</v>
      </c>
      <c r="U54" s="142">
        <f>N54*O54*'1. Standard_Cost'!$F$13</f>
        <v>0</v>
      </c>
      <c r="V54" s="141"/>
      <c r="W54" s="141"/>
      <c r="X54" s="141"/>
      <c r="Y54" s="142">
        <f>+V54*((X54*'1. Standard_Cost'!$B$17)+(W54*X54*'1. Standard_Cost'!$C$17))</f>
        <v>0</v>
      </c>
      <c r="Z54" s="141"/>
      <c r="AA54" s="141">
        <v>4</v>
      </c>
      <c r="AB54" s="142">
        <f>+Z54*'1. Standard_Cost'!$B$21+AA54*'1. Standard_Cost'!$C$21</f>
        <v>76000</v>
      </c>
      <c r="AC54" s="143">
        <f>20*200</f>
        <v>4000</v>
      </c>
      <c r="AD54" s="144"/>
      <c r="AE54" s="142">
        <f>SUM(AD54,AC54,AB54,Y54,U54,T54,S54,R54)*'1. Standard_Cost'!$B$29</f>
        <v>36000</v>
      </c>
      <c r="AF54" s="142">
        <f t="shared" si="67"/>
        <v>216000</v>
      </c>
      <c r="AG54" s="141"/>
      <c r="AH54" s="141"/>
      <c r="AI54" s="141"/>
      <c r="AJ54" s="145"/>
      <c r="AK54" s="145"/>
      <c r="AL54" s="145"/>
      <c r="AM54" s="142">
        <f>AG54*'1. Standard_Cost'!$B$25+'Incremental_Cost Year 3'!AH54*'1. Standard_Cost'!$C$25+'Incremental_Cost Year 3'!AI54*'1. Standard_Cost'!$D$25+'Incremental_Cost Year 3'!AJ54+'Incremental_Cost Year 3'!AL54+AK54</f>
        <v>0</v>
      </c>
      <c r="AN54" s="142">
        <f>AM54*'1. Standard_Cost'!$C$29</f>
        <v>0</v>
      </c>
      <c r="AO54" s="160"/>
      <c r="AQ54" s="20">
        <f t="shared" si="71"/>
        <v>0</v>
      </c>
      <c r="AR54" s="20">
        <f t="shared" si="72"/>
        <v>216000</v>
      </c>
      <c r="AS54" s="20">
        <f t="shared" si="73"/>
        <v>0</v>
      </c>
      <c r="AT54" s="20">
        <f t="shared" si="74"/>
        <v>216000</v>
      </c>
      <c r="AU54" s="24">
        <f t="shared" si="70"/>
        <v>216000</v>
      </c>
      <c r="AV54" s="24"/>
      <c r="AW54" s="24"/>
      <c r="AX54" s="24"/>
      <c r="AY54" s="24"/>
      <c r="AZ54" s="24"/>
      <c r="BA54" s="24"/>
      <c r="BB54" s="25">
        <f t="shared" si="75"/>
        <v>0</v>
      </c>
    </row>
    <row r="55" spans="1:54" ht="109.2" outlineLevel="2">
      <c r="A55" s="132"/>
      <c r="B55" s="136"/>
      <c r="C55" s="38"/>
      <c r="D55" s="84"/>
      <c r="E55" s="84"/>
      <c r="F55" s="84"/>
      <c r="G55" s="83"/>
      <c r="H55" s="209" t="s">
        <v>474</v>
      </c>
      <c r="I55" s="138" t="s">
        <v>4</v>
      </c>
      <c r="J55" s="139">
        <v>3</v>
      </c>
      <c r="K55" s="139">
        <v>1</v>
      </c>
      <c r="L55" s="140">
        <f>IF(I55&lt;&gt;0,((VLOOKUP(I55,'1. Standard_Cost'!$B$4:$D$9,2)+VLOOKUP(I55,'1. Standard_Cost'!$B$4:$D$9,3))*J55*K55),"0")</f>
        <v>242250</v>
      </c>
      <c r="M55" s="140">
        <f>L55*'1. Standard_Cost'!$F$4</f>
        <v>40455.75</v>
      </c>
      <c r="N55" s="141"/>
      <c r="O55" s="141"/>
      <c r="P55" s="141"/>
      <c r="Q55" s="141"/>
      <c r="R55" s="142">
        <f>'1. Standard_Cost'!$B$13*N55*P55</f>
        <v>0</v>
      </c>
      <c r="S55" s="142">
        <f>N55*O55*P55*'1. Standard_Cost'!$C$13</f>
        <v>0</v>
      </c>
      <c r="T55" s="142">
        <f>N55*P55*Q55*'1. Standard_Cost'!$D$13</f>
        <v>0</v>
      </c>
      <c r="U55" s="142">
        <f>N55*O55*'1. Standard_Cost'!$E$13</f>
        <v>0</v>
      </c>
      <c r="V55" s="141"/>
      <c r="W55" s="141"/>
      <c r="X55" s="141"/>
      <c r="Y55" s="142">
        <f>+V55*((X55*'1. Standard_Cost'!$B$17)+(W55*X55*'1. Standard_Cost'!$C$17))</f>
        <v>0</v>
      </c>
      <c r="Z55" s="141"/>
      <c r="AA55" s="141">
        <v>0</v>
      </c>
      <c r="AB55" s="142">
        <f>+Z55*'1. Standard_Cost'!$B$21+AA55*'1. Standard_Cost'!$C$21</f>
        <v>0</v>
      </c>
      <c r="AC55" s="143"/>
      <c r="AD55" s="144"/>
      <c r="AE55" s="142">
        <f>SUM(AD55,AC55,AB55,Y55,U55,T55,S55,R55)*'1. Standard_Cost'!$B$29</f>
        <v>0</v>
      </c>
      <c r="AF55" s="142">
        <f t="shared" si="67"/>
        <v>0</v>
      </c>
      <c r="AG55" s="141"/>
      <c r="AH55" s="141"/>
      <c r="AI55" s="141"/>
      <c r="AJ55" s="145"/>
      <c r="AK55" s="145"/>
      <c r="AL55" s="145"/>
      <c r="AM55" s="142">
        <f>AG55*'1. Standard_Cost'!$B$25+'Incremental_Cost Year 3'!AH55*'1. Standard_Cost'!$C$25+'Incremental_Cost Year 3'!AI55*'1. Standard_Cost'!$D$25+'Incremental_Cost Year 3'!AJ55+'Incremental_Cost Year 3'!AL55+AK55</f>
        <v>0</v>
      </c>
      <c r="AN55" s="142">
        <f>AM55*'1. Standard_Cost'!$C$29</f>
        <v>0</v>
      </c>
      <c r="AO55" s="160"/>
      <c r="AQ55" s="20">
        <f t="shared" si="71"/>
        <v>282705.75</v>
      </c>
      <c r="AR55" s="20">
        <f t="shared" si="72"/>
        <v>0</v>
      </c>
      <c r="AS55" s="20">
        <f t="shared" si="73"/>
        <v>0</v>
      </c>
      <c r="AT55" s="20">
        <f t="shared" si="74"/>
        <v>282705.75</v>
      </c>
      <c r="AU55" s="24">
        <f t="shared" si="70"/>
        <v>282705.75</v>
      </c>
      <c r="AV55" s="24"/>
      <c r="AW55" s="24"/>
      <c r="AX55" s="24"/>
      <c r="AY55" s="24"/>
      <c r="AZ55" s="24"/>
      <c r="BA55" s="24"/>
      <c r="BB55" s="25">
        <f t="shared" si="75"/>
        <v>0</v>
      </c>
    </row>
    <row r="56" spans="1:54" ht="109.2" outlineLevel="2">
      <c r="A56" s="132"/>
      <c r="B56" s="136"/>
      <c r="C56" s="38"/>
      <c r="D56" s="84"/>
      <c r="E56" s="84"/>
      <c r="F56" s="84"/>
      <c r="G56" s="83"/>
      <c r="H56" s="209" t="s">
        <v>475</v>
      </c>
      <c r="I56" s="138" t="s">
        <v>4</v>
      </c>
      <c r="J56" s="139">
        <v>3</v>
      </c>
      <c r="K56" s="139">
        <v>1</v>
      </c>
      <c r="L56" s="140">
        <f>IF(I56&lt;&gt;0,((VLOOKUP(I56,'1. Standard_Cost'!$B$4:$D$9,2)+VLOOKUP(I56,'1. Standard_Cost'!$B$4:$D$9,3))*J56*K56),"0")</f>
        <v>242250</v>
      </c>
      <c r="M56" s="140">
        <f>L56*'1. Standard_Cost'!$F$4</f>
        <v>40455.75</v>
      </c>
      <c r="N56" s="141"/>
      <c r="O56" s="141"/>
      <c r="P56" s="141"/>
      <c r="Q56" s="141"/>
      <c r="R56" s="142">
        <f>'1. Standard_Cost'!$B$13*N56*P56</f>
        <v>0</v>
      </c>
      <c r="S56" s="142">
        <f>N56*O56*P56*'1. Standard_Cost'!$C$13</f>
        <v>0</v>
      </c>
      <c r="T56" s="142">
        <f>N56*P56*Q56*'1. Standard_Cost'!$D$13</f>
        <v>0</v>
      </c>
      <c r="U56" s="142">
        <f>N56*O56*'1. Standard_Cost'!$E$13</f>
        <v>0</v>
      </c>
      <c r="V56" s="141"/>
      <c r="W56" s="141"/>
      <c r="X56" s="141"/>
      <c r="Y56" s="142">
        <f>+V56*((X56*'1. Standard_Cost'!$B$17)+(W56*X56*'1. Standard_Cost'!$C$17))</f>
        <v>0</v>
      </c>
      <c r="Z56" s="141"/>
      <c r="AA56" s="141">
        <v>0</v>
      </c>
      <c r="AB56" s="142">
        <f>+Z56*'1. Standard_Cost'!$B$21+AA56*'1. Standard_Cost'!$C$21</f>
        <v>0</v>
      </c>
      <c r="AC56" s="143"/>
      <c r="AD56" s="144"/>
      <c r="AE56" s="142">
        <f>SUM(AD56,AC56,AB56,Y56,U56,T56,S56,R56)*'1. Standard_Cost'!$B$29</f>
        <v>0</v>
      </c>
      <c r="AF56" s="142">
        <f t="shared" si="67"/>
        <v>0</v>
      </c>
      <c r="AG56" s="141"/>
      <c r="AH56" s="141"/>
      <c r="AI56" s="141"/>
      <c r="AJ56" s="145"/>
      <c r="AK56" s="145"/>
      <c r="AL56" s="145"/>
      <c r="AM56" s="142">
        <f>AG56*'1. Standard_Cost'!$B$25+'Incremental_Cost Year 3'!AH56*'1. Standard_Cost'!$C$25+'Incremental_Cost Year 3'!AI56*'1. Standard_Cost'!$D$25+'Incremental_Cost Year 3'!AJ56+'Incremental_Cost Year 3'!AL56+AK56</f>
        <v>0</v>
      </c>
      <c r="AN56" s="142">
        <f>AM56*'1. Standard_Cost'!$C$29</f>
        <v>0</v>
      </c>
      <c r="AO56" s="160"/>
      <c r="AQ56" s="20">
        <f t="shared" si="71"/>
        <v>282705.75</v>
      </c>
      <c r="AR56" s="20">
        <f t="shared" si="72"/>
        <v>0</v>
      </c>
      <c r="AS56" s="20">
        <f t="shared" si="73"/>
        <v>0</v>
      </c>
      <c r="AT56" s="20">
        <f t="shared" si="74"/>
        <v>282705.75</v>
      </c>
      <c r="AU56" s="24">
        <f t="shared" si="70"/>
        <v>282705.75</v>
      </c>
      <c r="AV56" s="24"/>
      <c r="AW56" s="24"/>
      <c r="AX56" s="24"/>
      <c r="AY56" s="24"/>
      <c r="AZ56" s="24"/>
      <c r="BA56" s="24"/>
      <c r="BB56" s="25">
        <f t="shared" si="75"/>
        <v>0</v>
      </c>
    </row>
    <row r="57" spans="1:54" ht="69" outlineLevel="1">
      <c r="A57" s="132"/>
      <c r="B57" s="136"/>
      <c r="C57" s="38"/>
      <c r="D57" s="86" t="s">
        <v>583</v>
      </c>
      <c r="E57" s="86" t="s">
        <v>403</v>
      </c>
      <c r="F57" s="88" t="s">
        <v>439</v>
      </c>
      <c r="G57" s="89" t="s">
        <v>434</v>
      </c>
      <c r="H57" s="180" t="s">
        <v>115</v>
      </c>
      <c r="I57" s="146"/>
      <c r="J57" s="146"/>
      <c r="K57" s="146"/>
      <c r="L57" s="147">
        <f>SUM(L51:L56)</f>
        <v>1211250</v>
      </c>
      <c r="M57" s="147">
        <f>SUM(M51:M56)</f>
        <v>202278.75</v>
      </c>
      <c r="N57" s="147"/>
      <c r="O57" s="146"/>
      <c r="P57" s="146"/>
      <c r="Q57" s="146"/>
      <c r="R57" s="147">
        <f t="shared" ref="R57:U57" si="76">SUM(R51:R56)</f>
        <v>40000</v>
      </c>
      <c r="S57" s="147">
        <f t="shared" si="76"/>
        <v>60000</v>
      </c>
      <c r="T57" s="147">
        <f t="shared" si="76"/>
        <v>0</v>
      </c>
      <c r="U57" s="147">
        <f t="shared" si="76"/>
        <v>0</v>
      </c>
      <c r="V57" s="146"/>
      <c r="W57" s="146"/>
      <c r="X57" s="146"/>
      <c r="Y57" s="147">
        <f>SUM(Y51:Y56)</f>
        <v>0</v>
      </c>
      <c r="Z57" s="146"/>
      <c r="AA57" s="146"/>
      <c r="AB57" s="147">
        <f t="shared" ref="AB57:AF57" si="77">SUM(AB51:AB56)</f>
        <v>76000</v>
      </c>
      <c r="AC57" s="147">
        <f t="shared" si="77"/>
        <v>4000</v>
      </c>
      <c r="AD57" s="147">
        <f t="shared" si="77"/>
        <v>0</v>
      </c>
      <c r="AE57" s="147">
        <f t="shared" si="77"/>
        <v>36000</v>
      </c>
      <c r="AF57" s="147">
        <f t="shared" si="77"/>
        <v>216000</v>
      </c>
      <c r="AG57" s="146"/>
      <c r="AH57" s="146"/>
      <c r="AI57" s="146"/>
      <c r="AJ57" s="147">
        <f t="shared" ref="AJ57:AN57" si="78">SUM(AJ51:AJ56)</f>
        <v>0</v>
      </c>
      <c r="AK57" s="147">
        <f t="shared" si="78"/>
        <v>0</v>
      </c>
      <c r="AL57" s="147">
        <f t="shared" si="78"/>
        <v>0</v>
      </c>
      <c r="AM57" s="147">
        <f t="shared" si="78"/>
        <v>0</v>
      </c>
      <c r="AN57" s="147">
        <f t="shared" si="78"/>
        <v>0</v>
      </c>
      <c r="AO57" s="166"/>
      <c r="AP57" s="32"/>
      <c r="AQ57" s="147">
        <f t="shared" ref="AQ57:BB57" si="79">SUM(AQ51:AQ56)</f>
        <v>1413528.75</v>
      </c>
      <c r="AR57" s="147">
        <f t="shared" si="79"/>
        <v>216000</v>
      </c>
      <c r="AS57" s="147">
        <f t="shared" si="79"/>
        <v>0</v>
      </c>
      <c r="AT57" s="147">
        <f t="shared" si="79"/>
        <v>1629528.75</v>
      </c>
      <c r="AU57" s="147">
        <f t="shared" si="79"/>
        <v>1629528.75</v>
      </c>
      <c r="AV57" s="147">
        <f t="shared" si="79"/>
        <v>0</v>
      </c>
      <c r="AW57" s="147">
        <f t="shared" si="79"/>
        <v>0</v>
      </c>
      <c r="AX57" s="147">
        <f t="shared" si="79"/>
        <v>0</v>
      </c>
      <c r="AY57" s="147">
        <f t="shared" si="79"/>
        <v>0</v>
      </c>
      <c r="AZ57" s="147">
        <f t="shared" si="79"/>
        <v>0</v>
      </c>
      <c r="BA57" s="147">
        <f t="shared" si="79"/>
        <v>0</v>
      </c>
      <c r="BB57" s="147">
        <f t="shared" si="79"/>
        <v>0</v>
      </c>
    </row>
    <row r="58" spans="1:54" s="39" customFormat="1">
      <c r="A58" s="148"/>
      <c r="B58" s="149"/>
      <c r="C58" s="224" t="s">
        <v>404</v>
      </c>
      <c r="D58" s="224"/>
      <c r="E58" s="225"/>
      <c r="F58" s="69"/>
      <c r="G58" s="69"/>
      <c r="H58" s="181" t="s">
        <v>259</v>
      </c>
      <c r="I58" s="150"/>
      <c r="J58" s="150"/>
      <c r="K58" s="150"/>
      <c r="L58" s="151">
        <f>SUM(L63,L75)</f>
        <v>1741100</v>
      </c>
      <c r="M58" s="151">
        <f>SUM(M63,M75)</f>
        <v>290763.7</v>
      </c>
      <c r="N58" s="151"/>
      <c r="O58" s="150"/>
      <c r="P58" s="150"/>
      <c r="Q58" s="150"/>
      <c r="R58" s="151">
        <f>SUM(R63,R75)</f>
        <v>390000</v>
      </c>
      <c r="S58" s="151">
        <f>SUM(S63,S75)</f>
        <v>292500</v>
      </c>
      <c r="T58" s="151">
        <f>SUM(T63,T75)</f>
        <v>0</v>
      </c>
      <c r="U58" s="151">
        <f>SUM(U63,U75)</f>
        <v>0</v>
      </c>
      <c r="V58" s="150"/>
      <c r="W58" s="150"/>
      <c r="X58" s="150"/>
      <c r="Y58" s="151">
        <f>SUM(Y63,Y75)</f>
        <v>0</v>
      </c>
      <c r="Z58" s="150"/>
      <c r="AA58" s="150"/>
      <c r="AB58" s="151">
        <f>SUM(AB63,AB75)</f>
        <v>228000</v>
      </c>
      <c r="AC58" s="151">
        <f>SUM(AC63,AC75)</f>
        <v>1060200</v>
      </c>
      <c r="AD58" s="151">
        <f>SUM(AD63,AD75)</f>
        <v>0</v>
      </c>
      <c r="AE58" s="151">
        <f>SUM(AE63,AE75)</f>
        <v>394140</v>
      </c>
      <c r="AF58" s="151">
        <f>SUM(AF63,AF75)</f>
        <v>2364840</v>
      </c>
      <c r="AG58" s="150"/>
      <c r="AH58" s="150"/>
      <c r="AI58" s="150"/>
      <c r="AJ58" s="151">
        <f>SUM(AJ63,AJ75)</f>
        <v>0</v>
      </c>
      <c r="AK58" s="151">
        <f>SUM(AK63,AK75)</f>
        <v>0</v>
      </c>
      <c r="AL58" s="151">
        <f>SUM(AL63,AL75)</f>
        <v>0</v>
      </c>
      <c r="AM58" s="151">
        <f>SUM(AM63,AM75)</f>
        <v>0</v>
      </c>
      <c r="AN58" s="151">
        <f>SUM(AN63,AN75)</f>
        <v>0</v>
      </c>
      <c r="AO58" s="167"/>
      <c r="AP58" s="40"/>
      <c r="AQ58" s="151">
        <f t="shared" ref="AQ58:AX58" si="80">SUM(AQ63,AQ75)</f>
        <v>2031863.7</v>
      </c>
      <c r="AR58" s="151">
        <f t="shared" si="80"/>
        <v>2364840</v>
      </c>
      <c r="AS58" s="151">
        <f t="shared" si="80"/>
        <v>0</v>
      </c>
      <c r="AT58" s="151">
        <f t="shared" si="80"/>
        <v>4396703.7</v>
      </c>
      <c r="AU58" s="151">
        <f t="shared" si="80"/>
        <v>3238103.7</v>
      </c>
      <c r="AV58" s="151">
        <f t="shared" si="80"/>
        <v>0</v>
      </c>
      <c r="AW58" s="151">
        <f t="shared" si="80"/>
        <v>0</v>
      </c>
      <c r="AX58" s="151">
        <f t="shared" si="80"/>
        <v>0</v>
      </c>
      <c r="AY58" s="151"/>
      <c r="AZ58" s="151">
        <f>SUM(AZ63,AZ75)</f>
        <v>0</v>
      </c>
      <c r="BA58" s="151">
        <f>SUM(BA63,BA75)</f>
        <v>0</v>
      </c>
      <c r="BB58" s="151">
        <f>SUM(BB63,BB75)</f>
        <v>-1158600</v>
      </c>
    </row>
    <row r="59" spans="1:54" ht="140.4" outlineLevel="2">
      <c r="A59" s="132"/>
      <c r="B59" s="136"/>
      <c r="C59" s="38"/>
      <c r="D59" s="137"/>
      <c r="E59" s="137"/>
      <c r="F59" s="87"/>
      <c r="G59" s="82"/>
      <c r="H59" s="209" t="s">
        <v>477</v>
      </c>
      <c r="I59" s="138"/>
      <c r="J59" s="139"/>
      <c r="K59" s="139"/>
      <c r="L59" s="140" t="str">
        <f>IF(I59&lt;&gt;0,((VLOOKUP(I59,'1. Standard_Cost'!$B$4:$D$9,2)+VLOOKUP(I59,'1. Standard_Cost'!$B$4:$D$9,3))*J59*K59),"0")</f>
        <v>0</v>
      </c>
      <c r="M59" s="140">
        <f>L59*'1. Standard_Cost'!$F$4</f>
        <v>0</v>
      </c>
      <c r="N59" s="141"/>
      <c r="O59" s="141"/>
      <c r="P59" s="141"/>
      <c r="Q59" s="141"/>
      <c r="R59" s="142">
        <f>'1. Standard_Cost'!$B$13*N59*P59</f>
        <v>0</v>
      </c>
      <c r="S59" s="142">
        <f>N59*O59*P59*'1. Standard_Cost'!$C$13</f>
        <v>0</v>
      </c>
      <c r="T59" s="142">
        <f>N59*P59*Q59*'1. Standard_Cost'!$D$13</f>
        <v>0</v>
      </c>
      <c r="U59" s="142">
        <f>N59*O59*'1. Standard_Cost'!$E$13</f>
        <v>0</v>
      </c>
      <c r="V59" s="141"/>
      <c r="W59" s="141"/>
      <c r="X59" s="141"/>
      <c r="Y59" s="142">
        <f>+V59*((X59*'1. Standard_Cost'!$B$17)+(W59*X59*'1. Standard_Cost'!$C$17))</f>
        <v>0</v>
      </c>
      <c r="Z59" s="141"/>
      <c r="AA59" s="141"/>
      <c r="AB59" s="142">
        <f>+Z59*'1. Standard_Cost'!$B$21+AA59*'1. Standard_Cost'!$C$21</f>
        <v>0</v>
      </c>
      <c r="AC59" s="143"/>
      <c r="AD59" s="144"/>
      <c r="AE59" s="142">
        <f>SUM(AD59,AC59,AB59,Y59,U59,T59,S59,R59)*'1. Standard_Cost'!$B$29</f>
        <v>0</v>
      </c>
      <c r="AF59" s="142">
        <f t="shared" ref="AF59:AF62" si="81">SUM(AE59,AD59,AC59,AB59,Y59,U59,T59,S59,R59)</f>
        <v>0</v>
      </c>
      <c r="AG59" s="141"/>
      <c r="AH59" s="141"/>
      <c r="AI59" s="141"/>
      <c r="AJ59" s="145"/>
      <c r="AK59" s="145"/>
      <c r="AL59" s="145"/>
      <c r="AM59" s="142">
        <f>AG59*'1. Standard_Cost'!$B$25+'Incremental_Cost Year 3'!AH59*'1. Standard_Cost'!$C$25+'Incremental_Cost Year 3'!AI59*'1. Standard_Cost'!$D$25+'Incremental_Cost Year 3'!AJ59+'Incremental_Cost Year 3'!AL59+AK59</f>
        <v>0</v>
      </c>
      <c r="AN59" s="142">
        <f>AM59*'1. Standard_Cost'!$C$29</f>
        <v>0</v>
      </c>
      <c r="AO59" s="160"/>
      <c r="AQ59" s="20">
        <f>L59+M59</f>
        <v>0</v>
      </c>
      <c r="AR59" s="20">
        <f t="shared" ref="AR59:AR60" si="82">AF59</f>
        <v>0</v>
      </c>
      <c r="AS59" s="20">
        <f t="shared" ref="AS59:AS60" si="83">AM59+AN59</f>
        <v>0</v>
      </c>
      <c r="AT59" s="20">
        <f>SUM(AQ59,AR59,AS59)</f>
        <v>0</v>
      </c>
      <c r="AU59" s="24">
        <f>AQ59</f>
        <v>0</v>
      </c>
      <c r="AV59" s="24"/>
      <c r="AW59" s="24"/>
      <c r="AX59" s="24">
        <f>AT59</f>
        <v>0</v>
      </c>
      <c r="AY59" s="24"/>
      <c r="AZ59" s="24"/>
      <c r="BA59" s="24"/>
      <c r="BB59" s="25">
        <f t="shared" ref="BB59:BB62" si="84">SUM(AU59:BA59)-AT59</f>
        <v>0</v>
      </c>
    </row>
    <row r="60" spans="1:54" ht="156" outlineLevel="2">
      <c r="A60" s="132"/>
      <c r="B60" s="136"/>
      <c r="C60" s="38"/>
      <c r="D60" s="84"/>
      <c r="E60" s="84"/>
      <c r="F60" s="84"/>
      <c r="G60" s="83"/>
      <c r="H60" s="209" t="s">
        <v>598</v>
      </c>
      <c r="I60" s="138"/>
      <c r="J60" s="139"/>
      <c r="K60" s="139"/>
      <c r="L60" s="140" t="str">
        <f>IF(I60&lt;&gt;0,((VLOOKUP(I60,'1. Standard_Cost'!$B$4:$D$9,2)+VLOOKUP(I60,'1. Standard_Cost'!$B$4:$D$9,3))*J60*K60),"0")</f>
        <v>0</v>
      </c>
      <c r="M60" s="140">
        <f>L60*'1. Standard_Cost'!$F$4</f>
        <v>0</v>
      </c>
      <c r="N60" s="141">
        <v>12</v>
      </c>
      <c r="O60" s="141">
        <v>1</v>
      </c>
      <c r="P60" s="141">
        <v>15</v>
      </c>
      <c r="Q60" s="141"/>
      <c r="R60" s="142">
        <f>'1. Standard_Cost'!$B$13*N60*P60</f>
        <v>360000</v>
      </c>
      <c r="S60" s="142">
        <f>N60*O60*P60*'1. Standard_Cost'!$C$13</f>
        <v>270000</v>
      </c>
      <c r="T60" s="142">
        <f>N60*P60*Q60*'1. Standard_Cost'!$D$13</f>
        <v>0</v>
      </c>
      <c r="U60" s="142">
        <f>N60*O60*'1. Standard_Cost'!$F$13</f>
        <v>0</v>
      </c>
      <c r="V60" s="141"/>
      <c r="W60" s="141"/>
      <c r="X60" s="141"/>
      <c r="Y60" s="142">
        <f>+V60*((X60*'1. Standard_Cost'!$B$17)+(W60*X60*'1. Standard_Cost'!$C$17))</f>
        <v>0</v>
      </c>
      <c r="Z60" s="141"/>
      <c r="AA60" s="141">
        <v>11</v>
      </c>
      <c r="AB60" s="142">
        <f>+Z60*'1. Standard_Cost'!$B$21+AA60*'1. Standard_Cost'!$C$21</f>
        <v>209000</v>
      </c>
      <c r="AC60" s="143"/>
      <c r="AD60" s="144"/>
      <c r="AE60" s="142">
        <f>SUM(AD60,AC60,AB60,Y60,U60,T60,S60,R60)*'1. Standard_Cost'!$B$29</f>
        <v>167800</v>
      </c>
      <c r="AF60" s="142">
        <f t="shared" si="81"/>
        <v>1006800</v>
      </c>
      <c r="AG60" s="141"/>
      <c r="AH60" s="141"/>
      <c r="AI60" s="141"/>
      <c r="AJ60" s="145"/>
      <c r="AK60" s="145"/>
      <c r="AL60" s="145"/>
      <c r="AM60" s="142">
        <f>AG60*'1. Standard_Cost'!$B$25+'Incremental_Cost Year 7'!AH60*'1. Standard_Cost'!$C$25+'Incremental_Cost Year 7'!AI60*'1. Standard_Cost'!$D$25+'Incremental_Cost Year 7'!AJ60+'Incremental_Cost Year 7'!AL60+AK60</f>
        <v>0</v>
      </c>
      <c r="AN60" s="142">
        <f>AM60*'1. Standard_Cost'!$C$29</f>
        <v>0</v>
      </c>
      <c r="AO60" s="160"/>
      <c r="AQ60" s="20">
        <f t="shared" ref="AQ60" si="85">L60+M60</f>
        <v>0</v>
      </c>
      <c r="AR60" s="20">
        <f t="shared" si="82"/>
        <v>1006800</v>
      </c>
      <c r="AS60" s="20">
        <f t="shared" si="83"/>
        <v>0</v>
      </c>
      <c r="AT60" s="20">
        <f t="shared" ref="AT60" si="86">SUM(AQ60,AR60,AS60)</f>
        <v>1006800</v>
      </c>
      <c r="AU60" s="24"/>
      <c r="AV60" s="24"/>
      <c r="AW60" s="24"/>
      <c r="AX60" s="24"/>
      <c r="AY60" s="24"/>
      <c r="AZ60" s="24"/>
      <c r="BA60" s="24"/>
      <c r="BB60" s="25">
        <f t="shared" si="84"/>
        <v>-1006800</v>
      </c>
    </row>
    <row r="61" spans="1:54" outlineLevel="2">
      <c r="A61" s="132"/>
      <c r="B61" s="136"/>
      <c r="C61" s="38"/>
      <c r="D61" s="84"/>
      <c r="E61" s="84"/>
      <c r="F61" s="84"/>
      <c r="G61" s="83"/>
      <c r="H61" s="182" t="s">
        <v>51</v>
      </c>
      <c r="I61" s="138"/>
      <c r="J61" s="139"/>
      <c r="K61" s="139"/>
      <c r="L61" s="140" t="str">
        <f>IF(I61&lt;&gt;0,((VLOOKUP(I61,'1. Standard_Cost'!$B$4:$D$9,2)+VLOOKUP(I61,'1. Standard_Cost'!$B$4:$D$9,3))*J61*K61),"0")</f>
        <v>0</v>
      </c>
      <c r="M61" s="140">
        <f>L61*'1. Standard_Cost'!$F$4</f>
        <v>0</v>
      </c>
      <c r="N61" s="141"/>
      <c r="O61" s="141"/>
      <c r="P61" s="141"/>
      <c r="Q61" s="141"/>
      <c r="R61" s="142">
        <f>'1. Standard_Cost'!$B$13*N61*P61</f>
        <v>0</v>
      </c>
      <c r="S61" s="142">
        <f>N61*O61*P61*'1. Standard_Cost'!$C$13</f>
        <v>0</v>
      </c>
      <c r="T61" s="142">
        <f>N61*P61*Q61*'1. Standard_Cost'!$D$13</f>
        <v>0</v>
      </c>
      <c r="U61" s="142">
        <f>N61*O61*'1. Standard_Cost'!$E$13</f>
        <v>0</v>
      </c>
      <c r="V61" s="141"/>
      <c r="W61" s="141"/>
      <c r="X61" s="141"/>
      <c r="Y61" s="142">
        <f>+V61*((X61*'1. Standard_Cost'!$B$17)+(W61*X61*'1. Standard_Cost'!$C$17))</f>
        <v>0</v>
      </c>
      <c r="Z61" s="141"/>
      <c r="AA61" s="141"/>
      <c r="AB61" s="142">
        <f>+Z61*'1. Standard_Cost'!$B$21+AA61*'1. Standard_Cost'!$C$21</f>
        <v>0</v>
      </c>
      <c r="AC61" s="143"/>
      <c r="AD61" s="144"/>
      <c r="AE61" s="142">
        <f>SUM(AD61,AC61,AB61,Y61,U61,T61,S61,R61)*'1. Standard_Cost'!$B$29</f>
        <v>0</v>
      </c>
      <c r="AF61" s="142">
        <f t="shared" si="81"/>
        <v>0</v>
      </c>
      <c r="AG61" s="141"/>
      <c r="AH61" s="141"/>
      <c r="AI61" s="141"/>
      <c r="AJ61" s="145"/>
      <c r="AK61" s="145"/>
      <c r="AL61" s="145"/>
      <c r="AM61" s="142">
        <f>AG61*'1. Standard_Cost'!$B$25+'Incremental_Cost Year 3'!AH61*'1. Standard_Cost'!$C$25+'Incremental_Cost Year 3'!AI61*'1. Standard_Cost'!$D$25+'Incremental_Cost Year 3'!AJ61+'Incremental_Cost Year 3'!AL61+AK61</f>
        <v>0</v>
      </c>
      <c r="AN61" s="142">
        <f>AM61*'1. Standard_Cost'!$C$29</f>
        <v>0</v>
      </c>
      <c r="AO61" s="160"/>
      <c r="AQ61" s="20">
        <f t="shared" ref="AQ61:AQ62" si="87">L61+M61</f>
        <v>0</v>
      </c>
      <c r="AR61" s="20">
        <f t="shared" ref="AR61:AR62" si="88">AF61</f>
        <v>0</v>
      </c>
      <c r="AS61" s="20">
        <f t="shared" ref="AS61:AS62" si="89">AM61+AN61</f>
        <v>0</v>
      </c>
      <c r="AT61" s="20">
        <f t="shared" ref="AT61:AT62" si="90">SUM(AQ61,AR61,AS61)</f>
        <v>0</v>
      </c>
      <c r="AU61" s="24"/>
      <c r="AV61" s="24"/>
      <c r="AW61" s="24"/>
      <c r="AX61" s="24"/>
      <c r="AY61" s="24"/>
      <c r="AZ61" s="24"/>
      <c r="BA61" s="24"/>
      <c r="BB61" s="25">
        <f t="shared" si="84"/>
        <v>0</v>
      </c>
    </row>
    <row r="62" spans="1:54" outlineLevel="2">
      <c r="A62" s="132"/>
      <c r="B62" s="136"/>
      <c r="C62" s="38"/>
      <c r="D62" s="84"/>
      <c r="E62" s="84"/>
      <c r="F62" s="84"/>
      <c r="G62" s="83"/>
      <c r="H62" s="210" t="s">
        <v>180</v>
      </c>
      <c r="I62" s="138"/>
      <c r="J62" s="139"/>
      <c r="K62" s="139"/>
      <c r="L62" s="140" t="str">
        <f>IF(I62&lt;&gt;0,((VLOOKUP(I62,'1. Standard_Cost'!$B$4:$D$9,2)+VLOOKUP(I62,'1. Standard_Cost'!$B$4:$D$9,3))*J62*K62),"0")</f>
        <v>0</v>
      </c>
      <c r="M62" s="140">
        <f>L62*'1. Standard_Cost'!$F$4</f>
        <v>0</v>
      </c>
      <c r="N62" s="141"/>
      <c r="O62" s="141"/>
      <c r="P62" s="141"/>
      <c r="Q62" s="141"/>
      <c r="R62" s="142">
        <f>'1. Standard_Cost'!$B$13*N62*P62</f>
        <v>0</v>
      </c>
      <c r="S62" s="142">
        <f>N62*O62*P62*'1. Standard_Cost'!$C$13</f>
        <v>0</v>
      </c>
      <c r="T62" s="142">
        <f>N62*P62*Q62*'1. Standard_Cost'!$D$13</f>
        <v>0</v>
      </c>
      <c r="U62" s="142">
        <f>N62*O62*'1. Standard_Cost'!$E$13</f>
        <v>0</v>
      </c>
      <c r="V62" s="141"/>
      <c r="W62" s="141"/>
      <c r="X62" s="141"/>
      <c r="Y62" s="142">
        <f>+V62*((X62*'1. Standard_Cost'!$B$17)+(W62*X62*'1. Standard_Cost'!$C$17))</f>
        <v>0</v>
      </c>
      <c r="Z62" s="141"/>
      <c r="AA62" s="141"/>
      <c r="AB62" s="142">
        <f>+Z62*'1. Standard_Cost'!$B$21+AA62*'1. Standard_Cost'!$C$21</f>
        <v>0</v>
      </c>
      <c r="AC62" s="143"/>
      <c r="AD62" s="144"/>
      <c r="AE62" s="142">
        <f>SUM(AD62,AC62,AB62,Y62,U62,T62,S62,R62)*'1. Standard_Cost'!$B$29</f>
        <v>0</v>
      </c>
      <c r="AF62" s="142">
        <f t="shared" si="81"/>
        <v>0</v>
      </c>
      <c r="AG62" s="141"/>
      <c r="AH62" s="141"/>
      <c r="AI62" s="141"/>
      <c r="AJ62" s="145"/>
      <c r="AK62" s="145"/>
      <c r="AL62" s="145"/>
      <c r="AM62" s="142">
        <f>AG62*'1. Standard_Cost'!$B$25+'Incremental_Cost Year 3'!AH62*'1. Standard_Cost'!$C$25+'Incremental_Cost Year 3'!AI62*'1. Standard_Cost'!$D$25+'Incremental_Cost Year 3'!AJ62+'Incremental_Cost Year 3'!AL62+AK62</f>
        <v>0</v>
      </c>
      <c r="AN62" s="142">
        <f>AM62*'1. Standard_Cost'!$C$29</f>
        <v>0</v>
      </c>
      <c r="AO62" s="160"/>
      <c r="AQ62" s="20">
        <f t="shared" si="87"/>
        <v>0</v>
      </c>
      <c r="AR62" s="20">
        <f t="shared" si="88"/>
        <v>0</v>
      </c>
      <c r="AS62" s="20">
        <f t="shared" si="89"/>
        <v>0</v>
      </c>
      <c r="AT62" s="20">
        <f t="shared" si="90"/>
        <v>0</v>
      </c>
      <c r="AU62" s="24"/>
      <c r="AV62" s="24"/>
      <c r="AW62" s="24"/>
      <c r="AX62" s="24"/>
      <c r="AY62" s="24"/>
      <c r="AZ62" s="24"/>
      <c r="BA62" s="24"/>
      <c r="BB62" s="25">
        <f t="shared" si="84"/>
        <v>0</v>
      </c>
    </row>
    <row r="63" spans="1:54" ht="96.6" outlineLevel="1">
      <c r="A63" s="132"/>
      <c r="B63" s="136"/>
      <c r="C63" s="38"/>
      <c r="D63" s="86" t="s">
        <v>594</v>
      </c>
      <c r="E63" s="86" t="s">
        <v>405</v>
      </c>
      <c r="F63" s="88" t="s">
        <v>432</v>
      </c>
      <c r="G63" s="89" t="s">
        <v>440</v>
      </c>
      <c r="H63" s="180" t="s">
        <v>260</v>
      </c>
      <c r="I63" s="146"/>
      <c r="J63" s="146"/>
      <c r="K63" s="146"/>
      <c r="L63" s="147">
        <f>SUM(L59:L62)</f>
        <v>0</v>
      </c>
      <c r="M63" s="147">
        <f>SUM(M59:M62)</f>
        <v>0</v>
      </c>
      <c r="N63" s="146"/>
      <c r="O63" s="146"/>
      <c r="P63" s="146"/>
      <c r="Q63" s="146"/>
      <c r="R63" s="147">
        <f t="shared" ref="R63:U63" si="91">SUM(R59:R62)</f>
        <v>360000</v>
      </c>
      <c r="S63" s="147">
        <f t="shared" si="91"/>
        <v>270000</v>
      </c>
      <c r="T63" s="147">
        <f t="shared" si="91"/>
        <v>0</v>
      </c>
      <c r="U63" s="147">
        <f t="shared" si="91"/>
        <v>0</v>
      </c>
      <c r="V63" s="146"/>
      <c r="W63" s="146"/>
      <c r="X63" s="146"/>
      <c r="Y63" s="147">
        <f>SUM(Y59:Y62)</f>
        <v>0</v>
      </c>
      <c r="Z63" s="146"/>
      <c r="AA63" s="146"/>
      <c r="AB63" s="147">
        <f t="shared" ref="AB63:AF63" si="92">SUM(AB59:AB62)</f>
        <v>209000</v>
      </c>
      <c r="AC63" s="147">
        <f t="shared" si="92"/>
        <v>0</v>
      </c>
      <c r="AD63" s="147">
        <f t="shared" si="92"/>
        <v>0</v>
      </c>
      <c r="AE63" s="147">
        <f t="shared" si="92"/>
        <v>167800</v>
      </c>
      <c r="AF63" s="147">
        <f t="shared" si="92"/>
        <v>1006800</v>
      </c>
      <c r="AG63" s="146"/>
      <c r="AH63" s="146"/>
      <c r="AI63" s="146"/>
      <c r="AJ63" s="147">
        <f t="shared" ref="AJ63:AN63" si="93">SUM(AJ59:AJ62)</f>
        <v>0</v>
      </c>
      <c r="AK63" s="147">
        <f t="shared" si="93"/>
        <v>0</v>
      </c>
      <c r="AL63" s="147">
        <f t="shared" si="93"/>
        <v>0</v>
      </c>
      <c r="AM63" s="147">
        <f t="shared" si="93"/>
        <v>0</v>
      </c>
      <c r="AN63" s="147">
        <f t="shared" si="93"/>
        <v>0</v>
      </c>
      <c r="AO63" s="166"/>
      <c r="AP63" s="32"/>
      <c r="AQ63" s="147">
        <f t="shared" ref="AQ63:BB63" si="94">SUM(AQ59:AQ62)</f>
        <v>0</v>
      </c>
      <c r="AR63" s="147">
        <f t="shared" si="94"/>
        <v>1006800</v>
      </c>
      <c r="AS63" s="147">
        <f t="shared" si="94"/>
        <v>0</v>
      </c>
      <c r="AT63" s="147">
        <f t="shared" si="94"/>
        <v>1006800</v>
      </c>
      <c r="AU63" s="147">
        <f t="shared" si="94"/>
        <v>0</v>
      </c>
      <c r="AV63" s="147">
        <f t="shared" si="94"/>
        <v>0</v>
      </c>
      <c r="AW63" s="147">
        <f t="shared" si="94"/>
        <v>0</v>
      </c>
      <c r="AX63" s="147">
        <f t="shared" si="94"/>
        <v>0</v>
      </c>
      <c r="AY63" s="147">
        <f t="shared" si="94"/>
        <v>0</v>
      </c>
      <c r="AZ63" s="147">
        <f t="shared" si="94"/>
        <v>0</v>
      </c>
      <c r="BA63" s="147">
        <f t="shared" si="94"/>
        <v>0</v>
      </c>
      <c r="BB63" s="147">
        <f t="shared" si="94"/>
        <v>-1006800</v>
      </c>
    </row>
    <row r="64" spans="1:54" ht="93.6" outlineLevel="2">
      <c r="A64" s="132"/>
      <c r="B64" s="136"/>
      <c r="C64" s="38"/>
      <c r="D64" s="137"/>
      <c r="E64" s="137"/>
      <c r="F64" s="87"/>
      <c r="G64" s="82"/>
      <c r="H64" s="209" t="s">
        <v>478</v>
      </c>
      <c r="I64" s="138"/>
      <c r="J64" s="139"/>
      <c r="K64" s="139"/>
      <c r="L64" s="140" t="str">
        <f>IF(I64&lt;&gt;0,((VLOOKUP(I64,'1. Standard_Cost'!$B$4:$D$9,2)+VLOOKUP(I64,'1. Standard_Cost'!$B$4:$D$9,3))*J64*K64),"0")</f>
        <v>0</v>
      </c>
      <c r="M64" s="140">
        <f>L64*'1. Standard_Cost'!$F$4</f>
        <v>0</v>
      </c>
      <c r="N64" s="141"/>
      <c r="O64" s="141"/>
      <c r="P64" s="141"/>
      <c r="Q64" s="141"/>
      <c r="R64" s="142">
        <f>'1. Standard_Cost'!$B$13*N64*P64</f>
        <v>0</v>
      </c>
      <c r="S64" s="142">
        <f>N64*O64*P64*'1. Standard_Cost'!$C$13</f>
        <v>0</v>
      </c>
      <c r="T64" s="142">
        <f>N64*P64*Q64*'1. Standard_Cost'!$D$13</f>
        <v>0</v>
      </c>
      <c r="U64" s="142">
        <f>N64*O64*'1. Standard_Cost'!$E$13</f>
        <v>0</v>
      </c>
      <c r="V64" s="141"/>
      <c r="W64" s="141"/>
      <c r="X64" s="141"/>
      <c r="Y64" s="142">
        <f>+V64*((X64*'1. Standard_Cost'!$B$17)+(W64*X64*'1. Standard_Cost'!$C$17))</f>
        <v>0</v>
      </c>
      <c r="Z64" s="141"/>
      <c r="AA64" s="141">
        <v>0</v>
      </c>
      <c r="AB64" s="142">
        <f>+Z64*'1. Standard_Cost'!$B$21+AA64*'1. Standard_Cost'!$C$21</f>
        <v>0</v>
      </c>
      <c r="AC64" s="143">
        <v>0</v>
      </c>
      <c r="AD64" s="144"/>
      <c r="AE64" s="142">
        <f>SUM(AD64,AC64,AB64,Y64,U64,T64,S64,R64)*'1. Standard_Cost'!$B$29</f>
        <v>0</v>
      </c>
      <c r="AF64" s="142">
        <f t="shared" ref="AF64:AF74" si="95">SUM(AE64,AD64,AC64,AB64,Y64,U64,T64,S64,R64)</f>
        <v>0</v>
      </c>
      <c r="AG64" s="141"/>
      <c r="AH64" s="141"/>
      <c r="AI64" s="141"/>
      <c r="AJ64" s="145"/>
      <c r="AK64" s="145"/>
      <c r="AL64" s="145"/>
      <c r="AM64" s="142">
        <f>AG64*'1. Standard_Cost'!$B$25+'Incremental_Cost Year 3'!AH64*'1. Standard_Cost'!$C$25+'Incremental_Cost Year 3'!AI64*'1. Standard_Cost'!$D$25+'Incremental_Cost Year 3'!AJ64+'Incremental_Cost Year 3'!AL64+AK64</f>
        <v>0</v>
      </c>
      <c r="AN64" s="142">
        <f>AM64*'1. Standard_Cost'!$C$29</f>
        <v>0</v>
      </c>
      <c r="AO64" s="160"/>
      <c r="AQ64" s="20">
        <f t="shared" ref="AQ64:AQ65" si="96">L64+M64</f>
        <v>0</v>
      </c>
      <c r="AR64" s="20">
        <f t="shared" ref="AR64:AR65" si="97">AF64</f>
        <v>0</v>
      </c>
      <c r="AS64" s="20">
        <f t="shared" ref="AS64:AS65" si="98">AM64+AN64</f>
        <v>0</v>
      </c>
      <c r="AT64" s="20">
        <f>SUM(AQ64,AR64,AS64)</f>
        <v>0</v>
      </c>
      <c r="AU64" s="24"/>
      <c r="AV64" s="24"/>
      <c r="AW64" s="24"/>
      <c r="AX64" s="24"/>
      <c r="AY64" s="24"/>
      <c r="AZ64" s="24"/>
      <c r="BA64" s="24"/>
      <c r="BB64" s="25">
        <f t="shared" ref="BB64:BB74" si="99">SUM(AU64:BA64)-AT64</f>
        <v>0</v>
      </c>
    </row>
    <row r="65" spans="1:54" ht="109.2" outlineLevel="2">
      <c r="A65" s="132"/>
      <c r="B65" s="136"/>
      <c r="C65" s="38"/>
      <c r="D65" s="84"/>
      <c r="E65" s="84"/>
      <c r="F65" s="84"/>
      <c r="G65" s="83"/>
      <c r="H65" s="209" t="s">
        <v>604</v>
      </c>
      <c r="I65" s="138"/>
      <c r="J65" s="139"/>
      <c r="K65" s="139"/>
      <c r="L65" s="140" t="str">
        <f>IF(I65&lt;&gt;0,((VLOOKUP(I65,'1. Standard_Cost'!$B$4:$D$9,2)+VLOOKUP(I65,'1. Standard_Cost'!$B$4:$D$9,3))*J65*K65),"0")</f>
        <v>0</v>
      </c>
      <c r="M65" s="140">
        <f>L65*'1. Standard_Cost'!$F$4</f>
        <v>0</v>
      </c>
      <c r="N65" s="141">
        <v>1</v>
      </c>
      <c r="O65" s="141">
        <v>1</v>
      </c>
      <c r="P65" s="141">
        <v>15</v>
      </c>
      <c r="Q65" s="141"/>
      <c r="R65" s="142">
        <f>'1. Standard_Cost'!$B$13*N65*P65</f>
        <v>30000</v>
      </c>
      <c r="S65" s="142">
        <f>N65*O65*P65*'1. Standard_Cost'!$C$13</f>
        <v>22500</v>
      </c>
      <c r="T65" s="142">
        <f>N65*P65*Q65*'1. Standard_Cost'!$D$13</f>
        <v>0</v>
      </c>
      <c r="U65" s="142">
        <f>N65*O65*'1. Standard_Cost'!$F$13</f>
        <v>0</v>
      </c>
      <c r="V65" s="141"/>
      <c r="W65" s="141"/>
      <c r="X65" s="141"/>
      <c r="Y65" s="142">
        <f>+V65*((X65*'1. Standard_Cost'!$B$17)+(W65*X65*'1. Standard_Cost'!$C$17))</f>
        <v>0</v>
      </c>
      <c r="Z65" s="141"/>
      <c r="AA65" s="141">
        <v>1</v>
      </c>
      <c r="AB65" s="142">
        <f>+Z65*'1. Standard_Cost'!$B$21+AA65*'1. Standard_Cost'!$C$21</f>
        <v>19000</v>
      </c>
      <c r="AC65" s="143">
        <f>50000+5000</f>
        <v>55000</v>
      </c>
      <c r="AD65" s="144"/>
      <c r="AE65" s="142">
        <f>SUM(AD65,AC65,AB65,Y65,U65,T65,S65,R65)*'1. Standard_Cost'!$B$29</f>
        <v>25300</v>
      </c>
      <c r="AF65" s="142">
        <f t="shared" si="95"/>
        <v>151800</v>
      </c>
      <c r="AG65" s="141"/>
      <c r="AH65" s="141"/>
      <c r="AI65" s="141"/>
      <c r="AJ65" s="145"/>
      <c r="AK65" s="145"/>
      <c r="AL65" s="145"/>
      <c r="AM65" s="142">
        <f>AG65*'1. Standard_Cost'!$B$25+'Incremental_Cost Year 6'!AH65*'1. Standard_Cost'!$C$25+'Incremental_Cost Year 6'!AI65*'1. Standard_Cost'!$D$25+'Incremental_Cost Year 6'!AJ65+'Incremental_Cost Year 6'!AL65+AK65</f>
        <v>0</v>
      </c>
      <c r="AN65" s="142">
        <f>AM65*'1. Standard_Cost'!$C$29</f>
        <v>0</v>
      </c>
      <c r="AO65" s="160"/>
      <c r="AQ65" s="20">
        <f t="shared" si="96"/>
        <v>0</v>
      </c>
      <c r="AR65" s="20">
        <f t="shared" si="97"/>
        <v>151800</v>
      </c>
      <c r="AS65" s="20">
        <f t="shared" si="98"/>
        <v>0</v>
      </c>
      <c r="AT65" s="20">
        <f t="shared" ref="AT65" si="100">SUM(AQ65,AR65,AS65)</f>
        <v>151800</v>
      </c>
      <c r="AU65" s="24"/>
      <c r="AV65" s="24"/>
      <c r="AW65" s="24"/>
      <c r="AX65" s="24"/>
      <c r="AY65" s="24"/>
      <c r="AZ65" s="24"/>
      <c r="BA65" s="24"/>
      <c r="BB65" s="25">
        <f t="shared" si="99"/>
        <v>-151800</v>
      </c>
    </row>
    <row r="66" spans="1:54" ht="109.2" outlineLevel="2">
      <c r="A66" s="132"/>
      <c r="B66" s="136"/>
      <c r="C66" s="231"/>
      <c r="D66" s="84"/>
      <c r="E66" s="84"/>
      <c r="F66" s="84"/>
      <c r="G66" s="83"/>
      <c r="H66" s="209" t="s">
        <v>480</v>
      </c>
      <c r="I66" s="138" t="s">
        <v>4</v>
      </c>
      <c r="J66" s="139">
        <v>3</v>
      </c>
      <c r="K66" s="139">
        <v>3</v>
      </c>
      <c r="L66" s="140">
        <f>IF(I66&lt;&gt;0,((VLOOKUP(I66,'1. Standard_Cost'!$B$4:$D$9,2)+VLOOKUP(I66,'1. Standard_Cost'!$B$4:$D$9,3))*J66*K66),"0")</f>
        <v>726750</v>
      </c>
      <c r="M66" s="140">
        <f>L66*'1. Standard_Cost'!$F$4</f>
        <v>121367.25</v>
      </c>
      <c r="N66" s="141"/>
      <c r="O66" s="141"/>
      <c r="P66" s="141"/>
      <c r="Q66" s="141"/>
      <c r="R66" s="142">
        <f>'1. Standard_Cost'!$B$13*N66*P66</f>
        <v>0</v>
      </c>
      <c r="S66" s="142">
        <f>N66*O66*P66*'1. Standard_Cost'!$C$13</f>
        <v>0</v>
      </c>
      <c r="T66" s="142">
        <f>N66*P66*Q66*'1. Standard_Cost'!$D$13</f>
        <v>0</v>
      </c>
      <c r="U66" s="142">
        <f>N66*O66*'1. Standard_Cost'!$E$13</f>
        <v>0</v>
      </c>
      <c r="V66" s="141"/>
      <c r="W66" s="141"/>
      <c r="X66" s="141"/>
      <c r="Y66" s="142">
        <f>+V66*((X66*'1. Standard_Cost'!$B$17)+(W66*X66*'1. Standard_Cost'!$C$17))</f>
        <v>0</v>
      </c>
      <c r="Z66" s="141"/>
      <c r="AA66" s="141"/>
      <c r="AB66" s="142">
        <f>+Z66*'1. Standard_Cost'!$B$21+AA66*'1. Standard_Cost'!$C$21</f>
        <v>0</v>
      </c>
      <c r="AC66" s="143">
        <f>10*300*2</f>
        <v>6000</v>
      </c>
      <c r="AD66" s="144"/>
      <c r="AE66" s="142">
        <f>SUM(AD66,AC66,AB66,Y66,U66,T66,S66,R66)*'1. Standard_Cost'!$B$29</f>
        <v>1200</v>
      </c>
      <c r="AF66" s="142">
        <f t="shared" si="95"/>
        <v>7200</v>
      </c>
      <c r="AG66" s="141"/>
      <c r="AH66" s="141"/>
      <c r="AI66" s="141"/>
      <c r="AJ66" s="145"/>
      <c r="AK66" s="145"/>
      <c r="AL66" s="145"/>
      <c r="AM66" s="142">
        <f>AG66*'1. Standard_Cost'!$B$25+'Incremental_Cost Year 3'!AH66*'1. Standard_Cost'!$C$25+'Incremental_Cost Year 3'!AI66*'1. Standard_Cost'!$D$25+'Incremental_Cost Year 3'!AJ66+'Incremental_Cost Year 3'!AL66+AK66</f>
        <v>0</v>
      </c>
      <c r="AN66" s="142">
        <f>AM66*'1. Standard_Cost'!$C$29</f>
        <v>0</v>
      </c>
      <c r="AO66" s="160"/>
      <c r="AQ66" s="20">
        <f t="shared" ref="AQ66:AQ74" si="101">L66+M66</f>
        <v>848117.25</v>
      </c>
      <c r="AR66" s="20">
        <f t="shared" ref="AR66:AR74" si="102">AF66</f>
        <v>7200</v>
      </c>
      <c r="AS66" s="20">
        <f t="shared" ref="AS66:AS74" si="103">AM66+AN66</f>
        <v>0</v>
      </c>
      <c r="AT66" s="20">
        <f t="shared" ref="AT66:AT74" si="104">SUM(AQ66,AR66,AS66)</f>
        <v>855317.25</v>
      </c>
      <c r="AU66" s="24">
        <f>AT66</f>
        <v>855317.25</v>
      </c>
      <c r="AV66" s="24"/>
      <c r="AW66" s="24"/>
      <c r="AX66" s="24"/>
      <c r="AY66" s="24"/>
      <c r="AZ66" s="24"/>
      <c r="BA66" s="24"/>
      <c r="BB66" s="25">
        <f t="shared" si="99"/>
        <v>0</v>
      </c>
    </row>
    <row r="67" spans="1:54" ht="46.8" outlineLevel="1">
      <c r="A67" s="132"/>
      <c r="B67" s="136"/>
      <c r="C67" s="231"/>
      <c r="D67" s="84"/>
      <c r="E67" s="84"/>
      <c r="F67" s="84"/>
      <c r="G67" s="83"/>
      <c r="H67" s="209" t="s">
        <v>481</v>
      </c>
      <c r="I67" s="138" t="s">
        <v>4</v>
      </c>
      <c r="J67" s="139">
        <v>1</v>
      </c>
      <c r="K67" s="139">
        <v>4</v>
      </c>
      <c r="L67" s="140">
        <f>IF(I67&lt;&gt;0,((VLOOKUP(I67,'1. Standard_Cost'!$B$4:$D$9,2)+VLOOKUP(I67,'1. Standard_Cost'!$B$4:$D$9,3))*J67*K67),"0")</f>
        <v>323000</v>
      </c>
      <c r="M67" s="140">
        <f>L67*'1. Standard_Cost'!$F$4</f>
        <v>53941</v>
      </c>
      <c r="N67" s="141"/>
      <c r="O67" s="141"/>
      <c r="P67" s="141"/>
      <c r="Q67" s="141"/>
      <c r="R67" s="142">
        <f>'1. Standard_Cost'!$B$13*N67*P67</f>
        <v>0</v>
      </c>
      <c r="S67" s="142">
        <f>N67*O67*P67*'1. Standard_Cost'!$C$13</f>
        <v>0</v>
      </c>
      <c r="T67" s="142">
        <f>N67*P67*Q67*'1. Standard_Cost'!$D$13</f>
        <v>0</v>
      </c>
      <c r="U67" s="142">
        <f>N67*O67*'1. Standard_Cost'!$E$13</f>
        <v>0</v>
      </c>
      <c r="V67" s="141"/>
      <c r="W67" s="141"/>
      <c r="X67" s="141"/>
      <c r="Y67" s="142">
        <f>+V67*((X67*'1. Standard_Cost'!$B$17)+(W67*X67*'1. Standard_Cost'!$C$17))</f>
        <v>0</v>
      </c>
      <c r="Z67" s="141"/>
      <c r="AA67" s="141"/>
      <c r="AB67" s="142">
        <f>+Z67*'1. Standard_Cost'!$B$21+AA67*'1. Standard_Cost'!$C$21</f>
        <v>0</v>
      </c>
      <c r="AC67" s="143"/>
      <c r="AD67" s="144"/>
      <c r="AE67" s="142">
        <f>SUM(AD67,AC67,AB67,Y67,U67,T67,S67,R67)*'1. Standard_Cost'!$B$29</f>
        <v>0</v>
      </c>
      <c r="AF67" s="142">
        <f t="shared" si="95"/>
        <v>0</v>
      </c>
      <c r="AG67" s="141"/>
      <c r="AH67" s="141"/>
      <c r="AI67" s="141"/>
      <c r="AJ67" s="145"/>
      <c r="AK67" s="145"/>
      <c r="AL67" s="145"/>
      <c r="AM67" s="142">
        <f>AG67*'1. Standard_Cost'!$B$25+'Incremental_Cost Year 3'!AH67*'1. Standard_Cost'!$C$25+'Incremental_Cost Year 3'!AI67*'1. Standard_Cost'!$D$25+'Incremental_Cost Year 3'!AJ67+'Incremental_Cost Year 3'!AL67+AK67</f>
        <v>0</v>
      </c>
      <c r="AN67" s="142">
        <f>AM67*'1. Standard_Cost'!$C$29</f>
        <v>0</v>
      </c>
      <c r="AO67" s="160"/>
      <c r="AQ67" s="20">
        <f t="shared" si="101"/>
        <v>376941</v>
      </c>
      <c r="AR67" s="20">
        <f t="shared" si="102"/>
        <v>0</v>
      </c>
      <c r="AS67" s="20">
        <f t="shared" si="103"/>
        <v>0</v>
      </c>
      <c r="AT67" s="20">
        <f t="shared" si="104"/>
        <v>376941</v>
      </c>
      <c r="AU67" s="24">
        <f>AQ67</f>
        <v>376941</v>
      </c>
      <c r="AV67" s="24"/>
      <c r="AW67" s="24"/>
      <c r="AX67" s="24"/>
      <c r="AY67" s="24"/>
      <c r="AZ67" s="24"/>
      <c r="BA67" s="24"/>
      <c r="BB67" s="25">
        <f t="shared" si="99"/>
        <v>0</v>
      </c>
    </row>
    <row r="68" spans="1:54" ht="93.6" outlineLevel="2">
      <c r="A68" s="132"/>
      <c r="B68" s="136"/>
      <c r="C68" s="231"/>
      <c r="D68" s="84"/>
      <c r="E68" s="84"/>
      <c r="F68" s="84"/>
      <c r="G68" s="83"/>
      <c r="H68" s="209" t="s">
        <v>570</v>
      </c>
      <c r="I68" s="138"/>
      <c r="J68" s="139"/>
      <c r="K68" s="139"/>
      <c r="L68" s="140" t="str">
        <f>IF(I68&lt;&gt;0,((VLOOKUP(I68,'1. Standard_Cost'!$B$4:$D$9,2)+VLOOKUP(I68,'1. Standard_Cost'!$B$4:$D$9,3))*J68*K68),"0")</f>
        <v>0</v>
      </c>
      <c r="M68" s="140">
        <f>L68*'1. Standard_Cost'!$F$4</f>
        <v>0</v>
      </c>
      <c r="N68" s="141"/>
      <c r="O68" s="141"/>
      <c r="P68" s="141"/>
      <c r="Q68" s="141"/>
      <c r="R68" s="142">
        <f>'1. Standard_Cost'!$B$13*N68*P68</f>
        <v>0</v>
      </c>
      <c r="S68" s="142">
        <f>N68*O68*P68*'1. Standard_Cost'!$C$13</f>
        <v>0</v>
      </c>
      <c r="T68" s="142">
        <f>N68*P68*Q68*'1. Standard_Cost'!$D$13</f>
        <v>0</v>
      </c>
      <c r="U68" s="142">
        <f>N68*O68*'1. Standard_Cost'!$E$13</f>
        <v>0</v>
      </c>
      <c r="V68" s="141"/>
      <c r="W68" s="141"/>
      <c r="X68" s="141"/>
      <c r="Y68" s="142">
        <f>+V68*((X68*'1. Standard_Cost'!$B$17)+(W68*X68*'1. Standard_Cost'!$C$17))</f>
        <v>0</v>
      </c>
      <c r="Z68" s="141"/>
      <c r="AA68" s="141"/>
      <c r="AB68" s="142">
        <f>+Z68*'1. Standard_Cost'!$B$21+AA68*'1. Standard_Cost'!$C$21</f>
        <v>0</v>
      </c>
      <c r="AC68" s="143"/>
      <c r="AD68" s="144"/>
      <c r="AE68" s="142">
        <f>SUM(AD68,AC68,AB68,Y68,U68,T68,S68,R68)*'1. Standard_Cost'!$B$29</f>
        <v>0</v>
      </c>
      <c r="AF68" s="142">
        <f t="shared" si="95"/>
        <v>0</v>
      </c>
      <c r="AG68" s="141"/>
      <c r="AH68" s="141"/>
      <c r="AI68" s="141"/>
      <c r="AJ68" s="145"/>
      <c r="AK68" s="145"/>
      <c r="AL68" s="145"/>
      <c r="AM68" s="142">
        <f>AG68*'1. Standard_Cost'!$B$25+'Incremental_Cost Year 3'!AH68*'1. Standard_Cost'!$C$25+'Incremental_Cost Year 3'!AI68*'1. Standard_Cost'!$D$25+'Incremental_Cost Year 3'!AJ68+'Incremental_Cost Year 3'!AL68+AK68</f>
        <v>0</v>
      </c>
      <c r="AN68" s="142">
        <f>AM68*'1. Standard_Cost'!$C$29</f>
        <v>0</v>
      </c>
      <c r="AO68" s="160"/>
      <c r="AQ68" s="20">
        <f t="shared" si="101"/>
        <v>0</v>
      </c>
      <c r="AR68" s="20">
        <f t="shared" si="102"/>
        <v>0</v>
      </c>
      <c r="AS68" s="20">
        <f t="shared" si="103"/>
        <v>0</v>
      </c>
      <c r="AT68" s="20">
        <f t="shared" si="104"/>
        <v>0</v>
      </c>
      <c r="AU68" s="24"/>
      <c r="AV68" s="24"/>
      <c r="AW68" s="24"/>
      <c r="AX68" s="24"/>
      <c r="AY68" s="24"/>
      <c r="AZ68" s="24"/>
      <c r="BA68" s="24"/>
      <c r="BB68" s="25">
        <f t="shared" si="99"/>
        <v>0</v>
      </c>
    </row>
    <row r="69" spans="1:54" ht="202.8" outlineLevel="2">
      <c r="A69" s="132"/>
      <c r="B69" s="136"/>
      <c r="C69" s="231"/>
      <c r="D69" s="84"/>
      <c r="E69" s="84"/>
      <c r="F69" s="84"/>
      <c r="G69" s="83"/>
      <c r="H69" s="209" t="s">
        <v>572</v>
      </c>
      <c r="I69" s="138"/>
      <c r="J69" s="139"/>
      <c r="K69" s="139"/>
      <c r="L69" s="140" t="str">
        <f>IF(I69&lt;&gt;0,((VLOOKUP(I69,'1. Standard_Cost'!$B$4:$D$9,2)+VLOOKUP(I69,'1. Standard_Cost'!$B$4:$D$9,3))*J69*K69),"0")</f>
        <v>0</v>
      </c>
      <c r="M69" s="140">
        <f>L69*'1. Standard_Cost'!$F$4</f>
        <v>0</v>
      </c>
      <c r="N69" s="141"/>
      <c r="O69" s="141"/>
      <c r="P69" s="141"/>
      <c r="Q69" s="141"/>
      <c r="R69" s="142">
        <f>'1. Standard_Cost'!$B$13*N69*P69</f>
        <v>0</v>
      </c>
      <c r="S69" s="142">
        <f>N69*O69*P69*'1. Standard_Cost'!$C$13</f>
        <v>0</v>
      </c>
      <c r="T69" s="142">
        <f>N69*P69*Q69*'1. Standard_Cost'!$D$13</f>
        <v>0</v>
      </c>
      <c r="U69" s="142">
        <f>N69*O69*'1. Standard_Cost'!$E$13</f>
        <v>0</v>
      </c>
      <c r="V69" s="141"/>
      <c r="W69" s="141"/>
      <c r="X69" s="141"/>
      <c r="Y69" s="142">
        <f>+V69*((X69*'1. Standard_Cost'!$B$17)+(W69*X69*'1. Standard_Cost'!$C$17))</f>
        <v>0</v>
      </c>
      <c r="Z69" s="141"/>
      <c r="AA69" s="141"/>
      <c r="AB69" s="142">
        <f>+Z69*'1. Standard_Cost'!$B$21+AA69*'1. Standard_Cost'!$C$21</f>
        <v>0</v>
      </c>
      <c r="AC69" s="143">
        <f>1500*2*300</f>
        <v>900000</v>
      </c>
      <c r="AD69" s="144"/>
      <c r="AE69" s="142">
        <f>SUM(AD69,AC69,AB69,Y69,U69,T69,S69,R69)*'1. Standard_Cost'!$B$29</f>
        <v>180000</v>
      </c>
      <c r="AF69" s="142">
        <f t="shared" si="95"/>
        <v>1080000</v>
      </c>
      <c r="AG69" s="141"/>
      <c r="AH69" s="141"/>
      <c r="AI69" s="141"/>
      <c r="AJ69" s="145"/>
      <c r="AK69" s="145"/>
      <c r="AL69" s="145"/>
      <c r="AM69" s="142">
        <f>AG69*'1. Standard_Cost'!$B$25+'Incremental_Cost Year 3'!AH69*'1. Standard_Cost'!$C$25+'Incremental_Cost Year 3'!AI69*'1. Standard_Cost'!$D$25+'Incremental_Cost Year 3'!AJ69+'Incremental_Cost Year 3'!AL69+AK69</f>
        <v>0</v>
      </c>
      <c r="AN69" s="142">
        <f>AM69*'1. Standard_Cost'!$C$29</f>
        <v>0</v>
      </c>
      <c r="AO69" s="160"/>
      <c r="AQ69" s="20">
        <f t="shared" si="101"/>
        <v>0</v>
      </c>
      <c r="AR69" s="20">
        <f t="shared" si="102"/>
        <v>1080000</v>
      </c>
      <c r="AS69" s="20">
        <f t="shared" si="103"/>
        <v>0</v>
      </c>
      <c r="AT69" s="20">
        <f t="shared" si="104"/>
        <v>1080000</v>
      </c>
      <c r="AU69" s="24">
        <f t="shared" ref="AU69:AU74" si="105">AT69</f>
        <v>1080000</v>
      </c>
      <c r="AV69" s="24"/>
      <c r="AW69" s="24"/>
      <c r="AX69" s="24"/>
      <c r="AY69" s="24">
        <v>0</v>
      </c>
      <c r="AZ69" s="24">
        <v>0</v>
      </c>
      <c r="BA69" s="24"/>
      <c r="BB69" s="25">
        <f t="shared" si="99"/>
        <v>0</v>
      </c>
    </row>
    <row r="70" spans="1:54" ht="265.2" outlineLevel="2">
      <c r="A70" s="132"/>
      <c r="B70" s="136"/>
      <c r="C70" s="231"/>
      <c r="D70" s="84"/>
      <c r="E70" s="84"/>
      <c r="F70" s="84"/>
      <c r="G70" s="83"/>
      <c r="H70" s="209" t="s">
        <v>487</v>
      </c>
      <c r="I70" s="138" t="s">
        <v>436</v>
      </c>
      <c r="J70" s="139">
        <v>8.5</v>
      </c>
      <c r="K70" s="139">
        <v>1</v>
      </c>
      <c r="L70" s="140">
        <f>IF(I70&lt;&gt;0,((VLOOKUP(I70,'1. Standard_Cost'!$B$4:$D$9,2)+VLOOKUP(I70,'1. Standard_Cost'!$B$4:$D$9,3))*J70*K70),"0")</f>
        <v>454750</v>
      </c>
      <c r="M70" s="140">
        <f>L70*'1. Standard_Cost'!$F$4</f>
        <v>75943.25</v>
      </c>
      <c r="N70" s="141"/>
      <c r="O70" s="141"/>
      <c r="P70" s="141"/>
      <c r="Q70" s="141"/>
      <c r="R70" s="142">
        <f>'1. Standard_Cost'!$B$13*N70*P70</f>
        <v>0</v>
      </c>
      <c r="S70" s="142">
        <f>N70*O70*P70*'1. Standard_Cost'!$C$13</f>
        <v>0</v>
      </c>
      <c r="T70" s="142">
        <f>N70*P70*Q70*'1. Standard_Cost'!$D$13</f>
        <v>0</v>
      </c>
      <c r="U70" s="142">
        <f>N70*O70*'1. Standard_Cost'!$E$13</f>
        <v>0</v>
      </c>
      <c r="V70" s="141"/>
      <c r="W70" s="141"/>
      <c r="X70" s="141"/>
      <c r="Y70" s="142">
        <f>+V70*((X70*'1. Standard_Cost'!$B$17)+(W70*X70*'1. Standard_Cost'!$C$17))</f>
        <v>0</v>
      </c>
      <c r="Z70" s="141"/>
      <c r="AA70" s="141"/>
      <c r="AB70" s="142">
        <f>+Z70*'1. Standard_Cost'!$B$21+AA70*'1. Standard_Cost'!$C$21</f>
        <v>0</v>
      </c>
      <c r="AC70" s="143"/>
      <c r="AD70" s="144"/>
      <c r="AE70" s="142">
        <f>SUM(AD70,AC70,AB70,Y70,U70,T70,S70,R70)*'1. Standard_Cost'!$B$29</f>
        <v>0</v>
      </c>
      <c r="AF70" s="142">
        <f t="shared" si="95"/>
        <v>0</v>
      </c>
      <c r="AG70" s="141"/>
      <c r="AH70" s="141"/>
      <c r="AI70" s="141"/>
      <c r="AJ70" s="145"/>
      <c r="AK70" s="145"/>
      <c r="AL70" s="145"/>
      <c r="AM70" s="142">
        <f>AG70*'1. Standard_Cost'!$B$25+'Incremental_Cost Year 3'!AH70*'1. Standard_Cost'!$C$25+'Incremental_Cost Year 3'!AI70*'1. Standard_Cost'!$D$25+'Incremental_Cost Year 3'!AJ70+'Incremental_Cost Year 3'!AL70+AK70</f>
        <v>0</v>
      </c>
      <c r="AN70" s="142">
        <f>AM70*'1. Standard_Cost'!$C$29</f>
        <v>0</v>
      </c>
      <c r="AO70" s="160"/>
      <c r="AQ70" s="20">
        <f t="shared" si="101"/>
        <v>530693.25</v>
      </c>
      <c r="AR70" s="20">
        <f t="shared" si="102"/>
        <v>0</v>
      </c>
      <c r="AS70" s="20">
        <f t="shared" si="103"/>
        <v>0</v>
      </c>
      <c r="AT70" s="20">
        <f t="shared" si="104"/>
        <v>530693.25</v>
      </c>
      <c r="AU70" s="24">
        <f t="shared" si="105"/>
        <v>530693.25</v>
      </c>
      <c r="AV70" s="24"/>
      <c r="AW70" s="24"/>
      <c r="AX70" s="24"/>
      <c r="AY70" s="24">
        <f>AT70-AU70</f>
        <v>0</v>
      </c>
      <c r="AZ70" s="24"/>
      <c r="BA70" s="24"/>
      <c r="BB70" s="25">
        <f t="shared" si="99"/>
        <v>0</v>
      </c>
    </row>
    <row r="71" spans="1:54" ht="156" outlineLevel="2">
      <c r="A71" s="132"/>
      <c r="B71" s="136"/>
      <c r="C71" s="231"/>
      <c r="D71" s="84"/>
      <c r="E71" s="84"/>
      <c r="F71" s="84"/>
      <c r="G71" s="83"/>
      <c r="H71" s="209" t="s">
        <v>571</v>
      </c>
      <c r="I71" s="138"/>
      <c r="J71" s="139"/>
      <c r="K71" s="139"/>
      <c r="L71" s="140" t="str">
        <f>IF(I71&lt;&gt;0,((VLOOKUP(I71,'1. Standard_Cost'!$B$4:$D$9,2)+VLOOKUP(I71,'1. Standard_Cost'!$B$4:$D$9,3))*J71*K71),"0")</f>
        <v>0</v>
      </c>
      <c r="M71" s="140">
        <f>L71*'1. Standard_Cost'!$F$4</f>
        <v>0</v>
      </c>
      <c r="N71" s="141"/>
      <c r="O71" s="141"/>
      <c r="P71" s="141"/>
      <c r="Q71" s="141"/>
      <c r="R71" s="142">
        <f>'1. Standard_Cost'!$B$13*N71*P71</f>
        <v>0</v>
      </c>
      <c r="S71" s="142">
        <f>N71*O71*P71*'1. Standard_Cost'!$C$13</f>
        <v>0</v>
      </c>
      <c r="T71" s="142">
        <f>N71*P71*Q71*'1. Standard_Cost'!$D$13</f>
        <v>0</v>
      </c>
      <c r="U71" s="142">
        <f>N71*O71*'1. Standard_Cost'!$E$13</f>
        <v>0</v>
      </c>
      <c r="V71" s="141"/>
      <c r="W71" s="141"/>
      <c r="X71" s="141"/>
      <c r="Y71" s="142">
        <f>+V71*((X71*'1. Standard_Cost'!$B$17)+(W71*X71*'1. Standard_Cost'!$C$17))</f>
        <v>0</v>
      </c>
      <c r="Z71" s="141"/>
      <c r="AA71" s="141"/>
      <c r="AB71" s="142">
        <f>+Z71*'1. Standard_Cost'!$B$21+AA71*'1. Standard_Cost'!$C$21</f>
        <v>0</v>
      </c>
      <c r="AC71" s="143">
        <f>165*480</f>
        <v>79200</v>
      </c>
      <c r="AD71" s="144"/>
      <c r="AE71" s="142">
        <f>SUM(AD71,AC71,AB71,Y71,U71,T71,S71,R71)*'1. Standard_Cost'!$B$29</f>
        <v>15840</v>
      </c>
      <c r="AF71" s="142">
        <f t="shared" si="95"/>
        <v>95040</v>
      </c>
      <c r="AG71" s="141"/>
      <c r="AH71" s="141"/>
      <c r="AI71" s="141"/>
      <c r="AJ71" s="145"/>
      <c r="AK71" s="145"/>
      <c r="AL71" s="145"/>
      <c r="AM71" s="142">
        <f>AG71*'1. Standard_Cost'!$B$25+'Incremental_Cost Year 3'!AH71*'1. Standard_Cost'!$C$25+'Incremental_Cost Year 3'!AI71*'1. Standard_Cost'!$D$25+'Incremental_Cost Year 3'!AJ71+'Incremental_Cost Year 3'!AL71+AK71</f>
        <v>0</v>
      </c>
      <c r="AN71" s="142">
        <f>AM71*'1. Standard_Cost'!$C$29</f>
        <v>0</v>
      </c>
      <c r="AO71" s="160"/>
      <c r="AQ71" s="20">
        <f t="shared" si="101"/>
        <v>0</v>
      </c>
      <c r="AR71" s="20">
        <f t="shared" si="102"/>
        <v>95040</v>
      </c>
      <c r="AS71" s="20">
        <f t="shared" si="103"/>
        <v>0</v>
      </c>
      <c r="AT71" s="20">
        <f t="shared" si="104"/>
        <v>95040</v>
      </c>
      <c r="AU71" s="24">
        <f t="shared" si="105"/>
        <v>95040</v>
      </c>
      <c r="AV71" s="24"/>
      <c r="AW71" s="24"/>
      <c r="AX71" s="24"/>
      <c r="AY71" s="24"/>
      <c r="AZ71" s="24">
        <f>AT71-AU71</f>
        <v>0</v>
      </c>
      <c r="BA71" s="24"/>
      <c r="BB71" s="25">
        <f t="shared" si="99"/>
        <v>0</v>
      </c>
    </row>
    <row r="72" spans="1:54" ht="124.8" outlineLevel="1">
      <c r="A72" s="132"/>
      <c r="B72" s="136"/>
      <c r="C72" s="231"/>
      <c r="D72" s="84"/>
      <c r="E72" s="84"/>
      <c r="F72" s="84"/>
      <c r="G72" s="83"/>
      <c r="H72" s="209" t="s">
        <v>482</v>
      </c>
      <c r="I72" s="138"/>
      <c r="J72" s="139"/>
      <c r="K72" s="139"/>
      <c r="L72" s="140" t="str">
        <f>IF(I72&lt;&gt;0,((VLOOKUP(I72,'1. Standard_Cost'!$B$4:$D$9,2)+VLOOKUP(I72,'1. Standard_Cost'!$B$4:$D$9,3))*J72*K72),"0")</f>
        <v>0</v>
      </c>
      <c r="M72" s="140">
        <f>L72*'1. Standard_Cost'!$F$4</f>
        <v>0</v>
      </c>
      <c r="N72" s="141"/>
      <c r="O72" s="141"/>
      <c r="P72" s="141"/>
      <c r="Q72" s="141"/>
      <c r="R72" s="142">
        <f>'1. Standard_Cost'!$B$13*N72*P72</f>
        <v>0</v>
      </c>
      <c r="S72" s="142">
        <f>N72*O72*P72*'1. Standard_Cost'!$C$13</f>
        <v>0</v>
      </c>
      <c r="T72" s="142">
        <f>N72*P72*Q72*'1. Standard_Cost'!$D$13</f>
        <v>0</v>
      </c>
      <c r="U72" s="142">
        <f>N72*O72*'1. Standard_Cost'!$E$13</f>
        <v>0</v>
      </c>
      <c r="V72" s="141"/>
      <c r="W72" s="141"/>
      <c r="X72" s="141"/>
      <c r="Y72" s="142">
        <f>+V72*((X72*'1. Standard_Cost'!$B$17)+(W72*X72*'1. Standard_Cost'!$C$17))</f>
        <v>0</v>
      </c>
      <c r="Z72" s="141"/>
      <c r="AA72" s="141"/>
      <c r="AB72" s="142">
        <f>+Z72*'1. Standard_Cost'!$B$21+AA72*'1. Standard_Cost'!$C$21</f>
        <v>0</v>
      </c>
      <c r="AC72" s="143">
        <f>4*5000</f>
        <v>20000</v>
      </c>
      <c r="AD72" s="144"/>
      <c r="AE72" s="142">
        <f>SUM(AD72,AC72,AB72,Y72,U72,T72,S72,R72)*'1. Standard_Cost'!$B$29</f>
        <v>4000</v>
      </c>
      <c r="AF72" s="142">
        <f t="shared" si="95"/>
        <v>24000</v>
      </c>
      <c r="AG72" s="141"/>
      <c r="AH72" s="141"/>
      <c r="AI72" s="141"/>
      <c r="AJ72" s="145"/>
      <c r="AK72" s="145"/>
      <c r="AL72" s="145"/>
      <c r="AM72" s="142">
        <f>AG72*'1. Standard_Cost'!$B$25+'Incremental_Cost Year 3'!AH72*'1. Standard_Cost'!$C$25+'Incremental_Cost Year 3'!AI72*'1. Standard_Cost'!$D$25+'Incremental_Cost Year 3'!AJ72+'Incremental_Cost Year 3'!AL72+AK72</f>
        <v>0</v>
      </c>
      <c r="AN72" s="142">
        <f>AM72*'1. Standard_Cost'!$C$29</f>
        <v>0</v>
      </c>
      <c r="AO72" s="160"/>
      <c r="AQ72" s="20">
        <f t="shared" si="101"/>
        <v>0</v>
      </c>
      <c r="AR72" s="20">
        <f t="shared" si="102"/>
        <v>24000</v>
      </c>
      <c r="AS72" s="20">
        <f t="shared" si="103"/>
        <v>0</v>
      </c>
      <c r="AT72" s="20">
        <f t="shared" si="104"/>
        <v>24000</v>
      </c>
      <c r="AU72" s="24">
        <f t="shared" si="105"/>
        <v>24000</v>
      </c>
      <c r="AV72" s="24"/>
      <c r="AW72" s="24"/>
      <c r="AX72" s="24"/>
      <c r="AY72" s="24"/>
      <c r="AZ72" s="24"/>
      <c r="BA72" s="24"/>
      <c r="BB72" s="25">
        <f t="shared" si="99"/>
        <v>0</v>
      </c>
    </row>
    <row r="73" spans="1:54" ht="117" customHeight="1">
      <c r="A73" s="132"/>
      <c r="B73" s="136"/>
      <c r="C73" s="231"/>
      <c r="D73" s="84"/>
      <c r="E73" s="84"/>
      <c r="F73" s="84"/>
      <c r="G73" s="83"/>
      <c r="H73" s="209" t="s">
        <v>483</v>
      </c>
      <c r="I73" s="138" t="s">
        <v>2</v>
      </c>
      <c r="J73" s="139">
        <v>0.85</v>
      </c>
      <c r="K73" s="139">
        <v>1</v>
      </c>
      <c r="L73" s="140">
        <f>IF(I73&lt;&gt;0,((VLOOKUP(I73,'1. Standard_Cost'!$B$4:$D$9,2)+VLOOKUP(I73,'1. Standard_Cost'!$B$4:$D$9,3))*J73*K73),"0")</f>
        <v>102850</v>
      </c>
      <c r="M73" s="140">
        <f>L73*'1. Standard_Cost'!$F$4</f>
        <v>17175.95</v>
      </c>
      <c r="N73" s="141"/>
      <c r="O73" s="141"/>
      <c r="P73" s="141"/>
      <c r="Q73" s="141"/>
      <c r="R73" s="142">
        <f>'1. Standard_Cost'!$B$13*N73*P73</f>
        <v>0</v>
      </c>
      <c r="S73" s="142">
        <f>N73*O73*P73*'1. Standard_Cost'!$C$13</f>
        <v>0</v>
      </c>
      <c r="T73" s="142">
        <f>N73*P73*Q73*'1. Standard_Cost'!$D$13</f>
        <v>0</v>
      </c>
      <c r="U73" s="142">
        <f>N73*O73*'1. Standard_Cost'!$E$13</f>
        <v>0</v>
      </c>
      <c r="V73" s="141"/>
      <c r="W73" s="141"/>
      <c r="X73" s="141"/>
      <c r="Y73" s="142">
        <f>+V73*((X73*'1. Standard_Cost'!$B$17)+(W73*X73*'1. Standard_Cost'!$C$17))</f>
        <v>0</v>
      </c>
      <c r="Z73" s="141"/>
      <c r="AA73" s="141"/>
      <c r="AB73" s="142">
        <f>+Z73*'1. Standard_Cost'!$B$21+AA73*'1. Standard_Cost'!$C$21</f>
        <v>0</v>
      </c>
      <c r="AC73" s="143"/>
      <c r="AD73" s="144"/>
      <c r="AE73" s="142">
        <f>SUM(AD73,AC73,AB73,Y73,U73,T73,S73,R73)*'1. Standard_Cost'!$B$29</f>
        <v>0</v>
      </c>
      <c r="AF73" s="142">
        <f t="shared" si="95"/>
        <v>0</v>
      </c>
      <c r="AG73" s="141"/>
      <c r="AH73" s="141"/>
      <c r="AI73" s="141"/>
      <c r="AJ73" s="145"/>
      <c r="AK73" s="145"/>
      <c r="AL73" s="145"/>
      <c r="AM73" s="142">
        <f>AG73*'1. Standard_Cost'!$B$25+'Incremental_Cost Year 3'!AH73*'1. Standard_Cost'!$C$25+'Incremental_Cost Year 3'!AI73*'1. Standard_Cost'!$D$25+'Incremental_Cost Year 3'!AJ73+'Incremental_Cost Year 3'!AL73+AK73</f>
        <v>0</v>
      </c>
      <c r="AN73" s="142">
        <f>AM73*'1. Standard_Cost'!$C$29</f>
        <v>0</v>
      </c>
      <c r="AO73" s="160"/>
      <c r="AQ73" s="20">
        <f t="shared" si="101"/>
        <v>120025.95</v>
      </c>
      <c r="AR73" s="20">
        <f t="shared" si="102"/>
        <v>0</v>
      </c>
      <c r="AS73" s="20">
        <f t="shared" si="103"/>
        <v>0</v>
      </c>
      <c r="AT73" s="20">
        <f t="shared" si="104"/>
        <v>120025.95</v>
      </c>
      <c r="AU73" s="24">
        <f t="shared" si="105"/>
        <v>120025.95</v>
      </c>
      <c r="AV73" s="24"/>
      <c r="AW73" s="24"/>
      <c r="AX73" s="24"/>
      <c r="AY73" s="24"/>
      <c r="AZ73" s="24"/>
      <c r="BA73" s="24"/>
      <c r="BB73" s="25">
        <f t="shared" si="99"/>
        <v>0</v>
      </c>
    </row>
    <row r="74" spans="1:54" ht="156" outlineLevel="2">
      <c r="A74" s="132"/>
      <c r="B74" s="136"/>
      <c r="C74" s="231"/>
      <c r="D74" s="84"/>
      <c r="E74" s="84"/>
      <c r="F74" s="84"/>
      <c r="G74" s="83"/>
      <c r="H74" s="209" t="s">
        <v>484</v>
      </c>
      <c r="I74" s="138" t="s">
        <v>436</v>
      </c>
      <c r="J74" s="139">
        <v>2.5</v>
      </c>
      <c r="K74" s="139">
        <v>1</v>
      </c>
      <c r="L74" s="140">
        <f>IF(I74&lt;&gt;0,((VLOOKUP(I74,'1. Standard_Cost'!$B$4:$D$9,2)+VLOOKUP(I74,'1. Standard_Cost'!$B$4:$D$9,3))*J74*K74),"0")</f>
        <v>133750</v>
      </c>
      <c r="M74" s="140">
        <f>L74*'1. Standard_Cost'!$F$4</f>
        <v>22336.25</v>
      </c>
      <c r="N74" s="141"/>
      <c r="O74" s="141"/>
      <c r="P74" s="141"/>
      <c r="Q74" s="141"/>
      <c r="R74" s="142">
        <f>'1. Standard_Cost'!$B$13*N74*P74</f>
        <v>0</v>
      </c>
      <c r="S74" s="142">
        <f>N74*O74*P74*'1. Standard_Cost'!$C$13</f>
        <v>0</v>
      </c>
      <c r="T74" s="142">
        <f>N74*P74*Q74*'1. Standard_Cost'!$D$13</f>
        <v>0</v>
      </c>
      <c r="U74" s="142">
        <f>N74*O74*'1. Standard_Cost'!$E$13</f>
        <v>0</v>
      </c>
      <c r="V74" s="141"/>
      <c r="W74" s="141"/>
      <c r="X74" s="141"/>
      <c r="Y74" s="142">
        <f>+V74*((X74*'1. Standard_Cost'!$B$17)+(W74*X74*'1. Standard_Cost'!$C$17))</f>
        <v>0</v>
      </c>
      <c r="Z74" s="141"/>
      <c r="AA74" s="141"/>
      <c r="AB74" s="142">
        <f>+Z74*'1. Standard_Cost'!$B$21+AA74*'1. Standard_Cost'!$C$21</f>
        <v>0</v>
      </c>
      <c r="AC74" s="143"/>
      <c r="AD74" s="144"/>
      <c r="AE74" s="142">
        <f>SUM(AD74,AC74,AB74,Y74,U74,T74,S74,R74)*'1. Standard_Cost'!$B$29</f>
        <v>0</v>
      </c>
      <c r="AF74" s="142">
        <f t="shared" si="95"/>
        <v>0</v>
      </c>
      <c r="AG74" s="141"/>
      <c r="AH74" s="141"/>
      <c r="AI74" s="141"/>
      <c r="AJ74" s="145"/>
      <c r="AK74" s="145"/>
      <c r="AL74" s="145"/>
      <c r="AM74" s="142">
        <f>AG74*'1. Standard_Cost'!$B$25+'Incremental_Cost Year 3'!AH74*'1. Standard_Cost'!$C$25+'Incremental_Cost Year 3'!AI74*'1. Standard_Cost'!$D$25+'Incremental_Cost Year 3'!AJ74+'Incremental_Cost Year 3'!AL74+AK74</f>
        <v>0</v>
      </c>
      <c r="AN74" s="142">
        <f>AM74*'1. Standard_Cost'!$C$29</f>
        <v>0</v>
      </c>
      <c r="AO74" s="160"/>
      <c r="AQ74" s="20">
        <f t="shared" si="101"/>
        <v>156086.25</v>
      </c>
      <c r="AR74" s="20">
        <f t="shared" si="102"/>
        <v>0</v>
      </c>
      <c r="AS74" s="20">
        <f t="shared" si="103"/>
        <v>0</v>
      </c>
      <c r="AT74" s="20">
        <f t="shared" si="104"/>
        <v>156086.25</v>
      </c>
      <c r="AU74" s="24">
        <f t="shared" si="105"/>
        <v>156086.25</v>
      </c>
      <c r="AV74" s="24"/>
      <c r="AW74" s="24"/>
      <c r="AX74" s="24"/>
      <c r="AY74" s="24"/>
      <c r="AZ74" s="24"/>
      <c r="BA74" s="24"/>
      <c r="BB74" s="25">
        <f t="shared" si="99"/>
        <v>0</v>
      </c>
    </row>
    <row r="75" spans="1:54" ht="82.8" outlineLevel="1">
      <c r="A75" s="132"/>
      <c r="B75" s="136"/>
      <c r="C75" s="232"/>
      <c r="D75" s="46" t="s">
        <v>585</v>
      </c>
      <c r="E75" s="86" t="s">
        <v>406</v>
      </c>
      <c r="F75" s="88">
        <v>2022</v>
      </c>
      <c r="G75" s="89">
        <v>2027</v>
      </c>
      <c r="H75" s="183" t="s">
        <v>261</v>
      </c>
      <c r="I75" s="146"/>
      <c r="J75" s="146"/>
      <c r="K75" s="146"/>
      <c r="L75" s="147">
        <f>SUM(L64:L74)</f>
        <v>1741100</v>
      </c>
      <c r="M75" s="147">
        <f>SUM(M64:M74)</f>
        <v>290763.7</v>
      </c>
      <c r="N75" s="147"/>
      <c r="O75" s="146"/>
      <c r="P75" s="146"/>
      <c r="Q75" s="146"/>
      <c r="R75" s="147">
        <f t="shared" ref="R75:U75" si="106">SUM(R64:R74)</f>
        <v>30000</v>
      </c>
      <c r="S75" s="147">
        <f t="shared" si="106"/>
        <v>22500</v>
      </c>
      <c r="T75" s="147">
        <f t="shared" si="106"/>
        <v>0</v>
      </c>
      <c r="U75" s="147">
        <f t="shared" si="106"/>
        <v>0</v>
      </c>
      <c r="V75" s="146"/>
      <c r="W75" s="146"/>
      <c r="X75" s="146"/>
      <c r="Y75" s="147">
        <f>SUM(Y64:Y74)</f>
        <v>0</v>
      </c>
      <c r="Z75" s="146"/>
      <c r="AA75" s="146"/>
      <c r="AB75" s="147">
        <f t="shared" ref="AB75:AF75" si="107">SUM(AB64:AB74)</f>
        <v>19000</v>
      </c>
      <c r="AC75" s="147">
        <f t="shared" si="107"/>
        <v>1060200</v>
      </c>
      <c r="AD75" s="147">
        <f t="shared" si="107"/>
        <v>0</v>
      </c>
      <c r="AE75" s="147">
        <f t="shared" si="107"/>
        <v>226340</v>
      </c>
      <c r="AF75" s="147">
        <f t="shared" si="107"/>
        <v>1358040</v>
      </c>
      <c r="AG75" s="146"/>
      <c r="AH75" s="146"/>
      <c r="AI75" s="146"/>
      <c r="AJ75" s="147">
        <f t="shared" ref="AJ75:AN75" si="108">SUM(AJ64:AJ74)</f>
        <v>0</v>
      </c>
      <c r="AK75" s="147">
        <f t="shared" si="108"/>
        <v>0</v>
      </c>
      <c r="AL75" s="147">
        <f t="shared" si="108"/>
        <v>0</v>
      </c>
      <c r="AM75" s="147">
        <f t="shared" si="108"/>
        <v>0</v>
      </c>
      <c r="AN75" s="147">
        <f t="shared" si="108"/>
        <v>0</v>
      </c>
      <c r="AO75" s="166"/>
      <c r="AP75" s="32"/>
      <c r="AQ75" s="147">
        <f t="shared" ref="AQ75:BB75" si="109">SUM(AQ64:AQ74)</f>
        <v>2031863.7</v>
      </c>
      <c r="AR75" s="147">
        <f t="shared" si="109"/>
        <v>1358040</v>
      </c>
      <c r="AS75" s="147">
        <f t="shared" si="109"/>
        <v>0</v>
      </c>
      <c r="AT75" s="147">
        <f t="shared" si="109"/>
        <v>3389903.7</v>
      </c>
      <c r="AU75" s="147">
        <f t="shared" si="109"/>
        <v>3238103.7</v>
      </c>
      <c r="AV75" s="147">
        <f t="shared" si="109"/>
        <v>0</v>
      </c>
      <c r="AW75" s="147">
        <f t="shared" si="109"/>
        <v>0</v>
      </c>
      <c r="AX75" s="147">
        <f t="shared" si="109"/>
        <v>0</v>
      </c>
      <c r="AY75" s="147">
        <f t="shared" si="109"/>
        <v>0</v>
      </c>
      <c r="AZ75" s="147">
        <f t="shared" si="109"/>
        <v>0</v>
      </c>
      <c r="BA75" s="147">
        <f t="shared" si="109"/>
        <v>0</v>
      </c>
      <c r="BB75" s="147">
        <f t="shared" si="109"/>
        <v>-151800</v>
      </c>
    </row>
    <row r="76" spans="1:54" s="39" customFormat="1">
      <c r="A76" s="148"/>
      <c r="B76" s="149"/>
      <c r="C76" s="224" t="s">
        <v>407</v>
      </c>
      <c r="D76" s="224"/>
      <c r="E76" s="225"/>
      <c r="F76" s="69"/>
      <c r="G76" s="69"/>
      <c r="H76" s="184" t="s">
        <v>258</v>
      </c>
      <c r="I76" s="150"/>
      <c r="J76" s="150"/>
      <c r="K76" s="150"/>
      <c r="L76" s="151">
        <f>SUM(L81)</f>
        <v>0</v>
      </c>
      <c r="M76" s="151">
        <f>SUM(M81)</f>
        <v>0</v>
      </c>
      <c r="N76" s="150"/>
      <c r="O76" s="150"/>
      <c r="P76" s="150"/>
      <c r="Q76" s="150"/>
      <c r="R76" s="151">
        <f t="shared" ref="R76:U76" si="110">SUM(R81)</f>
        <v>360000</v>
      </c>
      <c r="S76" s="151">
        <f t="shared" si="110"/>
        <v>270000</v>
      </c>
      <c r="T76" s="151">
        <f t="shared" si="110"/>
        <v>0</v>
      </c>
      <c r="U76" s="151">
        <f t="shared" si="110"/>
        <v>0</v>
      </c>
      <c r="V76" s="150"/>
      <c r="W76" s="150"/>
      <c r="X76" s="150"/>
      <c r="Y76" s="151">
        <f>SUM(Y81)</f>
        <v>0</v>
      </c>
      <c r="Z76" s="151"/>
      <c r="AA76" s="150"/>
      <c r="AB76" s="151">
        <f t="shared" ref="AB76:AF76" si="111">SUM(AB81)</f>
        <v>228000</v>
      </c>
      <c r="AC76" s="151">
        <f t="shared" si="111"/>
        <v>36000</v>
      </c>
      <c r="AD76" s="151">
        <f t="shared" si="111"/>
        <v>0</v>
      </c>
      <c r="AE76" s="151">
        <f t="shared" si="111"/>
        <v>178800</v>
      </c>
      <c r="AF76" s="151">
        <f t="shared" si="111"/>
        <v>1072800</v>
      </c>
      <c r="AG76" s="150"/>
      <c r="AH76" s="150"/>
      <c r="AI76" s="150"/>
      <c r="AJ76" s="151">
        <f t="shared" ref="AJ76:AN76" si="112">SUM(AJ81)</f>
        <v>0</v>
      </c>
      <c r="AK76" s="151">
        <f t="shared" si="112"/>
        <v>2400000</v>
      </c>
      <c r="AL76" s="151">
        <f t="shared" si="112"/>
        <v>0</v>
      </c>
      <c r="AM76" s="151">
        <f t="shared" si="112"/>
        <v>2400000</v>
      </c>
      <c r="AN76" s="151">
        <f t="shared" si="112"/>
        <v>360000</v>
      </c>
      <c r="AO76" s="167"/>
      <c r="AP76" s="40"/>
      <c r="AQ76" s="151">
        <f t="shared" ref="AQ76:BB76" si="113">SUM(AQ81)</f>
        <v>0</v>
      </c>
      <c r="AR76" s="151">
        <f t="shared" si="113"/>
        <v>1072800</v>
      </c>
      <c r="AS76" s="151">
        <f t="shared" si="113"/>
        <v>2760000</v>
      </c>
      <c r="AT76" s="151">
        <f t="shared" si="113"/>
        <v>3832800</v>
      </c>
      <c r="AU76" s="151">
        <f t="shared" si="113"/>
        <v>2760000</v>
      </c>
      <c r="AV76" s="151">
        <f t="shared" si="113"/>
        <v>0</v>
      </c>
      <c r="AW76" s="151">
        <f t="shared" si="113"/>
        <v>0</v>
      </c>
      <c r="AX76" s="151">
        <f t="shared" si="113"/>
        <v>0</v>
      </c>
      <c r="AY76" s="151"/>
      <c r="AZ76" s="151">
        <f t="shared" si="113"/>
        <v>1072800</v>
      </c>
      <c r="BA76" s="151">
        <f t="shared" si="113"/>
        <v>0</v>
      </c>
      <c r="BB76" s="151">
        <f t="shared" si="113"/>
        <v>0</v>
      </c>
    </row>
    <row r="77" spans="1:54" ht="109.2" outlineLevel="2">
      <c r="A77" s="132"/>
      <c r="B77" s="136"/>
      <c r="C77" s="38"/>
      <c r="D77" s="137"/>
      <c r="E77" s="137"/>
      <c r="F77" s="87"/>
      <c r="G77" s="82"/>
      <c r="H77" s="209" t="s">
        <v>488</v>
      </c>
      <c r="I77" s="16"/>
      <c r="J77" s="17"/>
      <c r="K77" s="17"/>
      <c r="L77" s="140" t="str">
        <f>IF(I77&lt;&gt;0,((VLOOKUP(I77,'1. Standard_Cost'!$B$4:$D$9,2)+VLOOKUP(I77,'1. Standard_Cost'!$B$4:$D$9,3))*J77*K77),"0")</f>
        <v>0</v>
      </c>
      <c r="M77" s="140">
        <f>L77*'1. Standard_Cost'!$F$4</f>
        <v>0</v>
      </c>
      <c r="N77" s="141"/>
      <c r="O77" s="141"/>
      <c r="P77" s="141"/>
      <c r="Q77" s="141"/>
      <c r="R77" s="142">
        <f>'1. Standard_Cost'!$B$13*N77*P77</f>
        <v>0</v>
      </c>
      <c r="S77" s="142">
        <f>N77*O77*P77*'1. Standard_Cost'!$C$13</f>
        <v>0</v>
      </c>
      <c r="T77" s="142">
        <f>N77*P77*Q77*'1. Standard_Cost'!$D$13</f>
        <v>0</v>
      </c>
      <c r="U77" s="142">
        <f>N77*O77*'1. Standard_Cost'!$E$13</f>
        <v>0</v>
      </c>
      <c r="V77" s="141"/>
      <c r="W77" s="141"/>
      <c r="X77" s="141"/>
      <c r="Y77" s="142">
        <f>+V77*((X77*'1. Standard_Cost'!$B$17)+(W77*X77*'1. Standard_Cost'!$C$17))</f>
        <v>0</v>
      </c>
      <c r="Z77" s="141"/>
      <c r="AA77" s="141"/>
      <c r="AB77" s="142">
        <f>+Z77*'1. Standard_Cost'!$B$21+AA77*'1. Standard_Cost'!$C$21</f>
        <v>0</v>
      </c>
      <c r="AC77" s="143"/>
      <c r="AD77" s="144"/>
      <c r="AE77" s="142">
        <f>SUM(AD77,AC77,AB77,Y77,U77,T77,S77,R77)*'1. Standard_Cost'!$B$29</f>
        <v>0</v>
      </c>
      <c r="AF77" s="142">
        <f t="shared" ref="AF77:AF80" si="114">SUM(AE77,AD77,AC77,AB77,Y77,U77,T77,S77,R77)</f>
        <v>0</v>
      </c>
      <c r="AG77" s="141"/>
      <c r="AH77" s="141"/>
      <c r="AI77" s="141"/>
      <c r="AJ77" s="145"/>
      <c r="AK77" s="145"/>
      <c r="AL77" s="145"/>
      <c r="AM77" s="142">
        <f>AG77*'1. Standard_Cost'!$B$25+'Incremental_Cost Year 3'!AH77*'1. Standard_Cost'!$C$25+'Incremental_Cost Year 3'!AI77*'1. Standard_Cost'!$D$25+'Incremental_Cost Year 3'!AJ77+'Incremental_Cost Year 3'!AL77+AK77</f>
        <v>0</v>
      </c>
      <c r="AN77" s="142">
        <f>AM77*'1. Standard_Cost'!$C$29</f>
        <v>0</v>
      </c>
      <c r="AO77" s="160"/>
      <c r="AQ77" s="20">
        <f t="shared" ref="AQ77" si="115">L77+M77</f>
        <v>0</v>
      </c>
      <c r="AR77" s="20">
        <f t="shared" ref="AR77" si="116">AF77</f>
        <v>0</v>
      </c>
      <c r="AS77" s="20">
        <f t="shared" ref="AS77" si="117">AM77+AN77</f>
        <v>0</v>
      </c>
      <c r="AT77" s="20">
        <f>SUM(AQ77,AR77,AS77)</f>
        <v>0</v>
      </c>
      <c r="AU77" s="24"/>
      <c r="AV77" s="24"/>
      <c r="AW77" s="24"/>
      <c r="AX77" s="24"/>
      <c r="AY77" s="24"/>
      <c r="AZ77" s="24">
        <f>AT77-AU77</f>
        <v>0</v>
      </c>
      <c r="BA77" s="24"/>
      <c r="BB77" s="25">
        <f t="shared" ref="BB77:BB80" si="118">SUM(AU77:BA77)-AT77</f>
        <v>0</v>
      </c>
    </row>
    <row r="78" spans="1:54" ht="46.8" outlineLevel="1">
      <c r="A78" s="132"/>
      <c r="B78" s="136"/>
      <c r="C78" s="38"/>
      <c r="D78" s="84"/>
      <c r="E78" s="84"/>
      <c r="F78" s="84"/>
      <c r="G78" s="83"/>
      <c r="H78" s="209" t="s">
        <v>447</v>
      </c>
      <c r="I78" s="138"/>
      <c r="J78" s="139"/>
      <c r="K78" s="139"/>
      <c r="L78" s="140" t="str">
        <f>IF(I78&lt;&gt;0,((VLOOKUP(I78,'1. Standard_Cost'!$B$4:$D$9,2)+VLOOKUP(I78,'1. Standard_Cost'!$B$4:$D$9,3))*J78*K78),"0")</f>
        <v>0</v>
      </c>
      <c r="M78" s="140">
        <f>L78*'1. Standard_Cost'!$F$4</f>
        <v>0</v>
      </c>
      <c r="N78" s="141"/>
      <c r="O78" s="141"/>
      <c r="P78" s="141"/>
      <c r="Q78" s="141"/>
      <c r="R78" s="142">
        <f>'1. Standard_Cost'!$B$13*N78*P78</f>
        <v>0</v>
      </c>
      <c r="S78" s="142">
        <f>N78*O78*P78*'1. Standard_Cost'!$C$13</f>
        <v>0</v>
      </c>
      <c r="T78" s="142">
        <f>N78*P78*Q78*'1. Standard_Cost'!$D$13</f>
        <v>0</v>
      </c>
      <c r="U78" s="142">
        <f>N78*O78*'1. Standard_Cost'!$E$13</f>
        <v>0</v>
      </c>
      <c r="V78" s="141"/>
      <c r="W78" s="141"/>
      <c r="X78" s="141"/>
      <c r="Y78" s="142">
        <f>+V78*((X78*'1. Standard_Cost'!$B$17)+(W78*X78*'1. Standard_Cost'!$C$17))</f>
        <v>0</v>
      </c>
      <c r="Z78" s="141"/>
      <c r="AA78" s="141"/>
      <c r="AB78" s="142">
        <f>+Z78*'1. Standard_Cost'!$B$21+AA78*'1. Standard_Cost'!$C$21</f>
        <v>0</v>
      </c>
      <c r="AC78" s="143"/>
      <c r="AD78" s="144"/>
      <c r="AE78" s="142">
        <f>SUM(AD78,AC78,AB78,Y78,U78,T78,S78,R78)*'1. Standard_Cost'!$B$29</f>
        <v>0</v>
      </c>
      <c r="AF78" s="142">
        <f t="shared" si="114"/>
        <v>0</v>
      </c>
      <c r="AG78" s="141"/>
      <c r="AH78" s="141"/>
      <c r="AI78" s="141"/>
      <c r="AJ78" s="145"/>
      <c r="AK78" s="145"/>
      <c r="AL78" s="145"/>
      <c r="AM78" s="142">
        <f>AG78*'1. Standard_Cost'!$B$25+'Incremental_Cost Year 3'!AH78*'1. Standard_Cost'!$C$25+'Incremental_Cost Year 3'!AI78*'1. Standard_Cost'!$D$25+'Incremental_Cost Year 3'!AJ78+'Incremental_Cost Year 3'!AL78+AK78</f>
        <v>0</v>
      </c>
      <c r="AN78" s="142">
        <f>AM78*'1. Standard_Cost'!$C$29</f>
        <v>0</v>
      </c>
      <c r="AO78" s="160"/>
      <c r="AQ78" s="20">
        <f t="shared" ref="AQ78:AQ80" si="119">L78+M78</f>
        <v>0</v>
      </c>
      <c r="AR78" s="20">
        <f t="shared" ref="AR78:AR80" si="120">AF78</f>
        <v>0</v>
      </c>
      <c r="AS78" s="20">
        <f t="shared" ref="AS78:AS80" si="121">AM78+AN78</f>
        <v>0</v>
      </c>
      <c r="AT78" s="20">
        <f t="shared" ref="AT78:AT80" si="122">SUM(AQ78,AR78,AS78)</f>
        <v>0</v>
      </c>
      <c r="AU78" s="24"/>
      <c r="AV78" s="24"/>
      <c r="AW78" s="24"/>
      <c r="AX78" s="24"/>
      <c r="AY78" s="24"/>
      <c r="AZ78" s="24"/>
      <c r="BA78" s="24"/>
      <c r="BB78" s="25">
        <f t="shared" si="118"/>
        <v>0</v>
      </c>
    </row>
    <row r="79" spans="1:54" ht="124.8" outlineLevel="2">
      <c r="A79" s="132"/>
      <c r="B79" s="136"/>
      <c r="C79" s="38"/>
      <c r="D79" s="84"/>
      <c r="E79" s="84"/>
      <c r="F79" s="84"/>
      <c r="G79" s="83"/>
      <c r="H79" s="209" t="s">
        <v>489</v>
      </c>
      <c r="I79" s="138"/>
      <c r="J79" s="139"/>
      <c r="K79" s="139"/>
      <c r="L79" s="140" t="str">
        <f>IF(I79&lt;&gt;0,((VLOOKUP(I79,'1. Standard_Cost'!$B$4:$D$9,2)+VLOOKUP(I79,'1. Standard_Cost'!$B$4:$D$9,3))*J79*K79),"0")</f>
        <v>0</v>
      </c>
      <c r="M79" s="140">
        <f>L79*'1. Standard_Cost'!$F$4</f>
        <v>0</v>
      </c>
      <c r="N79" s="141">
        <v>12</v>
      </c>
      <c r="O79" s="141">
        <v>1</v>
      </c>
      <c r="P79" s="141">
        <v>15</v>
      </c>
      <c r="Q79" s="141"/>
      <c r="R79" s="142">
        <f>'1. Standard_Cost'!$B$13*N79*P79</f>
        <v>360000</v>
      </c>
      <c r="S79" s="142">
        <f>N79*O79*P79*'1. Standard_Cost'!$C$13</f>
        <v>270000</v>
      </c>
      <c r="T79" s="142">
        <f>N79*P79*Q79*'1. Standard_Cost'!$D$13</f>
        <v>0</v>
      </c>
      <c r="U79" s="142">
        <f>N79*O79*'1. Standard_Cost'!$F$13</f>
        <v>0</v>
      </c>
      <c r="V79" s="141"/>
      <c r="W79" s="141"/>
      <c r="X79" s="141"/>
      <c r="Y79" s="142">
        <f>+V79*((X79*'1. Standard_Cost'!$B$17)+(W79*X79*'1. Standard_Cost'!$C$17))</f>
        <v>0</v>
      </c>
      <c r="Z79" s="141"/>
      <c r="AA79" s="141">
        <v>12</v>
      </c>
      <c r="AB79" s="142">
        <f>+Z79*'1. Standard_Cost'!$B$21+AA79*'1. Standard_Cost'!$C$21</f>
        <v>228000</v>
      </c>
      <c r="AC79" s="143">
        <f>180*200</f>
        <v>36000</v>
      </c>
      <c r="AD79" s="144"/>
      <c r="AE79" s="142">
        <f>SUM(AD79,AC79,AB79,Y79,U79,T79,S79,R79)*'1. Standard_Cost'!$B$29</f>
        <v>178800</v>
      </c>
      <c r="AF79" s="142">
        <f t="shared" si="114"/>
        <v>1072800</v>
      </c>
      <c r="AG79" s="141"/>
      <c r="AH79" s="141"/>
      <c r="AI79" s="141"/>
      <c r="AJ79" s="145"/>
      <c r="AK79" s="145"/>
      <c r="AL79" s="145"/>
      <c r="AM79" s="142">
        <f>AG79*'1. Standard_Cost'!$B$25+'Incremental_Cost Year 3'!AH79*'1. Standard_Cost'!$C$25+'Incremental_Cost Year 3'!AI79*'1. Standard_Cost'!$D$25+'Incremental_Cost Year 3'!AJ79+'Incremental_Cost Year 3'!AL79+AK79</f>
        <v>0</v>
      </c>
      <c r="AN79" s="142">
        <f>AM79*'1. Standard_Cost'!$C$29</f>
        <v>0</v>
      </c>
      <c r="AO79" s="160"/>
      <c r="AQ79" s="20">
        <f t="shared" si="119"/>
        <v>0</v>
      </c>
      <c r="AR79" s="20">
        <f t="shared" si="120"/>
        <v>1072800</v>
      </c>
      <c r="AS79" s="20">
        <f t="shared" si="121"/>
        <v>0</v>
      </c>
      <c r="AT79" s="20">
        <f t="shared" si="122"/>
        <v>1072800</v>
      </c>
      <c r="AU79" s="24"/>
      <c r="AV79" s="24"/>
      <c r="AW79" s="24"/>
      <c r="AX79" s="24"/>
      <c r="AY79" s="24"/>
      <c r="AZ79" s="24">
        <v>1072800</v>
      </c>
      <c r="BA79" s="24"/>
      <c r="BB79" s="25">
        <f t="shared" si="118"/>
        <v>0</v>
      </c>
    </row>
    <row r="80" spans="1:54" ht="78" outlineLevel="2">
      <c r="A80" s="132"/>
      <c r="B80" s="136"/>
      <c r="C80" s="38"/>
      <c r="D80" s="84"/>
      <c r="E80" s="84"/>
      <c r="F80" s="84"/>
      <c r="G80" s="83"/>
      <c r="H80" s="209" t="s">
        <v>490</v>
      </c>
      <c r="I80" s="138"/>
      <c r="J80" s="139"/>
      <c r="K80" s="139"/>
      <c r="L80" s="140" t="str">
        <f>IF(I80&lt;&gt;0,((VLOOKUP(I80,'1. Standard_Cost'!$B$4:$D$9,2)+VLOOKUP(I80,'1. Standard_Cost'!$B$4:$D$9,3))*J80*K80),"0")</f>
        <v>0</v>
      </c>
      <c r="M80" s="140">
        <f>L80*'1. Standard_Cost'!$F$4</f>
        <v>0</v>
      </c>
      <c r="N80" s="141"/>
      <c r="O80" s="141"/>
      <c r="P80" s="141"/>
      <c r="Q80" s="141"/>
      <c r="R80" s="142">
        <f>'1. Standard_Cost'!$B$13*N80*P80</f>
        <v>0</v>
      </c>
      <c r="S80" s="142">
        <f>N80*O80*P80*'1. Standard_Cost'!$C$13</f>
        <v>0</v>
      </c>
      <c r="T80" s="142">
        <f>N80*P80*Q80*'1. Standard_Cost'!$D$13</f>
        <v>0</v>
      </c>
      <c r="U80" s="142">
        <f>N80*O80*'1. Standard_Cost'!$E$13</f>
        <v>0</v>
      </c>
      <c r="V80" s="141"/>
      <c r="W80" s="141"/>
      <c r="X80" s="141"/>
      <c r="Y80" s="142">
        <f>+V80*((X80*'1. Standard_Cost'!$B$17)+(W80*X80*'1. Standard_Cost'!$C$17))</f>
        <v>0</v>
      </c>
      <c r="Z80" s="141"/>
      <c r="AA80" s="141"/>
      <c r="AB80" s="142">
        <f>+Z80*'1. Standard_Cost'!$B$21+AA80*'1. Standard_Cost'!$C$21</f>
        <v>0</v>
      </c>
      <c r="AC80" s="143"/>
      <c r="AD80" s="144"/>
      <c r="AE80" s="142">
        <f>SUM(AD80,AC80,AB80,Y80,U80,T80,S80,R80)*'1. Standard_Cost'!$B$29</f>
        <v>0</v>
      </c>
      <c r="AF80" s="142">
        <f t="shared" si="114"/>
        <v>0</v>
      </c>
      <c r="AG80" s="141"/>
      <c r="AH80" s="141"/>
      <c r="AI80" s="141"/>
      <c r="AJ80" s="145"/>
      <c r="AK80" s="145">
        <f>4*600000</f>
        <v>2400000</v>
      </c>
      <c r="AL80" s="145"/>
      <c r="AM80" s="142">
        <f>AG80*'1. Standard_Cost'!$B$25+'Incremental_Cost Year 3'!AH80*'1. Standard_Cost'!$C$25+'Incremental_Cost Year 3'!AI80*'1. Standard_Cost'!$D$25+'Incremental_Cost Year 3'!AJ80+'Incremental_Cost Year 3'!AL80+AK80</f>
        <v>2400000</v>
      </c>
      <c r="AN80" s="142">
        <f>AM80*'1. Standard_Cost'!$C$29</f>
        <v>360000</v>
      </c>
      <c r="AO80" s="160"/>
      <c r="AQ80" s="20">
        <f t="shared" si="119"/>
        <v>0</v>
      </c>
      <c r="AR80" s="20">
        <f t="shared" si="120"/>
        <v>0</v>
      </c>
      <c r="AS80" s="20">
        <f t="shared" si="121"/>
        <v>2760000</v>
      </c>
      <c r="AT80" s="20">
        <f t="shared" si="122"/>
        <v>2760000</v>
      </c>
      <c r="AU80" s="24">
        <f>AT80</f>
        <v>2760000</v>
      </c>
      <c r="AV80" s="24"/>
      <c r="AW80" s="24"/>
      <c r="AX80" s="24"/>
      <c r="AY80" s="24"/>
      <c r="AZ80" s="24"/>
      <c r="BA80" s="24"/>
      <c r="BB80" s="25">
        <f t="shared" si="118"/>
        <v>0</v>
      </c>
    </row>
    <row r="81" spans="1:54" ht="55.2" outlineLevel="1">
      <c r="A81" s="132"/>
      <c r="B81" s="136"/>
      <c r="C81" s="38"/>
      <c r="D81" s="47" t="s">
        <v>586</v>
      </c>
      <c r="E81" s="86" t="s">
        <v>408</v>
      </c>
      <c r="F81" s="88" t="s">
        <v>438</v>
      </c>
      <c r="G81" s="89" t="s">
        <v>434</v>
      </c>
      <c r="H81" s="180" t="s">
        <v>257</v>
      </c>
      <c r="I81" s="146"/>
      <c r="J81" s="146"/>
      <c r="K81" s="146"/>
      <c r="L81" s="147">
        <f>SUM(L77:L80)</f>
        <v>0</v>
      </c>
      <c r="M81" s="147">
        <f>SUM(M77:M80)</f>
        <v>0</v>
      </c>
      <c r="N81" s="146"/>
      <c r="O81" s="146"/>
      <c r="P81" s="146"/>
      <c r="Q81" s="146"/>
      <c r="R81" s="147">
        <f t="shared" ref="R81:U81" si="123">SUM(R77:R80)</f>
        <v>360000</v>
      </c>
      <c r="S81" s="147">
        <f t="shared" si="123"/>
        <v>270000</v>
      </c>
      <c r="T81" s="147">
        <f t="shared" si="123"/>
        <v>0</v>
      </c>
      <c r="U81" s="147">
        <f t="shared" si="123"/>
        <v>0</v>
      </c>
      <c r="V81" s="146"/>
      <c r="W81" s="146"/>
      <c r="X81" s="146"/>
      <c r="Y81" s="147">
        <f>SUM(Y77:Y80)</f>
        <v>0</v>
      </c>
      <c r="Z81" s="146"/>
      <c r="AA81" s="146"/>
      <c r="AB81" s="147">
        <f t="shared" ref="AB81:AF81" si="124">SUM(AB77:AB80)</f>
        <v>228000</v>
      </c>
      <c r="AC81" s="147">
        <f t="shared" si="124"/>
        <v>36000</v>
      </c>
      <c r="AD81" s="147">
        <f t="shared" si="124"/>
        <v>0</v>
      </c>
      <c r="AE81" s="147">
        <f t="shared" si="124"/>
        <v>178800</v>
      </c>
      <c r="AF81" s="147">
        <f t="shared" si="124"/>
        <v>1072800</v>
      </c>
      <c r="AG81" s="146"/>
      <c r="AH81" s="146"/>
      <c r="AI81" s="146"/>
      <c r="AJ81" s="147">
        <f t="shared" ref="AJ81:AN81" si="125">SUM(AJ77:AJ80)</f>
        <v>0</v>
      </c>
      <c r="AK81" s="147">
        <f t="shared" si="125"/>
        <v>2400000</v>
      </c>
      <c r="AL81" s="147">
        <f t="shared" si="125"/>
        <v>0</v>
      </c>
      <c r="AM81" s="147">
        <f t="shared" si="125"/>
        <v>2400000</v>
      </c>
      <c r="AN81" s="147">
        <f t="shared" si="125"/>
        <v>360000</v>
      </c>
      <c r="AO81" s="166"/>
      <c r="AP81" s="32"/>
      <c r="AQ81" s="147">
        <f t="shared" ref="AQ81:BB81" si="126">SUM(AQ77:AQ80)</f>
        <v>0</v>
      </c>
      <c r="AR81" s="147">
        <f t="shared" si="126"/>
        <v>1072800</v>
      </c>
      <c r="AS81" s="147">
        <f t="shared" si="126"/>
        <v>2760000</v>
      </c>
      <c r="AT81" s="147">
        <f t="shared" si="126"/>
        <v>3832800</v>
      </c>
      <c r="AU81" s="147">
        <f t="shared" si="126"/>
        <v>2760000</v>
      </c>
      <c r="AV81" s="147">
        <f t="shared" si="126"/>
        <v>0</v>
      </c>
      <c r="AW81" s="147">
        <f t="shared" si="126"/>
        <v>0</v>
      </c>
      <c r="AX81" s="147">
        <f t="shared" si="126"/>
        <v>0</v>
      </c>
      <c r="AY81" s="147">
        <f t="shared" si="126"/>
        <v>0</v>
      </c>
      <c r="AZ81" s="147">
        <f t="shared" si="126"/>
        <v>1072800</v>
      </c>
      <c r="BA81" s="147">
        <f t="shared" si="126"/>
        <v>0</v>
      </c>
      <c r="BB81" s="147">
        <f t="shared" si="126"/>
        <v>0</v>
      </c>
    </row>
    <row r="82" spans="1:54" s="14" customFormat="1" ht="34.200000000000003" customHeight="1">
      <c r="A82" s="135"/>
      <c r="B82" s="226" t="s">
        <v>410</v>
      </c>
      <c r="C82" s="227"/>
      <c r="D82" s="227"/>
      <c r="E82" s="228"/>
      <c r="F82" s="56"/>
      <c r="G82" s="56"/>
      <c r="H82" s="56" t="s">
        <v>69</v>
      </c>
      <c r="I82" s="62"/>
      <c r="J82" s="62"/>
      <c r="K82" s="62"/>
      <c r="L82" s="63">
        <f>SUM(L83,L109)</f>
        <v>4762790</v>
      </c>
      <c r="M82" s="63">
        <f>SUM(M83,M109)</f>
        <v>795385.93</v>
      </c>
      <c r="N82" s="62"/>
      <c r="O82" s="62"/>
      <c r="P82" s="62"/>
      <c r="Q82" s="62"/>
      <c r="R82" s="63">
        <f t="shared" ref="R82:U82" si="127">SUM(R83,R109)</f>
        <v>420000</v>
      </c>
      <c r="S82" s="63">
        <f t="shared" si="127"/>
        <v>360000</v>
      </c>
      <c r="T82" s="63">
        <f t="shared" si="127"/>
        <v>0</v>
      </c>
      <c r="U82" s="63">
        <f t="shared" si="127"/>
        <v>0</v>
      </c>
      <c r="V82" s="62"/>
      <c r="W82" s="62"/>
      <c r="X82" s="62"/>
      <c r="Y82" s="63">
        <f>SUM(Y83,Y109)</f>
        <v>0</v>
      </c>
      <c r="Z82" s="62"/>
      <c r="AA82" s="62"/>
      <c r="AB82" s="63">
        <f t="shared" ref="AB82:AN82" si="128">SUM(AB83,AB109)</f>
        <v>1254000</v>
      </c>
      <c r="AC82" s="63">
        <f t="shared" si="128"/>
        <v>127500</v>
      </c>
      <c r="AD82" s="63">
        <f t="shared" si="128"/>
        <v>0</v>
      </c>
      <c r="AE82" s="63">
        <f t="shared" si="128"/>
        <v>432300</v>
      </c>
      <c r="AF82" s="63">
        <f t="shared" si="128"/>
        <v>2593800</v>
      </c>
      <c r="AG82" s="63"/>
      <c r="AH82" s="63"/>
      <c r="AI82" s="63"/>
      <c r="AJ82" s="63">
        <f t="shared" si="128"/>
        <v>0</v>
      </c>
      <c r="AK82" s="63">
        <f t="shared" si="128"/>
        <v>0</v>
      </c>
      <c r="AL82" s="63">
        <f t="shared" si="128"/>
        <v>0</v>
      </c>
      <c r="AM82" s="63">
        <f t="shared" si="128"/>
        <v>0</v>
      </c>
      <c r="AN82" s="63">
        <f t="shared" si="128"/>
        <v>0</v>
      </c>
      <c r="AO82" s="164"/>
      <c r="AQ82" s="63">
        <f t="shared" ref="AQ82:BB82" si="129">SUM(AQ83,AQ109)</f>
        <v>5558175.9299999997</v>
      </c>
      <c r="AR82" s="63">
        <f t="shared" si="129"/>
        <v>2593800</v>
      </c>
      <c r="AS82" s="63">
        <f t="shared" si="129"/>
        <v>0</v>
      </c>
      <c r="AT82" s="63">
        <f t="shared" si="129"/>
        <v>8151975.9299999997</v>
      </c>
      <c r="AU82" s="63">
        <f t="shared" si="129"/>
        <v>4753152.93</v>
      </c>
      <c r="AV82" s="63">
        <f t="shared" si="129"/>
        <v>656611.5</v>
      </c>
      <c r="AW82" s="63">
        <f t="shared" si="129"/>
        <v>0</v>
      </c>
      <c r="AX82" s="63">
        <f t="shared" si="129"/>
        <v>456000</v>
      </c>
      <c r="AY82" s="63">
        <f t="shared" si="129"/>
        <v>0</v>
      </c>
      <c r="AZ82" s="63">
        <f t="shared" si="129"/>
        <v>0</v>
      </c>
      <c r="BA82" s="63">
        <f t="shared" si="129"/>
        <v>0</v>
      </c>
      <c r="BB82" s="63">
        <f t="shared" si="129"/>
        <v>-2286211.5</v>
      </c>
    </row>
    <row r="83" spans="1:54" s="14" customFormat="1">
      <c r="A83" s="135"/>
      <c r="B83" s="42"/>
      <c r="C83" s="229" t="s">
        <v>411</v>
      </c>
      <c r="D83" s="229"/>
      <c r="E83" s="230"/>
      <c r="F83" s="204"/>
      <c r="G83" s="204"/>
      <c r="H83" s="54" t="s">
        <v>223</v>
      </c>
      <c r="I83" s="55"/>
      <c r="J83" s="55"/>
      <c r="K83" s="55"/>
      <c r="L83" s="64">
        <f>SUM(L88+L93+L98+L103+L108)</f>
        <v>2422500</v>
      </c>
      <c r="M83" s="64">
        <f>SUM(M88+M93+M98+M103+M108)</f>
        <v>404557.5</v>
      </c>
      <c r="N83" s="64"/>
      <c r="O83" s="64"/>
      <c r="P83" s="64"/>
      <c r="Q83" s="64"/>
      <c r="R83" s="64">
        <f t="shared" ref="R83:U83" si="130">SUM(R88+R93+R98+R103+R108)</f>
        <v>0</v>
      </c>
      <c r="S83" s="64">
        <f t="shared" si="130"/>
        <v>0</v>
      </c>
      <c r="T83" s="64">
        <f t="shared" si="130"/>
        <v>0</v>
      </c>
      <c r="U83" s="64">
        <f t="shared" si="130"/>
        <v>0</v>
      </c>
      <c r="V83" s="64"/>
      <c r="W83" s="64"/>
      <c r="X83" s="64"/>
      <c r="Y83" s="64">
        <f>SUM(Y88+Y93+Y98+Y103+Y108)</f>
        <v>0</v>
      </c>
      <c r="Z83" s="64"/>
      <c r="AA83" s="64"/>
      <c r="AB83" s="64">
        <f t="shared" ref="AB83:AN83" si="131">SUM(AB88+AB93+AB98+AB103+AB108)</f>
        <v>760000</v>
      </c>
      <c r="AC83" s="64">
        <f t="shared" si="131"/>
        <v>18000</v>
      </c>
      <c r="AD83" s="64">
        <f t="shared" si="131"/>
        <v>0</v>
      </c>
      <c r="AE83" s="64">
        <f t="shared" si="131"/>
        <v>155600</v>
      </c>
      <c r="AF83" s="64">
        <f t="shared" si="131"/>
        <v>933600</v>
      </c>
      <c r="AG83" s="64"/>
      <c r="AH83" s="64"/>
      <c r="AI83" s="64"/>
      <c r="AJ83" s="64">
        <f t="shared" si="131"/>
        <v>0</v>
      </c>
      <c r="AK83" s="64">
        <f t="shared" si="131"/>
        <v>0</v>
      </c>
      <c r="AL83" s="64">
        <f t="shared" si="131"/>
        <v>0</v>
      </c>
      <c r="AM83" s="64">
        <f t="shared" si="131"/>
        <v>0</v>
      </c>
      <c r="AN83" s="64">
        <f t="shared" si="131"/>
        <v>0</v>
      </c>
      <c r="AO83" s="165"/>
      <c r="AP83" s="113"/>
      <c r="AQ83" s="64">
        <f t="shared" ref="AQ83:BB83" si="132">SUM(AQ88+AQ93+AQ98+AQ103+AQ108)</f>
        <v>2827057.5</v>
      </c>
      <c r="AR83" s="64">
        <f t="shared" si="132"/>
        <v>933600</v>
      </c>
      <c r="AS83" s="64">
        <f t="shared" si="132"/>
        <v>0</v>
      </c>
      <c r="AT83" s="64">
        <f t="shared" si="132"/>
        <v>3760657.5</v>
      </c>
      <c r="AU83" s="64">
        <f t="shared" si="132"/>
        <v>1710634.5</v>
      </c>
      <c r="AV83" s="64">
        <f t="shared" si="132"/>
        <v>565411.5</v>
      </c>
      <c r="AW83" s="64">
        <f t="shared" si="132"/>
        <v>0</v>
      </c>
      <c r="AX83" s="64">
        <f t="shared" si="132"/>
        <v>456000</v>
      </c>
      <c r="AY83" s="64">
        <f t="shared" si="132"/>
        <v>0</v>
      </c>
      <c r="AZ83" s="64">
        <f t="shared" si="132"/>
        <v>0</v>
      </c>
      <c r="BA83" s="64">
        <f t="shared" si="132"/>
        <v>0</v>
      </c>
      <c r="BB83" s="64">
        <f t="shared" si="132"/>
        <v>-1028611.5</v>
      </c>
    </row>
    <row r="84" spans="1:54" ht="156" outlineLevel="2">
      <c r="A84" s="132"/>
      <c r="B84" s="136"/>
      <c r="C84" s="38"/>
      <c r="D84" s="137"/>
      <c r="E84" s="137"/>
      <c r="F84" s="87"/>
      <c r="G84" s="82"/>
      <c r="H84" s="209" t="s">
        <v>493</v>
      </c>
      <c r="I84" s="186"/>
      <c r="J84" s="187"/>
      <c r="K84" s="187"/>
      <c r="L84" s="140" t="str">
        <f>IF(I84&lt;&gt;0,((VLOOKUP(I84,'1. Standard_Cost'!$B$4:$D$9,2)+VLOOKUP(I84,'1. Standard_Cost'!$B$4:$D$9,3))*J84*K84),"0")</f>
        <v>0</v>
      </c>
      <c r="M84" s="140">
        <f>L84*'1. Standard_Cost'!$F$4</f>
        <v>0</v>
      </c>
      <c r="N84" s="141"/>
      <c r="O84" s="141"/>
      <c r="P84" s="141"/>
      <c r="Q84" s="141"/>
      <c r="R84" s="142">
        <f>'1. Standard_Cost'!$B$13*N84*P84</f>
        <v>0</v>
      </c>
      <c r="S84" s="142">
        <f>N84*O84*P84*'1. Standard_Cost'!$C$13</f>
        <v>0</v>
      </c>
      <c r="T84" s="142">
        <f>N84*P84*Q84*'1. Standard_Cost'!$D$13</f>
        <v>0</v>
      </c>
      <c r="U84" s="142">
        <f>N84*O84*'1. Standard_Cost'!$E$13</f>
        <v>0</v>
      </c>
      <c r="V84" s="141"/>
      <c r="W84" s="141"/>
      <c r="X84" s="141"/>
      <c r="Y84" s="142">
        <f>+V84*((X84*'1. Standard_Cost'!$B$17)+(W84*X84*'1. Standard_Cost'!$C$17))</f>
        <v>0</v>
      </c>
      <c r="Z84" s="141"/>
      <c r="AA84" s="141">
        <v>10</v>
      </c>
      <c r="AB84" s="142">
        <f>+Z84*'1. Standard_Cost'!$B$21+AA84*'1. Standard_Cost'!$C$21</f>
        <v>190000</v>
      </c>
      <c r="AC84" s="143"/>
      <c r="AD84" s="144"/>
      <c r="AE84" s="142">
        <f>SUM(AD84,AC84,AB84,Y84,U84,T84,S84,R84)*'1. Standard_Cost'!$B$29</f>
        <v>38000</v>
      </c>
      <c r="AF84" s="142">
        <f t="shared" ref="AF84:AF87" si="133">SUM(AE84,AD84,AC84,AB84,Y84,U84,T84,S84,R84)</f>
        <v>228000</v>
      </c>
      <c r="AG84" s="141"/>
      <c r="AH84" s="141"/>
      <c r="AI84" s="141"/>
      <c r="AJ84" s="145"/>
      <c r="AK84" s="145"/>
      <c r="AL84" s="145"/>
      <c r="AM84" s="142">
        <f>AG84*'1. Standard_Cost'!$B$25+'Incremental_Cost Year 3'!AH84*'1. Standard_Cost'!$C$25+'Incremental_Cost Year 3'!AI84*'1. Standard_Cost'!$D$25+'Incremental_Cost Year 3'!AJ84+'Incremental_Cost Year 3'!AL84+AK84</f>
        <v>0</v>
      </c>
      <c r="AN84" s="142">
        <f>AM84*'1. Standard_Cost'!$C$29</f>
        <v>0</v>
      </c>
      <c r="AO84" s="160"/>
      <c r="AQ84" s="20">
        <f t="shared" ref="AQ84" si="134">L84+M84</f>
        <v>0</v>
      </c>
      <c r="AR84" s="20">
        <f t="shared" ref="AR84" si="135">AF84</f>
        <v>228000</v>
      </c>
      <c r="AS84" s="20">
        <f t="shared" ref="AS84" si="136">AM84+AN84</f>
        <v>0</v>
      </c>
      <c r="AT84" s="20">
        <f>SUM(AQ84,AR84,AS84)</f>
        <v>228000</v>
      </c>
      <c r="AU84" s="24"/>
      <c r="AV84" s="24"/>
      <c r="AW84" s="24"/>
      <c r="AX84" s="24"/>
      <c r="AY84" s="24"/>
      <c r="AZ84" s="24"/>
      <c r="BA84" s="24"/>
      <c r="BB84" s="25">
        <f t="shared" ref="BB84:BB87" si="137">SUM(AU84:BA84)-AT84</f>
        <v>-228000</v>
      </c>
    </row>
    <row r="85" spans="1:54" ht="78" outlineLevel="2">
      <c r="A85" s="132"/>
      <c r="B85" s="136"/>
      <c r="C85" s="38"/>
      <c r="D85" s="84"/>
      <c r="E85" s="84"/>
      <c r="F85" s="84"/>
      <c r="G85" s="83"/>
      <c r="H85" s="209" t="s">
        <v>492</v>
      </c>
      <c r="I85" s="186"/>
      <c r="J85" s="187"/>
      <c r="K85" s="187"/>
      <c r="L85" s="140" t="str">
        <f>IF(I85&lt;&gt;0,((VLOOKUP(I85,'1. Standard_Cost'!$B$4:$D$9,2)+VLOOKUP(I85,'1. Standard_Cost'!$B$4:$D$9,3))*J85*K85),"0")</f>
        <v>0</v>
      </c>
      <c r="M85" s="140">
        <f>L85*'1. Standard_Cost'!$F$4</f>
        <v>0</v>
      </c>
      <c r="N85" s="141"/>
      <c r="O85" s="141"/>
      <c r="P85" s="141"/>
      <c r="Q85" s="141"/>
      <c r="R85" s="142">
        <f>'1. Standard_Cost'!$B$13*N85*P85</f>
        <v>0</v>
      </c>
      <c r="S85" s="142">
        <f>N85*O85*P85*'1. Standard_Cost'!$C$13</f>
        <v>0</v>
      </c>
      <c r="T85" s="142">
        <f>N85*P85*Q85*'1. Standard_Cost'!$D$13</f>
        <v>0</v>
      </c>
      <c r="U85" s="142">
        <f>N85*O85*'1. Standard_Cost'!$E$13</f>
        <v>0</v>
      </c>
      <c r="V85" s="141"/>
      <c r="W85" s="141"/>
      <c r="X85" s="141"/>
      <c r="Y85" s="142">
        <f>+V85*((X85*'1. Standard_Cost'!$B$17)+(W85*X85*'1. Standard_Cost'!$C$17))</f>
        <v>0</v>
      </c>
      <c r="Z85" s="141"/>
      <c r="AA85" s="141"/>
      <c r="AB85" s="142">
        <f>+Z85*'1. Standard_Cost'!$B$21+AA85*'1. Standard_Cost'!$C$21</f>
        <v>0</v>
      </c>
      <c r="AC85" s="143"/>
      <c r="AD85" s="144"/>
      <c r="AE85" s="142">
        <f>SUM(AD85,AC85,AB85,Y85,U85,T85,S85,R85)*'1. Standard_Cost'!$B$29</f>
        <v>0</v>
      </c>
      <c r="AF85" s="142">
        <f t="shared" si="133"/>
        <v>0</v>
      </c>
      <c r="AG85" s="141"/>
      <c r="AH85" s="141"/>
      <c r="AI85" s="141"/>
      <c r="AJ85" s="145"/>
      <c r="AK85" s="145"/>
      <c r="AL85" s="145"/>
      <c r="AM85" s="142">
        <f>AG85*'1. Standard_Cost'!$B$25+'Incremental_Cost Year 3'!AH85*'1. Standard_Cost'!$C$25+'Incremental_Cost Year 3'!AI85*'1. Standard_Cost'!$D$25+'Incremental_Cost Year 3'!AJ85+'Incremental_Cost Year 3'!AL85+AK85</f>
        <v>0</v>
      </c>
      <c r="AN85" s="142">
        <f>AM85*'1. Standard_Cost'!$C$29</f>
        <v>0</v>
      </c>
      <c r="AO85" s="160"/>
      <c r="AQ85" s="20">
        <f t="shared" ref="AQ85:AQ87" si="138">L85+M85</f>
        <v>0</v>
      </c>
      <c r="AR85" s="20">
        <f t="shared" ref="AR85:AR87" si="139">AF85</f>
        <v>0</v>
      </c>
      <c r="AS85" s="20">
        <f t="shared" ref="AS85:AS87" si="140">AM85+AN85</f>
        <v>0</v>
      </c>
      <c r="AT85" s="20">
        <f t="shared" ref="AT85:AT87" si="141">SUM(AQ85,AR85,AS85)</f>
        <v>0</v>
      </c>
      <c r="AU85" s="24"/>
      <c r="AV85" s="24"/>
      <c r="AW85" s="24"/>
      <c r="AX85" s="24"/>
      <c r="AY85" s="24"/>
      <c r="AZ85" s="24"/>
      <c r="BA85" s="24"/>
      <c r="BB85" s="25">
        <f t="shared" si="137"/>
        <v>0</v>
      </c>
    </row>
    <row r="86" spans="1:54" ht="46.8" outlineLevel="2">
      <c r="A86" s="132"/>
      <c r="B86" s="136"/>
      <c r="C86" s="38"/>
      <c r="D86" s="84"/>
      <c r="E86" s="84"/>
      <c r="F86" s="84"/>
      <c r="G86" s="83"/>
      <c r="H86" s="209" t="s">
        <v>491</v>
      </c>
      <c r="I86" s="138"/>
      <c r="J86" s="139"/>
      <c r="K86" s="139"/>
      <c r="L86" s="140" t="str">
        <f>IF(I86&lt;&gt;0,((VLOOKUP(I86,'1. Standard_Cost'!$B$4:$D$9,2)+VLOOKUP(I86,'1. Standard_Cost'!$B$4:$D$9,3))*J86*K86),"0")</f>
        <v>0</v>
      </c>
      <c r="M86" s="140">
        <f>L86*'1. Standard_Cost'!$F$4</f>
        <v>0</v>
      </c>
      <c r="N86" s="141"/>
      <c r="O86" s="141"/>
      <c r="P86" s="141"/>
      <c r="Q86" s="141"/>
      <c r="R86" s="142">
        <f>'1. Standard_Cost'!$B$13*N86*P86</f>
        <v>0</v>
      </c>
      <c r="S86" s="142">
        <f>N86*O86*P86*'1. Standard_Cost'!$C$13</f>
        <v>0</v>
      </c>
      <c r="T86" s="142">
        <f>N86*P86*Q86*'1. Standard_Cost'!$D$13</f>
        <v>0</v>
      </c>
      <c r="U86" s="142">
        <f>N86*O86*'1. Standard_Cost'!$E$13</f>
        <v>0</v>
      </c>
      <c r="V86" s="141"/>
      <c r="W86" s="141"/>
      <c r="X86" s="141"/>
      <c r="Y86" s="142">
        <f>+V86*((X86*'1. Standard_Cost'!$B$17)+(W86*X86*'1. Standard_Cost'!$C$17))</f>
        <v>0</v>
      </c>
      <c r="Z86" s="141"/>
      <c r="AA86" s="141"/>
      <c r="AB86" s="142">
        <f>+Z86*'1. Standard_Cost'!$B$21+AA86*'1. Standard_Cost'!$C$21</f>
        <v>0</v>
      </c>
      <c r="AC86" s="143"/>
      <c r="AD86" s="144"/>
      <c r="AE86" s="142">
        <f>SUM(AD86,AC86,AB86,Y86,U86,T86,S86,R86)*'1. Standard_Cost'!$B$29</f>
        <v>0</v>
      </c>
      <c r="AF86" s="142">
        <f t="shared" si="133"/>
        <v>0</v>
      </c>
      <c r="AG86" s="141"/>
      <c r="AH86" s="141"/>
      <c r="AI86" s="141"/>
      <c r="AJ86" s="145"/>
      <c r="AK86" s="145"/>
      <c r="AL86" s="145"/>
      <c r="AM86" s="142">
        <f>AG86*'1. Standard_Cost'!$B$25+'Incremental_Cost Year 3'!AH86*'1. Standard_Cost'!$C$25+'Incremental_Cost Year 3'!AI86*'1. Standard_Cost'!$D$25+'Incremental_Cost Year 3'!AJ86+'Incremental_Cost Year 3'!AL86+AK86</f>
        <v>0</v>
      </c>
      <c r="AN86" s="142">
        <f>AM86*'1. Standard_Cost'!$C$29</f>
        <v>0</v>
      </c>
      <c r="AO86" s="160"/>
      <c r="AQ86" s="20">
        <f t="shared" si="138"/>
        <v>0</v>
      </c>
      <c r="AR86" s="20">
        <f t="shared" si="139"/>
        <v>0</v>
      </c>
      <c r="AS86" s="20">
        <f t="shared" si="140"/>
        <v>0</v>
      </c>
      <c r="AT86" s="20">
        <f t="shared" si="141"/>
        <v>0</v>
      </c>
      <c r="AU86" s="24"/>
      <c r="AV86" s="24"/>
      <c r="AW86" s="24"/>
      <c r="AX86" s="24"/>
      <c r="AY86" s="24"/>
      <c r="AZ86" s="24"/>
      <c r="BA86" s="24"/>
      <c r="BB86" s="25">
        <f t="shared" si="137"/>
        <v>0</v>
      </c>
    </row>
    <row r="87" spans="1:54" outlineLevel="2">
      <c r="A87" s="132"/>
      <c r="B87" s="136"/>
      <c r="C87" s="38"/>
      <c r="D87" s="84"/>
      <c r="E87" s="84"/>
      <c r="F87" s="84"/>
      <c r="G87" s="83"/>
      <c r="H87" s="210" t="s">
        <v>180</v>
      </c>
      <c r="I87" s="138"/>
      <c r="J87" s="139"/>
      <c r="K87" s="139"/>
      <c r="L87" s="140" t="str">
        <f>IF(I87&lt;&gt;0,((VLOOKUP(I87,'1. Standard_Cost'!$B$4:$D$9,2)+VLOOKUP(I87,'1. Standard_Cost'!$B$4:$D$9,3))*J87*K87),"0")</f>
        <v>0</v>
      </c>
      <c r="M87" s="140">
        <f>L87*'1. Standard_Cost'!$F$4</f>
        <v>0</v>
      </c>
      <c r="N87" s="141"/>
      <c r="O87" s="141"/>
      <c r="P87" s="141"/>
      <c r="Q87" s="141"/>
      <c r="R87" s="142">
        <f>'1. Standard_Cost'!$B$13*N87*P87</f>
        <v>0</v>
      </c>
      <c r="S87" s="142">
        <f>N87*O87*P87*'1. Standard_Cost'!$C$13</f>
        <v>0</v>
      </c>
      <c r="T87" s="142">
        <f>N87*P87*Q87*'1. Standard_Cost'!$D$13</f>
        <v>0</v>
      </c>
      <c r="U87" s="142">
        <f>N87*O87*'1. Standard_Cost'!$E$13</f>
        <v>0</v>
      </c>
      <c r="V87" s="141"/>
      <c r="W87" s="141"/>
      <c r="X87" s="141"/>
      <c r="Y87" s="142">
        <f>+V87*((X87*'1. Standard_Cost'!$B$17)+(W87*X87*'1. Standard_Cost'!$C$17))</f>
        <v>0</v>
      </c>
      <c r="Z87" s="141"/>
      <c r="AA87" s="141"/>
      <c r="AB87" s="142">
        <f>+Z87*'1. Standard_Cost'!$B$21+AA87*'1. Standard_Cost'!$C$21</f>
        <v>0</v>
      </c>
      <c r="AC87" s="143"/>
      <c r="AD87" s="144"/>
      <c r="AE87" s="142">
        <f>SUM(AD87,AC87,AB87,Y87,U87,T87,S87,R87)*'1. Standard_Cost'!$B$29</f>
        <v>0</v>
      </c>
      <c r="AF87" s="142">
        <f t="shared" si="133"/>
        <v>0</v>
      </c>
      <c r="AG87" s="141"/>
      <c r="AH87" s="141"/>
      <c r="AI87" s="141"/>
      <c r="AJ87" s="145"/>
      <c r="AK87" s="145"/>
      <c r="AL87" s="145"/>
      <c r="AM87" s="142">
        <f>AG87*'1. Standard_Cost'!$B$25+'Incremental_Cost Year 3'!AH87*'1. Standard_Cost'!$C$25+'Incremental_Cost Year 3'!AI87*'1. Standard_Cost'!$D$25+'Incremental_Cost Year 3'!AJ87+'Incremental_Cost Year 3'!AL87+AK87</f>
        <v>0</v>
      </c>
      <c r="AN87" s="142">
        <f>AM87*'1. Standard_Cost'!$C$29</f>
        <v>0</v>
      </c>
      <c r="AO87" s="160"/>
      <c r="AQ87" s="20">
        <f t="shared" si="138"/>
        <v>0</v>
      </c>
      <c r="AR87" s="20">
        <f t="shared" si="139"/>
        <v>0</v>
      </c>
      <c r="AS87" s="20">
        <f t="shared" si="140"/>
        <v>0</v>
      </c>
      <c r="AT87" s="20">
        <f t="shared" si="141"/>
        <v>0</v>
      </c>
      <c r="AU87" s="24"/>
      <c r="AV87" s="24"/>
      <c r="AW87" s="24"/>
      <c r="AX87" s="24"/>
      <c r="AY87" s="24"/>
      <c r="AZ87" s="24"/>
      <c r="BA87" s="24"/>
      <c r="BB87" s="25">
        <f t="shared" si="137"/>
        <v>0</v>
      </c>
    </row>
    <row r="88" spans="1:54" ht="69" outlineLevel="1">
      <c r="A88" s="132"/>
      <c r="B88" s="136"/>
      <c r="C88" s="38"/>
      <c r="D88" s="47" t="s">
        <v>587</v>
      </c>
      <c r="E88" s="86" t="s">
        <v>412</v>
      </c>
      <c r="F88" s="88" t="s">
        <v>438</v>
      </c>
      <c r="G88" s="89" t="s">
        <v>442</v>
      </c>
      <c r="H88" s="180" t="s">
        <v>116</v>
      </c>
      <c r="I88" s="146"/>
      <c r="J88" s="146"/>
      <c r="K88" s="146"/>
      <c r="L88" s="147">
        <f>SUM(L84:L87)</f>
        <v>0</v>
      </c>
      <c r="M88" s="147">
        <f>SUM(M84:M87)</f>
        <v>0</v>
      </c>
      <c r="N88" s="146"/>
      <c r="O88" s="146"/>
      <c r="P88" s="146"/>
      <c r="Q88" s="146"/>
      <c r="R88" s="147">
        <f t="shared" ref="R88:U88" si="142">SUM(R84:R87)</f>
        <v>0</v>
      </c>
      <c r="S88" s="147">
        <f t="shared" si="142"/>
        <v>0</v>
      </c>
      <c r="T88" s="147">
        <f t="shared" si="142"/>
        <v>0</v>
      </c>
      <c r="U88" s="147">
        <f t="shared" si="142"/>
        <v>0</v>
      </c>
      <c r="V88" s="146"/>
      <c r="W88" s="146"/>
      <c r="X88" s="146"/>
      <c r="Y88" s="147">
        <f>SUM(Y84:Y87)</f>
        <v>0</v>
      </c>
      <c r="Z88" s="146"/>
      <c r="AA88" s="146"/>
      <c r="AB88" s="147">
        <f>SUM(AB84:AB87)</f>
        <v>190000</v>
      </c>
      <c r="AC88" s="147">
        <f t="shared" ref="AC88:AF88" si="143">SUM(AC84:AC87)</f>
        <v>0</v>
      </c>
      <c r="AD88" s="147">
        <f t="shared" si="143"/>
        <v>0</v>
      </c>
      <c r="AE88" s="147">
        <f t="shared" si="143"/>
        <v>38000</v>
      </c>
      <c r="AF88" s="147">
        <f t="shared" si="143"/>
        <v>228000</v>
      </c>
      <c r="AG88" s="146"/>
      <c r="AH88" s="146"/>
      <c r="AI88" s="146"/>
      <c r="AJ88" s="147">
        <f t="shared" ref="AJ88:AN88" si="144">SUM(AJ84:AJ87)</f>
        <v>0</v>
      </c>
      <c r="AK88" s="147">
        <f t="shared" si="144"/>
        <v>0</v>
      </c>
      <c r="AL88" s="147">
        <f t="shared" si="144"/>
        <v>0</v>
      </c>
      <c r="AM88" s="147">
        <f t="shared" si="144"/>
        <v>0</v>
      </c>
      <c r="AN88" s="147">
        <f t="shared" si="144"/>
        <v>0</v>
      </c>
      <c r="AO88" s="166"/>
      <c r="AP88" s="32"/>
      <c r="AQ88" s="147">
        <f t="shared" ref="AQ88:BB88" si="145">SUM(AQ84:AQ87)</f>
        <v>0</v>
      </c>
      <c r="AR88" s="147">
        <f t="shared" si="145"/>
        <v>228000</v>
      </c>
      <c r="AS88" s="147">
        <f t="shared" si="145"/>
        <v>0</v>
      </c>
      <c r="AT88" s="147">
        <f t="shared" si="145"/>
        <v>228000</v>
      </c>
      <c r="AU88" s="147">
        <f t="shared" si="145"/>
        <v>0</v>
      </c>
      <c r="AV88" s="147">
        <f t="shared" si="145"/>
        <v>0</v>
      </c>
      <c r="AW88" s="147">
        <f t="shared" si="145"/>
        <v>0</v>
      </c>
      <c r="AX88" s="147">
        <f t="shared" si="145"/>
        <v>0</v>
      </c>
      <c r="AY88" s="147">
        <f t="shared" si="145"/>
        <v>0</v>
      </c>
      <c r="AZ88" s="147">
        <f t="shared" si="145"/>
        <v>0</v>
      </c>
      <c r="BA88" s="147">
        <f t="shared" si="145"/>
        <v>0</v>
      </c>
      <c r="BB88" s="147">
        <f t="shared" si="145"/>
        <v>-228000</v>
      </c>
    </row>
    <row r="89" spans="1:54" ht="156" outlineLevel="2">
      <c r="A89" s="132"/>
      <c r="B89" s="136"/>
      <c r="C89" s="38"/>
      <c r="D89" s="137"/>
      <c r="E89" s="137"/>
      <c r="F89" s="87"/>
      <c r="G89" s="82"/>
      <c r="H89" s="209" t="s">
        <v>493</v>
      </c>
      <c r="I89" s="138"/>
      <c r="J89" s="139"/>
      <c r="K89" s="139"/>
      <c r="L89" s="140" t="str">
        <f>IF(I89&lt;&gt;0,((VLOOKUP(I89,'1. Standard_Cost'!$B$4:$D$9,2)+VLOOKUP(I89,'1. Standard_Cost'!$B$4:$D$9,3))*J89*K89),"0")</f>
        <v>0</v>
      </c>
      <c r="M89" s="140">
        <f>L89*'1. Standard_Cost'!$F$4</f>
        <v>0</v>
      </c>
      <c r="N89" s="141"/>
      <c r="O89" s="141"/>
      <c r="P89" s="141"/>
      <c r="Q89" s="141"/>
      <c r="R89" s="142">
        <f>'1. Standard_Cost'!$B$13*N89*P89</f>
        <v>0</v>
      </c>
      <c r="S89" s="142">
        <f>N89*O89*P89*'1. Standard_Cost'!$C$13</f>
        <v>0</v>
      </c>
      <c r="T89" s="142">
        <f>N89*P89*Q89*'1. Standard_Cost'!$D$13</f>
        <v>0</v>
      </c>
      <c r="U89" s="142">
        <f>N89*O89*'1. Standard_Cost'!$E$13</f>
        <v>0</v>
      </c>
      <c r="V89" s="141"/>
      <c r="W89" s="141"/>
      <c r="X89" s="141"/>
      <c r="Y89" s="142">
        <f>+V89*((X89*'1. Standard_Cost'!$B$17)+(W89*X89*'1. Standard_Cost'!$C$17))</f>
        <v>0</v>
      </c>
      <c r="Z89" s="141"/>
      <c r="AA89" s="141"/>
      <c r="AB89" s="142">
        <f>+Z89*'1. Standard_Cost'!$B$21+AA89*'1. Standard_Cost'!$C$21</f>
        <v>0</v>
      </c>
      <c r="AC89" s="143"/>
      <c r="AD89" s="144"/>
      <c r="AE89" s="142">
        <f>SUM(AD89,AC89,AB89,Y89,U89,T89,S89,R89)*'1. Standard_Cost'!$B$29</f>
        <v>0</v>
      </c>
      <c r="AF89" s="142">
        <f t="shared" ref="AF89:AF92" si="146">SUM(AE89,AD89,AC89,AB89,Y89,U89,T89,S89,R89)</f>
        <v>0</v>
      </c>
      <c r="AG89" s="141"/>
      <c r="AH89" s="141"/>
      <c r="AI89" s="141"/>
      <c r="AJ89" s="145"/>
      <c r="AK89" s="145"/>
      <c r="AL89" s="145"/>
      <c r="AM89" s="142">
        <f>AG89*'1. Standard_Cost'!$B$25+'Incremental_Cost Year 3'!AH89*'1. Standard_Cost'!$C$25+'Incremental_Cost Year 3'!AI89*'1. Standard_Cost'!$D$25+'Incremental_Cost Year 3'!AJ89+'Incremental_Cost Year 3'!AL89+AK89</f>
        <v>0</v>
      </c>
      <c r="AN89" s="142">
        <f>AM89*'1. Standard_Cost'!$C$29</f>
        <v>0</v>
      </c>
      <c r="AO89" s="160"/>
      <c r="AQ89" s="20">
        <f t="shared" ref="AQ89" si="147">L89+M89</f>
        <v>0</v>
      </c>
      <c r="AR89" s="20">
        <f t="shared" ref="AR89" si="148">AF89</f>
        <v>0</v>
      </c>
      <c r="AS89" s="20">
        <f t="shared" ref="AS89" si="149">AM89+AN89</f>
        <v>0</v>
      </c>
      <c r="AT89" s="20">
        <f>SUM(AQ89,AR89,AS89)</f>
        <v>0</v>
      </c>
      <c r="AU89" s="24"/>
      <c r="AV89" s="24"/>
      <c r="AW89" s="24"/>
      <c r="AX89" s="24"/>
      <c r="AY89" s="24"/>
      <c r="AZ89" s="24"/>
      <c r="BA89" s="24"/>
      <c r="BB89" s="25">
        <f t="shared" ref="BB89:BB92" si="150">SUM(AU89:BA89)-AT89</f>
        <v>0</v>
      </c>
    </row>
    <row r="90" spans="1:54" ht="78" outlineLevel="2">
      <c r="A90" s="132"/>
      <c r="B90" s="136"/>
      <c r="C90" s="38"/>
      <c r="D90" s="84"/>
      <c r="E90" s="84"/>
      <c r="F90" s="84"/>
      <c r="G90" s="83"/>
      <c r="H90" s="209" t="s">
        <v>492</v>
      </c>
      <c r="I90" s="138"/>
      <c r="J90" s="139"/>
      <c r="K90" s="139"/>
      <c r="L90" s="140" t="str">
        <f>IF(I90&lt;&gt;0,((VLOOKUP(I90,'1. Standard_Cost'!$B$4:$D$9,2)+VLOOKUP(I90,'1. Standard_Cost'!$B$4:$D$9,3))*J90*K90),"0")</f>
        <v>0</v>
      </c>
      <c r="M90" s="140">
        <f>L90*'1. Standard_Cost'!$F$4</f>
        <v>0</v>
      </c>
      <c r="N90" s="141"/>
      <c r="O90" s="141"/>
      <c r="P90" s="141"/>
      <c r="Q90" s="141"/>
      <c r="R90" s="142">
        <f>'1. Standard_Cost'!$B$13*N90*P90</f>
        <v>0</v>
      </c>
      <c r="S90" s="142">
        <f>N90*O90*P90*'1. Standard_Cost'!$C$13</f>
        <v>0</v>
      </c>
      <c r="T90" s="142">
        <f>N90*P90*Q90*'1. Standard_Cost'!$D$13</f>
        <v>0</v>
      </c>
      <c r="U90" s="142">
        <f>N90*O90*'1. Standard_Cost'!$E$13</f>
        <v>0</v>
      </c>
      <c r="V90" s="141"/>
      <c r="W90" s="141"/>
      <c r="X90" s="141"/>
      <c r="Y90" s="142">
        <f>+V90*((X90*'1. Standard_Cost'!$B$17)+(W90*X90*'1. Standard_Cost'!$C$17))</f>
        <v>0</v>
      </c>
      <c r="Z90" s="141"/>
      <c r="AA90" s="141"/>
      <c r="AB90" s="142">
        <f>+Z90*'1. Standard_Cost'!$B$21+AA90*'1. Standard_Cost'!$C$21</f>
        <v>0</v>
      </c>
      <c r="AC90" s="143"/>
      <c r="AD90" s="144"/>
      <c r="AE90" s="142">
        <f>SUM(AD90,AC90,AB90,Y90,U90,T90,S90,R90)*'1. Standard_Cost'!$B$29</f>
        <v>0</v>
      </c>
      <c r="AF90" s="142">
        <f t="shared" si="146"/>
        <v>0</v>
      </c>
      <c r="AG90" s="141"/>
      <c r="AH90" s="141"/>
      <c r="AI90" s="141"/>
      <c r="AJ90" s="145"/>
      <c r="AK90" s="145"/>
      <c r="AL90" s="145"/>
      <c r="AM90" s="142">
        <f>AG90*'1. Standard_Cost'!$B$25+'Incremental_Cost Year 3'!AH90*'1. Standard_Cost'!$C$25+'Incremental_Cost Year 3'!AI90*'1. Standard_Cost'!$D$25+'Incremental_Cost Year 3'!AJ90+'Incremental_Cost Year 3'!AL90+AK90</f>
        <v>0</v>
      </c>
      <c r="AN90" s="142">
        <f>AM90*'1. Standard_Cost'!$C$29</f>
        <v>0</v>
      </c>
      <c r="AO90" s="160"/>
      <c r="AQ90" s="20">
        <f t="shared" ref="AQ90:AQ92" si="151">L90+M90</f>
        <v>0</v>
      </c>
      <c r="AR90" s="20">
        <f t="shared" ref="AR90:AR92" si="152">AF90</f>
        <v>0</v>
      </c>
      <c r="AS90" s="20">
        <f t="shared" ref="AS90:AS92" si="153">AM90+AN90</f>
        <v>0</v>
      </c>
      <c r="AT90" s="20">
        <f t="shared" ref="AT90:AT91" si="154">SUM(AQ90,AR90,AS90)</f>
        <v>0</v>
      </c>
      <c r="AU90" s="24"/>
      <c r="AV90" s="24">
        <v>0</v>
      </c>
      <c r="AW90" s="24"/>
      <c r="AX90" s="24"/>
      <c r="AY90" s="24"/>
      <c r="AZ90" s="24"/>
      <c r="BA90" s="24"/>
      <c r="BB90" s="25">
        <f t="shared" si="150"/>
        <v>0</v>
      </c>
    </row>
    <row r="91" spans="1:54" ht="46.8" outlineLevel="2">
      <c r="A91" s="132"/>
      <c r="B91" s="136"/>
      <c r="C91" s="231"/>
      <c r="D91" s="84"/>
      <c r="E91" s="84"/>
      <c r="F91" s="84"/>
      <c r="G91" s="83"/>
      <c r="H91" s="209" t="s">
        <v>491</v>
      </c>
      <c r="I91" s="138"/>
      <c r="J91" s="139"/>
      <c r="K91" s="139"/>
      <c r="L91" s="140" t="str">
        <f>IF(I91&lt;&gt;0,((VLOOKUP(I91,'1. Standard_Cost'!$B$4:$D$9,2)+VLOOKUP(I91,'1. Standard_Cost'!$B$4:$D$9,3))*J91*K91),"0")</f>
        <v>0</v>
      </c>
      <c r="M91" s="140">
        <f>L91*'1. Standard_Cost'!$F$4</f>
        <v>0</v>
      </c>
      <c r="N91" s="141"/>
      <c r="O91" s="141"/>
      <c r="P91" s="141"/>
      <c r="Q91" s="141"/>
      <c r="R91" s="142">
        <f>'1. Standard_Cost'!$B$13*N91*P91</f>
        <v>0</v>
      </c>
      <c r="S91" s="142">
        <f>N91*O91*P91*'1. Standard_Cost'!$C$13</f>
        <v>0</v>
      </c>
      <c r="T91" s="142">
        <f>N91*P91*Q91*'1. Standard_Cost'!$D$13</f>
        <v>0</v>
      </c>
      <c r="U91" s="142">
        <f>N91*O91*'1. Standard_Cost'!$E$13</f>
        <v>0</v>
      </c>
      <c r="V91" s="141"/>
      <c r="W91" s="141"/>
      <c r="X91" s="141"/>
      <c r="Y91" s="142">
        <f>+V91*((X91*'1. Standard_Cost'!$B$17)+(W91*X91*'1. Standard_Cost'!$C$17))</f>
        <v>0</v>
      </c>
      <c r="Z91" s="141"/>
      <c r="AA91" s="141"/>
      <c r="AB91" s="142">
        <f>+Z91*'1. Standard_Cost'!$B$21+AA91*'1. Standard_Cost'!$C$21</f>
        <v>0</v>
      </c>
      <c r="AC91" s="143"/>
      <c r="AD91" s="144"/>
      <c r="AE91" s="142">
        <f>SUM(AD91,AC91,AB91,Y91,U91,T91,S91,R91)*'1. Standard_Cost'!$B$29</f>
        <v>0</v>
      </c>
      <c r="AF91" s="142">
        <f t="shared" si="146"/>
        <v>0</v>
      </c>
      <c r="AG91" s="141"/>
      <c r="AH91" s="141"/>
      <c r="AI91" s="141"/>
      <c r="AJ91" s="145"/>
      <c r="AK91" s="145"/>
      <c r="AL91" s="145"/>
      <c r="AM91" s="142">
        <f>AG91*'1. Standard_Cost'!$B$25+'Incremental_Cost Year 3'!AH91*'1. Standard_Cost'!$C$25+'Incremental_Cost Year 3'!AI91*'1. Standard_Cost'!$D$25+'Incremental_Cost Year 3'!AJ91+'Incremental_Cost Year 3'!AL91+AK91</f>
        <v>0</v>
      </c>
      <c r="AN91" s="142">
        <f>AM91*'1. Standard_Cost'!$C$29</f>
        <v>0</v>
      </c>
      <c r="AO91" s="160"/>
      <c r="AQ91" s="20">
        <f t="shared" si="151"/>
        <v>0</v>
      </c>
      <c r="AR91" s="20">
        <f t="shared" si="152"/>
        <v>0</v>
      </c>
      <c r="AS91" s="20">
        <f t="shared" si="153"/>
        <v>0</v>
      </c>
      <c r="AT91" s="20">
        <f t="shared" si="154"/>
        <v>0</v>
      </c>
      <c r="AU91" s="24"/>
      <c r="AV91" s="24"/>
      <c r="AW91" s="24"/>
      <c r="AX91" s="24"/>
      <c r="AY91" s="24"/>
      <c r="AZ91" s="24"/>
      <c r="BA91" s="24"/>
      <c r="BB91" s="25">
        <f t="shared" si="150"/>
        <v>0</v>
      </c>
    </row>
    <row r="92" spans="1:54" outlineLevel="2">
      <c r="A92" s="132"/>
      <c r="B92" s="136"/>
      <c r="C92" s="232"/>
      <c r="D92" s="84"/>
      <c r="E92" s="84"/>
      <c r="F92" s="84"/>
      <c r="G92" s="83"/>
      <c r="H92" s="210" t="s">
        <v>180</v>
      </c>
      <c r="I92" s="138"/>
      <c r="J92" s="139"/>
      <c r="K92" s="139"/>
      <c r="L92" s="140" t="str">
        <f>IF(I92&lt;&gt;0,((VLOOKUP(I92,'1. Standard_Cost'!$B$4:$D$9,2)+VLOOKUP(I92,'1. Standard_Cost'!$B$4:$D$9,3))*J92*K92),"0")</f>
        <v>0</v>
      </c>
      <c r="M92" s="140">
        <f>L92*'1. Standard_Cost'!$F$4</f>
        <v>0</v>
      </c>
      <c r="N92" s="141"/>
      <c r="O92" s="141"/>
      <c r="P92" s="141"/>
      <c r="Q92" s="141"/>
      <c r="R92" s="142">
        <f>'1. Standard_Cost'!$B$13*N92*P92</f>
        <v>0</v>
      </c>
      <c r="S92" s="142">
        <f>N92*O92*P92*'1. Standard_Cost'!$C$13</f>
        <v>0</v>
      </c>
      <c r="T92" s="142">
        <f>N92*P92*Q92*'1. Standard_Cost'!$D$13</f>
        <v>0</v>
      </c>
      <c r="U92" s="142">
        <f>N92*O92*'1. Standard_Cost'!$E$13</f>
        <v>0</v>
      </c>
      <c r="V92" s="141"/>
      <c r="W92" s="141"/>
      <c r="X92" s="141"/>
      <c r="Y92" s="142">
        <f>+V92*((X92*'1. Standard_Cost'!$B$17)+(W92*X92*'1. Standard_Cost'!$C$17))</f>
        <v>0</v>
      </c>
      <c r="Z92" s="141"/>
      <c r="AA92" s="141"/>
      <c r="AB92" s="142">
        <f>+Z92*'1. Standard_Cost'!$B$21+AA92*'1. Standard_Cost'!$C$21</f>
        <v>0</v>
      </c>
      <c r="AC92" s="143"/>
      <c r="AD92" s="144"/>
      <c r="AE92" s="142">
        <f>SUM(AD92,AC92,AB92,Y92,U92,T92,S92,R92)*'1. Standard_Cost'!$B$29</f>
        <v>0</v>
      </c>
      <c r="AF92" s="142">
        <f t="shared" si="146"/>
        <v>0</v>
      </c>
      <c r="AG92" s="141"/>
      <c r="AH92" s="141"/>
      <c r="AI92" s="141"/>
      <c r="AJ92" s="145"/>
      <c r="AK92" s="145"/>
      <c r="AL92" s="145"/>
      <c r="AM92" s="142">
        <f>AG92*'1. Standard_Cost'!$B$25+'Incremental_Cost Year 3'!AH92*'1. Standard_Cost'!$C$25+'Incremental_Cost Year 3'!AI92*'1. Standard_Cost'!$D$25+'Incremental_Cost Year 3'!AJ92+'Incremental_Cost Year 3'!AL92+AK92</f>
        <v>0</v>
      </c>
      <c r="AN92" s="142">
        <f>AM92*'1. Standard_Cost'!$C$29</f>
        <v>0</v>
      </c>
      <c r="AO92" s="160"/>
      <c r="AQ92" s="20">
        <f t="shared" si="151"/>
        <v>0</v>
      </c>
      <c r="AR92" s="20">
        <f t="shared" si="152"/>
        <v>0</v>
      </c>
      <c r="AS92" s="20">
        <f t="shared" si="153"/>
        <v>0</v>
      </c>
      <c r="AT92" s="20">
        <f>SUM(AQ92,AR92,AS92)</f>
        <v>0</v>
      </c>
      <c r="AU92" s="24"/>
      <c r="AV92" s="24"/>
      <c r="AW92" s="24"/>
      <c r="AX92" s="24"/>
      <c r="AY92" s="24"/>
      <c r="AZ92" s="24"/>
      <c r="BA92" s="24"/>
      <c r="BB92" s="25">
        <f t="shared" si="150"/>
        <v>0</v>
      </c>
    </row>
    <row r="93" spans="1:54" ht="82.8" outlineLevel="1">
      <c r="A93" s="132"/>
      <c r="B93" s="136"/>
      <c r="C93" s="232"/>
      <c r="D93" s="207" t="s">
        <v>587</v>
      </c>
      <c r="E93" s="86" t="s">
        <v>413</v>
      </c>
      <c r="F93" s="88" t="s">
        <v>441</v>
      </c>
      <c r="G93" s="89" t="s">
        <v>434</v>
      </c>
      <c r="H93" s="180" t="s">
        <v>115</v>
      </c>
      <c r="I93" s="146"/>
      <c r="J93" s="146"/>
      <c r="K93" s="146"/>
      <c r="L93" s="147">
        <f>SUM(L89:L92)</f>
        <v>0</v>
      </c>
      <c r="M93" s="147">
        <f>SUM(M89:M92)</f>
        <v>0</v>
      </c>
      <c r="N93" s="146"/>
      <c r="O93" s="146"/>
      <c r="P93" s="146"/>
      <c r="Q93" s="146"/>
      <c r="R93" s="147">
        <f t="shared" ref="R93:U93" si="155">SUM(R89:R92)</f>
        <v>0</v>
      </c>
      <c r="S93" s="147">
        <f t="shared" si="155"/>
        <v>0</v>
      </c>
      <c r="T93" s="147">
        <f t="shared" si="155"/>
        <v>0</v>
      </c>
      <c r="U93" s="147">
        <f t="shared" si="155"/>
        <v>0</v>
      </c>
      <c r="V93" s="146"/>
      <c r="W93" s="146"/>
      <c r="X93" s="146"/>
      <c r="Y93" s="147">
        <f>SUM(Y89:Y92)</f>
        <v>0</v>
      </c>
      <c r="Z93" s="146"/>
      <c r="AA93" s="146"/>
      <c r="AB93" s="147">
        <f t="shared" ref="AB93:AF93" si="156">SUM(AB89:AB92)</f>
        <v>0</v>
      </c>
      <c r="AC93" s="147">
        <f t="shared" si="156"/>
        <v>0</v>
      </c>
      <c r="AD93" s="147">
        <f t="shared" si="156"/>
        <v>0</v>
      </c>
      <c r="AE93" s="147">
        <f t="shared" si="156"/>
        <v>0</v>
      </c>
      <c r="AF93" s="147">
        <f t="shared" si="156"/>
        <v>0</v>
      </c>
      <c r="AG93" s="146"/>
      <c r="AH93" s="146"/>
      <c r="AI93" s="146"/>
      <c r="AJ93" s="147">
        <f t="shared" ref="AJ93:AN93" si="157">SUM(AJ89:AJ92)</f>
        <v>0</v>
      </c>
      <c r="AK93" s="147">
        <f t="shared" si="157"/>
        <v>0</v>
      </c>
      <c r="AL93" s="147">
        <f t="shared" si="157"/>
        <v>0</v>
      </c>
      <c r="AM93" s="147">
        <f t="shared" si="157"/>
        <v>0</v>
      </c>
      <c r="AN93" s="147">
        <f t="shared" si="157"/>
        <v>0</v>
      </c>
      <c r="AO93" s="166"/>
      <c r="AP93" s="32"/>
      <c r="AQ93" s="147">
        <f t="shared" ref="AQ93:BB93" si="158">SUM(AQ89:AQ92)</f>
        <v>0</v>
      </c>
      <c r="AR93" s="147">
        <f t="shared" si="158"/>
        <v>0</v>
      </c>
      <c r="AS93" s="147">
        <f t="shared" si="158"/>
        <v>0</v>
      </c>
      <c r="AT93" s="147">
        <f t="shared" si="158"/>
        <v>0</v>
      </c>
      <c r="AU93" s="147">
        <f t="shared" si="158"/>
        <v>0</v>
      </c>
      <c r="AV93" s="147">
        <f t="shared" si="158"/>
        <v>0</v>
      </c>
      <c r="AW93" s="147">
        <f t="shared" si="158"/>
        <v>0</v>
      </c>
      <c r="AX93" s="147">
        <f t="shared" si="158"/>
        <v>0</v>
      </c>
      <c r="AY93" s="147">
        <f t="shared" si="158"/>
        <v>0</v>
      </c>
      <c r="AZ93" s="147">
        <f t="shared" si="158"/>
        <v>0</v>
      </c>
      <c r="BA93" s="147">
        <f t="shared" si="158"/>
        <v>0</v>
      </c>
      <c r="BB93" s="147">
        <f t="shared" si="158"/>
        <v>0</v>
      </c>
    </row>
    <row r="94" spans="1:54" ht="124.8" outlineLevel="2">
      <c r="A94" s="132"/>
      <c r="B94" s="136"/>
      <c r="C94" s="38"/>
      <c r="D94" s="137"/>
      <c r="E94" s="137"/>
      <c r="F94" s="87"/>
      <c r="G94" s="82"/>
      <c r="H94" s="209" t="s">
        <v>499</v>
      </c>
      <c r="I94" s="138"/>
      <c r="J94" s="139"/>
      <c r="K94" s="139"/>
      <c r="L94" s="140" t="str">
        <f>IF(I94&lt;&gt;0,((VLOOKUP(I94,'1. Standard_Cost'!$B$4:$D$9,2)+VLOOKUP(I94,'1. Standard_Cost'!$B$4:$D$9,3))*J94*K94),"0")</f>
        <v>0</v>
      </c>
      <c r="M94" s="140">
        <f>L94*'1. Standard_Cost'!$F$4</f>
        <v>0</v>
      </c>
      <c r="N94" s="141"/>
      <c r="O94" s="141"/>
      <c r="P94" s="141"/>
      <c r="Q94" s="141"/>
      <c r="R94" s="142">
        <f>'1. Standard_Cost'!$B$13*N94*P94</f>
        <v>0</v>
      </c>
      <c r="S94" s="142">
        <f>N94*O94*P94*'1. Standard_Cost'!$C$13</f>
        <v>0</v>
      </c>
      <c r="T94" s="142">
        <f>N94*P94*Q94*'1. Standard_Cost'!$D$13</f>
        <v>0</v>
      </c>
      <c r="U94" s="142">
        <f>N94*O94*'1. Standard_Cost'!$E$13</f>
        <v>0</v>
      </c>
      <c r="V94" s="141"/>
      <c r="W94" s="141"/>
      <c r="X94" s="141"/>
      <c r="Y94" s="142">
        <f>+V94*((X94*'1. Standard_Cost'!$B$17)+(W94*X94*'1. Standard_Cost'!$C$17))</f>
        <v>0</v>
      </c>
      <c r="Z94" s="141"/>
      <c r="AA94" s="141"/>
      <c r="AB94" s="142">
        <f>+Z94*'1. Standard_Cost'!$B$21+AA94*'1. Standard_Cost'!$C$21</f>
        <v>0</v>
      </c>
      <c r="AC94" s="143"/>
      <c r="AD94" s="144"/>
      <c r="AE94" s="142">
        <f>SUM(AD94,AC94,AB94,Y94,U94,T94,S94,R94)*'1. Standard_Cost'!$B$29</f>
        <v>0</v>
      </c>
      <c r="AF94" s="142">
        <f t="shared" ref="AF94:AF97" si="159">SUM(AE94,AD94,AC94,AB94,Y94,U94,T94,S94,R94)</f>
        <v>0</v>
      </c>
      <c r="AG94" s="141"/>
      <c r="AH94" s="141"/>
      <c r="AI94" s="141"/>
      <c r="AJ94" s="145"/>
      <c r="AK94" s="145"/>
      <c r="AL94" s="145"/>
      <c r="AM94" s="142">
        <f>AG94*'1. Standard_Cost'!$B$25+'Incremental_Cost Year 3'!AH94*'1. Standard_Cost'!$C$25+'Incremental_Cost Year 3'!AI94*'1. Standard_Cost'!$D$25+'Incremental_Cost Year 3'!AJ94+'Incremental_Cost Year 3'!AL94+AK94</f>
        <v>0</v>
      </c>
      <c r="AN94" s="142">
        <f>AM94*'1. Standard_Cost'!$C$29</f>
        <v>0</v>
      </c>
      <c r="AO94" s="160"/>
      <c r="AQ94" s="20">
        <f t="shared" ref="AQ94" si="160">L94+M94</f>
        <v>0</v>
      </c>
      <c r="AR94" s="20">
        <f t="shared" ref="AR94" si="161">AF94</f>
        <v>0</v>
      </c>
      <c r="AS94" s="20">
        <f t="shared" ref="AS94" si="162">AM94+AN94</f>
        <v>0</v>
      </c>
      <c r="AT94" s="20">
        <f>SUM(AQ94,AR94,AS94)</f>
        <v>0</v>
      </c>
      <c r="AU94" s="24"/>
      <c r="AV94" s="24"/>
      <c r="AW94" s="24"/>
      <c r="AX94" s="24"/>
      <c r="AY94" s="24"/>
      <c r="AZ94" s="24"/>
      <c r="BA94" s="24"/>
      <c r="BB94" s="25">
        <f t="shared" ref="BB94:BB97" si="163">SUM(AU94:BA94)-AT94</f>
        <v>0</v>
      </c>
    </row>
    <row r="95" spans="1:54" ht="46.8" outlineLevel="2">
      <c r="A95" s="132"/>
      <c r="B95" s="136"/>
      <c r="C95" s="38"/>
      <c r="D95" s="84"/>
      <c r="E95" s="84"/>
      <c r="F95" s="84"/>
      <c r="G95" s="83"/>
      <c r="H95" s="209" t="s">
        <v>494</v>
      </c>
      <c r="I95" s="138"/>
      <c r="J95" s="139"/>
      <c r="K95" s="139"/>
      <c r="L95" s="140" t="str">
        <f>IF(I95&lt;&gt;0,((VLOOKUP(I95,'1. Standard_Cost'!$B$4:$D$9,2)+VLOOKUP(I95,'1. Standard_Cost'!$B$4:$D$9,3))*J95*K95),"0")</f>
        <v>0</v>
      </c>
      <c r="M95" s="140">
        <f>L95*'1. Standard_Cost'!$F$4</f>
        <v>0</v>
      </c>
      <c r="N95" s="141"/>
      <c r="O95" s="141"/>
      <c r="P95" s="141"/>
      <c r="Q95" s="141"/>
      <c r="R95" s="142">
        <f>'1. Standard_Cost'!$B$13*N95*P95</f>
        <v>0</v>
      </c>
      <c r="S95" s="142">
        <f>N95*O95*P95*'1. Standard_Cost'!$C$13</f>
        <v>0</v>
      </c>
      <c r="T95" s="142">
        <f>N95*P95*Q95*'1. Standard_Cost'!$D$13</f>
        <v>0</v>
      </c>
      <c r="U95" s="142">
        <f>N95*O95*'1. Standard_Cost'!$E$13</f>
        <v>0</v>
      </c>
      <c r="V95" s="141"/>
      <c r="W95" s="141"/>
      <c r="X95" s="141"/>
      <c r="Y95" s="142">
        <f>+V95*((X95*'1. Standard_Cost'!$B$17)+(W95*X95*'1. Standard_Cost'!$C$17))</f>
        <v>0</v>
      </c>
      <c r="Z95" s="141"/>
      <c r="AA95" s="141"/>
      <c r="AB95" s="142">
        <f>+Z95*'1. Standard_Cost'!$B$21+AA95*'1. Standard_Cost'!$C$21</f>
        <v>0</v>
      </c>
      <c r="AC95" s="143"/>
      <c r="AD95" s="144"/>
      <c r="AE95" s="142">
        <f>SUM(AD95,AC95,AB95,Y95,U95,T95,S95,R95)*'1. Standard_Cost'!$B$29</f>
        <v>0</v>
      </c>
      <c r="AF95" s="142">
        <f t="shared" si="159"/>
        <v>0</v>
      </c>
      <c r="AG95" s="141"/>
      <c r="AH95" s="141"/>
      <c r="AI95" s="141"/>
      <c r="AJ95" s="145"/>
      <c r="AK95" s="145"/>
      <c r="AL95" s="145"/>
      <c r="AM95" s="142">
        <f>AG95*'1. Standard_Cost'!$B$25+'Incremental_Cost Year 3'!AH95*'1. Standard_Cost'!$C$25+'Incremental_Cost Year 3'!AI95*'1. Standard_Cost'!$D$25+'Incremental_Cost Year 3'!AJ95+'Incremental_Cost Year 3'!AL95+AK95</f>
        <v>0</v>
      </c>
      <c r="AN95" s="142">
        <f>AM95*'1. Standard_Cost'!$C$29</f>
        <v>0</v>
      </c>
      <c r="AO95" s="160"/>
      <c r="AQ95" s="20">
        <f t="shared" ref="AQ95:AQ97" si="164">L95+M95</f>
        <v>0</v>
      </c>
      <c r="AR95" s="20">
        <f t="shared" ref="AR95:AR97" si="165">AF95</f>
        <v>0</v>
      </c>
      <c r="AS95" s="20">
        <f t="shared" ref="AS95:AS97" si="166">AM95+AN95</f>
        <v>0</v>
      </c>
      <c r="AT95" s="20">
        <f t="shared" ref="AT95:AT97" si="167">SUM(AQ95,AR95,AS95)</f>
        <v>0</v>
      </c>
      <c r="AU95" s="24"/>
      <c r="AV95" s="24">
        <v>0</v>
      </c>
      <c r="AW95" s="24"/>
      <c r="AX95" s="24"/>
      <c r="AY95" s="24"/>
      <c r="AZ95" s="24"/>
      <c r="BA95" s="24"/>
      <c r="BB95" s="25">
        <f t="shared" si="163"/>
        <v>0</v>
      </c>
    </row>
    <row r="96" spans="1:54" ht="124.8" outlineLevel="2">
      <c r="A96" s="132"/>
      <c r="B96" s="136"/>
      <c r="C96" s="231"/>
      <c r="D96" s="84"/>
      <c r="E96" s="84"/>
      <c r="F96" s="84"/>
      <c r="G96" s="83"/>
      <c r="H96" s="209" t="s">
        <v>497</v>
      </c>
      <c r="I96" s="138" t="s">
        <v>4</v>
      </c>
      <c r="J96" s="139">
        <v>3</v>
      </c>
      <c r="K96" s="139">
        <v>2</v>
      </c>
      <c r="L96" s="140">
        <f>IF(I96&lt;&gt;0,((VLOOKUP(I96,'1. Standard_Cost'!$B$4:$D$9,2)+VLOOKUP(I96,'1. Standard_Cost'!$B$4:$D$9,3))*J96*K96),"0")</f>
        <v>484500</v>
      </c>
      <c r="M96" s="140">
        <f>L96*'1. Standard_Cost'!$F$4</f>
        <v>80911.5</v>
      </c>
      <c r="N96" s="141"/>
      <c r="O96" s="141"/>
      <c r="P96" s="141"/>
      <c r="Q96" s="141"/>
      <c r="R96" s="142">
        <f>'1. Standard_Cost'!$B$13*N96*P96</f>
        <v>0</v>
      </c>
      <c r="S96" s="142">
        <f>N96*O96*P96*'1. Standard_Cost'!$C$13</f>
        <v>0</v>
      </c>
      <c r="T96" s="142">
        <f>N96*P96*Q96*'1. Standard_Cost'!$D$13</f>
        <v>0</v>
      </c>
      <c r="U96" s="142">
        <f>N96*O96*'1. Standard_Cost'!$E$13</f>
        <v>0</v>
      </c>
      <c r="V96" s="141"/>
      <c r="W96" s="141"/>
      <c r="X96" s="141"/>
      <c r="Y96" s="142">
        <f>+V96*((X96*'1. Standard_Cost'!$B$17)+(W96*X96*'1. Standard_Cost'!$C$17))</f>
        <v>0</v>
      </c>
      <c r="Z96" s="141"/>
      <c r="AA96" s="141">
        <v>10</v>
      </c>
      <c r="AB96" s="142">
        <f>+Z96*'1. Standard_Cost'!$B$21+AA96*'1. Standard_Cost'!$C$21</f>
        <v>190000</v>
      </c>
      <c r="AC96" s="143">
        <f>2*10*300</f>
        <v>6000</v>
      </c>
      <c r="AD96" s="144"/>
      <c r="AE96" s="142">
        <f>SUM(AD96,AC96,AB96,Y96,U96,T96,S96,R96)*'1. Standard_Cost'!$B$29</f>
        <v>39200</v>
      </c>
      <c r="AF96" s="142">
        <f t="shared" si="159"/>
        <v>235200</v>
      </c>
      <c r="AG96" s="141"/>
      <c r="AH96" s="141"/>
      <c r="AI96" s="141"/>
      <c r="AJ96" s="145"/>
      <c r="AK96" s="145"/>
      <c r="AL96" s="145"/>
      <c r="AM96" s="142">
        <f>AG96*'1. Standard_Cost'!$B$25+'Incremental_Cost Year 3'!AH96*'1. Standard_Cost'!$C$25+'Incremental_Cost Year 3'!AI96*'1. Standard_Cost'!$D$25+'Incremental_Cost Year 3'!AJ96+'Incremental_Cost Year 3'!AL96+AK96</f>
        <v>0</v>
      </c>
      <c r="AN96" s="142">
        <f>AM96*'1. Standard_Cost'!$C$29</f>
        <v>0</v>
      </c>
      <c r="AO96" s="160"/>
      <c r="AQ96" s="20">
        <f t="shared" si="164"/>
        <v>565411.5</v>
      </c>
      <c r="AR96" s="20">
        <f t="shared" si="165"/>
        <v>235200</v>
      </c>
      <c r="AS96" s="20">
        <f t="shared" si="166"/>
        <v>0</v>
      </c>
      <c r="AT96" s="20">
        <f t="shared" si="167"/>
        <v>800611.5</v>
      </c>
      <c r="AU96" s="24">
        <f>AQ96+7200</f>
        <v>572611.5</v>
      </c>
      <c r="AV96" s="24"/>
      <c r="AW96" s="24"/>
      <c r="AX96" s="24">
        <f>AT96-AU96</f>
        <v>228000</v>
      </c>
      <c r="AY96" s="24"/>
      <c r="AZ96" s="24"/>
      <c r="BA96" s="24"/>
      <c r="BB96" s="25">
        <f t="shared" si="163"/>
        <v>0</v>
      </c>
    </row>
    <row r="97" spans="1:54" ht="46.8" outlineLevel="2">
      <c r="A97" s="132"/>
      <c r="B97" s="136"/>
      <c r="C97" s="232"/>
      <c r="D97" s="84"/>
      <c r="E97" s="84"/>
      <c r="F97" s="84"/>
      <c r="G97" s="83"/>
      <c r="H97" s="209" t="s">
        <v>495</v>
      </c>
      <c r="I97" s="138" t="s">
        <v>4</v>
      </c>
      <c r="J97" s="139">
        <v>3</v>
      </c>
      <c r="K97" s="139">
        <v>2</v>
      </c>
      <c r="L97" s="140">
        <f>IF(I97&lt;&gt;0,((VLOOKUP(I97,'1. Standard_Cost'!$B$4:$D$9,2)+VLOOKUP(I97,'1. Standard_Cost'!$B$4:$D$9,3))*J97*K97),"0")</f>
        <v>484500</v>
      </c>
      <c r="M97" s="140">
        <f>L97*'1. Standard_Cost'!$F$4</f>
        <v>80911.5</v>
      </c>
      <c r="N97" s="141"/>
      <c r="O97" s="141"/>
      <c r="P97" s="141"/>
      <c r="Q97" s="141"/>
      <c r="R97" s="142">
        <f>'1. Standard_Cost'!$B$13*N97*P97</f>
        <v>0</v>
      </c>
      <c r="S97" s="142">
        <f>N97*O97*P97*'1. Standard_Cost'!$C$13</f>
        <v>0</v>
      </c>
      <c r="T97" s="142">
        <f>N97*P97*Q97*'1. Standard_Cost'!$D$13</f>
        <v>0</v>
      </c>
      <c r="U97" s="142">
        <f>N97*O97*'1. Standard_Cost'!$E$13</f>
        <v>0</v>
      </c>
      <c r="V97" s="141"/>
      <c r="W97" s="141"/>
      <c r="X97" s="141"/>
      <c r="Y97" s="142">
        <f>+V97*((X97*'1. Standard_Cost'!$B$17)+(W97*X97*'1. Standard_Cost'!$C$17))</f>
        <v>0</v>
      </c>
      <c r="Z97" s="141"/>
      <c r="AA97" s="141"/>
      <c r="AB97" s="142">
        <f>+Z97*'1. Standard_Cost'!$B$21+AA97*'1. Standard_Cost'!$C$21</f>
        <v>0</v>
      </c>
      <c r="AC97" s="143"/>
      <c r="AD97" s="144"/>
      <c r="AE97" s="142">
        <f>SUM(AD97,AC97,AB97,Y97,U97,T97,S97,R97)*'1. Standard_Cost'!$B$29</f>
        <v>0</v>
      </c>
      <c r="AF97" s="142">
        <f t="shared" si="159"/>
        <v>0</v>
      </c>
      <c r="AG97" s="141"/>
      <c r="AH97" s="141"/>
      <c r="AI97" s="141"/>
      <c r="AJ97" s="145"/>
      <c r="AK97" s="145"/>
      <c r="AL97" s="145"/>
      <c r="AM97" s="142">
        <f>AG97*'1. Standard_Cost'!$B$25+'Incremental_Cost Year 3'!AH97*'1. Standard_Cost'!$C$25+'Incremental_Cost Year 3'!AI97*'1. Standard_Cost'!$D$25+'Incremental_Cost Year 3'!AJ97+'Incremental_Cost Year 3'!AL97+AK97</f>
        <v>0</v>
      </c>
      <c r="AN97" s="142">
        <f>AM97*'1. Standard_Cost'!$C$29</f>
        <v>0</v>
      </c>
      <c r="AO97" s="160"/>
      <c r="AQ97" s="20">
        <f t="shared" si="164"/>
        <v>565411.5</v>
      </c>
      <c r="AR97" s="20">
        <f t="shared" si="165"/>
        <v>0</v>
      </c>
      <c r="AS97" s="20">
        <f t="shared" si="166"/>
        <v>0</v>
      </c>
      <c r="AT97" s="20">
        <f t="shared" si="167"/>
        <v>565411.5</v>
      </c>
      <c r="AU97" s="24">
        <f>AT97</f>
        <v>565411.5</v>
      </c>
      <c r="AV97" s="24"/>
      <c r="AW97" s="24"/>
      <c r="AX97" s="24"/>
      <c r="AY97" s="24"/>
      <c r="AZ97" s="24"/>
      <c r="BA97" s="24"/>
      <c r="BB97" s="25">
        <f t="shared" si="163"/>
        <v>0</v>
      </c>
    </row>
    <row r="98" spans="1:54" ht="96.6" outlineLevel="1">
      <c r="A98" s="132"/>
      <c r="B98" s="136"/>
      <c r="C98" s="232"/>
      <c r="D98" s="207" t="s">
        <v>587</v>
      </c>
      <c r="E98" s="86" t="s">
        <v>414</v>
      </c>
      <c r="F98" s="88" t="s">
        <v>438</v>
      </c>
      <c r="G98" s="89" t="s">
        <v>434</v>
      </c>
      <c r="H98" s="180" t="s">
        <v>114</v>
      </c>
      <c r="I98" s="146"/>
      <c r="J98" s="146"/>
      <c r="K98" s="146"/>
      <c r="L98" s="147">
        <f>SUM(L94:L97)</f>
        <v>969000</v>
      </c>
      <c r="M98" s="147">
        <f>SUM(M94:M97)</f>
        <v>161823</v>
      </c>
      <c r="N98" s="146"/>
      <c r="O98" s="146"/>
      <c r="P98" s="146"/>
      <c r="Q98" s="146"/>
      <c r="R98" s="147">
        <f t="shared" ref="R98:U98" si="168">SUM(R94:R97)</f>
        <v>0</v>
      </c>
      <c r="S98" s="147">
        <f t="shared" si="168"/>
        <v>0</v>
      </c>
      <c r="T98" s="147">
        <f t="shared" si="168"/>
        <v>0</v>
      </c>
      <c r="U98" s="147">
        <f t="shared" si="168"/>
        <v>0</v>
      </c>
      <c r="V98" s="146"/>
      <c r="W98" s="146"/>
      <c r="X98" s="146"/>
      <c r="Y98" s="147">
        <f>SUM(Y94:Y97)</f>
        <v>0</v>
      </c>
      <c r="Z98" s="146"/>
      <c r="AA98" s="146"/>
      <c r="AB98" s="147">
        <f t="shared" ref="AB98:AF98" si="169">SUM(AB94:AB97)</f>
        <v>190000</v>
      </c>
      <c r="AC98" s="147">
        <f t="shared" si="169"/>
        <v>6000</v>
      </c>
      <c r="AD98" s="147">
        <f t="shared" si="169"/>
        <v>0</v>
      </c>
      <c r="AE98" s="147">
        <f t="shared" si="169"/>
        <v>39200</v>
      </c>
      <c r="AF98" s="147">
        <f t="shared" si="169"/>
        <v>235200</v>
      </c>
      <c r="AG98" s="146"/>
      <c r="AH98" s="146"/>
      <c r="AI98" s="146"/>
      <c r="AJ98" s="147">
        <f t="shared" ref="AJ98:AN98" si="170">SUM(AJ94:AJ97)</f>
        <v>0</v>
      </c>
      <c r="AK98" s="147">
        <f t="shared" si="170"/>
        <v>0</v>
      </c>
      <c r="AL98" s="147">
        <f t="shared" si="170"/>
        <v>0</v>
      </c>
      <c r="AM98" s="147">
        <f t="shared" si="170"/>
        <v>0</v>
      </c>
      <c r="AN98" s="147">
        <f t="shared" si="170"/>
        <v>0</v>
      </c>
      <c r="AO98" s="166"/>
      <c r="AP98" s="32"/>
      <c r="AQ98" s="147">
        <f t="shared" ref="AQ98:BB98" si="171">SUM(AQ94:AQ97)</f>
        <v>1130823</v>
      </c>
      <c r="AR98" s="147">
        <f t="shared" si="171"/>
        <v>235200</v>
      </c>
      <c r="AS98" s="147">
        <f t="shared" si="171"/>
        <v>0</v>
      </c>
      <c r="AT98" s="147">
        <f t="shared" si="171"/>
        <v>1366023</v>
      </c>
      <c r="AU98" s="147">
        <f t="shared" si="171"/>
        <v>1138023</v>
      </c>
      <c r="AV98" s="147">
        <f t="shared" si="171"/>
        <v>0</v>
      </c>
      <c r="AW98" s="147">
        <f t="shared" si="171"/>
        <v>0</v>
      </c>
      <c r="AX98" s="147">
        <f t="shared" si="171"/>
        <v>228000</v>
      </c>
      <c r="AY98" s="147">
        <f t="shared" si="171"/>
        <v>0</v>
      </c>
      <c r="AZ98" s="147">
        <f t="shared" si="171"/>
        <v>0</v>
      </c>
      <c r="BA98" s="147">
        <f t="shared" si="171"/>
        <v>0</v>
      </c>
      <c r="BB98" s="147">
        <f t="shared" si="171"/>
        <v>0</v>
      </c>
    </row>
    <row r="99" spans="1:54" ht="124.8" outlineLevel="2">
      <c r="A99" s="132"/>
      <c r="B99" s="136"/>
      <c r="C99" s="38"/>
      <c r="D99" s="137"/>
      <c r="E99" s="137"/>
      <c r="F99" s="87"/>
      <c r="G99" s="82"/>
      <c r="H99" s="209" t="s">
        <v>568</v>
      </c>
      <c r="I99" s="138" t="s">
        <v>4</v>
      </c>
      <c r="J99" s="139">
        <v>3</v>
      </c>
      <c r="K99" s="139">
        <v>2</v>
      </c>
      <c r="L99" s="140">
        <f>IF(I99&lt;&gt;0,((VLOOKUP(I99,'1. Standard_Cost'!$B$4:$D$9,2)+VLOOKUP(I99,'1. Standard_Cost'!$B$4:$D$9,3))*J99*K99),"0")</f>
        <v>484500</v>
      </c>
      <c r="M99" s="140">
        <f>L99*'1. Standard_Cost'!$F$4</f>
        <v>80911.5</v>
      </c>
      <c r="N99" s="141"/>
      <c r="O99" s="141"/>
      <c r="P99" s="141"/>
      <c r="Q99" s="141"/>
      <c r="R99" s="142">
        <f>'1. Standard_Cost'!$B$13*N99*P99</f>
        <v>0</v>
      </c>
      <c r="S99" s="142">
        <f>N99*O99*P99*'1. Standard_Cost'!$C$13</f>
        <v>0</v>
      </c>
      <c r="T99" s="142">
        <f>N99*P99*Q99*'1. Standard_Cost'!$D$13</f>
        <v>0</v>
      </c>
      <c r="U99" s="142">
        <f>N99*O99*'1. Standard_Cost'!$E$13</f>
        <v>0</v>
      </c>
      <c r="V99" s="141"/>
      <c r="W99" s="141"/>
      <c r="X99" s="141"/>
      <c r="Y99" s="142">
        <f>+V99*((X99*'1. Standard_Cost'!$B$17)+(W99*X99*'1. Standard_Cost'!$C$17))</f>
        <v>0</v>
      </c>
      <c r="Z99" s="141"/>
      <c r="AA99" s="141">
        <v>10</v>
      </c>
      <c r="AB99" s="142">
        <f>+Z99*'1. Standard_Cost'!$B$21+AA99*'1. Standard_Cost'!$C$21</f>
        <v>190000</v>
      </c>
      <c r="AC99" s="143">
        <f>10*2*300</f>
        <v>6000</v>
      </c>
      <c r="AD99" s="144"/>
      <c r="AE99" s="142">
        <f>SUM(AD99,AC99,AB99,Y99,U99,T99,S99,R99)*'1. Standard_Cost'!$B$29</f>
        <v>39200</v>
      </c>
      <c r="AF99" s="142">
        <f t="shared" ref="AF99:AF102" si="172">SUM(AE99,AD99,AC99,AB99,Y99,U99,T99,S99,R99)</f>
        <v>235200</v>
      </c>
      <c r="AG99" s="141"/>
      <c r="AH99" s="141"/>
      <c r="AI99" s="141"/>
      <c r="AJ99" s="145"/>
      <c r="AK99" s="145"/>
      <c r="AL99" s="145"/>
      <c r="AM99" s="142">
        <f>AG99*'1. Standard_Cost'!$B$25+'Incremental_Cost Year 3'!AH99*'1. Standard_Cost'!$C$25+'Incremental_Cost Year 3'!AI99*'1. Standard_Cost'!$D$25+'Incremental_Cost Year 3'!AJ99+'Incremental_Cost Year 3'!AL99+AK99</f>
        <v>0</v>
      </c>
      <c r="AN99" s="142">
        <f>AM99*'1. Standard_Cost'!$C$29</f>
        <v>0</v>
      </c>
      <c r="AO99" s="160"/>
      <c r="AQ99" s="20">
        <f t="shared" ref="AQ99" si="173">L99+M99</f>
        <v>565411.5</v>
      </c>
      <c r="AR99" s="20">
        <f t="shared" ref="AR99" si="174">AF99</f>
        <v>235200</v>
      </c>
      <c r="AS99" s="20">
        <f t="shared" ref="AS99" si="175">AM99+AN99</f>
        <v>0</v>
      </c>
      <c r="AT99" s="20">
        <f>SUM(AQ99,AR99,AS99)</f>
        <v>800611.5</v>
      </c>
      <c r="AU99" s="24">
        <f>AQ99+7200</f>
        <v>572611.5</v>
      </c>
      <c r="AV99" s="24"/>
      <c r="AW99" s="24"/>
      <c r="AX99" s="24">
        <f>AT99-AU99</f>
        <v>228000</v>
      </c>
      <c r="AY99" s="24"/>
      <c r="AZ99" s="24"/>
      <c r="BA99" s="24"/>
      <c r="BB99" s="25">
        <f t="shared" ref="BB99:BB102" si="176">SUM(AU99:BA99)-AT99</f>
        <v>0</v>
      </c>
    </row>
    <row r="100" spans="1:54" ht="46.8" outlineLevel="2">
      <c r="A100" s="132"/>
      <c r="B100" s="136"/>
      <c r="C100" s="38"/>
      <c r="D100" s="84"/>
      <c r="E100" s="84"/>
      <c r="F100" s="84"/>
      <c r="G100" s="83"/>
      <c r="H100" s="209" t="s">
        <v>498</v>
      </c>
      <c r="I100" s="138" t="s">
        <v>4</v>
      </c>
      <c r="J100" s="139">
        <v>3</v>
      </c>
      <c r="K100" s="139">
        <v>2</v>
      </c>
      <c r="L100" s="140">
        <f>IF(I100&lt;&gt;0,((VLOOKUP(I100,'1. Standard_Cost'!$B$4:$D$9,2)+VLOOKUP(I100,'1. Standard_Cost'!$B$4:$D$9,3))*J100*K100),"0")</f>
        <v>484500</v>
      </c>
      <c r="M100" s="140">
        <f>L100*'1. Standard_Cost'!$F$4</f>
        <v>80911.5</v>
      </c>
      <c r="N100" s="141"/>
      <c r="O100" s="141"/>
      <c r="P100" s="141"/>
      <c r="Q100" s="141"/>
      <c r="R100" s="142">
        <f>'1. Standard_Cost'!$B$13*N100*P100</f>
        <v>0</v>
      </c>
      <c r="S100" s="142">
        <f>N100*O100*P100*'1. Standard_Cost'!$C$13</f>
        <v>0</v>
      </c>
      <c r="T100" s="142">
        <f>N100*P100*Q100*'1. Standard_Cost'!$D$13</f>
        <v>0</v>
      </c>
      <c r="U100" s="142">
        <f>N100*O100*'1. Standard_Cost'!$E$13</f>
        <v>0</v>
      </c>
      <c r="V100" s="141"/>
      <c r="W100" s="141"/>
      <c r="X100" s="141"/>
      <c r="Y100" s="142">
        <f>+V100*((X100*'1. Standard_Cost'!$B$17)+(W100*X100*'1. Standard_Cost'!$C$17))</f>
        <v>0</v>
      </c>
      <c r="Z100" s="141"/>
      <c r="AA100" s="141"/>
      <c r="AB100" s="142">
        <f>+Z100*'1. Standard_Cost'!$B$21+AA100*'1. Standard_Cost'!$C$21</f>
        <v>0</v>
      </c>
      <c r="AC100" s="143"/>
      <c r="AD100" s="144"/>
      <c r="AE100" s="142">
        <f>SUM(AD100,AC100,AB100,Y100,U100,T100,S100,R100)*'1. Standard_Cost'!$B$29</f>
        <v>0</v>
      </c>
      <c r="AF100" s="142">
        <f t="shared" si="172"/>
        <v>0</v>
      </c>
      <c r="AG100" s="141"/>
      <c r="AH100" s="141"/>
      <c r="AI100" s="141"/>
      <c r="AJ100" s="145"/>
      <c r="AK100" s="145"/>
      <c r="AL100" s="145"/>
      <c r="AM100" s="142">
        <f>AG100*'1. Standard_Cost'!$B$25+'Incremental_Cost Year 3'!AH100*'1. Standard_Cost'!$C$25+'Incremental_Cost Year 3'!AI100*'1. Standard_Cost'!$D$25+'Incremental_Cost Year 3'!AJ100+'Incremental_Cost Year 3'!AL100+AK100</f>
        <v>0</v>
      </c>
      <c r="AN100" s="142">
        <f>AM100*'1. Standard_Cost'!$C$29</f>
        <v>0</v>
      </c>
      <c r="AO100" s="160"/>
      <c r="AQ100" s="20">
        <f t="shared" ref="AQ100:AQ102" si="177">L100+M100</f>
        <v>565411.5</v>
      </c>
      <c r="AR100" s="20">
        <f t="shared" ref="AR100:AR102" si="178">AF100</f>
        <v>0</v>
      </c>
      <c r="AS100" s="20">
        <f t="shared" ref="AS100:AS102" si="179">AM100+AN100</f>
        <v>0</v>
      </c>
      <c r="AT100" s="20">
        <f t="shared" ref="AT100:AT102" si="180">SUM(AQ100,AR100,AS100)</f>
        <v>565411.5</v>
      </c>
      <c r="AU100" s="24"/>
      <c r="AV100" s="24">
        <v>0</v>
      </c>
      <c r="AW100" s="24"/>
      <c r="AX100" s="24"/>
      <c r="AY100" s="24"/>
      <c r="AZ100" s="24"/>
      <c r="BA100" s="24"/>
      <c r="BB100" s="25">
        <f t="shared" si="176"/>
        <v>-565411.5</v>
      </c>
    </row>
    <row r="101" spans="1:54" outlineLevel="2">
      <c r="A101" s="132"/>
      <c r="B101" s="136"/>
      <c r="C101" s="231"/>
      <c r="D101" s="84"/>
      <c r="E101" s="84"/>
      <c r="F101" s="84"/>
      <c r="G101" s="83"/>
      <c r="H101" s="210" t="s">
        <v>416</v>
      </c>
      <c r="I101" s="138"/>
      <c r="J101" s="139"/>
      <c r="K101" s="139"/>
      <c r="L101" s="140" t="str">
        <f>IF(I101&lt;&gt;0,((VLOOKUP(I101,'1. Standard_Cost'!$B$4:$D$9,2)+VLOOKUP(I101,'1. Standard_Cost'!$B$4:$D$9,3))*J101*K101),"0")</f>
        <v>0</v>
      </c>
      <c r="M101" s="140">
        <f>L101*'1. Standard_Cost'!$F$4</f>
        <v>0</v>
      </c>
      <c r="N101" s="141"/>
      <c r="O101" s="141"/>
      <c r="P101" s="141"/>
      <c r="Q101" s="141"/>
      <c r="R101" s="142">
        <f>'1. Standard_Cost'!$B$13*N101*P101</f>
        <v>0</v>
      </c>
      <c r="S101" s="142">
        <f>N101*O101*P101*'1. Standard_Cost'!$C$13</f>
        <v>0</v>
      </c>
      <c r="T101" s="142">
        <f>N101*P101*Q101*'1. Standard_Cost'!$D$13</f>
        <v>0</v>
      </c>
      <c r="U101" s="142">
        <f>N101*O101*'1. Standard_Cost'!$E$13</f>
        <v>0</v>
      </c>
      <c r="V101" s="141"/>
      <c r="W101" s="141"/>
      <c r="X101" s="141"/>
      <c r="Y101" s="142">
        <f>+V101*((X101*'1. Standard_Cost'!$B$17)+(W101*X101*'1. Standard_Cost'!$C$17))</f>
        <v>0</v>
      </c>
      <c r="Z101" s="141"/>
      <c r="AA101" s="141"/>
      <c r="AB101" s="142">
        <f>+Z101*'1. Standard_Cost'!$B$21+AA101*'1. Standard_Cost'!$C$21</f>
        <v>0</v>
      </c>
      <c r="AC101" s="143"/>
      <c r="AD101" s="144"/>
      <c r="AE101" s="142">
        <f>SUM(AD101,AC101,AB101,Y101,U101,T101,S101,R101)*'1. Standard_Cost'!$B$29</f>
        <v>0</v>
      </c>
      <c r="AF101" s="142">
        <f t="shared" si="172"/>
        <v>0</v>
      </c>
      <c r="AG101" s="141"/>
      <c r="AH101" s="141"/>
      <c r="AI101" s="141"/>
      <c r="AJ101" s="145"/>
      <c r="AK101" s="145"/>
      <c r="AL101" s="145"/>
      <c r="AM101" s="142">
        <f>AG101*'1. Standard_Cost'!$B$25+'Incremental_Cost Year 3'!AH101*'1. Standard_Cost'!$C$25+'Incremental_Cost Year 3'!AI101*'1. Standard_Cost'!$D$25+'Incremental_Cost Year 3'!AJ101+'Incremental_Cost Year 3'!AL101+AK101</f>
        <v>0</v>
      </c>
      <c r="AN101" s="142">
        <f>AM101*'1. Standard_Cost'!$C$29</f>
        <v>0</v>
      </c>
      <c r="AO101" s="160"/>
      <c r="AQ101" s="20">
        <f t="shared" si="177"/>
        <v>0</v>
      </c>
      <c r="AR101" s="20">
        <f t="shared" si="178"/>
        <v>0</v>
      </c>
      <c r="AS101" s="20">
        <f t="shared" si="179"/>
        <v>0</v>
      </c>
      <c r="AT101" s="20">
        <f t="shared" si="180"/>
        <v>0</v>
      </c>
      <c r="AU101" s="24"/>
      <c r="AV101" s="24"/>
      <c r="AW101" s="24"/>
      <c r="AX101" s="24"/>
      <c r="AY101" s="24"/>
      <c r="AZ101" s="24"/>
      <c r="BA101" s="24"/>
      <c r="BB101" s="25">
        <f t="shared" si="176"/>
        <v>0</v>
      </c>
    </row>
    <row r="102" spans="1:54" outlineLevel="2">
      <c r="A102" s="132"/>
      <c r="B102" s="136"/>
      <c r="C102" s="232"/>
      <c r="D102" s="84"/>
      <c r="E102" s="84"/>
      <c r="F102" s="84"/>
      <c r="G102" s="83"/>
      <c r="H102" s="210" t="s">
        <v>180</v>
      </c>
      <c r="I102" s="138"/>
      <c r="J102" s="139"/>
      <c r="K102" s="139"/>
      <c r="L102" s="140" t="str">
        <f>IF(I102&lt;&gt;0,((VLOOKUP(I102,'1. Standard_Cost'!$B$4:$D$9,2)+VLOOKUP(I102,'1. Standard_Cost'!$B$4:$D$9,3))*J102*K102),"0")</f>
        <v>0</v>
      </c>
      <c r="M102" s="140">
        <f>L102*'1. Standard_Cost'!$F$4</f>
        <v>0</v>
      </c>
      <c r="N102" s="141"/>
      <c r="O102" s="141"/>
      <c r="P102" s="141"/>
      <c r="Q102" s="141"/>
      <c r="R102" s="142">
        <f>'1. Standard_Cost'!$B$13*N102*P102</f>
        <v>0</v>
      </c>
      <c r="S102" s="142">
        <f>N102*O102*P102*'1. Standard_Cost'!$C$13</f>
        <v>0</v>
      </c>
      <c r="T102" s="142">
        <f>N102*P102*Q102*'1. Standard_Cost'!$D$13</f>
        <v>0</v>
      </c>
      <c r="U102" s="142">
        <f>N102*O102*'1. Standard_Cost'!$E$13</f>
        <v>0</v>
      </c>
      <c r="V102" s="141"/>
      <c r="W102" s="141"/>
      <c r="X102" s="141"/>
      <c r="Y102" s="142">
        <f>+V102*((X102*'1. Standard_Cost'!$B$17)+(W102*X102*'1. Standard_Cost'!$C$17))</f>
        <v>0</v>
      </c>
      <c r="Z102" s="141"/>
      <c r="AA102" s="141"/>
      <c r="AB102" s="142">
        <f>+Z102*'1. Standard_Cost'!$B$21+AA102*'1. Standard_Cost'!$C$21</f>
        <v>0</v>
      </c>
      <c r="AC102" s="143"/>
      <c r="AD102" s="144"/>
      <c r="AE102" s="142">
        <f>SUM(AD102,AC102,AB102,Y102,U102,T102,S102,R102)*'1. Standard_Cost'!$B$29</f>
        <v>0</v>
      </c>
      <c r="AF102" s="142">
        <f t="shared" si="172"/>
        <v>0</v>
      </c>
      <c r="AG102" s="141"/>
      <c r="AH102" s="141"/>
      <c r="AI102" s="141"/>
      <c r="AJ102" s="145"/>
      <c r="AK102" s="145"/>
      <c r="AL102" s="145"/>
      <c r="AM102" s="142">
        <f>AG102*'1. Standard_Cost'!$B$25+'Incremental_Cost Year 3'!AH102*'1. Standard_Cost'!$C$25+'Incremental_Cost Year 3'!AI102*'1. Standard_Cost'!$D$25+'Incremental_Cost Year 3'!AJ102+'Incremental_Cost Year 3'!AL102+AK102</f>
        <v>0</v>
      </c>
      <c r="AN102" s="142">
        <f>AM102*'1. Standard_Cost'!$C$29</f>
        <v>0</v>
      </c>
      <c r="AO102" s="160"/>
      <c r="AQ102" s="20">
        <f t="shared" si="177"/>
        <v>0</v>
      </c>
      <c r="AR102" s="20">
        <f t="shared" si="178"/>
        <v>0</v>
      </c>
      <c r="AS102" s="20">
        <f t="shared" si="179"/>
        <v>0</v>
      </c>
      <c r="AT102" s="20">
        <f t="shared" si="180"/>
        <v>0</v>
      </c>
      <c r="AU102" s="24"/>
      <c r="AV102" s="24"/>
      <c r="AW102" s="24"/>
      <c r="AX102" s="24"/>
      <c r="AY102" s="24"/>
      <c r="AZ102" s="24"/>
      <c r="BA102" s="24"/>
      <c r="BB102" s="25">
        <f t="shared" si="176"/>
        <v>0</v>
      </c>
    </row>
    <row r="103" spans="1:54" ht="82.8" outlineLevel="1">
      <c r="A103" s="132"/>
      <c r="B103" s="136"/>
      <c r="C103" s="232"/>
      <c r="D103" s="46" t="s">
        <v>588</v>
      </c>
      <c r="E103" s="86" t="s">
        <v>415</v>
      </c>
      <c r="F103" s="88" t="s">
        <v>438</v>
      </c>
      <c r="G103" s="89" t="s">
        <v>443</v>
      </c>
      <c r="H103" s="180" t="s">
        <v>418</v>
      </c>
      <c r="I103" s="146"/>
      <c r="J103" s="146"/>
      <c r="K103" s="146"/>
      <c r="L103" s="147">
        <f>SUM(L99:L102)</f>
        <v>969000</v>
      </c>
      <c r="M103" s="147">
        <f>SUM(M99:M102)</f>
        <v>161823</v>
      </c>
      <c r="N103" s="146"/>
      <c r="O103" s="146"/>
      <c r="P103" s="146"/>
      <c r="Q103" s="146"/>
      <c r="R103" s="147">
        <f t="shared" ref="R103:U103" si="181">SUM(R99:R102)</f>
        <v>0</v>
      </c>
      <c r="S103" s="147">
        <f t="shared" si="181"/>
        <v>0</v>
      </c>
      <c r="T103" s="147">
        <f t="shared" si="181"/>
        <v>0</v>
      </c>
      <c r="U103" s="147">
        <f t="shared" si="181"/>
        <v>0</v>
      </c>
      <c r="V103" s="146"/>
      <c r="W103" s="146"/>
      <c r="X103" s="146"/>
      <c r="Y103" s="147">
        <f>SUM(Y99:Y102)</f>
        <v>0</v>
      </c>
      <c r="Z103" s="146"/>
      <c r="AA103" s="146"/>
      <c r="AB103" s="147">
        <f t="shared" ref="AB103:AF103" si="182">SUM(AB99:AB102)</f>
        <v>190000</v>
      </c>
      <c r="AC103" s="147">
        <f t="shared" si="182"/>
        <v>6000</v>
      </c>
      <c r="AD103" s="147">
        <f t="shared" si="182"/>
        <v>0</v>
      </c>
      <c r="AE103" s="147">
        <f t="shared" si="182"/>
        <v>39200</v>
      </c>
      <c r="AF103" s="147">
        <f t="shared" si="182"/>
        <v>235200</v>
      </c>
      <c r="AG103" s="146"/>
      <c r="AH103" s="146"/>
      <c r="AI103" s="146"/>
      <c r="AJ103" s="147">
        <f t="shared" ref="AJ103:AN103" si="183">SUM(AJ99:AJ102)</f>
        <v>0</v>
      </c>
      <c r="AK103" s="147">
        <f t="shared" si="183"/>
        <v>0</v>
      </c>
      <c r="AL103" s="147">
        <f t="shared" si="183"/>
        <v>0</v>
      </c>
      <c r="AM103" s="147">
        <f t="shared" si="183"/>
        <v>0</v>
      </c>
      <c r="AN103" s="147">
        <f t="shared" si="183"/>
        <v>0</v>
      </c>
      <c r="AO103" s="166"/>
      <c r="AP103" s="32"/>
      <c r="AQ103" s="147">
        <f t="shared" ref="AQ103:BB103" si="184">SUM(AQ99:AQ102)</f>
        <v>1130823</v>
      </c>
      <c r="AR103" s="147">
        <f t="shared" si="184"/>
        <v>235200</v>
      </c>
      <c r="AS103" s="147">
        <f t="shared" si="184"/>
        <v>0</v>
      </c>
      <c r="AT103" s="147">
        <f t="shared" si="184"/>
        <v>1366023</v>
      </c>
      <c r="AU103" s="147">
        <f t="shared" si="184"/>
        <v>572611.5</v>
      </c>
      <c r="AV103" s="147">
        <f t="shared" si="184"/>
        <v>0</v>
      </c>
      <c r="AW103" s="147">
        <f t="shared" si="184"/>
        <v>0</v>
      </c>
      <c r="AX103" s="147">
        <f t="shared" si="184"/>
        <v>228000</v>
      </c>
      <c r="AY103" s="147">
        <f t="shared" si="184"/>
        <v>0</v>
      </c>
      <c r="AZ103" s="147">
        <f t="shared" si="184"/>
        <v>0</v>
      </c>
      <c r="BA103" s="147">
        <f t="shared" si="184"/>
        <v>0</v>
      </c>
      <c r="BB103" s="147">
        <f t="shared" si="184"/>
        <v>-565411.5</v>
      </c>
    </row>
    <row r="104" spans="1:54" ht="124.8" outlineLevel="2">
      <c r="A104" s="132"/>
      <c r="B104" s="136"/>
      <c r="C104" s="38"/>
      <c r="D104" s="137"/>
      <c r="E104" s="137"/>
      <c r="F104" s="87"/>
      <c r="G104" s="82"/>
      <c r="H104" s="209" t="s">
        <v>500</v>
      </c>
      <c r="I104" s="138" t="s">
        <v>4</v>
      </c>
      <c r="J104" s="139">
        <v>3</v>
      </c>
      <c r="K104" s="139">
        <v>2</v>
      </c>
      <c r="L104" s="140">
        <f>IF(I104&lt;&gt;0,((VLOOKUP(I104,'1. Standard_Cost'!$B$4:$D$9,2)+VLOOKUP(I104,'1. Standard_Cost'!$B$4:$D$9,3))*J104*K104),"0")</f>
        <v>484500</v>
      </c>
      <c r="M104" s="140">
        <f>L104*'1. Standard_Cost'!$F$4</f>
        <v>80911.5</v>
      </c>
      <c r="N104" s="141"/>
      <c r="O104" s="141"/>
      <c r="P104" s="141"/>
      <c r="Q104" s="141"/>
      <c r="R104" s="142">
        <f>'1. Standard_Cost'!$B$13*N104*P104</f>
        <v>0</v>
      </c>
      <c r="S104" s="142">
        <f>N104*O104*P104*'1. Standard_Cost'!$C$13</f>
        <v>0</v>
      </c>
      <c r="T104" s="142">
        <f>N104*P104*Q104*'1. Standard_Cost'!$D$13</f>
        <v>0</v>
      </c>
      <c r="U104" s="142">
        <f>N104*O104*'1. Standard_Cost'!$E$13</f>
        <v>0</v>
      </c>
      <c r="V104" s="141"/>
      <c r="W104" s="141"/>
      <c r="X104" s="141"/>
      <c r="Y104" s="142">
        <f>+V104*((X104*'1. Standard_Cost'!$B$17)+(W104*X104*'1. Standard_Cost'!$C$17))</f>
        <v>0</v>
      </c>
      <c r="Z104" s="141"/>
      <c r="AA104" s="141">
        <v>10</v>
      </c>
      <c r="AB104" s="142">
        <f>+Z104*'1. Standard_Cost'!$B$21+AA104*'1. Standard_Cost'!$C$21</f>
        <v>190000</v>
      </c>
      <c r="AC104" s="143">
        <f>20*300</f>
        <v>6000</v>
      </c>
      <c r="AD104" s="144"/>
      <c r="AE104" s="142">
        <f>SUM(AD104,AC104,AB104,Y104,U104,T104,S104,R104)*'1. Standard_Cost'!$B$29</f>
        <v>39200</v>
      </c>
      <c r="AF104" s="142">
        <f t="shared" ref="AF104:AF107" si="185">SUM(AE104,AD104,AC104,AB104,Y104,U104,T104,S104,R104)</f>
        <v>235200</v>
      </c>
      <c r="AG104" s="141"/>
      <c r="AH104" s="141"/>
      <c r="AI104" s="141"/>
      <c r="AJ104" s="145"/>
      <c r="AK104" s="145"/>
      <c r="AL104" s="145"/>
      <c r="AM104" s="142">
        <f>AG104*'1. Standard_Cost'!$B$25+'Incremental_Cost Year 3'!AH104*'1. Standard_Cost'!$C$25+'Incremental_Cost Year 3'!AI104*'1. Standard_Cost'!$D$25+'Incremental_Cost Year 3'!AJ104+'Incremental_Cost Year 3'!AL104+AK104</f>
        <v>0</v>
      </c>
      <c r="AN104" s="142">
        <f>AM104*'1. Standard_Cost'!$C$29</f>
        <v>0</v>
      </c>
      <c r="AO104" s="160"/>
      <c r="AQ104" s="20">
        <f t="shared" ref="AQ104" si="186">L104+M104</f>
        <v>565411.5</v>
      </c>
      <c r="AR104" s="20">
        <f t="shared" ref="AR104" si="187">AF104</f>
        <v>235200</v>
      </c>
      <c r="AS104" s="20">
        <f t="shared" ref="AS104" si="188">AM104+AN104</f>
        <v>0</v>
      </c>
      <c r="AT104" s="20">
        <f>SUM(AQ104,AR104,AS104)</f>
        <v>800611.5</v>
      </c>
      <c r="AU104" s="24"/>
      <c r="AV104" s="24">
        <f>AQ104</f>
        <v>565411.5</v>
      </c>
      <c r="AW104" s="24"/>
      <c r="AX104" s="24"/>
      <c r="AY104" s="24"/>
      <c r="AZ104" s="24"/>
      <c r="BA104" s="24"/>
      <c r="BB104" s="25">
        <f t="shared" ref="BB104:BB107" si="189">SUM(AU104:BA104)-AT104</f>
        <v>-235200</v>
      </c>
    </row>
    <row r="105" spans="1:54" ht="46.8" outlineLevel="2">
      <c r="A105" s="132"/>
      <c r="B105" s="136"/>
      <c r="C105" s="38"/>
      <c r="D105" s="84"/>
      <c r="E105" s="84"/>
      <c r="F105" s="84"/>
      <c r="G105" s="83"/>
      <c r="H105" s="209" t="s">
        <v>501</v>
      </c>
      <c r="I105" s="138"/>
      <c r="J105" s="139"/>
      <c r="K105" s="139"/>
      <c r="L105" s="140" t="str">
        <f>IF(I105&lt;&gt;0,((VLOOKUP(I105,'1. Standard_Cost'!$B$4:$D$9,2)+VLOOKUP(I105,'1. Standard_Cost'!$B$4:$D$9,3))*J105*K105),"0")</f>
        <v>0</v>
      </c>
      <c r="M105" s="140">
        <f>L105*'1. Standard_Cost'!$F$4</f>
        <v>0</v>
      </c>
      <c r="N105" s="141"/>
      <c r="O105" s="141"/>
      <c r="P105" s="141"/>
      <c r="Q105" s="141"/>
      <c r="R105" s="142">
        <f>'1. Standard_Cost'!$B$13*N105*P105</f>
        <v>0</v>
      </c>
      <c r="S105" s="142">
        <f>N105*O105*P105*'1. Standard_Cost'!$C$13</f>
        <v>0</v>
      </c>
      <c r="T105" s="142">
        <f>N105*P105*Q105*'1. Standard_Cost'!$D$13</f>
        <v>0</v>
      </c>
      <c r="U105" s="142">
        <f>N105*O105*'1. Standard_Cost'!$E$13</f>
        <v>0</v>
      </c>
      <c r="V105" s="141"/>
      <c r="W105" s="141"/>
      <c r="X105" s="141"/>
      <c r="Y105" s="142">
        <f>+V105*((X105*'1. Standard_Cost'!$B$17)+(W105*X105*'1. Standard_Cost'!$C$17))</f>
        <v>0</v>
      </c>
      <c r="Z105" s="141"/>
      <c r="AA105" s="141"/>
      <c r="AB105" s="142">
        <f>+Z105*'1. Standard_Cost'!$B$21+AA105*'1. Standard_Cost'!$C$21</f>
        <v>0</v>
      </c>
      <c r="AC105" s="143"/>
      <c r="AD105" s="144"/>
      <c r="AE105" s="142">
        <f>SUM(AD105,AC105,AB105,Y105,U105,T105,S105,R105)*'1. Standard_Cost'!$B$29</f>
        <v>0</v>
      </c>
      <c r="AF105" s="142">
        <f t="shared" si="185"/>
        <v>0</v>
      </c>
      <c r="AG105" s="141"/>
      <c r="AH105" s="141"/>
      <c r="AI105" s="141"/>
      <c r="AJ105" s="145"/>
      <c r="AK105" s="145"/>
      <c r="AL105" s="145"/>
      <c r="AM105" s="142">
        <f>AG105*'1. Standard_Cost'!$B$25+'Incremental_Cost Year 3'!AH105*'1. Standard_Cost'!$C$25+'Incremental_Cost Year 3'!AI105*'1. Standard_Cost'!$D$25+'Incremental_Cost Year 3'!AJ105+'Incremental_Cost Year 3'!AL105+AK105</f>
        <v>0</v>
      </c>
      <c r="AN105" s="142">
        <f>AM105*'1. Standard_Cost'!$C$29</f>
        <v>0</v>
      </c>
      <c r="AO105" s="160"/>
      <c r="AQ105" s="20">
        <f t="shared" ref="AQ105:AQ107" si="190">L105+M105</f>
        <v>0</v>
      </c>
      <c r="AR105" s="20">
        <f t="shared" ref="AR105:AR107" si="191">AF105</f>
        <v>0</v>
      </c>
      <c r="AS105" s="20">
        <f t="shared" ref="AS105:AS107" si="192">AM105+AN105</f>
        <v>0</v>
      </c>
      <c r="AT105" s="20">
        <f t="shared" ref="AT105:AT107" si="193">SUM(AQ105,AR105,AS105)</f>
        <v>0</v>
      </c>
      <c r="AU105" s="24"/>
      <c r="AV105" s="24">
        <v>0</v>
      </c>
      <c r="AW105" s="24"/>
      <c r="AX105" s="24"/>
      <c r="AY105" s="24"/>
      <c r="AZ105" s="24"/>
      <c r="BA105" s="24"/>
      <c r="BB105" s="25">
        <f t="shared" si="189"/>
        <v>0</v>
      </c>
    </row>
    <row r="106" spans="1:54" outlineLevel="2">
      <c r="A106" s="132"/>
      <c r="B106" s="136"/>
      <c r="C106" s="231"/>
      <c r="D106" s="84"/>
      <c r="E106" s="84"/>
      <c r="F106" s="84"/>
      <c r="G106" s="83"/>
      <c r="H106" s="210" t="s">
        <v>416</v>
      </c>
      <c r="I106" s="138"/>
      <c r="J106" s="139"/>
      <c r="K106" s="139"/>
      <c r="L106" s="140" t="str">
        <f>IF(I106&lt;&gt;0,((VLOOKUP(I106,'1. Standard_Cost'!$B$4:$D$9,2)+VLOOKUP(I106,'1. Standard_Cost'!$B$4:$D$9,3))*J106*K106),"0")</f>
        <v>0</v>
      </c>
      <c r="M106" s="140">
        <f>L106*'1. Standard_Cost'!$F$4</f>
        <v>0</v>
      </c>
      <c r="N106" s="141"/>
      <c r="O106" s="141"/>
      <c r="P106" s="141"/>
      <c r="Q106" s="141"/>
      <c r="R106" s="142">
        <f>'1. Standard_Cost'!$B$13*N106*P106</f>
        <v>0</v>
      </c>
      <c r="S106" s="142">
        <f>N106*O106*P106*'1. Standard_Cost'!$C$13</f>
        <v>0</v>
      </c>
      <c r="T106" s="142">
        <f>N106*P106*Q106*'1. Standard_Cost'!$D$13</f>
        <v>0</v>
      </c>
      <c r="U106" s="142">
        <f>N106*O106*'1. Standard_Cost'!$E$13</f>
        <v>0</v>
      </c>
      <c r="V106" s="141"/>
      <c r="W106" s="141"/>
      <c r="X106" s="141"/>
      <c r="Y106" s="142">
        <f>+V106*((X106*'1. Standard_Cost'!$B$17)+(W106*X106*'1. Standard_Cost'!$C$17))</f>
        <v>0</v>
      </c>
      <c r="Z106" s="141"/>
      <c r="AA106" s="141"/>
      <c r="AB106" s="142">
        <f>+Z106*'1. Standard_Cost'!$B$21+AA106*'1. Standard_Cost'!$C$21</f>
        <v>0</v>
      </c>
      <c r="AC106" s="143"/>
      <c r="AD106" s="144"/>
      <c r="AE106" s="142">
        <f>SUM(AD106,AC106,AB106,Y106,U106,T106,S106,R106)*'1. Standard_Cost'!$B$29</f>
        <v>0</v>
      </c>
      <c r="AF106" s="142">
        <f t="shared" si="185"/>
        <v>0</v>
      </c>
      <c r="AG106" s="141"/>
      <c r="AH106" s="141"/>
      <c r="AI106" s="141"/>
      <c r="AJ106" s="145"/>
      <c r="AK106" s="145"/>
      <c r="AL106" s="145"/>
      <c r="AM106" s="142">
        <f>AG106*'1. Standard_Cost'!$B$25+'Incremental_Cost Year 3'!AH106*'1. Standard_Cost'!$C$25+'Incremental_Cost Year 3'!AI106*'1. Standard_Cost'!$D$25+'Incremental_Cost Year 3'!AJ106+'Incremental_Cost Year 3'!AL106+AK106</f>
        <v>0</v>
      </c>
      <c r="AN106" s="142">
        <f>AM106*'1. Standard_Cost'!$C$29</f>
        <v>0</v>
      </c>
      <c r="AO106" s="160"/>
      <c r="AQ106" s="20">
        <f t="shared" si="190"/>
        <v>0</v>
      </c>
      <c r="AR106" s="20">
        <f t="shared" si="191"/>
        <v>0</v>
      </c>
      <c r="AS106" s="20">
        <f t="shared" si="192"/>
        <v>0</v>
      </c>
      <c r="AT106" s="20">
        <f t="shared" si="193"/>
        <v>0</v>
      </c>
      <c r="AU106" s="24"/>
      <c r="AV106" s="24"/>
      <c r="AW106" s="24"/>
      <c r="AX106" s="24"/>
      <c r="AY106" s="24"/>
      <c r="AZ106" s="24"/>
      <c r="BA106" s="24"/>
      <c r="BB106" s="25">
        <f t="shared" si="189"/>
        <v>0</v>
      </c>
    </row>
    <row r="107" spans="1:54" outlineLevel="2">
      <c r="A107" s="132"/>
      <c r="B107" s="136"/>
      <c r="C107" s="232"/>
      <c r="D107" s="84"/>
      <c r="E107" s="84"/>
      <c r="F107" s="84"/>
      <c r="G107" s="83"/>
      <c r="H107" s="210" t="s">
        <v>180</v>
      </c>
      <c r="I107" s="138"/>
      <c r="J107" s="139"/>
      <c r="K107" s="139"/>
      <c r="L107" s="140" t="str">
        <f>IF(I107&lt;&gt;0,((VLOOKUP(I107,'1. Standard_Cost'!$B$4:$D$9,2)+VLOOKUP(I107,'1. Standard_Cost'!$B$4:$D$9,3))*J107*K107),"0")</f>
        <v>0</v>
      </c>
      <c r="M107" s="140">
        <f>L107*'1. Standard_Cost'!$F$4</f>
        <v>0</v>
      </c>
      <c r="N107" s="141"/>
      <c r="O107" s="141"/>
      <c r="P107" s="141"/>
      <c r="Q107" s="141"/>
      <c r="R107" s="142">
        <f>'1. Standard_Cost'!$B$13*N107*P107</f>
        <v>0</v>
      </c>
      <c r="S107" s="142">
        <f>N107*O107*P107*'1. Standard_Cost'!$C$13</f>
        <v>0</v>
      </c>
      <c r="T107" s="142">
        <f>N107*P107*Q107*'1. Standard_Cost'!$D$13</f>
        <v>0</v>
      </c>
      <c r="U107" s="142">
        <f>N107*O107*'1. Standard_Cost'!$E$13</f>
        <v>0</v>
      </c>
      <c r="V107" s="141"/>
      <c r="W107" s="141"/>
      <c r="X107" s="141"/>
      <c r="Y107" s="142">
        <f>+V107*((X107*'1. Standard_Cost'!$B$17)+(W107*X107*'1. Standard_Cost'!$C$17))</f>
        <v>0</v>
      </c>
      <c r="Z107" s="141"/>
      <c r="AA107" s="141"/>
      <c r="AB107" s="142">
        <f>+Z107*'1. Standard_Cost'!$B$21+AA107*'1. Standard_Cost'!$C$21</f>
        <v>0</v>
      </c>
      <c r="AC107" s="143"/>
      <c r="AD107" s="144"/>
      <c r="AE107" s="142">
        <f>SUM(AD107,AC107,AB107,Y107,U107,T107,S107,R107)*'1. Standard_Cost'!$B$29</f>
        <v>0</v>
      </c>
      <c r="AF107" s="142">
        <f t="shared" si="185"/>
        <v>0</v>
      </c>
      <c r="AG107" s="141"/>
      <c r="AH107" s="141"/>
      <c r="AI107" s="141"/>
      <c r="AJ107" s="145"/>
      <c r="AK107" s="145"/>
      <c r="AL107" s="145"/>
      <c r="AM107" s="142">
        <f>AG107*'1. Standard_Cost'!$B$25+'Incremental_Cost Year 3'!AH107*'1. Standard_Cost'!$C$25+'Incremental_Cost Year 3'!AI107*'1. Standard_Cost'!$D$25+'Incremental_Cost Year 3'!AJ107+'Incremental_Cost Year 3'!AL107+AK107</f>
        <v>0</v>
      </c>
      <c r="AN107" s="142">
        <f>AM107*'1. Standard_Cost'!$C$29</f>
        <v>0</v>
      </c>
      <c r="AO107" s="160"/>
      <c r="AQ107" s="20">
        <f t="shared" si="190"/>
        <v>0</v>
      </c>
      <c r="AR107" s="20">
        <f t="shared" si="191"/>
        <v>0</v>
      </c>
      <c r="AS107" s="20">
        <f t="shared" si="192"/>
        <v>0</v>
      </c>
      <c r="AT107" s="20">
        <f t="shared" si="193"/>
        <v>0</v>
      </c>
      <c r="AU107" s="24"/>
      <c r="AV107" s="24"/>
      <c r="AW107" s="24"/>
      <c r="AX107" s="24"/>
      <c r="AY107" s="24"/>
      <c r="AZ107" s="24"/>
      <c r="BA107" s="24"/>
      <c r="BB107" s="25">
        <f t="shared" si="189"/>
        <v>0</v>
      </c>
    </row>
    <row r="108" spans="1:54" ht="69" outlineLevel="1">
      <c r="A108" s="132"/>
      <c r="B108" s="136"/>
      <c r="C108" s="232"/>
      <c r="D108" s="207" t="s">
        <v>587</v>
      </c>
      <c r="E108" s="86" t="s">
        <v>417</v>
      </c>
      <c r="F108" s="88" t="s">
        <v>437</v>
      </c>
      <c r="G108" s="89" t="s">
        <v>444</v>
      </c>
      <c r="H108" s="180" t="s">
        <v>419</v>
      </c>
      <c r="I108" s="146"/>
      <c r="J108" s="146"/>
      <c r="K108" s="146"/>
      <c r="L108" s="147">
        <f>SUM(L104:L107)</f>
        <v>484500</v>
      </c>
      <c r="M108" s="147">
        <f>SUM(M104:M107)</f>
        <v>80911.5</v>
      </c>
      <c r="N108" s="146"/>
      <c r="O108" s="146"/>
      <c r="P108" s="146"/>
      <c r="Q108" s="146"/>
      <c r="R108" s="147">
        <f t="shared" ref="R108:U108" si="194">SUM(R104:R107)</f>
        <v>0</v>
      </c>
      <c r="S108" s="147">
        <f t="shared" si="194"/>
        <v>0</v>
      </c>
      <c r="T108" s="147">
        <f t="shared" si="194"/>
        <v>0</v>
      </c>
      <c r="U108" s="147">
        <f t="shared" si="194"/>
        <v>0</v>
      </c>
      <c r="V108" s="146"/>
      <c r="W108" s="146"/>
      <c r="X108" s="146"/>
      <c r="Y108" s="147">
        <f>SUM(Y104:Y107)</f>
        <v>0</v>
      </c>
      <c r="Z108" s="146"/>
      <c r="AA108" s="146"/>
      <c r="AB108" s="147">
        <f t="shared" ref="AB108:AF108" si="195">SUM(AB104:AB107)</f>
        <v>190000</v>
      </c>
      <c r="AC108" s="147">
        <f t="shared" si="195"/>
        <v>6000</v>
      </c>
      <c r="AD108" s="147">
        <f t="shared" si="195"/>
        <v>0</v>
      </c>
      <c r="AE108" s="147">
        <f t="shared" si="195"/>
        <v>39200</v>
      </c>
      <c r="AF108" s="147">
        <f t="shared" si="195"/>
        <v>235200</v>
      </c>
      <c r="AG108" s="146"/>
      <c r="AH108" s="146"/>
      <c r="AI108" s="146"/>
      <c r="AJ108" s="147">
        <f t="shared" ref="AJ108:AN108" si="196">SUM(AJ104:AJ107)</f>
        <v>0</v>
      </c>
      <c r="AK108" s="147">
        <f t="shared" si="196"/>
        <v>0</v>
      </c>
      <c r="AL108" s="147">
        <f t="shared" si="196"/>
        <v>0</v>
      </c>
      <c r="AM108" s="147">
        <f t="shared" si="196"/>
        <v>0</v>
      </c>
      <c r="AN108" s="147">
        <f t="shared" si="196"/>
        <v>0</v>
      </c>
      <c r="AO108" s="166"/>
      <c r="AP108" s="32"/>
      <c r="AQ108" s="147">
        <f t="shared" ref="AQ108:BB108" si="197">SUM(AQ104:AQ107)</f>
        <v>565411.5</v>
      </c>
      <c r="AR108" s="147">
        <f t="shared" si="197"/>
        <v>235200</v>
      </c>
      <c r="AS108" s="147">
        <f t="shared" si="197"/>
        <v>0</v>
      </c>
      <c r="AT108" s="147">
        <f t="shared" si="197"/>
        <v>800611.5</v>
      </c>
      <c r="AU108" s="147">
        <f t="shared" si="197"/>
        <v>0</v>
      </c>
      <c r="AV108" s="147">
        <f t="shared" si="197"/>
        <v>565411.5</v>
      </c>
      <c r="AW108" s="147">
        <f t="shared" si="197"/>
        <v>0</v>
      </c>
      <c r="AX108" s="147">
        <f t="shared" si="197"/>
        <v>0</v>
      </c>
      <c r="AY108" s="147">
        <f t="shared" si="197"/>
        <v>0</v>
      </c>
      <c r="AZ108" s="147">
        <f t="shared" si="197"/>
        <v>0</v>
      </c>
      <c r="BA108" s="147">
        <f t="shared" si="197"/>
        <v>0</v>
      </c>
      <c r="BB108" s="147">
        <f t="shared" si="197"/>
        <v>-235200</v>
      </c>
    </row>
    <row r="109" spans="1:54" s="39" customFormat="1">
      <c r="A109" s="148"/>
      <c r="B109" s="149"/>
      <c r="C109" s="224" t="s">
        <v>420</v>
      </c>
      <c r="D109" s="224"/>
      <c r="E109" s="225"/>
      <c r="F109" s="69"/>
      <c r="G109" s="69"/>
      <c r="H109" s="181" t="s">
        <v>240</v>
      </c>
      <c r="I109" s="150"/>
      <c r="J109" s="150"/>
      <c r="K109" s="150"/>
      <c r="L109" s="151">
        <f>SUM(L115,L120,L129,L147)</f>
        <v>2340290</v>
      </c>
      <c r="M109" s="151">
        <f>SUM(M115,M120,M129,M147)</f>
        <v>390828.43000000005</v>
      </c>
      <c r="N109" s="150"/>
      <c r="O109" s="150"/>
      <c r="P109" s="150"/>
      <c r="Q109" s="150"/>
      <c r="R109" s="151">
        <f t="shared" ref="R109:U109" si="198">SUM(R115,R120,R129,R147)</f>
        <v>420000</v>
      </c>
      <c r="S109" s="151">
        <f t="shared" si="198"/>
        <v>360000</v>
      </c>
      <c r="T109" s="151">
        <f t="shared" si="198"/>
        <v>0</v>
      </c>
      <c r="U109" s="151">
        <f t="shared" si="198"/>
        <v>0</v>
      </c>
      <c r="V109" s="150"/>
      <c r="W109" s="150"/>
      <c r="X109" s="150"/>
      <c r="Y109" s="151">
        <f>SUM(Y115,Y120,Y129,Y147)</f>
        <v>0</v>
      </c>
      <c r="Z109" s="150"/>
      <c r="AA109" s="150"/>
      <c r="AB109" s="151">
        <f t="shared" ref="AB109:AF109" si="199">SUM(AB115,AB120,AB129,AB147)</f>
        <v>494000</v>
      </c>
      <c r="AC109" s="151">
        <f t="shared" si="199"/>
        <v>109500</v>
      </c>
      <c r="AD109" s="151">
        <f t="shared" si="199"/>
        <v>0</v>
      </c>
      <c r="AE109" s="151">
        <f t="shared" si="199"/>
        <v>276700</v>
      </c>
      <c r="AF109" s="151">
        <f t="shared" si="199"/>
        <v>1660200</v>
      </c>
      <c r="AG109" s="150"/>
      <c r="AH109" s="150"/>
      <c r="AI109" s="150"/>
      <c r="AJ109" s="151">
        <f t="shared" ref="AJ109:AN109" si="200">SUM(AJ115,AJ120,AJ129,AJ147)</f>
        <v>0</v>
      </c>
      <c r="AK109" s="151">
        <f t="shared" si="200"/>
        <v>0</v>
      </c>
      <c r="AL109" s="151">
        <f t="shared" si="200"/>
        <v>0</v>
      </c>
      <c r="AM109" s="151">
        <f t="shared" si="200"/>
        <v>0</v>
      </c>
      <c r="AN109" s="151">
        <f t="shared" si="200"/>
        <v>0</v>
      </c>
      <c r="AO109" s="167"/>
      <c r="AP109" s="40"/>
      <c r="AQ109" s="151">
        <f t="shared" ref="AQ109:BB109" si="201">SUM(AQ115,AQ120,AQ129,AQ147)</f>
        <v>2731118.4299999997</v>
      </c>
      <c r="AR109" s="151">
        <f t="shared" si="201"/>
        <v>1660200</v>
      </c>
      <c r="AS109" s="151">
        <f t="shared" si="201"/>
        <v>0</v>
      </c>
      <c r="AT109" s="151">
        <f t="shared" si="201"/>
        <v>4391318.43</v>
      </c>
      <c r="AU109" s="151">
        <f t="shared" si="201"/>
        <v>3042518.4299999997</v>
      </c>
      <c r="AV109" s="151">
        <f t="shared" si="201"/>
        <v>91200</v>
      </c>
      <c r="AW109" s="151">
        <f t="shared" si="201"/>
        <v>0</v>
      </c>
      <c r="AX109" s="151">
        <f t="shared" si="201"/>
        <v>0</v>
      </c>
      <c r="AY109" s="151">
        <f t="shared" si="201"/>
        <v>0</v>
      </c>
      <c r="AZ109" s="151">
        <f t="shared" si="201"/>
        <v>0</v>
      </c>
      <c r="BA109" s="151">
        <f t="shared" si="201"/>
        <v>0</v>
      </c>
      <c r="BB109" s="151">
        <f t="shared" si="201"/>
        <v>-1257600</v>
      </c>
    </row>
    <row r="110" spans="1:54" ht="109.2" outlineLevel="2">
      <c r="A110" s="132"/>
      <c r="B110" s="136"/>
      <c r="C110" s="38"/>
      <c r="D110" s="137"/>
      <c r="E110" s="137"/>
      <c r="F110" s="87"/>
      <c r="G110" s="82"/>
      <c r="H110" s="212" t="s">
        <v>502</v>
      </c>
      <c r="I110" s="138" t="s">
        <v>4</v>
      </c>
      <c r="J110" s="139">
        <v>2</v>
      </c>
      <c r="K110" s="139">
        <v>2</v>
      </c>
      <c r="L110" s="140">
        <f>IF(I110&lt;&gt;0,((VLOOKUP(I110,'1. Standard_Cost'!$B$4:$D$9,2)+VLOOKUP(I110,'1. Standard_Cost'!$B$4:$D$9,3))*J110*K110),"0")</f>
        <v>323000</v>
      </c>
      <c r="M110" s="140">
        <f>L110*'1. Standard_Cost'!$F$4</f>
        <v>53941</v>
      </c>
      <c r="N110" s="141"/>
      <c r="O110" s="141"/>
      <c r="P110" s="141"/>
      <c r="Q110" s="141"/>
      <c r="R110" s="142">
        <f>'1. Standard_Cost'!$B$13*N110*P110</f>
        <v>0</v>
      </c>
      <c r="S110" s="142">
        <f>N110*O110*P110*'1. Standard_Cost'!$C$13</f>
        <v>0</v>
      </c>
      <c r="T110" s="142">
        <f>N110*P110*Q110*'1. Standard_Cost'!$D$13</f>
        <v>0</v>
      </c>
      <c r="U110" s="142">
        <f>N110*O110*'1. Standard_Cost'!$E$13</f>
        <v>0</v>
      </c>
      <c r="V110" s="141"/>
      <c r="W110" s="141"/>
      <c r="X110" s="141"/>
      <c r="Y110" s="142">
        <f>+V110*((X110*'1. Standard_Cost'!$B$17)+(W110*X110*'1. Standard_Cost'!$C$17))</f>
        <v>0</v>
      </c>
      <c r="Z110" s="141"/>
      <c r="AA110" s="141"/>
      <c r="AB110" s="142">
        <f>+Z110*'1. Standard_Cost'!$B$21+AA110*'1. Standard_Cost'!$C$21</f>
        <v>0</v>
      </c>
      <c r="AC110" s="143">
        <f>30*1500</f>
        <v>45000</v>
      </c>
      <c r="AD110" s="144"/>
      <c r="AE110" s="142">
        <f>SUM(AD110,AC110,AB110,Y110,U110,T110,S110,R110)*'1. Standard_Cost'!$B$29</f>
        <v>9000</v>
      </c>
      <c r="AF110" s="142">
        <f t="shared" ref="AF110:AF114" si="202">SUM(AE110,AD110,AC110,AB110,Y110,U110,T110,S110,R110)</f>
        <v>54000</v>
      </c>
      <c r="AG110" s="141"/>
      <c r="AH110" s="141"/>
      <c r="AI110" s="141"/>
      <c r="AJ110" s="145"/>
      <c r="AK110" s="145"/>
      <c r="AL110" s="145"/>
      <c r="AM110" s="142">
        <f>AG110*'1. Standard_Cost'!$B$25+'Incremental_Cost Year 3'!AH110*'1. Standard_Cost'!$C$25+'Incremental_Cost Year 3'!AI110*'1. Standard_Cost'!$D$25+'Incremental_Cost Year 3'!AJ110+'Incremental_Cost Year 3'!AL110+AK110</f>
        <v>0</v>
      </c>
      <c r="AN110" s="142">
        <f>AM110*'1. Standard_Cost'!$C$29</f>
        <v>0</v>
      </c>
      <c r="AO110" s="160"/>
      <c r="AQ110" s="20">
        <f t="shared" ref="AQ110" si="203">L110+M110</f>
        <v>376941</v>
      </c>
      <c r="AR110" s="20">
        <f t="shared" ref="AR110" si="204">AF110</f>
        <v>54000</v>
      </c>
      <c r="AS110" s="20">
        <f t="shared" ref="AS110" si="205">AM110+AN110</f>
        <v>0</v>
      </c>
      <c r="AT110" s="20">
        <f>SUM(AQ110,AR110,AS110)</f>
        <v>430941</v>
      </c>
      <c r="AU110" s="24">
        <f>AT110</f>
        <v>430941</v>
      </c>
      <c r="AV110" s="24"/>
      <c r="AW110" s="24"/>
      <c r="AX110" s="24"/>
      <c r="AY110" s="24"/>
      <c r="AZ110" s="24"/>
      <c r="BA110" s="24"/>
      <c r="BB110" s="25">
        <f t="shared" ref="BB110:BB114" si="206">SUM(AU110:BA110)-AT110</f>
        <v>0</v>
      </c>
    </row>
    <row r="111" spans="1:54" ht="31.2" outlineLevel="2">
      <c r="A111" s="132"/>
      <c r="B111" s="136"/>
      <c r="C111" s="38"/>
      <c r="D111" s="191"/>
      <c r="E111" s="191"/>
      <c r="F111" s="86"/>
      <c r="G111" s="157"/>
      <c r="H111" s="213" t="s">
        <v>503</v>
      </c>
      <c r="I111" s="138" t="s">
        <v>4</v>
      </c>
      <c r="J111" s="139">
        <v>0.18</v>
      </c>
      <c r="K111" s="139">
        <v>2</v>
      </c>
      <c r="L111" s="140">
        <f>IF(I111&lt;&gt;0,((VLOOKUP(I111,'1. Standard_Cost'!$B$4:$D$9,2)+VLOOKUP(I111,'1. Standard_Cost'!$B$4:$D$9,3))*J111*K111),"0")</f>
        <v>29070</v>
      </c>
      <c r="M111" s="140">
        <f>L111*'1. Standard_Cost'!$F$4</f>
        <v>4854.6900000000005</v>
      </c>
      <c r="N111" s="141"/>
      <c r="O111" s="141"/>
      <c r="P111" s="141"/>
      <c r="Q111" s="141"/>
      <c r="R111" s="142">
        <f>'1. Standard_Cost'!$B$13*N111*P111</f>
        <v>0</v>
      </c>
      <c r="S111" s="142">
        <f>N111*O111*P111*'1. Standard_Cost'!$C$13</f>
        <v>0</v>
      </c>
      <c r="T111" s="142">
        <f>N111*P111*Q111*'1. Standard_Cost'!$D$13</f>
        <v>0</v>
      </c>
      <c r="U111" s="142">
        <f>N111*O111*'1. Standard_Cost'!$E$13</f>
        <v>0</v>
      </c>
      <c r="V111" s="141"/>
      <c r="W111" s="141"/>
      <c r="X111" s="141"/>
      <c r="Y111" s="142">
        <f>+V111*((X111*'1. Standard_Cost'!$B$17)+(W111*X111*'1. Standard_Cost'!$C$17))</f>
        <v>0</v>
      </c>
      <c r="Z111" s="141"/>
      <c r="AA111" s="141"/>
      <c r="AB111" s="142">
        <f>+Z111*'1. Standard_Cost'!$B$21+AA111*'1. Standard_Cost'!$C$21</f>
        <v>0</v>
      </c>
      <c r="AC111" s="143"/>
      <c r="AD111" s="144"/>
      <c r="AE111" s="142">
        <f>SUM(AD111,AC111,AB111,Y111,U111,T111,S111,R111)*'1. Standard_Cost'!$B$29</f>
        <v>0</v>
      </c>
      <c r="AF111" s="142">
        <f t="shared" si="202"/>
        <v>0</v>
      </c>
      <c r="AG111" s="141"/>
      <c r="AH111" s="141"/>
      <c r="AI111" s="141"/>
      <c r="AJ111" s="145"/>
      <c r="AK111" s="145"/>
      <c r="AL111" s="145"/>
      <c r="AM111" s="142">
        <f>AG111*'1. Standard_Cost'!$B$25+'Incremental_Cost Year 3'!AH111*'1. Standard_Cost'!$C$25+'Incremental_Cost Year 3'!AI111*'1. Standard_Cost'!$D$25+'Incremental_Cost Year 3'!AJ111+'Incremental_Cost Year 3'!AL111+AK111</f>
        <v>0</v>
      </c>
      <c r="AN111" s="142">
        <f>AM111*'1. Standard_Cost'!$C$29</f>
        <v>0</v>
      </c>
      <c r="AO111" s="160"/>
      <c r="AQ111" s="20">
        <f t="shared" ref="AQ111:AQ114" si="207">L111+M111</f>
        <v>33924.69</v>
      </c>
      <c r="AR111" s="20">
        <f t="shared" ref="AR111:AR114" si="208">AF111</f>
        <v>0</v>
      </c>
      <c r="AS111" s="20">
        <f t="shared" ref="AS111:AS114" si="209">AM111+AN111</f>
        <v>0</v>
      </c>
      <c r="AT111" s="20">
        <f t="shared" ref="AT111:AT114" si="210">SUM(AQ111,AR111,AS111)</f>
        <v>33924.69</v>
      </c>
      <c r="AU111" s="24">
        <f>AT111</f>
        <v>33924.69</v>
      </c>
      <c r="AV111" s="24"/>
      <c r="AW111" s="24"/>
      <c r="AX111" s="24"/>
      <c r="AY111" s="24"/>
      <c r="AZ111" s="24"/>
      <c r="BA111" s="24"/>
      <c r="BB111" s="25">
        <f t="shared" si="206"/>
        <v>0</v>
      </c>
    </row>
    <row r="112" spans="1:54" ht="93.6" outlineLevel="2">
      <c r="A112" s="132"/>
      <c r="B112" s="136"/>
      <c r="C112" s="38"/>
      <c r="D112" s="84"/>
      <c r="E112" s="84"/>
      <c r="F112" s="84"/>
      <c r="G112" s="83"/>
      <c r="H112" s="209" t="s">
        <v>507</v>
      </c>
      <c r="I112" s="138" t="s">
        <v>4</v>
      </c>
      <c r="J112" s="139">
        <v>2</v>
      </c>
      <c r="K112" s="139">
        <v>1</v>
      </c>
      <c r="L112" s="140">
        <f>IF(I112&lt;&gt;0,((VLOOKUP(I112,'1. Standard_Cost'!$B$4:$D$9,2)+VLOOKUP(I112,'1. Standard_Cost'!$B$4:$D$9,3))*J112*K112),"0")</f>
        <v>161500</v>
      </c>
      <c r="M112" s="140">
        <f>L112*'1. Standard_Cost'!$F$4</f>
        <v>26970.5</v>
      </c>
      <c r="N112" s="141"/>
      <c r="O112" s="141"/>
      <c r="P112" s="141"/>
      <c r="Q112" s="141"/>
      <c r="R112" s="142">
        <f>'1. Standard_Cost'!$B$13*N112*P112</f>
        <v>0</v>
      </c>
      <c r="S112" s="142">
        <f>N112*O112*P112*'1. Standard_Cost'!$C$13</f>
        <v>0</v>
      </c>
      <c r="T112" s="142">
        <f>N112*P112*Q112*'1. Standard_Cost'!$D$13</f>
        <v>0</v>
      </c>
      <c r="U112" s="142">
        <f>N112*O112*'1. Standard_Cost'!$E$13</f>
        <v>0</v>
      </c>
      <c r="V112" s="141"/>
      <c r="W112" s="141"/>
      <c r="X112" s="141"/>
      <c r="Y112" s="142">
        <f>+V112*((X112*'1. Standard_Cost'!$B$17)+(W112*X112*'1. Standard_Cost'!$C$17))</f>
        <v>0</v>
      </c>
      <c r="Z112" s="141"/>
      <c r="AA112" s="141"/>
      <c r="AB112" s="142">
        <f>+Z112*'1. Standard_Cost'!$B$21+AA112*'1. Standard_Cost'!$C$21</f>
        <v>0</v>
      </c>
      <c r="AC112" s="143">
        <f>15*300</f>
        <v>4500</v>
      </c>
      <c r="AD112" s="144"/>
      <c r="AE112" s="142">
        <f>SUM(AD112,AC112,AB112,Y112,U112,T112,S112,R112)*'1. Standard_Cost'!$B$29</f>
        <v>900</v>
      </c>
      <c r="AF112" s="142">
        <f t="shared" si="202"/>
        <v>5400</v>
      </c>
      <c r="AG112" s="141"/>
      <c r="AH112" s="141"/>
      <c r="AI112" s="141"/>
      <c r="AJ112" s="145"/>
      <c r="AK112" s="145"/>
      <c r="AL112" s="145"/>
      <c r="AM112" s="142">
        <f>AG112*'1. Standard_Cost'!$B$25+'Incremental_Cost Year 3'!AH112*'1. Standard_Cost'!$C$25+'Incremental_Cost Year 3'!AI112*'1. Standard_Cost'!$D$25+'Incremental_Cost Year 3'!AJ112+'Incremental_Cost Year 3'!AL112+AK112</f>
        <v>0</v>
      </c>
      <c r="AN112" s="142">
        <f>AM112*'1. Standard_Cost'!$C$29</f>
        <v>0</v>
      </c>
      <c r="AO112" s="160"/>
      <c r="AQ112" s="20">
        <f t="shared" si="207"/>
        <v>188470.5</v>
      </c>
      <c r="AR112" s="20">
        <f t="shared" si="208"/>
        <v>5400</v>
      </c>
      <c r="AS112" s="20">
        <f t="shared" si="209"/>
        <v>0</v>
      </c>
      <c r="AT112" s="20">
        <f t="shared" si="210"/>
        <v>193870.5</v>
      </c>
      <c r="AU112" s="24">
        <f>AT112</f>
        <v>193870.5</v>
      </c>
      <c r="AV112" s="24"/>
      <c r="AW112" s="24"/>
      <c r="AX112" s="24"/>
      <c r="AY112" s="24"/>
      <c r="AZ112" s="24"/>
      <c r="BA112" s="24"/>
      <c r="BB112" s="25">
        <f t="shared" si="206"/>
        <v>0</v>
      </c>
    </row>
    <row r="113" spans="1:54" outlineLevel="2">
      <c r="A113" s="132"/>
      <c r="B113" s="136"/>
      <c r="C113" s="38"/>
      <c r="D113" s="84"/>
      <c r="E113" s="84"/>
      <c r="F113" s="84"/>
      <c r="G113" s="83"/>
      <c r="H113" s="182" t="s">
        <v>504</v>
      </c>
      <c r="I113" s="138" t="s">
        <v>4</v>
      </c>
      <c r="J113" s="139">
        <v>0.18</v>
      </c>
      <c r="K113" s="139">
        <v>1</v>
      </c>
      <c r="L113" s="140">
        <f>IF(I113&lt;&gt;0,((VLOOKUP(I113,'1. Standard_Cost'!$B$4:$D$9,2)+VLOOKUP(I113,'1. Standard_Cost'!$B$4:$D$9,3))*J113*K113),"0")</f>
        <v>14535</v>
      </c>
      <c r="M113" s="140">
        <f>L113*'1. Standard_Cost'!$F$4</f>
        <v>2427.3450000000003</v>
      </c>
      <c r="N113" s="141"/>
      <c r="O113" s="141"/>
      <c r="P113" s="141"/>
      <c r="Q113" s="141"/>
      <c r="R113" s="142">
        <f>'1. Standard_Cost'!$B$13*N113*P113</f>
        <v>0</v>
      </c>
      <c r="S113" s="142">
        <f>N113*O113*P113*'1. Standard_Cost'!$C$13</f>
        <v>0</v>
      </c>
      <c r="T113" s="142">
        <f>N113*P113*Q113*'1. Standard_Cost'!$D$13</f>
        <v>0</v>
      </c>
      <c r="U113" s="142">
        <f>N113*O113*'1. Standard_Cost'!$E$13</f>
        <v>0</v>
      </c>
      <c r="V113" s="141"/>
      <c r="W113" s="141"/>
      <c r="X113" s="141"/>
      <c r="Y113" s="142">
        <f>+V113*((X113*'1. Standard_Cost'!$B$17)+(W113*X113*'1. Standard_Cost'!$C$17))</f>
        <v>0</v>
      </c>
      <c r="Z113" s="141"/>
      <c r="AA113" s="141"/>
      <c r="AB113" s="142">
        <f>+Z113*'1. Standard_Cost'!$B$21+AA113*'1. Standard_Cost'!$C$21</f>
        <v>0</v>
      </c>
      <c r="AC113" s="143"/>
      <c r="AD113" s="144"/>
      <c r="AE113" s="142">
        <f>SUM(AD113,AC113,AB113,Y113,U113,T113,S113,R113)*'1. Standard_Cost'!$B$29</f>
        <v>0</v>
      </c>
      <c r="AF113" s="142">
        <f t="shared" si="202"/>
        <v>0</v>
      </c>
      <c r="AG113" s="141"/>
      <c r="AH113" s="141"/>
      <c r="AI113" s="141"/>
      <c r="AJ113" s="145"/>
      <c r="AK113" s="145"/>
      <c r="AL113" s="145"/>
      <c r="AM113" s="142">
        <f>AG113*'1. Standard_Cost'!$B$25+'Incremental_Cost Year 3'!AH113*'1. Standard_Cost'!$C$25+'Incremental_Cost Year 3'!AI113*'1. Standard_Cost'!$D$25+'Incremental_Cost Year 3'!AJ113+'Incremental_Cost Year 3'!AL113+AK113</f>
        <v>0</v>
      </c>
      <c r="AN113" s="142">
        <f>AM113*'1. Standard_Cost'!$C$29</f>
        <v>0</v>
      </c>
      <c r="AO113" s="160"/>
      <c r="AQ113" s="20">
        <f t="shared" si="207"/>
        <v>16962.345000000001</v>
      </c>
      <c r="AR113" s="20">
        <f t="shared" si="208"/>
        <v>0</v>
      </c>
      <c r="AS113" s="20">
        <f t="shared" si="209"/>
        <v>0</v>
      </c>
      <c r="AT113" s="20">
        <f t="shared" si="210"/>
        <v>16962.345000000001</v>
      </c>
      <c r="AU113" s="24">
        <f>AT113</f>
        <v>16962.345000000001</v>
      </c>
      <c r="AV113" s="24"/>
      <c r="AW113" s="24"/>
      <c r="AX113" s="24"/>
      <c r="AY113" s="24"/>
      <c r="AZ113" s="24"/>
      <c r="BA113" s="24"/>
      <c r="BB113" s="25">
        <f t="shared" si="206"/>
        <v>0</v>
      </c>
    </row>
    <row r="114" spans="1:54" outlineLevel="1">
      <c r="A114" s="132"/>
      <c r="B114" s="136"/>
      <c r="C114" s="38"/>
      <c r="D114" s="84"/>
      <c r="E114" s="84"/>
      <c r="F114" s="84"/>
      <c r="G114" s="83"/>
      <c r="H114" s="210" t="s">
        <v>180</v>
      </c>
      <c r="I114" s="138"/>
      <c r="J114" s="139"/>
      <c r="K114" s="139"/>
      <c r="L114" s="140" t="str">
        <f>IF(I114&lt;&gt;0,((VLOOKUP(I114,'1. Standard_Cost'!$B$4:$D$9,2)+VLOOKUP(I114,'1. Standard_Cost'!$B$4:$D$9,3))*J114*K114),"0")</f>
        <v>0</v>
      </c>
      <c r="M114" s="140">
        <f>L114*'1. Standard_Cost'!$F$4</f>
        <v>0</v>
      </c>
      <c r="N114" s="141"/>
      <c r="O114" s="141"/>
      <c r="P114" s="141"/>
      <c r="Q114" s="141"/>
      <c r="R114" s="142">
        <f>'1. Standard_Cost'!$B$13*N114*P114</f>
        <v>0</v>
      </c>
      <c r="S114" s="142">
        <f>N114*O114*P114*'1. Standard_Cost'!$C$13</f>
        <v>0</v>
      </c>
      <c r="T114" s="142">
        <f>N114*P114*Q114*'1. Standard_Cost'!$D$13</f>
        <v>0</v>
      </c>
      <c r="U114" s="142">
        <f>N114*O114*'1. Standard_Cost'!$E$13</f>
        <v>0</v>
      </c>
      <c r="V114" s="141"/>
      <c r="W114" s="141"/>
      <c r="X114" s="141"/>
      <c r="Y114" s="142">
        <f>+V114*((X114*'1. Standard_Cost'!$B$17)+(W114*X114*'1. Standard_Cost'!$C$17))</f>
        <v>0</v>
      </c>
      <c r="Z114" s="141"/>
      <c r="AA114" s="141"/>
      <c r="AB114" s="142">
        <f>+Z114*'1. Standard_Cost'!$B$21+AA114*'1. Standard_Cost'!$C$21</f>
        <v>0</v>
      </c>
      <c r="AC114" s="143"/>
      <c r="AD114" s="144"/>
      <c r="AE114" s="142">
        <f>SUM(AD114,AC114,AB114,Y114,U114,T114,S114,R114)*'1. Standard_Cost'!$B$29</f>
        <v>0</v>
      </c>
      <c r="AF114" s="142">
        <f t="shared" si="202"/>
        <v>0</v>
      </c>
      <c r="AG114" s="141"/>
      <c r="AH114" s="141"/>
      <c r="AI114" s="141"/>
      <c r="AJ114" s="145"/>
      <c r="AK114" s="145"/>
      <c r="AL114" s="145"/>
      <c r="AM114" s="142">
        <f>AG114*'1. Standard_Cost'!$B$25+'Incremental_Cost Year 3'!AH114*'1. Standard_Cost'!$C$25+'Incremental_Cost Year 3'!AI114*'1. Standard_Cost'!$D$25+'Incremental_Cost Year 3'!AJ114+'Incremental_Cost Year 3'!AL114+AK114</f>
        <v>0</v>
      </c>
      <c r="AN114" s="142">
        <f>AM114*'1. Standard_Cost'!$C$29</f>
        <v>0</v>
      </c>
      <c r="AO114" s="160"/>
      <c r="AQ114" s="20">
        <f t="shared" si="207"/>
        <v>0</v>
      </c>
      <c r="AR114" s="20">
        <f t="shared" si="208"/>
        <v>0</v>
      </c>
      <c r="AS114" s="20">
        <f t="shared" si="209"/>
        <v>0</v>
      </c>
      <c r="AT114" s="20">
        <f t="shared" si="210"/>
        <v>0</v>
      </c>
      <c r="AU114" s="24"/>
      <c r="AV114" s="24"/>
      <c r="AW114" s="24"/>
      <c r="AX114" s="24"/>
      <c r="AY114" s="24"/>
      <c r="AZ114" s="24"/>
      <c r="BA114" s="24"/>
      <c r="BB114" s="25">
        <f t="shared" si="206"/>
        <v>0</v>
      </c>
    </row>
    <row r="115" spans="1:54" ht="69" outlineLevel="1">
      <c r="A115" s="132"/>
      <c r="B115" s="136"/>
      <c r="C115" s="38"/>
      <c r="D115" s="86" t="s">
        <v>589</v>
      </c>
      <c r="E115" s="86" t="s">
        <v>421</v>
      </c>
      <c r="F115" s="88" t="s">
        <v>438</v>
      </c>
      <c r="G115" s="89" t="s">
        <v>434</v>
      </c>
      <c r="H115" s="180" t="s">
        <v>239</v>
      </c>
      <c r="I115" s="146"/>
      <c r="J115" s="146"/>
      <c r="K115" s="146"/>
      <c r="L115" s="147">
        <f>SUM(L110:L114)</f>
        <v>528105</v>
      </c>
      <c r="M115" s="147">
        <f>SUM(M110:M114)</f>
        <v>88193.535000000003</v>
      </c>
      <c r="N115" s="146"/>
      <c r="O115" s="146"/>
      <c r="P115" s="146"/>
      <c r="Q115" s="146"/>
      <c r="R115" s="147">
        <f t="shared" ref="R115:U115" si="211">SUM(R110:R114)</f>
        <v>0</v>
      </c>
      <c r="S115" s="147">
        <f t="shared" si="211"/>
        <v>0</v>
      </c>
      <c r="T115" s="147">
        <f t="shared" si="211"/>
        <v>0</v>
      </c>
      <c r="U115" s="147">
        <f t="shared" si="211"/>
        <v>0</v>
      </c>
      <c r="V115" s="146"/>
      <c r="W115" s="146"/>
      <c r="X115" s="146"/>
      <c r="Y115" s="147">
        <f>SUM(Y110:Y114)</f>
        <v>0</v>
      </c>
      <c r="Z115" s="147">
        <f>SUM(Z110:Z114)</f>
        <v>0</v>
      </c>
      <c r="AA115" s="146"/>
      <c r="AB115" s="147">
        <f>SUM(AB110:AB114)</f>
        <v>0</v>
      </c>
      <c r="AC115" s="147">
        <f t="shared" ref="AC115:AF115" si="212">SUM(AC110:AC114)</f>
        <v>49500</v>
      </c>
      <c r="AD115" s="147">
        <f t="shared" si="212"/>
        <v>0</v>
      </c>
      <c r="AE115" s="147">
        <f t="shared" si="212"/>
        <v>9900</v>
      </c>
      <c r="AF115" s="147">
        <f t="shared" si="212"/>
        <v>59400</v>
      </c>
      <c r="AG115" s="146"/>
      <c r="AH115" s="146"/>
      <c r="AI115" s="146"/>
      <c r="AJ115" s="147">
        <f t="shared" ref="AJ115:AN115" si="213">SUM(AJ110:AJ114)</f>
        <v>0</v>
      </c>
      <c r="AK115" s="147">
        <f t="shared" si="213"/>
        <v>0</v>
      </c>
      <c r="AL115" s="147">
        <f t="shared" si="213"/>
        <v>0</v>
      </c>
      <c r="AM115" s="147">
        <f t="shared" si="213"/>
        <v>0</v>
      </c>
      <c r="AN115" s="147">
        <f t="shared" si="213"/>
        <v>0</v>
      </c>
      <c r="AO115" s="166"/>
      <c r="AP115" s="32"/>
      <c r="AQ115" s="147">
        <f>SUM(AQ110:AQ114)</f>
        <v>616298.53499999992</v>
      </c>
      <c r="AR115" s="147">
        <f t="shared" ref="AR115:BB115" si="214">SUM(AR110:AR114)</f>
        <v>59400</v>
      </c>
      <c r="AS115" s="147">
        <f t="shared" si="214"/>
        <v>0</v>
      </c>
      <c r="AT115" s="147">
        <f t="shared" si="214"/>
        <v>675698.53499999992</v>
      </c>
      <c r="AU115" s="147">
        <f t="shared" si="214"/>
        <v>675698.53499999992</v>
      </c>
      <c r="AV115" s="147">
        <f t="shared" si="214"/>
        <v>0</v>
      </c>
      <c r="AW115" s="147">
        <f t="shared" si="214"/>
        <v>0</v>
      </c>
      <c r="AX115" s="147">
        <f t="shared" si="214"/>
        <v>0</v>
      </c>
      <c r="AY115" s="147">
        <f t="shared" si="214"/>
        <v>0</v>
      </c>
      <c r="AZ115" s="147">
        <f t="shared" si="214"/>
        <v>0</v>
      </c>
      <c r="BA115" s="147">
        <f t="shared" si="214"/>
        <v>0</v>
      </c>
      <c r="BB115" s="147">
        <f t="shared" si="214"/>
        <v>0</v>
      </c>
    </row>
    <row r="116" spans="1:54" ht="131.4" customHeight="1" outlineLevel="2">
      <c r="A116" s="132"/>
      <c r="B116" s="136"/>
      <c r="C116" s="38"/>
      <c r="D116" s="137"/>
      <c r="E116" s="137"/>
      <c r="F116" s="87"/>
      <c r="G116" s="82"/>
      <c r="H116" s="209" t="s">
        <v>505</v>
      </c>
      <c r="I116" s="138" t="s">
        <v>5</v>
      </c>
      <c r="J116" s="139">
        <v>2</v>
      </c>
      <c r="K116" s="139">
        <v>11</v>
      </c>
      <c r="L116" s="140">
        <f>IF(I116&lt;&gt;0,((VLOOKUP(I116,'1. Standard_Cost'!$B$4:$D$9,2)+VLOOKUP(I116,'1. Standard_Cost'!$B$4:$D$9,3))*J116*K116),"0")</f>
        <v>1555400</v>
      </c>
      <c r="M116" s="140">
        <f>L116*'1. Standard_Cost'!$F$4</f>
        <v>259751.80000000002</v>
      </c>
      <c r="N116" s="141"/>
      <c r="O116" s="141"/>
      <c r="P116" s="141"/>
      <c r="Q116" s="141"/>
      <c r="R116" s="142">
        <f>'1. Standard_Cost'!$B$13*N116*P116</f>
        <v>0</v>
      </c>
      <c r="S116" s="142">
        <f>N116*O116*P116*'1. Standard_Cost'!$C$13</f>
        <v>0</v>
      </c>
      <c r="T116" s="142">
        <f>N116*P116*Q116*'1. Standard_Cost'!$D$13</f>
        <v>0</v>
      </c>
      <c r="U116" s="142">
        <f>N116*O116*'1. Standard_Cost'!$E$13</f>
        <v>0</v>
      </c>
      <c r="V116" s="141"/>
      <c r="W116" s="141"/>
      <c r="X116" s="141"/>
      <c r="Y116" s="142">
        <f>+V116*((X116*'1. Standard_Cost'!$B$17)+(W116*X116*'1. Standard_Cost'!$C$17))</f>
        <v>0</v>
      </c>
      <c r="Z116" s="141"/>
      <c r="AA116" s="141"/>
      <c r="AB116" s="142">
        <f>+Z116*'1. Standard_Cost'!$B$21+AA116*'1. Standard_Cost'!$C$21</f>
        <v>0</v>
      </c>
      <c r="AC116" s="143"/>
      <c r="AD116" s="144"/>
      <c r="AE116" s="142">
        <f>SUM(AD116,AC116,AB116,Y116,U116,T116,S116,R116)*'1. Standard_Cost'!$B$29</f>
        <v>0</v>
      </c>
      <c r="AF116" s="142">
        <f t="shared" ref="AF116:AF119" si="215">SUM(AE116,AD116,AC116,AB116,Y116,U116,T116,S116,R116)</f>
        <v>0</v>
      </c>
      <c r="AG116" s="141"/>
      <c r="AH116" s="141"/>
      <c r="AI116" s="141"/>
      <c r="AJ116" s="145"/>
      <c r="AK116" s="145"/>
      <c r="AL116" s="145"/>
      <c r="AM116" s="142">
        <f>AG116*'1. Standard_Cost'!$B$25+'Incremental_Cost Year 3'!AH116*'1. Standard_Cost'!$C$25+'Incremental_Cost Year 3'!AI116*'1. Standard_Cost'!$D$25+'Incremental_Cost Year 3'!AJ116+'Incremental_Cost Year 3'!AL116+AK116</f>
        <v>0</v>
      </c>
      <c r="AN116" s="142">
        <f>AM116*'1. Standard_Cost'!$C$29</f>
        <v>0</v>
      </c>
      <c r="AO116" s="160"/>
      <c r="AQ116" s="20">
        <f t="shared" ref="AQ116:AQ117" si="216">L116+M116</f>
        <v>1815151.8</v>
      </c>
      <c r="AR116" s="20">
        <f t="shared" ref="AR116:AR117" si="217">AF116</f>
        <v>0</v>
      </c>
      <c r="AS116" s="20">
        <f t="shared" ref="AS116:AS117" si="218">AM116+AN116</f>
        <v>0</v>
      </c>
      <c r="AT116" s="20">
        <f>SUM(AQ116,AR116,AS116)</f>
        <v>1815151.8</v>
      </c>
      <c r="AU116" s="24">
        <f>AT116</f>
        <v>1815151.8</v>
      </c>
      <c r="AV116" s="24"/>
      <c r="AW116" s="24"/>
      <c r="AX116" s="24"/>
      <c r="AY116" s="24"/>
      <c r="AZ116" s="24"/>
      <c r="BA116" s="24"/>
      <c r="BB116" s="25">
        <f t="shared" ref="BB116:BB119" si="219">SUM(AU116:BA116)-AT116</f>
        <v>0</v>
      </c>
    </row>
    <row r="117" spans="1:54" ht="109.2" outlineLevel="2">
      <c r="A117" s="132"/>
      <c r="B117" s="136"/>
      <c r="C117" s="38"/>
      <c r="D117" s="84"/>
      <c r="E117" s="84"/>
      <c r="F117" s="84"/>
      <c r="G117" s="83"/>
      <c r="H117" s="209" t="s">
        <v>599</v>
      </c>
      <c r="I117" s="138"/>
      <c r="J117" s="139"/>
      <c r="K117" s="139"/>
      <c r="L117" s="140" t="str">
        <f>IF(I117&lt;&gt;0,((VLOOKUP(I117,'1. Standard_Cost'!$B$4:$D$9,2)+VLOOKUP(I117,'1. Standard_Cost'!$B$4:$D$9,3))*J117*K117),"0")</f>
        <v>0</v>
      </c>
      <c r="M117" s="140">
        <f>L117*'1. Standard_Cost'!$F$4</f>
        <v>0</v>
      </c>
      <c r="N117" s="141">
        <v>12</v>
      </c>
      <c r="O117" s="141">
        <v>1</v>
      </c>
      <c r="P117" s="141">
        <v>15</v>
      </c>
      <c r="Q117" s="141"/>
      <c r="R117" s="142">
        <f>'1. Standard_Cost'!$B$13*N117*P117</f>
        <v>360000</v>
      </c>
      <c r="S117" s="142">
        <f>N117*O117*P117*'1. Standard_Cost'!$C$13</f>
        <v>270000</v>
      </c>
      <c r="T117" s="142">
        <f>N117*P117*Q117*'1. Standard_Cost'!$D$13</f>
        <v>0</v>
      </c>
      <c r="U117" s="142">
        <f>N117*O117*'1. Standard_Cost'!$F$13</f>
        <v>0</v>
      </c>
      <c r="V117" s="141"/>
      <c r="W117" s="141"/>
      <c r="X117" s="141"/>
      <c r="Y117" s="142">
        <f>+V117*((X117*'1. Standard_Cost'!$B$17)+(W117*X117*'1. Standard_Cost'!$C$17))</f>
        <v>0</v>
      </c>
      <c r="Z117" s="141"/>
      <c r="AA117" s="141">
        <v>10</v>
      </c>
      <c r="AB117" s="142">
        <f>+Z117*'1. Standard_Cost'!$B$21+AA117*'1. Standard_Cost'!$C$21</f>
        <v>190000</v>
      </c>
      <c r="AC117" s="143"/>
      <c r="AD117" s="144"/>
      <c r="AE117" s="142">
        <f>SUM(AD117,AC117,AB117,Y117,U117,T117,S117,R117)*'1. Standard_Cost'!$B$29</f>
        <v>164000</v>
      </c>
      <c r="AF117" s="142">
        <f t="shared" si="215"/>
        <v>984000</v>
      </c>
      <c r="AG117" s="141"/>
      <c r="AH117" s="141"/>
      <c r="AI117" s="141"/>
      <c r="AJ117" s="145"/>
      <c r="AK117" s="145"/>
      <c r="AL117" s="145"/>
      <c r="AM117" s="142">
        <f>AG117*'1. Standard_Cost'!$B$25+'Incremental_Cost Year 7'!AH117*'1. Standard_Cost'!$C$25+'Incremental_Cost Year 7'!AI117*'1. Standard_Cost'!$D$25+'Incremental_Cost Year 7'!AJ117+'Incremental_Cost Year 7'!AL117+AK117</f>
        <v>0</v>
      </c>
      <c r="AN117" s="142">
        <f>AM117*'1. Standard_Cost'!$C$29</f>
        <v>0</v>
      </c>
      <c r="AO117" s="160"/>
      <c r="AQ117" s="20">
        <f t="shared" si="216"/>
        <v>0</v>
      </c>
      <c r="AR117" s="20">
        <f t="shared" si="217"/>
        <v>984000</v>
      </c>
      <c r="AS117" s="20">
        <f t="shared" si="218"/>
        <v>0</v>
      </c>
      <c r="AT117" s="20">
        <f t="shared" ref="AT117" si="220">SUM(AQ117,AR117,AS117)</f>
        <v>984000</v>
      </c>
      <c r="AU117" s="24"/>
      <c r="AV117" s="24">
        <v>0</v>
      </c>
      <c r="AW117" s="24"/>
      <c r="AX117" s="24"/>
      <c r="AY117" s="24"/>
      <c r="AZ117" s="24"/>
      <c r="BA117" s="24"/>
      <c r="BB117" s="25">
        <f t="shared" si="219"/>
        <v>-984000</v>
      </c>
    </row>
    <row r="118" spans="1:54" outlineLevel="2">
      <c r="A118" s="132"/>
      <c r="B118" s="136"/>
      <c r="C118" s="231"/>
      <c r="D118" s="84"/>
      <c r="E118" s="84"/>
      <c r="F118" s="84"/>
      <c r="G118" s="83"/>
      <c r="H118" s="182" t="s">
        <v>506</v>
      </c>
      <c r="I118" s="138"/>
      <c r="J118" s="139"/>
      <c r="K118" s="139"/>
      <c r="L118" s="140" t="str">
        <f>IF(I118&lt;&gt;0,((VLOOKUP(I118,'1. Standard_Cost'!$B$4:$D$9,2)+VLOOKUP(I118,'1. Standard_Cost'!$B$4:$D$9,3))*J118*K118),"0")</f>
        <v>0</v>
      </c>
      <c r="M118" s="140">
        <f>L118*'1. Standard_Cost'!$F$4</f>
        <v>0</v>
      </c>
      <c r="N118" s="141"/>
      <c r="O118" s="141"/>
      <c r="P118" s="141"/>
      <c r="Q118" s="141"/>
      <c r="R118" s="142">
        <f>'1. Standard_Cost'!$B$13*N118*P118</f>
        <v>0</v>
      </c>
      <c r="S118" s="142">
        <f>N118*O118*P118*'1. Standard_Cost'!$C$13</f>
        <v>0</v>
      </c>
      <c r="T118" s="142">
        <f>N118*P118*Q118*'1. Standard_Cost'!$D$13</f>
        <v>0</v>
      </c>
      <c r="U118" s="142">
        <f>N118*O118*'1. Standard_Cost'!$E$13</f>
        <v>0</v>
      </c>
      <c r="V118" s="141"/>
      <c r="W118" s="141"/>
      <c r="X118" s="141"/>
      <c r="Y118" s="142">
        <f>+V118*((X118*'1. Standard_Cost'!$B$17)+(W118*X118*'1. Standard_Cost'!$C$17))</f>
        <v>0</v>
      </c>
      <c r="Z118" s="141"/>
      <c r="AA118" s="141">
        <v>12</v>
      </c>
      <c r="AB118" s="142">
        <f>+Z118*'1. Standard_Cost'!$B$21+AA118*'1. Standard_Cost'!$C$21</f>
        <v>228000</v>
      </c>
      <c r="AC118" s="143"/>
      <c r="AD118" s="144"/>
      <c r="AE118" s="142">
        <f>SUM(AD118,AC118,AB118,Y118,U118,T118,S118,R118)*'1. Standard_Cost'!$B$29</f>
        <v>45600</v>
      </c>
      <c r="AF118" s="142">
        <f t="shared" si="215"/>
        <v>273600</v>
      </c>
      <c r="AG118" s="141"/>
      <c r="AH118" s="141"/>
      <c r="AI118" s="141"/>
      <c r="AJ118" s="145"/>
      <c r="AK118" s="145"/>
      <c r="AL118" s="145"/>
      <c r="AM118" s="142">
        <f>AG118*'1. Standard_Cost'!$B$25+'Incremental_Cost Year 3'!AH118*'1. Standard_Cost'!$C$25+'Incremental_Cost Year 3'!AI118*'1. Standard_Cost'!$D$25+'Incremental_Cost Year 3'!AJ118+'Incremental_Cost Year 3'!AL118+AK118</f>
        <v>0</v>
      </c>
      <c r="AN118" s="142">
        <f>AM118*'1. Standard_Cost'!$C$29</f>
        <v>0</v>
      </c>
      <c r="AO118" s="160"/>
      <c r="AQ118" s="20">
        <f t="shared" ref="AQ118:AQ119" si="221">L118+M118</f>
        <v>0</v>
      </c>
      <c r="AR118" s="20">
        <f t="shared" ref="AR118:AR119" si="222">AF118</f>
        <v>273600</v>
      </c>
      <c r="AS118" s="20">
        <f t="shared" ref="AS118:AS119" si="223">AM118+AN118</f>
        <v>0</v>
      </c>
      <c r="AT118" s="20">
        <f t="shared" ref="AT118:AT119" si="224">SUM(AQ118,AR118,AS118)</f>
        <v>273600</v>
      </c>
      <c r="AU118" s="24"/>
      <c r="AV118" s="24"/>
      <c r="AW118" s="24"/>
      <c r="AX118" s="24"/>
      <c r="AY118" s="24"/>
      <c r="AZ118" s="24"/>
      <c r="BA118" s="24"/>
      <c r="BB118" s="25">
        <f t="shared" si="219"/>
        <v>-273600</v>
      </c>
    </row>
    <row r="119" spans="1:54" outlineLevel="1">
      <c r="A119" s="132"/>
      <c r="B119" s="136"/>
      <c r="C119" s="232"/>
      <c r="D119" s="84"/>
      <c r="E119" s="84"/>
      <c r="F119" s="84"/>
      <c r="G119" s="83"/>
      <c r="H119" s="210" t="s">
        <v>180</v>
      </c>
      <c r="I119" s="138"/>
      <c r="J119" s="139"/>
      <c r="K119" s="139"/>
      <c r="L119" s="140" t="str">
        <f>IF(I119&lt;&gt;0,((VLOOKUP(I119,'1. Standard_Cost'!$B$4:$D$9,2)+VLOOKUP(I119,'1. Standard_Cost'!$B$4:$D$9,3))*J119*K119),"0")</f>
        <v>0</v>
      </c>
      <c r="M119" s="140">
        <f>L119*'1. Standard_Cost'!$F$4</f>
        <v>0</v>
      </c>
      <c r="N119" s="141"/>
      <c r="O119" s="141"/>
      <c r="P119" s="141"/>
      <c r="Q119" s="141"/>
      <c r="R119" s="142">
        <f>'1. Standard_Cost'!$B$13*N119*P119</f>
        <v>0</v>
      </c>
      <c r="S119" s="142">
        <f>N119*O119*P119*'1. Standard_Cost'!$C$13</f>
        <v>0</v>
      </c>
      <c r="T119" s="142">
        <f>N119*P119*Q119*'1. Standard_Cost'!$D$13</f>
        <v>0</v>
      </c>
      <c r="U119" s="142">
        <f>N119*O119*'1. Standard_Cost'!$E$13</f>
        <v>0</v>
      </c>
      <c r="V119" s="141"/>
      <c r="W119" s="141"/>
      <c r="X119" s="141"/>
      <c r="Y119" s="142">
        <f>+V119*((X119*'1. Standard_Cost'!$B$17)+(W119*X119*'1. Standard_Cost'!$C$17))</f>
        <v>0</v>
      </c>
      <c r="Z119" s="141"/>
      <c r="AA119" s="141"/>
      <c r="AB119" s="142">
        <f>+Z119*'1. Standard_Cost'!$B$21+AA119*'1. Standard_Cost'!$C$21</f>
        <v>0</v>
      </c>
      <c r="AC119" s="143"/>
      <c r="AD119" s="144"/>
      <c r="AE119" s="142">
        <f>SUM(AD119,AC119,AB119,Y119,U119,T119,S119,R119)*'1. Standard_Cost'!$B$29</f>
        <v>0</v>
      </c>
      <c r="AF119" s="142">
        <f t="shared" si="215"/>
        <v>0</v>
      </c>
      <c r="AG119" s="141"/>
      <c r="AH119" s="141"/>
      <c r="AI119" s="141"/>
      <c r="AJ119" s="145"/>
      <c r="AK119" s="145"/>
      <c r="AL119" s="145"/>
      <c r="AM119" s="142">
        <f>AG119*'1. Standard_Cost'!$B$25+'Incremental_Cost Year 3'!AH119*'1. Standard_Cost'!$C$25+'Incremental_Cost Year 3'!AI119*'1. Standard_Cost'!$D$25+'Incremental_Cost Year 3'!AJ119+'Incremental_Cost Year 3'!AL119+AK119</f>
        <v>0</v>
      </c>
      <c r="AN119" s="142">
        <f>AM119*'1. Standard_Cost'!$C$29</f>
        <v>0</v>
      </c>
      <c r="AO119" s="160"/>
      <c r="AQ119" s="20">
        <f t="shared" si="221"/>
        <v>0</v>
      </c>
      <c r="AR119" s="20">
        <f t="shared" si="222"/>
        <v>0</v>
      </c>
      <c r="AS119" s="20">
        <f t="shared" si="223"/>
        <v>0</v>
      </c>
      <c r="AT119" s="20">
        <f t="shared" si="224"/>
        <v>0</v>
      </c>
      <c r="AU119" s="24"/>
      <c r="AV119" s="24"/>
      <c r="AW119" s="24"/>
      <c r="AX119" s="24"/>
      <c r="AY119" s="24"/>
      <c r="AZ119" s="24"/>
      <c r="BA119" s="24"/>
      <c r="BB119" s="25">
        <f t="shared" si="219"/>
        <v>0</v>
      </c>
    </row>
    <row r="120" spans="1:54" ht="69" outlineLevel="1">
      <c r="A120" s="132"/>
      <c r="B120" s="136"/>
      <c r="C120" s="232"/>
      <c r="D120" s="86" t="s">
        <v>590</v>
      </c>
      <c r="E120" s="86" t="s">
        <v>422</v>
      </c>
      <c r="F120" s="88" t="s">
        <v>438</v>
      </c>
      <c r="G120" s="89" t="s">
        <v>434</v>
      </c>
      <c r="H120" s="180" t="s">
        <v>238</v>
      </c>
      <c r="I120" s="146"/>
      <c r="J120" s="146"/>
      <c r="K120" s="146"/>
      <c r="L120" s="147">
        <f>SUM(L116:L119)</f>
        <v>1555400</v>
      </c>
      <c r="M120" s="147">
        <f>SUM(M116:M119)</f>
        <v>259751.80000000002</v>
      </c>
      <c r="N120" s="146"/>
      <c r="O120" s="146"/>
      <c r="P120" s="146"/>
      <c r="Q120" s="146"/>
      <c r="R120" s="147">
        <f t="shared" ref="R120:U120" si="225">SUM(R116:R119)</f>
        <v>360000</v>
      </c>
      <c r="S120" s="147">
        <f t="shared" si="225"/>
        <v>270000</v>
      </c>
      <c r="T120" s="147">
        <f t="shared" si="225"/>
        <v>0</v>
      </c>
      <c r="U120" s="147">
        <f t="shared" si="225"/>
        <v>0</v>
      </c>
      <c r="V120" s="146"/>
      <c r="W120" s="146"/>
      <c r="X120" s="146"/>
      <c r="Y120" s="147">
        <f>SUM(Y116:Y119)</f>
        <v>0</v>
      </c>
      <c r="Z120" s="146"/>
      <c r="AA120" s="146"/>
      <c r="AB120" s="147">
        <f t="shared" ref="AB120:AF120" si="226">SUM(AB116:AB119)</f>
        <v>418000</v>
      </c>
      <c r="AC120" s="147">
        <f t="shared" si="226"/>
        <v>0</v>
      </c>
      <c r="AD120" s="147">
        <f t="shared" si="226"/>
        <v>0</v>
      </c>
      <c r="AE120" s="147">
        <f t="shared" si="226"/>
        <v>209600</v>
      </c>
      <c r="AF120" s="147">
        <f t="shared" si="226"/>
        <v>1257600</v>
      </c>
      <c r="AG120" s="146"/>
      <c r="AH120" s="146"/>
      <c r="AI120" s="146"/>
      <c r="AJ120" s="147">
        <f t="shared" ref="AJ120:AN120" si="227">SUM(AJ116:AJ119)</f>
        <v>0</v>
      </c>
      <c r="AK120" s="147">
        <f t="shared" si="227"/>
        <v>0</v>
      </c>
      <c r="AL120" s="147">
        <f t="shared" si="227"/>
        <v>0</v>
      </c>
      <c r="AM120" s="147">
        <f t="shared" si="227"/>
        <v>0</v>
      </c>
      <c r="AN120" s="147">
        <f t="shared" si="227"/>
        <v>0</v>
      </c>
      <c r="AO120" s="166"/>
      <c r="AP120" s="32"/>
      <c r="AQ120" s="147">
        <f>SUM(AQ116:AQ119)</f>
        <v>1815151.8</v>
      </c>
      <c r="AR120" s="147">
        <f t="shared" ref="AR120:BB120" si="228">SUM(AR116:AR119)</f>
        <v>1257600</v>
      </c>
      <c r="AS120" s="147">
        <f t="shared" si="228"/>
        <v>0</v>
      </c>
      <c r="AT120" s="147">
        <f t="shared" si="228"/>
        <v>3072751.8</v>
      </c>
      <c r="AU120" s="147">
        <f t="shared" si="228"/>
        <v>1815151.8</v>
      </c>
      <c r="AV120" s="147">
        <f t="shared" si="228"/>
        <v>0</v>
      </c>
      <c r="AW120" s="147">
        <f t="shared" si="228"/>
        <v>0</v>
      </c>
      <c r="AX120" s="147">
        <f t="shared" si="228"/>
        <v>0</v>
      </c>
      <c r="AY120" s="147">
        <f t="shared" si="228"/>
        <v>0</v>
      </c>
      <c r="AZ120" s="147">
        <f t="shared" si="228"/>
        <v>0</v>
      </c>
      <c r="BA120" s="147">
        <f t="shared" si="228"/>
        <v>0</v>
      </c>
      <c r="BB120" s="147">
        <f t="shared" si="228"/>
        <v>-1257600</v>
      </c>
    </row>
    <row r="121" spans="1:54" ht="52.95" customHeight="1" outlineLevel="2">
      <c r="A121" s="132"/>
      <c r="B121" s="136"/>
      <c r="C121" s="232"/>
      <c r="D121" s="137"/>
      <c r="E121" s="137"/>
      <c r="F121" s="87"/>
      <c r="G121" s="82"/>
      <c r="H121" s="209" t="s">
        <v>448</v>
      </c>
      <c r="I121" s="138"/>
      <c r="J121" s="139"/>
      <c r="K121" s="139"/>
      <c r="L121" s="140" t="str">
        <f>IF(I121&lt;&gt;0,((VLOOKUP(I121,'1. Standard_Cost'!$B$4:$D$9,2)+VLOOKUP(I121,'1. Standard_Cost'!$B$4:$D$9,3))*J121*K121),"0")</f>
        <v>0</v>
      </c>
      <c r="M121" s="140">
        <f>L121*'1. Standard_Cost'!$F$4</f>
        <v>0</v>
      </c>
      <c r="N121" s="141"/>
      <c r="O121" s="141"/>
      <c r="P121" s="141"/>
      <c r="Q121" s="141"/>
      <c r="R121" s="142">
        <f>'1. Standard_Cost'!$B$13*N121*P121</f>
        <v>0</v>
      </c>
      <c r="S121" s="142">
        <f>N121*O121*P121*'1. Standard_Cost'!$C$13</f>
        <v>0</v>
      </c>
      <c r="T121" s="142">
        <f>N121*P121*Q121*'1. Standard_Cost'!$D$13</f>
        <v>0</v>
      </c>
      <c r="U121" s="142">
        <f>N121*O121*'1. Standard_Cost'!$E$13</f>
        <v>0</v>
      </c>
      <c r="V121" s="141"/>
      <c r="W121" s="141"/>
      <c r="X121" s="141"/>
      <c r="Y121" s="142">
        <f>+V121*((X121*'1. Standard_Cost'!$B$17)+(W121*X121*'1. Standard_Cost'!$C$17))</f>
        <v>0</v>
      </c>
      <c r="Z121" s="141"/>
      <c r="AA121" s="141"/>
      <c r="AB121" s="142">
        <f>+Z121*'1. Standard_Cost'!$B$21+AA121*'1. Standard_Cost'!$C$21</f>
        <v>0</v>
      </c>
      <c r="AC121" s="143"/>
      <c r="AD121" s="144"/>
      <c r="AE121" s="142">
        <f>SUM(AD121,AC121,AB121,Y121,U121,T121,S121,R121)*'1. Standard_Cost'!$B$29</f>
        <v>0</v>
      </c>
      <c r="AF121" s="142">
        <f t="shared" ref="AF121:AF128" si="229">SUM(AE121,AD121,AC121,AB121,Y121,U121,T121,S121,R121)</f>
        <v>0</v>
      </c>
      <c r="AG121" s="141"/>
      <c r="AH121" s="141"/>
      <c r="AI121" s="141"/>
      <c r="AJ121" s="145"/>
      <c r="AK121" s="145"/>
      <c r="AL121" s="145"/>
      <c r="AM121" s="142">
        <f>AG121*'1. Standard_Cost'!$B$25+'Incremental_Cost Year 3'!AH121*'1. Standard_Cost'!$C$25+'Incremental_Cost Year 3'!AI121*'1. Standard_Cost'!$D$25+'Incremental_Cost Year 3'!AJ121+'Incremental_Cost Year 3'!AL121+AK121</f>
        <v>0</v>
      </c>
      <c r="AN121" s="142">
        <f>AM121*'1. Standard_Cost'!$C$29</f>
        <v>0</v>
      </c>
      <c r="AO121" s="160"/>
      <c r="AQ121" s="20">
        <f t="shared" ref="AQ121" si="230">L121+M121</f>
        <v>0</v>
      </c>
      <c r="AR121" s="20">
        <f t="shared" ref="AR121" si="231">AF121</f>
        <v>0</v>
      </c>
      <c r="AS121" s="20">
        <f t="shared" ref="AS121" si="232">AM121+AN121</f>
        <v>0</v>
      </c>
      <c r="AT121" s="20">
        <f>SUM(AQ121,AR121,AS121)</f>
        <v>0</v>
      </c>
      <c r="AU121" s="24"/>
      <c r="AV121" s="24"/>
      <c r="AW121" s="24"/>
      <c r="AX121" s="24"/>
      <c r="AY121" s="24"/>
      <c r="AZ121" s="24"/>
      <c r="BA121" s="24"/>
      <c r="BB121" s="25">
        <f t="shared" ref="BB121:BB128" si="233">SUM(AU121:BA121)-AT121</f>
        <v>0</v>
      </c>
    </row>
    <row r="122" spans="1:54" ht="44.4" customHeight="1" outlineLevel="2">
      <c r="A122" s="132"/>
      <c r="B122" s="136"/>
      <c r="C122" s="232"/>
      <c r="D122" s="84"/>
      <c r="E122" s="84"/>
      <c r="F122" s="84"/>
      <c r="G122" s="83"/>
      <c r="H122" s="214" t="s">
        <v>523</v>
      </c>
      <c r="I122" s="138"/>
      <c r="J122" s="139"/>
      <c r="K122" s="139"/>
      <c r="L122" s="140" t="str">
        <f>IF(I122&lt;&gt;0,((VLOOKUP(I122,'1. Standard_Cost'!$B$4:$D$9,2)+VLOOKUP(I122,'1. Standard_Cost'!$B$4:$D$9,3))*J122*K122),"0")</f>
        <v>0</v>
      </c>
      <c r="M122" s="140">
        <f>L122*'1. Standard_Cost'!$F$4</f>
        <v>0</v>
      </c>
      <c r="N122" s="141"/>
      <c r="O122" s="141"/>
      <c r="P122" s="141"/>
      <c r="Q122" s="141"/>
      <c r="R122" s="142">
        <f>'1. Standard_Cost'!$B$13*N122*P122</f>
        <v>0</v>
      </c>
      <c r="S122" s="142">
        <f>N122*O122*P122*'1. Standard_Cost'!$C$13</f>
        <v>0</v>
      </c>
      <c r="T122" s="142">
        <f>N122*P122*Q122*'1. Standard_Cost'!$D$13</f>
        <v>0</v>
      </c>
      <c r="U122" s="142">
        <f>N122*O122*'1. Standard_Cost'!$E$13</f>
        <v>0</v>
      </c>
      <c r="V122" s="141"/>
      <c r="W122" s="141"/>
      <c r="X122" s="141"/>
      <c r="Y122" s="142">
        <f>+V122*((X122*'1. Standard_Cost'!$B$17)+(W122*X122*'1. Standard_Cost'!$C$17))</f>
        <v>0</v>
      </c>
      <c r="Z122" s="141"/>
      <c r="AA122" s="141"/>
      <c r="AB122" s="142">
        <f>+Z122*'1. Standard_Cost'!$B$21+AA122*'1. Standard_Cost'!$C$21</f>
        <v>0</v>
      </c>
      <c r="AC122" s="143"/>
      <c r="AD122" s="144"/>
      <c r="AE122" s="142">
        <f>SUM(AD122,AC122,AB122,Y122,U122,T122,S122,R122)*'1. Standard_Cost'!$B$29</f>
        <v>0</v>
      </c>
      <c r="AF122" s="142">
        <f t="shared" si="229"/>
        <v>0</v>
      </c>
      <c r="AG122" s="141"/>
      <c r="AH122" s="141"/>
      <c r="AI122" s="141"/>
      <c r="AJ122" s="145"/>
      <c r="AK122" s="145"/>
      <c r="AL122" s="145"/>
      <c r="AM122" s="142">
        <f>AG122*'1. Standard_Cost'!$B$25+'Incremental_Cost Year 3'!AH122*'1. Standard_Cost'!$C$25+'Incremental_Cost Year 3'!AI122*'1. Standard_Cost'!$D$25+'Incremental_Cost Year 3'!AJ122+'Incremental_Cost Year 3'!AL122+AK122</f>
        <v>0</v>
      </c>
      <c r="AN122" s="142">
        <f>AM122*'1. Standard_Cost'!$C$29</f>
        <v>0</v>
      </c>
      <c r="AO122" s="160"/>
      <c r="AQ122" s="20">
        <f t="shared" ref="AQ122:AQ128" si="234">L122+M122</f>
        <v>0</v>
      </c>
      <c r="AR122" s="20">
        <f t="shared" ref="AR122:AR128" si="235">AF122</f>
        <v>0</v>
      </c>
      <c r="AS122" s="20">
        <f t="shared" ref="AS122:AS128" si="236">AM122+AN122</f>
        <v>0</v>
      </c>
      <c r="AT122" s="20">
        <f t="shared" ref="AT122:AT128" si="237">SUM(AQ122,AR122,AS122)</f>
        <v>0</v>
      </c>
      <c r="AU122" s="24"/>
      <c r="AV122" s="24">
        <v>0</v>
      </c>
      <c r="AW122" s="24"/>
      <c r="AX122" s="24"/>
      <c r="AY122" s="24"/>
      <c r="AZ122" s="24"/>
      <c r="BA122" s="24"/>
      <c r="BB122" s="25">
        <f t="shared" si="233"/>
        <v>0</v>
      </c>
    </row>
    <row r="123" spans="1:54" ht="15.6" outlineLevel="2">
      <c r="A123" s="132"/>
      <c r="B123" s="136"/>
      <c r="C123" s="232"/>
      <c r="D123" s="191"/>
      <c r="E123" s="191"/>
      <c r="F123" s="86"/>
      <c r="G123" s="157"/>
      <c r="H123" s="211" t="s">
        <v>508</v>
      </c>
      <c r="I123" s="192"/>
      <c r="J123" s="139"/>
      <c r="K123" s="139"/>
      <c r="L123" s="140" t="str">
        <f>IF(I123&lt;&gt;0,((VLOOKUP(I123,'1. Standard_Cost'!$B$4:$D$9,2)+VLOOKUP(I123,'1. Standard_Cost'!$B$4:$D$9,3))*J123*K123),"0")</f>
        <v>0</v>
      </c>
      <c r="M123" s="140">
        <f>L123*'1. Standard_Cost'!$F$4</f>
        <v>0</v>
      </c>
      <c r="N123" s="141"/>
      <c r="O123" s="141"/>
      <c r="P123" s="141"/>
      <c r="Q123" s="141"/>
      <c r="R123" s="142">
        <f>'1. Standard_Cost'!$B$13*N123*P123</f>
        <v>0</v>
      </c>
      <c r="S123" s="142">
        <f>N123*O123*P123*'1. Standard_Cost'!$C$13</f>
        <v>0</v>
      </c>
      <c r="T123" s="142">
        <f>N123*P123*Q123*'1. Standard_Cost'!$D$13</f>
        <v>0</v>
      </c>
      <c r="U123" s="142">
        <f>N123*O123*'1. Standard_Cost'!$E$13</f>
        <v>0</v>
      </c>
      <c r="V123" s="141"/>
      <c r="W123" s="141"/>
      <c r="X123" s="141"/>
      <c r="Y123" s="142">
        <f>+V123*((X123*'1. Standard_Cost'!$B$17)+(W123*X123*'1. Standard_Cost'!$C$17))</f>
        <v>0</v>
      </c>
      <c r="Z123" s="141"/>
      <c r="AA123" s="141"/>
      <c r="AB123" s="142">
        <f>+Z123*'1. Standard_Cost'!$B$21+AA123*'1. Standard_Cost'!$C$21</f>
        <v>0</v>
      </c>
      <c r="AC123" s="143"/>
      <c r="AD123" s="144"/>
      <c r="AE123" s="142">
        <f>SUM(AD123,AC123,AB123,Y123,U123,T123,S123,R123)*'1. Standard_Cost'!$B$29</f>
        <v>0</v>
      </c>
      <c r="AF123" s="142">
        <f t="shared" si="229"/>
        <v>0</v>
      </c>
      <c r="AG123" s="141"/>
      <c r="AH123" s="141"/>
      <c r="AI123" s="141"/>
      <c r="AJ123" s="145"/>
      <c r="AK123" s="145"/>
      <c r="AL123" s="145"/>
      <c r="AM123" s="142">
        <f>AG123*'1. Standard_Cost'!$B$25+'Incremental_Cost Year 3'!AH123*'1. Standard_Cost'!$C$25+'Incremental_Cost Year 3'!AI123*'1. Standard_Cost'!$D$25+'Incremental_Cost Year 3'!AJ123+'Incremental_Cost Year 3'!AL123+AK123</f>
        <v>0</v>
      </c>
      <c r="AN123" s="142">
        <f>AM123*'1. Standard_Cost'!$C$29</f>
        <v>0</v>
      </c>
      <c r="AO123" s="160"/>
      <c r="AQ123" s="20">
        <f t="shared" si="234"/>
        <v>0</v>
      </c>
      <c r="AR123" s="20">
        <f t="shared" si="235"/>
        <v>0</v>
      </c>
      <c r="AS123" s="20">
        <f t="shared" si="236"/>
        <v>0</v>
      </c>
      <c r="AT123" s="20">
        <f t="shared" si="237"/>
        <v>0</v>
      </c>
      <c r="AU123" s="24"/>
      <c r="AV123" s="24"/>
      <c r="AW123" s="24"/>
      <c r="AX123" s="24"/>
      <c r="AY123" s="24"/>
      <c r="AZ123" s="24"/>
      <c r="BA123" s="24"/>
      <c r="BB123" s="25">
        <f t="shared" si="233"/>
        <v>0</v>
      </c>
    </row>
    <row r="124" spans="1:54" ht="46.8" outlineLevel="1">
      <c r="A124" s="132"/>
      <c r="B124" s="136"/>
      <c r="C124" s="232"/>
      <c r="D124" s="84"/>
      <c r="E124" s="84"/>
      <c r="F124" s="84"/>
      <c r="G124" s="83"/>
      <c r="H124" s="215" t="s">
        <v>449</v>
      </c>
      <c r="I124" s="138"/>
      <c r="J124" s="139"/>
      <c r="K124" s="139"/>
      <c r="L124" s="140" t="str">
        <f>IF(I124&lt;&gt;0,((VLOOKUP(I124,'1. Standard_Cost'!$B$4:$D$9,2)+VLOOKUP(I124,'1. Standard_Cost'!$B$4:$D$9,3))*J124*K124),"0")</f>
        <v>0</v>
      </c>
      <c r="M124" s="140">
        <f>L124*'1. Standard_Cost'!$F$4</f>
        <v>0</v>
      </c>
      <c r="N124" s="141"/>
      <c r="O124" s="141"/>
      <c r="P124" s="141"/>
      <c r="Q124" s="141"/>
      <c r="R124" s="142">
        <f>'1. Standard_Cost'!$B$13*N124*P124</f>
        <v>0</v>
      </c>
      <c r="S124" s="142">
        <f>N124*O124*P124*'1. Standard_Cost'!$C$13</f>
        <v>0</v>
      </c>
      <c r="T124" s="142">
        <f>N124*P124*Q124*'1. Standard_Cost'!$D$13</f>
        <v>0</v>
      </c>
      <c r="U124" s="142">
        <f>N124*O124*'1. Standard_Cost'!$E$13</f>
        <v>0</v>
      </c>
      <c r="V124" s="141"/>
      <c r="W124" s="141"/>
      <c r="X124" s="141"/>
      <c r="Y124" s="142">
        <f>+V124*((X124*'1. Standard_Cost'!$B$17)+(W124*X124*'1. Standard_Cost'!$C$17))</f>
        <v>0</v>
      </c>
      <c r="Z124" s="141"/>
      <c r="AA124" s="141"/>
      <c r="AB124" s="142">
        <f>+Z124*'1. Standard_Cost'!$B$21+AA124*'1. Standard_Cost'!$C$21</f>
        <v>0</v>
      </c>
      <c r="AC124" s="143"/>
      <c r="AD124" s="144"/>
      <c r="AE124" s="142">
        <f>SUM(AD124,AC124,AB124,Y124,U124,T124,S124,R124)*'1. Standard_Cost'!$B$29</f>
        <v>0</v>
      </c>
      <c r="AF124" s="142">
        <f t="shared" si="229"/>
        <v>0</v>
      </c>
      <c r="AG124" s="141"/>
      <c r="AH124" s="141"/>
      <c r="AI124" s="141"/>
      <c r="AJ124" s="145"/>
      <c r="AK124" s="145"/>
      <c r="AL124" s="145"/>
      <c r="AM124" s="142">
        <f>AG124*'1. Standard_Cost'!$B$25+'Incremental_Cost Year 3'!AH124*'1. Standard_Cost'!$C$25+'Incremental_Cost Year 3'!AI124*'1. Standard_Cost'!$D$25+'Incremental_Cost Year 3'!AJ124+'Incremental_Cost Year 3'!AL124+AK124</f>
        <v>0</v>
      </c>
      <c r="AN124" s="142">
        <f>AM124*'1. Standard_Cost'!$C$29</f>
        <v>0</v>
      </c>
      <c r="AO124" s="160"/>
      <c r="AQ124" s="20">
        <f t="shared" si="234"/>
        <v>0</v>
      </c>
      <c r="AR124" s="20">
        <f t="shared" si="235"/>
        <v>0</v>
      </c>
      <c r="AS124" s="20">
        <f t="shared" si="236"/>
        <v>0</v>
      </c>
      <c r="AT124" s="20">
        <f t="shared" si="237"/>
        <v>0</v>
      </c>
      <c r="AU124" s="24"/>
      <c r="AV124" s="24">
        <v>0</v>
      </c>
      <c r="AW124" s="24"/>
      <c r="AX124" s="24"/>
      <c r="AY124" s="24"/>
      <c r="AZ124" s="24"/>
      <c r="BA124" s="24"/>
      <c r="BB124" s="25">
        <f t="shared" si="233"/>
        <v>0</v>
      </c>
    </row>
    <row r="125" spans="1:54" ht="15.6" outlineLevel="2">
      <c r="A125" s="132"/>
      <c r="B125" s="136"/>
      <c r="C125" s="232"/>
      <c r="D125" s="84"/>
      <c r="E125" s="84"/>
      <c r="F125" s="84"/>
      <c r="G125" s="83"/>
      <c r="H125" s="216" t="s">
        <v>509</v>
      </c>
      <c r="I125" s="138"/>
      <c r="J125" s="139"/>
      <c r="K125" s="139"/>
      <c r="L125" s="140" t="str">
        <f>IF(I125&lt;&gt;0,((VLOOKUP(I125,'1. Standard_Cost'!$B$4:$D$9,2)+VLOOKUP(I125,'1. Standard_Cost'!$B$4:$D$9,3))*J125*K125),"0")</f>
        <v>0</v>
      </c>
      <c r="M125" s="140">
        <f>L125*'1. Standard_Cost'!$F$4</f>
        <v>0</v>
      </c>
      <c r="N125" s="141">
        <v>2</v>
      </c>
      <c r="O125" s="141">
        <v>2</v>
      </c>
      <c r="P125" s="141">
        <v>15</v>
      </c>
      <c r="Q125" s="141"/>
      <c r="R125" s="142">
        <f>'1. Standard_Cost'!$B$13*N125*P125</f>
        <v>60000</v>
      </c>
      <c r="S125" s="142">
        <f>N125*O125*P125*'1. Standard_Cost'!$C$13</f>
        <v>90000</v>
      </c>
      <c r="T125" s="142">
        <f>N125*P125*Q125*'1. Standard_Cost'!$D$13</f>
        <v>0</v>
      </c>
      <c r="U125" s="142">
        <f>N125*O125*'1. Standard_Cost'!$F$13</f>
        <v>0</v>
      </c>
      <c r="V125" s="141"/>
      <c r="W125" s="141"/>
      <c r="X125" s="141"/>
      <c r="Y125" s="142">
        <f>+V125*((X125*'1. Standard_Cost'!$B$17)+(W125*X125*'1. Standard_Cost'!$C$17))</f>
        <v>0</v>
      </c>
      <c r="Z125" s="141"/>
      <c r="AA125" s="141"/>
      <c r="AB125" s="142">
        <f>+Z125*'1. Standard_Cost'!$B$21+AA125*'1. Standard_Cost'!$C$21</f>
        <v>0</v>
      </c>
      <c r="AC125" s="143"/>
      <c r="AD125" s="144"/>
      <c r="AE125" s="142">
        <f>SUM(AD125,AC125,AB125,Y125,U125,T125,S125,R125)*'1. Standard_Cost'!$B$29</f>
        <v>30000</v>
      </c>
      <c r="AF125" s="142">
        <f t="shared" si="229"/>
        <v>180000</v>
      </c>
      <c r="AG125" s="141"/>
      <c r="AH125" s="141"/>
      <c r="AI125" s="141"/>
      <c r="AJ125" s="145"/>
      <c r="AK125" s="145"/>
      <c r="AL125" s="145"/>
      <c r="AM125" s="142">
        <f>AG125*'1. Standard_Cost'!$B$25+'Incremental_Cost Year 3'!AH125*'1. Standard_Cost'!$C$25+'Incremental_Cost Year 3'!AI125*'1. Standard_Cost'!$D$25+'Incremental_Cost Year 3'!AJ125+'Incremental_Cost Year 3'!AL125+AK125</f>
        <v>0</v>
      </c>
      <c r="AN125" s="142">
        <f>AM125*'1. Standard_Cost'!$C$29</f>
        <v>0</v>
      </c>
      <c r="AO125" s="160"/>
      <c r="AQ125" s="20">
        <f t="shared" si="234"/>
        <v>0</v>
      </c>
      <c r="AR125" s="20">
        <f t="shared" si="235"/>
        <v>180000</v>
      </c>
      <c r="AS125" s="20">
        <f t="shared" si="236"/>
        <v>0</v>
      </c>
      <c r="AT125" s="20">
        <f t="shared" si="237"/>
        <v>180000</v>
      </c>
      <c r="AU125" s="24">
        <f>AT125</f>
        <v>180000</v>
      </c>
      <c r="AV125" s="24">
        <v>0</v>
      </c>
      <c r="AW125" s="24"/>
      <c r="AX125" s="24"/>
      <c r="AY125" s="24"/>
      <c r="AZ125" s="24"/>
      <c r="BA125" s="24"/>
      <c r="BB125" s="25">
        <f t="shared" si="233"/>
        <v>0</v>
      </c>
    </row>
    <row r="126" spans="1:54" ht="15.6" outlineLevel="2">
      <c r="A126" s="132"/>
      <c r="B126" s="136"/>
      <c r="C126" s="232"/>
      <c r="D126" s="84"/>
      <c r="E126" s="84"/>
      <c r="F126" s="84"/>
      <c r="G126" s="83"/>
      <c r="H126" s="216" t="s">
        <v>510</v>
      </c>
      <c r="I126" s="138"/>
      <c r="J126" s="139"/>
      <c r="K126" s="139"/>
      <c r="L126" s="140" t="str">
        <f>IF(I126&lt;&gt;0,((VLOOKUP(I126,'1. Standard_Cost'!$B$4:$D$9,2)+VLOOKUP(I126,'1. Standard_Cost'!$B$4:$D$9,3))*J126*K126),"0")</f>
        <v>0</v>
      </c>
      <c r="M126" s="140">
        <f>L126*'1. Standard_Cost'!$F$4</f>
        <v>0</v>
      </c>
      <c r="N126" s="141"/>
      <c r="O126" s="141"/>
      <c r="P126" s="141"/>
      <c r="Q126" s="141"/>
      <c r="R126" s="142">
        <f>'1. Standard_Cost'!$B$13*N126*P126</f>
        <v>0</v>
      </c>
      <c r="S126" s="142">
        <f>N126*O126*P126*'1. Standard_Cost'!$C$13</f>
        <v>0</v>
      </c>
      <c r="T126" s="142">
        <f>N126*P126*Q126*'1. Standard_Cost'!$D$13</f>
        <v>0</v>
      </c>
      <c r="U126" s="142">
        <f>N126*O126*'1. Standard_Cost'!$E$13</f>
        <v>0</v>
      </c>
      <c r="V126" s="141"/>
      <c r="W126" s="141"/>
      <c r="X126" s="141"/>
      <c r="Y126" s="142">
        <f>+V126*((X126*'1. Standard_Cost'!$B$17)+(W126*X126*'1. Standard_Cost'!$C$17))</f>
        <v>0</v>
      </c>
      <c r="Z126" s="141"/>
      <c r="AA126" s="141"/>
      <c r="AB126" s="142">
        <f>+Z126*'1. Standard_Cost'!$B$21+AA126*'1. Standard_Cost'!$C$21</f>
        <v>0</v>
      </c>
      <c r="AC126" s="143">
        <f>30*500</f>
        <v>15000</v>
      </c>
      <c r="AD126" s="144"/>
      <c r="AE126" s="142">
        <f>SUM(AD126,AC126,AB126,Y126,U126,T126,S126,R126)*'1. Standard_Cost'!$B$29</f>
        <v>3000</v>
      </c>
      <c r="AF126" s="142">
        <f t="shared" si="229"/>
        <v>18000</v>
      </c>
      <c r="AG126" s="141"/>
      <c r="AH126" s="141"/>
      <c r="AI126" s="141"/>
      <c r="AJ126" s="145"/>
      <c r="AK126" s="145"/>
      <c r="AL126" s="145"/>
      <c r="AM126" s="142">
        <f>AG126*'1. Standard_Cost'!$B$25+'Incremental_Cost Year 3'!AH126*'1. Standard_Cost'!$C$25+'Incremental_Cost Year 3'!AI126*'1. Standard_Cost'!$D$25+'Incremental_Cost Year 3'!AJ126+'Incremental_Cost Year 3'!AL126+AK126</f>
        <v>0</v>
      </c>
      <c r="AN126" s="142">
        <f>AM126*'1. Standard_Cost'!$C$29</f>
        <v>0</v>
      </c>
      <c r="AO126" s="160"/>
      <c r="AQ126" s="20">
        <f t="shared" si="234"/>
        <v>0</v>
      </c>
      <c r="AR126" s="20">
        <f t="shared" si="235"/>
        <v>18000</v>
      </c>
      <c r="AS126" s="20">
        <f t="shared" si="236"/>
        <v>0</v>
      </c>
      <c r="AT126" s="20">
        <f t="shared" si="237"/>
        <v>18000</v>
      </c>
      <c r="AU126" s="24">
        <f>AT126</f>
        <v>18000</v>
      </c>
      <c r="AV126" s="24">
        <v>0</v>
      </c>
      <c r="AW126" s="24"/>
      <c r="AX126" s="24"/>
      <c r="AY126" s="24"/>
      <c r="AZ126" s="24"/>
      <c r="BA126" s="24"/>
      <c r="BB126" s="25">
        <f t="shared" si="233"/>
        <v>0</v>
      </c>
    </row>
    <row r="127" spans="1:54" outlineLevel="2">
      <c r="A127" s="132"/>
      <c r="B127" s="136"/>
      <c r="C127" s="232"/>
      <c r="D127" s="84"/>
      <c r="E127" s="84"/>
      <c r="F127" s="84"/>
      <c r="G127" s="83"/>
      <c r="H127" s="182" t="s">
        <v>511</v>
      </c>
      <c r="I127" s="138"/>
      <c r="J127" s="139"/>
      <c r="K127" s="139"/>
      <c r="L127" s="140" t="str">
        <f>IF(I127&lt;&gt;0,((VLOOKUP(I127,'1. Standard_Cost'!$B$4:$D$9,2)+VLOOKUP(I127,'1. Standard_Cost'!$B$4:$D$9,3))*J127*K127),"0")</f>
        <v>0</v>
      </c>
      <c r="M127" s="140">
        <f>L127*'1. Standard_Cost'!$F$4</f>
        <v>0</v>
      </c>
      <c r="N127" s="141"/>
      <c r="O127" s="141"/>
      <c r="P127" s="141"/>
      <c r="Q127" s="141"/>
      <c r="R127" s="142">
        <f>'1. Standard_Cost'!$B$13*N127*P127</f>
        <v>0</v>
      </c>
      <c r="S127" s="142">
        <f>N127*O127*P127*'1. Standard_Cost'!$C$13</f>
        <v>0</v>
      </c>
      <c r="T127" s="142">
        <f>N127*P127*Q127*'1. Standard_Cost'!$D$13</f>
        <v>0</v>
      </c>
      <c r="U127" s="142">
        <f>N127*O127*'1. Standard_Cost'!$E$13</f>
        <v>0</v>
      </c>
      <c r="V127" s="141"/>
      <c r="W127" s="141"/>
      <c r="X127" s="141"/>
      <c r="Y127" s="142">
        <f>+V127*((X127*'1. Standard_Cost'!$B$17)+(W127*X127*'1. Standard_Cost'!$C$17))</f>
        <v>0</v>
      </c>
      <c r="Z127" s="141"/>
      <c r="AA127" s="141">
        <v>4</v>
      </c>
      <c r="AB127" s="142">
        <f>+Z127*'1. Standard_Cost'!$B$21+AA127*'1. Standard_Cost'!$C$21</f>
        <v>76000</v>
      </c>
      <c r="AC127" s="143"/>
      <c r="AD127" s="144"/>
      <c r="AE127" s="142">
        <f>SUM(AD127,AC127,AB127,Y127,U127,T127,S127,R127)*'1. Standard_Cost'!$B$29</f>
        <v>15200</v>
      </c>
      <c r="AF127" s="142">
        <f t="shared" si="229"/>
        <v>91200</v>
      </c>
      <c r="AG127" s="141"/>
      <c r="AH127" s="141"/>
      <c r="AI127" s="141"/>
      <c r="AJ127" s="145"/>
      <c r="AK127" s="145"/>
      <c r="AL127" s="145"/>
      <c r="AM127" s="142">
        <f>AG127*'1. Standard_Cost'!$B$25+'Incremental_Cost Year 3'!AH127*'1. Standard_Cost'!$C$25+'Incremental_Cost Year 3'!AI127*'1. Standard_Cost'!$D$25+'Incremental_Cost Year 3'!AJ127+'Incremental_Cost Year 3'!AL127+AK127</f>
        <v>0</v>
      </c>
      <c r="AN127" s="142">
        <f>AM127*'1. Standard_Cost'!$C$29</f>
        <v>0</v>
      </c>
      <c r="AO127" s="160"/>
      <c r="AQ127" s="20">
        <f t="shared" si="234"/>
        <v>0</v>
      </c>
      <c r="AR127" s="20">
        <f t="shared" si="235"/>
        <v>91200</v>
      </c>
      <c r="AS127" s="20">
        <f t="shared" si="236"/>
        <v>0</v>
      </c>
      <c r="AT127" s="20">
        <f t="shared" si="237"/>
        <v>91200</v>
      </c>
      <c r="AU127" s="24"/>
      <c r="AV127" s="24">
        <v>91200</v>
      </c>
      <c r="AW127" s="24"/>
      <c r="AX127" s="24"/>
      <c r="AY127" s="24"/>
      <c r="AZ127" s="24"/>
      <c r="BA127" s="24"/>
      <c r="BB127" s="25">
        <f t="shared" si="233"/>
        <v>0</v>
      </c>
    </row>
    <row r="128" spans="1:54" outlineLevel="2">
      <c r="A128" s="132"/>
      <c r="B128" s="136"/>
      <c r="C128" s="232"/>
      <c r="D128" s="84"/>
      <c r="E128" s="84"/>
      <c r="F128" s="84"/>
      <c r="G128" s="83"/>
      <c r="H128" s="210" t="s">
        <v>180</v>
      </c>
      <c r="I128" s="138"/>
      <c r="J128" s="139"/>
      <c r="K128" s="139"/>
      <c r="L128" s="140" t="str">
        <f>IF(I128&lt;&gt;0,((VLOOKUP(I128,'1. Standard_Cost'!$B$4:$D$9,2)+VLOOKUP(I128,'1. Standard_Cost'!$B$4:$D$9,3))*J128*K128),"0")</f>
        <v>0</v>
      </c>
      <c r="M128" s="140">
        <f>L128*'1. Standard_Cost'!$F$4</f>
        <v>0</v>
      </c>
      <c r="N128" s="141"/>
      <c r="O128" s="141"/>
      <c r="P128" s="141"/>
      <c r="Q128" s="141"/>
      <c r="R128" s="142">
        <f>'1. Standard_Cost'!$B$13*N128*P128</f>
        <v>0</v>
      </c>
      <c r="S128" s="142">
        <f>N128*O128*P128*'1. Standard_Cost'!$C$13</f>
        <v>0</v>
      </c>
      <c r="T128" s="142">
        <f>N128*P128*Q128*'1. Standard_Cost'!$D$13</f>
        <v>0</v>
      </c>
      <c r="U128" s="142">
        <f>N128*O128*'1. Standard_Cost'!$E$13</f>
        <v>0</v>
      </c>
      <c r="V128" s="141"/>
      <c r="W128" s="141"/>
      <c r="X128" s="141"/>
      <c r="Y128" s="142">
        <f>+V128*((X128*'1. Standard_Cost'!$B$17)+(W128*X128*'1. Standard_Cost'!$C$17))</f>
        <v>0</v>
      </c>
      <c r="Z128" s="141"/>
      <c r="AA128" s="141"/>
      <c r="AB128" s="142">
        <f>+Z128*'1. Standard_Cost'!$B$21+AA128*'1. Standard_Cost'!$C$21</f>
        <v>0</v>
      </c>
      <c r="AC128" s="143"/>
      <c r="AD128" s="144"/>
      <c r="AE128" s="142">
        <f>SUM(AD128,AC128,AB128,Y128,U128,T128,S128,R128)*'1. Standard_Cost'!$B$29</f>
        <v>0</v>
      </c>
      <c r="AF128" s="142">
        <f t="shared" si="229"/>
        <v>0</v>
      </c>
      <c r="AG128" s="141"/>
      <c r="AH128" s="141"/>
      <c r="AI128" s="141"/>
      <c r="AJ128" s="145"/>
      <c r="AK128" s="145"/>
      <c r="AL128" s="145"/>
      <c r="AM128" s="142">
        <f>AG128*'1. Standard_Cost'!$B$25+'Incremental_Cost Year 3'!AH128*'1. Standard_Cost'!$C$25+'Incremental_Cost Year 3'!AI128*'1. Standard_Cost'!$D$25+'Incremental_Cost Year 3'!AJ128+'Incremental_Cost Year 3'!AL128+AK128</f>
        <v>0</v>
      </c>
      <c r="AN128" s="142">
        <f>AM128*'1. Standard_Cost'!$C$29</f>
        <v>0</v>
      </c>
      <c r="AO128" s="160"/>
      <c r="AQ128" s="20">
        <f t="shared" si="234"/>
        <v>0</v>
      </c>
      <c r="AR128" s="20">
        <f t="shared" si="235"/>
        <v>0</v>
      </c>
      <c r="AS128" s="20">
        <f t="shared" si="236"/>
        <v>0</v>
      </c>
      <c r="AT128" s="20">
        <f t="shared" si="237"/>
        <v>0</v>
      </c>
      <c r="AU128" s="24"/>
      <c r="AV128" s="24"/>
      <c r="AW128" s="24"/>
      <c r="AX128" s="24"/>
      <c r="AY128" s="24"/>
      <c r="AZ128" s="24"/>
      <c r="BA128" s="24"/>
      <c r="BB128" s="25">
        <f t="shared" si="233"/>
        <v>0</v>
      </c>
    </row>
    <row r="129" spans="1:54" ht="96.6" outlineLevel="1">
      <c r="A129" s="132"/>
      <c r="B129" s="136"/>
      <c r="C129" s="232"/>
      <c r="D129" s="208" t="s">
        <v>591</v>
      </c>
      <c r="E129" s="86" t="s">
        <v>423</v>
      </c>
      <c r="F129" s="88" t="s">
        <v>438</v>
      </c>
      <c r="G129" s="89" t="s">
        <v>434</v>
      </c>
      <c r="H129" s="180" t="s">
        <v>237</v>
      </c>
      <c r="I129" s="146"/>
      <c r="J129" s="146"/>
      <c r="K129" s="146"/>
      <c r="L129" s="147">
        <f>SUM(L121:L128)</f>
        <v>0</v>
      </c>
      <c r="M129" s="147">
        <f>SUM(M121:M128)</f>
        <v>0</v>
      </c>
      <c r="N129" s="147"/>
      <c r="O129" s="146"/>
      <c r="P129" s="146"/>
      <c r="Q129" s="146"/>
      <c r="R129" s="147">
        <f t="shared" ref="R129:U129" si="238">SUM(R121:R128)</f>
        <v>60000</v>
      </c>
      <c r="S129" s="147">
        <f t="shared" si="238"/>
        <v>90000</v>
      </c>
      <c r="T129" s="147">
        <f t="shared" si="238"/>
        <v>0</v>
      </c>
      <c r="U129" s="147">
        <f t="shared" si="238"/>
        <v>0</v>
      </c>
      <c r="V129" s="146"/>
      <c r="W129" s="146"/>
      <c r="X129" s="146"/>
      <c r="Y129" s="147">
        <f>SUM(Y121:Y128)</f>
        <v>0</v>
      </c>
      <c r="Z129" s="146"/>
      <c r="AA129" s="146"/>
      <c r="AB129" s="147">
        <f t="shared" ref="AB129:AF129" si="239">SUM(AB121:AB128)</f>
        <v>76000</v>
      </c>
      <c r="AC129" s="147">
        <f t="shared" si="239"/>
        <v>15000</v>
      </c>
      <c r="AD129" s="147">
        <f t="shared" si="239"/>
        <v>0</v>
      </c>
      <c r="AE129" s="147">
        <f t="shared" si="239"/>
        <v>48200</v>
      </c>
      <c r="AF129" s="147">
        <f t="shared" si="239"/>
        <v>289200</v>
      </c>
      <c r="AG129" s="146"/>
      <c r="AH129" s="146"/>
      <c r="AI129" s="146"/>
      <c r="AJ129" s="147">
        <f t="shared" ref="AJ129:AN129" si="240">SUM(AJ121:AJ128)</f>
        <v>0</v>
      </c>
      <c r="AK129" s="147">
        <f t="shared" si="240"/>
        <v>0</v>
      </c>
      <c r="AL129" s="147">
        <f t="shared" si="240"/>
        <v>0</v>
      </c>
      <c r="AM129" s="147">
        <f t="shared" si="240"/>
        <v>0</v>
      </c>
      <c r="AN129" s="147">
        <f t="shared" si="240"/>
        <v>0</v>
      </c>
      <c r="AO129" s="166"/>
      <c r="AP129" s="32"/>
      <c r="AQ129" s="147">
        <f t="shared" ref="AQ129:BB129" si="241">SUM(AQ121:AQ128)</f>
        <v>0</v>
      </c>
      <c r="AR129" s="147">
        <f t="shared" si="241"/>
        <v>289200</v>
      </c>
      <c r="AS129" s="147">
        <f t="shared" si="241"/>
        <v>0</v>
      </c>
      <c r="AT129" s="147">
        <f t="shared" si="241"/>
        <v>289200</v>
      </c>
      <c r="AU129" s="147">
        <f t="shared" si="241"/>
        <v>198000</v>
      </c>
      <c r="AV129" s="147">
        <f t="shared" si="241"/>
        <v>91200</v>
      </c>
      <c r="AW129" s="147">
        <f t="shared" si="241"/>
        <v>0</v>
      </c>
      <c r="AX129" s="147">
        <f t="shared" si="241"/>
        <v>0</v>
      </c>
      <c r="AY129" s="147">
        <f t="shared" si="241"/>
        <v>0</v>
      </c>
      <c r="AZ129" s="147">
        <f t="shared" si="241"/>
        <v>0</v>
      </c>
      <c r="BA129" s="147">
        <f t="shared" si="241"/>
        <v>0</v>
      </c>
      <c r="BB129" s="147">
        <f t="shared" si="241"/>
        <v>0</v>
      </c>
    </row>
    <row r="130" spans="1:54" ht="67.95" customHeight="1" outlineLevel="2">
      <c r="A130" s="132"/>
      <c r="B130" s="136"/>
      <c r="C130" s="198"/>
      <c r="D130" s="137"/>
      <c r="E130" s="137"/>
      <c r="F130" s="87"/>
      <c r="G130" s="82"/>
      <c r="H130" s="209" t="s">
        <v>512</v>
      </c>
      <c r="I130" s="138" t="s">
        <v>4</v>
      </c>
      <c r="J130" s="139">
        <v>3</v>
      </c>
      <c r="K130" s="139">
        <v>1</v>
      </c>
      <c r="L130" s="140">
        <f>IF(I130&lt;&gt;0,((VLOOKUP(I130,'1. Standard_Cost'!$B$4:$D$9,2)+VLOOKUP(I130,'1. Standard_Cost'!$B$4:$D$9,3))*J130*K130),"0")</f>
        <v>242250</v>
      </c>
      <c r="M130" s="140">
        <f>L130*'1. Standard_Cost'!$F$4</f>
        <v>40455.75</v>
      </c>
      <c r="N130" s="141"/>
      <c r="O130" s="141"/>
      <c r="P130" s="141"/>
      <c r="Q130" s="141"/>
      <c r="R130" s="142">
        <f>'1. Standard_Cost'!$B$13*N130*P130</f>
        <v>0</v>
      </c>
      <c r="S130" s="142">
        <f>N130*O130*P130*'1. Standard_Cost'!$C$13</f>
        <v>0</v>
      </c>
      <c r="T130" s="142">
        <f>N130*P130*Q130*'1. Standard_Cost'!$D$13</f>
        <v>0</v>
      </c>
      <c r="U130" s="142">
        <f>N130*O130*'1. Standard_Cost'!$E$13</f>
        <v>0</v>
      </c>
      <c r="V130" s="141"/>
      <c r="W130" s="141"/>
      <c r="X130" s="141"/>
      <c r="Y130" s="142">
        <f>+V130*((X130*'1. Standard_Cost'!$B$17)+(W130*X130*'1. Standard_Cost'!$C$17))</f>
        <v>0</v>
      </c>
      <c r="Z130" s="141"/>
      <c r="AA130" s="141"/>
      <c r="AB130" s="142">
        <f>+Z130*'1. Standard_Cost'!$B$21+AA130*'1. Standard_Cost'!$C$21</f>
        <v>0</v>
      </c>
      <c r="AC130" s="143"/>
      <c r="AD130" s="144"/>
      <c r="AE130" s="142">
        <f>SUM(AD130,AC130,AB130,Y130,U130,T130,S130,R130)*'1. Standard_Cost'!$B$29</f>
        <v>0</v>
      </c>
      <c r="AF130" s="142">
        <f t="shared" ref="AF130:AF146" si="242">SUM(AE130,AD130,AC130,AB130,Y130,U130,T130,S130,R130)</f>
        <v>0</v>
      </c>
      <c r="AG130" s="141"/>
      <c r="AH130" s="141"/>
      <c r="AI130" s="141"/>
      <c r="AJ130" s="145"/>
      <c r="AK130" s="145"/>
      <c r="AL130" s="145"/>
      <c r="AM130" s="142">
        <f>AG130*'1. Standard_Cost'!$B$25+'Incremental_Cost Year 3'!AH130*'1. Standard_Cost'!$C$25+'Incremental_Cost Year 3'!AI130*'1. Standard_Cost'!$D$25+'Incremental_Cost Year 3'!AJ130+'Incremental_Cost Year 3'!AL130+AK130</f>
        <v>0</v>
      </c>
      <c r="AN130" s="142">
        <f>AM130*'1. Standard_Cost'!$C$29</f>
        <v>0</v>
      </c>
      <c r="AO130" s="160"/>
      <c r="AQ130" s="20">
        <f t="shared" ref="AQ130" si="243">L130+M130</f>
        <v>282705.75</v>
      </c>
      <c r="AR130" s="20">
        <f t="shared" ref="AR130" si="244">AF130</f>
        <v>0</v>
      </c>
      <c r="AS130" s="20">
        <f t="shared" ref="AS130" si="245">AM130+AN130</f>
        <v>0</v>
      </c>
      <c r="AT130" s="20">
        <f>SUM(AQ130,AR130,AS130)</f>
        <v>282705.75</v>
      </c>
      <c r="AU130" s="24">
        <f>AT130</f>
        <v>282705.75</v>
      </c>
      <c r="AV130" s="24"/>
      <c r="AW130" s="24"/>
      <c r="AX130" s="24"/>
      <c r="AY130" s="24"/>
      <c r="AZ130" s="24"/>
      <c r="BA130" s="24"/>
      <c r="BB130" s="25">
        <f t="shared" ref="BB130:BB146" si="246">SUM(AU130:BA130)-AT130</f>
        <v>0</v>
      </c>
    </row>
    <row r="131" spans="1:54" ht="25.2" customHeight="1" outlineLevel="2">
      <c r="A131" s="132"/>
      <c r="B131" s="136"/>
      <c r="C131" s="198"/>
      <c r="D131" s="154"/>
      <c r="E131" s="154"/>
      <c r="F131" s="84"/>
      <c r="G131" s="83"/>
      <c r="H131" s="209" t="s">
        <v>513</v>
      </c>
      <c r="I131" s="138"/>
      <c r="J131" s="139"/>
      <c r="K131" s="139"/>
      <c r="L131" s="140" t="str">
        <f>IF(I131&lt;&gt;0,((VLOOKUP(I131,'1. Standard_Cost'!$B$4:$D$9,2)+VLOOKUP(I131,'1. Standard_Cost'!$B$4:$D$9,3))*J131*K131),"0")</f>
        <v>0</v>
      </c>
      <c r="M131" s="140">
        <f>L131*'1. Standard_Cost'!$F$4</f>
        <v>0</v>
      </c>
      <c r="N131" s="141"/>
      <c r="O131" s="141"/>
      <c r="P131" s="141"/>
      <c r="Q131" s="141"/>
      <c r="R131" s="142">
        <f>'1. Standard_Cost'!$B$13*N131*P131</f>
        <v>0</v>
      </c>
      <c r="S131" s="142">
        <f>N131*O131*P131*'1. Standard_Cost'!$C$13</f>
        <v>0</v>
      </c>
      <c r="T131" s="142">
        <f>N131*P131*Q131*'1. Standard_Cost'!$D$13</f>
        <v>0</v>
      </c>
      <c r="U131" s="142">
        <f>N131*O131*'1. Standard_Cost'!$E$13</f>
        <v>0</v>
      </c>
      <c r="V131" s="141"/>
      <c r="W131" s="141"/>
      <c r="X131" s="141"/>
      <c r="Y131" s="142">
        <f>+V131*((X131*'1. Standard_Cost'!$B$17)+(W131*X131*'1. Standard_Cost'!$C$17))</f>
        <v>0</v>
      </c>
      <c r="Z131" s="141"/>
      <c r="AA131" s="141"/>
      <c r="AB131" s="142">
        <f>+Z131*'1. Standard_Cost'!$B$21+AA131*'1. Standard_Cost'!$C$21</f>
        <v>0</v>
      </c>
      <c r="AC131" s="143">
        <f>30*1500</f>
        <v>45000</v>
      </c>
      <c r="AD131" s="144"/>
      <c r="AE131" s="142">
        <f>SUM(AD131,AC131,AB131,Y131,U131,T131,S131,R131)*'1. Standard_Cost'!$B$29</f>
        <v>9000</v>
      </c>
      <c r="AF131" s="142">
        <f t="shared" si="242"/>
        <v>54000</v>
      </c>
      <c r="AG131" s="141"/>
      <c r="AH131" s="141"/>
      <c r="AI131" s="141"/>
      <c r="AJ131" s="145"/>
      <c r="AK131" s="145"/>
      <c r="AL131" s="145"/>
      <c r="AM131" s="142">
        <f>AG131*'1. Standard_Cost'!$B$25+'Incremental_Cost Year 3'!AH131*'1. Standard_Cost'!$C$25+'Incremental_Cost Year 3'!AI131*'1. Standard_Cost'!$D$25+'Incremental_Cost Year 3'!AJ131+'Incremental_Cost Year 3'!AL131+AK131</f>
        <v>0</v>
      </c>
      <c r="AN131" s="142">
        <f>AM131*'1. Standard_Cost'!$C$29</f>
        <v>0</v>
      </c>
      <c r="AO131" s="160"/>
      <c r="AQ131" s="20">
        <f t="shared" ref="AQ131:AQ146" si="247">L131+M131</f>
        <v>0</v>
      </c>
      <c r="AR131" s="20">
        <f t="shared" ref="AR131:AR146" si="248">AF131</f>
        <v>54000</v>
      </c>
      <c r="AS131" s="20">
        <f t="shared" ref="AS131:AS146" si="249">AM131+AN131</f>
        <v>0</v>
      </c>
      <c r="AT131" s="20">
        <f t="shared" ref="AT131:AT146" si="250">SUM(AQ131,AR131,AS131)</f>
        <v>54000</v>
      </c>
      <c r="AU131" s="24">
        <f>AT131</f>
        <v>54000</v>
      </c>
      <c r="AV131" s="24"/>
      <c r="AW131" s="24"/>
      <c r="AX131" s="24"/>
      <c r="AY131" s="24"/>
      <c r="AZ131" s="24"/>
      <c r="BA131" s="24"/>
      <c r="BB131" s="25">
        <f t="shared" si="246"/>
        <v>0</v>
      </c>
    </row>
    <row r="132" spans="1:54" ht="25.95" customHeight="1" outlineLevel="2">
      <c r="A132" s="132"/>
      <c r="B132" s="136"/>
      <c r="C132" s="198"/>
      <c r="D132" s="191"/>
      <c r="E132" s="191"/>
      <c r="F132" s="86"/>
      <c r="G132" s="157"/>
      <c r="H132" s="209" t="s">
        <v>514</v>
      </c>
      <c r="I132" s="138" t="s">
        <v>4</v>
      </c>
      <c r="J132" s="139">
        <v>0.18</v>
      </c>
      <c r="K132" s="139">
        <v>1</v>
      </c>
      <c r="L132" s="140">
        <f>IF(I132&lt;&gt;0,((VLOOKUP(I132,'1. Standard_Cost'!$B$4:$D$9,2)+VLOOKUP(I132,'1. Standard_Cost'!$B$4:$D$9,3))*J132*K132),"0")</f>
        <v>14535</v>
      </c>
      <c r="M132" s="140">
        <f>L132*'1. Standard_Cost'!$F$4</f>
        <v>2427.3450000000003</v>
      </c>
      <c r="N132" s="141"/>
      <c r="O132" s="141"/>
      <c r="P132" s="141"/>
      <c r="Q132" s="141"/>
      <c r="R132" s="142">
        <f>'1. Standard_Cost'!$B$13*N132*P132</f>
        <v>0</v>
      </c>
      <c r="S132" s="142">
        <f>N132*O132*P132*'1. Standard_Cost'!$C$13</f>
        <v>0</v>
      </c>
      <c r="T132" s="142">
        <f>N132*P132*Q132*'1. Standard_Cost'!$D$13</f>
        <v>0</v>
      </c>
      <c r="U132" s="142">
        <f>N132*O132*'1. Standard_Cost'!$E$13</f>
        <v>0</v>
      </c>
      <c r="V132" s="141"/>
      <c r="W132" s="141"/>
      <c r="X132" s="141"/>
      <c r="Y132" s="142">
        <f>+V132*((X132*'1. Standard_Cost'!$B$17)+(W132*X132*'1. Standard_Cost'!$C$17))</f>
        <v>0</v>
      </c>
      <c r="Z132" s="141"/>
      <c r="AA132" s="141"/>
      <c r="AB132" s="142">
        <f>+Z132*'1. Standard_Cost'!$B$21+AA132*'1. Standard_Cost'!$C$21</f>
        <v>0</v>
      </c>
      <c r="AC132" s="143"/>
      <c r="AD132" s="144"/>
      <c r="AE132" s="142">
        <f>SUM(AD132,AC132,AB132,Y132,U132,T132,S132,R132)*'1. Standard_Cost'!$B$29</f>
        <v>0</v>
      </c>
      <c r="AF132" s="142">
        <f t="shared" si="242"/>
        <v>0</v>
      </c>
      <c r="AG132" s="141"/>
      <c r="AH132" s="141"/>
      <c r="AI132" s="141"/>
      <c r="AJ132" s="145"/>
      <c r="AK132" s="145"/>
      <c r="AL132" s="145"/>
      <c r="AM132" s="142">
        <f>AG132*'1. Standard_Cost'!$B$25+'Incremental_Cost Year 3'!AH132*'1. Standard_Cost'!$C$25+'Incremental_Cost Year 3'!AI132*'1. Standard_Cost'!$D$25+'Incremental_Cost Year 3'!AJ132+'Incremental_Cost Year 3'!AL132+AK132</f>
        <v>0</v>
      </c>
      <c r="AN132" s="142">
        <f>AM132*'1. Standard_Cost'!$C$29</f>
        <v>0</v>
      </c>
      <c r="AO132" s="160"/>
      <c r="AQ132" s="20">
        <f t="shared" si="247"/>
        <v>16962.345000000001</v>
      </c>
      <c r="AR132" s="20">
        <f t="shared" si="248"/>
        <v>0</v>
      </c>
      <c r="AS132" s="20">
        <f t="shared" si="249"/>
        <v>0</v>
      </c>
      <c r="AT132" s="20">
        <f t="shared" si="250"/>
        <v>16962.345000000001</v>
      </c>
      <c r="AU132" s="24">
        <f>AT132</f>
        <v>16962.345000000001</v>
      </c>
      <c r="AV132" s="24"/>
      <c r="AW132" s="24"/>
      <c r="AX132" s="24"/>
      <c r="AY132" s="24"/>
      <c r="AZ132" s="24"/>
      <c r="BA132" s="24"/>
      <c r="BB132" s="25">
        <f t="shared" si="246"/>
        <v>0</v>
      </c>
    </row>
    <row r="133" spans="1:54" ht="46.8" outlineLevel="2">
      <c r="A133" s="132"/>
      <c r="B133" s="136"/>
      <c r="C133" s="198"/>
      <c r="D133" s="87"/>
      <c r="E133" s="87"/>
      <c r="F133" s="87"/>
      <c r="G133" s="82"/>
      <c r="H133" s="217" t="s">
        <v>450</v>
      </c>
      <c r="I133" s="138"/>
      <c r="J133" s="139"/>
      <c r="K133" s="139"/>
      <c r="L133" s="140" t="str">
        <f>IF(I133&lt;&gt;0,((VLOOKUP(I133,'1. Standard_Cost'!$B$4:$D$9,2)+VLOOKUP(I133,'1. Standard_Cost'!$B$4:$D$9,3))*J133*K133),"0")</f>
        <v>0</v>
      </c>
      <c r="M133" s="140">
        <f>L133*'1. Standard_Cost'!$F$4</f>
        <v>0</v>
      </c>
      <c r="N133" s="141"/>
      <c r="O133" s="141"/>
      <c r="P133" s="141"/>
      <c r="Q133" s="141"/>
      <c r="R133" s="142">
        <f>'1. Standard_Cost'!$B$13*N133*P133</f>
        <v>0</v>
      </c>
      <c r="S133" s="142">
        <f>N133*O133*P133*'1. Standard_Cost'!$C$13</f>
        <v>0</v>
      </c>
      <c r="T133" s="142">
        <f>N133*P133*Q133*'1. Standard_Cost'!$D$13</f>
        <v>0</v>
      </c>
      <c r="U133" s="142">
        <f>N133*O133*'1. Standard_Cost'!$E$13</f>
        <v>0</v>
      </c>
      <c r="V133" s="141"/>
      <c r="W133" s="141"/>
      <c r="X133" s="141"/>
      <c r="Y133" s="142">
        <f>+V133*((X133*'1. Standard_Cost'!$B$17)+(W133*X133*'1. Standard_Cost'!$C$17))</f>
        <v>0</v>
      </c>
      <c r="Z133" s="141"/>
      <c r="AA133" s="141"/>
      <c r="AB133" s="142">
        <f>+Z133*'1. Standard_Cost'!$B$21+AA133*'1. Standard_Cost'!$C$21</f>
        <v>0</v>
      </c>
      <c r="AC133" s="143"/>
      <c r="AD133" s="144"/>
      <c r="AE133" s="142">
        <f>SUM(AD133,AC133,AB133,Y133,U133,T133,S133,R133)*'1. Standard_Cost'!$B$29</f>
        <v>0</v>
      </c>
      <c r="AF133" s="142">
        <f t="shared" si="242"/>
        <v>0</v>
      </c>
      <c r="AG133" s="141"/>
      <c r="AH133" s="141"/>
      <c r="AI133" s="141"/>
      <c r="AJ133" s="145"/>
      <c r="AK133" s="145"/>
      <c r="AL133" s="145"/>
      <c r="AM133" s="142">
        <f>AG133*'1. Standard_Cost'!$B$25+'Incremental_Cost Year 3'!AH133*'1. Standard_Cost'!$C$25+'Incremental_Cost Year 3'!AI133*'1. Standard_Cost'!$D$25+'Incremental_Cost Year 3'!AJ133+'Incremental_Cost Year 3'!AL133+AK133</f>
        <v>0</v>
      </c>
      <c r="AN133" s="142">
        <f>AM133*'1. Standard_Cost'!$C$29</f>
        <v>0</v>
      </c>
      <c r="AO133" s="160"/>
      <c r="AQ133" s="20">
        <f t="shared" si="247"/>
        <v>0</v>
      </c>
      <c r="AR133" s="20">
        <f t="shared" si="248"/>
        <v>0</v>
      </c>
      <c r="AS133" s="20">
        <f t="shared" si="249"/>
        <v>0</v>
      </c>
      <c r="AT133" s="20">
        <f t="shared" si="250"/>
        <v>0</v>
      </c>
      <c r="AU133" s="24"/>
      <c r="AV133" s="24">
        <v>0</v>
      </c>
      <c r="AW133" s="24"/>
      <c r="AX133" s="24"/>
      <c r="AY133" s="24"/>
      <c r="AZ133" s="24"/>
      <c r="BA133" s="24"/>
      <c r="BB133" s="25">
        <f t="shared" si="246"/>
        <v>0</v>
      </c>
    </row>
    <row r="134" spans="1:54" ht="15.6" outlineLevel="1">
      <c r="A134" s="132"/>
      <c r="B134" s="136"/>
      <c r="C134" s="198"/>
      <c r="D134" s="84"/>
      <c r="E134" s="84"/>
      <c r="F134" s="84"/>
      <c r="G134" s="83"/>
      <c r="H134" s="218" t="s">
        <v>574</v>
      </c>
      <c r="I134" s="138"/>
      <c r="J134" s="139"/>
      <c r="K134" s="139"/>
      <c r="L134" s="140" t="str">
        <f>IF(I134&lt;&gt;0,((VLOOKUP(I134,'1. Standard_Cost'!$B$4:$D$9,2)+VLOOKUP(I134,'1. Standard_Cost'!$B$4:$D$9,3))*J134*K134),"0")</f>
        <v>0</v>
      </c>
      <c r="M134" s="140">
        <f>L134*'1. Standard_Cost'!$F$4</f>
        <v>0</v>
      </c>
      <c r="N134" s="141"/>
      <c r="O134" s="141"/>
      <c r="P134" s="141"/>
      <c r="Q134" s="141"/>
      <c r="R134" s="142">
        <f>'1. Standard_Cost'!$B$13*N134*P134</f>
        <v>0</v>
      </c>
      <c r="S134" s="142">
        <f>N134*O134*P134*'1. Standard_Cost'!$C$13</f>
        <v>0</v>
      </c>
      <c r="T134" s="142">
        <f>N134*P134*Q134*'1. Standard_Cost'!$D$13</f>
        <v>0</v>
      </c>
      <c r="U134" s="142">
        <f>N134*O134*'1. Standard_Cost'!$E$13</f>
        <v>0</v>
      </c>
      <c r="V134" s="141"/>
      <c r="W134" s="141"/>
      <c r="X134" s="141"/>
      <c r="Y134" s="142">
        <f>+V134*((X134*'1. Standard_Cost'!$B$17)+(W134*X134*'1. Standard_Cost'!$C$17))</f>
        <v>0</v>
      </c>
      <c r="Z134" s="141"/>
      <c r="AA134" s="141"/>
      <c r="AB134" s="142">
        <f>+Z134*'1. Standard_Cost'!$B$21+AA134*'1. Standard_Cost'!$C$21</f>
        <v>0</v>
      </c>
      <c r="AC134" s="143"/>
      <c r="AD134" s="144"/>
      <c r="AE134" s="142">
        <f>SUM(AD134,AC134,AB134,Y134,U134,T134,S134,R134)*'1. Standard_Cost'!$B$29</f>
        <v>0</v>
      </c>
      <c r="AF134" s="142">
        <f t="shared" si="242"/>
        <v>0</v>
      </c>
      <c r="AG134" s="141"/>
      <c r="AH134" s="141"/>
      <c r="AI134" s="141"/>
      <c r="AJ134" s="145"/>
      <c r="AK134" s="145"/>
      <c r="AL134" s="145"/>
      <c r="AM134" s="142">
        <f>AG134*'1. Standard_Cost'!$B$25+'Incremental_Cost Year 3'!AH134*'1. Standard_Cost'!$C$25+'Incremental_Cost Year 3'!AI134*'1. Standard_Cost'!$D$25+'Incremental_Cost Year 3'!AJ134+'Incremental_Cost Year 3'!AL134+AK134</f>
        <v>0</v>
      </c>
      <c r="AN134" s="142">
        <f>AM134*'1. Standard_Cost'!$C$29</f>
        <v>0</v>
      </c>
      <c r="AO134" s="160"/>
      <c r="AQ134" s="20">
        <f t="shared" si="247"/>
        <v>0</v>
      </c>
      <c r="AR134" s="20">
        <f t="shared" si="248"/>
        <v>0</v>
      </c>
      <c r="AS134" s="20">
        <f t="shared" si="249"/>
        <v>0</v>
      </c>
      <c r="AT134" s="20">
        <f t="shared" si="250"/>
        <v>0</v>
      </c>
      <c r="AU134" s="24"/>
      <c r="AV134" s="24">
        <v>0</v>
      </c>
      <c r="AW134" s="24"/>
      <c r="AX134" s="24"/>
      <c r="AY134" s="24"/>
      <c r="AZ134" s="24"/>
      <c r="BA134" s="24"/>
      <c r="BB134" s="25">
        <f t="shared" si="246"/>
        <v>0</v>
      </c>
    </row>
    <row r="135" spans="1:54" ht="15.6" outlineLevel="2">
      <c r="A135" s="132"/>
      <c r="B135" s="136"/>
      <c r="C135" s="198"/>
      <c r="D135" s="84"/>
      <c r="E135" s="84"/>
      <c r="F135" s="84"/>
      <c r="G135" s="83"/>
      <c r="H135" s="218" t="s">
        <v>573</v>
      </c>
      <c r="I135" s="138"/>
      <c r="J135" s="139"/>
      <c r="K135" s="139"/>
      <c r="L135" s="140" t="str">
        <f>IF(I135&lt;&gt;0,((VLOOKUP(I135,'1. Standard_Cost'!$B$4:$D$9,2)+VLOOKUP(I135,'1. Standard_Cost'!$B$4:$D$9,3))*J135*K135),"0")</f>
        <v>0</v>
      </c>
      <c r="M135" s="140">
        <f>L135*'1. Standard_Cost'!$F$4</f>
        <v>0</v>
      </c>
      <c r="N135" s="141"/>
      <c r="O135" s="141"/>
      <c r="P135" s="141"/>
      <c r="Q135" s="141"/>
      <c r="R135" s="142">
        <f>'1. Standard_Cost'!$B$13*N135*P135</f>
        <v>0</v>
      </c>
      <c r="S135" s="142">
        <f>N135*O135*P135*'1. Standard_Cost'!$C$13</f>
        <v>0</v>
      </c>
      <c r="T135" s="142">
        <f>N135*P135*Q135*'1. Standard_Cost'!$D$13</f>
        <v>0</v>
      </c>
      <c r="U135" s="142">
        <f>N135*O135*'1. Standard_Cost'!$E$13</f>
        <v>0</v>
      </c>
      <c r="V135" s="141"/>
      <c r="W135" s="141"/>
      <c r="X135" s="141"/>
      <c r="Y135" s="142">
        <f>+V135*((X135*'1. Standard_Cost'!$B$17)+(W135*X135*'1. Standard_Cost'!$C$17))</f>
        <v>0</v>
      </c>
      <c r="Z135" s="141"/>
      <c r="AA135" s="141"/>
      <c r="AB135" s="142">
        <f>+Z135*'1. Standard_Cost'!$B$21+AA135*'1. Standard_Cost'!$C$21</f>
        <v>0</v>
      </c>
      <c r="AC135" s="143"/>
      <c r="AD135" s="144"/>
      <c r="AE135" s="142">
        <f>SUM(AD135,AC135,AB135,Y135,U135,T135,S135,R135)*'1. Standard_Cost'!$B$29</f>
        <v>0</v>
      </c>
      <c r="AF135" s="142">
        <f t="shared" si="242"/>
        <v>0</v>
      </c>
      <c r="AG135" s="141"/>
      <c r="AH135" s="141"/>
      <c r="AI135" s="141"/>
      <c r="AJ135" s="145"/>
      <c r="AK135" s="145"/>
      <c r="AL135" s="145"/>
      <c r="AM135" s="142">
        <f>AG135*'1. Standard_Cost'!$B$25+'Incremental_Cost Year 3'!AH135*'1. Standard_Cost'!$C$25+'Incremental_Cost Year 3'!AI135*'1. Standard_Cost'!$D$25+'Incremental_Cost Year 3'!AJ135+'Incremental_Cost Year 3'!AL135+AK135</f>
        <v>0</v>
      </c>
      <c r="AN135" s="142">
        <f>AM135*'1. Standard_Cost'!$C$29</f>
        <v>0</v>
      </c>
      <c r="AO135" s="160"/>
      <c r="AQ135" s="20">
        <f t="shared" si="247"/>
        <v>0</v>
      </c>
      <c r="AR135" s="20">
        <f t="shared" si="248"/>
        <v>0</v>
      </c>
      <c r="AS135" s="20">
        <f t="shared" si="249"/>
        <v>0</v>
      </c>
      <c r="AT135" s="20">
        <f t="shared" si="250"/>
        <v>0</v>
      </c>
      <c r="AU135" s="24"/>
      <c r="AV135" s="24">
        <v>0</v>
      </c>
      <c r="AW135" s="24"/>
      <c r="AX135" s="24"/>
      <c r="AY135" s="24"/>
      <c r="AZ135" s="24"/>
      <c r="BA135" s="24"/>
      <c r="BB135" s="25">
        <f t="shared" si="246"/>
        <v>0</v>
      </c>
    </row>
    <row r="136" spans="1:54" ht="15.6" outlineLevel="2">
      <c r="A136" s="132"/>
      <c r="B136" s="136"/>
      <c r="C136" s="198"/>
      <c r="D136" s="84"/>
      <c r="E136" s="84"/>
      <c r="F136" s="84"/>
      <c r="G136" s="83"/>
      <c r="H136" s="218" t="s">
        <v>575</v>
      </c>
      <c r="I136" s="138"/>
      <c r="J136" s="139"/>
      <c r="K136" s="139"/>
      <c r="L136" s="140" t="str">
        <f>IF(I136&lt;&gt;0,((VLOOKUP(I136,'1. Standard_Cost'!$B$4:$D$9,2)+VLOOKUP(I136,'1. Standard_Cost'!$B$4:$D$9,3))*J136*K136),"0")</f>
        <v>0</v>
      </c>
      <c r="M136" s="140">
        <f>L136*'1. Standard_Cost'!$F$4</f>
        <v>0</v>
      </c>
      <c r="N136" s="141"/>
      <c r="O136" s="141"/>
      <c r="P136" s="141"/>
      <c r="Q136" s="141"/>
      <c r="R136" s="142">
        <f>'1. Standard_Cost'!$B$13*N136*P136</f>
        <v>0</v>
      </c>
      <c r="S136" s="142">
        <f>N136*O136*P136*'1. Standard_Cost'!$C$13</f>
        <v>0</v>
      </c>
      <c r="T136" s="142">
        <f>N136*P136*Q136*'1. Standard_Cost'!$D$13</f>
        <v>0</v>
      </c>
      <c r="U136" s="142">
        <f>N136*O136*'1. Standard_Cost'!$E$13</f>
        <v>0</v>
      </c>
      <c r="V136" s="141"/>
      <c r="W136" s="141"/>
      <c r="X136" s="141"/>
      <c r="Y136" s="142">
        <f>+V136*((X136*'1. Standard_Cost'!$B$17)+(W136*X136*'1. Standard_Cost'!$C$17))</f>
        <v>0</v>
      </c>
      <c r="Z136" s="141"/>
      <c r="AA136" s="141"/>
      <c r="AB136" s="142">
        <f>+Z136*'1. Standard_Cost'!$B$21+AA136*'1. Standard_Cost'!$C$21</f>
        <v>0</v>
      </c>
      <c r="AC136" s="143"/>
      <c r="AD136" s="144"/>
      <c r="AE136" s="142">
        <f>SUM(AD136,AC136,AB136,Y136,U136,T136,S136,R136)*'1. Standard_Cost'!$B$29</f>
        <v>0</v>
      </c>
      <c r="AF136" s="142">
        <f t="shared" si="242"/>
        <v>0</v>
      </c>
      <c r="AG136" s="141"/>
      <c r="AH136" s="141"/>
      <c r="AI136" s="141"/>
      <c r="AJ136" s="145"/>
      <c r="AK136" s="145"/>
      <c r="AL136" s="145"/>
      <c r="AM136" s="142">
        <f>AG136*'1. Standard_Cost'!$B$25+'Incremental_Cost Year 3'!AH136*'1. Standard_Cost'!$C$25+'Incremental_Cost Year 3'!AI136*'1. Standard_Cost'!$D$25+'Incremental_Cost Year 3'!AJ136+'Incremental_Cost Year 3'!AL136+AK136</f>
        <v>0</v>
      </c>
      <c r="AN136" s="142">
        <f>AM136*'1. Standard_Cost'!$C$29</f>
        <v>0</v>
      </c>
      <c r="AO136" s="160"/>
      <c r="AQ136" s="20">
        <f t="shared" si="247"/>
        <v>0</v>
      </c>
      <c r="AR136" s="20">
        <f t="shared" si="248"/>
        <v>0</v>
      </c>
      <c r="AS136" s="20">
        <f t="shared" si="249"/>
        <v>0</v>
      </c>
      <c r="AT136" s="20">
        <f t="shared" si="250"/>
        <v>0</v>
      </c>
      <c r="AU136" s="24"/>
      <c r="AV136" s="24">
        <v>0</v>
      </c>
      <c r="AW136" s="24"/>
      <c r="AX136" s="24"/>
      <c r="AY136" s="24"/>
      <c r="AZ136" s="24"/>
      <c r="BA136" s="24"/>
      <c r="BB136" s="25">
        <f t="shared" si="246"/>
        <v>0</v>
      </c>
    </row>
    <row r="137" spans="1:54" ht="15.6" outlineLevel="2">
      <c r="A137" s="132"/>
      <c r="B137" s="136"/>
      <c r="C137" s="198"/>
      <c r="D137" s="84"/>
      <c r="E137" s="84"/>
      <c r="F137" s="84"/>
      <c r="G137" s="83"/>
      <c r="H137" s="218" t="s">
        <v>517</v>
      </c>
      <c r="I137" s="138"/>
      <c r="J137" s="139"/>
      <c r="K137" s="139"/>
      <c r="L137" s="140" t="str">
        <f>IF(I137&lt;&gt;0,((VLOOKUP(I137,'1. Standard_Cost'!$B$4:$D$9,2)+VLOOKUP(I137,'1. Standard_Cost'!$B$4:$D$9,3))*J137*K137),"0")</f>
        <v>0</v>
      </c>
      <c r="M137" s="140">
        <f>L137*'1. Standard_Cost'!$F$4</f>
        <v>0</v>
      </c>
      <c r="N137" s="141"/>
      <c r="O137" s="141"/>
      <c r="P137" s="141"/>
      <c r="Q137" s="141"/>
      <c r="R137" s="142">
        <f>'1. Standard_Cost'!$B$13*N137*P137</f>
        <v>0</v>
      </c>
      <c r="S137" s="142">
        <f>N137*O137*P137*'1. Standard_Cost'!$C$13</f>
        <v>0</v>
      </c>
      <c r="T137" s="142">
        <f>N137*P137*Q137*'1. Standard_Cost'!$D$13</f>
        <v>0</v>
      </c>
      <c r="U137" s="142">
        <f>N137*O137*'1. Standard_Cost'!$E$13</f>
        <v>0</v>
      </c>
      <c r="V137" s="141"/>
      <c r="W137" s="141"/>
      <c r="X137" s="141"/>
      <c r="Y137" s="142">
        <f>+V137*((X137*'1. Standard_Cost'!$B$17)+(W137*X137*'1. Standard_Cost'!$C$17))</f>
        <v>0</v>
      </c>
      <c r="Z137" s="141"/>
      <c r="AA137" s="141"/>
      <c r="AB137" s="142">
        <f>+Z137*'1. Standard_Cost'!$B$21+AA137*'1. Standard_Cost'!$C$21</f>
        <v>0</v>
      </c>
      <c r="AC137" s="143"/>
      <c r="AD137" s="144"/>
      <c r="AE137" s="142">
        <f>SUM(AD137,AC137,AB137,Y137,U137,T137,S137,R137)*'1. Standard_Cost'!$B$29</f>
        <v>0</v>
      </c>
      <c r="AF137" s="142">
        <f t="shared" si="242"/>
        <v>0</v>
      </c>
      <c r="AG137" s="141"/>
      <c r="AH137" s="141"/>
      <c r="AI137" s="141"/>
      <c r="AJ137" s="145"/>
      <c r="AK137" s="145"/>
      <c r="AL137" s="145"/>
      <c r="AM137" s="142">
        <f>AG137*'1. Standard_Cost'!$B$25+'Incremental_Cost Year 3'!AH137*'1. Standard_Cost'!$C$25+'Incremental_Cost Year 3'!AI137*'1. Standard_Cost'!$D$25+'Incremental_Cost Year 3'!AJ137+'Incremental_Cost Year 3'!AL137+AK137</f>
        <v>0</v>
      </c>
      <c r="AN137" s="142">
        <f>AM137*'1. Standard_Cost'!$C$29</f>
        <v>0</v>
      </c>
      <c r="AO137" s="160"/>
      <c r="AQ137" s="20">
        <f t="shared" si="247"/>
        <v>0</v>
      </c>
      <c r="AR137" s="20">
        <f t="shared" si="248"/>
        <v>0</v>
      </c>
      <c r="AS137" s="20">
        <f t="shared" si="249"/>
        <v>0</v>
      </c>
      <c r="AT137" s="20">
        <f t="shared" si="250"/>
        <v>0</v>
      </c>
      <c r="AU137" s="24"/>
      <c r="AV137" s="24">
        <v>0</v>
      </c>
      <c r="AW137" s="24"/>
      <c r="AX137" s="24"/>
      <c r="AY137" s="24"/>
      <c r="AZ137" s="24"/>
      <c r="BA137" s="24"/>
      <c r="BB137" s="25">
        <f t="shared" si="246"/>
        <v>0</v>
      </c>
    </row>
    <row r="138" spans="1:54" ht="15.6" outlineLevel="2">
      <c r="A138" s="132"/>
      <c r="B138" s="136"/>
      <c r="C138" s="198"/>
      <c r="D138" s="84"/>
      <c r="E138" s="84"/>
      <c r="F138" s="84"/>
      <c r="G138" s="83"/>
      <c r="H138" s="218" t="s">
        <v>518</v>
      </c>
      <c r="I138" s="138"/>
      <c r="J138" s="139"/>
      <c r="K138" s="139"/>
      <c r="L138" s="140" t="str">
        <f>IF(I138&lt;&gt;0,((VLOOKUP(I138,'1. Standard_Cost'!$B$4:$D$9,2)+VLOOKUP(I138,'1. Standard_Cost'!$B$4:$D$9,3))*J138*K138),"0")</f>
        <v>0</v>
      </c>
      <c r="M138" s="140">
        <f>L138*'1. Standard_Cost'!$F$4</f>
        <v>0</v>
      </c>
      <c r="N138" s="141"/>
      <c r="O138" s="141"/>
      <c r="P138" s="141"/>
      <c r="Q138" s="141"/>
      <c r="R138" s="142">
        <f>'1. Standard_Cost'!$B$13*N138*P138</f>
        <v>0</v>
      </c>
      <c r="S138" s="142">
        <f>N138*O138*P138*'1. Standard_Cost'!$C$13</f>
        <v>0</v>
      </c>
      <c r="T138" s="142">
        <f>N138*P138*Q138*'1. Standard_Cost'!$D$13</f>
        <v>0</v>
      </c>
      <c r="U138" s="142">
        <f>N138*O138*'1. Standard_Cost'!$E$13</f>
        <v>0</v>
      </c>
      <c r="V138" s="141"/>
      <c r="W138" s="141"/>
      <c r="X138" s="141"/>
      <c r="Y138" s="142">
        <f>+V138*((X138*'1. Standard_Cost'!$B$17)+(W138*X138*'1. Standard_Cost'!$C$17))</f>
        <v>0</v>
      </c>
      <c r="Z138" s="141"/>
      <c r="AA138" s="141"/>
      <c r="AB138" s="142">
        <f>+Z138*'1. Standard_Cost'!$B$21+AA138*'1. Standard_Cost'!$C$21</f>
        <v>0</v>
      </c>
      <c r="AC138" s="143"/>
      <c r="AD138" s="144"/>
      <c r="AE138" s="142">
        <f>SUM(AD138,AC138,AB138,Y138,U138,T138,S138,R138)*'1. Standard_Cost'!$B$29</f>
        <v>0</v>
      </c>
      <c r="AF138" s="142">
        <f t="shared" si="242"/>
        <v>0</v>
      </c>
      <c r="AG138" s="141"/>
      <c r="AH138" s="141"/>
      <c r="AI138" s="141"/>
      <c r="AJ138" s="145"/>
      <c r="AK138" s="145"/>
      <c r="AL138" s="145"/>
      <c r="AM138" s="142">
        <f>AG138*'1. Standard_Cost'!$B$25+'Incremental_Cost Year 3'!AH138*'1. Standard_Cost'!$C$25+'Incremental_Cost Year 3'!AI138*'1. Standard_Cost'!$D$25+'Incremental_Cost Year 3'!AJ138+'Incremental_Cost Year 3'!AL138+AK138</f>
        <v>0</v>
      </c>
      <c r="AN138" s="142">
        <f>AM138*'1. Standard_Cost'!$C$29</f>
        <v>0</v>
      </c>
      <c r="AO138" s="160"/>
      <c r="AQ138" s="20">
        <f t="shared" si="247"/>
        <v>0</v>
      </c>
      <c r="AR138" s="20">
        <f t="shared" si="248"/>
        <v>0</v>
      </c>
      <c r="AS138" s="20">
        <f t="shared" si="249"/>
        <v>0</v>
      </c>
      <c r="AT138" s="20">
        <f t="shared" si="250"/>
        <v>0</v>
      </c>
      <c r="AU138" s="24"/>
      <c r="AV138" s="24">
        <v>0</v>
      </c>
      <c r="AW138" s="24"/>
      <c r="AX138" s="24"/>
      <c r="AY138" s="24"/>
      <c r="AZ138" s="24"/>
      <c r="BA138" s="24"/>
      <c r="BB138" s="25">
        <f t="shared" si="246"/>
        <v>0</v>
      </c>
    </row>
    <row r="139" spans="1:54" ht="15.6" outlineLevel="1">
      <c r="A139" s="132"/>
      <c r="B139" s="136"/>
      <c r="C139" s="198"/>
      <c r="D139" s="86"/>
      <c r="E139" s="86"/>
      <c r="F139" s="86"/>
      <c r="G139" s="157"/>
      <c r="H139" s="219" t="s">
        <v>519</v>
      </c>
      <c r="I139" s="138"/>
      <c r="J139" s="139"/>
      <c r="K139" s="139"/>
      <c r="L139" s="140" t="str">
        <f>IF(I139&lt;&gt;0,((VLOOKUP(I139,'1. Standard_Cost'!$B$4:$D$9,2)+VLOOKUP(I139,'1. Standard_Cost'!$B$4:$D$9,3))*J139*K139),"0")</f>
        <v>0</v>
      </c>
      <c r="M139" s="140">
        <f>L139*'1. Standard_Cost'!$F$4</f>
        <v>0</v>
      </c>
      <c r="N139" s="141"/>
      <c r="O139" s="141"/>
      <c r="P139" s="141"/>
      <c r="Q139" s="141"/>
      <c r="R139" s="142">
        <f>'1. Standard_Cost'!$B$13*N139*P139</f>
        <v>0</v>
      </c>
      <c r="S139" s="142">
        <f>N139*O139*P139*'1. Standard_Cost'!$C$13</f>
        <v>0</v>
      </c>
      <c r="T139" s="142">
        <f>N139*P139*Q139*'1. Standard_Cost'!$D$13</f>
        <v>0</v>
      </c>
      <c r="U139" s="142">
        <f>N139*O139*'1. Standard_Cost'!$E$13</f>
        <v>0</v>
      </c>
      <c r="V139" s="141"/>
      <c r="W139" s="141"/>
      <c r="X139" s="141"/>
      <c r="Y139" s="142">
        <f>+V139*((X139*'1. Standard_Cost'!$B$17)+(W139*X139*'1. Standard_Cost'!$C$17))</f>
        <v>0</v>
      </c>
      <c r="Z139" s="141"/>
      <c r="AA139" s="141"/>
      <c r="AB139" s="142">
        <f>+Z139*'1. Standard_Cost'!$B$21+AA139*'1. Standard_Cost'!$C$21</f>
        <v>0</v>
      </c>
      <c r="AC139" s="143"/>
      <c r="AD139" s="144"/>
      <c r="AE139" s="142">
        <f>SUM(AD139,AC139,AB139,Y139,U139,T139,S139,R139)*'1. Standard_Cost'!$B$29</f>
        <v>0</v>
      </c>
      <c r="AF139" s="142">
        <f t="shared" si="242"/>
        <v>0</v>
      </c>
      <c r="AG139" s="141"/>
      <c r="AH139" s="141"/>
      <c r="AI139" s="141"/>
      <c r="AJ139" s="145"/>
      <c r="AK139" s="145"/>
      <c r="AL139" s="145"/>
      <c r="AM139" s="142">
        <f>AG139*'1. Standard_Cost'!$B$25+'Incremental_Cost Year 3'!AH139*'1. Standard_Cost'!$C$25+'Incremental_Cost Year 3'!AI139*'1. Standard_Cost'!$D$25+'Incremental_Cost Year 3'!AJ139+'Incremental_Cost Year 3'!AL139+AK139</f>
        <v>0</v>
      </c>
      <c r="AN139" s="142">
        <f>AM139*'1. Standard_Cost'!$C$29</f>
        <v>0</v>
      </c>
      <c r="AO139" s="160"/>
      <c r="AQ139" s="20">
        <f t="shared" si="247"/>
        <v>0</v>
      </c>
      <c r="AR139" s="20">
        <f t="shared" si="248"/>
        <v>0</v>
      </c>
      <c r="AS139" s="20">
        <f t="shared" si="249"/>
        <v>0</v>
      </c>
      <c r="AT139" s="20">
        <f t="shared" si="250"/>
        <v>0</v>
      </c>
      <c r="AU139" s="24"/>
      <c r="AV139" s="24">
        <v>0</v>
      </c>
      <c r="AW139" s="24"/>
      <c r="AX139" s="24"/>
      <c r="AY139" s="24"/>
      <c r="AZ139" s="24"/>
      <c r="BA139" s="24"/>
      <c r="BB139" s="25">
        <f t="shared" si="246"/>
        <v>0</v>
      </c>
    </row>
    <row r="140" spans="1:54" ht="55.95" customHeight="1">
      <c r="A140" s="132"/>
      <c r="B140" s="136"/>
      <c r="C140" s="198"/>
      <c r="D140" s="84"/>
      <c r="E140" s="84"/>
      <c r="F140" s="84"/>
      <c r="G140" s="83"/>
      <c r="H140" s="213" t="s">
        <v>451</v>
      </c>
      <c r="I140" s="138"/>
      <c r="J140" s="139"/>
      <c r="K140" s="139"/>
      <c r="L140" s="140" t="str">
        <f>IF(I140&lt;&gt;0,((VLOOKUP(I140,'1. Standard_Cost'!$B$4:$D$9,2)+VLOOKUP(I140,'1. Standard_Cost'!$B$4:$D$9,3))*J140*K140),"0")</f>
        <v>0</v>
      </c>
      <c r="M140" s="140">
        <f>L140*'1. Standard_Cost'!$F$4</f>
        <v>0</v>
      </c>
      <c r="N140" s="141"/>
      <c r="O140" s="141"/>
      <c r="P140" s="141"/>
      <c r="Q140" s="141"/>
      <c r="R140" s="142">
        <f>'1. Standard_Cost'!$B$13*N140*P140</f>
        <v>0</v>
      </c>
      <c r="S140" s="142">
        <f>N140*O140*P140*'1. Standard_Cost'!$C$13</f>
        <v>0</v>
      </c>
      <c r="T140" s="142">
        <f>N140*P140*Q140*'1. Standard_Cost'!$D$13</f>
        <v>0</v>
      </c>
      <c r="U140" s="142">
        <f>N140*O140*'1. Standard_Cost'!$E$13</f>
        <v>0</v>
      </c>
      <c r="V140" s="141"/>
      <c r="W140" s="141"/>
      <c r="X140" s="141"/>
      <c r="Y140" s="142">
        <f>+V140*((X140*'1. Standard_Cost'!$B$17)+(W140*X140*'1. Standard_Cost'!$C$17))</f>
        <v>0</v>
      </c>
      <c r="Z140" s="141"/>
      <c r="AA140" s="141"/>
      <c r="AB140" s="142">
        <f>+Z140*'1. Standard_Cost'!$B$21+AA140*'1. Standard_Cost'!$C$21</f>
        <v>0</v>
      </c>
      <c r="AC140" s="143"/>
      <c r="AD140" s="144"/>
      <c r="AE140" s="142">
        <f>SUM(AD140,AC140,AB140,Y140,U140,T140,S140,R140)*'1. Standard_Cost'!$B$29</f>
        <v>0</v>
      </c>
      <c r="AF140" s="142">
        <f t="shared" si="242"/>
        <v>0</v>
      </c>
      <c r="AG140" s="141"/>
      <c r="AH140" s="141"/>
      <c r="AI140" s="141"/>
      <c r="AJ140" s="145"/>
      <c r="AK140" s="145"/>
      <c r="AL140" s="145"/>
      <c r="AM140" s="142">
        <f>AG140*'1. Standard_Cost'!$B$25+'Incremental_Cost Year 3'!AH140*'1. Standard_Cost'!$C$25+'Incremental_Cost Year 3'!AI140*'1. Standard_Cost'!$D$25+'Incremental_Cost Year 3'!AJ140+'Incremental_Cost Year 3'!AL140+AK140</f>
        <v>0</v>
      </c>
      <c r="AN140" s="142">
        <f>AM140*'1. Standard_Cost'!$C$29</f>
        <v>0</v>
      </c>
      <c r="AO140" s="160"/>
      <c r="AQ140" s="20">
        <f t="shared" si="247"/>
        <v>0</v>
      </c>
      <c r="AR140" s="20">
        <f t="shared" si="248"/>
        <v>0</v>
      </c>
      <c r="AS140" s="20">
        <f t="shared" si="249"/>
        <v>0</v>
      </c>
      <c r="AT140" s="20">
        <f t="shared" si="250"/>
        <v>0</v>
      </c>
      <c r="AU140" s="24"/>
      <c r="AV140" s="24"/>
      <c r="AW140" s="24"/>
      <c r="AX140" s="24"/>
      <c r="AY140" s="24"/>
      <c r="AZ140" s="24"/>
      <c r="BA140" s="24"/>
      <c r="BB140" s="25">
        <f t="shared" si="246"/>
        <v>0</v>
      </c>
    </row>
    <row r="141" spans="1:54" ht="15.6" outlineLevel="2">
      <c r="A141" s="132"/>
      <c r="B141" s="136"/>
      <c r="C141" s="198"/>
      <c r="D141" s="84"/>
      <c r="E141" s="84"/>
      <c r="F141" s="84"/>
      <c r="G141" s="83"/>
      <c r="H141" s="209" t="s">
        <v>515</v>
      </c>
      <c r="I141" s="138"/>
      <c r="J141" s="139"/>
      <c r="K141" s="139"/>
      <c r="L141" s="140" t="str">
        <f>IF(I141&lt;&gt;0,((VLOOKUP(I141,'1. Standard_Cost'!$B$4:$D$9,2)+VLOOKUP(I141,'1. Standard_Cost'!$B$4:$D$9,3))*J141*K141),"0")</f>
        <v>0</v>
      </c>
      <c r="M141" s="140">
        <f>L141*'1. Standard_Cost'!$F$4</f>
        <v>0</v>
      </c>
      <c r="N141" s="141"/>
      <c r="O141" s="141"/>
      <c r="P141" s="141"/>
      <c r="Q141" s="141"/>
      <c r="R141" s="142">
        <f>'1. Standard_Cost'!$B$13*N141*P141</f>
        <v>0</v>
      </c>
      <c r="S141" s="142">
        <f>N141*O141*P141*'1. Standard_Cost'!$C$13</f>
        <v>0</v>
      </c>
      <c r="T141" s="142">
        <f>N141*P141*Q141*'1. Standard_Cost'!$D$13</f>
        <v>0</v>
      </c>
      <c r="U141" s="142">
        <f>N141*O141*'1. Standard_Cost'!$E$13</f>
        <v>0</v>
      </c>
      <c r="V141" s="141"/>
      <c r="W141" s="141"/>
      <c r="X141" s="141"/>
      <c r="Y141" s="142">
        <f>+V141*((X141*'1. Standard_Cost'!$B$17)+(W141*X141*'1. Standard_Cost'!$C$17))</f>
        <v>0</v>
      </c>
      <c r="Z141" s="141"/>
      <c r="AA141" s="141"/>
      <c r="AB141" s="142">
        <f>+Z141*'1. Standard_Cost'!$B$21+AA141*'1. Standard_Cost'!$C$21</f>
        <v>0</v>
      </c>
      <c r="AC141" s="143"/>
      <c r="AD141" s="144"/>
      <c r="AE141" s="142">
        <f>SUM(AD141,AC141,AB141,Y141,U141,T141,S141,R141)*'1. Standard_Cost'!$B$29</f>
        <v>0</v>
      </c>
      <c r="AF141" s="142">
        <f t="shared" si="242"/>
        <v>0</v>
      </c>
      <c r="AG141" s="141"/>
      <c r="AH141" s="141"/>
      <c r="AI141" s="141"/>
      <c r="AJ141" s="145"/>
      <c r="AK141" s="145"/>
      <c r="AL141" s="145"/>
      <c r="AM141" s="142">
        <f>AG141*'1. Standard_Cost'!$B$25+'Incremental_Cost Year 3'!AH141*'1. Standard_Cost'!$C$25+'Incremental_Cost Year 3'!AI141*'1. Standard_Cost'!$D$25+'Incremental_Cost Year 3'!AJ141+'Incremental_Cost Year 3'!AL141+AK141</f>
        <v>0</v>
      </c>
      <c r="AN141" s="142">
        <f>AM141*'1. Standard_Cost'!$C$29</f>
        <v>0</v>
      </c>
      <c r="AO141" s="160"/>
      <c r="AQ141" s="20">
        <f t="shared" si="247"/>
        <v>0</v>
      </c>
      <c r="AR141" s="20">
        <f t="shared" si="248"/>
        <v>0</v>
      </c>
      <c r="AS141" s="20">
        <f t="shared" si="249"/>
        <v>0</v>
      </c>
      <c r="AT141" s="20">
        <f t="shared" si="250"/>
        <v>0</v>
      </c>
      <c r="AU141" s="24"/>
      <c r="AV141" s="24">
        <v>0</v>
      </c>
      <c r="AW141" s="24"/>
      <c r="AX141" s="24"/>
      <c r="AY141" s="24"/>
      <c r="AZ141" s="24"/>
      <c r="BA141" s="24"/>
      <c r="BB141" s="25">
        <f t="shared" si="246"/>
        <v>0</v>
      </c>
    </row>
    <row r="142" spans="1:54" ht="15.6" outlineLevel="2">
      <c r="A142" s="132"/>
      <c r="B142" s="136"/>
      <c r="C142" s="198"/>
      <c r="D142" s="84"/>
      <c r="E142" s="84"/>
      <c r="F142" s="84"/>
      <c r="G142" s="83"/>
      <c r="H142" s="209" t="s">
        <v>520</v>
      </c>
      <c r="I142" s="138"/>
      <c r="J142" s="139"/>
      <c r="K142" s="139"/>
      <c r="L142" s="140" t="str">
        <f>IF(I142&lt;&gt;0,((VLOOKUP(I142,'1. Standard_Cost'!$B$4:$D$9,2)+VLOOKUP(I142,'1. Standard_Cost'!$B$4:$D$9,3))*J142*K142),"0")</f>
        <v>0</v>
      </c>
      <c r="M142" s="140">
        <f>L142*'1. Standard_Cost'!$F$4</f>
        <v>0</v>
      </c>
      <c r="N142" s="141"/>
      <c r="O142" s="141"/>
      <c r="P142" s="141"/>
      <c r="Q142" s="141"/>
      <c r="R142" s="142">
        <f>'1. Standard_Cost'!$B$13*N142*P142</f>
        <v>0</v>
      </c>
      <c r="S142" s="142">
        <f>N142*O142*P142*'1. Standard_Cost'!$C$13</f>
        <v>0</v>
      </c>
      <c r="T142" s="142">
        <f>N142*P142*Q142*'1. Standard_Cost'!$D$13</f>
        <v>0</v>
      </c>
      <c r="U142" s="142">
        <f>N142*O142*'1. Standard_Cost'!$E$13</f>
        <v>0</v>
      </c>
      <c r="V142" s="141"/>
      <c r="W142" s="141"/>
      <c r="X142" s="141"/>
      <c r="Y142" s="142">
        <f>+V142*((X142*'1. Standard_Cost'!$B$17)+(W142*X142*'1. Standard_Cost'!$C$17))</f>
        <v>0</v>
      </c>
      <c r="Z142" s="141"/>
      <c r="AA142" s="141"/>
      <c r="AB142" s="142">
        <f>+Z142*'1. Standard_Cost'!$B$21+AA142*'1. Standard_Cost'!$C$21</f>
        <v>0</v>
      </c>
      <c r="AC142" s="143"/>
      <c r="AD142" s="144"/>
      <c r="AE142" s="142">
        <f>SUM(AD142,AC142,AB142,Y142,U142,T142,S142,R142)*'1. Standard_Cost'!$B$29</f>
        <v>0</v>
      </c>
      <c r="AF142" s="142">
        <f t="shared" si="242"/>
        <v>0</v>
      </c>
      <c r="AG142" s="141"/>
      <c r="AH142" s="141"/>
      <c r="AI142" s="141"/>
      <c r="AJ142" s="145"/>
      <c r="AK142" s="145"/>
      <c r="AL142" s="145"/>
      <c r="AM142" s="142">
        <f>AG142*'1. Standard_Cost'!$B$25+'Incremental_Cost Year 3'!AH142*'1. Standard_Cost'!$C$25+'Incremental_Cost Year 3'!AI142*'1. Standard_Cost'!$D$25+'Incremental_Cost Year 3'!AJ142+'Incremental_Cost Year 3'!AL142+AK142</f>
        <v>0</v>
      </c>
      <c r="AN142" s="142">
        <f>AM142*'1. Standard_Cost'!$C$29</f>
        <v>0</v>
      </c>
      <c r="AO142" s="160"/>
      <c r="AQ142" s="20">
        <f t="shared" si="247"/>
        <v>0</v>
      </c>
      <c r="AR142" s="20">
        <f t="shared" si="248"/>
        <v>0</v>
      </c>
      <c r="AS142" s="20">
        <f t="shared" si="249"/>
        <v>0</v>
      </c>
      <c r="AT142" s="20">
        <f t="shared" si="250"/>
        <v>0</v>
      </c>
      <c r="AU142" s="24"/>
      <c r="AV142" s="24">
        <v>0</v>
      </c>
      <c r="AW142" s="24"/>
      <c r="AX142" s="24"/>
      <c r="AY142" s="24"/>
      <c r="AZ142" s="24"/>
      <c r="BA142" s="24"/>
      <c r="BB142" s="25">
        <f t="shared" si="246"/>
        <v>0</v>
      </c>
    </row>
    <row r="143" spans="1:54" ht="15.6" outlineLevel="2">
      <c r="A143" s="132"/>
      <c r="B143" s="136"/>
      <c r="C143" s="198"/>
      <c r="D143" s="84"/>
      <c r="E143" s="84"/>
      <c r="F143" s="84"/>
      <c r="G143" s="83"/>
      <c r="H143" s="209" t="s">
        <v>516</v>
      </c>
      <c r="I143" s="138"/>
      <c r="J143" s="139"/>
      <c r="K143" s="139"/>
      <c r="L143" s="140" t="str">
        <f>IF(I143&lt;&gt;0,((VLOOKUP(I143,'1. Standard_Cost'!$B$4:$D$9,2)+VLOOKUP(I143,'1. Standard_Cost'!$B$4:$D$9,3))*J143*K143),"0")</f>
        <v>0</v>
      </c>
      <c r="M143" s="140">
        <f>L143*'1. Standard_Cost'!$F$4</f>
        <v>0</v>
      </c>
      <c r="N143" s="141"/>
      <c r="O143" s="141"/>
      <c r="P143" s="141"/>
      <c r="Q143" s="141"/>
      <c r="R143" s="142">
        <f>'1. Standard_Cost'!$B$13*N143*P143</f>
        <v>0</v>
      </c>
      <c r="S143" s="142">
        <f>N143*O143*P143*'1. Standard_Cost'!$C$13</f>
        <v>0</v>
      </c>
      <c r="T143" s="142">
        <f>N143*P143*Q143*'1. Standard_Cost'!$D$13</f>
        <v>0</v>
      </c>
      <c r="U143" s="142">
        <f>N143*O143*'1. Standard_Cost'!$E$13</f>
        <v>0</v>
      </c>
      <c r="V143" s="141"/>
      <c r="W143" s="141"/>
      <c r="X143" s="141"/>
      <c r="Y143" s="142">
        <f>+V143*((X143*'1. Standard_Cost'!$B$17)+(W143*X143*'1. Standard_Cost'!$C$17))</f>
        <v>0</v>
      </c>
      <c r="Z143" s="141"/>
      <c r="AA143" s="141"/>
      <c r="AB143" s="142">
        <f>+Z143*'1. Standard_Cost'!$B$21+AA143*'1. Standard_Cost'!$C$21</f>
        <v>0</v>
      </c>
      <c r="AC143" s="143"/>
      <c r="AD143" s="144"/>
      <c r="AE143" s="142">
        <f>SUM(AD143,AC143,AB143,Y143,U143,T143,S143,R143)*'1. Standard_Cost'!$B$29</f>
        <v>0</v>
      </c>
      <c r="AF143" s="142">
        <f t="shared" si="242"/>
        <v>0</v>
      </c>
      <c r="AG143" s="141"/>
      <c r="AH143" s="141"/>
      <c r="AI143" s="141"/>
      <c r="AJ143" s="145"/>
      <c r="AK143" s="145"/>
      <c r="AL143" s="145"/>
      <c r="AM143" s="142">
        <f>AG143*'1. Standard_Cost'!$B$25+'Incremental_Cost Year 3'!AH143*'1. Standard_Cost'!$C$25+'Incremental_Cost Year 3'!AI143*'1. Standard_Cost'!$D$25+'Incremental_Cost Year 3'!AJ143+'Incremental_Cost Year 3'!AL143+AK143</f>
        <v>0</v>
      </c>
      <c r="AN143" s="142">
        <f>AM143*'1. Standard_Cost'!$C$29</f>
        <v>0</v>
      </c>
      <c r="AO143" s="160"/>
      <c r="AQ143" s="20">
        <f t="shared" si="247"/>
        <v>0</v>
      </c>
      <c r="AR143" s="20">
        <f t="shared" si="248"/>
        <v>0</v>
      </c>
      <c r="AS143" s="20">
        <f t="shared" si="249"/>
        <v>0</v>
      </c>
      <c r="AT143" s="20">
        <f t="shared" si="250"/>
        <v>0</v>
      </c>
      <c r="AU143" s="24"/>
      <c r="AV143" s="24">
        <v>0</v>
      </c>
      <c r="AW143" s="24"/>
      <c r="AX143" s="24"/>
      <c r="AY143" s="24"/>
      <c r="AZ143" s="24"/>
      <c r="BA143" s="24"/>
      <c r="BB143" s="25">
        <f t="shared" si="246"/>
        <v>0</v>
      </c>
    </row>
    <row r="144" spans="1:54" ht="15.6" outlineLevel="2">
      <c r="A144" s="132"/>
      <c r="B144" s="136"/>
      <c r="C144" s="198"/>
      <c r="D144" s="84"/>
      <c r="E144" s="84"/>
      <c r="F144" s="84"/>
      <c r="G144" s="83"/>
      <c r="H144" s="209" t="s">
        <v>517</v>
      </c>
      <c r="I144" s="138"/>
      <c r="J144" s="139"/>
      <c r="K144" s="139"/>
      <c r="L144" s="140" t="str">
        <f>IF(I144&lt;&gt;0,((VLOOKUP(I144,'1. Standard_Cost'!$B$4:$D$9,2)+VLOOKUP(I144,'1. Standard_Cost'!$B$4:$D$9,3))*J144*K144),"0")</f>
        <v>0</v>
      </c>
      <c r="M144" s="140">
        <f>L144*'1. Standard_Cost'!$F$4</f>
        <v>0</v>
      </c>
      <c r="N144" s="141"/>
      <c r="O144" s="141"/>
      <c r="P144" s="141"/>
      <c r="Q144" s="141"/>
      <c r="R144" s="142">
        <f>'1. Standard_Cost'!$B$13*N144*P144</f>
        <v>0</v>
      </c>
      <c r="S144" s="142">
        <f>N144*O144*P144*'1. Standard_Cost'!$C$13</f>
        <v>0</v>
      </c>
      <c r="T144" s="142">
        <f>N144*P144*Q144*'1. Standard_Cost'!$D$13</f>
        <v>0</v>
      </c>
      <c r="U144" s="142">
        <f>N144*O144*'1. Standard_Cost'!$E$13</f>
        <v>0</v>
      </c>
      <c r="V144" s="141"/>
      <c r="W144" s="141"/>
      <c r="X144" s="141"/>
      <c r="Y144" s="142">
        <f>+V144*((X144*'1. Standard_Cost'!$B$17)+(W144*X144*'1. Standard_Cost'!$C$17))</f>
        <v>0</v>
      </c>
      <c r="Z144" s="141"/>
      <c r="AA144" s="141"/>
      <c r="AB144" s="142">
        <f>+Z144*'1. Standard_Cost'!$B$21+AA144*'1. Standard_Cost'!$C$21</f>
        <v>0</v>
      </c>
      <c r="AC144" s="143"/>
      <c r="AD144" s="144"/>
      <c r="AE144" s="142">
        <f>SUM(AD144,AC144,AB144,Y144,U144,T144,S144,R144)*'1. Standard_Cost'!$B$29</f>
        <v>0</v>
      </c>
      <c r="AF144" s="142">
        <f t="shared" si="242"/>
        <v>0</v>
      </c>
      <c r="AG144" s="141"/>
      <c r="AH144" s="141"/>
      <c r="AI144" s="141"/>
      <c r="AJ144" s="145"/>
      <c r="AK144" s="145"/>
      <c r="AL144" s="145"/>
      <c r="AM144" s="142">
        <f>AG144*'1. Standard_Cost'!$B$25+'Incremental_Cost Year 3'!AH144*'1. Standard_Cost'!$C$25+'Incremental_Cost Year 3'!AI144*'1. Standard_Cost'!$D$25+'Incremental_Cost Year 3'!AJ144+'Incremental_Cost Year 3'!AL144+AK144</f>
        <v>0</v>
      </c>
      <c r="AN144" s="142">
        <f>AM144*'1. Standard_Cost'!$C$29</f>
        <v>0</v>
      </c>
      <c r="AO144" s="160"/>
      <c r="AQ144" s="20">
        <f t="shared" si="247"/>
        <v>0</v>
      </c>
      <c r="AR144" s="20">
        <f t="shared" si="248"/>
        <v>0</v>
      </c>
      <c r="AS144" s="20">
        <f t="shared" si="249"/>
        <v>0</v>
      </c>
      <c r="AT144" s="20">
        <f t="shared" si="250"/>
        <v>0</v>
      </c>
      <c r="AU144" s="24"/>
      <c r="AV144" s="24">
        <v>0</v>
      </c>
      <c r="AW144" s="24"/>
      <c r="AX144" s="24"/>
      <c r="AY144" s="24"/>
      <c r="AZ144" s="24"/>
      <c r="BA144" s="24"/>
      <c r="BB144" s="25">
        <f t="shared" si="246"/>
        <v>0</v>
      </c>
    </row>
    <row r="145" spans="1:54" ht="15.6" outlineLevel="1">
      <c r="A145" s="132"/>
      <c r="B145" s="136"/>
      <c r="C145" s="198"/>
      <c r="D145" s="84"/>
      <c r="E145" s="84"/>
      <c r="F145" s="84"/>
      <c r="G145" s="83"/>
      <c r="H145" s="209" t="s">
        <v>518</v>
      </c>
      <c r="I145" s="138"/>
      <c r="J145" s="139"/>
      <c r="K145" s="139"/>
      <c r="L145" s="140" t="str">
        <f>IF(I145&lt;&gt;0,((VLOOKUP(I145,'1. Standard_Cost'!$B$4:$D$9,2)+VLOOKUP(I145,'1. Standard_Cost'!$B$4:$D$9,3))*J145*K145),"0")</f>
        <v>0</v>
      </c>
      <c r="M145" s="140">
        <f>L145*'1. Standard_Cost'!$F$4</f>
        <v>0</v>
      </c>
      <c r="N145" s="141"/>
      <c r="O145" s="141"/>
      <c r="P145" s="141"/>
      <c r="Q145" s="141"/>
      <c r="R145" s="142">
        <f>'1. Standard_Cost'!$B$13*N145*P145</f>
        <v>0</v>
      </c>
      <c r="S145" s="142">
        <f>N145*O145*P145*'1. Standard_Cost'!$C$13</f>
        <v>0</v>
      </c>
      <c r="T145" s="142">
        <f>N145*P145*Q145*'1. Standard_Cost'!$D$13</f>
        <v>0</v>
      </c>
      <c r="U145" s="142">
        <f>N145*O145*'1. Standard_Cost'!$E$13</f>
        <v>0</v>
      </c>
      <c r="V145" s="141"/>
      <c r="W145" s="141"/>
      <c r="X145" s="141"/>
      <c r="Y145" s="142">
        <f>+V145*((X145*'1. Standard_Cost'!$B$17)+(W145*X145*'1. Standard_Cost'!$C$17))</f>
        <v>0</v>
      </c>
      <c r="Z145" s="141"/>
      <c r="AA145" s="141"/>
      <c r="AB145" s="142">
        <f>+Z145*'1. Standard_Cost'!$B$21+AA145*'1. Standard_Cost'!$C$21</f>
        <v>0</v>
      </c>
      <c r="AC145" s="143"/>
      <c r="AD145" s="144"/>
      <c r="AE145" s="142">
        <f>SUM(AD145,AC145,AB145,Y145,U145,T145,S145,R145)*'1. Standard_Cost'!$B$29</f>
        <v>0</v>
      </c>
      <c r="AF145" s="142">
        <f t="shared" si="242"/>
        <v>0</v>
      </c>
      <c r="AG145" s="141"/>
      <c r="AH145" s="141"/>
      <c r="AI145" s="141"/>
      <c r="AJ145" s="145"/>
      <c r="AK145" s="145"/>
      <c r="AL145" s="145"/>
      <c r="AM145" s="142">
        <f>AG145*'1. Standard_Cost'!$B$25+'Incremental_Cost Year 3'!AH145*'1. Standard_Cost'!$C$25+'Incremental_Cost Year 3'!AI145*'1. Standard_Cost'!$D$25+'Incremental_Cost Year 3'!AJ145+'Incremental_Cost Year 3'!AL145+AK145</f>
        <v>0</v>
      </c>
      <c r="AN145" s="142">
        <f>AM145*'1. Standard_Cost'!$C$29</f>
        <v>0</v>
      </c>
      <c r="AO145" s="160"/>
      <c r="AQ145" s="20">
        <f t="shared" si="247"/>
        <v>0</v>
      </c>
      <c r="AR145" s="20">
        <f t="shared" si="248"/>
        <v>0</v>
      </c>
      <c r="AS145" s="20">
        <f t="shared" si="249"/>
        <v>0</v>
      </c>
      <c r="AT145" s="20">
        <f t="shared" si="250"/>
        <v>0</v>
      </c>
      <c r="AU145" s="24"/>
      <c r="AV145" s="24">
        <v>0</v>
      </c>
      <c r="AW145" s="24"/>
      <c r="AX145" s="24"/>
      <c r="AY145" s="24"/>
      <c r="AZ145" s="24"/>
      <c r="BA145" s="24"/>
      <c r="BB145" s="25">
        <f t="shared" si="246"/>
        <v>0</v>
      </c>
    </row>
    <row r="146" spans="1:54" ht="15.6" outlineLevel="2">
      <c r="A146" s="132"/>
      <c r="B146" s="136"/>
      <c r="C146" s="198"/>
      <c r="D146" s="84"/>
      <c r="E146" s="84"/>
      <c r="F146" s="84"/>
      <c r="G146" s="83"/>
      <c r="H146" s="209" t="s">
        <v>519</v>
      </c>
      <c r="I146" s="138"/>
      <c r="J146" s="139"/>
      <c r="K146" s="139"/>
      <c r="L146" s="140" t="str">
        <f>IF(I146&lt;&gt;0,((VLOOKUP(I146,'1. Standard_Cost'!$B$4:$D$9,2)+VLOOKUP(I146,'1. Standard_Cost'!$B$4:$D$9,3))*J146*K146),"0")</f>
        <v>0</v>
      </c>
      <c r="M146" s="140">
        <f>L146*'1. Standard_Cost'!$F$4</f>
        <v>0</v>
      </c>
      <c r="N146" s="141"/>
      <c r="O146" s="141"/>
      <c r="P146" s="141"/>
      <c r="Q146" s="141"/>
      <c r="R146" s="142">
        <f>'1. Standard_Cost'!$B$13*N146*P146</f>
        <v>0</v>
      </c>
      <c r="S146" s="142">
        <f>N146*O146*P146*'1. Standard_Cost'!$C$13</f>
        <v>0</v>
      </c>
      <c r="T146" s="142">
        <f>N146*P146*Q146*'1. Standard_Cost'!$D$13</f>
        <v>0</v>
      </c>
      <c r="U146" s="142">
        <f>N146*O146*'1. Standard_Cost'!$E$13</f>
        <v>0</v>
      </c>
      <c r="V146" s="141"/>
      <c r="W146" s="141"/>
      <c r="X146" s="141"/>
      <c r="Y146" s="142">
        <f>+V146*((X146*'1. Standard_Cost'!$B$17)+(W146*X146*'1. Standard_Cost'!$C$17))</f>
        <v>0</v>
      </c>
      <c r="Z146" s="141"/>
      <c r="AA146" s="141"/>
      <c r="AB146" s="142">
        <f>+Z146*'1. Standard_Cost'!$B$21+AA146*'1. Standard_Cost'!$C$21</f>
        <v>0</v>
      </c>
      <c r="AC146" s="143"/>
      <c r="AD146" s="144"/>
      <c r="AE146" s="142">
        <f>SUM(AD146,AC146,AB146,Y146,U146,T146,S146,R146)*'1. Standard_Cost'!$B$29</f>
        <v>0</v>
      </c>
      <c r="AF146" s="142">
        <f t="shared" si="242"/>
        <v>0</v>
      </c>
      <c r="AG146" s="141"/>
      <c r="AH146" s="141"/>
      <c r="AI146" s="141"/>
      <c r="AJ146" s="145"/>
      <c r="AK146" s="145"/>
      <c r="AL146" s="145"/>
      <c r="AM146" s="142">
        <f>AG146*'1. Standard_Cost'!$B$25+'Incremental_Cost Year 3'!AH146*'1. Standard_Cost'!$C$25+'Incremental_Cost Year 3'!AI146*'1. Standard_Cost'!$D$25+'Incremental_Cost Year 3'!AJ146+'Incremental_Cost Year 3'!AL146+AK146</f>
        <v>0</v>
      </c>
      <c r="AN146" s="142">
        <f>AM146*'1. Standard_Cost'!$C$29</f>
        <v>0</v>
      </c>
      <c r="AO146" s="160"/>
      <c r="AQ146" s="20">
        <f t="shared" si="247"/>
        <v>0</v>
      </c>
      <c r="AR146" s="20">
        <f t="shared" si="248"/>
        <v>0</v>
      </c>
      <c r="AS146" s="20">
        <f t="shared" si="249"/>
        <v>0</v>
      </c>
      <c r="AT146" s="20">
        <f t="shared" si="250"/>
        <v>0</v>
      </c>
      <c r="AU146" s="24"/>
      <c r="AV146" s="24">
        <v>0</v>
      </c>
      <c r="AW146" s="24"/>
      <c r="AX146" s="24"/>
      <c r="AY146" s="24"/>
      <c r="AZ146" s="24"/>
      <c r="BA146" s="24"/>
      <c r="BB146" s="25">
        <f t="shared" si="246"/>
        <v>0</v>
      </c>
    </row>
    <row r="147" spans="1:54" ht="27.6" outlineLevel="1">
      <c r="A147" s="132"/>
      <c r="B147" s="136"/>
      <c r="C147" s="203"/>
      <c r="D147" s="46" t="s">
        <v>581</v>
      </c>
      <c r="E147" s="86" t="s">
        <v>424</v>
      </c>
      <c r="F147" s="88" t="s">
        <v>438</v>
      </c>
      <c r="G147" s="89" t="s">
        <v>434</v>
      </c>
      <c r="H147" s="180" t="s">
        <v>425</v>
      </c>
      <c r="I147" s="146"/>
      <c r="J147" s="146"/>
      <c r="K147" s="146"/>
      <c r="L147" s="147">
        <f>SUM(L130:L146)</f>
        <v>256785</v>
      </c>
      <c r="M147" s="147">
        <f>SUM(M130:M146)</f>
        <v>42883.095000000001</v>
      </c>
      <c r="N147" s="147"/>
      <c r="O147" s="146"/>
      <c r="P147" s="146"/>
      <c r="Q147" s="146"/>
      <c r="R147" s="147">
        <f t="shared" ref="R147:U147" si="251">SUM(R130:R146)</f>
        <v>0</v>
      </c>
      <c r="S147" s="147">
        <f t="shared" si="251"/>
        <v>0</v>
      </c>
      <c r="T147" s="147">
        <f t="shared" si="251"/>
        <v>0</v>
      </c>
      <c r="U147" s="147">
        <f t="shared" si="251"/>
        <v>0</v>
      </c>
      <c r="V147" s="146"/>
      <c r="W147" s="146"/>
      <c r="X147" s="146"/>
      <c r="Y147" s="147">
        <f>SUM(Y130:Y146)</f>
        <v>0</v>
      </c>
      <c r="Z147" s="146"/>
      <c r="AA147" s="146"/>
      <c r="AB147" s="147">
        <f t="shared" ref="AB147:AF147" si="252">SUM(AB130:AB146)</f>
        <v>0</v>
      </c>
      <c r="AC147" s="147">
        <f t="shared" si="252"/>
        <v>45000</v>
      </c>
      <c r="AD147" s="147">
        <f t="shared" si="252"/>
        <v>0</v>
      </c>
      <c r="AE147" s="147">
        <f t="shared" si="252"/>
        <v>9000</v>
      </c>
      <c r="AF147" s="147">
        <f t="shared" si="252"/>
        <v>54000</v>
      </c>
      <c r="AG147" s="146"/>
      <c r="AH147" s="146"/>
      <c r="AI147" s="146"/>
      <c r="AJ147" s="147">
        <f t="shared" ref="AJ147:AN147" si="253">SUM(AJ130:AJ146)</f>
        <v>0</v>
      </c>
      <c r="AK147" s="147">
        <f t="shared" si="253"/>
        <v>0</v>
      </c>
      <c r="AL147" s="147">
        <f t="shared" si="253"/>
        <v>0</v>
      </c>
      <c r="AM147" s="147">
        <f t="shared" si="253"/>
        <v>0</v>
      </c>
      <c r="AN147" s="147">
        <f t="shared" si="253"/>
        <v>0</v>
      </c>
      <c r="AO147" s="166"/>
      <c r="AP147" s="32"/>
      <c r="AQ147" s="147">
        <f t="shared" ref="AQ147:BB147" si="254">SUM(AQ130:AQ146)</f>
        <v>299668.09499999997</v>
      </c>
      <c r="AR147" s="147">
        <f t="shared" si="254"/>
        <v>54000</v>
      </c>
      <c r="AS147" s="147">
        <f t="shared" si="254"/>
        <v>0</v>
      </c>
      <c r="AT147" s="147">
        <f t="shared" si="254"/>
        <v>353668.09499999997</v>
      </c>
      <c r="AU147" s="147">
        <f t="shared" si="254"/>
        <v>353668.09499999997</v>
      </c>
      <c r="AV147" s="147">
        <f t="shared" si="254"/>
        <v>0</v>
      </c>
      <c r="AW147" s="147">
        <f t="shared" si="254"/>
        <v>0</v>
      </c>
      <c r="AX147" s="147">
        <f t="shared" si="254"/>
        <v>0</v>
      </c>
      <c r="AY147" s="147">
        <f t="shared" si="254"/>
        <v>0</v>
      </c>
      <c r="AZ147" s="147">
        <f t="shared" si="254"/>
        <v>0</v>
      </c>
      <c r="BA147" s="147">
        <f t="shared" si="254"/>
        <v>0</v>
      </c>
      <c r="BB147" s="147">
        <f t="shared" si="254"/>
        <v>0</v>
      </c>
    </row>
    <row r="148" spans="1:54" s="14" customFormat="1">
      <c r="A148" s="135"/>
      <c r="B148" s="226" t="s">
        <v>426</v>
      </c>
      <c r="C148" s="227"/>
      <c r="D148" s="227"/>
      <c r="E148" s="228"/>
      <c r="F148" s="56"/>
      <c r="G148" s="56"/>
      <c r="H148" s="56" t="s">
        <v>300</v>
      </c>
      <c r="I148" s="62"/>
      <c r="J148" s="62"/>
      <c r="K148" s="62"/>
      <c r="L148" s="63">
        <f>SUM(L149,L170)</f>
        <v>1900475</v>
      </c>
      <c r="M148" s="63">
        <f>SUM(M149,M170)</f>
        <v>317379.32500000007</v>
      </c>
      <c r="N148" s="62"/>
      <c r="O148" s="62"/>
      <c r="P148" s="62"/>
      <c r="Q148" s="62"/>
      <c r="R148" s="63">
        <f>SUM(R149,R170)</f>
        <v>60000</v>
      </c>
      <c r="S148" s="63">
        <f>SUM(S149,S170)</f>
        <v>90000</v>
      </c>
      <c r="T148" s="63">
        <f>SUM(T149,T170)</f>
        <v>0</v>
      </c>
      <c r="U148" s="63">
        <f>SUM(U149,U170)</f>
        <v>0</v>
      </c>
      <c r="V148" s="62"/>
      <c r="W148" s="62"/>
      <c r="X148" s="62"/>
      <c r="Y148" s="63">
        <f>SUM(Y149,Y170)</f>
        <v>0</v>
      </c>
      <c r="Z148" s="62"/>
      <c r="AA148" s="62"/>
      <c r="AB148" s="63">
        <f>SUM(AB149,AB170)</f>
        <v>817000</v>
      </c>
      <c r="AC148" s="63">
        <f>SUM(AC149,AC170)</f>
        <v>4428000</v>
      </c>
      <c r="AD148" s="63">
        <f>SUM(AD149,AD170)</f>
        <v>0</v>
      </c>
      <c r="AE148" s="63">
        <f>SUM(AE149,AE170)</f>
        <v>1079000</v>
      </c>
      <c r="AF148" s="63">
        <f>SUM(AF149,AF170)</f>
        <v>6474000</v>
      </c>
      <c r="AG148" s="62"/>
      <c r="AH148" s="62"/>
      <c r="AI148" s="62"/>
      <c r="AJ148" s="63">
        <f>SUM(AJ149,AJ170)</f>
        <v>0</v>
      </c>
      <c r="AK148" s="63">
        <f>SUM(AK149,AK170)</f>
        <v>0</v>
      </c>
      <c r="AL148" s="63">
        <f>SUM(AL149,AL170)</f>
        <v>0</v>
      </c>
      <c r="AM148" s="63">
        <f>SUM(AM149,AM170)</f>
        <v>0</v>
      </c>
      <c r="AN148" s="63">
        <f>SUM(AN149,AN170)</f>
        <v>0</v>
      </c>
      <c r="AO148" s="164"/>
      <c r="AQ148" s="63">
        <f t="shared" ref="AQ148:BB148" si="255">SUM(AQ149,AQ170)</f>
        <v>2217854.3249999997</v>
      </c>
      <c r="AR148" s="63">
        <f t="shared" si="255"/>
        <v>6474000</v>
      </c>
      <c r="AS148" s="63">
        <f t="shared" si="255"/>
        <v>0</v>
      </c>
      <c r="AT148" s="63">
        <f t="shared" si="255"/>
        <v>8691854.3250000011</v>
      </c>
      <c r="AU148" s="63">
        <f t="shared" si="255"/>
        <v>4171454.3249999997</v>
      </c>
      <c r="AV148" s="63">
        <f t="shared" si="255"/>
        <v>889200</v>
      </c>
      <c r="AW148" s="63">
        <f t="shared" si="255"/>
        <v>0</v>
      </c>
      <c r="AX148" s="63">
        <f t="shared" si="255"/>
        <v>0</v>
      </c>
      <c r="AY148" s="63">
        <f t="shared" si="255"/>
        <v>0</v>
      </c>
      <c r="AZ148" s="63">
        <f t="shared" si="255"/>
        <v>0</v>
      </c>
      <c r="BA148" s="63">
        <f t="shared" si="255"/>
        <v>0</v>
      </c>
      <c r="BB148" s="63">
        <f t="shared" si="255"/>
        <v>-3631200</v>
      </c>
    </row>
    <row r="149" spans="1:54" s="39" customFormat="1">
      <c r="A149" s="148"/>
      <c r="B149" s="149"/>
      <c r="C149" s="224" t="s">
        <v>427</v>
      </c>
      <c r="D149" s="224"/>
      <c r="E149" s="225"/>
      <c r="F149" s="69"/>
      <c r="G149" s="69"/>
      <c r="H149" s="181" t="s">
        <v>301</v>
      </c>
      <c r="I149" s="150"/>
      <c r="J149" s="150"/>
      <c r="K149" s="150"/>
      <c r="L149" s="151">
        <f>SUM(L169)</f>
        <v>769275</v>
      </c>
      <c r="M149" s="151">
        <f>SUM(M169)</f>
        <v>128468.92500000002</v>
      </c>
      <c r="N149" s="150"/>
      <c r="O149" s="150"/>
      <c r="P149" s="150"/>
      <c r="Q149" s="150"/>
      <c r="R149" s="151">
        <f t="shared" ref="R149:U149" si="256">SUM(R169)</f>
        <v>60000</v>
      </c>
      <c r="S149" s="151">
        <f t="shared" si="256"/>
        <v>90000</v>
      </c>
      <c r="T149" s="151">
        <f t="shared" si="256"/>
        <v>0</v>
      </c>
      <c r="U149" s="151">
        <f t="shared" si="256"/>
        <v>0</v>
      </c>
      <c r="V149" s="150"/>
      <c r="W149" s="150"/>
      <c r="X149" s="150"/>
      <c r="Y149" s="151">
        <f>SUM(Y169)</f>
        <v>0</v>
      </c>
      <c r="Z149" s="150"/>
      <c r="AA149" s="150"/>
      <c r="AB149" s="151">
        <f t="shared" ref="AB149:AF149" si="257">SUM(AB169)</f>
        <v>817000</v>
      </c>
      <c r="AC149" s="151">
        <f t="shared" si="257"/>
        <v>4368000</v>
      </c>
      <c r="AD149" s="151">
        <f t="shared" si="257"/>
        <v>0</v>
      </c>
      <c r="AE149" s="151">
        <f t="shared" si="257"/>
        <v>1067000</v>
      </c>
      <c r="AF149" s="151">
        <f t="shared" si="257"/>
        <v>6402000</v>
      </c>
      <c r="AG149" s="150"/>
      <c r="AH149" s="150"/>
      <c r="AI149" s="150"/>
      <c r="AJ149" s="151">
        <f t="shared" ref="AJ149:AN149" si="258">SUM(AJ169)</f>
        <v>0</v>
      </c>
      <c r="AK149" s="151">
        <f t="shared" si="258"/>
        <v>0</v>
      </c>
      <c r="AL149" s="151">
        <f t="shared" si="258"/>
        <v>0</v>
      </c>
      <c r="AM149" s="151">
        <f t="shared" si="258"/>
        <v>0</v>
      </c>
      <c r="AN149" s="151">
        <f t="shared" si="258"/>
        <v>0</v>
      </c>
      <c r="AO149" s="167"/>
      <c r="AP149" s="40"/>
      <c r="AQ149" s="151">
        <f t="shared" ref="AQ149:BB149" si="259">SUM(AQ169)</f>
        <v>897743.92499999993</v>
      </c>
      <c r="AR149" s="151">
        <f t="shared" si="259"/>
        <v>6402000</v>
      </c>
      <c r="AS149" s="151">
        <f t="shared" si="259"/>
        <v>0</v>
      </c>
      <c r="AT149" s="151">
        <f t="shared" si="259"/>
        <v>7299743.9250000007</v>
      </c>
      <c r="AU149" s="151">
        <f t="shared" si="259"/>
        <v>2779343.9249999998</v>
      </c>
      <c r="AV149" s="151">
        <f t="shared" si="259"/>
        <v>889200</v>
      </c>
      <c r="AW149" s="151">
        <f t="shared" si="259"/>
        <v>0</v>
      </c>
      <c r="AX149" s="151">
        <f t="shared" si="259"/>
        <v>0</v>
      </c>
      <c r="AY149" s="151">
        <f t="shared" si="259"/>
        <v>0</v>
      </c>
      <c r="AZ149" s="151">
        <f t="shared" si="259"/>
        <v>0</v>
      </c>
      <c r="BA149" s="151">
        <f t="shared" si="259"/>
        <v>0</v>
      </c>
      <c r="BB149" s="151">
        <f t="shared" si="259"/>
        <v>-3631200</v>
      </c>
    </row>
    <row r="150" spans="1:54" ht="46.8" outlineLevel="1">
      <c r="A150" s="132"/>
      <c r="B150" s="136"/>
      <c r="C150" s="38"/>
      <c r="D150" s="137"/>
      <c r="E150" s="137"/>
      <c r="F150" s="87"/>
      <c r="G150" s="82"/>
      <c r="H150" s="209" t="s">
        <v>452</v>
      </c>
      <c r="I150" s="138"/>
      <c r="J150" s="139"/>
      <c r="K150" s="139"/>
      <c r="L150" s="140" t="str">
        <f>IF(I150&lt;&gt;0,((VLOOKUP(I150,'1. Standard_Cost'!$B$4:$D$9,2)+VLOOKUP(I150,'1. Standard_Cost'!$B$4:$D$9,3))*J150*K150),"0")</f>
        <v>0</v>
      </c>
      <c r="M150" s="140">
        <f>L150*'1. Standard_Cost'!$F$4</f>
        <v>0</v>
      </c>
      <c r="N150" s="141"/>
      <c r="O150" s="141"/>
      <c r="P150" s="141"/>
      <c r="Q150" s="141"/>
      <c r="R150" s="142">
        <f>'1. Standard_Cost'!$B$13*N150*P150</f>
        <v>0</v>
      </c>
      <c r="S150" s="142">
        <f>N150*O150*P150*'1. Standard_Cost'!$C$13</f>
        <v>0</v>
      </c>
      <c r="T150" s="142">
        <f>N150*P150*Q150*'1. Standard_Cost'!$D$13</f>
        <v>0</v>
      </c>
      <c r="U150" s="142">
        <f>N150*O150*'1. Standard_Cost'!$E$13</f>
        <v>0</v>
      </c>
      <c r="V150" s="141"/>
      <c r="W150" s="141"/>
      <c r="X150" s="141"/>
      <c r="Y150" s="142">
        <f>+V150*((X150*'1. Standard_Cost'!$B$17)+(W150*X150*'1. Standard_Cost'!$C$17))</f>
        <v>0</v>
      </c>
      <c r="Z150" s="141"/>
      <c r="AA150" s="141"/>
      <c r="AB150" s="142">
        <f>+Z150*'1. Standard_Cost'!$B$21+AA150*'1. Standard_Cost'!$C$21</f>
        <v>0</v>
      </c>
      <c r="AC150" s="143"/>
      <c r="AD150" s="144"/>
      <c r="AE150" s="142">
        <f>SUM(AD150,AC150,AB150,Y150,U150,T150,S150,R150)*'1. Standard_Cost'!$B$29</f>
        <v>0</v>
      </c>
      <c r="AF150" s="142">
        <f t="shared" ref="AF150:AF168" si="260">SUM(AE150,AD150,AC150,AB150,Y150,U150,T150,S150,R150)</f>
        <v>0</v>
      </c>
      <c r="AG150" s="141"/>
      <c r="AH150" s="141"/>
      <c r="AI150" s="141"/>
      <c r="AJ150" s="145"/>
      <c r="AK150" s="145"/>
      <c r="AL150" s="145"/>
      <c r="AM150" s="142">
        <f>AG150*'1. Standard_Cost'!$B$25+'Incremental_Cost Year 3'!AH150*'1. Standard_Cost'!$C$25+'Incremental_Cost Year 3'!AI150*'1. Standard_Cost'!$D$25+'Incremental_Cost Year 3'!AJ150+'Incremental_Cost Year 3'!AL150+AK150</f>
        <v>0</v>
      </c>
      <c r="AN150" s="142">
        <f>AM150*'1. Standard_Cost'!$C$29</f>
        <v>0</v>
      </c>
      <c r="AO150" s="160"/>
      <c r="AQ150" s="20">
        <f t="shared" ref="AQ150" si="261">L150+M150</f>
        <v>0</v>
      </c>
      <c r="AR150" s="20">
        <f t="shared" ref="AR150" si="262">AF150</f>
        <v>0</v>
      </c>
      <c r="AS150" s="20">
        <f t="shared" ref="AS150" si="263">AM150+AN150</f>
        <v>0</v>
      </c>
      <c r="AT150" s="20">
        <f>SUM(AQ150,AR150,AS150)</f>
        <v>0</v>
      </c>
      <c r="AU150" s="24"/>
      <c r="AV150" s="24"/>
      <c r="AW150" s="24"/>
      <c r="AX150" s="24"/>
      <c r="AY150" s="24"/>
      <c r="AZ150" s="24"/>
      <c r="BA150" s="24"/>
      <c r="BB150" s="25">
        <f t="shared" ref="BB150:BB168" si="264">SUM(AU150:BA150)-AT150</f>
        <v>0</v>
      </c>
    </row>
    <row r="151" spans="1:54" ht="32.4" customHeight="1">
      <c r="A151" s="132"/>
      <c r="B151" s="136"/>
      <c r="C151" s="38"/>
      <c r="D151" s="154"/>
      <c r="E151" s="154"/>
      <c r="F151" s="84"/>
      <c r="G151" s="83"/>
      <c r="H151" s="209" t="s">
        <v>521</v>
      </c>
      <c r="I151" s="138"/>
      <c r="J151" s="139"/>
      <c r="K151" s="139"/>
      <c r="L151" s="140" t="str">
        <f>IF(I151&lt;&gt;0,((VLOOKUP(I151,'1. Standard_Cost'!$B$4:$D$9,2)+VLOOKUP(I151,'1. Standard_Cost'!$B$4:$D$9,3))*J151*K151),"0")</f>
        <v>0</v>
      </c>
      <c r="M151" s="140">
        <f>L151*'1. Standard_Cost'!$F$4</f>
        <v>0</v>
      </c>
      <c r="N151" s="141"/>
      <c r="O151" s="141"/>
      <c r="P151" s="141"/>
      <c r="Q151" s="141"/>
      <c r="R151" s="142">
        <f>'1. Standard_Cost'!$B$13*N151*P151</f>
        <v>0</v>
      </c>
      <c r="S151" s="142">
        <f>N151*O151*P151*'1. Standard_Cost'!$C$13</f>
        <v>0</v>
      </c>
      <c r="T151" s="142">
        <f>N151*P151*Q151*'1. Standard_Cost'!$D$13</f>
        <v>0</v>
      </c>
      <c r="U151" s="142">
        <f>N151*O151*'1. Standard_Cost'!$E$13</f>
        <v>0</v>
      </c>
      <c r="V151" s="141"/>
      <c r="W151" s="141"/>
      <c r="X151" s="141"/>
      <c r="Y151" s="142">
        <f>+V151*((X151*'1. Standard_Cost'!$B$17)+(W151*X151*'1. Standard_Cost'!$C$17))</f>
        <v>0</v>
      </c>
      <c r="Z151" s="141"/>
      <c r="AA151" s="141"/>
      <c r="AB151" s="142">
        <f>+Z151*'1. Standard_Cost'!$B$21+AA151*'1. Standard_Cost'!$C$21</f>
        <v>0</v>
      </c>
      <c r="AC151" s="143">
        <v>1000000</v>
      </c>
      <c r="AD151" s="144"/>
      <c r="AE151" s="142">
        <f>SUM(AD151,AC151,AB151,Y151,U151,T151,S151,R151)*'1. Standard_Cost'!$B$29</f>
        <v>200000</v>
      </c>
      <c r="AF151" s="142">
        <f t="shared" si="260"/>
        <v>1200000</v>
      </c>
      <c r="AG151" s="141"/>
      <c r="AH151" s="141"/>
      <c r="AI151" s="141"/>
      <c r="AJ151" s="145"/>
      <c r="AK151" s="145"/>
      <c r="AL151" s="145"/>
      <c r="AM151" s="142">
        <f>AG151*'1. Standard_Cost'!$B$25+'Incremental_Cost Year 3'!AH151*'1. Standard_Cost'!$C$25+'Incremental_Cost Year 3'!AI151*'1. Standard_Cost'!$D$25+'Incremental_Cost Year 3'!AJ151+'Incremental_Cost Year 3'!AL151+AK151</f>
        <v>0</v>
      </c>
      <c r="AN151" s="142">
        <f>AM151*'1. Standard_Cost'!$C$29</f>
        <v>0</v>
      </c>
      <c r="AO151" s="160"/>
      <c r="AQ151" s="20">
        <f t="shared" ref="AQ151:AQ168" si="265">L151+M151</f>
        <v>0</v>
      </c>
      <c r="AR151" s="20">
        <f t="shared" ref="AR151:AR168" si="266">AF151</f>
        <v>1200000</v>
      </c>
      <c r="AS151" s="20">
        <f t="shared" ref="AS151:AS168" si="267">AM151+AN151</f>
        <v>0</v>
      </c>
      <c r="AT151" s="20">
        <f t="shared" ref="AT151:AT168" si="268">SUM(AQ151,AR151,AS151)</f>
        <v>1200000</v>
      </c>
      <c r="AU151" s="24">
        <f>AT151</f>
        <v>1200000</v>
      </c>
      <c r="AV151" s="24"/>
      <c r="AW151" s="24"/>
      <c r="AX151" s="24"/>
      <c r="AY151" s="24"/>
      <c r="AZ151" s="24"/>
      <c r="BA151" s="24"/>
      <c r="BB151" s="25">
        <f t="shared" si="264"/>
        <v>0</v>
      </c>
    </row>
    <row r="152" spans="1:54" ht="37.950000000000003" customHeight="1">
      <c r="A152" s="132"/>
      <c r="B152" s="136"/>
      <c r="C152" s="38"/>
      <c r="D152" s="154"/>
      <c r="E152" s="154"/>
      <c r="F152" s="84"/>
      <c r="G152" s="83"/>
      <c r="H152" s="209" t="s">
        <v>597</v>
      </c>
      <c r="I152" s="138"/>
      <c r="J152" s="139"/>
      <c r="K152" s="139"/>
      <c r="L152" s="140" t="str">
        <f>IF(I152&lt;&gt;0,((VLOOKUP(I152,'1. Standard_Cost'!$B$4:$D$9,2)+VLOOKUP(I152,'1. Standard_Cost'!$B$4:$D$9,3))*J152*K152),"0")</f>
        <v>0</v>
      </c>
      <c r="M152" s="140">
        <f>L152*'1. Standard_Cost'!$F$4</f>
        <v>0</v>
      </c>
      <c r="N152" s="141"/>
      <c r="O152" s="141"/>
      <c r="P152" s="141"/>
      <c r="Q152" s="141"/>
      <c r="R152" s="142">
        <f>'1. Standard_Cost'!$B$13*N152*P152</f>
        <v>0</v>
      </c>
      <c r="S152" s="142">
        <f>N152*O152*P152*'1. Standard_Cost'!$C$13</f>
        <v>0</v>
      </c>
      <c r="T152" s="142">
        <f>N152*P152*Q152*'1. Standard_Cost'!$D$13</f>
        <v>0</v>
      </c>
      <c r="U152" s="142">
        <f>N152*O152*'1. Standard_Cost'!$E$13</f>
        <v>0</v>
      </c>
      <c r="V152" s="141"/>
      <c r="W152" s="141"/>
      <c r="X152" s="141"/>
      <c r="Y152" s="142">
        <f>+V152*((X152*'1. Standard_Cost'!$B$17)+(W152*X152*'1. Standard_Cost'!$C$17))</f>
        <v>0</v>
      </c>
      <c r="Z152" s="141"/>
      <c r="AA152" s="141"/>
      <c r="AB152" s="142">
        <f>+Z152*'1. Standard_Cost'!$B$21+AA152*'1. Standard_Cost'!$C$21</f>
        <v>0</v>
      </c>
      <c r="AC152" s="143">
        <v>50000</v>
      </c>
      <c r="AD152" s="144"/>
      <c r="AE152" s="142">
        <f>SUM(AD152,AC152,AB152,Y152,U152,T152,S152,R152)*'1. Standard_Cost'!$B$29</f>
        <v>10000</v>
      </c>
      <c r="AF152" s="142">
        <f t="shared" si="260"/>
        <v>60000</v>
      </c>
      <c r="AG152" s="141"/>
      <c r="AH152" s="141"/>
      <c r="AI152" s="141"/>
      <c r="AJ152" s="145"/>
      <c r="AK152" s="145"/>
      <c r="AL152" s="145"/>
      <c r="AM152" s="142">
        <f>AG152*'1. Standard_Cost'!$B$25+'Incremental_Cost Year 3'!AH152*'1. Standard_Cost'!$C$25+'Incremental_Cost Year 3'!AI152*'1. Standard_Cost'!$D$25+'Incremental_Cost Year 3'!AJ152+'Incremental_Cost Year 3'!AL152+AK152</f>
        <v>0</v>
      </c>
      <c r="AN152" s="142">
        <f>AM152*'1. Standard_Cost'!$C$29</f>
        <v>0</v>
      </c>
      <c r="AO152" s="160"/>
      <c r="AQ152" s="20">
        <f t="shared" si="265"/>
        <v>0</v>
      </c>
      <c r="AR152" s="20">
        <f t="shared" si="266"/>
        <v>60000</v>
      </c>
      <c r="AS152" s="20">
        <f t="shared" si="267"/>
        <v>0</v>
      </c>
      <c r="AT152" s="20">
        <f t="shared" si="268"/>
        <v>60000</v>
      </c>
      <c r="AU152" s="24"/>
      <c r="AV152" s="24"/>
      <c r="AW152" s="24"/>
      <c r="AX152" s="24"/>
      <c r="AY152" s="24"/>
      <c r="AZ152" s="24"/>
      <c r="BA152" s="24"/>
      <c r="BB152" s="25">
        <f t="shared" si="264"/>
        <v>-60000</v>
      </c>
    </row>
    <row r="153" spans="1:54" ht="31.2" outlineLevel="2">
      <c r="A153" s="132"/>
      <c r="B153" s="136"/>
      <c r="C153" s="38"/>
      <c r="D153" s="154"/>
      <c r="E153" s="154"/>
      <c r="F153" s="84"/>
      <c r="G153" s="83"/>
      <c r="H153" s="209" t="s">
        <v>528</v>
      </c>
      <c r="I153" s="138" t="s">
        <v>4</v>
      </c>
      <c r="J153" s="139">
        <v>0.9</v>
      </c>
      <c r="K153" s="139">
        <v>1</v>
      </c>
      <c r="L153" s="140">
        <f>IF(I153&lt;&gt;0,((VLOOKUP(I153,'1. Standard_Cost'!$B$4:$D$9,2)+VLOOKUP(I153,'1. Standard_Cost'!$B$4:$D$9,3))*J153*K153),"0")</f>
        <v>72675</v>
      </c>
      <c r="M153" s="140">
        <f>L153*'1. Standard_Cost'!$F$4</f>
        <v>12136.725</v>
      </c>
      <c r="N153" s="141"/>
      <c r="O153" s="141"/>
      <c r="P153" s="141"/>
      <c r="Q153" s="141"/>
      <c r="R153" s="142">
        <f>'1. Standard_Cost'!$B$13*N153*P153</f>
        <v>0</v>
      </c>
      <c r="S153" s="142">
        <f>N153*O153*P153*'1. Standard_Cost'!$C$13</f>
        <v>0</v>
      </c>
      <c r="T153" s="142">
        <f>N153*P153*Q153*'1. Standard_Cost'!$D$13</f>
        <v>0</v>
      </c>
      <c r="U153" s="142">
        <f>N153*O153*'1. Standard_Cost'!$E$13</f>
        <v>0</v>
      </c>
      <c r="V153" s="141"/>
      <c r="W153" s="141"/>
      <c r="X153" s="141"/>
      <c r="Y153" s="142">
        <f>+V153*((X153*'1. Standard_Cost'!$B$17)+(W153*X153*'1. Standard_Cost'!$C$17))</f>
        <v>0</v>
      </c>
      <c r="Z153" s="141"/>
      <c r="AA153" s="141"/>
      <c r="AB153" s="142">
        <f>+Z153*'1. Standard_Cost'!$B$21+AA153*'1. Standard_Cost'!$C$21</f>
        <v>0</v>
      </c>
      <c r="AC153" s="143"/>
      <c r="AD153" s="144"/>
      <c r="AE153" s="142">
        <f>SUM(AD153,AC153,AB153,Y153,U153,T153,S153,R153)*'1. Standard_Cost'!$B$29</f>
        <v>0</v>
      </c>
      <c r="AF153" s="142">
        <f t="shared" si="260"/>
        <v>0</v>
      </c>
      <c r="AG153" s="141"/>
      <c r="AH153" s="141"/>
      <c r="AI153" s="141"/>
      <c r="AJ153" s="145"/>
      <c r="AK153" s="145"/>
      <c r="AL153" s="145"/>
      <c r="AM153" s="142">
        <f>AG153*'1. Standard_Cost'!$B$25+'Incremental_Cost Year 3'!AH153*'1. Standard_Cost'!$C$25+'Incremental_Cost Year 3'!AI153*'1. Standard_Cost'!$D$25+'Incremental_Cost Year 3'!AJ153+'Incremental_Cost Year 3'!AL153+AK153</f>
        <v>0</v>
      </c>
      <c r="AN153" s="142">
        <f>AM153*'1. Standard_Cost'!$C$29</f>
        <v>0</v>
      </c>
      <c r="AO153" s="160"/>
      <c r="AQ153" s="20">
        <f t="shared" si="265"/>
        <v>84811.725000000006</v>
      </c>
      <c r="AR153" s="20">
        <f t="shared" si="266"/>
        <v>0</v>
      </c>
      <c r="AS153" s="20">
        <f t="shared" si="267"/>
        <v>0</v>
      </c>
      <c r="AT153" s="20">
        <f t="shared" si="268"/>
        <v>84811.725000000006</v>
      </c>
      <c r="AU153" s="24">
        <f>AT153</f>
        <v>84811.725000000006</v>
      </c>
      <c r="AV153" s="24"/>
      <c r="AW153" s="24"/>
      <c r="AX153" s="24"/>
      <c r="AY153" s="24"/>
      <c r="AZ153" s="24"/>
      <c r="BA153" s="24"/>
      <c r="BB153" s="25">
        <f t="shared" si="264"/>
        <v>0</v>
      </c>
    </row>
    <row r="154" spans="1:54" ht="46.8" outlineLevel="2">
      <c r="A154" s="132"/>
      <c r="B154" s="136"/>
      <c r="C154" s="38"/>
      <c r="D154" s="154"/>
      <c r="E154" s="154"/>
      <c r="F154" s="84"/>
      <c r="G154" s="83"/>
      <c r="H154" s="209" t="s">
        <v>543</v>
      </c>
      <c r="I154" s="138"/>
      <c r="J154" s="139"/>
      <c r="K154" s="139"/>
      <c r="L154" s="140" t="str">
        <f>IF(I154&lt;&gt;0,((VLOOKUP(I154,'1. Standard_Cost'!$B$4:$D$9,2)+VLOOKUP(I154,'1. Standard_Cost'!$B$4:$D$9,3))*J154*K154),"0")</f>
        <v>0</v>
      </c>
      <c r="M154" s="140">
        <f>L154*'1. Standard_Cost'!$F$4</f>
        <v>0</v>
      </c>
      <c r="N154" s="141"/>
      <c r="O154" s="141"/>
      <c r="P154" s="141"/>
      <c r="Q154" s="141"/>
      <c r="R154" s="142">
        <f>'1. Standard_Cost'!$B$13*N154*P154</f>
        <v>0</v>
      </c>
      <c r="S154" s="142">
        <f>N154*O154*P154*'1. Standard_Cost'!$C$13</f>
        <v>0</v>
      </c>
      <c r="T154" s="142">
        <f>N154*P154*Q154*'1. Standard_Cost'!$D$13</f>
        <v>0</v>
      </c>
      <c r="U154" s="142">
        <f>N154*O154*'1. Standard_Cost'!$E$13</f>
        <v>0</v>
      </c>
      <c r="V154" s="141"/>
      <c r="W154" s="141"/>
      <c r="X154" s="141"/>
      <c r="Y154" s="142">
        <f>+V154*((X154*'1. Standard_Cost'!$B$17)+(W154*X154*'1. Standard_Cost'!$C$17))</f>
        <v>0</v>
      </c>
      <c r="Z154" s="141"/>
      <c r="AA154" s="141"/>
      <c r="AB154" s="142">
        <f>+Z154*'1. Standard_Cost'!$B$21+AA154*'1. Standard_Cost'!$C$21</f>
        <v>0</v>
      </c>
      <c r="AC154" s="143"/>
      <c r="AD154" s="144"/>
      <c r="AE154" s="142">
        <f>SUM(AD154,AC154,AB154,Y154,U154,T154,S154,R154)*'1. Standard_Cost'!$B$29</f>
        <v>0</v>
      </c>
      <c r="AF154" s="142">
        <f t="shared" si="260"/>
        <v>0</v>
      </c>
      <c r="AG154" s="141"/>
      <c r="AH154" s="141"/>
      <c r="AI154" s="141"/>
      <c r="AJ154" s="145"/>
      <c r="AK154" s="145"/>
      <c r="AL154" s="145"/>
      <c r="AM154" s="142">
        <f>AG154*'1. Standard_Cost'!$B$25+'Incremental_Cost Year 3'!AH154*'1. Standard_Cost'!$C$25+'Incremental_Cost Year 3'!AI154*'1. Standard_Cost'!$D$25+'Incremental_Cost Year 3'!AJ154+'Incremental_Cost Year 3'!AL154+AK154</f>
        <v>0</v>
      </c>
      <c r="AN154" s="142">
        <f>AM154*'1. Standard_Cost'!$C$29</f>
        <v>0</v>
      </c>
      <c r="AO154" s="160"/>
      <c r="AQ154" s="20">
        <f t="shared" si="265"/>
        <v>0</v>
      </c>
      <c r="AR154" s="20">
        <f t="shared" si="266"/>
        <v>0</v>
      </c>
      <c r="AS154" s="20">
        <f t="shared" si="267"/>
        <v>0</v>
      </c>
      <c r="AT154" s="20">
        <f t="shared" si="268"/>
        <v>0</v>
      </c>
      <c r="AU154" s="24"/>
      <c r="AV154" s="24"/>
      <c r="AW154" s="24"/>
      <c r="AX154" s="24"/>
      <c r="AY154" s="24"/>
      <c r="AZ154" s="24"/>
      <c r="BA154" s="24"/>
      <c r="BB154" s="25">
        <f t="shared" si="264"/>
        <v>0</v>
      </c>
    </row>
    <row r="155" spans="1:54" ht="31.2" outlineLevel="2">
      <c r="A155" s="132"/>
      <c r="B155" s="136"/>
      <c r="C155" s="38"/>
      <c r="D155" s="154"/>
      <c r="E155" s="154"/>
      <c r="F155" s="84"/>
      <c r="G155" s="83"/>
      <c r="H155" s="209" t="s">
        <v>541</v>
      </c>
      <c r="I155" s="138"/>
      <c r="J155" s="139"/>
      <c r="K155" s="139"/>
      <c r="L155" s="140" t="str">
        <f>IF(I155&lt;&gt;0,((VLOOKUP(I155,'1. Standard_Cost'!$B$4:$D$9,2)+VLOOKUP(I155,'1. Standard_Cost'!$B$4:$D$9,3))*J155*K155),"0")</f>
        <v>0</v>
      </c>
      <c r="M155" s="140">
        <f>L155*'1. Standard_Cost'!$F$4</f>
        <v>0</v>
      </c>
      <c r="N155" s="141"/>
      <c r="O155" s="141"/>
      <c r="P155" s="141"/>
      <c r="Q155" s="141"/>
      <c r="R155" s="142">
        <f>'1. Standard_Cost'!$B$13*N155*P155</f>
        <v>0</v>
      </c>
      <c r="S155" s="142">
        <f>N155*O155*P155*'1. Standard_Cost'!$C$13</f>
        <v>0</v>
      </c>
      <c r="T155" s="142">
        <f>N155*P155*Q155*'1. Standard_Cost'!$D$13</f>
        <v>0</v>
      </c>
      <c r="U155" s="142">
        <f>N155*O155*'1. Standard_Cost'!$E$13</f>
        <v>0</v>
      </c>
      <c r="V155" s="141"/>
      <c r="W155" s="141"/>
      <c r="X155" s="141"/>
      <c r="Y155" s="142">
        <f>+V155*((X155*'1. Standard_Cost'!$B$17)+(W155*X155*'1. Standard_Cost'!$C$17))</f>
        <v>0</v>
      </c>
      <c r="Z155" s="141"/>
      <c r="AA155" s="141">
        <v>35</v>
      </c>
      <c r="AB155" s="142">
        <f>+Z155*'1. Standard_Cost'!$B$21+AA155*'1. Standard_Cost'!$C$21</f>
        <v>665000</v>
      </c>
      <c r="AC155" s="143"/>
      <c r="AD155" s="144"/>
      <c r="AE155" s="142">
        <f>SUM(AD155,AC155,AB155,Y155,U155,T155,S155,R155)*'1. Standard_Cost'!$B$29</f>
        <v>133000</v>
      </c>
      <c r="AF155" s="142">
        <f t="shared" si="260"/>
        <v>798000</v>
      </c>
      <c r="AG155" s="141"/>
      <c r="AH155" s="141"/>
      <c r="AI155" s="141"/>
      <c r="AJ155" s="145"/>
      <c r="AK155" s="145"/>
      <c r="AL155" s="145"/>
      <c r="AM155" s="142">
        <f>AG155*'1. Standard_Cost'!$B$25+'Incremental_Cost Year 7'!AH155*'1. Standard_Cost'!$C$25+'Incremental_Cost Year 7'!AI155*'1. Standard_Cost'!$D$25+'Incremental_Cost Year 7'!AJ155+'Incremental_Cost Year 7'!AL155+AK155</f>
        <v>0</v>
      </c>
      <c r="AN155" s="142">
        <f>AM155*'1. Standard_Cost'!$C$29</f>
        <v>0</v>
      </c>
      <c r="AO155" s="160"/>
      <c r="AQ155" s="20">
        <f t="shared" si="265"/>
        <v>0</v>
      </c>
      <c r="AR155" s="20">
        <f t="shared" si="266"/>
        <v>798000</v>
      </c>
      <c r="AS155" s="20">
        <f t="shared" si="267"/>
        <v>0</v>
      </c>
      <c r="AT155" s="20">
        <f t="shared" si="268"/>
        <v>798000</v>
      </c>
      <c r="AU155" s="24"/>
      <c r="AV155" s="24">
        <v>798000</v>
      </c>
      <c r="AW155" s="24"/>
      <c r="AX155" s="24"/>
      <c r="AY155" s="24"/>
      <c r="AZ155" s="24"/>
      <c r="BA155" s="24"/>
      <c r="BB155" s="25">
        <f t="shared" si="264"/>
        <v>0</v>
      </c>
    </row>
    <row r="156" spans="1:54" ht="15.6" outlineLevel="2">
      <c r="A156" s="132"/>
      <c r="B156" s="136"/>
      <c r="C156" s="38"/>
      <c r="D156" s="154"/>
      <c r="E156" s="154"/>
      <c r="F156" s="84"/>
      <c r="G156" s="83"/>
      <c r="H156" s="209" t="s">
        <v>542</v>
      </c>
      <c r="I156" s="138"/>
      <c r="J156" s="139"/>
      <c r="K156" s="139"/>
      <c r="L156" s="140" t="str">
        <f>IF(I156&lt;&gt;0,((VLOOKUP(I156,'1. Standard_Cost'!$B$4:$D$9,2)+VLOOKUP(I156,'1. Standard_Cost'!$B$4:$D$9,3))*J156*K156),"0")</f>
        <v>0</v>
      </c>
      <c r="M156" s="140">
        <f>L156*'1. Standard_Cost'!$F$4</f>
        <v>0</v>
      </c>
      <c r="N156" s="141"/>
      <c r="O156" s="141"/>
      <c r="P156" s="141"/>
      <c r="Q156" s="141"/>
      <c r="R156" s="142">
        <f>'1. Standard_Cost'!$B$13*N156*P156</f>
        <v>0</v>
      </c>
      <c r="S156" s="142">
        <f>N156*O156*P156*'1. Standard_Cost'!$C$13</f>
        <v>0</v>
      </c>
      <c r="T156" s="142">
        <f>N156*P156*Q156*'1. Standard_Cost'!$D$13</f>
        <v>0</v>
      </c>
      <c r="U156" s="142">
        <f>N156*O156*'1. Standard_Cost'!$E$13</f>
        <v>0</v>
      </c>
      <c r="V156" s="141"/>
      <c r="W156" s="141"/>
      <c r="X156" s="141"/>
      <c r="Y156" s="142">
        <f>+V156*((X156*'1. Standard_Cost'!$B$17)+(W156*X156*'1. Standard_Cost'!$C$17))</f>
        <v>0</v>
      </c>
      <c r="Z156" s="141"/>
      <c r="AA156" s="141">
        <v>4</v>
      </c>
      <c r="AB156" s="142">
        <f>+Z156*'1. Standard_Cost'!$B$21+AA156*'1. Standard_Cost'!$C$21</f>
        <v>76000</v>
      </c>
      <c r="AC156" s="143"/>
      <c r="AD156" s="144"/>
      <c r="AE156" s="142">
        <f>SUM(AD156,AC156,AB156,Y156,U156,T156,S156,R156)*'1. Standard_Cost'!$B$29</f>
        <v>15200</v>
      </c>
      <c r="AF156" s="142">
        <f t="shared" si="260"/>
        <v>91200</v>
      </c>
      <c r="AG156" s="141"/>
      <c r="AH156" s="141"/>
      <c r="AI156" s="141"/>
      <c r="AJ156" s="145"/>
      <c r="AK156" s="145"/>
      <c r="AL156" s="145"/>
      <c r="AM156" s="142">
        <f>AG156*'1. Standard_Cost'!$B$25+'Incremental_Cost Year 7'!AH156*'1. Standard_Cost'!$C$25+'Incremental_Cost Year 7'!AI156*'1. Standard_Cost'!$D$25+'Incremental_Cost Year 7'!AJ156+'Incremental_Cost Year 7'!AL156+AK156</f>
        <v>0</v>
      </c>
      <c r="AN156" s="142">
        <f>AM156*'1. Standard_Cost'!$C$29</f>
        <v>0</v>
      </c>
      <c r="AO156" s="160"/>
      <c r="AQ156" s="20">
        <f t="shared" si="265"/>
        <v>0</v>
      </c>
      <c r="AR156" s="20">
        <f t="shared" si="266"/>
        <v>91200</v>
      </c>
      <c r="AS156" s="20">
        <f t="shared" si="267"/>
        <v>0</v>
      </c>
      <c r="AT156" s="20">
        <f t="shared" si="268"/>
        <v>91200</v>
      </c>
      <c r="AU156" s="24"/>
      <c r="AV156" s="24">
        <v>91200</v>
      </c>
      <c r="AW156" s="24"/>
      <c r="AX156" s="24"/>
      <c r="AY156" s="24"/>
      <c r="AZ156" s="24"/>
      <c r="BA156" s="24"/>
      <c r="BB156" s="25">
        <f t="shared" si="264"/>
        <v>0</v>
      </c>
    </row>
    <row r="157" spans="1:54" ht="46.8" outlineLevel="1">
      <c r="A157" s="132"/>
      <c r="B157" s="136"/>
      <c r="C157" s="38"/>
      <c r="D157" s="84"/>
      <c r="E157" s="84"/>
      <c r="F157" s="84"/>
      <c r="G157" s="83"/>
      <c r="H157" s="209" t="s">
        <v>453</v>
      </c>
      <c r="I157" s="138"/>
      <c r="J157" s="139"/>
      <c r="K157" s="139"/>
      <c r="L157" s="140" t="str">
        <f>IF(I157&lt;&gt;0,((VLOOKUP(I157,'1. Standard_Cost'!$B$4:$D$9,2)+VLOOKUP(I157,'1. Standard_Cost'!$B$4:$D$9,3))*J157*K157),"0")</f>
        <v>0</v>
      </c>
      <c r="M157" s="140">
        <f>L157*'1. Standard_Cost'!$F$4</f>
        <v>0</v>
      </c>
      <c r="N157" s="141"/>
      <c r="O157" s="141"/>
      <c r="P157" s="141"/>
      <c r="Q157" s="141"/>
      <c r="R157" s="142">
        <f>'1. Standard_Cost'!$B$13*N157*P157</f>
        <v>0</v>
      </c>
      <c r="S157" s="142">
        <f>N157*O157*P157*'1. Standard_Cost'!$C$13</f>
        <v>0</v>
      </c>
      <c r="T157" s="142">
        <f>N157*P157*Q157*'1. Standard_Cost'!$D$13</f>
        <v>0</v>
      </c>
      <c r="U157" s="142">
        <f>N157*O157*'1. Standard_Cost'!$E$13</f>
        <v>0</v>
      </c>
      <c r="V157" s="141"/>
      <c r="W157" s="141"/>
      <c r="X157" s="141"/>
      <c r="Y157" s="142">
        <f>+V157*((X157*'1. Standard_Cost'!$B$17)+(W157*X157*'1. Standard_Cost'!$C$17))</f>
        <v>0</v>
      </c>
      <c r="Z157" s="141"/>
      <c r="AA157" s="141"/>
      <c r="AB157" s="142">
        <f>+Z157*'1. Standard_Cost'!$B$21+AA157*'1. Standard_Cost'!$C$21</f>
        <v>0</v>
      </c>
      <c r="AC157" s="143"/>
      <c r="AD157" s="144"/>
      <c r="AE157" s="142">
        <f>SUM(AD157,AC157,AB157,Y157,U157,T157,S157,R157)*'1. Standard_Cost'!$B$29</f>
        <v>0</v>
      </c>
      <c r="AF157" s="142">
        <f t="shared" si="260"/>
        <v>0</v>
      </c>
      <c r="AG157" s="141"/>
      <c r="AH157" s="141"/>
      <c r="AI157" s="141"/>
      <c r="AJ157" s="145"/>
      <c r="AK157" s="145"/>
      <c r="AL157" s="145"/>
      <c r="AM157" s="142">
        <f>AG157*'1. Standard_Cost'!$B$25+'Incremental_Cost Year 3'!AH157*'1. Standard_Cost'!$C$25+'Incremental_Cost Year 3'!AI157*'1. Standard_Cost'!$D$25+'Incremental_Cost Year 3'!AJ157+'Incremental_Cost Year 3'!AL157+AK157</f>
        <v>0</v>
      </c>
      <c r="AN157" s="142">
        <f>AM157*'1. Standard_Cost'!$C$29</f>
        <v>0</v>
      </c>
      <c r="AO157" s="160"/>
      <c r="AQ157" s="20">
        <f t="shared" si="265"/>
        <v>0</v>
      </c>
      <c r="AR157" s="20">
        <f t="shared" si="266"/>
        <v>0</v>
      </c>
      <c r="AS157" s="20">
        <f t="shared" si="267"/>
        <v>0</v>
      </c>
      <c r="AT157" s="20">
        <f t="shared" si="268"/>
        <v>0</v>
      </c>
      <c r="AU157" s="24"/>
      <c r="AV157" s="24"/>
      <c r="AW157" s="24"/>
      <c r="AX157" s="24"/>
      <c r="AY157" s="24"/>
      <c r="AZ157" s="24"/>
      <c r="BA157" s="24"/>
      <c r="BB157" s="25">
        <f t="shared" si="264"/>
        <v>0</v>
      </c>
    </row>
    <row r="158" spans="1:54" ht="37.200000000000003" customHeight="1" outlineLevel="2">
      <c r="A158" s="132"/>
      <c r="B158" s="136"/>
      <c r="C158" s="38"/>
      <c r="D158" s="84"/>
      <c r="E158" s="84"/>
      <c r="F158" s="84"/>
      <c r="G158" s="83"/>
      <c r="H158" s="220" t="s">
        <v>522</v>
      </c>
      <c r="I158" s="138"/>
      <c r="J158" s="139"/>
      <c r="K158" s="139"/>
      <c r="L158" s="140" t="str">
        <f>IF(I158&lt;&gt;0,((VLOOKUP(I158,'1. Standard_Cost'!$B$4:$D$9,2)+VLOOKUP(I158,'1. Standard_Cost'!$B$4:$D$9,3))*J158*K158),"0")</f>
        <v>0</v>
      </c>
      <c r="M158" s="140">
        <f>L158*'1. Standard_Cost'!$F$4</f>
        <v>0</v>
      </c>
      <c r="N158" s="141"/>
      <c r="O158" s="141"/>
      <c r="P158" s="141"/>
      <c r="Q158" s="141"/>
      <c r="R158" s="142">
        <f>'1. Standard_Cost'!$B$13*N158*P158</f>
        <v>0</v>
      </c>
      <c r="S158" s="142">
        <f>N158*O158*P158*'1. Standard_Cost'!$C$13</f>
        <v>0</v>
      </c>
      <c r="T158" s="142">
        <f>N158*P158*Q158*'1. Standard_Cost'!$D$13</f>
        <v>0</v>
      </c>
      <c r="U158" s="142">
        <f>N158*O158*'1. Standard_Cost'!$E$13</f>
        <v>0</v>
      </c>
      <c r="V158" s="141"/>
      <c r="W158" s="141"/>
      <c r="X158" s="141"/>
      <c r="Y158" s="142">
        <f>+V158*((X158*'1. Standard_Cost'!$B$17)+(W158*X158*'1. Standard_Cost'!$C$17))</f>
        <v>0</v>
      </c>
      <c r="Z158" s="141"/>
      <c r="AA158" s="141"/>
      <c r="AB158" s="142">
        <f>+Z158*'1. Standard_Cost'!$B$21+AA158*'1. Standard_Cost'!$C$21</f>
        <v>0</v>
      </c>
      <c r="AC158" s="143"/>
      <c r="AD158" s="144"/>
      <c r="AE158" s="142">
        <f>SUM(AD158,AC158,AB158,Y158,U158,T158,S158,R158)*'1. Standard_Cost'!$B$29</f>
        <v>0</v>
      </c>
      <c r="AF158" s="142">
        <f t="shared" si="260"/>
        <v>0</v>
      </c>
      <c r="AG158" s="141"/>
      <c r="AH158" s="141"/>
      <c r="AI158" s="141"/>
      <c r="AJ158" s="145"/>
      <c r="AK158" s="145"/>
      <c r="AL158" s="145"/>
      <c r="AM158" s="142">
        <f>AG158*'1. Standard_Cost'!$B$25+'Incremental_Cost Year 3'!AH158*'1. Standard_Cost'!$C$25+'Incremental_Cost Year 3'!AI158*'1. Standard_Cost'!$D$25+'Incremental_Cost Year 3'!AJ158+'Incremental_Cost Year 3'!AL158+AK158</f>
        <v>0</v>
      </c>
      <c r="AN158" s="142">
        <f>AM158*'1. Standard_Cost'!$C$29</f>
        <v>0</v>
      </c>
      <c r="AO158" s="160"/>
      <c r="AQ158" s="20">
        <f t="shared" si="265"/>
        <v>0</v>
      </c>
      <c r="AR158" s="20">
        <f t="shared" si="266"/>
        <v>0</v>
      </c>
      <c r="AS158" s="20">
        <f t="shared" si="267"/>
        <v>0</v>
      </c>
      <c r="AT158" s="20">
        <f t="shared" si="268"/>
        <v>0</v>
      </c>
      <c r="AU158" s="24"/>
      <c r="AV158" s="24"/>
      <c r="AW158" s="24"/>
      <c r="AX158" s="24"/>
      <c r="AY158" s="24"/>
      <c r="AZ158" s="24"/>
      <c r="BA158" s="24"/>
      <c r="BB158" s="25">
        <f t="shared" si="264"/>
        <v>0</v>
      </c>
    </row>
    <row r="159" spans="1:54" ht="31.2" outlineLevel="2">
      <c r="A159" s="132"/>
      <c r="B159" s="136"/>
      <c r="C159" s="38"/>
      <c r="D159" s="84"/>
      <c r="E159" s="84"/>
      <c r="F159" s="84"/>
      <c r="G159" s="83"/>
      <c r="H159" s="209" t="s">
        <v>524</v>
      </c>
      <c r="I159" s="138"/>
      <c r="J159" s="139"/>
      <c r="K159" s="139"/>
      <c r="L159" s="140" t="str">
        <f>IF(I159&lt;&gt;0,((VLOOKUP(I159,'1. Standard_Cost'!$B$4:$D$9,2)+VLOOKUP(I159,'1. Standard_Cost'!$B$4:$D$9,3))*J159*K159),"0")</f>
        <v>0</v>
      </c>
      <c r="M159" s="140">
        <f>L159*'1. Standard_Cost'!$F$4</f>
        <v>0</v>
      </c>
      <c r="N159" s="141">
        <v>2</v>
      </c>
      <c r="O159" s="141">
        <v>2</v>
      </c>
      <c r="P159" s="141">
        <v>15</v>
      </c>
      <c r="Q159" s="141"/>
      <c r="R159" s="142">
        <f>'1. Standard_Cost'!$B$13*N159*P159</f>
        <v>60000</v>
      </c>
      <c r="S159" s="142">
        <f>N159*O159*P159*'1. Standard_Cost'!$C$13</f>
        <v>90000</v>
      </c>
      <c r="T159" s="142">
        <f>N159*P159*Q159*'1. Standard_Cost'!$D$13</f>
        <v>0</v>
      </c>
      <c r="U159" s="142">
        <f>N159*O159*'1. Standard_Cost'!$F$13</f>
        <v>0</v>
      </c>
      <c r="V159" s="141"/>
      <c r="W159" s="141"/>
      <c r="X159" s="141"/>
      <c r="Y159" s="142">
        <f>+V159*((X159*'1. Standard_Cost'!$B$17)+(W159*X159*'1. Standard_Cost'!$C$17))</f>
        <v>0</v>
      </c>
      <c r="Z159" s="141"/>
      <c r="AA159" s="141"/>
      <c r="AB159" s="142">
        <f>+Z159*'1. Standard_Cost'!$B$21+AA159*'1. Standard_Cost'!$C$21</f>
        <v>0</v>
      </c>
      <c r="AC159" s="143">
        <f>30*2*300</f>
        <v>18000</v>
      </c>
      <c r="AD159" s="144"/>
      <c r="AE159" s="142">
        <f>SUM(AD159,AC159,AB159,Y159,U159,T159,S159,R159)*'1. Standard_Cost'!$B$29</f>
        <v>33600</v>
      </c>
      <c r="AF159" s="142">
        <f t="shared" si="260"/>
        <v>201600</v>
      </c>
      <c r="AG159" s="141"/>
      <c r="AH159" s="141"/>
      <c r="AI159" s="141"/>
      <c r="AJ159" s="145"/>
      <c r="AK159" s="145"/>
      <c r="AL159" s="145"/>
      <c r="AM159" s="142">
        <f>AG159*'1. Standard_Cost'!$B$25+'Incremental_Cost Year 3'!AH159*'1. Standard_Cost'!$C$25+'Incremental_Cost Year 3'!AI159*'1. Standard_Cost'!$D$25+'Incremental_Cost Year 3'!AJ159+'Incremental_Cost Year 3'!AL159+AK159</f>
        <v>0</v>
      </c>
      <c r="AN159" s="142">
        <f>AM159*'1. Standard_Cost'!$C$29</f>
        <v>0</v>
      </c>
      <c r="AO159" s="160"/>
      <c r="AQ159" s="20">
        <f t="shared" si="265"/>
        <v>0</v>
      </c>
      <c r="AR159" s="20">
        <f t="shared" si="266"/>
        <v>201600</v>
      </c>
      <c r="AS159" s="20">
        <f t="shared" si="267"/>
        <v>0</v>
      </c>
      <c r="AT159" s="20">
        <f t="shared" si="268"/>
        <v>201600</v>
      </c>
      <c r="AU159" s="24">
        <f>AT159</f>
        <v>201600</v>
      </c>
      <c r="AV159" s="24"/>
      <c r="AW159" s="24"/>
      <c r="AX159" s="24"/>
      <c r="AY159" s="24"/>
      <c r="AZ159" s="24"/>
      <c r="BA159" s="24"/>
      <c r="BB159" s="25">
        <f t="shared" si="264"/>
        <v>0</v>
      </c>
    </row>
    <row r="160" spans="1:54" ht="25.2" customHeight="1" outlineLevel="2">
      <c r="A160" s="132"/>
      <c r="B160" s="136"/>
      <c r="C160" s="38"/>
      <c r="D160" s="84"/>
      <c r="E160" s="84"/>
      <c r="F160" s="84"/>
      <c r="G160" s="83"/>
      <c r="H160" s="209" t="s">
        <v>525</v>
      </c>
      <c r="I160" s="138"/>
      <c r="J160" s="139"/>
      <c r="K160" s="139"/>
      <c r="L160" s="140" t="str">
        <f>IF(I160&lt;&gt;0,((VLOOKUP(I160,'1. Standard_Cost'!$B$4:$D$9,2)+VLOOKUP(I160,'1. Standard_Cost'!$B$4:$D$9,3))*J160*K160),"0")</f>
        <v>0</v>
      </c>
      <c r="M160" s="140">
        <f>L160*'1. Standard_Cost'!$F$4</f>
        <v>0</v>
      </c>
      <c r="N160" s="141"/>
      <c r="O160" s="141"/>
      <c r="P160" s="141"/>
      <c r="Q160" s="141"/>
      <c r="R160" s="142">
        <f>'1. Standard_Cost'!$B$13*N160*P160</f>
        <v>0</v>
      </c>
      <c r="S160" s="142">
        <f>N160*O160*P160*'1. Standard_Cost'!$C$13</f>
        <v>0</v>
      </c>
      <c r="T160" s="142">
        <f>N160*P160*Q160*'1. Standard_Cost'!$D$13</f>
        <v>0</v>
      </c>
      <c r="U160" s="142">
        <f>N160*O160*'1. Standard_Cost'!$E$13</f>
        <v>0</v>
      </c>
      <c r="V160" s="141"/>
      <c r="W160" s="141"/>
      <c r="X160" s="141"/>
      <c r="Y160" s="142">
        <f>+V160*((X160*'1. Standard_Cost'!$B$17)+(W160*X160*'1. Standard_Cost'!$C$17))</f>
        <v>0</v>
      </c>
      <c r="Z160" s="141"/>
      <c r="AA160" s="141">
        <v>4</v>
      </c>
      <c r="AB160" s="142">
        <f>+Z160*'1. Standard_Cost'!$B$21+AA160*'1. Standard_Cost'!$C$21</f>
        <v>76000</v>
      </c>
      <c r="AC160" s="143"/>
      <c r="AD160" s="144"/>
      <c r="AE160" s="142">
        <f>SUM(AD160,AC160,AB160,Y160,U160,T160,S160,R160)*'1. Standard_Cost'!$B$29</f>
        <v>15200</v>
      </c>
      <c r="AF160" s="142">
        <f t="shared" si="260"/>
        <v>91200</v>
      </c>
      <c r="AG160" s="141"/>
      <c r="AH160" s="141"/>
      <c r="AI160" s="141"/>
      <c r="AJ160" s="145"/>
      <c r="AK160" s="145"/>
      <c r="AL160" s="145"/>
      <c r="AM160" s="142">
        <f>AG160*'1. Standard_Cost'!$B$25+'Incremental_Cost Year 3'!AH160*'1. Standard_Cost'!$C$25+'Incremental_Cost Year 3'!AI160*'1. Standard_Cost'!$D$25+'Incremental_Cost Year 3'!AJ160+'Incremental_Cost Year 3'!AL160+AK160</f>
        <v>0</v>
      </c>
      <c r="AN160" s="142">
        <f>AM160*'1. Standard_Cost'!$C$29</f>
        <v>0</v>
      </c>
      <c r="AO160" s="160"/>
      <c r="AQ160" s="20">
        <f t="shared" si="265"/>
        <v>0</v>
      </c>
      <c r="AR160" s="20">
        <f t="shared" si="266"/>
        <v>91200</v>
      </c>
      <c r="AS160" s="20">
        <f t="shared" si="267"/>
        <v>0</v>
      </c>
      <c r="AT160" s="20">
        <f t="shared" si="268"/>
        <v>91200</v>
      </c>
      <c r="AU160" s="24"/>
      <c r="AV160" s="24"/>
      <c r="AW160" s="24"/>
      <c r="AX160" s="24"/>
      <c r="AY160" s="24"/>
      <c r="AZ160" s="24"/>
      <c r="BA160" s="24"/>
      <c r="BB160" s="25">
        <f t="shared" si="264"/>
        <v>-91200</v>
      </c>
    </row>
    <row r="161" spans="1:54" ht="62.4" outlineLevel="2">
      <c r="A161" s="132"/>
      <c r="B161" s="136"/>
      <c r="C161" s="38"/>
      <c r="D161" s="84"/>
      <c r="E161" s="84"/>
      <c r="F161" s="84"/>
      <c r="G161" s="83"/>
      <c r="H161" s="209" t="s">
        <v>454</v>
      </c>
      <c r="I161" s="138"/>
      <c r="J161" s="139"/>
      <c r="K161" s="139"/>
      <c r="L161" s="140" t="str">
        <f>IF(I161&lt;&gt;0,((VLOOKUP(I161,'1. Standard_Cost'!$B$4:$D$9,2)+VLOOKUP(I161,'1. Standard_Cost'!$B$4:$D$9,3))*J161*K161),"0")</f>
        <v>0</v>
      </c>
      <c r="M161" s="140">
        <f>L161*'1. Standard_Cost'!$F$4</f>
        <v>0</v>
      </c>
      <c r="N161" s="141"/>
      <c r="O161" s="141"/>
      <c r="P161" s="141"/>
      <c r="Q161" s="141"/>
      <c r="R161" s="142">
        <f>'1. Standard_Cost'!$B$13*N161*P161</f>
        <v>0</v>
      </c>
      <c r="S161" s="142">
        <f>N161*O161*P161*'1. Standard_Cost'!$C$13</f>
        <v>0</v>
      </c>
      <c r="T161" s="142">
        <f>N161*P161*Q161*'1. Standard_Cost'!$D$13</f>
        <v>0</v>
      </c>
      <c r="U161" s="142">
        <f>N161*O161*'1. Standard_Cost'!$E$13</f>
        <v>0</v>
      </c>
      <c r="V161" s="141"/>
      <c r="W161" s="141"/>
      <c r="X161" s="141"/>
      <c r="Y161" s="142">
        <f>+V161*((X161*'1. Standard_Cost'!$B$17)+(W161*X161*'1. Standard_Cost'!$C$17))</f>
        <v>0</v>
      </c>
      <c r="Z161" s="141"/>
      <c r="AA161" s="141"/>
      <c r="AB161" s="142">
        <f>+Z161*'1. Standard_Cost'!$B$21+AA161*'1. Standard_Cost'!$C$21</f>
        <v>0</v>
      </c>
      <c r="AC161" s="143"/>
      <c r="AD161" s="144"/>
      <c r="AE161" s="142">
        <f>SUM(AD161,AC161,AB161,Y161,U161,T161,S161,R161)*'1. Standard_Cost'!$B$29</f>
        <v>0</v>
      </c>
      <c r="AF161" s="142">
        <f t="shared" si="260"/>
        <v>0</v>
      </c>
      <c r="AG161" s="141"/>
      <c r="AH161" s="141"/>
      <c r="AI161" s="141"/>
      <c r="AJ161" s="145"/>
      <c r="AK161" s="145"/>
      <c r="AL161" s="145"/>
      <c r="AM161" s="142">
        <f>AG161*'1. Standard_Cost'!$B$25+'Incremental_Cost Year 3'!AH161*'1. Standard_Cost'!$C$25+'Incremental_Cost Year 3'!AI161*'1. Standard_Cost'!$D$25+'Incremental_Cost Year 3'!AJ161+'Incremental_Cost Year 3'!AL161+AK161</f>
        <v>0</v>
      </c>
      <c r="AN161" s="142">
        <f>AM161*'1. Standard_Cost'!$C$29</f>
        <v>0</v>
      </c>
      <c r="AO161" s="160"/>
      <c r="AQ161" s="20">
        <f t="shared" si="265"/>
        <v>0</v>
      </c>
      <c r="AR161" s="20">
        <f t="shared" si="266"/>
        <v>0</v>
      </c>
      <c r="AS161" s="20">
        <f t="shared" si="267"/>
        <v>0</v>
      </c>
      <c r="AT161" s="20">
        <f t="shared" si="268"/>
        <v>0</v>
      </c>
      <c r="AU161" s="24"/>
      <c r="AV161" s="24"/>
      <c r="AW161" s="24"/>
      <c r="AX161" s="24"/>
      <c r="AY161" s="24"/>
      <c r="AZ161" s="24"/>
      <c r="BA161" s="24"/>
      <c r="BB161" s="25">
        <f t="shared" si="264"/>
        <v>0</v>
      </c>
    </row>
    <row r="162" spans="1:54" ht="26.4" customHeight="1" outlineLevel="1">
      <c r="A162" s="132"/>
      <c r="B162" s="136"/>
      <c r="C162" s="38"/>
      <c r="D162" s="84"/>
      <c r="E162" s="84"/>
      <c r="F162" s="84"/>
      <c r="G162" s="83"/>
      <c r="H162" s="209" t="s">
        <v>526</v>
      </c>
      <c r="I162" s="138" t="s">
        <v>4</v>
      </c>
      <c r="J162" s="139">
        <v>6</v>
      </c>
      <c r="K162" s="139">
        <v>1</v>
      </c>
      <c r="L162" s="140">
        <f>IF(I162&lt;&gt;0,((VLOOKUP(I162,'1. Standard_Cost'!$B$4:$D$9,2)+VLOOKUP(I162,'1. Standard_Cost'!$B$4:$D$9,3))*J162*K162),"0")</f>
        <v>484500</v>
      </c>
      <c r="M162" s="140">
        <f>L162*'1. Standard_Cost'!$F$4</f>
        <v>80911.5</v>
      </c>
      <c r="N162" s="141"/>
      <c r="O162" s="141"/>
      <c r="P162" s="141"/>
      <c r="Q162" s="141"/>
      <c r="R162" s="142">
        <f>'1. Standard_Cost'!$B$13*N162*P162</f>
        <v>0</v>
      </c>
      <c r="S162" s="142">
        <f>N162*O162*P162*'1. Standard_Cost'!$C$13</f>
        <v>0</v>
      </c>
      <c r="T162" s="142">
        <f>N162*P162*Q162*'1. Standard_Cost'!$D$13</f>
        <v>0</v>
      </c>
      <c r="U162" s="142">
        <f>N162*O162*'1. Standard_Cost'!$E$13</f>
        <v>0</v>
      </c>
      <c r="V162" s="141"/>
      <c r="W162" s="141"/>
      <c r="X162" s="141"/>
      <c r="Y162" s="142">
        <f>+V162*((X162*'1. Standard_Cost'!$B$17)+(W162*X162*'1. Standard_Cost'!$C$17))</f>
        <v>0</v>
      </c>
      <c r="Z162" s="141"/>
      <c r="AA162" s="141"/>
      <c r="AB162" s="142">
        <f>+Z162*'1. Standard_Cost'!$B$21+AA162*'1. Standard_Cost'!$C$21</f>
        <v>0</v>
      </c>
      <c r="AC162" s="143"/>
      <c r="AD162" s="144"/>
      <c r="AE162" s="142">
        <f>SUM(AD162,AC162,AB162,Y162,U162,T162,S162,R162)*'1. Standard_Cost'!$B$29</f>
        <v>0</v>
      </c>
      <c r="AF162" s="142">
        <f t="shared" si="260"/>
        <v>0</v>
      </c>
      <c r="AG162" s="141"/>
      <c r="AH162" s="141"/>
      <c r="AI162" s="141"/>
      <c r="AJ162" s="145"/>
      <c r="AK162" s="145"/>
      <c r="AL162" s="145"/>
      <c r="AM162" s="142">
        <f>AG162*'1. Standard_Cost'!$B$25+'Incremental_Cost Year 3'!AH162*'1. Standard_Cost'!$C$25+'Incremental_Cost Year 3'!AI162*'1. Standard_Cost'!$D$25+'Incremental_Cost Year 3'!AJ162+'Incremental_Cost Year 3'!AL162+AK162</f>
        <v>0</v>
      </c>
      <c r="AN162" s="142">
        <f>AM162*'1. Standard_Cost'!$C$29</f>
        <v>0</v>
      </c>
      <c r="AO162" s="160"/>
      <c r="AQ162" s="20">
        <f t="shared" si="265"/>
        <v>565411.5</v>
      </c>
      <c r="AR162" s="20">
        <f t="shared" si="266"/>
        <v>0</v>
      </c>
      <c r="AS162" s="20">
        <f t="shared" si="267"/>
        <v>0</v>
      </c>
      <c r="AT162" s="20">
        <f t="shared" si="268"/>
        <v>565411.5</v>
      </c>
      <c r="AU162" s="24">
        <f>AT162</f>
        <v>565411.5</v>
      </c>
      <c r="AV162" s="24"/>
      <c r="AW162" s="24"/>
      <c r="AX162" s="24"/>
      <c r="AY162" s="24"/>
      <c r="AZ162" s="24"/>
      <c r="BA162" s="24"/>
      <c r="BB162" s="25">
        <f t="shared" si="264"/>
        <v>0</v>
      </c>
    </row>
    <row r="163" spans="1:54" ht="34.200000000000003" customHeight="1">
      <c r="A163" s="132"/>
      <c r="B163" s="136"/>
      <c r="C163" s="38"/>
      <c r="D163" s="84"/>
      <c r="E163" s="84"/>
      <c r="F163" s="84"/>
      <c r="G163" s="83"/>
      <c r="H163" s="209" t="s">
        <v>529</v>
      </c>
      <c r="I163" s="138" t="s">
        <v>5</v>
      </c>
      <c r="J163" s="139">
        <v>1</v>
      </c>
      <c r="K163" s="139">
        <v>2</v>
      </c>
      <c r="L163" s="140">
        <f>IF(I163&lt;&gt;0,((VLOOKUP(I163,'1. Standard_Cost'!$B$4:$D$9,2)+VLOOKUP(I163,'1. Standard_Cost'!$B$4:$D$9,3))*J163*K163),"0")</f>
        <v>141400</v>
      </c>
      <c r="M163" s="140">
        <f>L163*'1. Standard_Cost'!$F$4</f>
        <v>23613.800000000003</v>
      </c>
      <c r="N163" s="141"/>
      <c r="O163" s="141"/>
      <c r="P163" s="141"/>
      <c r="Q163" s="141"/>
      <c r="R163" s="142">
        <f>'1. Standard_Cost'!$B$13*N163*P163</f>
        <v>0</v>
      </c>
      <c r="S163" s="142">
        <f>N163*O163*P163*'1. Standard_Cost'!$C$13</f>
        <v>0</v>
      </c>
      <c r="T163" s="142">
        <f>N163*P163*Q163*'1. Standard_Cost'!$D$13</f>
        <v>0</v>
      </c>
      <c r="U163" s="142">
        <f>N163*O163*'1. Standard_Cost'!$E$13</f>
        <v>0</v>
      </c>
      <c r="V163" s="141"/>
      <c r="W163" s="141"/>
      <c r="X163" s="141"/>
      <c r="Y163" s="142">
        <f>+V163*((X163*'1. Standard_Cost'!$B$17)+(W163*X163*'1. Standard_Cost'!$C$17))</f>
        <v>0</v>
      </c>
      <c r="Z163" s="141"/>
      <c r="AA163" s="141"/>
      <c r="AB163" s="142">
        <f>+Z163*'1. Standard_Cost'!$B$21+AA163*'1. Standard_Cost'!$C$21</f>
        <v>0</v>
      </c>
      <c r="AC163" s="143"/>
      <c r="AD163" s="144"/>
      <c r="AE163" s="142">
        <f>SUM(AD163,AC163,AB163,Y163,U163,T163,S163,R163)*'1. Standard_Cost'!$B$29</f>
        <v>0</v>
      </c>
      <c r="AF163" s="142">
        <f t="shared" si="260"/>
        <v>0</v>
      </c>
      <c r="AG163" s="141"/>
      <c r="AH163" s="141"/>
      <c r="AI163" s="141"/>
      <c r="AJ163" s="145"/>
      <c r="AK163" s="145"/>
      <c r="AL163" s="145"/>
      <c r="AM163" s="142">
        <f>AG163*'1. Standard_Cost'!$B$25+'Incremental_Cost Year 3'!AH163*'1. Standard_Cost'!$C$25+'Incremental_Cost Year 3'!AI163*'1. Standard_Cost'!$D$25+'Incremental_Cost Year 3'!AJ163+'Incremental_Cost Year 3'!AL163+AK163</f>
        <v>0</v>
      </c>
      <c r="AN163" s="142">
        <f>AM163*'1. Standard_Cost'!$C$29</f>
        <v>0</v>
      </c>
      <c r="AO163" s="160"/>
      <c r="AQ163" s="20">
        <f t="shared" si="265"/>
        <v>165013.79999999999</v>
      </c>
      <c r="AR163" s="20">
        <f t="shared" si="266"/>
        <v>0</v>
      </c>
      <c r="AS163" s="20">
        <f t="shared" si="267"/>
        <v>0</v>
      </c>
      <c r="AT163" s="20">
        <f t="shared" si="268"/>
        <v>165013.79999999999</v>
      </c>
      <c r="AU163" s="24">
        <f>AT163</f>
        <v>165013.79999999999</v>
      </c>
      <c r="AV163" s="24"/>
      <c r="AW163" s="24"/>
      <c r="AX163" s="24"/>
      <c r="AY163" s="24"/>
      <c r="AZ163" s="24"/>
      <c r="BA163" s="24"/>
      <c r="BB163" s="25">
        <f t="shared" si="264"/>
        <v>0</v>
      </c>
    </row>
    <row r="164" spans="1:54" ht="78" outlineLevel="2">
      <c r="A164" s="132"/>
      <c r="B164" s="136"/>
      <c r="C164" s="38"/>
      <c r="D164" s="84"/>
      <c r="E164" s="84"/>
      <c r="F164" s="84"/>
      <c r="G164" s="83"/>
      <c r="H164" s="209" t="s">
        <v>455</v>
      </c>
      <c r="I164" s="138"/>
      <c r="J164" s="139"/>
      <c r="K164" s="139"/>
      <c r="L164" s="140" t="str">
        <f>IF(I164&lt;&gt;0,((VLOOKUP(I164,'1. Standard_Cost'!$B$4:$D$9,2)+VLOOKUP(I164,'1. Standard_Cost'!$B$4:$D$9,3))*J164*K164),"0")</f>
        <v>0</v>
      </c>
      <c r="M164" s="140">
        <f>L164*'1. Standard_Cost'!$F$4</f>
        <v>0</v>
      </c>
      <c r="N164" s="141"/>
      <c r="O164" s="141"/>
      <c r="P164" s="141"/>
      <c r="Q164" s="141"/>
      <c r="R164" s="142">
        <f>'1. Standard_Cost'!$B$13*N164*P164</f>
        <v>0</v>
      </c>
      <c r="S164" s="142">
        <f>N164*O164*P164*'1. Standard_Cost'!$C$13</f>
        <v>0</v>
      </c>
      <c r="T164" s="142">
        <f>N164*P164*Q164*'1. Standard_Cost'!$D$13</f>
        <v>0</v>
      </c>
      <c r="U164" s="142">
        <f>N164*O164*'1. Standard_Cost'!$E$13</f>
        <v>0</v>
      </c>
      <c r="V164" s="141"/>
      <c r="W164" s="141"/>
      <c r="X164" s="141"/>
      <c r="Y164" s="142">
        <f>+V164*((X164*'1. Standard_Cost'!$B$17)+(W164*X164*'1. Standard_Cost'!$C$17))</f>
        <v>0</v>
      </c>
      <c r="Z164" s="141"/>
      <c r="AA164" s="141"/>
      <c r="AB164" s="142">
        <f>+Z164*'1. Standard_Cost'!$B$21+AA164*'1. Standard_Cost'!$C$21</f>
        <v>0</v>
      </c>
      <c r="AC164" s="143"/>
      <c r="AD164" s="144"/>
      <c r="AE164" s="142">
        <f>SUM(AD164,AC164,AB164,Y164,U164,T164,S164,R164)*'1. Standard_Cost'!$B$29</f>
        <v>0</v>
      </c>
      <c r="AF164" s="142">
        <f t="shared" si="260"/>
        <v>0</v>
      </c>
      <c r="AG164" s="141"/>
      <c r="AH164" s="141"/>
      <c r="AI164" s="141"/>
      <c r="AJ164" s="145"/>
      <c r="AK164" s="145"/>
      <c r="AL164" s="145"/>
      <c r="AM164" s="142">
        <f>AG164*'1. Standard_Cost'!$B$25+'Incremental_Cost Year 3'!AH164*'1. Standard_Cost'!$C$25+'Incremental_Cost Year 3'!AI164*'1. Standard_Cost'!$D$25+'Incremental_Cost Year 3'!AJ164+'Incremental_Cost Year 3'!AL164+AK164</f>
        <v>0</v>
      </c>
      <c r="AN164" s="142">
        <f>AM164*'1. Standard_Cost'!$C$29</f>
        <v>0</v>
      </c>
      <c r="AO164" s="160"/>
      <c r="AQ164" s="20">
        <f t="shared" si="265"/>
        <v>0</v>
      </c>
      <c r="AR164" s="20">
        <f t="shared" si="266"/>
        <v>0</v>
      </c>
      <c r="AS164" s="20">
        <f t="shared" si="267"/>
        <v>0</v>
      </c>
      <c r="AT164" s="20">
        <f t="shared" si="268"/>
        <v>0</v>
      </c>
      <c r="AU164" s="24"/>
      <c r="AV164" s="24"/>
      <c r="AW164" s="24"/>
      <c r="AX164" s="24"/>
      <c r="AY164" s="24"/>
      <c r="AZ164" s="24"/>
      <c r="BA164" s="24"/>
      <c r="BB164" s="25">
        <f t="shared" si="264"/>
        <v>0</v>
      </c>
    </row>
    <row r="165" spans="1:54" ht="28.2" customHeight="1" outlineLevel="2">
      <c r="A165" s="132"/>
      <c r="B165" s="136"/>
      <c r="C165" s="38"/>
      <c r="D165" s="84"/>
      <c r="E165" s="84"/>
      <c r="F165" s="84"/>
      <c r="G165" s="83"/>
      <c r="H165" s="209" t="s">
        <v>527</v>
      </c>
      <c r="I165" s="138"/>
      <c r="J165" s="139"/>
      <c r="K165" s="139"/>
      <c r="L165" s="140" t="str">
        <f>IF(I165&lt;&gt;0,((VLOOKUP(I165,'1. Standard_Cost'!$B$4:$D$9,2)+VLOOKUP(I165,'1. Standard_Cost'!$B$4:$D$9,3))*J165*K165),"0")</f>
        <v>0</v>
      </c>
      <c r="M165" s="140">
        <f>L165*'1. Standard_Cost'!$F$4</f>
        <v>0</v>
      </c>
      <c r="N165" s="141"/>
      <c r="O165" s="141"/>
      <c r="P165" s="141"/>
      <c r="Q165" s="141"/>
      <c r="R165" s="142">
        <f>'1. Standard_Cost'!$B$13*N165*P165</f>
        <v>0</v>
      </c>
      <c r="S165" s="142">
        <f>N165*O165*P165*'1. Standard_Cost'!$C$13</f>
        <v>0</v>
      </c>
      <c r="T165" s="142">
        <f>N165*P165*Q165*'1. Standard_Cost'!$D$13</f>
        <v>0</v>
      </c>
      <c r="U165" s="142">
        <f>N165*O165*'1. Standard_Cost'!$E$13</f>
        <v>0</v>
      </c>
      <c r="V165" s="141"/>
      <c r="W165" s="141"/>
      <c r="X165" s="141"/>
      <c r="Y165" s="142">
        <f>+V165*((X165*'1. Standard_Cost'!$B$17)+(W165*X165*'1. Standard_Cost'!$C$17))</f>
        <v>0</v>
      </c>
      <c r="Z165" s="141"/>
      <c r="AA165" s="141"/>
      <c r="AB165" s="142">
        <f>+Z165*'1. Standard_Cost'!$B$21+AA165*'1. Standard_Cost'!$C$21</f>
        <v>0</v>
      </c>
      <c r="AC165" s="143">
        <v>2900000</v>
      </c>
      <c r="AD165" s="144"/>
      <c r="AE165" s="142">
        <f>SUM(AD165,AC165,AB165,Y165,U165,T165,S165,R165)*'1. Standard_Cost'!$B$29</f>
        <v>580000</v>
      </c>
      <c r="AF165" s="142">
        <f t="shared" si="260"/>
        <v>3480000</v>
      </c>
      <c r="AG165" s="141"/>
      <c r="AH165" s="141"/>
      <c r="AI165" s="141"/>
      <c r="AJ165" s="145"/>
      <c r="AK165" s="145"/>
      <c r="AL165" s="145"/>
      <c r="AM165" s="142">
        <f>AG165*'1. Standard_Cost'!$B$25+'Incremental_Cost Year 3'!AH165*'1. Standard_Cost'!$C$25+'Incremental_Cost Year 3'!AI165*'1. Standard_Cost'!$D$25+'Incremental_Cost Year 3'!AJ165+'Incremental_Cost Year 3'!AL165+AK165</f>
        <v>0</v>
      </c>
      <c r="AN165" s="142">
        <f>AM165*'1. Standard_Cost'!$C$29</f>
        <v>0</v>
      </c>
      <c r="AO165" s="160"/>
      <c r="AQ165" s="20">
        <f t="shared" si="265"/>
        <v>0</v>
      </c>
      <c r="AR165" s="20">
        <f t="shared" si="266"/>
        <v>3480000</v>
      </c>
      <c r="AS165" s="20">
        <f t="shared" si="267"/>
        <v>0</v>
      </c>
      <c r="AT165" s="20">
        <f t="shared" si="268"/>
        <v>3480000</v>
      </c>
      <c r="AU165" s="24"/>
      <c r="AV165" s="24"/>
      <c r="AW165" s="24"/>
      <c r="AX165" s="24"/>
      <c r="AY165" s="24"/>
      <c r="AZ165" s="24"/>
      <c r="BA165" s="24"/>
      <c r="BB165" s="25">
        <f t="shared" si="264"/>
        <v>-3480000</v>
      </c>
    </row>
    <row r="166" spans="1:54" ht="46.8" outlineLevel="2">
      <c r="A166" s="132"/>
      <c r="B166" s="136"/>
      <c r="C166" s="38"/>
      <c r="D166" s="84"/>
      <c r="E166" s="84"/>
      <c r="F166" s="84"/>
      <c r="G166" s="83"/>
      <c r="H166" s="209" t="s">
        <v>530</v>
      </c>
      <c r="I166" s="138"/>
      <c r="J166" s="139"/>
      <c r="K166" s="139"/>
      <c r="L166" s="140" t="str">
        <f>IF(I166&lt;&gt;0,((VLOOKUP(I166,'1. Standard_Cost'!$B$4:$D$9,2)+VLOOKUP(I166,'1. Standard_Cost'!$B$4:$D$9,3))*J166*K166),"0")</f>
        <v>0</v>
      </c>
      <c r="M166" s="140">
        <f>L166*'1. Standard_Cost'!$F$4</f>
        <v>0</v>
      </c>
      <c r="N166" s="141"/>
      <c r="O166" s="141"/>
      <c r="P166" s="141"/>
      <c r="Q166" s="141"/>
      <c r="R166" s="142">
        <f>'1. Standard_Cost'!$B$13*N166*P166</f>
        <v>0</v>
      </c>
      <c r="S166" s="142">
        <f>N166*O166*P166*'1. Standard_Cost'!$C$13</f>
        <v>0</v>
      </c>
      <c r="T166" s="142">
        <f>N166*P166*Q166*'1. Standard_Cost'!$D$13</f>
        <v>0</v>
      </c>
      <c r="U166" s="142">
        <f>N166*O166*'1. Standard_Cost'!$E$13</f>
        <v>0</v>
      </c>
      <c r="V166" s="141"/>
      <c r="W166" s="141"/>
      <c r="X166" s="141"/>
      <c r="Y166" s="142">
        <f>+V166*((X166*'1. Standard_Cost'!$B$17)+(W166*X166*'1. Standard_Cost'!$C$17))</f>
        <v>0</v>
      </c>
      <c r="Z166" s="141"/>
      <c r="AA166" s="141"/>
      <c r="AB166" s="142">
        <f>+Z166*'1. Standard_Cost'!$B$21+AA166*'1. Standard_Cost'!$C$21</f>
        <v>0</v>
      </c>
      <c r="AC166" s="143"/>
      <c r="AD166" s="144"/>
      <c r="AE166" s="142">
        <f>SUM(AD166,AC166,AB166,Y166,U166,T166,S166,R166)*'1. Standard_Cost'!$B$29</f>
        <v>0</v>
      </c>
      <c r="AF166" s="142">
        <f t="shared" si="260"/>
        <v>0</v>
      </c>
      <c r="AG166" s="141"/>
      <c r="AH166" s="141"/>
      <c r="AI166" s="141"/>
      <c r="AJ166" s="145"/>
      <c r="AK166" s="145"/>
      <c r="AL166" s="145"/>
      <c r="AM166" s="142">
        <f>AG166*'1. Standard_Cost'!$B$25+'Incremental_Cost Year 3'!AH166*'1. Standard_Cost'!$C$25+'Incremental_Cost Year 3'!AI166*'1. Standard_Cost'!$D$25+'Incremental_Cost Year 3'!AJ166+'Incremental_Cost Year 3'!AL166+AK166</f>
        <v>0</v>
      </c>
      <c r="AN166" s="142">
        <f>AM166*'1. Standard_Cost'!$C$29</f>
        <v>0</v>
      </c>
      <c r="AO166" s="160"/>
      <c r="AQ166" s="20">
        <f t="shared" si="265"/>
        <v>0</v>
      </c>
      <c r="AR166" s="20">
        <f t="shared" si="266"/>
        <v>0</v>
      </c>
      <c r="AS166" s="20">
        <f t="shared" si="267"/>
        <v>0</v>
      </c>
      <c r="AT166" s="20">
        <f t="shared" si="268"/>
        <v>0</v>
      </c>
      <c r="AU166" s="24"/>
      <c r="AV166" s="24"/>
      <c r="AW166" s="24"/>
      <c r="AX166" s="24"/>
      <c r="AY166" s="24"/>
      <c r="AZ166" s="24"/>
      <c r="BA166" s="24"/>
      <c r="BB166" s="25">
        <f t="shared" si="264"/>
        <v>0</v>
      </c>
    </row>
    <row r="167" spans="1:54" ht="27" customHeight="1" outlineLevel="2">
      <c r="A167" s="132"/>
      <c r="B167" s="136"/>
      <c r="C167" s="38"/>
      <c r="D167" s="84"/>
      <c r="E167" s="84"/>
      <c r="F167" s="84"/>
      <c r="G167" s="83"/>
      <c r="H167" s="209" t="s">
        <v>531</v>
      </c>
      <c r="I167" s="138" t="s">
        <v>5</v>
      </c>
      <c r="J167" s="139">
        <v>1</v>
      </c>
      <c r="K167" s="139">
        <v>1</v>
      </c>
      <c r="L167" s="140">
        <f>IF(I167&lt;&gt;0,((VLOOKUP(I167,'1. Standard_Cost'!$B$4:$D$9,2)+VLOOKUP(I167,'1. Standard_Cost'!$B$4:$D$9,3))*J167*K167),"0")</f>
        <v>70700</v>
      </c>
      <c r="M167" s="140">
        <f>L167*'1. Standard_Cost'!$F$4</f>
        <v>11806.900000000001</v>
      </c>
      <c r="N167" s="141"/>
      <c r="O167" s="141"/>
      <c r="P167" s="141"/>
      <c r="Q167" s="141"/>
      <c r="R167" s="142">
        <f>'1. Standard_Cost'!$B$13*N167*P167</f>
        <v>0</v>
      </c>
      <c r="S167" s="142">
        <f>N167*O167*P167*'1. Standard_Cost'!$C$13</f>
        <v>0</v>
      </c>
      <c r="T167" s="142">
        <f>N167*P167*Q167*'1. Standard_Cost'!$D$13</f>
        <v>0</v>
      </c>
      <c r="U167" s="142">
        <f>N167*O167*'1. Standard_Cost'!$E$13</f>
        <v>0</v>
      </c>
      <c r="V167" s="141"/>
      <c r="W167" s="141"/>
      <c r="X167" s="141"/>
      <c r="Y167" s="142">
        <f>+V167*((X167*'1. Standard_Cost'!$B$17)+(W167*X167*'1. Standard_Cost'!$C$17))</f>
        <v>0</v>
      </c>
      <c r="Z167" s="141"/>
      <c r="AA167" s="141"/>
      <c r="AB167" s="142">
        <f>+Z167*'1. Standard_Cost'!$B$21+AA167*'1. Standard_Cost'!$C$21</f>
        <v>0</v>
      </c>
      <c r="AC167" s="143"/>
      <c r="AD167" s="144"/>
      <c r="AE167" s="142">
        <f>SUM(AD167,AC167,AB167,Y167,U167,T167,S167,R167)*'1. Standard_Cost'!$B$29</f>
        <v>0</v>
      </c>
      <c r="AF167" s="142">
        <f t="shared" si="260"/>
        <v>0</v>
      </c>
      <c r="AG167" s="141"/>
      <c r="AH167" s="141"/>
      <c r="AI167" s="141"/>
      <c r="AJ167" s="145"/>
      <c r="AK167" s="145"/>
      <c r="AL167" s="145"/>
      <c r="AM167" s="142">
        <f>AG167*'1. Standard_Cost'!$B$25+'Incremental_Cost Year 3'!AH167*'1. Standard_Cost'!$C$25+'Incremental_Cost Year 3'!AI167*'1. Standard_Cost'!$D$25+'Incremental_Cost Year 3'!AJ167+'Incremental_Cost Year 3'!AL167+AK167</f>
        <v>0</v>
      </c>
      <c r="AN167" s="142">
        <f>AM167*'1. Standard_Cost'!$C$29</f>
        <v>0</v>
      </c>
      <c r="AO167" s="160"/>
      <c r="AQ167" s="20">
        <f t="shared" si="265"/>
        <v>82506.899999999994</v>
      </c>
      <c r="AR167" s="20">
        <f t="shared" si="266"/>
        <v>0</v>
      </c>
      <c r="AS167" s="20">
        <f t="shared" si="267"/>
        <v>0</v>
      </c>
      <c r="AT167" s="20">
        <f t="shared" si="268"/>
        <v>82506.899999999994</v>
      </c>
      <c r="AU167" s="24">
        <f>AT167</f>
        <v>82506.899999999994</v>
      </c>
      <c r="AV167" s="24"/>
      <c r="AW167" s="24"/>
      <c r="AX167" s="24"/>
      <c r="AY167" s="24"/>
      <c r="AZ167" s="24"/>
      <c r="BA167" s="24"/>
      <c r="BB167" s="25">
        <f t="shared" si="264"/>
        <v>0</v>
      </c>
    </row>
    <row r="168" spans="1:54" ht="24" customHeight="1" outlineLevel="1">
      <c r="A168" s="132"/>
      <c r="B168" s="136"/>
      <c r="C168" s="38"/>
      <c r="D168" s="84"/>
      <c r="E168" s="84"/>
      <c r="F168" s="84"/>
      <c r="G168" s="83"/>
      <c r="H168" s="209" t="s">
        <v>532</v>
      </c>
      <c r="I168" s="138"/>
      <c r="J168" s="139"/>
      <c r="K168" s="139"/>
      <c r="L168" s="140" t="str">
        <f>IF(I168&lt;&gt;0,((VLOOKUP(I168,'1. Standard_Cost'!$B$4:$D$9,2)+VLOOKUP(I168,'1. Standard_Cost'!$B$4:$D$9,3))*J168*K168),"0")</f>
        <v>0</v>
      </c>
      <c r="M168" s="140">
        <f>L168*'1. Standard_Cost'!$F$4</f>
        <v>0</v>
      </c>
      <c r="N168" s="141"/>
      <c r="O168" s="141"/>
      <c r="P168" s="141"/>
      <c r="Q168" s="141"/>
      <c r="R168" s="142">
        <f>'1. Standard_Cost'!$B$13*N168*P168</f>
        <v>0</v>
      </c>
      <c r="S168" s="142">
        <f>N168*O168*P168*'1. Standard_Cost'!$C$13</f>
        <v>0</v>
      </c>
      <c r="T168" s="142">
        <f>N168*P168*Q168*'1. Standard_Cost'!$D$13</f>
        <v>0</v>
      </c>
      <c r="U168" s="142">
        <f>N168*O168*'1. Standard_Cost'!$E$13</f>
        <v>0</v>
      </c>
      <c r="V168" s="141"/>
      <c r="W168" s="141"/>
      <c r="X168" s="141"/>
      <c r="Y168" s="142">
        <f>+V168*((X168*'1. Standard_Cost'!$B$17)+(W168*X168*'1. Standard_Cost'!$C$17))</f>
        <v>0</v>
      </c>
      <c r="Z168" s="141"/>
      <c r="AA168" s="141"/>
      <c r="AB168" s="142">
        <f>+Z168*'1. Standard_Cost'!$B$21+AA168*'1. Standard_Cost'!$C$21</f>
        <v>0</v>
      </c>
      <c r="AC168" s="143">
        <v>400000</v>
      </c>
      <c r="AD168" s="144"/>
      <c r="AE168" s="142">
        <f>SUM(AD168,AC168,AB168,Y168,U168,T168,S168,R168)*'1. Standard_Cost'!$B$29</f>
        <v>80000</v>
      </c>
      <c r="AF168" s="142">
        <f t="shared" si="260"/>
        <v>480000</v>
      </c>
      <c r="AG168" s="141"/>
      <c r="AH168" s="141"/>
      <c r="AI168" s="141"/>
      <c r="AJ168" s="145"/>
      <c r="AK168" s="145"/>
      <c r="AL168" s="145"/>
      <c r="AM168" s="142">
        <f>AG168*'1. Standard_Cost'!$B$25+'Incremental_Cost Year 3'!AH168*'1. Standard_Cost'!$C$25+'Incremental_Cost Year 3'!AI168*'1. Standard_Cost'!$D$25+'Incremental_Cost Year 3'!AJ168+'Incremental_Cost Year 3'!AL168+AK168</f>
        <v>0</v>
      </c>
      <c r="AN168" s="142">
        <f>AM168*'1. Standard_Cost'!$C$29</f>
        <v>0</v>
      </c>
      <c r="AO168" s="160"/>
      <c r="AQ168" s="20">
        <f t="shared" si="265"/>
        <v>0</v>
      </c>
      <c r="AR168" s="20">
        <f t="shared" si="266"/>
        <v>480000</v>
      </c>
      <c r="AS168" s="20">
        <f t="shared" si="267"/>
        <v>0</v>
      </c>
      <c r="AT168" s="20">
        <f t="shared" si="268"/>
        <v>480000</v>
      </c>
      <c r="AU168" s="24">
        <f>AT168</f>
        <v>480000</v>
      </c>
      <c r="AV168" s="24"/>
      <c r="AW168" s="24"/>
      <c r="AX168" s="24"/>
      <c r="AY168" s="24"/>
      <c r="AZ168" s="24"/>
      <c r="BA168" s="24"/>
      <c r="BB168" s="25">
        <f t="shared" si="264"/>
        <v>0</v>
      </c>
    </row>
    <row r="169" spans="1:54" ht="69" outlineLevel="1">
      <c r="A169" s="132"/>
      <c r="B169" s="136"/>
      <c r="C169" s="38"/>
      <c r="D169" s="46" t="s">
        <v>592</v>
      </c>
      <c r="E169" s="86" t="s">
        <v>428</v>
      </c>
      <c r="F169" s="88" t="s">
        <v>438</v>
      </c>
      <c r="G169" s="89" t="s">
        <v>434</v>
      </c>
      <c r="H169" s="180" t="s">
        <v>302</v>
      </c>
      <c r="I169" s="146"/>
      <c r="J169" s="146"/>
      <c r="K169" s="146"/>
      <c r="L169" s="147">
        <f>SUM(L150:L168)</f>
        <v>769275</v>
      </c>
      <c r="M169" s="147">
        <f>SUM(M150:M168)</f>
        <v>128468.92500000002</v>
      </c>
      <c r="N169" s="146"/>
      <c r="O169" s="146"/>
      <c r="P169" s="146"/>
      <c r="Q169" s="146"/>
      <c r="R169" s="147">
        <f t="shared" ref="R169:U169" si="269">SUM(R150:R168)</f>
        <v>60000</v>
      </c>
      <c r="S169" s="147">
        <f t="shared" si="269"/>
        <v>90000</v>
      </c>
      <c r="T169" s="147">
        <f t="shared" si="269"/>
        <v>0</v>
      </c>
      <c r="U169" s="147">
        <f t="shared" si="269"/>
        <v>0</v>
      </c>
      <c r="V169" s="146"/>
      <c r="W169" s="146"/>
      <c r="X169" s="146"/>
      <c r="Y169" s="147">
        <f>SUM(Y150:Y168)</f>
        <v>0</v>
      </c>
      <c r="Z169" s="146"/>
      <c r="AA169" s="146"/>
      <c r="AB169" s="147">
        <f t="shared" ref="AB169:AF169" si="270">SUM(AB150:AB168)</f>
        <v>817000</v>
      </c>
      <c r="AC169" s="147">
        <f t="shared" si="270"/>
        <v>4368000</v>
      </c>
      <c r="AD169" s="147">
        <f t="shared" si="270"/>
        <v>0</v>
      </c>
      <c r="AE169" s="147">
        <f t="shared" si="270"/>
        <v>1067000</v>
      </c>
      <c r="AF169" s="147">
        <f t="shared" si="270"/>
        <v>6402000</v>
      </c>
      <c r="AG169" s="146"/>
      <c r="AH169" s="146"/>
      <c r="AI169" s="146"/>
      <c r="AJ169" s="147">
        <f t="shared" ref="AJ169:AN169" si="271">SUM(AJ150:AJ168)</f>
        <v>0</v>
      </c>
      <c r="AK169" s="147">
        <f t="shared" si="271"/>
        <v>0</v>
      </c>
      <c r="AL169" s="147">
        <f t="shared" si="271"/>
        <v>0</v>
      </c>
      <c r="AM169" s="147">
        <f t="shared" si="271"/>
        <v>0</v>
      </c>
      <c r="AN169" s="147">
        <f t="shared" si="271"/>
        <v>0</v>
      </c>
      <c r="AO169" s="166"/>
      <c r="AP169" s="32"/>
      <c r="AQ169" s="147">
        <f t="shared" ref="AQ169:BB169" si="272">SUM(AQ150:AQ168)</f>
        <v>897743.92499999993</v>
      </c>
      <c r="AR169" s="147">
        <f t="shared" si="272"/>
        <v>6402000</v>
      </c>
      <c r="AS169" s="147">
        <f t="shared" si="272"/>
        <v>0</v>
      </c>
      <c r="AT169" s="147">
        <f t="shared" si="272"/>
        <v>7299743.9250000007</v>
      </c>
      <c r="AU169" s="147">
        <f t="shared" si="272"/>
        <v>2779343.9249999998</v>
      </c>
      <c r="AV169" s="147">
        <f t="shared" si="272"/>
        <v>889200</v>
      </c>
      <c r="AW169" s="147">
        <f t="shared" si="272"/>
        <v>0</v>
      </c>
      <c r="AX169" s="147">
        <f t="shared" si="272"/>
        <v>0</v>
      </c>
      <c r="AY169" s="147">
        <f t="shared" si="272"/>
        <v>0</v>
      </c>
      <c r="AZ169" s="147">
        <f t="shared" si="272"/>
        <v>0</v>
      </c>
      <c r="BA169" s="147">
        <f t="shared" si="272"/>
        <v>0</v>
      </c>
      <c r="BB169" s="147">
        <f t="shared" si="272"/>
        <v>-3631200</v>
      </c>
    </row>
    <row r="170" spans="1:54" s="39" customFormat="1">
      <c r="A170" s="148"/>
      <c r="B170" s="149"/>
      <c r="C170" s="224" t="s">
        <v>429</v>
      </c>
      <c r="D170" s="224"/>
      <c r="E170" s="225"/>
      <c r="F170" s="69"/>
      <c r="G170" s="69"/>
      <c r="H170" s="181" t="s">
        <v>304</v>
      </c>
      <c r="I170" s="150"/>
      <c r="J170" s="150"/>
      <c r="K170" s="150"/>
      <c r="L170" s="151">
        <f>SUM(L184)</f>
        <v>1131200</v>
      </c>
      <c r="M170" s="151">
        <f>SUM(M184)</f>
        <v>188910.40000000002</v>
      </c>
      <c r="N170" s="150"/>
      <c r="O170" s="150"/>
      <c r="P170" s="150"/>
      <c r="Q170" s="150"/>
      <c r="R170" s="151">
        <f t="shared" ref="R170:U170" si="273">SUM(R184)</f>
        <v>0</v>
      </c>
      <c r="S170" s="151">
        <f t="shared" si="273"/>
        <v>0</v>
      </c>
      <c r="T170" s="151">
        <f t="shared" si="273"/>
        <v>0</v>
      </c>
      <c r="U170" s="151">
        <f t="shared" si="273"/>
        <v>0</v>
      </c>
      <c r="V170" s="150"/>
      <c r="W170" s="150"/>
      <c r="X170" s="150"/>
      <c r="Y170" s="151">
        <f t="shared" ref="Y170:AF170" si="274">SUM(Y184)</f>
        <v>0</v>
      </c>
      <c r="Z170" s="151"/>
      <c r="AA170" s="151"/>
      <c r="AB170" s="151">
        <f t="shared" si="274"/>
        <v>0</v>
      </c>
      <c r="AC170" s="151">
        <f t="shared" si="274"/>
        <v>60000</v>
      </c>
      <c r="AD170" s="151">
        <f t="shared" si="274"/>
        <v>0</v>
      </c>
      <c r="AE170" s="151">
        <f t="shared" si="274"/>
        <v>12000</v>
      </c>
      <c r="AF170" s="151">
        <f t="shared" si="274"/>
        <v>72000</v>
      </c>
      <c r="AG170" s="150"/>
      <c r="AH170" s="150"/>
      <c r="AI170" s="150"/>
      <c r="AJ170" s="151">
        <f t="shared" ref="AJ170:AN170" si="275">SUM(AJ184)</f>
        <v>0</v>
      </c>
      <c r="AK170" s="151">
        <f t="shared" si="275"/>
        <v>0</v>
      </c>
      <c r="AL170" s="151">
        <f t="shared" si="275"/>
        <v>0</v>
      </c>
      <c r="AM170" s="151">
        <f t="shared" si="275"/>
        <v>0</v>
      </c>
      <c r="AN170" s="151">
        <f t="shared" si="275"/>
        <v>0</v>
      </c>
      <c r="AO170" s="167"/>
      <c r="AP170" s="40"/>
      <c r="AQ170" s="151">
        <f t="shared" ref="AQ170:BB170" si="276">SUM(AQ184)</f>
        <v>1320110.3999999999</v>
      </c>
      <c r="AR170" s="151">
        <f t="shared" si="276"/>
        <v>72000</v>
      </c>
      <c r="AS170" s="151">
        <f t="shared" si="276"/>
        <v>0</v>
      </c>
      <c r="AT170" s="151">
        <f t="shared" si="276"/>
        <v>1392110.4</v>
      </c>
      <c r="AU170" s="151">
        <f t="shared" si="276"/>
        <v>1392110.4</v>
      </c>
      <c r="AV170" s="151">
        <f t="shared" si="276"/>
        <v>0</v>
      </c>
      <c r="AW170" s="151">
        <f t="shared" si="276"/>
        <v>0</v>
      </c>
      <c r="AX170" s="151">
        <f t="shared" si="276"/>
        <v>0</v>
      </c>
      <c r="AY170" s="151">
        <f t="shared" si="276"/>
        <v>0</v>
      </c>
      <c r="AZ170" s="151">
        <f t="shared" si="276"/>
        <v>0</v>
      </c>
      <c r="BA170" s="151">
        <f t="shared" si="276"/>
        <v>0</v>
      </c>
      <c r="BB170" s="151">
        <f t="shared" si="276"/>
        <v>0</v>
      </c>
    </row>
    <row r="171" spans="1:54" ht="46.8" outlineLevel="2">
      <c r="A171" s="132"/>
      <c r="B171" s="136"/>
      <c r="C171" s="38"/>
      <c r="D171" s="137"/>
      <c r="E171" s="158"/>
      <c r="F171" s="82"/>
      <c r="G171" s="193"/>
      <c r="H171" s="209" t="s">
        <v>456</v>
      </c>
      <c r="I171" s="138"/>
      <c r="J171" s="139"/>
      <c r="K171" s="139"/>
      <c r="L171" s="140" t="str">
        <f>IF(I171&lt;&gt;0,((VLOOKUP(I171,'1. Standard_Cost'!$B$4:$D$9,2)+VLOOKUP(I171,'1. Standard_Cost'!$B$4:$D$9,3))*J171*K171),"0")</f>
        <v>0</v>
      </c>
      <c r="M171" s="140">
        <f>L171*'1. Standard_Cost'!$F$4</f>
        <v>0</v>
      </c>
      <c r="N171" s="141"/>
      <c r="O171" s="141"/>
      <c r="P171" s="141"/>
      <c r="Q171" s="141"/>
      <c r="R171" s="142">
        <f>'1. Standard_Cost'!$B$13*N171*P171</f>
        <v>0</v>
      </c>
      <c r="S171" s="142">
        <f>N171*O171*P171*'1. Standard_Cost'!$C$13</f>
        <v>0</v>
      </c>
      <c r="T171" s="142">
        <f>N171*P171*Q171*'1. Standard_Cost'!$D$13</f>
        <v>0</v>
      </c>
      <c r="U171" s="142">
        <f>N171*O171*'1. Standard_Cost'!$E$13</f>
        <v>0</v>
      </c>
      <c r="V171" s="141"/>
      <c r="W171" s="141"/>
      <c r="X171" s="141"/>
      <c r="Y171" s="142">
        <f>+V171*((X171*'1. Standard_Cost'!$B$17)+(W171*X171*'1. Standard_Cost'!$C$17))</f>
        <v>0</v>
      </c>
      <c r="Z171" s="141"/>
      <c r="AA171" s="141"/>
      <c r="AB171" s="142">
        <f>+Z171*'1. Standard_Cost'!$B$21+AA171*'1. Standard_Cost'!$C$21</f>
        <v>0</v>
      </c>
      <c r="AC171" s="143"/>
      <c r="AD171" s="144"/>
      <c r="AE171" s="142">
        <f>SUM(AD171,AC171,AB171,Y171,U171,T171,S171,R171)*'1. Standard_Cost'!$B$29</f>
        <v>0</v>
      </c>
      <c r="AF171" s="142">
        <f t="shared" ref="AF171:AF183" si="277">SUM(AE171,AD171,AC171,AB171,Y171,U171,T171,S171,R171)</f>
        <v>0</v>
      </c>
      <c r="AG171" s="141"/>
      <c r="AH171" s="141"/>
      <c r="AI171" s="141"/>
      <c r="AJ171" s="145"/>
      <c r="AK171" s="145"/>
      <c r="AL171" s="145"/>
      <c r="AM171" s="142">
        <f>AG171*'1. Standard_Cost'!$B$25+'Incremental_Cost Year 3'!AH171*'1. Standard_Cost'!$C$25+'Incremental_Cost Year 3'!AI171*'1. Standard_Cost'!$D$25+'Incremental_Cost Year 3'!AJ171+'Incremental_Cost Year 3'!AL171+AK171</f>
        <v>0</v>
      </c>
      <c r="AN171" s="142">
        <f>AM171*'1. Standard_Cost'!$C$29</f>
        <v>0</v>
      </c>
      <c r="AO171" s="160"/>
      <c r="AQ171" s="20">
        <f t="shared" ref="AQ171" si="278">L171+M171</f>
        <v>0</v>
      </c>
      <c r="AR171" s="20">
        <f t="shared" ref="AR171" si="279">AF171</f>
        <v>0</v>
      </c>
      <c r="AS171" s="20">
        <f t="shared" ref="AS171" si="280">AM171+AN171</f>
        <v>0</v>
      </c>
      <c r="AT171" s="20">
        <f>SUM(AQ171,AR171,AS171)</f>
        <v>0</v>
      </c>
      <c r="AU171" s="24"/>
      <c r="AV171" s="24"/>
      <c r="AW171" s="24"/>
      <c r="AX171" s="24"/>
      <c r="AY171" s="24"/>
      <c r="AZ171" s="24"/>
      <c r="BA171" s="24"/>
      <c r="BB171" s="25">
        <f t="shared" ref="BB171:BB183" si="281">SUM(AU171:BA171)-AT171</f>
        <v>0</v>
      </c>
    </row>
    <row r="172" spans="1:54" ht="23.4" customHeight="1" outlineLevel="2">
      <c r="A172" s="132"/>
      <c r="B172" s="136"/>
      <c r="C172" s="38"/>
      <c r="D172" s="154"/>
      <c r="E172" s="156"/>
      <c r="F172" s="83"/>
      <c r="G172" s="121"/>
      <c r="H172" s="209" t="s">
        <v>533</v>
      </c>
      <c r="I172" s="138"/>
      <c r="J172" s="139"/>
      <c r="K172" s="139"/>
      <c r="L172" s="140" t="str">
        <f>IF(I172&lt;&gt;0,((VLOOKUP(I172,'1. Standard_Cost'!$B$4:$D$9,2)+VLOOKUP(I172,'1. Standard_Cost'!$B$4:$D$9,3))*J172*K172),"0")</f>
        <v>0</v>
      </c>
      <c r="M172" s="140">
        <f>L172*'1. Standard_Cost'!$F$4</f>
        <v>0</v>
      </c>
      <c r="N172" s="141"/>
      <c r="O172" s="141"/>
      <c r="P172" s="141"/>
      <c r="Q172" s="141"/>
      <c r="R172" s="142">
        <f>'1. Standard_Cost'!$B$13*N172*P172</f>
        <v>0</v>
      </c>
      <c r="S172" s="142">
        <f>N172*O172*P172*'1. Standard_Cost'!$C$13</f>
        <v>0</v>
      </c>
      <c r="T172" s="142">
        <f>N172*P172*Q172*'1. Standard_Cost'!$D$13</f>
        <v>0</v>
      </c>
      <c r="U172" s="142">
        <f>N172*O172*'1. Standard_Cost'!$E$13</f>
        <v>0</v>
      </c>
      <c r="V172" s="141"/>
      <c r="W172" s="141"/>
      <c r="X172" s="141"/>
      <c r="Y172" s="142">
        <f>+V172*((X172*'1. Standard_Cost'!$B$17)+(W172*X172*'1. Standard_Cost'!$C$17))</f>
        <v>0</v>
      </c>
      <c r="Z172" s="141"/>
      <c r="AA172" s="141"/>
      <c r="AB172" s="142">
        <f>+Z172*'1. Standard_Cost'!$B$21+AA172*'1. Standard_Cost'!$C$21</f>
        <v>0</v>
      </c>
      <c r="AC172" s="143"/>
      <c r="AD172" s="144"/>
      <c r="AE172" s="142">
        <f>SUM(AD172,AC172,AB172,Y172,U172,T172,S172,R172)*'1. Standard_Cost'!$B$29</f>
        <v>0</v>
      </c>
      <c r="AF172" s="142">
        <f t="shared" si="277"/>
        <v>0</v>
      </c>
      <c r="AG172" s="141"/>
      <c r="AH172" s="141"/>
      <c r="AI172" s="141"/>
      <c r="AJ172" s="145"/>
      <c r="AK172" s="145"/>
      <c r="AL172" s="145"/>
      <c r="AM172" s="142">
        <f>AG172*'1. Standard_Cost'!$B$25+'Incremental_Cost Year 3'!AH172*'1. Standard_Cost'!$C$25+'Incremental_Cost Year 3'!AI172*'1. Standard_Cost'!$D$25+'Incremental_Cost Year 3'!AJ172+'Incremental_Cost Year 3'!AL172+AK172</f>
        <v>0</v>
      </c>
      <c r="AN172" s="142">
        <f>AM172*'1. Standard_Cost'!$C$29</f>
        <v>0</v>
      </c>
      <c r="AO172" s="160"/>
      <c r="AQ172" s="20">
        <f t="shared" ref="AQ172:AQ183" si="282">L172+M172</f>
        <v>0</v>
      </c>
      <c r="AR172" s="20">
        <f t="shared" ref="AR172:AR183" si="283">AF172</f>
        <v>0</v>
      </c>
      <c r="AS172" s="20">
        <f t="shared" ref="AS172:AS183" si="284">AM172+AN172</f>
        <v>0</v>
      </c>
      <c r="AT172" s="20">
        <f t="shared" ref="AT172:AT183" si="285">SUM(AQ172,AR172,AS172)</f>
        <v>0</v>
      </c>
      <c r="AU172" s="24">
        <f>AT172</f>
        <v>0</v>
      </c>
      <c r="AV172" s="24"/>
      <c r="AW172" s="24"/>
      <c r="AX172" s="24"/>
      <c r="AY172" s="24"/>
      <c r="AZ172" s="24"/>
      <c r="BA172" s="24"/>
      <c r="BB172" s="25">
        <f t="shared" si="281"/>
        <v>0</v>
      </c>
    </row>
    <row r="173" spans="1:54" ht="31.2" outlineLevel="1">
      <c r="A173" s="132"/>
      <c r="B173" s="136"/>
      <c r="C173" s="38"/>
      <c r="D173" s="154"/>
      <c r="E173" s="156"/>
      <c r="F173" s="83"/>
      <c r="G173" s="121"/>
      <c r="H173" s="209" t="s">
        <v>534</v>
      </c>
      <c r="I173" s="138"/>
      <c r="J173" s="139"/>
      <c r="K173" s="139"/>
      <c r="L173" s="140" t="str">
        <f>IF(I173&lt;&gt;0,((VLOOKUP(I173,'1. Standard_Cost'!$B$4:$D$9,2)+VLOOKUP(I173,'1. Standard_Cost'!$B$4:$D$9,3))*J173*K173),"0")</f>
        <v>0</v>
      </c>
      <c r="M173" s="140">
        <f>L173*'1. Standard_Cost'!$F$4</f>
        <v>0</v>
      </c>
      <c r="N173" s="141"/>
      <c r="O173" s="141"/>
      <c r="P173" s="141"/>
      <c r="Q173" s="141"/>
      <c r="R173" s="142">
        <f>'1. Standard_Cost'!$B$13*N173*P173</f>
        <v>0</v>
      </c>
      <c r="S173" s="142">
        <f>N173*O173*P173*'1. Standard_Cost'!$C$13</f>
        <v>0</v>
      </c>
      <c r="T173" s="142">
        <f>N173*P173*Q173*'1. Standard_Cost'!$D$13</f>
        <v>0</v>
      </c>
      <c r="U173" s="142">
        <f>N173*O173*'1. Standard_Cost'!$E$13</f>
        <v>0</v>
      </c>
      <c r="V173" s="141"/>
      <c r="W173" s="141"/>
      <c r="X173" s="141"/>
      <c r="Y173" s="142">
        <f>+V173*((X173*'1. Standard_Cost'!$B$17)+(W173*X173*'1. Standard_Cost'!$C$17))</f>
        <v>0</v>
      </c>
      <c r="Z173" s="141"/>
      <c r="AA173" s="141"/>
      <c r="AB173" s="142">
        <f>+Z173*'1. Standard_Cost'!$B$21+AA173*'1. Standard_Cost'!$C$21</f>
        <v>0</v>
      </c>
      <c r="AC173" s="143"/>
      <c r="AD173" s="144"/>
      <c r="AE173" s="142">
        <f>SUM(AD173,AC173,AB173,Y173,U173,T173,S173,R173)*'1. Standard_Cost'!$B$29</f>
        <v>0</v>
      </c>
      <c r="AF173" s="142">
        <f t="shared" si="277"/>
        <v>0</v>
      </c>
      <c r="AG173" s="141"/>
      <c r="AH173" s="141"/>
      <c r="AI173" s="141"/>
      <c r="AJ173" s="145"/>
      <c r="AK173" s="145"/>
      <c r="AL173" s="145"/>
      <c r="AM173" s="142">
        <f>AG173*'1. Standard_Cost'!$B$25+'Incremental_Cost Year 3'!AH173*'1. Standard_Cost'!$C$25+'Incremental_Cost Year 3'!AI173*'1. Standard_Cost'!$D$25+'Incremental_Cost Year 3'!AJ173+'Incremental_Cost Year 3'!AL173+AK173</f>
        <v>0</v>
      </c>
      <c r="AN173" s="142">
        <f>AM173*'1. Standard_Cost'!$C$29</f>
        <v>0</v>
      </c>
      <c r="AO173" s="160"/>
      <c r="AQ173" s="20">
        <f t="shared" si="282"/>
        <v>0</v>
      </c>
      <c r="AR173" s="20">
        <f t="shared" si="283"/>
        <v>0</v>
      </c>
      <c r="AS173" s="20">
        <f t="shared" si="284"/>
        <v>0</v>
      </c>
      <c r="AT173" s="20">
        <f t="shared" si="285"/>
        <v>0</v>
      </c>
      <c r="AU173" s="24"/>
      <c r="AV173" s="24"/>
      <c r="AW173" s="24"/>
      <c r="AX173" s="24"/>
      <c r="AY173" s="24"/>
      <c r="AZ173" s="24"/>
      <c r="BA173" s="24"/>
      <c r="BB173" s="25">
        <f t="shared" si="281"/>
        <v>0</v>
      </c>
    </row>
    <row r="174" spans="1:54" ht="33.6" customHeight="1" outlineLevel="2">
      <c r="A174" s="132"/>
      <c r="B174" s="136"/>
      <c r="C174" s="38"/>
      <c r="D174" s="154"/>
      <c r="E174" s="156"/>
      <c r="F174" s="83"/>
      <c r="G174" s="121"/>
      <c r="H174" s="209" t="s">
        <v>535</v>
      </c>
      <c r="I174" s="138"/>
      <c r="J174" s="139"/>
      <c r="K174" s="139"/>
      <c r="L174" s="140" t="str">
        <f>IF(I174&lt;&gt;0,((VLOOKUP(I174,'1. Standard_Cost'!$B$4:$D$9,2)+VLOOKUP(I174,'1. Standard_Cost'!$B$4:$D$9,3))*J174*K174),"0")</f>
        <v>0</v>
      </c>
      <c r="M174" s="140">
        <f>L174*'1. Standard_Cost'!$F$4</f>
        <v>0</v>
      </c>
      <c r="N174" s="141"/>
      <c r="O174" s="141"/>
      <c r="P174" s="141"/>
      <c r="Q174" s="141"/>
      <c r="R174" s="142">
        <f>'1. Standard_Cost'!$B$13*N174*P174</f>
        <v>0</v>
      </c>
      <c r="S174" s="142">
        <f>N174*O174*P174*'1. Standard_Cost'!$C$13</f>
        <v>0</v>
      </c>
      <c r="T174" s="142">
        <f>N174*P174*Q174*'1. Standard_Cost'!$D$13</f>
        <v>0</v>
      </c>
      <c r="U174" s="142">
        <f>N174*O174*'1. Standard_Cost'!$E$13</f>
        <v>0</v>
      </c>
      <c r="V174" s="141"/>
      <c r="W174" s="141"/>
      <c r="X174" s="141"/>
      <c r="Y174" s="142">
        <f>+V174*((X174*'1. Standard_Cost'!$B$17)+(W174*X174*'1. Standard_Cost'!$C$17))</f>
        <v>0</v>
      </c>
      <c r="Z174" s="141"/>
      <c r="AA174" s="141"/>
      <c r="AB174" s="142">
        <f>+Z174*'1. Standard_Cost'!$B$21+AA174*'1. Standard_Cost'!$C$21</f>
        <v>0</v>
      </c>
      <c r="AC174" s="143"/>
      <c r="AD174" s="144"/>
      <c r="AE174" s="142">
        <f>SUM(AD174,AC174,AB174,Y174,U174,T174,S174,R174)*'1. Standard_Cost'!$B$29</f>
        <v>0</v>
      </c>
      <c r="AF174" s="142">
        <f t="shared" si="277"/>
        <v>0</v>
      </c>
      <c r="AG174" s="141"/>
      <c r="AH174" s="141"/>
      <c r="AI174" s="141"/>
      <c r="AJ174" s="145"/>
      <c r="AK174" s="145"/>
      <c r="AL174" s="145"/>
      <c r="AM174" s="142">
        <f>AG174*'1. Standard_Cost'!$B$25+'Incremental_Cost Year 3'!AH174*'1. Standard_Cost'!$C$25+'Incremental_Cost Year 3'!AI174*'1. Standard_Cost'!$D$25+'Incremental_Cost Year 3'!AJ174+'Incremental_Cost Year 3'!AL174+AK174</f>
        <v>0</v>
      </c>
      <c r="AN174" s="142">
        <f>AM174*'1. Standard_Cost'!$C$29</f>
        <v>0</v>
      </c>
      <c r="AO174" s="160"/>
      <c r="AQ174" s="20">
        <f t="shared" si="282"/>
        <v>0</v>
      </c>
      <c r="AR174" s="20">
        <f t="shared" si="283"/>
        <v>0</v>
      </c>
      <c r="AS174" s="20">
        <f t="shared" si="284"/>
        <v>0</v>
      </c>
      <c r="AT174" s="20">
        <f t="shared" si="285"/>
        <v>0</v>
      </c>
      <c r="AU174" s="24">
        <f>AT174</f>
        <v>0</v>
      </c>
      <c r="AV174" s="24"/>
      <c r="AW174" s="24"/>
      <c r="AX174" s="24"/>
      <c r="AY174" s="24"/>
      <c r="AZ174" s="24"/>
      <c r="BA174" s="24"/>
      <c r="BB174" s="25">
        <f t="shared" si="281"/>
        <v>0</v>
      </c>
    </row>
    <row r="175" spans="1:54" ht="34.200000000000003" customHeight="1" outlineLevel="2">
      <c r="A175" s="132"/>
      <c r="B175" s="136"/>
      <c r="C175" s="38"/>
      <c r="D175" s="191"/>
      <c r="E175" s="195"/>
      <c r="F175" s="157"/>
      <c r="G175" s="194"/>
      <c r="H175" s="209" t="s">
        <v>536</v>
      </c>
      <c r="I175" s="138"/>
      <c r="J175" s="139"/>
      <c r="K175" s="139"/>
      <c r="L175" s="140" t="str">
        <f>IF(I175&lt;&gt;0,((VLOOKUP(I175,'1. Standard_Cost'!$B$4:$D$9,2)+VLOOKUP(I175,'1. Standard_Cost'!$B$4:$D$9,3))*J175*K175),"0")</f>
        <v>0</v>
      </c>
      <c r="M175" s="140">
        <f>L175*'1. Standard_Cost'!$F$4</f>
        <v>0</v>
      </c>
      <c r="N175" s="141"/>
      <c r="O175" s="141"/>
      <c r="P175" s="141"/>
      <c r="Q175" s="141"/>
      <c r="R175" s="142">
        <f>'1. Standard_Cost'!$B$13*N175*P175</f>
        <v>0</v>
      </c>
      <c r="S175" s="142">
        <f>N175*O175*P175*'1. Standard_Cost'!$C$13</f>
        <v>0</v>
      </c>
      <c r="T175" s="142">
        <f>N175*P175*Q175*'1. Standard_Cost'!$D$13</f>
        <v>0</v>
      </c>
      <c r="U175" s="142">
        <f>N175*O175*'1. Standard_Cost'!$E$13</f>
        <v>0</v>
      </c>
      <c r="V175" s="141"/>
      <c r="W175" s="141"/>
      <c r="X175" s="141"/>
      <c r="Y175" s="142">
        <f>+V175*((X175*'1. Standard_Cost'!$B$17)+(W175*X175*'1. Standard_Cost'!$C$17))</f>
        <v>0</v>
      </c>
      <c r="Z175" s="141"/>
      <c r="AA175" s="141"/>
      <c r="AB175" s="142">
        <f>+Z175*'1. Standard_Cost'!$B$21+AA175*'1. Standard_Cost'!$C$21</f>
        <v>0</v>
      </c>
      <c r="AC175" s="143"/>
      <c r="AD175" s="144"/>
      <c r="AE175" s="142">
        <f>SUM(AD175,AC175,AB175,Y175,U175,T175,S175,R175)*'1. Standard_Cost'!$B$29</f>
        <v>0</v>
      </c>
      <c r="AF175" s="142">
        <f t="shared" si="277"/>
        <v>0</v>
      </c>
      <c r="AG175" s="141"/>
      <c r="AH175" s="141"/>
      <c r="AI175" s="141"/>
      <c r="AJ175" s="145"/>
      <c r="AK175" s="145"/>
      <c r="AL175" s="145"/>
      <c r="AM175" s="142">
        <f>AG175*'1. Standard_Cost'!$B$25+'Incremental_Cost Year 3'!AH175*'1. Standard_Cost'!$C$25+'Incremental_Cost Year 3'!AI175*'1. Standard_Cost'!$D$25+'Incremental_Cost Year 3'!AJ175+'Incremental_Cost Year 3'!AL175+AK175</f>
        <v>0</v>
      </c>
      <c r="AN175" s="142">
        <f>AM175*'1. Standard_Cost'!$C$29</f>
        <v>0</v>
      </c>
      <c r="AO175" s="160"/>
      <c r="AQ175" s="20">
        <f t="shared" si="282"/>
        <v>0</v>
      </c>
      <c r="AR175" s="20">
        <f t="shared" si="283"/>
        <v>0</v>
      </c>
      <c r="AS175" s="20">
        <f t="shared" si="284"/>
        <v>0</v>
      </c>
      <c r="AT175" s="20">
        <f t="shared" si="285"/>
        <v>0</v>
      </c>
      <c r="AU175" s="24">
        <f>AT175</f>
        <v>0</v>
      </c>
      <c r="AV175" s="24"/>
      <c r="AW175" s="24"/>
      <c r="AX175" s="24"/>
      <c r="AY175" s="24"/>
      <c r="AZ175" s="24"/>
      <c r="BA175" s="24"/>
      <c r="BB175" s="25">
        <f t="shared" si="281"/>
        <v>0</v>
      </c>
    </row>
    <row r="176" spans="1:54" ht="46.8" outlineLevel="2">
      <c r="A176" s="132"/>
      <c r="B176" s="136"/>
      <c r="C176" s="38"/>
      <c r="D176" s="84"/>
      <c r="E176" s="84"/>
      <c r="F176" s="84"/>
      <c r="G176" s="83"/>
      <c r="H176" s="209" t="s">
        <v>457</v>
      </c>
      <c r="I176" s="138"/>
      <c r="J176" s="139"/>
      <c r="K176" s="139"/>
      <c r="L176" s="140" t="str">
        <f>IF(I176&lt;&gt;0,((VLOOKUP(I176,'1. Standard_Cost'!$B$4:$D$9,2)+VLOOKUP(I176,'1. Standard_Cost'!$B$4:$D$9,3))*J176*K176),"0")</f>
        <v>0</v>
      </c>
      <c r="M176" s="140">
        <f>L176*'1. Standard_Cost'!$F$4</f>
        <v>0</v>
      </c>
      <c r="N176" s="141"/>
      <c r="O176" s="141"/>
      <c r="P176" s="141"/>
      <c r="Q176" s="141"/>
      <c r="R176" s="142">
        <f>'1. Standard_Cost'!$B$13*N176*P176</f>
        <v>0</v>
      </c>
      <c r="S176" s="142">
        <f>N176*O176*P176*'1. Standard_Cost'!$C$13</f>
        <v>0</v>
      </c>
      <c r="T176" s="142">
        <f>N176*P176*Q176*'1. Standard_Cost'!$D$13</f>
        <v>0</v>
      </c>
      <c r="U176" s="142">
        <f>N176*O176*'1. Standard_Cost'!$E$13</f>
        <v>0</v>
      </c>
      <c r="V176" s="141"/>
      <c r="W176" s="141"/>
      <c r="X176" s="141"/>
      <c r="Y176" s="142">
        <f>+V176*((X176*'1. Standard_Cost'!$B$17)+(W176*X176*'1. Standard_Cost'!$C$17))</f>
        <v>0</v>
      </c>
      <c r="Z176" s="141"/>
      <c r="AA176" s="141"/>
      <c r="AB176" s="142">
        <f>+Z176*'1. Standard_Cost'!$B$21+AA176*'1. Standard_Cost'!$C$21</f>
        <v>0</v>
      </c>
      <c r="AC176" s="143"/>
      <c r="AD176" s="144"/>
      <c r="AE176" s="142">
        <f>SUM(AD176,AC176,AB176,Y176,U176,T176,S176,R176)*'1. Standard_Cost'!$B$29</f>
        <v>0</v>
      </c>
      <c r="AF176" s="142">
        <f t="shared" si="277"/>
        <v>0</v>
      </c>
      <c r="AG176" s="141"/>
      <c r="AH176" s="141"/>
      <c r="AI176" s="141"/>
      <c r="AJ176" s="145"/>
      <c r="AK176" s="145"/>
      <c r="AL176" s="145"/>
      <c r="AM176" s="142">
        <f>AG176*'1. Standard_Cost'!$B$25+'Incremental_Cost Year 3'!AH176*'1. Standard_Cost'!$C$25+'Incremental_Cost Year 3'!AI176*'1. Standard_Cost'!$D$25+'Incremental_Cost Year 3'!AJ176+'Incremental_Cost Year 3'!AL176+AK176</f>
        <v>0</v>
      </c>
      <c r="AN176" s="142">
        <f>AM176*'1. Standard_Cost'!$C$29</f>
        <v>0</v>
      </c>
      <c r="AO176" s="160"/>
      <c r="AQ176" s="20">
        <f t="shared" si="282"/>
        <v>0</v>
      </c>
      <c r="AR176" s="20">
        <f t="shared" si="283"/>
        <v>0</v>
      </c>
      <c r="AS176" s="20">
        <f t="shared" si="284"/>
        <v>0</v>
      </c>
      <c r="AT176" s="20">
        <f t="shared" si="285"/>
        <v>0</v>
      </c>
      <c r="AU176" s="24"/>
      <c r="AV176" s="24"/>
      <c r="AW176" s="24"/>
      <c r="AX176" s="24"/>
      <c r="AY176" s="24"/>
      <c r="AZ176" s="24"/>
      <c r="BA176" s="24"/>
      <c r="BB176" s="25">
        <f t="shared" si="281"/>
        <v>0</v>
      </c>
    </row>
    <row r="177" spans="1:54" ht="25.95" customHeight="1" outlineLevel="2">
      <c r="A177" s="132"/>
      <c r="B177" s="136"/>
      <c r="C177" s="38"/>
      <c r="D177" s="84"/>
      <c r="E177" s="84"/>
      <c r="F177" s="84"/>
      <c r="G177" s="83"/>
      <c r="H177" s="209" t="s">
        <v>537</v>
      </c>
      <c r="I177" s="138"/>
      <c r="J177" s="139"/>
      <c r="K177" s="139"/>
      <c r="L177" s="140" t="str">
        <f>IF(I177&lt;&gt;0,((VLOOKUP(I177,'1. Standard_Cost'!$B$4:$D$9,2)+VLOOKUP(I177,'1. Standard_Cost'!$B$4:$D$9,3))*J177*K177),"0")</f>
        <v>0</v>
      </c>
      <c r="M177" s="140">
        <f>L177*'1. Standard_Cost'!$F$4</f>
        <v>0</v>
      </c>
      <c r="N177" s="141">
        <v>0</v>
      </c>
      <c r="O177" s="141">
        <v>0</v>
      </c>
      <c r="P177" s="141">
        <v>0</v>
      </c>
      <c r="Q177" s="141"/>
      <c r="R177" s="142">
        <f>'1. Standard_Cost'!$B$13*N177*P177</f>
        <v>0</v>
      </c>
      <c r="S177" s="142">
        <f>N177*O177*P177*'1. Standard_Cost'!$C$13</f>
        <v>0</v>
      </c>
      <c r="T177" s="142">
        <f>N177*P177*Q177*'1. Standard_Cost'!$D$13</f>
        <v>0</v>
      </c>
      <c r="U177" s="142">
        <f>N177*O177*'1. Standard_Cost'!$E$13</f>
        <v>0</v>
      </c>
      <c r="V177" s="141"/>
      <c r="W177" s="141"/>
      <c r="X177" s="141"/>
      <c r="Y177" s="142">
        <f>+V177*((X177*'1. Standard_Cost'!$B$17)+(W177*X177*'1. Standard_Cost'!$C$17))</f>
        <v>0</v>
      </c>
      <c r="Z177" s="141"/>
      <c r="AA177" s="141"/>
      <c r="AB177" s="142">
        <f>+Z177*'1. Standard_Cost'!$B$21+AA177*'1. Standard_Cost'!$C$21</f>
        <v>0</v>
      </c>
      <c r="AC177" s="143"/>
      <c r="AD177" s="144"/>
      <c r="AE177" s="142">
        <f>SUM(AD177,AC177,AB177,Y177,U177,T177,S177,R177)*'1. Standard_Cost'!$B$29</f>
        <v>0</v>
      </c>
      <c r="AF177" s="142">
        <f t="shared" si="277"/>
        <v>0</v>
      </c>
      <c r="AG177" s="141"/>
      <c r="AH177" s="141"/>
      <c r="AI177" s="141"/>
      <c r="AJ177" s="145"/>
      <c r="AK177" s="145"/>
      <c r="AL177" s="145"/>
      <c r="AM177" s="142">
        <f>AG177*'1. Standard_Cost'!$B$25+'Incremental_Cost Year 3'!AH177*'1. Standard_Cost'!$C$25+'Incremental_Cost Year 3'!AI177*'1. Standard_Cost'!$D$25+'Incremental_Cost Year 3'!AJ177+'Incremental_Cost Year 3'!AL177+AK177</f>
        <v>0</v>
      </c>
      <c r="AN177" s="142">
        <f>AM177*'1. Standard_Cost'!$C$29</f>
        <v>0</v>
      </c>
      <c r="AO177" s="160"/>
      <c r="AQ177" s="20">
        <f t="shared" si="282"/>
        <v>0</v>
      </c>
      <c r="AR177" s="20">
        <f t="shared" si="283"/>
        <v>0</v>
      </c>
      <c r="AS177" s="20">
        <f t="shared" si="284"/>
        <v>0</v>
      </c>
      <c r="AT177" s="20">
        <f t="shared" si="285"/>
        <v>0</v>
      </c>
      <c r="AU177" s="24">
        <f>AT177</f>
        <v>0</v>
      </c>
      <c r="AV177" s="24"/>
      <c r="AW177" s="24"/>
      <c r="AX177" s="24"/>
      <c r="AY177" s="24"/>
      <c r="AZ177" s="24"/>
      <c r="BA177" s="24"/>
      <c r="BB177" s="25">
        <f t="shared" si="281"/>
        <v>0</v>
      </c>
    </row>
    <row r="178" spans="1:54" ht="31.2" outlineLevel="1">
      <c r="A178" s="132"/>
      <c r="B178" s="136"/>
      <c r="C178" s="38"/>
      <c r="D178" s="84"/>
      <c r="E178" s="84"/>
      <c r="F178" s="84"/>
      <c r="G178" s="83"/>
      <c r="H178" s="209" t="s">
        <v>458</v>
      </c>
      <c r="I178" s="138"/>
      <c r="J178" s="139"/>
      <c r="K178" s="139"/>
      <c r="L178" s="140" t="str">
        <f>IF(I178&lt;&gt;0,((VLOOKUP(I178,'1. Standard_Cost'!$B$4:$D$9,2)+VLOOKUP(I178,'1. Standard_Cost'!$B$4:$D$9,3))*J178*K178),"0")</f>
        <v>0</v>
      </c>
      <c r="M178" s="140">
        <f>L178*'1. Standard_Cost'!$F$4</f>
        <v>0</v>
      </c>
      <c r="N178" s="141"/>
      <c r="O178" s="141"/>
      <c r="P178" s="141"/>
      <c r="Q178" s="141"/>
      <c r="R178" s="142">
        <f>'1. Standard_Cost'!$B$13*N178*P178</f>
        <v>0</v>
      </c>
      <c r="S178" s="142">
        <f>N178*O178*P178*'1. Standard_Cost'!$C$13</f>
        <v>0</v>
      </c>
      <c r="T178" s="142">
        <f>N178*P178*Q178*'1. Standard_Cost'!$D$13</f>
        <v>0</v>
      </c>
      <c r="U178" s="142">
        <f>N178*O178*'1. Standard_Cost'!$E$13</f>
        <v>0</v>
      </c>
      <c r="V178" s="141"/>
      <c r="W178" s="141"/>
      <c r="X178" s="141"/>
      <c r="Y178" s="142">
        <f>+V178*((X178*'1. Standard_Cost'!$B$17)+(W178*X178*'1. Standard_Cost'!$C$17))</f>
        <v>0</v>
      </c>
      <c r="Z178" s="141"/>
      <c r="AA178" s="141"/>
      <c r="AB178" s="142">
        <f>+Z178*'1. Standard_Cost'!$B$21+AA178*'1. Standard_Cost'!$C$21</f>
        <v>0</v>
      </c>
      <c r="AC178" s="143"/>
      <c r="AD178" s="144"/>
      <c r="AE178" s="142">
        <f>SUM(AD178,AC178,AB178,Y178,U178,T178,S178,R178)*'1. Standard_Cost'!$B$29</f>
        <v>0</v>
      </c>
      <c r="AF178" s="142">
        <f t="shared" si="277"/>
        <v>0</v>
      </c>
      <c r="AG178" s="141"/>
      <c r="AH178" s="141"/>
      <c r="AI178" s="141"/>
      <c r="AJ178" s="145"/>
      <c r="AK178" s="145"/>
      <c r="AL178" s="145"/>
      <c r="AM178" s="142">
        <f>AG178*'1. Standard_Cost'!$B$25+'Incremental_Cost Year 3'!AH178*'1. Standard_Cost'!$C$25+'Incremental_Cost Year 3'!AI178*'1. Standard_Cost'!$D$25+'Incremental_Cost Year 3'!AJ178+'Incremental_Cost Year 3'!AL178+AK178</f>
        <v>0</v>
      </c>
      <c r="AN178" s="142">
        <f>AM178*'1. Standard_Cost'!$C$29</f>
        <v>0</v>
      </c>
      <c r="AO178" s="160"/>
      <c r="AQ178" s="20">
        <f t="shared" si="282"/>
        <v>0</v>
      </c>
      <c r="AR178" s="20">
        <f t="shared" si="283"/>
        <v>0</v>
      </c>
      <c r="AS178" s="20">
        <f t="shared" si="284"/>
        <v>0</v>
      </c>
      <c r="AT178" s="20">
        <f t="shared" si="285"/>
        <v>0</v>
      </c>
      <c r="AU178" s="24"/>
      <c r="AV178" s="24"/>
      <c r="AW178" s="24"/>
      <c r="AX178" s="24"/>
      <c r="AY178" s="24"/>
      <c r="AZ178" s="24"/>
      <c r="BA178" s="24"/>
      <c r="BB178" s="25">
        <f t="shared" si="281"/>
        <v>0</v>
      </c>
    </row>
    <row r="179" spans="1:54" ht="48.6" customHeight="1">
      <c r="A179" s="132"/>
      <c r="B179" s="136"/>
      <c r="C179" s="38"/>
      <c r="D179" s="84"/>
      <c r="E179" s="84"/>
      <c r="F179" s="84"/>
      <c r="G179" s="83"/>
      <c r="H179" s="209" t="s">
        <v>538</v>
      </c>
      <c r="I179" s="138"/>
      <c r="J179" s="139"/>
      <c r="K179" s="139"/>
      <c r="L179" s="140" t="str">
        <f>IF(I179&lt;&gt;0,((VLOOKUP(I179,'1. Standard_Cost'!$B$4:$D$9,2)+VLOOKUP(I179,'1. Standard_Cost'!$B$4:$D$9,3))*J179*K179),"0")</f>
        <v>0</v>
      </c>
      <c r="M179" s="140">
        <f>L179*'1. Standard_Cost'!$F$4</f>
        <v>0</v>
      </c>
      <c r="N179" s="141"/>
      <c r="O179" s="141"/>
      <c r="P179" s="141"/>
      <c r="Q179" s="141"/>
      <c r="R179" s="142">
        <f>'1. Standard_Cost'!$B$13*N179*P179</f>
        <v>0</v>
      </c>
      <c r="S179" s="142">
        <f>N179*O179*P179*'1. Standard_Cost'!$C$13</f>
        <v>0</v>
      </c>
      <c r="T179" s="142">
        <f>N179*P179*Q179*'1. Standard_Cost'!$D$13</f>
        <v>0</v>
      </c>
      <c r="U179" s="142">
        <f>N179*O179*'1. Standard_Cost'!$E$13</f>
        <v>0</v>
      </c>
      <c r="V179" s="141"/>
      <c r="W179" s="141"/>
      <c r="X179" s="141"/>
      <c r="Y179" s="142">
        <f>+V179*((X179*'1. Standard_Cost'!$B$17)+(W179*X179*'1. Standard_Cost'!$C$17))</f>
        <v>0</v>
      </c>
      <c r="Z179" s="141"/>
      <c r="AA179" s="141"/>
      <c r="AB179" s="142">
        <f>+Z179*'1. Standard_Cost'!$B$21+AA179*'1. Standard_Cost'!$C$21</f>
        <v>0</v>
      </c>
      <c r="AC179" s="143">
        <f>30*2000</f>
        <v>60000</v>
      </c>
      <c r="AD179" s="144"/>
      <c r="AE179" s="142">
        <f>SUM(AD179,AC179,AB179,Y179,U179,T179,S179,R179)*'1. Standard_Cost'!$B$29</f>
        <v>12000</v>
      </c>
      <c r="AF179" s="142">
        <f t="shared" si="277"/>
        <v>72000</v>
      </c>
      <c r="AG179" s="141"/>
      <c r="AH179" s="141"/>
      <c r="AI179" s="141"/>
      <c r="AJ179" s="145"/>
      <c r="AK179" s="145"/>
      <c r="AL179" s="145"/>
      <c r="AM179" s="142">
        <f>AG179*'1. Standard_Cost'!$B$25+'Incremental_Cost Year 3'!AH179*'1. Standard_Cost'!$C$25+'Incremental_Cost Year 3'!AI179*'1. Standard_Cost'!$D$25+'Incremental_Cost Year 3'!AJ179+'Incremental_Cost Year 3'!AL179+AK179</f>
        <v>0</v>
      </c>
      <c r="AN179" s="142">
        <f>AM179*'1. Standard_Cost'!$C$29</f>
        <v>0</v>
      </c>
      <c r="AO179" s="160"/>
      <c r="AQ179" s="20">
        <f t="shared" si="282"/>
        <v>0</v>
      </c>
      <c r="AR179" s="20">
        <f t="shared" si="283"/>
        <v>72000</v>
      </c>
      <c r="AS179" s="20">
        <f t="shared" si="284"/>
        <v>0</v>
      </c>
      <c r="AT179" s="20">
        <f t="shared" si="285"/>
        <v>72000</v>
      </c>
      <c r="AU179" s="24">
        <f>AT179</f>
        <v>72000</v>
      </c>
      <c r="AV179" s="24"/>
      <c r="AW179" s="24"/>
      <c r="AX179" s="24"/>
      <c r="AY179" s="24"/>
      <c r="AZ179" s="24"/>
      <c r="BA179" s="24"/>
      <c r="BB179" s="25">
        <f t="shared" si="281"/>
        <v>0</v>
      </c>
    </row>
    <row r="180" spans="1:54" ht="46.8" outlineLevel="2">
      <c r="A180" s="132"/>
      <c r="B180" s="136"/>
      <c r="C180" s="38"/>
      <c r="D180" s="84"/>
      <c r="E180" s="84"/>
      <c r="F180" s="84"/>
      <c r="G180" s="83"/>
      <c r="H180" s="209" t="s">
        <v>459</v>
      </c>
      <c r="I180" s="138"/>
      <c r="J180" s="139"/>
      <c r="K180" s="139"/>
      <c r="L180" s="140" t="str">
        <f>IF(I180&lt;&gt;0,((VLOOKUP(I180,'1. Standard_Cost'!$B$4:$D$9,2)+VLOOKUP(I180,'1. Standard_Cost'!$B$4:$D$9,3))*J180*K180),"0")</f>
        <v>0</v>
      </c>
      <c r="M180" s="140">
        <f>L180*'1. Standard_Cost'!$F$4</f>
        <v>0</v>
      </c>
      <c r="N180" s="141"/>
      <c r="O180" s="141"/>
      <c r="P180" s="141"/>
      <c r="Q180" s="141"/>
      <c r="R180" s="142">
        <f>'1. Standard_Cost'!$B$13*N180*P180</f>
        <v>0</v>
      </c>
      <c r="S180" s="142">
        <f>N180*O180*P180*'1. Standard_Cost'!$C$13</f>
        <v>0</v>
      </c>
      <c r="T180" s="142">
        <f>N180*P180*Q180*'1. Standard_Cost'!$D$13</f>
        <v>0</v>
      </c>
      <c r="U180" s="142">
        <f>N180*O180*'1. Standard_Cost'!$E$13</f>
        <v>0</v>
      </c>
      <c r="V180" s="141"/>
      <c r="W180" s="141"/>
      <c r="X180" s="141"/>
      <c r="Y180" s="142">
        <f>+V180*((X180*'1. Standard_Cost'!$B$17)+(W180*X180*'1. Standard_Cost'!$C$17))</f>
        <v>0</v>
      </c>
      <c r="Z180" s="141"/>
      <c r="AA180" s="141"/>
      <c r="AB180" s="142">
        <f>+Z180*'1. Standard_Cost'!$B$21+AA180*'1. Standard_Cost'!$C$21</f>
        <v>0</v>
      </c>
      <c r="AC180" s="143"/>
      <c r="AD180" s="144"/>
      <c r="AE180" s="142">
        <f>SUM(AD180,AC180,AB180,Y180,U180,T180,S180,R180)*'1. Standard_Cost'!$B$29</f>
        <v>0</v>
      </c>
      <c r="AF180" s="142">
        <f t="shared" si="277"/>
        <v>0</v>
      </c>
      <c r="AG180" s="141"/>
      <c r="AH180" s="141"/>
      <c r="AI180" s="141"/>
      <c r="AJ180" s="145"/>
      <c r="AK180" s="145"/>
      <c r="AL180" s="145"/>
      <c r="AM180" s="142">
        <f>AG180*'1. Standard_Cost'!$B$25+'Incremental_Cost Year 3'!AH180*'1. Standard_Cost'!$C$25+'Incremental_Cost Year 3'!AI180*'1. Standard_Cost'!$D$25+'Incremental_Cost Year 3'!AJ180+'Incremental_Cost Year 3'!AL180+AK180</f>
        <v>0</v>
      </c>
      <c r="AN180" s="142">
        <f>AM180*'1. Standard_Cost'!$C$29</f>
        <v>0</v>
      </c>
      <c r="AO180" s="160"/>
      <c r="AQ180" s="20">
        <f t="shared" si="282"/>
        <v>0</v>
      </c>
      <c r="AR180" s="20">
        <f t="shared" si="283"/>
        <v>0</v>
      </c>
      <c r="AS180" s="20">
        <f t="shared" si="284"/>
        <v>0</v>
      </c>
      <c r="AT180" s="20">
        <f t="shared" si="285"/>
        <v>0</v>
      </c>
      <c r="AU180" s="24"/>
      <c r="AV180" s="24"/>
      <c r="AW180" s="24"/>
      <c r="AX180" s="24"/>
      <c r="AY180" s="24"/>
      <c r="AZ180" s="24"/>
      <c r="BA180" s="24"/>
      <c r="BB180" s="25">
        <f t="shared" si="281"/>
        <v>0</v>
      </c>
    </row>
    <row r="181" spans="1:54" ht="15.6" outlineLevel="2">
      <c r="A181" s="132"/>
      <c r="B181" s="136"/>
      <c r="C181" s="38"/>
      <c r="D181" s="84"/>
      <c r="E181" s="84"/>
      <c r="F181" s="84"/>
      <c r="G181" s="83"/>
      <c r="H181" s="209" t="s">
        <v>539</v>
      </c>
      <c r="I181" s="138" t="s">
        <v>5</v>
      </c>
      <c r="J181" s="139">
        <v>1</v>
      </c>
      <c r="K181" s="139">
        <v>16</v>
      </c>
      <c r="L181" s="140">
        <f>IF(I181&lt;&gt;0,((VLOOKUP(I181,'1. Standard_Cost'!$B$4:$D$9,2)+VLOOKUP(I181,'1. Standard_Cost'!$B$4:$D$9,3))*J181*K181),"0")</f>
        <v>1131200</v>
      </c>
      <c r="M181" s="140">
        <f>L181*'1. Standard_Cost'!$F$4</f>
        <v>188910.40000000002</v>
      </c>
      <c r="N181" s="141"/>
      <c r="O181" s="141"/>
      <c r="P181" s="141"/>
      <c r="Q181" s="141"/>
      <c r="R181" s="142">
        <f>'1. Standard_Cost'!$B$13*N181*P181</f>
        <v>0</v>
      </c>
      <c r="S181" s="142">
        <f>N181*O181*P181*'1. Standard_Cost'!$C$13</f>
        <v>0</v>
      </c>
      <c r="T181" s="142">
        <f>N181*P181*Q181*'1. Standard_Cost'!$D$13</f>
        <v>0</v>
      </c>
      <c r="U181" s="142">
        <f>N181*O181*'1. Standard_Cost'!$E$13</f>
        <v>0</v>
      </c>
      <c r="V181" s="141"/>
      <c r="W181" s="141"/>
      <c r="X181" s="141"/>
      <c r="Y181" s="142">
        <f>+V181*((X181*'1. Standard_Cost'!$B$17)+(W181*X181*'1. Standard_Cost'!$C$17))</f>
        <v>0</v>
      </c>
      <c r="Z181" s="141"/>
      <c r="AA181" s="141"/>
      <c r="AB181" s="142">
        <f>+Z181*'1. Standard_Cost'!$B$21+AA181*'1. Standard_Cost'!$C$21</f>
        <v>0</v>
      </c>
      <c r="AC181" s="143"/>
      <c r="AD181" s="144"/>
      <c r="AE181" s="142">
        <f>SUM(AD181,AC181,AB181,Y181,U181,T181,S181,R181)*'1. Standard_Cost'!$B$29</f>
        <v>0</v>
      </c>
      <c r="AF181" s="142">
        <f t="shared" si="277"/>
        <v>0</v>
      </c>
      <c r="AG181" s="141"/>
      <c r="AH181" s="141"/>
      <c r="AI181" s="141"/>
      <c r="AJ181" s="145"/>
      <c r="AK181" s="145"/>
      <c r="AL181" s="145"/>
      <c r="AM181" s="142">
        <f>AG181*'1. Standard_Cost'!$B$25+'Incremental_Cost Year 3'!AH181*'1. Standard_Cost'!$C$25+'Incremental_Cost Year 3'!AI181*'1. Standard_Cost'!$D$25+'Incremental_Cost Year 3'!AJ181+'Incremental_Cost Year 3'!AL181+AK181</f>
        <v>0</v>
      </c>
      <c r="AN181" s="142">
        <f>AM181*'1. Standard_Cost'!$C$29</f>
        <v>0</v>
      </c>
      <c r="AO181" s="160"/>
      <c r="AQ181" s="20">
        <f t="shared" si="282"/>
        <v>1320110.3999999999</v>
      </c>
      <c r="AR181" s="20">
        <f t="shared" si="283"/>
        <v>0</v>
      </c>
      <c r="AS181" s="20">
        <f t="shared" si="284"/>
        <v>0</v>
      </c>
      <c r="AT181" s="20">
        <f t="shared" si="285"/>
        <v>1320110.3999999999</v>
      </c>
      <c r="AU181" s="24">
        <f>AT181</f>
        <v>1320110.3999999999</v>
      </c>
      <c r="AV181" s="24"/>
      <c r="AW181" s="24"/>
      <c r="AX181" s="24"/>
      <c r="AY181" s="24"/>
      <c r="AZ181" s="24"/>
      <c r="BA181" s="24"/>
      <c r="BB181" s="25">
        <f t="shared" si="281"/>
        <v>0</v>
      </c>
    </row>
    <row r="182" spans="1:54" ht="46.8" outlineLevel="2">
      <c r="A182" s="132"/>
      <c r="B182" s="136"/>
      <c r="C182" s="38"/>
      <c r="D182" s="84"/>
      <c r="E182" s="84"/>
      <c r="F182" s="84"/>
      <c r="G182" s="83"/>
      <c r="H182" s="209" t="s">
        <v>460</v>
      </c>
      <c r="I182" s="138"/>
      <c r="J182" s="139"/>
      <c r="K182" s="139"/>
      <c r="L182" s="140" t="str">
        <f>IF(I182&lt;&gt;0,((VLOOKUP(I182,'1. Standard_Cost'!$B$4:$D$9,2)+VLOOKUP(I182,'1. Standard_Cost'!$B$4:$D$9,3))*J182*K182),"0")</f>
        <v>0</v>
      </c>
      <c r="M182" s="140">
        <f>L182*'1. Standard_Cost'!$F$4</f>
        <v>0</v>
      </c>
      <c r="N182" s="141"/>
      <c r="O182" s="141"/>
      <c r="P182" s="141"/>
      <c r="Q182" s="141"/>
      <c r="R182" s="142">
        <f>'1. Standard_Cost'!$B$13*N182*P182</f>
        <v>0</v>
      </c>
      <c r="S182" s="142">
        <f>N182*O182*P182*'1. Standard_Cost'!$C$13</f>
        <v>0</v>
      </c>
      <c r="T182" s="142">
        <f>N182*P182*Q182*'1. Standard_Cost'!$D$13</f>
        <v>0</v>
      </c>
      <c r="U182" s="142">
        <f>N182*O182*'1. Standard_Cost'!$E$13</f>
        <v>0</v>
      </c>
      <c r="V182" s="141"/>
      <c r="W182" s="141"/>
      <c r="X182" s="141"/>
      <c r="Y182" s="142">
        <f>+V182*((X182*'1. Standard_Cost'!$B$17)+(W182*X182*'1. Standard_Cost'!$C$17))</f>
        <v>0</v>
      </c>
      <c r="Z182" s="141"/>
      <c r="AA182" s="141"/>
      <c r="AB182" s="142">
        <f>+Z182*'1. Standard_Cost'!$B$21+AA182*'1. Standard_Cost'!$C$21</f>
        <v>0</v>
      </c>
      <c r="AC182" s="143"/>
      <c r="AD182" s="144"/>
      <c r="AE182" s="142">
        <f>SUM(AD182,AC182,AB182,Y182,U182,T182,S182,R182)*'1. Standard_Cost'!$B$29</f>
        <v>0</v>
      </c>
      <c r="AF182" s="142">
        <f t="shared" si="277"/>
        <v>0</v>
      </c>
      <c r="AG182" s="141"/>
      <c r="AH182" s="141"/>
      <c r="AI182" s="141"/>
      <c r="AJ182" s="145"/>
      <c r="AK182" s="145"/>
      <c r="AL182" s="145"/>
      <c r="AM182" s="142">
        <f>AG182*'1. Standard_Cost'!$B$25+'Incremental_Cost Year 3'!AH182*'1. Standard_Cost'!$C$25+'Incremental_Cost Year 3'!AI182*'1. Standard_Cost'!$D$25+'Incremental_Cost Year 3'!AJ182+'Incremental_Cost Year 3'!AL182+AK182</f>
        <v>0</v>
      </c>
      <c r="AN182" s="142">
        <f>AM182*'1. Standard_Cost'!$C$29</f>
        <v>0</v>
      </c>
      <c r="AO182" s="160"/>
      <c r="AQ182" s="20">
        <f t="shared" si="282"/>
        <v>0</v>
      </c>
      <c r="AR182" s="20">
        <f t="shared" si="283"/>
        <v>0</v>
      </c>
      <c r="AS182" s="20">
        <f t="shared" si="284"/>
        <v>0</v>
      </c>
      <c r="AT182" s="20">
        <f t="shared" si="285"/>
        <v>0</v>
      </c>
      <c r="AU182" s="24"/>
      <c r="AV182" s="24"/>
      <c r="AW182" s="24"/>
      <c r="AX182" s="24"/>
      <c r="AY182" s="24"/>
      <c r="AZ182" s="24"/>
      <c r="BA182" s="24"/>
      <c r="BB182" s="25">
        <f t="shared" si="281"/>
        <v>0</v>
      </c>
    </row>
    <row r="183" spans="1:54" ht="15.6" outlineLevel="2">
      <c r="A183" s="132"/>
      <c r="B183" s="136"/>
      <c r="C183" s="38"/>
      <c r="D183" s="84"/>
      <c r="E183" s="84"/>
      <c r="F183" s="84"/>
      <c r="G183" s="83"/>
      <c r="H183" s="209" t="s">
        <v>540</v>
      </c>
      <c r="I183" s="138"/>
      <c r="J183" s="139"/>
      <c r="K183" s="139"/>
      <c r="L183" s="140" t="str">
        <f>IF(I183&lt;&gt;0,((VLOOKUP(I183,'1. Standard_Cost'!$B$4:$D$9,2)+VLOOKUP(I183,'1. Standard_Cost'!$B$4:$D$9,3))*J183*K183),"0")</f>
        <v>0</v>
      </c>
      <c r="M183" s="140">
        <f>L183*'1. Standard_Cost'!$F$4</f>
        <v>0</v>
      </c>
      <c r="N183" s="141"/>
      <c r="O183" s="141"/>
      <c r="P183" s="141"/>
      <c r="Q183" s="141"/>
      <c r="R183" s="142">
        <f>'1. Standard_Cost'!$B$13*N183*P183</f>
        <v>0</v>
      </c>
      <c r="S183" s="142">
        <f>N183*O183*P183*'1. Standard_Cost'!$C$13</f>
        <v>0</v>
      </c>
      <c r="T183" s="142">
        <f>N183*P183*Q183*'1. Standard_Cost'!$D$13</f>
        <v>0</v>
      </c>
      <c r="U183" s="142">
        <f>N183*O183*'1. Standard_Cost'!$E$13</f>
        <v>0</v>
      </c>
      <c r="V183" s="141"/>
      <c r="W183" s="141"/>
      <c r="X183" s="141"/>
      <c r="Y183" s="142">
        <f>+V183*((X183*'1. Standard_Cost'!$B$17)+(W183*X183*'1. Standard_Cost'!$C$17))</f>
        <v>0</v>
      </c>
      <c r="Z183" s="141"/>
      <c r="AA183" s="141"/>
      <c r="AB183" s="142">
        <f>+Z183*'1. Standard_Cost'!$B$21+AA183*'1. Standard_Cost'!$C$21</f>
        <v>0</v>
      </c>
      <c r="AC183" s="143"/>
      <c r="AD183" s="144"/>
      <c r="AE183" s="142">
        <f>SUM(AD183,AC183,AB183,Y183,U183,T183,S183,R183)*'1. Standard_Cost'!$B$29</f>
        <v>0</v>
      </c>
      <c r="AF183" s="142">
        <f t="shared" si="277"/>
        <v>0</v>
      </c>
      <c r="AG183" s="141"/>
      <c r="AH183" s="141"/>
      <c r="AI183" s="141"/>
      <c r="AJ183" s="145"/>
      <c r="AK183" s="145"/>
      <c r="AL183" s="145"/>
      <c r="AM183" s="142">
        <f>AG183*'1. Standard_Cost'!$B$25+'Incremental_Cost Year 3'!AH183*'1. Standard_Cost'!$C$25+'Incremental_Cost Year 3'!AI183*'1. Standard_Cost'!$D$25+'Incremental_Cost Year 3'!AJ183+'Incremental_Cost Year 3'!AL183+AK183</f>
        <v>0</v>
      </c>
      <c r="AN183" s="142">
        <f>AM183*'1. Standard_Cost'!$C$29</f>
        <v>0</v>
      </c>
      <c r="AO183" s="190"/>
      <c r="AQ183" s="20">
        <f t="shared" si="282"/>
        <v>0</v>
      </c>
      <c r="AR183" s="20">
        <f t="shared" si="283"/>
        <v>0</v>
      </c>
      <c r="AS183" s="20">
        <f t="shared" si="284"/>
        <v>0</v>
      </c>
      <c r="AT183" s="20">
        <f t="shared" si="285"/>
        <v>0</v>
      </c>
      <c r="AU183" s="24"/>
      <c r="AV183" s="24"/>
      <c r="AW183" s="24"/>
      <c r="AX183" s="24"/>
      <c r="AY183" s="24"/>
      <c r="AZ183" s="24"/>
      <c r="BA183" s="24"/>
      <c r="BB183" s="25">
        <f t="shared" si="281"/>
        <v>0</v>
      </c>
    </row>
    <row r="184" spans="1:54" ht="55.2" outlineLevel="1">
      <c r="A184" s="132"/>
      <c r="B184" s="136"/>
      <c r="C184" s="38"/>
      <c r="D184" s="46" t="s">
        <v>596</v>
      </c>
      <c r="E184" s="86" t="s">
        <v>430</v>
      </c>
      <c r="F184" s="88" t="s">
        <v>438</v>
      </c>
      <c r="G184" s="89" t="s">
        <v>434</v>
      </c>
      <c r="H184" s="183" t="s">
        <v>305</v>
      </c>
      <c r="I184" s="146"/>
      <c r="J184" s="146"/>
      <c r="K184" s="146"/>
      <c r="L184" s="147">
        <f>SUM(L171:L183)</f>
        <v>1131200</v>
      </c>
      <c r="M184" s="147">
        <f>SUM(M171:M183)</f>
        <v>188910.40000000002</v>
      </c>
      <c r="N184" s="146"/>
      <c r="O184" s="146"/>
      <c r="P184" s="146"/>
      <c r="Q184" s="146"/>
      <c r="R184" s="147">
        <f t="shared" ref="R184:U184" si="286">SUM(R171:R183)</f>
        <v>0</v>
      </c>
      <c r="S184" s="147">
        <f t="shared" si="286"/>
        <v>0</v>
      </c>
      <c r="T184" s="147">
        <f t="shared" si="286"/>
        <v>0</v>
      </c>
      <c r="U184" s="147">
        <f t="shared" si="286"/>
        <v>0</v>
      </c>
      <c r="V184" s="146"/>
      <c r="W184" s="146"/>
      <c r="X184" s="146"/>
      <c r="Y184" s="147">
        <f>SUM(Y171:Y183)</f>
        <v>0</v>
      </c>
      <c r="Z184" s="147"/>
      <c r="AA184" s="146"/>
      <c r="AB184" s="147">
        <f t="shared" ref="AB184:AF184" si="287">SUM(AB171:AB183)</f>
        <v>0</v>
      </c>
      <c r="AC184" s="147">
        <f t="shared" si="287"/>
        <v>60000</v>
      </c>
      <c r="AD184" s="147">
        <f t="shared" si="287"/>
        <v>0</v>
      </c>
      <c r="AE184" s="147">
        <f t="shared" si="287"/>
        <v>12000</v>
      </c>
      <c r="AF184" s="147">
        <f t="shared" si="287"/>
        <v>72000</v>
      </c>
      <c r="AG184" s="146"/>
      <c r="AH184" s="146"/>
      <c r="AI184" s="146"/>
      <c r="AJ184" s="147">
        <f t="shared" ref="AJ184:AN184" si="288">SUM(AJ171:AJ183)</f>
        <v>0</v>
      </c>
      <c r="AK184" s="147">
        <f t="shared" si="288"/>
        <v>0</v>
      </c>
      <c r="AL184" s="147">
        <f t="shared" si="288"/>
        <v>0</v>
      </c>
      <c r="AM184" s="147">
        <f t="shared" si="288"/>
        <v>0</v>
      </c>
      <c r="AN184" s="147">
        <f t="shared" si="288"/>
        <v>0</v>
      </c>
      <c r="AO184" s="166"/>
      <c r="AP184" s="32"/>
      <c r="AQ184" s="147">
        <f t="shared" ref="AQ184:BB184" si="289">SUM(AQ171:AQ183)</f>
        <v>1320110.3999999999</v>
      </c>
      <c r="AR184" s="147">
        <f t="shared" si="289"/>
        <v>72000</v>
      </c>
      <c r="AS184" s="147">
        <f t="shared" si="289"/>
        <v>0</v>
      </c>
      <c r="AT184" s="147">
        <f t="shared" si="289"/>
        <v>1392110.4</v>
      </c>
      <c r="AU184" s="147">
        <f t="shared" si="289"/>
        <v>1392110.4</v>
      </c>
      <c r="AV184" s="147">
        <f t="shared" si="289"/>
        <v>0</v>
      </c>
      <c r="AW184" s="147">
        <f t="shared" si="289"/>
        <v>0</v>
      </c>
      <c r="AX184" s="147">
        <f t="shared" si="289"/>
        <v>0</v>
      </c>
      <c r="AY184" s="147">
        <f t="shared" si="289"/>
        <v>0</v>
      </c>
      <c r="AZ184" s="147">
        <f t="shared" si="289"/>
        <v>0</v>
      </c>
      <c r="BA184" s="147">
        <f t="shared" si="289"/>
        <v>0</v>
      </c>
      <c r="BB184" s="147">
        <f t="shared" si="289"/>
        <v>0</v>
      </c>
    </row>
    <row r="185" spans="1:54" outlineLevel="2"/>
    <row r="186" spans="1:54" outlineLevel="2">
      <c r="AT186" s="202">
        <f t="shared" ref="AT186:BB186" si="290">AT5+AT82+AT148</f>
        <v>53581700.235000007</v>
      </c>
      <c r="AU186" s="202">
        <f t="shared" si="290"/>
        <v>27395128.984999999</v>
      </c>
      <c r="AV186" s="202">
        <f t="shared" si="290"/>
        <v>1545811.5</v>
      </c>
      <c r="AW186" s="202">
        <f t="shared" si="290"/>
        <v>0</v>
      </c>
      <c r="AX186" s="202">
        <f t="shared" si="290"/>
        <v>456000</v>
      </c>
      <c r="AY186" s="202">
        <f t="shared" si="290"/>
        <v>0</v>
      </c>
      <c r="AZ186" s="202">
        <f t="shared" si="290"/>
        <v>12093600</v>
      </c>
      <c r="BA186" s="202">
        <f t="shared" si="290"/>
        <v>0</v>
      </c>
      <c r="BB186" s="202">
        <f t="shared" si="290"/>
        <v>-12091159.75</v>
      </c>
    </row>
    <row r="187" spans="1:54" outlineLevel="2"/>
    <row r="188" spans="1:54" outlineLevel="2"/>
    <row r="189" spans="1:54" outlineLevel="1"/>
    <row r="190" spans="1:54" outlineLevel="2"/>
    <row r="191" spans="1:54" outlineLevel="2"/>
    <row r="192" spans="1:54" outlineLevel="2"/>
    <row r="193" outlineLevel="2"/>
    <row r="194" outlineLevel="1"/>
    <row r="195" ht="12.75" customHeight="1"/>
    <row r="196" outlineLevel="2"/>
    <row r="197" outlineLevel="2"/>
    <row r="198" outlineLevel="2"/>
    <row r="199" outlineLevel="2"/>
    <row r="200" outlineLevel="1"/>
    <row r="201" ht="12.75" customHeight="1"/>
    <row r="202" outlineLevel="2"/>
    <row r="203" outlineLevel="2"/>
    <row r="204" outlineLevel="2"/>
    <row r="205" outlineLevel="2"/>
    <row r="206" outlineLevel="1"/>
    <row r="207" outlineLevel="2"/>
    <row r="208" outlineLevel="2"/>
    <row r="209" outlineLevel="2"/>
    <row r="210" outlineLevel="2"/>
    <row r="211" outlineLevel="1"/>
    <row r="212" outlineLevel="2"/>
    <row r="213" outlineLevel="2"/>
    <row r="214" outlineLevel="2"/>
    <row r="215" outlineLevel="2"/>
    <row r="216" outlineLevel="1"/>
    <row r="217" outlineLevel="2"/>
    <row r="218" outlineLevel="2"/>
    <row r="219" outlineLevel="2"/>
    <row r="220" outlineLevel="2"/>
    <row r="221" outlineLevel="1"/>
    <row r="222" outlineLevel="2"/>
    <row r="223" outlineLevel="2"/>
    <row r="224" outlineLevel="2"/>
    <row r="225" outlineLevel="2"/>
    <row r="226" outlineLevel="1"/>
    <row r="227" outlineLevel="2"/>
    <row r="228" outlineLevel="2"/>
    <row r="229" outlineLevel="2"/>
    <row r="230" outlineLevel="2"/>
    <row r="231" outlineLevel="1"/>
    <row r="232" outlineLevel="2"/>
    <row r="233" outlineLevel="2"/>
    <row r="234" outlineLevel="2"/>
    <row r="235" outlineLevel="2"/>
    <row r="236" outlineLevel="1"/>
    <row r="237" outlineLevel="2"/>
    <row r="238" outlineLevel="2"/>
    <row r="239" outlineLevel="2"/>
    <row r="240" outlineLevel="2"/>
    <row r="241" outlineLevel="1"/>
    <row r="242" outlineLevel="2"/>
    <row r="243" outlineLevel="2"/>
    <row r="244" outlineLevel="2"/>
    <row r="245" outlineLevel="2"/>
    <row r="246" outlineLevel="1"/>
    <row r="247" outlineLevel="2"/>
    <row r="248" outlineLevel="2"/>
    <row r="249" outlineLevel="2"/>
    <row r="250" outlineLevel="2"/>
    <row r="251" outlineLevel="1"/>
    <row r="252" ht="12.75" customHeight="1"/>
    <row r="253" outlineLevel="2"/>
    <row r="254" outlineLevel="2"/>
    <row r="255" outlineLevel="2"/>
    <row r="256" outlineLevel="2"/>
    <row r="257" outlineLevel="1"/>
    <row r="258" outlineLevel="2"/>
    <row r="259" outlineLevel="2"/>
    <row r="260" outlineLevel="2"/>
    <row r="261" outlineLevel="2"/>
    <row r="262" outlineLevel="1"/>
    <row r="263" outlineLevel="2"/>
    <row r="264" outlineLevel="2"/>
    <row r="265" outlineLevel="2"/>
    <row r="266" outlineLevel="2"/>
    <row r="267" outlineLevel="1"/>
    <row r="268" ht="12.75" customHeight="1"/>
    <row r="269" ht="12.75" customHeight="1"/>
    <row r="270" outlineLevel="2"/>
    <row r="271" outlineLevel="2"/>
    <row r="272" outlineLevel="2"/>
    <row r="273" outlineLevel="2"/>
    <row r="274" outlineLevel="1"/>
    <row r="275" ht="12.75" customHeight="1"/>
    <row r="276" outlineLevel="2"/>
    <row r="277" outlineLevel="2"/>
    <row r="278" outlineLevel="2"/>
    <row r="279" outlineLevel="2"/>
    <row r="280" outlineLevel="1"/>
    <row r="281" outlineLevel="2"/>
    <row r="282" outlineLevel="2"/>
    <row r="283" outlineLevel="2"/>
    <row r="284" outlineLevel="2"/>
    <row r="285" outlineLevel="1"/>
    <row r="286" outlineLevel="2"/>
    <row r="287" outlineLevel="2"/>
    <row r="288" outlineLevel="2"/>
    <row r="289" outlineLevel="2"/>
    <row r="290" outlineLevel="1"/>
    <row r="291" outlineLevel="2"/>
    <row r="292" outlineLevel="2"/>
    <row r="293" outlineLevel="2"/>
    <row r="294" outlineLevel="2"/>
    <row r="295" outlineLevel="1"/>
    <row r="296" ht="12.75" customHeight="1"/>
    <row r="297" outlineLevel="2"/>
    <row r="298" outlineLevel="2"/>
    <row r="299" outlineLevel="2"/>
    <row r="300" outlineLevel="2"/>
    <row r="301" outlineLevel="1"/>
    <row r="302" outlineLevel="2"/>
    <row r="303" outlineLevel="2"/>
    <row r="304" outlineLevel="2"/>
    <row r="305" outlineLevel="2"/>
    <row r="306" outlineLevel="1"/>
    <row r="307" outlineLevel="2"/>
    <row r="308" outlineLevel="2"/>
    <row r="309" outlineLevel="2"/>
    <row r="310" outlineLevel="2"/>
    <row r="311" outlineLevel="1"/>
    <row r="312" outlineLevel="2"/>
    <row r="313" outlineLevel="2"/>
    <row r="314" outlineLevel="2"/>
    <row r="315" outlineLevel="2"/>
    <row r="316" outlineLevel="1"/>
    <row r="317" ht="12.75" customHeight="1"/>
    <row r="318" outlineLevel="2"/>
    <row r="319" outlineLevel="2"/>
    <row r="320" outlineLevel="2"/>
    <row r="321" outlineLevel="2"/>
    <row r="322" outlineLevel="1"/>
    <row r="323" outlineLevel="2"/>
    <row r="324" outlineLevel="2"/>
    <row r="325" outlineLevel="2"/>
    <row r="326" outlineLevel="2"/>
    <row r="327" outlineLevel="1"/>
    <row r="328" outlineLevel="2"/>
    <row r="329" outlineLevel="2"/>
    <row r="330" outlineLevel="2"/>
    <row r="331" outlineLevel="2"/>
    <row r="332" outlineLevel="1"/>
    <row r="333" ht="12.75" customHeight="1"/>
    <row r="334" ht="12.75" customHeight="1"/>
    <row r="335" outlineLevel="2"/>
    <row r="336" outlineLevel="2"/>
    <row r="337" outlineLevel="2"/>
    <row r="338" outlineLevel="2"/>
    <row r="339" outlineLevel="1"/>
    <row r="340" outlineLevel="2"/>
    <row r="341" outlineLevel="2"/>
    <row r="342" outlineLevel="2"/>
    <row r="343" outlineLevel="2"/>
    <row r="344" outlineLevel="1"/>
    <row r="345" ht="12.75" customHeight="1"/>
    <row r="346" outlineLevel="2"/>
    <row r="347" outlineLevel="2"/>
    <row r="348" outlineLevel="2"/>
    <row r="349" outlineLevel="2"/>
    <row r="350" outlineLevel="1"/>
    <row r="351" outlineLevel="2"/>
    <row r="352" outlineLevel="2"/>
    <row r="353" outlineLevel="2"/>
    <row r="354" outlineLevel="2"/>
    <row r="355" outlineLevel="1"/>
    <row r="356" outlineLevel="2"/>
    <row r="357" outlineLevel="2"/>
    <row r="358" outlineLevel="2"/>
    <row r="359" outlineLevel="2"/>
    <row r="360" outlineLevel="1"/>
    <row r="361" outlineLevel="2"/>
    <row r="362" outlineLevel="2"/>
    <row r="363" outlineLevel="2"/>
    <row r="364" outlineLevel="2"/>
    <row r="365" outlineLevel="1"/>
    <row r="366" outlineLevel="2"/>
    <row r="367" outlineLevel="2"/>
    <row r="368" outlineLevel="2"/>
    <row r="369" outlineLevel="2"/>
    <row r="370" outlineLevel="1"/>
    <row r="371" outlineLevel="2"/>
    <row r="372" outlineLevel="2"/>
    <row r="373" outlineLevel="2"/>
    <row r="374" outlineLevel="2"/>
    <row r="375" outlineLevel="1"/>
    <row r="376" ht="12.75" customHeight="1"/>
    <row r="377" outlineLevel="2"/>
    <row r="378" outlineLevel="2"/>
    <row r="379" outlineLevel="2"/>
    <row r="380" outlineLevel="2"/>
    <row r="381" outlineLevel="1"/>
    <row r="382" ht="12.75" customHeight="1"/>
    <row r="383" outlineLevel="2"/>
    <row r="384" outlineLevel="2"/>
    <row r="385" outlineLevel="2"/>
    <row r="386" outlineLevel="2"/>
    <row r="387" outlineLevel="1"/>
    <row r="388" outlineLevel="2"/>
    <row r="389" outlineLevel="2"/>
    <row r="390" outlineLevel="2"/>
    <row r="391" outlineLevel="2"/>
    <row r="392" outlineLevel="1"/>
    <row r="393" outlineLevel="2"/>
    <row r="394" outlineLevel="2"/>
    <row r="395" outlineLevel="2"/>
    <row r="396" outlineLevel="2"/>
    <row r="397" outlineLevel="1"/>
    <row r="398" outlineLevel="2"/>
    <row r="399" outlineLevel="2"/>
    <row r="400" outlineLevel="2"/>
    <row r="401" outlineLevel="2"/>
    <row r="402" outlineLevel="1"/>
    <row r="403" ht="12.75" customHeight="1"/>
    <row r="404" outlineLevel="2"/>
    <row r="405" outlineLevel="2"/>
    <row r="406" outlineLevel="2"/>
    <row r="407" outlineLevel="2"/>
    <row r="408" outlineLevel="1"/>
    <row r="409" outlineLevel="2"/>
    <row r="410" outlineLevel="2"/>
    <row r="411" outlineLevel="2"/>
    <row r="412" outlineLevel="2"/>
    <row r="413" outlineLevel="1"/>
    <row r="414" outlineLevel="2"/>
    <row r="415" outlineLevel="2"/>
    <row r="416" outlineLevel="2"/>
    <row r="417" outlineLevel="2"/>
    <row r="418" outlineLevel="1"/>
    <row r="419" outlineLevel="2"/>
    <row r="420" outlineLevel="2"/>
    <row r="421" outlineLevel="2"/>
    <row r="422" outlineLevel="2"/>
    <row r="423" outlineLevel="1"/>
    <row r="424" ht="12.75" customHeight="1"/>
    <row r="425" outlineLevel="2"/>
    <row r="426" outlineLevel="2"/>
    <row r="427" outlineLevel="2"/>
    <row r="428" outlineLevel="2"/>
    <row r="429" outlineLevel="1"/>
    <row r="430" outlineLevel="2"/>
    <row r="431" outlineLevel="2"/>
    <row r="432" outlineLevel="2"/>
    <row r="433" outlineLevel="2"/>
    <row r="434" outlineLevel="1"/>
    <row r="435" outlineLevel="2"/>
    <row r="436" outlineLevel="2"/>
    <row r="437" outlineLevel="2"/>
    <row r="438" outlineLevel="2"/>
    <row r="439" outlineLevel="1"/>
    <row r="440" outlineLevel="2"/>
    <row r="441" outlineLevel="2"/>
    <row r="442" outlineLevel="2"/>
    <row r="443" outlineLevel="2"/>
    <row r="444" outlineLevel="1"/>
    <row r="445" ht="12.75" customHeight="1"/>
    <row r="446" outlineLevel="2"/>
    <row r="447" outlineLevel="2"/>
    <row r="448" outlineLevel="2"/>
    <row r="449" outlineLevel="2"/>
    <row r="450" outlineLevel="1"/>
    <row r="451" outlineLevel="2"/>
    <row r="452" outlineLevel="2"/>
    <row r="453" outlineLevel="2"/>
    <row r="454" outlineLevel="2"/>
    <row r="455" outlineLevel="1"/>
    <row r="456" outlineLevel="2"/>
    <row r="457" outlineLevel="2"/>
    <row r="458" outlineLevel="2"/>
    <row r="459" outlineLevel="2"/>
    <row r="460" outlineLevel="1"/>
  </sheetData>
  <mergeCells count="21">
    <mergeCell ref="B1:L1"/>
    <mergeCell ref="B2:E2"/>
    <mergeCell ref="C58:E58"/>
    <mergeCell ref="B3:E3"/>
    <mergeCell ref="B5:E5"/>
    <mergeCell ref="C6:E6"/>
    <mergeCell ref="AQ2:BB2"/>
    <mergeCell ref="C41:E41"/>
    <mergeCell ref="C170:E170"/>
    <mergeCell ref="C109:E109"/>
    <mergeCell ref="C101:C103"/>
    <mergeCell ref="C106:C108"/>
    <mergeCell ref="C118:C129"/>
    <mergeCell ref="B148:E148"/>
    <mergeCell ref="C149:E149"/>
    <mergeCell ref="C76:E76"/>
    <mergeCell ref="B82:E82"/>
    <mergeCell ref="C83:E83"/>
    <mergeCell ref="C91:C93"/>
    <mergeCell ref="C96:C98"/>
    <mergeCell ref="C66:C75"/>
  </mergeCells>
  <conditionalFormatting sqref="BA74 BA79:BA80 BA125:BA128 BA141:BA144 BA146 BA153:BA156 BA158:BA162 BA164:BA167 BA171:BA178 BA180:BA183 BA185:BA194 BA196:BA199 BA202:BA205 BA207:BA251 BA253:BA256 BA258:BA267 BA270:BA273 BA276:BA279 BA281:BA295 BA297:BA300 BA302:BA316 BA323:BA332 BA335:BA338 BA340:BA344 BA346:BA349 BA351:BA375 BA377:BA380 BA393:BA402 BA404:BA407 BA409:BA423 BA430:BA444 BA446:BA449 BA451:BA460 BB189:BB192 BB194:BB198 BB201:BB204 BB206:BB210 BB212:BB215 BB217:BB226 BB228:BB231 BB233:BB242 BB244:BB247 BB250:BB253 BB255:BB299 BB301:BB304 BB306:BB315 BA318:BB321 BB185 BB187 BB324:BB327 BB329:BB343 BB345:BB348 BB350:BB364 BB366:BB369 BB371:BB380 BA383:BB386 BA388:BB392 BB394:BB397 BB399:BB423 BA425:BB428 BB431:BB434 BB436:BB450 BB452:BB455 BB457:BB471 BB473:BB476 BB478:BB492 BB494:BB497 BB499:BB508 BA64:BA72 BA48:BA49 BA53:BA56 BA36:BA38 BA42:BA46 BA44:BB47 BA31:BA32 BA51 BA77 BA121:BA123 BA130:BA139 BA150 BA7:BB10 BA12:BB29 BB31:BB34 BB36:BB39 BB42:BB49 BB51:BB56 BA59:BB62 BB64:BB74 BB77:BB80 BA84:BB87 BA89:BB92 BA94:BB97 BA99:BB102 BA104:BB107 BA110:BB114 BA116:BB119 BB121:BB128 BB130:BB146 BB150:BB168 BB171:BB183">
    <cfRule type="cellIs" dxfId="1359" priority="209" operator="lessThan">
      <formula>0</formula>
    </cfRule>
    <cfRule type="cellIs" dxfId="1358" priority="210" operator="lessThan">
      <formula>-105575</formula>
    </cfRule>
  </conditionalFormatting>
  <conditionalFormatting sqref="BB30">
    <cfRule type="cellIs" dxfId="1357" priority="65" operator="lessThan">
      <formula>0</formula>
    </cfRule>
    <cfRule type="cellIs" dxfId="1356" priority="66" operator="lessThan">
      <formula>-105575</formula>
    </cfRule>
  </conditionalFormatting>
  <conditionalFormatting sqref="BA60">
    <cfRule type="cellIs" dxfId="1355" priority="63" operator="lessThan">
      <formula>0</formula>
    </cfRule>
    <cfRule type="cellIs" dxfId="1354" priority="64" operator="lessThan">
      <formula>-105575</formula>
    </cfRule>
  </conditionalFormatting>
  <conditionalFormatting sqref="BA60">
    <cfRule type="cellIs" dxfId="1353" priority="61" operator="lessThan">
      <formula>0</formula>
    </cfRule>
    <cfRule type="cellIs" dxfId="1352" priority="62" operator="lessThan">
      <formula>-105575</formula>
    </cfRule>
  </conditionalFormatting>
  <conditionalFormatting sqref="BA60">
    <cfRule type="cellIs" dxfId="1351" priority="59" operator="lessThan">
      <formula>0</formula>
    </cfRule>
    <cfRule type="cellIs" dxfId="1350" priority="60" operator="lessThan">
      <formula>-105575</formula>
    </cfRule>
  </conditionalFormatting>
  <conditionalFormatting sqref="BA60">
    <cfRule type="cellIs" dxfId="1349" priority="57" operator="lessThan">
      <formula>0</formula>
    </cfRule>
    <cfRule type="cellIs" dxfId="1348" priority="58" operator="lessThan">
      <formula>-105575</formula>
    </cfRule>
  </conditionalFormatting>
  <conditionalFormatting sqref="BA60:BB60">
    <cfRule type="cellIs" dxfId="1347" priority="55" operator="lessThan">
      <formula>0</formula>
    </cfRule>
    <cfRule type="cellIs" dxfId="1346" priority="56" operator="lessThan">
      <formula>-105575</formula>
    </cfRule>
  </conditionalFormatting>
  <conditionalFormatting sqref="BA60">
    <cfRule type="cellIs" dxfId="1345" priority="53" operator="lessThan">
      <formula>0</formula>
    </cfRule>
    <cfRule type="cellIs" dxfId="1344" priority="54" operator="lessThan">
      <formula>-105575</formula>
    </cfRule>
  </conditionalFormatting>
  <conditionalFormatting sqref="BA60:BB60">
    <cfRule type="cellIs" dxfId="1343" priority="51" operator="lessThan">
      <formula>0</formula>
    </cfRule>
    <cfRule type="cellIs" dxfId="1342" priority="52" operator="lessThan">
      <formula>-105575</formula>
    </cfRule>
  </conditionalFormatting>
  <conditionalFormatting sqref="BA117">
    <cfRule type="cellIs" dxfId="1341" priority="49" operator="lessThan">
      <formula>0</formula>
    </cfRule>
    <cfRule type="cellIs" dxfId="1340" priority="50" operator="lessThan">
      <formula>-105575</formula>
    </cfRule>
  </conditionalFormatting>
  <conditionalFormatting sqref="BA117">
    <cfRule type="cellIs" dxfId="1339" priority="47" operator="lessThan">
      <formula>0</formula>
    </cfRule>
    <cfRule type="cellIs" dxfId="1338" priority="48" operator="lessThan">
      <formula>-105575</formula>
    </cfRule>
  </conditionalFormatting>
  <conditionalFormatting sqref="BA117">
    <cfRule type="cellIs" dxfId="1337" priority="45" operator="lessThan">
      <formula>0</formula>
    </cfRule>
    <cfRule type="cellIs" dxfId="1336" priority="46" operator="lessThan">
      <formula>-105575</formula>
    </cfRule>
  </conditionalFormatting>
  <conditionalFormatting sqref="BA117">
    <cfRule type="cellIs" dxfId="1335" priority="43" operator="lessThan">
      <formula>0</formula>
    </cfRule>
    <cfRule type="cellIs" dxfId="1334" priority="44" operator="lessThan">
      <formula>-105575</formula>
    </cfRule>
  </conditionalFormatting>
  <conditionalFormatting sqref="BA117:BB117">
    <cfRule type="cellIs" dxfId="1333" priority="41" operator="lessThan">
      <formula>0</formula>
    </cfRule>
    <cfRule type="cellIs" dxfId="1332" priority="42" operator="lessThan">
      <formula>-105575</formula>
    </cfRule>
  </conditionalFormatting>
  <conditionalFormatting sqref="BA117">
    <cfRule type="cellIs" dxfId="1331" priority="39" operator="lessThan">
      <formula>0</formula>
    </cfRule>
    <cfRule type="cellIs" dxfId="1330" priority="40" operator="lessThan">
      <formula>-105575</formula>
    </cfRule>
  </conditionalFormatting>
  <conditionalFormatting sqref="BA117:BB117">
    <cfRule type="cellIs" dxfId="1329" priority="37" operator="lessThan">
      <formula>0</formula>
    </cfRule>
    <cfRule type="cellIs" dxfId="1328" priority="38" operator="lessThan">
      <formula>-105575</formula>
    </cfRule>
  </conditionalFormatting>
  <conditionalFormatting sqref="BA155:BA156">
    <cfRule type="cellIs" dxfId="1327" priority="35" operator="lessThan">
      <formula>0</formula>
    </cfRule>
    <cfRule type="cellIs" dxfId="1326" priority="36" operator="lessThan">
      <formula>-105575</formula>
    </cfRule>
  </conditionalFormatting>
  <conditionalFormatting sqref="BA155:BA156">
    <cfRule type="cellIs" dxfId="1325" priority="33" operator="lessThan">
      <formula>0</formula>
    </cfRule>
    <cfRule type="cellIs" dxfId="1324" priority="34" operator="lessThan">
      <formula>-105575</formula>
    </cfRule>
  </conditionalFormatting>
  <conditionalFormatting sqref="BA155:BA156">
    <cfRule type="cellIs" dxfId="1323" priority="31" operator="lessThan">
      <formula>0</formula>
    </cfRule>
    <cfRule type="cellIs" dxfId="1322" priority="32" operator="lessThan">
      <formula>-105575</formula>
    </cfRule>
  </conditionalFormatting>
  <conditionalFormatting sqref="BA155:BA156">
    <cfRule type="cellIs" dxfId="1321" priority="29" operator="lessThan">
      <formula>0</formula>
    </cfRule>
    <cfRule type="cellIs" dxfId="1320" priority="30" operator="lessThan">
      <formula>-105575</formula>
    </cfRule>
  </conditionalFormatting>
  <conditionalFormatting sqref="BA155:BB156">
    <cfRule type="cellIs" dxfId="1319" priority="27" operator="lessThan">
      <formula>0</formula>
    </cfRule>
    <cfRule type="cellIs" dxfId="1318" priority="28" operator="lessThan">
      <formula>-105575</formula>
    </cfRule>
  </conditionalFormatting>
  <conditionalFormatting sqref="BA155:BA156">
    <cfRule type="cellIs" dxfId="1317" priority="25" operator="lessThan">
      <formula>0</formula>
    </cfRule>
    <cfRule type="cellIs" dxfId="1316" priority="26" operator="lessThan">
      <formula>-105575</formula>
    </cfRule>
  </conditionalFormatting>
  <conditionalFormatting sqref="BA155:BB156">
    <cfRule type="cellIs" dxfId="1315" priority="23" operator="lessThan">
      <formula>0</formula>
    </cfRule>
    <cfRule type="cellIs" dxfId="1314" priority="24" operator="lessThan">
      <formula>-105575</formula>
    </cfRule>
  </conditionalFormatting>
  <conditionalFormatting sqref="BA65">
    <cfRule type="cellIs" dxfId="1313" priority="21" operator="lessThan">
      <formula>0</formula>
    </cfRule>
    <cfRule type="cellIs" dxfId="1312" priority="22" operator="lessThan">
      <formula>-105575</formula>
    </cfRule>
  </conditionalFormatting>
  <conditionalFormatting sqref="BA65">
    <cfRule type="cellIs" dxfId="1311" priority="19" operator="lessThan">
      <formula>0</formula>
    </cfRule>
    <cfRule type="cellIs" dxfId="1310" priority="20" operator="lessThan">
      <formula>-105575</formula>
    </cfRule>
  </conditionalFormatting>
  <conditionalFormatting sqref="BA65:BB65">
    <cfRule type="cellIs" dxfId="1309" priority="17" operator="lessThan">
      <formula>0</formula>
    </cfRule>
    <cfRule type="cellIs" dxfId="1308" priority="18" operator="lessThan">
      <formula>-105575</formula>
    </cfRule>
  </conditionalFormatting>
  <conditionalFormatting sqref="BA65">
    <cfRule type="cellIs" dxfId="1307" priority="15" operator="lessThan">
      <formula>0</formula>
    </cfRule>
    <cfRule type="cellIs" dxfId="1306" priority="16" operator="lessThan">
      <formula>-105575</formula>
    </cfRule>
  </conditionalFormatting>
  <conditionalFormatting sqref="BA65:BB65">
    <cfRule type="cellIs" dxfId="1305" priority="13" operator="lessThan">
      <formula>0</formula>
    </cfRule>
    <cfRule type="cellIs" dxfId="1304" priority="14" operator="lessThan">
      <formula>-105575</formula>
    </cfRule>
  </conditionalFormatting>
  <conditionalFormatting sqref="BA65">
    <cfRule type="cellIs" dxfId="1303" priority="11" operator="lessThan">
      <formula>0</formula>
    </cfRule>
    <cfRule type="cellIs" dxfId="1302" priority="12" operator="lessThan">
      <formula>-105575</formula>
    </cfRule>
  </conditionalFormatting>
  <conditionalFormatting sqref="BA65">
    <cfRule type="cellIs" dxfId="1301" priority="9" operator="lessThan">
      <formula>0</formula>
    </cfRule>
    <cfRule type="cellIs" dxfId="1300" priority="10" operator="lessThan">
      <formula>-105575</formula>
    </cfRule>
  </conditionalFormatting>
  <conditionalFormatting sqref="BA65">
    <cfRule type="cellIs" dxfId="1299" priority="7" operator="lessThan">
      <formula>0</formula>
    </cfRule>
    <cfRule type="cellIs" dxfId="1298" priority="8" operator="lessThan">
      <formula>-105575</formula>
    </cfRule>
  </conditionalFormatting>
  <conditionalFormatting sqref="BA65:BB65">
    <cfRule type="cellIs" dxfId="1297" priority="5" operator="lessThan">
      <formula>0</formula>
    </cfRule>
    <cfRule type="cellIs" dxfId="1296" priority="6" operator="lessThan">
      <formula>-105575</formula>
    </cfRule>
  </conditionalFormatting>
  <conditionalFormatting sqref="BA65">
    <cfRule type="cellIs" dxfId="1295" priority="3" operator="lessThan">
      <formula>0</formula>
    </cfRule>
    <cfRule type="cellIs" dxfId="1294" priority="4" operator="lessThan">
      <formula>-105575</formula>
    </cfRule>
  </conditionalFormatting>
  <conditionalFormatting sqref="BA65:BB65">
    <cfRule type="cellIs" dxfId="1293" priority="1" operator="lessThan">
      <formula>0</formula>
    </cfRule>
    <cfRule type="cellIs" dxfId="1292" priority="2" operator="lessThan">
      <formula>-105575</formula>
    </cfRule>
  </conditionalFormatting>
  <pageMargins left="0.7" right="0.7" top="0.75" bottom="0.75" header="0.3" footer="0.3"/>
  <pageSetup scale="41" fitToWidth="16" orientation="landscape" horizontalDpi="4294967292" r:id="rId1"/>
  <headerFooter>
    <oddHeader xml:space="preserve">&amp;L&amp;"-,Bold"&amp;12Incremental Costs </oddHeader>
    <oddFooter>&amp;CPage &amp;P of &amp;N</oddFooter>
  </headerFooter>
  <colBreaks count="1" manualBreakCount="1">
    <brk id="29"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'1. Standard_Cost'!$B$4:$B$10</xm:f>
          </x14:formula1>
          <xm:sqref>I7:I10 I42:I43 I36:I38 I31:I32 I12:I24 I29 I48:I49 I51</xm:sqref>
        </x14:dataValidation>
      </x14:dataValidations>
    </ext>
  </extLst>
</worksheet>
</file>

<file path=xl/worksheets/sheet5.xml><?xml version="1.0" encoding="utf-8"?>
<worksheet xmlns="http://schemas.openxmlformats.org/spreadsheetml/2006/main" xmlns:r="http://schemas.openxmlformats.org/officeDocument/2006/relationships">
  <dimension ref="A1:BB460"/>
  <sheetViews>
    <sheetView topLeftCell="A63" zoomScale="70" zoomScaleNormal="70" workbookViewId="0">
      <selection activeCell="A65" sqref="A65:XFD65"/>
    </sheetView>
  </sheetViews>
  <sheetFormatPr defaultColWidth="8.88671875" defaultRowHeight="13.8" outlineLevelRow="2" outlineLevelCol="2"/>
  <cols>
    <col min="1" max="1" width="4.109375" style="2" bestFit="1" customWidth="1"/>
    <col min="2" max="2" width="2.44140625" style="2" customWidth="1"/>
    <col min="3" max="3" width="2.44140625" style="33" customWidth="1"/>
    <col min="4" max="4" width="17" style="33" customWidth="1"/>
    <col min="5" max="5" width="30.109375" style="159" customWidth="1" outlineLevel="1"/>
    <col min="6" max="6" width="9.5546875" style="33" customWidth="1" outlineLevel="1"/>
    <col min="7" max="7" width="11.6640625" style="33" customWidth="1" outlineLevel="1"/>
    <col min="8" max="8" width="76.6640625" style="33" customWidth="1" outlineLevel="2"/>
    <col min="9" max="9" width="16.109375" style="6" customWidth="1" outlineLevel="2"/>
    <col min="10" max="10" width="7.5546875" style="6" customWidth="1" outlineLevel="2"/>
    <col min="11" max="11" width="8.33203125" style="6" customWidth="1" outlineLevel="2"/>
    <col min="12" max="12" width="14" style="6" customWidth="1" outlineLevel="1"/>
    <col min="13" max="13" width="15.5546875" style="6" customWidth="1" outlineLevel="1"/>
    <col min="14" max="14" width="8.33203125" style="6" customWidth="1" outlineLevel="2"/>
    <col min="15" max="15" width="9.88671875" style="6" customWidth="1" outlineLevel="2"/>
    <col min="16" max="16" width="7.5546875" style="6" customWidth="1" outlineLevel="2"/>
    <col min="17" max="17" width="7.6640625" style="6" customWidth="1" outlineLevel="2"/>
    <col min="18" max="18" width="12.6640625" style="6" customWidth="1" outlineLevel="2"/>
    <col min="19" max="19" width="11.33203125" style="6" bestFit="1" customWidth="1" outlineLevel="2"/>
    <col min="20" max="20" width="12.88671875" style="6" bestFit="1" customWidth="1" outlineLevel="2"/>
    <col min="21" max="21" width="10.33203125" style="6" bestFit="1" customWidth="1" outlineLevel="2"/>
    <col min="22" max="22" width="6.109375" style="6" customWidth="1" outlineLevel="2"/>
    <col min="23" max="23" width="6.44140625" style="6" customWidth="1" outlineLevel="2"/>
    <col min="24" max="24" width="7.5546875" style="6" customWidth="1" outlineLevel="2"/>
    <col min="25" max="25" width="11.6640625" style="6" customWidth="1" outlineLevel="1"/>
    <col min="26" max="27" width="8.109375" style="6" customWidth="1" outlineLevel="2"/>
    <col min="28" max="28" width="16.44140625" style="6" customWidth="1" outlineLevel="1"/>
    <col min="29" max="29" width="16.109375" style="6" customWidth="1" outlineLevel="1"/>
    <col min="30" max="30" width="12.88671875" style="6" customWidth="1" outlineLevel="2"/>
    <col min="31" max="31" width="16" style="6" bestFit="1" customWidth="1" outlineLevel="2"/>
    <col min="32" max="32" width="13.88671875" style="6" bestFit="1" customWidth="1" outlineLevel="1"/>
    <col min="33" max="33" width="12" style="6" customWidth="1" outlineLevel="2"/>
    <col min="34" max="34" width="6.109375" style="6" customWidth="1" outlineLevel="2"/>
    <col min="35" max="35" width="7.33203125" style="6" customWidth="1" outlineLevel="2"/>
    <col min="36" max="36" width="9" style="6" customWidth="1" outlineLevel="2"/>
    <col min="37" max="37" width="12.33203125" style="6" customWidth="1" outlineLevel="2"/>
    <col min="38" max="38" width="8.109375" style="6" customWidth="1" outlineLevel="2"/>
    <col min="39" max="39" width="15.33203125" style="6" customWidth="1" outlineLevel="1"/>
    <col min="40" max="40" width="11.109375" style="6" customWidth="1" outlineLevel="1"/>
    <col min="41" max="41" width="39.88671875" style="168" customWidth="1" outlineLevel="2"/>
    <col min="42" max="42" width="2.6640625" style="6" customWidth="1"/>
    <col min="43" max="43" width="12.6640625" style="6" customWidth="1"/>
    <col min="44" max="46" width="14.88671875" style="6" customWidth="1"/>
    <col min="47" max="47" width="14.88671875" style="4" customWidth="1"/>
    <col min="48" max="48" width="10" style="4" bestFit="1" customWidth="1"/>
    <col min="49" max="49" width="8.5546875" style="4" customWidth="1"/>
    <col min="50" max="52" width="16.33203125" style="4" customWidth="1"/>
    <col min="53" max="53" width="8.5546875" style="4" customWidth="1"/>
    <col min="54" max="54" width="20.88671875" style="4" customWidth="1"/>
    <col min="55" max="16384" width="8.88671875" style="6"/>
  </cols>
  <sheetData>
    <row r="1" spans="1:54" s="2" customFormat="1" ht="12.75" customHeight="1">
      <c r="A1" s="132"/>
      <c r="B1" s="223" t="s">
        <v>182</v>
      </c>
      <c r="C1" s="223"/>
      <c r="D1" s="223"/>
      <c r="E1" s="223"/>
      <c r="F1" s="223"/>
      <c r="G1" s="223"/>
      <c r="H1" s="223"/>
      <c r="I1" s="223"/>
      <c r="J1" s="223"/>
      <c r="K1" s="223"/>
      <c r="L1" s="223"/>
      <c r="M1" s="133"/>
      <c r="N1" s="132"/>
      <c r="O1" s="132"/>
      <c r="P1" s="132"/>
      <c r="Q1" s="132"/>
      <c r="R1" s="132"/>
      <c r="S1" s="132"/>
      <c r="T1" s="132"/>
      <c r="U1" s="132"/>
      <c r="V1" s="132"/>
      <c r="W1" s="132"/>
      <c r="X1" s="132"/>
      <c r="Y1" s="132"/>
      <c r="Z1" s="132"/>
      <c r="AA1" s="132"/>
      <c r="AB1" s="132"/>
      <c r="AC1" s="132"/>
      <c r="AD1" s="132"/>
      <c r="AE1" s="132"/>
      <c r="AF1" s="132"/>
      <c r="AG1" s="132"/>
      <c r="AH1" s="132"/>
      <c r="AI1" s="132"/>
      <c r="AJ1" s="132"/>
      <c r="AK1" s="132"/>
      <c r="AL1" s="132"/>
      <c r="AM1" s="132"/>
      <c r="AN1" s="132"/>
      <c r="AO1" s="161"/>
      <c r="AU1" s="4"/>
      <c r="AV1" s="4"/>
      <c r="AW1" s="4"/>
      <c r="AX1" s="4"/>
      <c r="AY1" s="4"/>
      <c r="AZ1" s="4"/>
      <c r="BA1" s="4"/>
      <c r="BB1" s="4"/>
    </row>
    <row r="2" spans="1:54" ht="51" customHeight="1">
      <c r="A2" s="132" t="s">
        <v>62</v>
      </c>
      <c r="B2" s="236" t="s">
        <v>133</v>
      </c>
      <c r="C2" s="237"/>
      <c r="D2" s="237"/>
      <c r="E2" s="238"/>
      <c r="F2" s="200" t="s">
        <v>150</v>
      </c>
      <c r="G2" s="200" t="s">
        <v>151</v>
      </c>
      <c r="H2" s="176" t="s">
        <v>61</v>
      </c>
      <c r="I2" s="8" t="s">
        <v>0</v>
      </c>
      <c r="J2" s="8" t="s">
        <v>15</v>
      </c>
      <c r="K2" s="8" t="s">
        <v>16</v>
      </c>
      <c r="L2" s="9" t="s">
        <v>11</v>
      </c>
      <c r="M2" s="9" t="s">
        <v>91</v>
      </c>
      <c r="N2" s="8" t="s">
        <v>17</v>
      </c>
      <c r="O2" s="8" t="s">
        <v>7</v>
      </c>
      <c r="P2" s="8" t="s">
        <v>6</v>
      </c>
      <c r="Q2" s="8" t="s">
        <v>8</v>
      </c>
      <c r="R2" s="9" t="s">
        <v>64</v>
      </c>
      <c r="S2" s="9" t="s">
        <v>74</v>
      </c>
      <c r="T2" s="9" t="s">
        <v>73</v>
      </c>
      <c r="U2" s="9" t="s">
        <v>72</v>
      </c>
      <c r="V2" s="8" t="s">
        <v>18</v>
      </c>
      <c r="W2" s="8" t="s">
        <v>76</v>
      </c>
      <c r="X2" s="8" t="s">
        <v>6</v>
      </c>
      <c r="Y2" s="9" t="s">
        <v>80</v>
      </c>
      <c r="Z2" s="8" t="s">
        <v>10</v>
      </c>
      <c r="AA2" s="8" t="s">
        <v>9</v>
      </c>
      <c r="AB2" s="9" t="s">
        <v>79</v>
      </c>
      <c r="AC2" s="10" t="s">
        <v>19</v>
      </c>
      <c r="AD2" s="9" t="s">
        <v>88</v>
      </c>
      <c r="AE2" s="9" t="s">
        <v>24</v>
      </c>
      <c r="AF2" s="9" t="s">
        <v>89</v>
      </c>
      <c r="AG2" s="8" t="s">
        <v>21</v>
      </c>
      <c r="AH2" s="8" t="s">
        <v>22</v>
      </c>
      <c r="AI2" s="8" t="s">
        <v>23</v>
      </c>
      <c r="AJ2" s="8" t="s">
        <v>109</v>
      </c>
      <c r="AK2" s="8" t="s">
        <v>111</v>
      </c>
      <c r="AL2" s="8" t="s">
        <v>99</v>
      </c>
      <c r="AM2" s="9" t="s">
        <v>101</v>
      </c>
      <c r="AN2" s="9" t="s">
        <v>13</v>
      </c>
      <c r="AO2" s="162" t="s">
        <v>14</v>
      </c>
      <c r="AQ2" s="233" t="s">
        <v>569</v>
      </c>
      <c r="AR2" s="234"/>
      <c r="AS2" s="234"/>
      <c r="AT2" s="234"/>
      <c r="AU2" s="234"/>
      <c r="AV2" s="234"/>
      <c r="AW2" s="234"/>
      <c r="AX2" s="234"/>
      <c r="AY2" s="234"/>
      <c r="AZ2" s="234"/>
      <c r="BA2" s="234"/>
      <c r="BB2" s="235"/>
    </row>
    <row r="3" spans="1:54" s="11" customFormat="1" ht="76.5" customHeight="1">
      <c r="A3" s="7" t="s">
        <v>63</v>
      </c>
      <c r="B3" s="236" t="s">
        <v>134</v>
      </c>
      <c r="C3" s="237"/>
      <c r="D3" s="237"/>
      <c r="E3" s="238"/>
      <c r="F3" s="200" t="s">
        <v>152</v>
      </c>
      <c r="G3" s="200" t="s">
        <v>152</v>
      </c>
      <c r="H3" s="177" t="s">
        <v>46</v>
      </c>
      <c r="I3" s="8" t="s">
        <v>58</v>
      </c>
      <c r="J3" s="8" t="s">
        <v>59</v>
      </c>
      <c r="K3" s="8" t="s">
        <v>60</v>
      </c>
      <c r="L3" s="9" t="s">
        <v>130</v>
      </c>
      <c r="M3" s="9" t="s">
        <v>129</v>
      </c>
      <c r="N3" s="8" t="s">
        <v>82</v>
      </c>
      <c r="O3" s="8" t="s">
        <v>81</v>
      </c>
      <c r="P3" s="8" t="s">
        <v>83</v>
      </c>
      <c r="Q3" s="8" t="s">
        <v>84</v>
      </c>
      <c r="R3" s="9" t="s">
        <v>128</v>
      </c>
      <c r="S3" s="9" t="s">
        <v>127</v>
      </c>
      <c r="T3" s="9" t="s">
        <v>126</v>
      </c>
      <c r="U3" s="9" t="s">
        <v>125</v>
      </c>
      <c r="V3" s="8" t="s">
        <v>85</v>
      </c>
      <c r="W3" s="8" t="s">
        <v>86</v>
      </c>
      <c r="X3" s="8" t="s">
        <v>87</v>
      </c>
      <c r="Y3" s="9" t="s">
        <v>124</v>
      </c>
      <c r="Z3" s="8" t="s">
        <v>77</v>
      </c>
      <c r="AA3" s="8" t="s">
        <v>78</v>
      </c>
      <c r="AB3" s="9" t="s">
        <v>123</v>
      </c>
      <c r="AC3" s="10" t="s">
        <v>122</v>
      </c>
      <c r="AD3" s="9" t="s">
        <v>121</v>
      </c>
      <c r="AE3" s="9" t="s">
        <v>120</v>
      </c>
      <c r="AF3" s="9" t="s">
        <v>119</v>
      </c>
      <c r="AG3" s="8" t="s">
        <v>96</v>
      </c>
      <c r="AH3" s="8" t="s">
        <v>98</v>
      </c>
      <c r="AI3" s="8" t="s">
        <v>97</v>
      </c>
      <c r="AJ3" s="9" t="s">
        <v>110</v>
      </c>
      <c r="AK3" s="9" t="s">
        <v>112</v>
      </c>
      <c r="AL3" s="9" t="s">
        <v>106</v>
      </c>
      <c r="AM3" s="9" t="s">
        <v>117</v>
      </c>
      <c r="AN3" s="9" t="s">
        <v>118</v>
      </c>
      <c r="AO3" s="162" t="s">
        <v>105</v>
      </c>
      <c r="AQ3" s="12" t="s">
        <v>136</v>
      </c>
      <c r="AR3" s="12" t="s">
        <v>25</v>
      </c>
      <c r="AS3" s="12" t="s">
        <v>12</v>
      </c>
      <c r="AT3" s="12" t="s">
        <v>20</v>
      </c>
      <c r="AU3" s="13" t="s">
        <v>137</v>
      </c>
      <c r="AV3" s="13" t="s">
        <v>138</v>
      </c>
      <c r="AW3" s="13" t="s">
        <v>155</v>
      </c>
      <c r="AX3" s="13" t="s">
        <v>156</v>
      </c>
      <c r="AY3" s="13" t="s">
        <v>486</v>
      </c>
      <c r="AZ3" s="13" t="s">
        <v>167</v>
      </c>
      <c r="BA3" s="70" t="s">
        <v>141</v>
      </c>
      <c r="BB3" s="13" t="s">
        <v>26</v>
      </c>
    </row>
    <row r="4" spans="1:54" s="36" customFormat="1" ht="27.6">
      <c r="A4" s="134"/>
      <c r="B4" s="43"/>
      <c r="C4" s="44"/>
      <c r="D4" s="44"/>
      <c r="E4" s="45"/>
      <c r="F4" s="45" t="s">
        <v>148</v>
      </c>
      <c r="G4" s="45" t="s">
        <v>149</v>
      </c>
      <c r="H4" s="178" t="s">
        <v>132</v>
      </c>
      <c r="I4" s="35" t="s">
        <v>131</v>
      </c>
      <c r="J4" s="35">
        <v>2</v>
      </c>
      <c r="K4" s="35">
        <v>3</v>
      </c>
      <c r="L4" s="35" t="s">
        <v>90</v>
      </c>
      <c r="M4" s="35" t="s">
        <v>92</v>
      </c>
      <c r="N4" s="35">
        <v>6</v>
      </c>
      <c r="O4" s="35">
        <v>7</v>
      </c>
      <c r="P4" s="35">
        <v>8</v>
      </c>
      <c r="Q4" s="35">
        <v>9</v>
      </c>
      <c r="R4" s="35" t="s">
        <v>27</v>
      </c>
      <c r="S4" s="35" t="s">
        <v>28</v>
      </c>
      <c r="T4" s="35" t="s">
        <v>29</v>
      </c>
      <c r="U4" s="35" t="s">
        <v>30</v>
      </c>
      <c r="V4" s="35">
        <v>14</v>
      </c>
      <c r="W4" s="35">
        <v>15</v>
      </c>
      <c r="X4" s="35">
        <v>16</v>
      </c>
      <c r="Y4" s="35" t="s">
        <v>93</v>
      </c>
      <c r="Z4" s="35">
        <v>18</v>
      </c>
      <c r="AA4" s="35">
        <v>19</v>
      </c>
      <c r="AB4" s="35" t="s">
        <v>94</v>
      </c>
      <c r="AC4" s="35">
        <v>21</v>
      </c>
      <c r="AD4" s="35">
        <v>22</v>
      </c>
      <c r="AE4" s="35" t="s">
        <v>103</v>
      </c>
      <c r="AF4" s="35" t="s">
        <v>95</v>
      </c>
      <c r="AG4" s="35">
        <v>25</v>
      </c>
      <c r="AH4" s="35">
        <v>26</v>
      </c>
      <c r="AI4" s="35">
        <v>27</v>
      </c>
      <c r="AJ4" s="35">
        <v>28</v>
      </c>
      <c r="AK4" s="35">
        <v>29</v>
      </c>
      <c r="AL4" s="35">
        <v>30</v>
      </c>
      <c r="AM4" s="35" t="s">
        <v>104</v>
      </c>
      <c r="AN4" s="35" t="s">
        <v>113</v>
      </c>
      <c r="AO4" s="163"/>
      <c r="AQ4" s="35" t="s">
        <v>142</v>
      </c>
      <c r="AR4" s="35" t="s">
        <v>143</v>
      </c>
      <c r="AS4" s="35" t="s">
        <v>144</v>
      </c>
      <c r="AT4" s="35" t="s">
        <v>145</v>
      </c>
      <c r="AU4" s="37">
        <v>37</v>
      </c>
      <c r="AV4" s="37">
        <v>38</v>
      </c>
      <c r="AW4" s="37">
        <v>39</v>
      </c>
      <c r="AX4" s="37">
        <v>40</v>
      </c>
      <c r="AY4" s="37"/>
      <c r="AZ4" s="37">
        <v>41</v>
      </c>
      <c r="BA4" s="37">
        <v>42</v>
      </c>
      <c r="BB4" s="37" t="s">
        <v>168</v>
      </c>
    </row>
    <row r="5" spans="1:54" s="14" customFormat="1">
      <c r="A5" s="135"/>
      <c r="B5" s="226" t="s">
        <v>409</v>
      </c>
      <c r="C5" s="227"/>
      <c r="D5" s="227"/>
      <c r="E5" s="228"/>
      <c r="F5" s="56"/>
      <c r="G5" s="56"/>
      <c r="H5" s="56" t="s">
        <v>65</v>
      </c>
      <c r="I5" s="62"/>
      <c r="J5" s="62"/>
      <c r="K5" s="62"/>
      <c r="L5" s="63">
        <f>SUM(L6,L41,L58,L76)</f>
        <v>15178260</v>
      </c>
      <c r="M5" s="63">
        <f>SUM(M6,M41,M58,M76)</f>
        <v>2534769.42</v>
      </c>
      <c r="N5" s="62"/>
      <c r="O5" s="62"/>
      <c r="P5" s="62"/>
      <c r="Q5" s="62"/>
      <c r="R5" s="63">
        <f>SUM(R6,R41,R58,R76)</f>
        <v>2530000</v>
      </c>
      <c r="S5" s="63">
        <f>SUM(S6,S41,S58,S76)</f>
        <v>2587500</v>
      </c>
      <c r="T5" s="63">
        <f>SUM(T6,T41,T58,T76)</f>
        <v>0</v>
      </c>
      <c r="U5" s="63">
        <f>SUM(U6,U41,U58,U76)</f>
        <v>0</v>
      </c>
      <c r="V5" s="62"/>
      <c r="W5" s="62"/>
      <c r="X5" s="62"/>
      <c r="Y5" s="63">
        <f t="shared" ref="Y5:AF5" si="0">SUM(Y6,Y41,Y58,Y76)</f>
        <v>0</v>
      </c>
      <c r="Z5" s="63">
        <f t="shared" si="0"/>
        <v>0</v>
      </c>
      <c r="AA5" s="63">
        <f t="shared" si="0"/>
        <v>0</v>
      </c>
      <c r="AB5" s="63">
        <f t="shared" si="0"/>
        <v>2489000</v>
      </c>
      <c r="AC5" s="63">
        <f t="shared" si="0"/>
        <v>10662700</v>
      </c>
      <c r="AD5" s="63">
        <f t="shared" si="0"/>
        <v>0</v>
      </c>
      <c r="AE5" s="63">
        <f t="shared" si="0"/>
        <v>3653840</v>
      </c>
      <c r="AF5" s="63">
        <f t="shared" si="0"/>
        <v>21923040</v>
      </c>
      <c r="AG5" s="62"/>
      <c r="AH5" s="62"/>
      <c r="AI5" s="62"/>
      <c r="AJ5" s="63">
        <f>SUM(AJ6,AJ41,AJ58,AJ76)</f>
        <v>0</v>
      </c>
      <c r="AK5" s="63">
        <f>SUM(AK6,AK41,AK58,AK76)</f>
        <v>2400000</v>
      </c>
      <c r="AL5" s="63">
        <f>SUM(AL6,AL41,AL58,AL76)</f>
        <v>0</v>
      </c>
      <c r="AM5" s="63">
        <f>SUM(AM6,AM41,AM58,AM76)</f>
        <v>2400000</v>
      </c>
      <c r="AN5" s="63">
        <f>SUM(AN6,AN41,AN58,AN76)</f>
        <v>360000</v>
      </c>
      <c r="AO5" s="164"/>
      <c r="AQ5" s="63">
        <f t="shared" ref="AQ5:BB5" si="1">SUM(AQ6,AQ41,AQ58,AQ76)</f>
        <v>17713029.419999998</v>
      </c>
      <c r="AR5" s="63">
        <f t="shared" si="1"/>
        <v>21923040</v>
      </c>
      <c r="AS5" s="63">
        <f t="shared" si="1"/>
        <v>2760000</v>
      </c>
      <c r="AT5" s="63">
        <f t="shared" si="1"/>
        <v>42396069.420000002</v>
      </c>
      <c r="AU5" s="63">
        <f t="shared" si="1"/>
        <v>23409441.170000002</v>
      </c>
      <c r="AV5" s="63">
        <f t="shared" si="1"/>
        <v>0</v>
      </c>
      <c r="AW5" s="63">
        <f t="shared" si="1"/>
        <v>0</v>
      </c>
      <c r="AX5" s="63">
        <f t="shared" si="1"/>
        <v>0</v>
      </c>
      <c r="AY5" s="63">
        <f t="shared" si="1"/>
        <v>0</v>
      </c>
      <c r="AZ5" s="63">
        <f t="shared" si="1"/>
        <v>12093600</v>
      </c>
      <c r="BA5" s="63">
        <f t="shared" si="1"/>
        <v>0</v>
      </c>
      <c r="BB5" s="63">
        <f t="shared" si="1"/>
        <v>-6893028.25</v>
      </c>
    </row>
    <row r="6" spans="1:54" s="14" customFormat="1" ht="27.6">
      <c r="A6" s="135"/>
      <c r="B6" s="42"/>
      <c r="C6" s="229" t="s">
        <v>395</v>
      </c>
      <c r="D6" s="229"/>
      <c r="E6" s="230"/>
      <c r="F6" s="204" t="s">
        <v>432</v>
      </c>
      <c r="G6" s="204" t="s">
        <v>431</v>
      </c>
      <c r="H6" s="54" t="s">
        <v>66</v>
      </c>
      <c r="I6" s="55"/>
      <c r="J6" s="55"/>
      <c r="K6" s="55"/>
      <c r="L6" s="64">
        <f>SUM(L11+L30+L35+L40)</f>
        <v>12884130</v>
      </c>
      <c r="M6" s="64">
        <f>SUM(M11+M30+M35+M40)</f>
        <v>2151649.71</v>
      </c>
      <c r="N6" s="64"/>
      <c r="O6" s="65"/>
      <c r="P6" s="65"/>
      <c r="Q6" s="65"/>
      <c r="R6" s="64">
        <f>SUM(R11+R30+R35+R40)</f>
        <v>880000</v>
      </c>
      <c r="S6" s="64">
        <f>SUM(S11+S30+S35+S40)</f>
        <v>1320000</v>
      </c>
      <c r="T6" s="64">
        <f>SUM(T11+T30+T35+T40)</f>
        <v>0</v>
      </c>
      <c r="U6" s="64">
        <f>SUM(U11+U30+U35+U40)</f>
        <v>0</v>
      </c>
      <c r="V6" s="64"/>
      <c r="W6" s="65"/>
      <c r="X6" s="65"/>
      <c r="Y6" s="64">
        <f t="shared" ref="Y6:AF6" si="2">SUM(Y11+Y30+Y35+Y40)</f>
        <v>0</v>
      </c>
      <c r="Z6" s="64">
        <f t="shared" si="2"/>
        <v>0</v>
      </c>
      <c r="AA6" s="64">
        <f t="shared" si="2"/>
        <v>0</v>
      </c>
      <c r="AB6" s="64">
        <f t="shared" si="2"/>
        <v>1178000</v>
      </c>
      <c r="AC6" s="64">
        <f t="shared" si="2"/>
        <v>9431500</v>
      </c>
      <c r="AD6" s="64">
        <f t="shared" si="2"/>
        <v>0</v>
      </c>
      <c r="AE6" s="64">
        <f t="shared" si="2"/>
        <v>2561900</v>
      </c>
      <c r="AF6" s="64">
        <f t="shared" si="2"/>
        <v>15371400</v>
      </c>
      <c r="AG6" s="65"/>
      <c r="AH6" s="65"/>
      <c r="AI6" s="65"/>
      <c r="AJ6" s="64">
        <f>SUM(AJ11+AJ30+AJ35+AJ40)</f>
        <v>0</v>
      </c>
      <c r="AK6" s="64">
        <f>SUM(AK11+AK30+AK35+AK40)</f>
        <v>0</v>
      </c>
      <c r="AL6" s="64">
        <f>SUM(AL11+AL30+AL35+AL40)</f>
        <v>0</v>
      </c>
      <c r="AM6" s="64">
        <f>SUM(AM11+AM30+AM35+AM40)</f>
        <v>0</v>
      </c>
      <c r="AN6" s="64">
        <f>SUM(AN11+AN30+AN35+AN40)</f>
        <v>0</v>
      </c>
      <c r="AO6" s="165"/>
      <c r="AQ6" s="64">
        <f t="shared" ref="AQ6:BB6" si="3">SUM(AQ11+AQ30+AQ35+AQ40)</f>
        <v>15035779.709999999</v>
      </c>
      <c r="AR6" s="64">
        <f t="shared" si="3"/>
        <v>15371400</v>
      </c>
      <c r="AS6" s="64">
        <f t="shared" si="3"/>
        <v>0</v>
      </c>
      <c r="AT6" s="64">
        <f t="shared" si="3"/>
        <v>30407179.710000001</v>
      </c>
      <c r="AU6" s="64">
        <f t="shared" si="3"/>
        <v>15903151.459999999</v>
      </c>
      <c r="AV6" s="64">
        <f t="shared" si="3"/>
        <v>0</v>
      </c>
      <c r="AW6" s="64">
        <f t="shared" si="3"/>
        <v>0</v>
      </c>
      <c r="AX6" s="64">
        <f t="shared" si="3"/>
        <v>0</v>
      </c>
      <c r="AY6" s="64">
        <f t="shared" si="3"/>
        <v>0</v>
      </c>
      <c r="AZ6" s="64">
        <f t="shared" si="3"/>
        <v>11020800</v>
      </c>
      <c r="BA6" s="64">
        <f t="shared" si="3"/>
        <v>0</v>
      </c>
      <c r="BB6" s="64">
        <f t="shared" si="3"/>
        <v>-3483228.25</v>
      </c>
    </row>
    <row r="7" spans="1:54" ht="104.4" customHeight="1" outlineLevel="2">
      <c r="A7" s="132"/>
      <c r="B7" s="136"/>
      <c r="C7" s="38"/>
      <c r="D7" s="137"/>
      <c r="E7" s="158"/>
      <c r="F7" s="172"/>
      <c r="G7" s="153"/>
      <c r="H7" s="209" t="s">
        <v>463</v>
      </c>
      <c r="I7" s="138"/>
      <c r="J7" s="139"/>
      <c r="K7" s="139"/>
      <c r="L7" s="140" t="str">
        <f>IF(I7&lt;&gt;0,((VLOOKUP(I7,'1. Standard_Cost'!$B$4:$D$9,2)+VLOOKUP(I7,'1. Standard_Cost'!$B$4:$D$9,3))*J7*K7),"0")</f>
        <v>0</v>
      </c>
      <c r="M7" s="140">
        <f>L7*'1. Standard_Cost'!$F$4</f>
        <v>0</v>
      </c>
      <c r="N7" s="141">
        <v>0</v>
      </c>
      <c r="O7" s="141">
        <v>0</v>
      </c>
      <c r="P7" s="141">
        <v>0</v>
      </c>
      <c r="Q7" s="141">
        <v>0</v>
      </c>
      <c r="R7" s="142">
        <f>'1. Standard_Cost'!$B$13*N7*P7</f>
        <v>0</v>
      </c>
      <c r="S7" s="142">
        <f>N7*O7*P7*'1. Standard_Cost'!$C$13</f>
        <v>0</v>
      </c>
      <c r="T7" s="142">
        <f>N7*P7*Q7*'1. Standard_Cost'!$D$13</f>
        <v>0</v>
      </c>
      <c r="U7" s="142">
        <f>N7*O7*'1. Standard_Cost'!$E$13</f>
        <v>0</v>
      </c>
      <c r="V7" s="141"/>
      <c r="W7" s="141"/>
      <c r="X7" s="141"/>
      <c r="Y7" s="142">
        <f>+V7*((X7*'1. Standard_Cost'!$B$17)+(W7*X7*'1. Standard_Cost'!$C$17))</f>
        <v>0</v>
      </c>
      <c r="Z7" s="141"/>
      <c r="AA7" s="141"/>
      <c r="AB7" s="142">
        <f>+Z7*'1. Standard_Cost'!$B$21+AA7*'1. Standard_Cost'!$C$21</f>
        <v>0</v>
      </c>
      <c r="AC7" s="143"/>
      <c r="AD7" s="144"/>
      <c r="AE7" s="142">
        <f>SUM(AD7,AC7,AB7,Y7,U7,T7,S7,R7)*'1. Standard_Cost'!$B$29</f>
        <v>0</v>
      </c>
      <c r="AF7" s="142">
        <f>SUM(AE7,AD7,AC7,AB7,Y7,U7,T7,S7,R7)</f>
        <v>0</v>
      </c>
      <c r="AG7" s="141"/>
      <c r="AH7" s="141"/>
      <c r="AI7" s="141"/>
      <c r="AJ7" s="145"/>
      <c r="AK7" s="145"/>
      <c r="AL7" s="145"/>
      <c r="AM7" s="142">
        <f>AG7*'1. Standard_Cost'!$B$25+'Incremental_Cost Year 4'!AH7*'1. Standard_Cost'!$C$25+'Incremental_Cost Year 4'!AI7*'1. Standard_Cost'!$D$25+'Incremental_Cost Year 4'!AJ7+'Incremental_Cost Year 4'!AL7+AK7</f>
        <v>0</v>
      </c>
      <c r="AN7" s="142">
        <f>AM7*'1. Standard_Cost'!$C$29</f>
        <v>0</v>
      </c>
      <c r="AO7" s="171"/>
      <c r="AQ7" s="20">
        <f>L7+M7</f>
        <v>0</v>
      </c>
      <c r="AR7" s="20">
        <f>AF7</f>
        <v>0</v>
      </c>
      <c r="AS7" s="20">
        <f>AM7+AN7</f>
        <v>0</v>
      </c>
      <c r="AT7" s="20">
        <f>SUM(AQ7,AR7,AS7)</f>
        <v>0</v>
      </c>
      <c r="AU7" s="24"/>
      <c r="AV7" s="24"/>
      <c r="AW7" s="24"/>
      <c r="AX7" s="24"/>
      <c r="AY7" s="24"/>
      <c r="AZ7" s="24">
        <v>0</v>
      </c>
      <c r="BA7" s="24"/>
      <c r="BB7" s="25">
        <f>SUM(AU7:BA7)-AT7</f>
        <v>0</v>
      </c>
    </row>
    <row r="8" spans="1:54" ht="91.2" customHeight="1" outlineLevel="2">
      <c r="A8" s="132"/>
      <c r="B8" s="136"/>
      <c r="C8" s="38"/>
      <c r="D8" s="154"/>
      <c r="E8" s="156"/>
      <c r="F8" s="153"/>
      <c r="G8" s="82"/>
      <c r="H8" s="209" t="s">
        <v>445</v>
      </c>
      <c r="I8" s="138" t="s">
        <v>5</v>
      </c>
      <c r="J8" s="139">
        <v>0.2</v>
      </c>
      <c r="K8" s="139">
        <v>2</v>
      </c>
      <c r="L8" s="140">
        <f>IF(I8&lt;&gt;0,((VLOOKUP(I8,'1. Standard_Cost'!$B$4:$D$9,2)+VLOOKUP(I8,'1. Standard_Cost'!$B$4:$D$9,3))*J8*K8),"0")</f>
        <v>28280</v>
      </c>
      <c r="M8" s="140">
        <f>L8*'1. Standard_Cost'!$F$4</f>
        <v>4722.76</v>
      </c>
      <c r="N8" s="141">
        <v>0</v>
      </c>
      <c r="O8" s="141">
        <v>0</v>
      </c>
      <c r="P8" s="141">
        <v>0</v>
      </c>
      <c r="Q8" s="141">
        <v>0</v>
      </c>
      <c r="R8" s="142">
        <f>'1. Standard_Cost'!$B$13*N8*P8</f>
        <v>0</v>
      </c>
      <c r="S8" s="142">
        <f>N8*O8*P8*'1. Standard_Cost'!$C$13</f>
        <v>0</v>
      </c>
      <c r="T8" s="142">
        <f>N8*P8*Q8*'1. Standard_Cost'!$D$13</f>
        <v>0</v>
      </c>
      <c r="U8" s="142">
        <f>N8*O8*'1. Standard_Cost'!$E$13</f>
        <v>0</v>
      </c>
      <c r="V8" s="141"/>
      <c r="W8" s="141"/>
      <c r="X8" s="141"/>
      <c r="Y8" s="142">
        <f>+V8*((X8*'1. Standard_Cost'!$B$17)+(W8*X8*'1. Standard_Cost'!$C$17))</f>
        <v>0</v>
      </c>
      <c r="Z8" s="141"/>
      <c r="AA8" s="141">
        <v>1</v>
      </c>
      <c r="AB8" s="142">
        <f>+Z8*'1. Standard_Cost'!$B$21+AA8*'1. Standard_Cost'!$C$21</f>
        <v>19000</v>
      </c>
      <c r="AC8" s="143">
        <f>300*25</f>
        <v>7500</v>
      </c>
      <c r="AD8" s="144"/>
      <c r="AE8" s="142">
        <f>SUM(AD8,AC8,AB8,Y8,U8,T8,S8,R8)*'1. Standard_Cost'!$B$29</f>
        <v>5300</v>
      </c>
      <c r="AF8" s="142">
        <f t="shared" ref="AF8:AF10" si="4">SUM(AE8,AD8,AC8,AB8,Y8,U8,T8,S8,R8)</f>
        <v>31800</v>
      </c>
      <c r="AG8" s="141"/>
      <c r="AH8" s="141"/>
      <c r="AI8" s="141"/>
      <c r="AJ8" s="145"/>
      <c r="AK8" s="145"/>
      <c r="AL8" s="145"/>
      <c r="AM8" s="142">
        <f>AG8*'1. Standard_Cost'!$B$25+'Incremental_Cost Year 4'!AH8*'1. Standard_Cost'!$C$25+'Incremental_Cost Year 4'!AI8*'1. Standard_Cost'!$D$25+'Incremental_Cost Year 4'!AJ8+'Incremental_Cost Year 4'!AL8+AK8</f>
        <v>0</v>
      </c>
      <c r="AN8" s="142">
        <f>AM8*'1. Standard_Cost'!$C$29</f>
        <v>0</v>
      </c>
      <c r="AO8" s="160"/>
      <c r="AQ8" s="20">
        <f t="shared" ref="AQ8:AQ10" si="5">L8+M8</f>
        <v>33002.76</v>
      </c>
      <c r="AR8" s="20">
        <f t="shared" ref="AR8:AR10" si="6">AF8</f>
        <v>31800</v>
      </c>
      <c r="AS8" s="20">
        <f t="shared" ref="AS8:AS10" si="7">AM8+AN8</f>
        <v>0</v>
      </c>
      <c r="AT8" s="20">
        <f t="shared" ref="AT8:AT10" si="8">SUM(AQ8,AR8,AS8)</f>
        <v>64802.76</v>
      </c>
      <c r="AU8" s="24">
        <f>AT8</f>
        <v>64802.76</v>
      </c>
      <c r="AV8" s="24"/>
      <c r="AW8" s="24"/>
      <c r="AX8" s="24"/>
      <c r="AY8" s="24"/>
      <c r="AZ8" s="24"/>
      <c r="BA8" s="24"/>
      <c r="BB8" s="25">
        <f t="shared" ref="BB8:BB10" si="9">SUM(AU8:BA8)-AT8</f>
        <v>0</v>
      </c>
    </row>
    <row r="9" spans="1:54" ht="124.8" outlineLevel="2">
      <c r="A9" s="132"/>
      <c r="B9" s="136"/>
      <c r="C9" s="38"/>
      <c r="D9" s="84"/>
      <c r="E9" s="83"/>
      <c r="F9" s="155"/>
      <c r="G9" s="83"/>
      <c r="H9" s="209" t="s">
        <v>461</v>
      </c>
      <c r="I9" s="138"/>
      <c r="J9" s="139"/>
      <c r="K9" s="139"/>
      <c r="L9" s="140" t="str">
        <f>IF(I9&lt;&gt;0,((VLOOKUP(I9,'1. Standard_Cost'!$B$4:$D$9,2)+VLOOKUP(I9,'1. Standard_Cost'!$B$4:$D$9,3))*J9*K9),"0")</f>
        <v>0</v>
      </c>
      <c r="M9" s="140">
        <f>L9*'1. Standard_Cost'!$F$4</f>
        <v>0</v>
      </c>
      <c r="N9" s="141">
        <v>0</v>
      </c>
      <c r="O9" s="141">
        <v>0</v>
      </c>
      <c r="P9" s="141">
        <v>0</v>
      </c>
      <c r="Q9" s="141"/>
      <c r="R9" s="142">
        <f>'1. Standard_Cost'!$B$13*N9*P9</f>
        <v>0</v>
      </c>
      <c r="S9" s="142">
        <f>N9*O9*P9*'1. Standard_Cost'!$C$13</f>
        <v>0</v>
      </c>
      <c r="T9" s="142">
        <f>N9*P9*Q9*'1. Standard_Cost'!$D$13</f>
        <v>0</v>
      </c>
      <c r="U9" s="142">
        <f>N9*O9*'1. Standard_Cost'!$E$13</f>
        <v>0</v>
      </c>
      <c r="V9" s="141"/>
      <c r="W9" s="141"/>
      <c r="X9" s="141"/>
      <c r="Y9" s="142">
        <f>+V9*((X9*'1. Standard_Cost'!$B$17)+(W9*X9*'1. Standard_Cost'!$C$17))</f>
        <v>0</v>
      </c>
      <c r="Z9" s="141"/>
      <c r="AA9" s="141"/>
      <c r="AB9" s="142">
        <f>+Z9*'1. Standard_Cost'!$B$21+AA9*'1. Standard_Cost'!$C$21</f>
        <v>0</v>
      </c>
      <c r="AC9" s="143"/>
      <c r="AD9" s="144"/>
      <c r="AE9" s="142">
        <f>SUM(AD9,AC9,AB9,Y9,U9,T9,S9,R9)*'1. Standard_Cost'!$B$29</f>
        <v>0</v>
      </c>
      <c r="AF9" s="142">
        <f t="shared" si="4"/>
        <v>0</v>
      </c>
      <c r="AG9" s="141"/>
      <c r="AH9" s="141"/>
      <c r="AI9" s="141"/>
      <c r="AJ9" s="145"/>
      <c r="AK9" s="145"/>
      <c r="AL9" s="145"/>
      <c r="AM9" s="142">
        <f>AG9*'1. Standard_Cost'!$B$25+'Incremental_Cost Year 4'!AH9*'1. Standard_Cost'!$C$25+'Incremental_Cost Year 4'!AI9*'1. Standard_Cost'!$D$25+'Incremental_Cost Year 4'!AJ9+'Incremental_Cost Year 4'!AL9+AK9</f>
        <v>0</v>
      </c>
      <c r="AN9" s="142">
        <f>AM9*'1. Standard_Cost'!$C$29</f>
        <v>0</v>
      </c>
      <c r="AO9" s="160"/>
      <c r="AQ9" s="20">
        <f t="shared" si="5"/>
        <v>0</v>
      </c>
      <c r="AR9" s="20">
        <f t="shared" si="6"/>
        <v>0</v>
      </c>
      <c r="AS9" s="20">
        <f t="shared" si="7"/>
        <v>0</v>
      </c>
      <c r="AT9" s="20">
        <f t="shared" si="8"/>
        <v>0</v>
      </c>
      <c r="AU9" s="24">
        <f>AQ9</f>
        <v>0</v>
      </c>
      <c r="AV9" s="24"/>
      <c r="AW9" s="24"/>
      <c r="AX9" s="24"/>
      <c r="AY9" s="24"/>
      <c r="AZ9" s="24"/>
      <c r="BA9" s="24"/>
      <c r="BB9" s="25">
        <f t="shared" si="9"/>
        <v>0</v>
      </c>
    </row>
    <row r="10" spans="1:54" ht="147.6" customHeight="1" outlineLevel="2">
      <c r="A10" s="132"/>
      <c r="B10" s="136"/>
      <c r="C10" s="38"/>
      <c r="D10" s="84"/>
      <c r="E10" s="83"/>
      <c r="F10" s="155"/>
      <c r="G10" s="83"/>
      <c r="H10" s="209" t="s">
        <v>462</v>
      </c>
      <c r="I10" s="138"/>
      <c r="J10" s="139"/>
      <c r="K10" s="139"/>
      <c r="L10" s="140" t="str">
        <f>IF(I10&lt;&gt;0,((VLOOKUP(I10,'1. Standard_Cost'!$B$4:$D$9,2)+VLOOKUP(I10,'1. Standard_Cost'!$B$4:$D$9,3))*J10*K10),"0")</f>
        <v>0</v>
      </c>
      <c r="M10" s="140">
        <f>L10*'1. Standard_Cost'!$F$4</f>
        <v>0</v>
      </c>
      <c r="N10" s="141"/>
      <c r="O10" s="141"/>
      <c r="P10" s="141"/>
      <c r="Q10" s="141"/>
      <c r="R10" s="142">
        <f>'1. Standard_Cost'!$B$13*N10*P10</f>
        <v>0</v>
      </c>
      <c r="S10" s="142">
        <f>N10*O10*P10*'1. Standard_Cost'!$C$13</f>
        <v>0</v>
      </c>
      <c r="T10" s="142">
        <f>N10*P10*Q10*'1. Standard_Cost'!$D$13</f>
        <v>0</v>
      </c>
      <c r="U10" s="142">
        <f>N10*O10*'1. Standard_Cost'!$E$13</f>
        <v>0</v>
      </c>
      <c r="V10" s="141"/>
      <c r="W10" s="141"/>
      <c r="X10" s="141"/>
      <c r="Y10" s="142">
        <f>+V10*((X10*'1. Standard_Cost'!$B$17)+(W10*X10*'1. Standard_Cost'!$C$17))</f>
        <v>0</v>
      </c>
      <c r="Z10" s="141"/>
      <c r="AA10" s="141"/>
      <c r="AB10" s="142">
        <f>+Z10*'1. Standard_Cost'!$B$21+AA10*'1. Standard_Cost'!$C$21</f>
        <v>0</v>
      </c>
      <c r="AC10" s="143"/>
      <c r="AD10" s="144"/>
      <c r="AE10" s="142">
        <f>SUM(AD10,AC10,AB10,Y10,U10,T10,S10,R10)*'1. Standard_Cost'!$B$29</f>
        <v>0</v>
      </c>
      <c r="AF10" s="142">
        <f t="shared" si="4"/>
        <v>0</v>
      </c>
      <c r="AG10" s="141"/>
      <c r="AH10" s="141"/>
      <c r="AI10" s="141"/>
      <c r="AJ10" s="145"/>
      <c r="AK10" s="145"/>
      <c r="AL10" s="145"/>
      <c r="AM10" s="142">
        <f>AG10*'1. Standard_Cost'!$B$25+'Incremental_Cost Year 4'!AH10*'1. Standard_Cost'!$C$25+'Incremental_Cost Year 4'!AI10*'1. Standard_Cost'!$D$25+'Incremental_Cost Year 4'!AJ10+'Incremental_Cost Year 4'!AL10+AK10</f>
        <v>0</v>
      </c>
      <c r="AN10" s="142">
        <f>AM10*'1. Standard_Cost'!$C$29</f>
        <v>0</v>
      </c>
      <c r="AO10" s="171"/>
      <c r="AQ10" s="20">
        <f t="shared" si="5"/>
        <v>0</v>
      </c>
      <c r="AR10" s="20">
        <f t="shared" si="6"/>
        <v>0</v>
      </c>
      <c r="AS10" s="20">
        <f t="shared" si="7"/>
        <v>0</v>
      </c>
      <c r="AT10" s="20">
        <f t="shared" si="8"/>
        <v>0</v>
      </c>
      <c r="AU10" s="24">
        <f>AQ10</f>
        <v>0</v>
      </c>
      <c r="AV10" s="24"/>
      <c r="AW10" s="24"/>
      <c r="AX10" s="24"/>
      <c r="AY10" s="24"/>
      <c r="AZ10" s="24">
        <f>+AR10</f>
        <v>0</v>
      </c>
      <c r="BA10" s="24"/>
      <c r="BB10" s="25">
        <f t="shared" si="9"/>
        <v>0</v>
      </c>
    </row>
    <row r="11" spans="1:54" ht="69" outlineLevel="1">
      <c r="A11" s="132"/>
      <c r="B11" s="136"/>
      <c r="C11" s="38"/>
      <c r="D11" s="86" t="s">
        <v>580</v>
      </c>
      <c r="E11" s="157" t="s">
        <v>396</v>
      </c>
      <c r="F11" s="152" t="s">
        <v>432</v>
      </c>
      <c r="G11" s="89">
        <v>2027</v>
      </c>
      <c r="H11" s="179" t="s">
        <v>52</v>
      </c>
      <c r="I11" s="146"/>
      <c r="J11" s="146"/>
      <c r="K11" s="146"/>
      <c r="L11" s="147">
        <f>SUM(L7:L10)</f>
        <v>28280</v>
      </c>
      <c r="M11" s="147">
        <f>SUM(M7:M10)</f>
        <v>4722.76</v>
      </c>
      <c r="N11" s="147"/>
      <c r="O11" s="146"/>
      <c r="P11" s="146"/>
      <c r="Q11" s="146"/>
      <c r="R11" s="147">
        <f>SUM(R7:R10)</f>
        <v>0</v>
      </c>
      <c r="S11" s="147">
        <f>SUM(S7:S10)</f>
        <v>0</v>
      </c>
      <c r="T11" s="147">
        <f>SUM(T7:T10)</f>
        <v>0</v>
      </c>
      <c r="U11" s="147">
        <f>SUM(U7:U10)</f>
        <v>0</v>
      </c>
      <c r="V11" s="146"/>
      <c r="W11" s="146"/>
      <c r="X11" s="146"/>
      <c r="Y11" s="147">
        <f>SUM(Y7:Y10)</f>
        <v>0</v>
      </c>
      <c r="Z11" s="146"/>
      <c r="AA11" s="146"/>
      <c r="AB11" s="147">
        <f>SUM(AB7:AB10)</f>
        <v>19000</v>
      </c>
      <c r="AC11" s="147">
        <f>SUM(AC7:AC10)</f>
        <v>7500</v>
      </c>
      <c r="AD11" s="147">
        <f>SUM(AD7:AD10)</f>
        <v>0</v>
      </c>
      <c r="AE11" s="147">
        <f>SUM(AE7:AE10)</f>
        <v>5300</v>
      </c>
      <c r="AF11" s="147">
        <f>SUM(AF7:AF10)</f>
        <v>31800</v>
      </c>
      <c r="AG11" s="146"/>
      <c r="AH11" s="146"/>
      <c r="AI11" s="146"/>
      <c r="AJ11" s="147">
        <f>SUM(AJ7:AJ10)</f>
        <v>0</v>
      </c>
      <c r="AK11" s="147">
        <f>SUM(AK7:AK10)</f>
        <v>0</v>
      </c>
      <c r="AL11" s="147">
        <f>SUM(AL7:AL10)</f>
        <v>0</v>
      </c>
      <c r="AM11" s="147">
        <f>SUM(AM7:AM10)</f>
        <v>0</v>
      </c>
      <c r="AN11" s="147">
        <f>SUM(AN7:AN10)</f>
        <v>0</v>
      </c>
      <c r="AO11" s="166"/>
      <c r="AP11" s="32"/>
      <c r="AQ11" s="147">
        <f t="shared" ref="AQ11:BB11" si="10">SUM(AQ7:AQ10)</f>
        <v>33002.76</v>
      </c>
      <c r="AR11" s="147">
        <f t="shared" si="10"/>
        <v>31800</v>
      </c>
      <c r="AS11" s="147">
        <f t="shared" si="10"/>
        <v>0</v>
      </c>
      <c r="AT11" s="147">
        <f t="shared" si="10"/>
        <v>64802.76</v>
      </c>
      <c r="AU11" s="147">
        <f t="shared" si="10"/>
        <v>64802.76</v>
      </c>
      <c r="AV11" s="147">
        <f t="shared" si="10"/>
        <v>0</v>
      </c>
      <c r="AW11" s="147">
        <f t="shared" si="10"/>
        <v>0</v>
      </c>
      <c r="AX11" s="147">
        <f t="shared" si="10"/>
        <v>0</v>
      </c>
      <c r="AY11" s="147"/>
      <c r="AZ11" s="147">
        <f t="shared" si="10"/>
        <v>0</v>
      </c>
      <c r="BA11" s="147">
        <f t="shared" si="10"/>
        <v>0</v>
      </c>
      <c r="BB11" s="147">
        <f t="shared" si="10"/>
        <v>0</v>
      </c>
    </row>
    <row r="12" spans="1:54" ht="187.2" outlineLevel="2">
      <c r="A12" s="132"/>
      <c r="B12" s="136"/>
      <c r="C12" s="38"/>
      <c r="D12" s="137"/>
      <c r="E12" s="137"/>
      <c r="F12" s="87"/>
      <c r="G12" s="82"/>
      <c r="H12" s="209" t="s">
        <v>464</v>
      </c>
      <c r="I12" s="138"/>
      <c r="J12" s="139"/>
      <c r="K12" s="139"/>
      <c r="L12" s="140" t="str">
        <f>IF(I12&lt;&gt;0,((VLOOKUP(I12,'1. Standard_Cost'!$B$4:$D$9,2)+VLOOKUP(I12,'1. Standard_Cost'!$B$4:$D$9,3))*J12*K12),"0")</f>
        <v>0</v>
      </c>
      <c r="M12" s="175">
        <f>L12*'1. Standard_Cost'!$F$4</f>
        <v>0</v>
      </c>
      <c r="N12" s="141">
        <v>0</v>
      </c>
      <c r="O12" s="141">
        <v>0</v>
      </c>
      <c r="P12" s="141">
        <v>0</v>
      </c>
      <c r="Q12" s="141"/>
      <c r="R12" s="142">
        <f>'1. Standard_Cost'!$B$13*N12*P12</f>
        <v>0</v>
      </c>
      <c r="S12" s="142">
        <f>N12*O12*P12*'1. Standard_Cost'!$C$13</f>
        <v>0</v>
      </c>
      <c r="T12" s="142">
        <f>N12*P12*Q12*'1. Standard_Cost'!$D$13</f>
        <v>0</v>
      </c>
      <c r="U12" s="142">
        <f>N12*O12*'1. Standard_Cost'!$E$13</f>
        <v>0</v>
      </c>
      <c r="V12" s="141"/>
      <c r="W12" s="141"/>
      <c r="X12" s="141"/>
      <c r="Y12" s="142">
        <f>+V12*((X12*'1. Standard_Cost'!$B$17)+(W12*X12*'1. Standard_Cost'!$C$17))</f>
        <v>0</v>
      </c>
      <c r="Z12" s="141"/>
      <c r="AA12" s="141"/>
      <c r="AB12" s="142">
        <f>+Z12*'1. Standard_Cost'!$B$21+AA12*'1. Standard_Cost'!$C$21</f>
        <v>0</v>
      </c>
      <c r="AC12" s="143"/>
      <c r="AD12" s="144"/>
      <c r="AE12" s="142">
        <f>SUM(AD12,AC12,AB12,Y12,U12,T12,S12,R12)*'1. Standard_Cost'!$B$29</f>
        <v>0</v>
      </c>
      <c r="AF12" s="142">
        <f t="shared" ref="AF12:AF29" si="11">SUM(AE12,AD12,AC12,AB12,Y12,U12,T12,S12,R12)</f>
        <v>0</v>
      </c>
      <c r="AG12" s="141"/>
      <c r="AH12" s="141"/>
      <c r="AI12" s="141"/>
      <c r="AJ12" s="145"/>
      <c r="AK12" s="145"/>
      <c r="AL12" s="145"/>
      <c r="AM12" s="142">
        <f>AG12*'1. Standard_Cost'!$B$25+'Incremental_Cost Year 4'!AH12*'1. Standard_Cost'!$C$25+'Incremental_Cost Year 4'!AI12*'1. Standard_Cost'!$D$25+'Incremental_Cost Year 4'!AJ12+'Incremental_Cost Year 4'!AL12+AK12</f>
        <v>0</v>
      </c>
      <c r="AN12" s="142">
        <f>AM12*'1. Standard_Cost'!$C$29</f>
        <v>0</v>
      </c>
      <c r="AO12" s="160"/>
      <c r="AQ12" s="20">
        <f t="shared" ref="AQ12" si="12">L12+M12</f>
        <v>0</v>
      </c>
      <c r="AR12" s="20">
        <f t="shared" ref="AR12" si="13">AF12</f>
        <v>0</v>
      </c>
      <c r="AS12" s="20">
        <f t="shared" ref="AS12" si="14">AM12+AN12</f>
        <v>0</v>
      </c>
      <c r="AT12" s="20">
        <f>SUM(AQ12,AR12,AS12)</f>
        <v>0</v>
      </c>
      <c r="AU12" s="24">
        <f>+AQ12</f>
        <v>0</v>
      </c>
      <c r="AV12" s="24"/>
      <c r="AW12" s="24"/>
      <c r="AX12" s="24"/>
      <c r="AY12" s="24"/>
      <c r="AZ12" s="24"/>
      <c r="BA12" s="24"/>
      <c r="BB12" s="25">
        <f t="shared" ref="BB12:BB34" si="15">SUM(AU12:BA12)-AT12</f>
        <v>0</v>
      </c>
    </row>
    <row r="13" spans="1:54" ht="218.4" outlineLevel="2">
      <c r="A13" s="132"/>
      <c r="B13" s="136"/>
      <c r="C13" s="38"/>
      <c r="D13" s="137"/>
      <c r="E13" s="137"/>
      <c r="F13" s="87"/>
      <c r="G13" s="82"/>
      <c r="H13" s="209" t="s">
        <v>465</v>
      </c>
      <c r="I13" s="138"/>
      <c r="J13" s="139"/>
      <c r="K13" s="139"/>
      <c r="L13" s="140" t="str">
        <f>IF(I13&lt;&gt;0,((VLOOKUP(I13,'1. Standard_Cost'!$B$4:$D$9,2)+VLOOKUP(I13,'1. Standard_Cost'!$B$4:$D$9,3))*J13*K13),"0")</f>
        <v>0</v>
      </c>
      <c r="M13" s="175">
        <f>L13*'1. Standard_Cost'!$F$4</f>
        <v>0</v>
      </c>
      <c r="N13" s="141">
        <v>0</v>
      </c>
      <c r="O13" s="141">
        <v>0</v>
      </c>
      <c r="P13" s="141">
        <v>0</v>
      </c>
      <c r="Q13" s="141"/>
      <c r="R13" s="142">
        <f>'1. Standard_Cost'!$B$13*N13*P13</f>
        <v>0</v>
      </c>
      <c r="S13" s="142">
        <f>N13*O13*P13*'1. Standard_Cost'!$C$13</f>
        <v>0</v>
      </c>
      <c r="T13" s="142">
        <f>N13*P13*Q13*'1. Standard_Cost'!$D$13</f>
        <v>0</v>
      </c>
      <c r="U13" s="142">
        <f>N13*O13*'1. Standard_Cost'!$E$13</f>
        <v>0</v>
      </c>
      <c r="V13" s="141"/>
      <c r="W13" s="141"/>
      <c r="X13" s="141"/>
      <c r="Y13" s="142">
        <f>+V13*((X13*'1. Standard_Cost'!$B$17)+(W13*X13*'1. Standard_Cost'!$C$17))</f>
        <v>0</v>
      </c>
      <c r="Z13" s="141"/>
      <c r="AA13" s="141"/>
      <c r="AB13" s="142">
        <f>+Z13*'1. Standard_Cost'!$B$21+AA13*'1. Standard_Cost'!$C$21</f>
        <v>0</v>
      </c>
      <c r="AC13" s="143"/>
      <c r="AD13" s="144"/>
      <c r="AE13" s="142">
        <f>SUM(AD13,AC13,AB13,Y13,U13,T13,S13,R13)*'1. Standard_Cost'!$B$29</f>
        <v>0</v>
      </c>
      <c r="AF13" s="142">
        <f t="shared" si="11"/>
        <v>0</v>
      </c>
      <c r="AG13" s="141"/>
      <c r="AH13" s="141"/>
      <c r="AI13" s="141"/>
      <c r="AJ13" s="145"/>
      <c r="AK13" s="145">
        <v>0</v>
      </c>
      <c r="AL13" s="145"/>
      <c r="AM13" s="142">
        <f>AG13*'1. Standard_Cost'!$B$25+'Incremental_Cost Year 4'!AH13*'1. Standard_Cost'!$C$25+'Incremental_Cost Year 4'!AI13*'1. Standard_Cost'!$D$25+'Incremental_Cost Year 4'!AJ13+'Incremental_Cost Year 4'!AL13+AK13</f>
        <v>0</v>
      </c>
      <c r="AN13" s="142">
        <f>AM13*'1. Standard_Cost'!$C$29</f>
        <v>0</v>
      </c>
      <c r="AO13" s="160"/>
      <c r="AQ13" s="20">
        <f t="shared" ref="AQ13:AQ29" si="16">L13+M13</f>
        <v>0</v>
      </c>
      <c r="AR13" s="20">
        <f t="shared" ref="AR13:AR29" si="17">AF13</f>
        <v>0</v>
      </c>
      <c r="AS13" s="20">
        <f t="shared" ref="AS13:AS29" si="18">AM13+AN13</f>
        <v>0</v>
      </c>
      <c r="AT13" s="20">
        <f t="shared" ref="AT13:AT29" si="19">SUM(AQ13,AR13,AS13)</f>
        <v>0</v>
      </c>
      <c r="AU13" s="24">
        <f>+AQ13</f>
        <v>0</v>
      </c>
      <c r="AV13" s="24"/>
      <c r="AW13" s="24"/>
      <c r="AX13" s="24"/>
      <c r="AY13" s="24"/>
      <c r="AZ13" s="24"/>
      <c r="BA13" s="24"/>
      <c r="BB13" s="25">
        <f t="shared" si="15"/>
        <v>0</v>
      </c>
    </row>
    <row r="14" spans="1:54" ht="62.4" outlineLevel="2">
      <c r="A14" s="132"/>
      <c r="B14" s="136"/>
      <c r="C14" s="38"/>
      <c r="D14" s="84"/>
      <c r="E14" s="84"/>
      <c r="F14" s="84"/>
      <c r="G14" s="83"/>
      <c r="H14" s="209" t="s">
        <v>558</v>
      </c>
      <c r="I14" s="138"/>
      <c r="J14" s="139"/>
      <c r="K14" s="139"/>
      <c r="L14" s="140">
        <v>0</v>
      </c>
      <c r="M14" s="140">
        <f>L14*'1. Standard_Cost'!$F$4</f>
        <v>0</v>
      </c>
      <c r="N14" s="188">
        <v>0</v>
      </c>
      <c r="O14" s="188">
        <v>0</v>
      </c>
      <c r="P14" s="188">
        <v>0</v>
      </c>
      <c r="Q14" s="188"/>
      <c r="R14" s="142">
        <f>'1. Standard_Cost'!$B$13*N14*P14</f>
        <v>0</v>
      </c>
      <c r="S14" s="142">
        <f>N14*O14*P14*'1. Standard_Cost'!$C$13</f>
        <v>0</v>
      </c>
      <c r="T14" s="142">
        <f>N14*P14*Q14*'1. Standard_Cost'!$D$13</f>
        <v>0</v>
      </c>
      <c r="U14" s="142">
        <f>N14*O14*'1. Standard_Cost'!$E$13</f>
        <v>0</v>
      </c>
      <c r="V14" s="141"/>
      <c r="W14" s="141"/>
      <c r="X14" s="141"/>
      <c r="Y14" s="142">
        <f>+V14*((X14*'1. Standard_Cost'!$B$17)+(W14*X14*'1. Standard_Cost'!$C$17))</f>
        <v>0</v>
      </c>
      <c r="Z14" s="141"/>
      <c r="AA14" s="141"/>
      <c r="AB14" s="142">
        <f>+Z14*'1. Standard_Cost'!$B$21+AA14*'1. Standard_Cost'!$C$21</f>
        <v>0</v>
      </c>
      <c r="AC14" s="143"/>
      <c r="AD14" s="144"/>
      <c r="AE14" s="142">
        <f>SUM(AD14,AC14,AB14,Y14,U14,T14,S14,R14)*'1. Standard_Cost'!$B$29</f>
        <v>0</v>
      </c>
      <c r="AF14" s="142">
        <f t="shared" si="11"/>
        <v>0</v>
      </c>
      <c r="AG14" s="141"/>
      <c r="AH14" s="141"/>
      <c r="AI14" s="141"/>
      <c r="AJ14" s="145"/>
      <c r="AK14" s="145"/>
      <c r="AL14" s="145"/>
      <c r="AM14" s="142">
        <f>AG14*'1. Standard_Cost'!$B$25+'Incremental_Cost Year 4'!AH14*'1. Standard_Cost'!$C$25+'Incremental_Cost Year 4'!AI14*'1. Standard_Cost'!$D$25+'Incremental_Cost Year 4'!AJ14+'Incremental_Cost Year 4'!AL14+AK14</f>
        <v>0</v>
      </c>
      <c r="AN14" s="142">
        <f>AM14*'1. Standard_Cost'!$C$29</f>
        <v>0</v>
      </c>
      <c r="AO14" s="160"/>
      <c r="AQ14" s="20">
        <f t="shared" si="16"/>
        <v>0</v>
      </c>
      <c r="AR14" s="20">
        <f t="shared" si="17"/>
        <v>0</v>
      </c>
      <c r="AS14" s="20">
        <f t="shared" si="18"/>
        <v>0</v>
      </c>
      <c r="AT14" s="20">
        <f t="shared" si="19"/>
        <v>0</v>
      </c>
      <c r="AU14" s="24">
        <f>AQ14</f>
        <v>0</v>
      </c>
      <c r="AV14" s="24">
        <v>0</v>
      </c>
      <c r="AW14" s="24"/>
      <c r="AX14" s="24"/>
      <c r="AY14" s="24"/>
      <c r="AZ14" s="24"/>
      <c r="BA14" s="24"/>
      <c r="BB14" s="25">
        <f t="shared" si="15"/>
        <v>0</v>
      </c>
    </row>
    <row r="15" spans="1:54" ht="23.4" customHeight="1" outlineLevel="2">
      <c r="A15" s="132"/>
      <c r="B15" s="136"/>
      <c r="C15" s="38"/>
      <c r="D15" s="84"/>
      <c r="E15" s="84"/>
      <c r="F15" s="84"/>
      <c r="G15" s="83"/>
      <c r="H15" s="209" t="s">
        <v>552</v>
      </c>
      <c r="I15" s="138"/>
      <c r="J15" s="139"/>
      <c r="K15" s="139"/>
      <c r="L15" s="140" t="str">
        <f>IF(I15&lt;&gt;0,((VLOOKUP(I15,'1. Standard_Cost'!$B$4:$D$9,2)+VLOOKUP(I15,'1. Standard_Cost'!$B$4:$D$9,3))*J15*K15),"0")</f>
        <v>0</v>
      </c>
      <c r="M15" s="175">
        <f>L15*'1. Standard_Cost'!$F$4</f>
        <v>0</v>
      </c>
      <c r="N15" s="141">
        <v>0</v>
      </c>
      <c r="O15" s="141">
        <v>0</v>
      </c>
      <c r="P15" s="141">
        <v>0</v>
      </c>
      <c r="Q15" s="141"/>
      <c r="R15" s="142">
        <f>'1. Standard_Cost'!$B$13*N15*P15</f>
        <v>0</v>
      </c>
      <c r="S15" s="142">
        <f>N15*O15*P15*'1. Standard_Cost'!$C$13</f>
        <v>0</v>
      </c>
      <c r="T15" s="142">
        <f>N15*P15*Q15*'1. Standard_Cost'!$D$13</f>
        <v>0</v>
      </c>
      <c r="U15" s="142">
        <f>N15*O15*'1. Standard_Cost'!$E$13</f>
        <v>0</v>
      </c>
      <c r="V15" s="141"/>
      <c r="W15" s="141"/>
      <c r="X15" s="141"/>
      <c r="Y15" s="142">
        <f>+V15*((X15*'1. Standard_Cost'!$B$17)+(W15*X15*'1. Standard_Cost'!$C$17))</f>
        <v>0</v>
      </c>
      <c r="Z15" s="141"/>
      <c r="AA15" s="141"/>
      <c r="AB15" s="142">
        <f>+Z15*'1. Standard_Cost'!$B$21+AA15*'1. Standard_Cost'!$C$21</f>
        <v>0</v>
      </c>
      <c r="AC15" s="143"/>
      <c r="AD15" s="144"/>
      <c r="AE15" s="142">
        <f>SUM(AD15,AC15,AB15,Y15,U15,T15,S15,R15)*'1. Standard_Cost'!$B$29</f>
        <v>0</v>
      </c>
      <c r="AF15" s="142">
        <f t="shared" si="11"/>
        <v>0</v>
      </c>
      <c r="AG15" s="141"/>
      <c r="AH15" s="141"/>
      <c r="AI15" s="141"/>
      <c r="AJ15" s="145"/>
      <c r="AK15" s="145"/>
      <c r="AL15" s="145"/>
      <c r="AM15" s="142">
        <f>AG15*'1. Standard_Cost'!$B$25+'Incremental_Cost Year 4'!AH15*'1. Standard_Cost'!$C$25+'Incremental_Cost Year 4'!AI15*'1. Standard_Cost'!$D$25+'Incremental_Cost Year 4'!AJ15+'Incremental_Cost Year 4'!AL15+AK15</f>
        <v>0</v>
      </c>
      <c r="AN15" s="142">
        <f>AM15*'1. Standard_Cost'!$C$29</f>
        <v>0</v>
      </c>
      <c r="AO15" s="160"/>
      <c r="AQ15" s="20">
        <f t="shared" si="16"/>
        <v>0</v>
      </c>
      <c r="AR15" s="20">
        <f t="shared" si="17"/>
        <v>0</v>
      </c>
      <c r="AS15" s="20">
        <f t="shared" si="18"/>
        <v>0</v>
      </c>
      <c r="AT15" s="20">
        <f t="shared" si="19"/>
        <v>0</v>
      </c>
      <c r="AU15" s="24">
        <f t="shared" ref="AU15:AU23" si="20">+AQ15</f>
        <v>0</v>
      </c>
      <c r="AV15" s="24"/>
      <c r="AW15" s="24"/>
      <c r="AX15" s="24"/>
      <c r="AY15" s="24"/>
      <c r="AZ15" s="24"/>
      <c r="BA15" s="24"/>
      <c r="BB15" s="25">
        <f t="shared" si="15"/>
        <v>0</v>
      </c>
    </row>
    <row r="16" spans="1:54" ht="39.6" customHeight="1" outlineLevel="2">
      <c r="A16" s="132"/>
      <c r="B16" s="136"/>
      <c r="C16" s="38"/>
      <c r="D16" s="84"/>
      <c r="E16" s="84"/>
      <c r="F16" s="84"/>
      <c r="G16" s="83"/>
      <c r="H16" s="209" t="s">
        <v>553</v>
      </c>
      <c r="I16" s="138"/>
      <c r="J16" s="139"/>
      <c r="K16" s="139"/>
      <c r="L16" s="140" t="str">
        <f>IF(I16&lt;&gt;0,((VLOOKUP(I16,'1. Standard_Cost'!$B$4:$D$9,2)+VLOOKUP(I16,'1. Standard_Cost'!$B$4:$D$9,3))*J16*K16),"0")</f>
        <v>0</v>
      </c>
      <c r="M16" s="175">
        <f>L16*'1. Standard_Cost'!$F$4</f>
        <v>0</v>
      </c>
      <c r="N16" s="141">
        <v>0</v>
      </c>
      <c r="O16" s="141">
        <v>0</v>
      </c>
      <c r="P16" s="141">
        <v>0</v>
      </c>
      <c r="Q16" s="141"/>
      <c r="R16" s="142">
        <f>'1. Standard_Cost'!$B$13*N16*P16</f>
        <v>0</v>
      </c>
      <c r="S16" s="142">
        <f>N16*O16*P16*'1. Standard_Cost'!$C$13</f>
        <v>0</v>
      </c>
      <c r="T16" s="142">
        <f>N16*P16*Q16*'1. Standard_Cost'!$D$13</f>
        <v>0</v>
      </c>
      <c r="U16" s="142">
        <f>N16*O16*'1. Standard_Cost'!$F$13</f>
        <v>0</v>
      </c>
      <c r="V16" s="141"/>
      <c r="W16" s="141"/>
      <c r="X16" s="141"/>
      <c r="Y16" s="142">
        <f>+V16*((X16*'1. Standard_Cost'!$B$17)+(W16*X16*'1. Standard_Cost'!$C$17))</f>
        <v>0</v>
      </c>
      <c r="Z16" s="141"/>
      <c r="AA16" s="141"/>
      <c r="AB16" s="142">
        <f>+Z16*'1. Standard_Cost'!$B$21+AA16*'1. Standard_Cost'!$C$21</f>
        <v>0</v>
      </c>
      <c r="AC16" s="143"/>
      <c r="AD16" s="144"/>
      <c r="AE16" s="142">
        <f>SUM(AD16,AC16,AB16,Y16,U16,T16,S16,R16)*'1. Standard_Cost'!$B$29</f>
        <v>0</v>
      </c>
      <c r="AF16" s="142">
        <f t="shared" si="11"/>
        <v>0</v>
      </c>
      <c r="AG16" s="141"/>
      <c r="AH16" s="141"/>
      <c r="AI16" s="141"/>
      <c r="AJ16" s="145"/>
      <c r="AK16" s="145"/>
      <c r="AL16" s="145"/>
      <c r="AM16" s="142">
        <f>AG16*'1. Standard_Cost'!$B$25+'Incremental_Cost Year 4'!AH16*'1. Standard_Cost'!$C$25+'Incremental_Cost Year 4'!AI16*'1. Standard_Cost'!$D$25+'Incremental_Cost Year 4'!AJ16+'Incremental_Cost Year 4'!AL16+AK16</f>
        <v>0</v>
      </c>
      <c r="AN16" s="142">
        <f>AM16*'1. Standard_Cost'!$C$29</f>
        <v>0</v>
      </c>
      <c r="AO16" s="160"/>
      <c r="AQ16" s="20">
        <f t="shared" si="16"/>
        <v>0</v>
      </c>
      <c r="AR16" s="20">
        <f t="shared" si="17"/>
        <v>0</v>
      </c>
      <c r="AS16" s="20">
        <f t="shared" si="18"/>
        <v>0</v>
      </c>
      <c r="AT16" s="20">
        <f t="shared" si="19"/>
        <v>0</v>
      </c>
      <c r="AU16" s="24">
        <f t="shared" si="20"/>
        <v>0</v>
      </c>
      <c r="AV16" s="24"/>
      <c r="AW16" s="24"/>
      <c r="AX16" s="24"/>
      <c r="AY16" s="24"/>
      <c r="AZ16" s="24"/>
      <c r="BA16" s="24"/>
      <c r="BB16" s="25">
        <f t="shared" si="15"/>
        <v>0</v>
      </c>
    </row>
    <row r="17" spans="1:54" ht="25.95" customHeight="1" outlineLevel="2">
      <c r="A17" s="132"/>
      <c r="B17" s="136"/>
      <c r="C17" s="38"/>
      <c r="D17" s="84"/>
      <c r="E17" s="84"/>
      <c r="F17" s="84"/>
      <c r="G17" s="83"/>
      <c r="H17" s="209" t="s">
        <v>549</v>
      </c>
      <c r="I17" s="138"/>
      <c r="J17" s="139"/>
      <c r="K17" s="139"/>
      <c r="L17" s="140" t="str">
        <f>IF(I17&lt;&gt;0,((VLOOKUP(I17,'1. Standard_Cost'!$B$4:$D$9,2)+VLOOKUP(I17,'1. Standard_Cost'!$B$4:$D$9,3))*J17*K17),"0")</f>
        <v>0</v>
      </c>
      <c r="M17" s="175">
        <f>L17*'1. Standard_Cost'!$F$4</f>
        <v>0</v>
      </c>
      <c r="N17" s="141">
        <v>0</v>
      </c>
      <c r="O17" s="141">
        <v>0</v>
      </c>
      <c r="P17" s="141">
        <v>0</v>
      </c>
      <c r="Q17" s="141"/>
      <c r="R17" s="142">
        <f>'1. Standard_Cost'!$B$13*N17*P17</f>
        <v>0</v>
      </c>
      <c r="S17" s="142">
        <f>N17*O17*P17*'1. Standard_Cost'!$C$13</f>
        <v>0</v>
      </c>
      <c r="T17" s="142">
        <f>N17*P17*Q17*'1. Standard_Cost'!$D$13</f>
        <v>0</v>
      </c>
      <c r="U17" s="142">
        <f>N17*O17*'1. Standard_Cost'!$E$13</f>
        <v>0</v>
      </c>
      <c r="V17" s="141"/>
      <c r="W17" s="141"/>
      <c r="X17" s="141"/>
      <c r="Y17" s="142">
        <f>+V17*((X17*'1. Standard_Cost'!$B$17)+(W17*X17*'1. Standard_Cost'!$C$17))</f>
        <v>0</v>
      </c>
      <c r="Z17" s="141"/>
      <c r="AA17" s="141"/>
      <c r="AB17" s="142">
        <f>+Z17*'1. Standard_Cost'!$B$21+AA17*'1. Standard_Cost'!$C$21</f>
        <v>0</v>
      </c>
      <c r="AC17" s="143"/>
      <c r="AD17" s="144"/>
      <c r="AE17" s="142">
        <f>SUM(AD17,AC17,AB17,Y17,U17,T17,S17,R17)*'1. Standard_Cost'!$B$29</f>
        <v>0</v>
      </c>
      <c r="AF17" s="142">
        <f t="shared" si="11"/>
        <v>0</v>
      </c>
      <c r="AG17" s="141"/>
      <c r="AH17" s="141"/>
      <c r="AI17" s="141"/>
      <c r="AJ17" s="145"/>
      <c r="AK17" s="145"/>
      <c r="AL17" s="145"/>
      <c r="AM17" s="142">
        <f>AG17*'1. Standard_Cost'!$B$25+'Incremental_Cost Year 4'!AH17*'1. Standard_Cost'!$C$25+'Incremental_Cost Year 4'!AI17*'1. Standard_Cost'!$D$25+'Incremental_Cost Year 4'!AJ17+'Incremental_Cost Year 4'!AL17+AK17</f>
        <v>0</v>
      </c>
      <c r="AN17" s="142">
        <f>AM17*'1. Standard_Cost'!$C$29</f>
        <v>0</v>
      </c>
      <c r="AO17" s="160"/>
      <c r="AQ17" s="20">
        <f t="shared" si="16"/>
        <v>0</v>
      </c>
      <c r="AR17" s="20">
        <f t="shared" si="17"/>
        <v>0</v>
      </c>
      <c r="AS17" s="20">
        <f t="shared" si="18"/>
        <v>0</v>
      </c>
      <c r="AT17" s="20">
        <f t="shared" si="19"/>
        <v>0</v>
      </c>
      <c r="AU17" s="24">
        <f t="shared" si="20"/>
        <v>0</v>
      </c>
      <c r="AV17" s="24"/>
      <c r="AW17" s="24"/>
      <c r="AX17" s="24"/>
      <c r="AY17" s="24"/>
      <c r="AZ17" s="24"/>
      <c r="BA17" s="24"/>
      <c r="BB17" s="25">
        <f t="shared" si="15"/>
        <v>0</v>
      </c>
    </row>
    <row r="18" spans="1:54" ht="25.95" customHeight="1" outlineLevel="2">
      <c r="A18" s="132"/>
      <c r="B18" s="136"/>
      <c r="C18" s="38"/>
      <c r="D18" s="84"/>
      <c r="E18" s="84"/>
      <c r="F18" s="84"/>
      <c r="G18" s="83"/>
      <c r="H18" s="209" t="s">
        <v>550</v>
      </c>
      <c r="I18" s="138"/>
      <c r="J18" s="139"/>
      <c r="K18" s="139"/>
      <c r="L18" s="140" t="str">
        <f>IF(I18&lt;&gt;0,((VLOOKUP(I18,'1. Standard_Cost'!$B$4:$D$9,2)+VLOOKUP(I18,'1. Standard_Cost'!$B$4:$D$9,3))*J18*K18),"0")</f>
        <v>0</v>
      </c>
      <c r="M18" s="175">
        <f>L18*'1. Standard_Cost'!$F$4</f>
        <v>0</v>
      </c>
      <c r="N18" s="141">
        <v>0</v>
      </c>
      <c r="O18" s="141">
        <v>0</v>
      </c>
      <c r="P18" s="141">
        <v>0</v>
      </c>
      <c r="Q18" s="141"/>
      <c r="R18" s="142">
        <f>'1. Standard_Cost'!$B$13*N18*P18</f>
        <v>0</v>
      </c>
      <c r="S18" s="142">
        <f>N18*O18*P18*'1. Standard_Cost'!$C$13</f>
        <v>0</v>
      </c>
      <c r="T18" s="142">
        <f>N18*P18*Q18*'1. Standard_Cost'!$D$13</f>
        <v>0</v>
      </c>
      <c r="U18" s="142">
        <f>N18*O18*'1. Standard_Cost'!$E$13</f>
        <v>0</v>
      </c>
      <c r="V18" s="141"/>
      <c r="W18" s="141"/>
      <c r="X18" s="141"/>
      <c r="Y18" s="142">
        <f>+V18*((X18*'1. Standard_Cost'!$B$17)+(W18*X18*'1. Standard_Cost'!$C$17))</f>
        <v>0</v>
      </c>
      <c r="Z18" s="141"/>
      <c r="AA18" s="141"/>
      <c r="AB18" s="142">
        <f>+Z18*'1. Standard_Cost'!$B$21+AA18*'1. Standard_Cost'!$C$21</f>
        <v>0</v>
      </c>
      <c r="AC18" s="143"/>
      <c r="AD18" s="144"/>
      <c r="AE18" s="142">
        <f>SUM(AD18,AC18,AB18,Y18,U18,T18,S18,R18)*'1. Standard_Cost'!$B$29</f>
        <v>0</v>
      </c>
      <c r="AF18" s="142">
        <f t="shared" si="11"/>
        <v>0</v>
      </c>
      <c r="AG18" s="141"/>
      <c r="AH18" s="141"/>
      <c r="AI18" s="141"/>
      <c r="AJ18" s="145"/>
      <c r="AK18" s="145"/>
      <c r="AL18" s="145"/>
      <c r="AM18" s="142">
        <f>AG18*'1. Standard_Cost'!$B$25+'Incremental_Cost Year 4'!AH18*'1. Standard_Cost'!$C$25+'Incremental_Cost Year 4'!AI18*'1. Standard_Cost'!$D$25+'Incremental_Cost Year 4'!AJ18+'Incremental_Cost Year 4'!AL18+AK18</f>
        <v>0</v>
      </c>
      <c r="AN18" s="142">
        <f>AM18*'1. Standard_Cost'!$C$29</f>
        <v>0</v>
      </c>
      <c r="AO18" s="160"/>
      <c r="AQ18" s="20">
        <f t="shared" si="16"/>
        <v>0</v>
      </c>
      <c r="AR18" s="20">
        <f t="shared" si="17"/>
        <v>0</v>
      </c>
      <c r="AS18" s="20">
        <f t="shared" si="18"/>
        <v>0</v>
      </c>
      <c r="AT18" s="20">
        <f t="shared" si="19"/>
        <v>0</v>
      </c>
      <c r="AU18" s="24">
        <f t="shared" si="20"/>
        <v>0</v>
      </c>
      <c r="AV18" s="24"/>
      <c r="AW18" s="24"/>
      <c r="AX18" s="24"/>
      <c r="AY18" s="24"/>
      <c r="AZ18" s="24"/>
      <c r="BA18" s="24"/>
      <c r="BB18" s="25">
        <f t="shared" si="15"/>
        <v>0</v>
      </c>
    </row>
    <row r="19" spans="1:54" ht="36" customHeight="1" outlineLevel="2">
      <c r="A19" s="132"/>
      <c r="B19" s="136"/>
      <c r="C19" s="38"/>
      <c r="D19" s="84"/>
      <c r="E19" s="84"/>
      <c r="F19" s="84"/>
      <c r="G19" s="83"/>
      <c r="H19" s="209" t="s">
        <v>554</v>
      </c>
      <c r="I19" s="138"/>
      <c r="J19" s="139"/>
      <c r="K19" s="139"/>
      <c r="L19" s="140" t="str">
        <f>IF(I19&lt;&gt;0,((VLOOKUP(I19,'1. Standard_Cost'!$B$4:$D$9,2)+VLOOKUP(I19,'1. Standard_Cost'!$B$4:$D$9,3))*J19*K19),"0")</f>
        <v>0</v>
      </c>
      <c r="M19" s="175">
        <f>L19*'1. Standard_Cost'!$F$4</f>
        <v>0</v>
      </c>
      <c r="N19" s="141">
        <v>0</v>
      </c>
      <c r="O19" s="141">
        <v>0</v>
      </c>
      <c r="P19" s="141">
        <v>0</v>
      </c>
      <c r="Q19" s="141"/>
      <c r="R19" s="142">
        <f>'1. Standard_Cost'!$B$13*N19*P19</f>
        <v>0</v>
      </c>
      <c r="S19" s="142">
        <f>N19*O19*P19*'1. Standard_Cost'!$C$13</f>
        <v>0</v>
      </c>
      <c r="T19" s="142">
        <f>N19*P19*Q19*'1. Standard_Cost'!$D$13</f>
        <v>0</v>
      </c>
      <c r="U19" s="142">
        <f>N19*O19*'1. Standard_Cost'!$E$13</f>
        <v>0</v>
      </c>
      <c r="V19" s="141"/>
      <c r="W19" s="141"/>
      <c r="X19" s="141"/>
      <c r="Y19" s="142">
        <f>+V19*((X19*'1. Standard_Cost'!$B$17)+(W19*X19*'1. Standard_Cost'!$C$17))</f>
        <v>0</v>
      </c>
      <c r="Z19" s="141"/>
      <c r="AA19" s="141"/>
      <c r="AB19" s="142">
        <f>+Z19*'1. Standard_Cost'!$B$21+AA19*'1. Standard_Cost'!$C$21</f>
        <v>0</v>
      </c>
      <c r="AC19" s="143"/>
      <c r="AD19" s="144"/>
      <c r="AE19" s="142">
        <f>SUM(AD19,AC19,AB19,Y19,U19,T19,S19,R19)*'1. Standard_Cost'!$B$29</f>
        <v>0</v>
      </c>
      <c r="AF19" s="142">
        <f t="shared" si="11"/>
        <v>0</v>
      </c>
      <c r="AG19" s="141"/>
      <c r="AH19" s="141"/>
      <c r="AI19" s="141"/>
      <c r="AJ19" s="145"/>
      <c r="AK19" s="145"/>
      <c r="AL19" s="145"/>
      <c r="AM19" s="142">
        <f>AG19*'1. Standard_Cost'!$B$25+'Incremental_Cost Year 4'!AH19*'1. Standard_Cost'!$C$25+'Incremental_Cost Year 4'!AI19*'1. Standard_Cost'!$D$25+'Incremental_Cost Year 4'!AJ19+'Incremental_Cost Year 4'!AL19+AK19</f>
        <v>0</v>
      </c>
      <c r="AN19" s="142">
        <f>AM19*'1. Standard_Cost'!$C$29</f>
        <v>0</v>
      </c>
      <c r="AO19" s="160"/>
      <c r="AQ19" s="20">
        <f t="shared" si="16"/>
        <v>0</v>
      </c>
      <c r="AR19" s="20">
        <f t="shared" si="17"/>
        <v>0</v>
      </c>
      <c r="AS19" s="20">
        <f t="shared" si="18"/>
        <v>0</v>
      </c>
      <c r="AT19" s="20">
        <f t="shared" si="19"/>
        <v>0</v>
      </c>
      <c r="AU19" s="24">
        <f t="shared" si="20"/>
        <v>0</v>
      </c>
      <c r="AV19" s="24"/>
      <c r="AW19" s="24"/>
      <c r="AX19" s="24"/>
      <c r="AY19" s="24"/>
      <c r="AZ19" s="24"/>
      <c r="BA19" s="24"/>
      <c r="BB19" s="25">
        <f t="shared" si="15"/>
        <v>0</v>
      </c>
    </row>
    <row r="20" spans="1:54" ht="30" customHeight="1" outlineLevel="2">
      <c r="A20" s="132"/>
      <c r="B20" s="136"/>
      <c r="C20" s="38"/>
      <c r="D20" s="84"/>
      <c r="E20" s="84"/>
      <c r="F20" s="84"/>
      <c r="G20" s="83"/>
      <c r="H20" s="209" t="s">
        <v>555</v>
      </c>
      <c r="I20" s="138"/>
      <c r="J20" s="139"/>
      <c r="K20" s="139"/>
      <c r="L20" s="140" t="str">
        <f>IF(I20&lt;&gt;0,((VLOOKUP(I20,'1. Standard_Cost'!$B$4:$D$9,2)+VLOOKUP(I20,'1. Standard_Cost'!$B$4:$D$9,3))*J20*K20),"0")</f>
        <v>0</v>
      </c>
      <c r="M20" s="175">
        <f>L20*'1. Standard_Cost'!$F$4</f>
        <v>0</v>
      </c>
      <c r="N20" s="141">
        <v>12</v>
      </c>
      <c r="O20" s="141">
        <v>2</v>
      </c>
      <c r="P20" s="141">
        <v>20</v>
      </c>
      <c r="Q20" s="141"/>
      <c r="R20" s="142">
        <f>'1. Standard_Cost'!$B$13*N20*P20</f>
        <v>480000</v>
      </c>
      <c r="S20" s="142">
        <f>N20*O20*P20*'1. Standard_Cost'!$C$13</f>
        <v>720000</v>
      </c>
      <c r="T20" s="142">
        <f>N20*P20*Q20*'1. Standard_Cost'!$D$13</f>
        <v>0</v>
      </c>
      <c r="U20" s="142">
        <f>N20*O20*'1. Standard_Cost'!$F$13</f>
        <v>0</v>
      </c>
      <c r="V20" s="141"/>
      <c r="W20" s="141"/>
      <c r="X20" s="141"/>
      <c r="Y20" s="142">
        <f>+V20*((X20*'1. Standard_Cost'!$B$17)+(W20*X20*'1. Standard_Cost'!$C$17))</f>
        <v>0</v>
      </c>
      <c r="Z20" s="141"/>
      <c r="AA20" s="141">
        <v>12</v>
      </c>
      <c r="AB20" s="142">
        <f>+Z20*'1. Standard_Cost'!$B$21+AA20*'1. Standard_Cost'!$C$21</f>
        <v>228000</v>
      </c>
      <c r="AC20" s="143"/>
      <c r="AD20" s="144"/>
      <c r="AE20" s="142">
        <f>SUM(AD20,AC20,AB20,Y20,U20,T20,S20,R20)*'1. Standard_Cost'!$B$29</f>
        <v>285600</v>
      </c>
      <c r="AF20" s="142">
        <f t="shared" si="11"/>
        <v>1713600</v>
      </c>
      <c r="AG20" s="141"/>
      <c r="AH20" s="141"/>
      <c r="AI20" s="141"/>
      <c r="AJ20" s="145"/>
      <c r="AK20" s="145"/>
      <c r="AL20" s="145"/>
      <c r="AM20" s="142">
        <f>AG20*'1. Standard_Cost'!$B$25+'Incremental_Cost Year 4'!AH20*'1. Standard_Cost'!$C$25+'Incremental_Cost Year 4'!AI20*'1. Standard_Cost'!$D$25+'Incremental_Cost Year 4'!AJ20+'Incremental_Cost Year 4'!AL20+AK20</f>
        <v>0</v>
      </c>
      <c r="AN20" s="142">
        <f>AM20*'1. Standard_Cost'!$C$29</f>
        <v>0</v>
      </c>
      <c r="AO20" s="160"/>
      <c r="AQ20" s="20">
        <f t="shared" si="16"/>
        <v>0</v>
      </c>
      <c r="AR20" s="20">
        <f t="shared" si="17"/>
        <v>1713600</v>
      </c>
      <c r="AS20" s="20">
        <f t="shared" si="18"/>
        <v>0</v>
      </c>
      <c r="AT20" s="20">
        <f t="shared" si="19"/>
        <v>1713600</v>
      </c>
      <c r="AU20" s="24">
        <f>1440000</f>
        <v>1440000</v>
      </c>
      <c r="AV20" s="24"/>
      <c r="AW20" s="24"/>
      <c r="AX20" s="24"/>
      <c r="AY20" s="24"/>
      <c r="AZ20" s="24"/>
      <c r="BA20" s="24"/>
      <c r="BB20" s="25">
        <f t="shared" si="15"/>
        <v>-273600</v>
      </c>
    </row>
    <row r="21" spans="1:54" ht="28.95" customHeight="1" outlineLevel="2">
      <c r="A21" s="132"/>
      <c r="B21" s="136"/>
      <c r="C21" s="38"/>
      <c r="D21" s="84"/>
      <c r="E21" s="84"/>
      <c r="F21" s="84"/>
      <c r="G21" s="83"/>
      <c r="H21" s="209" t="s">
        <v>556</v>
      </c>
      <c r="I21" s="138"/>
      <c r="J21" s="139"/>
      <c r="K21" s="139"/>
      <c r="L21" s="140" t="str">
        <f>IF(I21&lt;&gt;0,((VLOOKUP(I21,'1. Standard_Cost'!$B$4:$D$9,2)+VLOOKUP(I21,'1. Standard_Cost'!$B$4:$D$9,3))*J21*K21),"0")</f>
        <v>0</v>
      </c>
      <c r="M21" s="175">
        <f>L21*'1. Standard_Cost'!$F$4</f>
        <v>0</v>
      </c>
      <c r="N21" s="141">
        <v>0</v>
      </c>
      <c r="O21" s="141">
        <v>0</v>
      </c>
      <c r="P21" s="141">
        <v>0</v>
      </c>
      <c r="Q21" s="141"/>
      <c r="R21" s="142">
        <f>'1. Standard_Cost'!$B$13*N21*P21</f>
        <v>0</v>
      </c>
      <c r="S21" s="142">
        <f>N21*O21*P21*'1. Standard_Cost'!$C$13</f>
        <v>0</v>
      </c>
      <c r="T21" s="142">
        <f>N21*P21*Q21*'1. Standard_Cost'!$D$13</f>
        <v>0</v>
      </c>
      <c r="U21" s="142">
        <f>N21*O21*'1. Standard_Cost'!$E$13</f>
        <v>0</v>
      </c>
      <c r="V21" s="141"/>
      <c r="W21" s="141"/>
      <c r="X21" s="141"/>
      <c r="Y21" s="142">
        <f>+V21*((X21*'1. Standard_Cost'!$B$17)+(W21*X21*'1. Standard_Cost'!$C$17))</f>
        <v>0</v>
      </c>
      <c r="Z21" s="141"/>
      <c r="AA21" s="141">
        <v>12</v>
      </c>
      <c r="AB21" s="142">
        <f>+Z21*'1. Standard_Cost'!$B$21+AA21*'1. Standard_Cost'!$C$21</f>
        <v>228000</v>
      </c>
      <c r="AC21" s="143"/>
      <c r="AD21" s="144"/>
      <c r="AE21" s="142">
        <f>SUM(AD21,AC21,AB21,Y21,U21,T21,S21,R21)*'1. Standard_Cost'!$B$29</f>
        <v>45600</v>
      </c>
      <c r="AF21" s="142">
        <f t="shared" si="11"/>
        <v>273600</v>
      </c>
      <c r="AG21" s="141"/>
      <c r="AH21" s="141"/>
      <c r="AI21" s="141"/>
      <c r="AJ21" s="145"/>
      <c r="AK21" s="145"/>
      <c r="AL21" s="145"/>
      <c r="AM21" s="142">
        <f>AG21*'1. Standard_Cost'!$B$25+'Incremental_Cost Year 4'!AH21*'1. Standard_Cost'!$C$25+'Incremental_Cost Year 4'!AI21*'1. Standard_Cost'!$D$25+'Incremental_Cost Year 4'!AJ21+'Incremental_Cost Year 4'!AL21+AK21</f>
        <v>0</v>
      </c>
      <c r="AN21" s="142">
        <f>AM21*'1. Standard_Cost'!$C$29</f>
        <v>0</v>
      </c>
      <c r="AO21" s="160"/>
      <c r="AQ21" s="20">
        <f t="shared" si="16"/>
        <v>0</v>
      </c>
      <c r="AR21" s="20">
        <f t="shared" si="17"/>
        <v>273600</v>
      </c>
      <c r="AS21" s="20">
        <f t="shared" si="18"/>
        <v>0</v>
      </c>
      <c r="AT21" s="20">
        <f t="shared" si="19"/>
        <v>273600</v>
      </c>
      <c r="AU21" s="24">
        <f t="shared" si="20"/>
        <v>0</v>
      </c>
      <c r="AV21" s="24"/>
      <c r="AW21" s="24"/>
      <c r="AX21" s="24"/>
      <c r="AY21" s="24"/>
      <c r="AZ21" s="24"/>
      <c r="BA21" s="24"/>
      <c r="BB21" s="25">
        <f t="shared" si="15"/>
        <v>-273600</v>
      </c>
    </row>
    <row r="22" spans="1:54" ht="28.95" customHeight="1" outlineLevel="2">
      <c r="A22" s="132"/>
      <c r="B22" s="136"/>
      <c r="C22" s="38"/>
      <c r="D22" s="84"/>
      <c r="E22" s="84"/>
      <c r="F22" s="84"/>
      <c r="G22" s="83"/>
      <c r="H22" s="209" t="s">
        <v>551</v>
      </c>
      <c r="I22" s="138"/>
      <c r="J22" s="139"/>
      <c r="K22" s="139"/>
      <c r="L22" s="140" t="str">
        <f>IF(I22&lt;&gt;0,((VLOOKUP(I22,'1. Standard_Cost'!$B$4:$D$9,2)+VLOOKUP(I22,'1. Standard_Cost'!$B$4:$D$9,3))*J22*K22),"0")</f>
        <v>0</v>
      </c>
      <c r="M22" s="175">
        <f>L22*'1. Standard_Cost'!$F$4</f>
        <v>0</v>
      </c>
      <c r="N22" s="141">
        <v>0</v>
      </c>
      <c r="O22" s="141">
        <v>0</v>
      </c>
      <c r="P22" s="141">
        <v>0</v>
      </c>
      <c r="Q22" s="141"/>
      <c r="R22" s="142">
        <f>'1. Standard_Cost'!$B$13*N22*P22</f>
        <v>0</v>
      </c>
      <c r="S22" s="142">
        <f>N22*O22*P22*'1. Standard_Cost'!$C$13</f>
        <v>0</v>
      </c>
      <c r="T22" s="142">
        <f>N22*P22*Q22*'1. Standard_Cost'!$D$13</f>
        <v>0</v>
      </c>
      <c r="U22" s="142">
        <f>N22*O22*'1. Standard_Cost'!$E$13</f>
        <v>0</v>
      </c>
      <c r="V22" s="141"/>
      <c r="W22" s="141"/>
      <c r="X22" s="141"/>
      <c r="Y22" s="142">
        <f>+V22*((X22*'1. Standard_Cost'!$B$17)+(W22*X22*'1. Standard_Cost'!$C$17))</f>
        <v>0</v>
      </c>
      <c r="Z22" s="141"/>
      <c r="AA22" s="141"/>
      <c r="AB22" s="142">
        <f>+Z22*'1. Standard_Cost'!$B$21+AA22*'1. Standard_Cost'!$C$21</f>
        <v>0</v>
      </c>
      <c r="AC22" s="143">
        <f>240*200</f>
        <v>48000</v>
      </c>
      <c r="AD22" s="144"/>
      <c r="AE22" s="142">
        <f>SUM(AD22,AC22,AB22,Y22,U22,T22,S22,R22)*'1. Standard_Cost'!$B$29</f>
        <v>9600</v>
      </c>
      <c r="AF22" s="142">
        <f t="shared" si="11"/>
        <v>57600</v>
      </c>
      <c r="AG22" s="141"/>
      <c r="AH22" s="141"/>
      <c r="AI22" s="141"/>
      <c r="AJ22" s="145"/>
      <c r="AK22" s="145"/>
      <c r="AL22" s="145"/>
      <c r="AM22" s="142">
        <f>AG22*'1. Standard_Cost'!$B$25+'Incremental_Cost Year 4'!AH22*'1. Standard_Cost'!$C$25+'Incremental_Cost Year 4'!AI22*'1. Standard_Cost'!$D$25+'Incremental_Cost Year 4'!AJ22+'Incremental_Cost Year 4'!AL22+AK22</f>
        <v>0</v>
      </c>
      <c r="AN22" s="142">
        <f>AM22*'1. Standard_Cost'!$C$29</f>
        <v>0</v>
      </c>
      <c r="AO22" s="160"/>
      <c r="AQ22" s="20">
        <f t="shared" si="16"/>
        <v>0</v>
      </c>
      <c r="AR22" s="20">
        <f t="shared" si="17"/>
        <v>57600</v>
      </c>
      <c r="AS22" s="20">
        <f t="shared" si="18"/>
        <v>0</v>
      </c>
      <c r="AT22" s="20">
        <f t="shared" si="19"/>
        <v>57600</v>
      </c>
      <c r="AU22" s="24">
        <f t="shared" si="20"/>
        <v>0</v>
      </c>
      <c r="AV22" s="24"/>
      <c r="AW22" s="24"/>
      <c r="AX22" s="24"/>
      <c r="AY22" s="24"/>
      <c r="AZ22" s="24"/>
      <c r="BA22" s="24"/>
      <c r="BB22" s="25">
        <f t="shared" si="15"/>
        <v>-57600</v>
      </c>
    </row>
    <row r="23" spans="1:54" ht="41.4" customHeight="1" outlineLevel="2">
      <c r="A23" s="132"/>
      <c r="B23" s="136"/>
      <c r="C23" s="38"/>
      <c r="D23" s="84"/>
      <c r="E23" s="84"/>
      <c r="F23" s="84"/>
      <c r="G23" s="83"/>
      <c r="H23" s="209" t="s">
        <v>557</v>
      </c>
      <c r="I23" s="138" t="s">
        <v>5</v>
      </c>
      <c r="J23" s="139">
        <v>1</v>
      </c>
      <c r="K23" s="139">
        <v>2</v>
      </c>
      <c r="L23" s="140">
        <f>IF(I23&lt;&gt;0,((VLOOKUP(I23,'1. Standard_Cost'!$B$4:$D$9,2)+VLOOKUP(I23,'1. Standard_Cost'!$B$4:$D$9,3))*J23*K23),"0")</f>
        <v>141400</v>
      </c>
      <c r="M23" s="175">
        <f>L23*'1. Standard_Cost'!$F$4</f>
        <v>23613.800000000003</v>
      </c>
      <c r="N23" s="141">
        <v>0</v>
      </c>
      <c r="O23" s="141">
        <v>0</v>
      </c>
      <c r="P23" s="141">
        <v>0</v>
      </c>
      <c r="Q23" s="141"/>
      <c r="R23" s="142">
        <f>'1. Standard_Cost'!$B$13*N23*P23</f>
        <v>0</v>
      </c>
      <c r="S23" s="142">
        <f>N23*O23*P23*'1. Standard_Cost'!$C$13</f>
        <v>0</v>
      </c>
      <c r="T23" s="142">
        <f>N23*P23*Q23*'1. Standard_Cost'!$D$13</f>
        <v>0</v>
      </c>
      <c r="U23" s="142">
        <f>N23*O23*'1. Standard_Cost'!$E$13</f>
        <v>0</v>
      </c>
      <c r="V23" s="141"/>
      <c r="W23" s="141"/>
      <c r="X23" s="141"/>
      <c r="Y23" s="142">
        <f>+V23*((X23*'1. Standard_Cost'!$B$17)+(W23*X23*'1. Standard_Cost'!$C$17))</f>
        <v>0</v>
      </c>
      <c r="Z23" s="141"/>
      <c r="AA23" s="141"/>
      <c r="AB23" s="142">
        <f>+Z23*'1. Standard_Cost'!$B$21+AA23*'1. Standard_Cost'!$C$21</f>
        <v>0</v>
      </c>
      <c r="AC23" s="143"/>
      <c r="AD23" s="144"/>
      <c r="AE23" s="142">
        <f>SUM(AD23,AC23,AB23,Y23,U23,T23,S23,R23)*'1. Standard_Cost'!$B$29</f>
        <v>0</v>
      </c>
      <c r="AF23" s="142">
        <f t="shared" si="11"/>
        <v>0</v>
      </c>
      <c r="AG23" s="141"/>
      <c r="AH23" s="141"/>
      <c r="AI23" s="141"/>
      <c r="AJ23" s="145"/>
      <c r="AK23" s="145"/>
      <c r="AL23" s="145"/>
      <c r="AM23" s="142">
        <f>AG23*'1. Standard_Cost'!$B$25+'Incremental_Cost Year 4'!AH23*'1. Standard_Cost'!$C$25+'Incremental_Cost Year 4'!AI23*'1. Standard_Cost'!$D$25+'Incremental_Cost Year 4'!AJ23+'Incremental_Cost Year 4'!AL23+AK23</f>
        <v>0</v>
      </c>
      <c r="AN23" s="142">
        <f>AM23*'1. Standard_Cost'!$C$29</f>
        <v>0</v>
      </c>
      <c r="AO23" s="160"/>
      <c r="AQ23" s="20">
        <f t="shared" si="16"/>
        <v>165013.79999999999</v>
      </c>
      <c r="AR23" s="20">
        <f t="shared" si="17"/>
        <v>0</v>
      </c>
      <c r="AS23" s="20">
        <f t="shared" si="18"/>
        <v>0</v>
      </c>
      <c r="AT23" s="20">
        <f t="shared" si="19"/>
        <v>165013.79999999999</v>
      </c>
      <c r="AU23" s="24">
        <f t="shared" si="20"/>
        <v>165013.79999999999</v>
      </c>
      <c r="AV23" s="24"/>
      <c r="AW23" s="24"/>
      <c r="AX23" s="24"/>
      <c r="AY23" s="24"/>
      <c r="AZ23" s="24"/>
      <c r="BA23" s="24"/>
      <c r="BB23" s="25">
        <f t="shared" si="15"/>
        <v>0</v>
      </c>
    </row>
    <row r="24" spans="1:54" ht="156" outlineLevel="2">
      <c r="A24" s="132"/>
      <c r="B24" s="136"/>
      <c r="C24" s="38"/>
      <c r="D24" s="84"/>
      <c r="E24" s="84"/>
      <c r="F24" s="84"/>
      <c r="G24" s="83"/>
      <c r="H24" s="209" t="s">
        <v>559</v>
      </c>
      <c r="I24" s="138"/>
      <c r="J24" s="139"/>
      <c r="K24" s="139"/>
      <c r="L24" s="140" t="str">
        <f>IF(I24&lt;&gt;0,((VLOOKUP(I24,'1. Standard_Cost'!$B$4:$D$9,2)+VLOOKUP(I24,'1. Standard_Cost'!$B$4:$D$9,3))*J24*K24),"0")</f>
        <v>0</v>
      </c>
      <c r="M24" s="140">
        <f>L24*'1. Standard_Cost'!$F$4</f>
        <v>0</v>
      </c>
      <c r="N24" s="141">
        <v>10</v>
      </c>
      <c r="O24" s="141">
        <v>2</v>
      </c>
      <c r="P24" s="141">
        <v>20</v>
      </c>
      <c r="Q24" s="141"/>
      <c r="R24" s="142">
        <f>'1. Standard_Cost'!$B$13*N24*P24</f>
        <v>400000</v>
      </c>
      <c r="S24" s="142">
        <f>N24*O24*P24*'1. Standard_Cost'!$C$13</f>
        <v>600000</v>
      </c>
      <c r="T24" s="142">
        <f>N24*P24*Q24*'1. Standard_Cost'!$D$13</f>
        <v>0</v>
      </c>
      <c r="U24" s="142">
        <f>N24*O24*'1. Standard_Cost'!$F$13</f>
        <v>0</v>
      </c>
      <c r="V24" s="141"/>
      <c r="W24" s="141"/>
      <c r="X24" s="141"/>
      <c r="Y24" s="142">
        <f>+V24*((X24*'1. Standard_Cost'!$B$17)+(W24*X24*'1. Standard_Cost'!$C$17))</f>
        <v>0</v>
      </c>
      <c r="Z24" s="141"/>
      <c r="AA24" s="141">
        <f>10*2+2</f>
        <v>22</v>
      </c>
      <c r="AB24" s="142">
        <f>+Z24*'1. Standard_Cost'!$B$21+AA24*'1. Standard_Cost'!$C$21</f>
        <v>418000</v>
      </c>
      <c r="AC24" s="143">
        <f>250*200</f>
        <v>50000</v>
      </c>
      <c r="AD24" s="144"/>
      <c r="AE24" s="142">
        <f>SUM(AD24,AC24,AB24,Y24,U24,T24,S24,R24)*'1. Standard_Cost'!$B$29</f>
        <v>293600</v>
      </c>
      <c r="AF24" s="142">
        <f t="shared" si="11"/>
        <v>1761600</v>
      </c>
      <c r="AG24" s="141"/>
      <c r="AH24" s="141"/>
      <c r="AI24" s="141"/>
      <c r="AJ24" s="145"/>
      <c r="AK24" s="145"/>
      <c r="AL24" s="145"/>
      <c r="AM24" s="142">
        <f>AG24*'1. Standard_Cost'!$B$25+'Incremental_Cost Year 4'!AH24*'1. Standard_Cost'!$C$25+'Incremental_Cost Year 4'!AI24*'1. Standard_Cost'!$D$25+'Incremental_Cost Year 4'!AJ24+'Incremental_Cost Year 4'!AL24+AK24</f>
        <v>0</v>
      </c>
      <c r="AN24" s="142">
        <f>AM24*'1. Standard_Cost'!$C$29</f>
        <v>0</v>
      </c>
      <c r="AO24" s="160"/>
      <c r="AQ24" s="20">
        <f t="shared" si="16"/>
        <v>0</v>
      </c>
      <c r="AR24" s="20">
        <f t="shared" si="17"/>
        <v>1761600</v>
      </c>
      <c r="AS24" s="20">
        <f t="shared" si="18"/>
        <v>0</v>
      </c>
      <c r="AT24" s="20">
        <f t="shared" si="19"/>
        <v>1761600</v>
      </c>
      <c r="AU24" s="24">
        <v>0</v>
      </c>
      <c r="AV24" s="24"/>
      <c r="AW24" s="24"/>
      <c r="AX24" s="24"/>
      <c r="AY24" s="24"/>
      <c r="AZ24" s="24">
        <v>1761600</v>
      </c>
      <c r="BA24" s="24"/>
      <c r="BB24" s="25">
        <f t="shared" si="15"/>
        <v>0</v>
      </c>
    </row>
    <row r="25" spans="1:54" ht="82.95" customHeight="1" outlineLevel="1">
      <c r="A25" s="132"/>
      <c r="B25" s="136"/>
      <c r="C25" s="38"/>
      <c r="D25" s="84"/>
      <c r="E25" s="84"/>
      <c r="F25" s="84"/>
      <c r="G25" s="83"/>
      <c r="H25" s="209" t="s">
        <v>547</v>
      </c>
      <c r="I25" s="138"/>
      <c r="J25" s="185"/>
      <c r="K25" s="185"/>
      <c r="L25" s="140"/>
      <c r="M25" s="140">
        <f>L25*'1. Standard_Cost'!$F$4</f>
        <v>0</v>
      </c>
      <c r="N25" s="141"/>
      <c r="O25" s="141"/>
      <c r="P25" s="141"/>
      <c r="Q25" s="141"/>
      <c r="R25" s="142">
        <f>'1. Standard_Cost'!$B$13*N25*P25</f>
        <v>0</v>
      </c>
      <c r="S25" s="142">
        <f>N25*O25*P25*'1. Standard_Cost'!$C$13</f>
        <v>0</v>
      </c>
      <c r="T25" s="142">
        <f>N25*P25*Q25*'1. Standard_Cost'!$D$13</f>
        <v>0</v>
      </c>
      <c r="U25" s="142">
        <f>N25*O25*'1. Standard_Cost'!$E$13</f>
        <v>0</v>
      </c>
      <c r="V25" s="141"/>
      <c r="W25" s="141"/>
      <c r="X25" s="141"/>
      <c r="Y25" s="142">
        <f>+V25*((X25*'1. Standard_Cost'!$B$17)+(W25*X25*'1. Standard_Cost'!$C$17))</f>
        <v>0</v>
      </c>
      <c r="Z25" s="141"/>
      <c r="AA25" s="141"/>
      <c r="AB25" s="142">
        <f>+Z25*'1. Standard_Cost'!$B$21+AA25*'1. Standard_Cost'!$C$21</f>
        <v>0</v>
      </c>
      <c r="AC25" s="143"/>
      <c r="AD25" s="144"/>
      <c r="AE25" s="142">
        <f>SUM(AD25,AC25,AB25,Y25,U25,T25,S25,R25)*'1. Standard_Cost'!$B$29</f>
        <v>0</v>
      </c>
      <c r="AF25" s="142">
        <f t="shared" si="11"/>
        <v>0</v>
      </c>
      <c r="AG25" s="141"/>
      <c r="AH25" s="141"/>
      <c r="AI25" s="141"/>
      <c r="AJ25" s="145"/>
      <c r="AK25" s="145"/>
      <c r="AL25" s="145"/>
      <c r="AM25" s="142">
        <f>AG25*'1. Standard_Cost'!$B$25+'Incremental_Cost Year 4'!AH25*'1. Standard_Cost'!$C$25+'Incremental_Cost Year 4'!AI25*'1. Standard_Cost'!$D$25+'Incremental_Cost Year 4'!AJ25+'Incremental_Cost Year 4'!AL25+AK25</f>
        <v>0</v>
      </c>
      <c r="AN25" s="142">
        <f>AM25*'1. Standard_Cost'!$C$29</f>
        <v>0</v>
      </c>
      <c r="AO25" s="160"/>
      <c r="AQ25" s="20">
        <f t="shared" si="16"/>
        <v>0</v>
      </c>
      <c r="AR25" s="20">
        <f t="shared" si="17"/>
        <v>0</v>
      </c>
      <c r="AS25" s="20">
        <f t="shared" si="18"/>
        <v>0</v>
      </c>
      <c r="AT25" s="20">
        <f t="shared" si="19"/>
        <v>0</v>
      </c>
      <c r="AU25" s="24">
        <f t="shared" ref="AU25:AU29" si="21">AT25</f>
        <v>0</v>
      </c>
      <c r="AV25" s="24"/>
      <c r="AW25" s="24"/>
      <c r="AX25" s="24"/>
      <c r="AY25" s="24"/>
      <c r="AZ25" s="24"/>
      <c r="BA25" s="24"/>
      <c r="BB25" s="25">
        <f t="shared" si="15"/>
        <v>0</v>
      </c>
    </row>
    <row r="26" spans="1:54" ht="18.600000000000001" customHeight="1" outlineLevel="1">
      <c r="A26" s="132"/>
      <c r="B26" s="136"/>
      <c r="C26" s="38"/>
      <c r="D26" s="84"/>
      <c r="E26" s="84"/>
      <c r="F26" s="84"/>
      <c r="G26" s="83"/>
      <c r="H26" s="209" t="s">
        <v>544</v>
      </c>
      <c r="I26" s="138" t="s">
        <v>4</v>
      </c>
      <c r="J26" s="185">
        <v>6</v>
      </c>
      <c r="K26" s="185">
        <v>1</v>
      </c>
      <c r="L26" s="140">
        <f>IF(I26&lt;&gt;0,((VLOOKUP(I26,'1. Standard_Cost'!$B$4:$D$9,2)+VLOOKUP(I26,'1. Standard_Cost'!$B$4:$D$9,3))*J26*K26),"0")</f>
        <v>484500</v>
      </c>
      <c r="M26" s="140">
        <f>L26*'1. Standard_Cost'!$F$4</f>
        <v>80911.5</v>
      </c>
      <c r="N26" s="141"/>
      <c r="O26" s="141"/>
      <c r="P26" s="141"/>
      <c r="Q26" s="141"/>
      <c r="R26" s="142">
        <f>'1. Standard_Cost'!$B$13*N26*P26</f>
        <v>0</v>
      </c>
      <c r="S26" s="142">
        <f>N26*O26*P26*'1. Standard_Cost'!$C$13</f>
        <v>0</v>
      </c>
      <c r="T26" s="142">
        <f>N26*P26*Q26*'1. Standard_Cost'!$D$13</f>
        <v>0</v>
      </c>
      <c r="U26" s="142">
        <f>N26*O26*'1. Standard_Cost'!$E$13</f>
        <v>0</v>
      </c>
      <c r="V26" s="141"/>
      <c r="W26" s="141"/>
      <c r="X26" s="141"/>
      <c r="Y26" s="142">
        <f>+V26*((X26*'1. Standard_Cost'!$B$17)+(W26*X26*'1. Standard_Cost'!$C$17))</f>
        <v>0</v>
      </c>
      <c r="Z26" s="141"/>
      <c r="AA26" s="141"/>
      <c r="AB26" s="142">
        <f>+Z26*'1. Standard_Cost'!$B$21+AA26*'1. Standard_Cost'!$C$21</f>
        <v>0</v>
      </c>
      <c r="AC26" s="143">
        <f>40*1500</f>
        <v>60000</v>
      </c>
      <c r="AD26" s="144"/>
      <c r="AE26" s="142">
        <f>SUM(AD26,AC26,AB26,Y26,U26,T26,S26,R26)*'1. Standard_Cost'!$B$29</f>
        <v>12000</v>
      </c>
      <c r="AF26" s="142">
        <f t="shared" si="11"/>
        <v>72000</v>
      </c>
      <c r="AG26" s="141"/>
      <c r="AH26" s="141"/>
      <c r="AI26" s="141"/>
      <c r="AJ26" s="145"/>
      <c r="AK26" s="145"/>
      <c r="AL26" s="145"/>
      <c r="AM26" s="142">
        <f>AG26*'1. Standard_Cost'!$B$25+'Incremental_Cost Year 4'!AH26*'1. Standard_Cost'!$C$25+'Incremental_Cost Year 4'!AI26*'1. Standard_Cost'!$D$25+'Incremental_Cost Year 4'!AJ26+'Incremental_Cost Year 4'!AL26+AK26</f>
        <v>0</v>
      </c>
      <c r="AN26" s="142">
        <f>AM26*'1. Standard_Cost'!$C$29</f>
        <v>0</v>
      </c>
      <c r="AO26" s="160"/>
      <c r="AQ26" s="20">
        <f t="shared" si="16"/>
        <v>565411.5</v>
      </c>
      <c r="AR26" s="20">
        <f t="shared" si="17"/>
        <v>72000</v>
      </c>
      <c r="AS26" s="20">
        <f t="shared" si="18"/>
        <v>0</v>
      </c>
      <c r="AT26" s="20">
        <f t="shared" si="19"/>
        <v>637411.5</v>
      </c>
      <c r="AU26" s="24">
        <f t="shared" si="21"/>
        <v>637411.5</v>
      </c>
      <c r="AV26" s="24"/>
      <c r="AW26" s="24"/>
      <c r="AX26" s="24"/>
      <c r="AY26" s="24"/>
      <c r="AZ26" s="24"/>
      <c r="BA26" s="24"/>
      <c r="BB26" s="25">
        <f t="shared" si="15"/>
        <v>0</v>
      </c>
    </row>
    <row r="27" spans="1:54" ht="22.2" customHeight="1" outlineLevel="1">
      <c r="A27" s="132"/>
      <c r="B27" s="136"/>
      <c r="C27" s="38"/>
      <c r="D27" s="84"/>
      <c r="E27" s="84"/>
      <c r="F27" s="84"/>
      <c r="G27" s="83"/>
      <c r="H27" s="209" t="s">
        <v>545</v>
      </c>
      <c r="I27" s="138" t="s">
        <v>4</v>
      </c>
      <c r="J27" s="185">
        <v>3</v>
      </c>
      <c r="K27" s="185">
        <v>1</v>
      </c>
      <c r="L27" s="140">
        <f>IF(I27&lt;&gt;0,((VLOOKUP(I27,'1. Standard_Cost'!$B$4:$D$9,2)+VLOOKUP(I27,'1. Standard_Cost'!$B$4:$D$9,3))*J27*K27),"0")</f>
        <v>242250</v>
      </c>
      <c r="M27" s="140">
        <f>L27*'1. Standard_Cost'!$F$4</f>
        <v>40455.75</v>
      </c>
      <c r="N27" s="141"/>
      <c r="O27" s="141"/>
      <c r="P27" s="141"/>
      <c r="Q27" s="141"/>
      <c r="R27" s="142">
        <f>'1. Standard_Cost'!$B$13*N27*P27</f>
        <v>0</v>
      </c>
      <c r="S27" s="142">
        <f>N27*O27*P27*'1. Standard_Cost'!$C$13</f>
        <v>0</v>
      </c>
      <c r="T27" s="142">
        <f>N27*P27*Q27*'1. Standard_Cost'!$D$13</f>
        <v>0</v>
      </c>
      <c r="U27" s="142">
        <f>N27*O27*'1. Standard_Cost'!$E$13</f>
        <v>0</v>
      </c>
      <c r="V27" s="141"/>
      <c r="W27" s="141"/>
      <c r="X27" s="141"/>
      <c r="Y27" s="142">
        <f>+V27*((X27*'1. Standard_Cost'!$B$17)+(W27*X27*'1. Standard_Cost'!$C$17))</f>
        <v>0</v>
      </c>
      <c r="Z27" s="141"/>
      <c r="AA27" s="141"/>
      <c r="AB27" s="142">
        <f>+Z27*'1. Standard_Cost'!$B$21+AA27*'1. Standard_Cost'!$C$21</f>
        <v>0</v>
      </c>
      <c r="AC27" s="143">
        <f>40*1500</f>
        <v>60000</v>
      </c>
      <c r="AD27" s="144"/>
      <c r="AE27" s="142">
        <f>SUM(AD27,AC27,AB27,Y27,U27,T27,S27,R27)*'1. Standard_Cost'!$B$29</f>
        <v>12000</v>
      </c>
      <c r="AF27" s="142">
        <f t="shared" si="11"/>
        <v>72000</v>
      </c>
      <c r="AG27" s="141"/>
      <c r="AH27" s="141"/>
      <c r="AI27" s="141"/>
      <c r="AJ27" s="145"/>
      <c r="AK27" s="145"/>
      <c r="AL27" s="145"/>
      <c r="AM27" s="142">
        <f>AG27*'1. Standard_Cost'!$B$25+'Incremental_Cost Year 4'!AH27*'1. Standard_Cost'!$C$25+'Incremental_Cost Year 4'!AI27*'1. Standard_Cost'!$D$25+'Incremental_Cost Year 4'!AJ27+'Incremental_Cost Year 4'!AL27+AK27</f>
        <v>0</v>
      </c>
      <c r="AN27" s="142">
        <f>AM27*'1. Standard_Cost'!$C$29</f>
        <v>0</v>
      </c>
      <c r="AO27" s="160"/>
      <c r="AQ27" s="20">
        <f t="shared" si="16"/>
        <v>282705.75</v>
      </c>
      <c r="AR27" s="20">
        <f t="shared" si="17"/>
        <v>72000</v>
      </c>
      <c r="AS27" s="20">
        <f t="shared" si="18"/>
        <v>0</v>
      </c>
      <c r="AT27" s="20">
        <f t="shared" si="19"/>
        <v>354705.75</v>
      </c>
      <c r="AU27" s="24">
        <f t="shared" si="21"/>
        <v>354705.75</v>
      </c>
      <c r="AV27" s="24"/>
      <c r="AW27" s="24"/>
      <c r="AX27" s="24"/>
      <c r="AY27" s="24"/>
      <c r="AZ27" s="24"/>
      <c r="BA27" s="24"/>
      <c r="BB27" s="25">
        <f t="shared" si="15"/>
        <v>0</v>
      </c>
    </row>
    <row r="28" spans="1:54" ht="20.399999999999999" customHeight="1" outlineLevel="1">
      <c r="A28" s="132"/>
      <c r="B28" s="136"/>
      <c r="C28" s="38"/>
      <c r="D28" s="84"/>
      <c r="E28" s="84"/>
      <c r="F28" s="84"/>
      <c r="G28" s="83"/>
      <c r="H28" s="209" t="s">
        <v>546</v>
      </c>
      <c r="I28" s="138"/>
      <c r="J28" s="185"/>
      <c r="K28" s="185"/>
      <c r="L28" s="140" t="str">
        <f>IF(I28&lt;&gt;0,((VLOOKUP(I28,'1. Standard_Cost'!$B$4:$D$9,2)+VLOOKUP(I28,'1. Standard_Cost'!$B$4:$D$9,3))*J28*K28),"0")</f>
        <v>0</v>
      </c>
      <c r="M28" s="140">
        <f>L28*'1. Standard_Cost'!$F$4</f>
        <v>0</v>
      </c>
      <c r="N28" s="141"/>
      <c r="O28" s="141"/>
      <c r="P28" s="141"/>
      <c r="Q28" s="141"/>
      <c r="R28" s="142">
        <f>'1. Standard_Cost'!$B$13*N28*P28</f>
        <v>0</v>
      </c>
      <c r="S28" s="142">
        <f>N28*O28*P28*'1. Standard_Cost'!$C$13</f>
        <v>0</v>
      </c>
      <c r="T28" s="142">
        <f>N28*P28*Q28*'1. Standard_Cost'!$D$13</f>
        <v>0</v>
      </c>
      <c r="U28" s="142">
        <f>N28*O28*'1. Standard_Cost'!$E$13</f>
        <v>0</v>
      </c>
      <c r="V28" s="141"/>
      <c r="W28" s="141"/>
      <c r="X28" s="141"/>
      <c r="Y28" s="142">
        <f>+V28*((X28*'1. Standard_Cost'!$B$17)+(W28*X28*'1. Standard_Cost'!$C$17))</f>
        <v>0</v>
      </c>
      <c r="Z28" s="141"/>
      <c r="AA28" s="141"/>
      <c r="AB28" s="142">
        <f>+Z28*'1. Standard_Cost'!$B$21+AA28*'1. Standard_Cost'!$C$21</f>
        <v>0</v>
      </c>
      <c r="AC28" s="143">
        <f>40*1500</f>
        <v>60000</v>
      </c>
      <c r="AD28" s="144"/>
      <c r="AE28" s="142">
        <f>SUM(AD28,AC28,AB28,Y28,U28,T28,S28,R28)*'1. Standard_Cost'!$B$29</f>
        <v>12000</v>
      </c>
      <c r="AF28" s="142">
        <f t="shared" si="11"/>
        <v>72000</v>
      </c>
      <c r="AG28" s="141"/>
      <c r="AH28" s="141"/>
      <c r="AI28" s="141"/>
      <c r="AJ28" s="145"/>
      <c r="AK28" s="145"/>
      <c r="AL28" s="145"/>
      <c r="AM28" s="142">
        <f>AG28*'1. Standard_Cost'!$B$25+'Incremental_Cost Year 4'!AH28*'1. Standard_Cost'!$C$25+'Incremental_Cost Year 4'!AI28*'1. Standard_Cost'!$D$25+'Incremental_Cost Year 4'!AJ28+'Incremental_Cost Year 4'!AL28+AK28</f>
        <v>0</v>
      </c>
      <c r="AN28" s="142">
        <f>AM28*'1. Standard_Cost'!$C$29</f>
        <v>0</v>
      </c>
      <c r="AO28" s="160"/>
      <c r="AQ28" s="20">
        <f t="shared" si="16"/>
        <v>0</v>
      </c>
      <c r="AR28" s="20">
        <f t="shared" si="17"/>
        <v>72000</v>
      </c>
      <c r="AS28" s="20">
        <f t="shared" si="18"/>
        <v>0</v>
      </c>
      <c r="AT28" s="20">
        <f t="shared" si="19"/>
        <v>72000</v>
      </c>
      <c r="AU28" s="24">
        <f t="shared" si="21"/>
        <v>72000</v>
      </c>
      <c r="AV28" s="24"/>
      <c r="AW28" s="24"/>
      <c r="AX28" s="24"/>
      <c r="AY28" s="24"/>
      <c r="AZ28" s="24"/>
      <c r="BA28" s="24"/>
      <c r="BB28" s="25">
        <f t="shared" si="15"/>
        <v>0</v>
      </c>
    </row>
    <row r="29" spans="1:54" ht="46.8" outlineLevel="2">
      <c r="A29" s="132"/>
      <c r="B29" s="136"/>
      <c r="C29" s="38"/>
      <c r="D29" s="84"/>
      <c r="E29" s="84"/>
      <c r="F29" s="84"/>
      <c r="G29" s="83"/>
      <c r="H29" s="209" t="s">
        <v>548</v>
      </c>
      <c r="I29" s="138" t="s">
        <v>4</v>
      </c>
      <c r="J29" s="185">
        <v>0.2</v>
      </c>
      <c r="K29" s="185">
        <v>1</v>
      </c>
      <c r="L29" s="140">
        <f>IF(I29&lt;&gt;0,((VLOOKUP(I29,'1. Standard_Cost'!$B$4:$D$9,2)+VLOOKUP(I29,'1. Standard_Cost'!$B$4:$D$9,3))*J29*K29),"0")</f>
        <v>16150</v>
      </c>
      <c r="M29" s="140">
        <f>L29*'1. Standard_Cost'!$F$4</f>
        <v>2697.05</v>
      </c>
      <c r="N29" s="141"/>
      <c r="O29" s="141"/>
      <c r="P29" s="141"/>
      <c r="Q29" s="141"/>
      <c r="R29" s="142">
        <f>'1. Standard_Cost'!$B$13*N29*P29</f>
        <v>0</v>
      </c>
      <c r="S29" s="142">
        <f>N29*O29*P29*'1. Standard_Cost'!$C$13</f>
        <v>0</v>
      </c>
      <c r="T29" s="142">
        <f>N29*P29*Q29*'1. Standard_Cost'!$D$13</f>
        <v>0</v>
      </c>
      <c r="U29" s="142">
        <f>N29*O29*'1. Standard_Cost'!$E$13</f>
        <v>0</v>
      </c>
      <c r="V29" s="141"/>
      <c r="W29" s="141"/>
      <c r="X29" s="141"/>
      <c r="Y29" s="142">
        <f>+V29*((X29*'1. Standard_Cost'!$B$17)+(W29*X29*'1. Standard_Cost'!$C$17))</f>
        <v>0</v>
      </c>
      <c r="Z29" s="141"/>
      <c r="AA29" s="141"/>
      <c r="AB29" s="142">
        <f>+Z29*'1. Standard_Cost'!$B$21+AA29*'1. Standard_Cost'!$C$21</f>
        <v>0</v>
      </c>
      <c r="AC29" s="143">
        <v>0</v>
      </c>
      <c r="AD29" s="144"/>
      <c r="AE29" s="142">
        <f>SUM(AD29,AC29,AB29,Y29,U29,T29,S29,R29)*'1. Standard_Cost'!$B$29</f>
        <v>0</v>
      </c>
      <c r="AF29" s="142">
        <f t="shared" si="11"/>
        <v>0</v>
      </c>
      <c r="AG29" s="141"/>
      <c r="AH29" s="141"/>
      <c r="AI29" s="141"/>
      <c r="AJ29" s="145"/>
      <c r="AK29" s="145"/>
      <c r="AL29" s="145"/>
      <c r="AM29" s="142">
        <f>AG29*'1. Standard_Cost'!$B$25+'Incremental_Cost Year 4'!AH29*'1. Standard_Cost'!$C$25+'Incremental_Cost Year 4'!AI29*'1. Standard_Cost'!$D$25+'Incremental_Cost Year 4'!AJ29+'Incremental_Cost Year 4'!AL29+AK29</f>
        <v>0</v>
      </c>
      <c r="AN29" s="142">
        <f>AM29*'1. Standard_Cost'!$C$29</f>
        <v>0</v>
      </c>
      <c r="AO29" s="160"/>
      <c r="AQ29" s="20">
        <f t="shared" si="16"/>
        <v>18847.05</v>
      </c>
      <c r="AR29" s="20">
        <f t="shared" si="17"/>
        <v>0</v>
      </c>
      <c r="AS29" s="20">
        <f t="shared" si="18"/>
        <v>0</v>
      </c>
      <c r="AT29" s="20">
        <f t="shared" si="19"/>
        <v>18847.05</v>
      </c>
      <c r="AU29" s="24">
        <f t="shared" si="21"/>
        <v>18847.05</v>
      </c>
      <c r="AV29" s="24"/>
      <c r="AW29" s="24"/>
      <c r="AX29" s="24"/>
      <c r="AY29" s="24"/>
      <c r="AZ29" s="24"/>
      <c r="BA29" s="24"/>
      <c r="BB29" s="25">
        <f t="shared" si="15"/>
        <v>0</v>
      </c>
    </row>
    <row r="30" spans="1:54" ht="69" outlineLevel="1">
      <c r="A30" s="132"/>
      <c r="B30" s="136"/>
      <c r="C30" s="38"/>
      <c r="D30" s="46" t="s">
        <v>581</v>
      </c>
      <c r="E30" s="86" t="s">
        <v>397</v>
      </c>
      <c r="F30" s="88" t="s">
        <v>433</v>
      </c>
      <c r="G30" s="88" t="s">
        <v>434</v>
      </c>
      <c r="H30" s="180" t="s">
        <v>53</v>
      </c>
      <c r="I30" s="146"/>
      <c r="J30" s="146"/>
      <c r="K30" s="146"/>
      <c r="L30" s="147">
        <f>SUM(L12:L29)</f>
        <v>884300</v>
      </c>
      <c r="M30" s="147">
        <f>SUM(M12:M29)</f>
        <v>147678.09999999998</v>
      </c>
      <c r="N30" s="146"/>
      <c r="O30" s="146"/>
      <c r="P30" s="146"/>
      <c r="Q30" s="146"/>
      <c r="R30" s="147">
        <f t="shared" ref="R30:U30" si="22">SUM(R12:R29)</f>
        <v>880000</v>
      </c>
      <c r="S30" s="147">
        <f t="shared" si="22"/>
        <v>1320000</v>
      </c>
      <c r="T30" s="147">
        <f t="shared" si="22"/>
        <v>0</v>
      </c>
      <c r="U30" s="147">
        <f t="shared" si="22"/>
        <v>0</v>
      </c>
      <c r="V30" s="146"/>
      <c r="W30" s="146"/>
      <c r="X30" s="146"/>
      <c r="Y30" s="147">
        <f>SUM(Y12:Y29)</f>
        <v>0</v>
      </c>
      <c r="Z30" s="146"/>
      <c r="AA30" s="146"/>
      <c r="AB30" s="147">
        <f t="shared" ref="AB30:AF30" si="23">SUM(AB12:AB29)</f>
        <v>874000</v>
      </c>
      <c r="AC30" s="147">
        <f t="shared" si="23"/>
        <v>278000</v>
      </c>
      <c r="AD30" s="147">
        <f t="shared" si="23"/>
        <v>0</v>
      </c>
      <c r="AE30" s="147">
        <f t="shared" si="23"/>
        <v>670400</v>
      </c>
      <c r="AF30" s="147">
        <f t="shared" si="23"/>
        <v>4022400</v>
      </c>
      <c r="AG30" s="146"/>
      <c r="AH30" s="146"/>
      <c r="AI30" s="146"/>
      <c r="AJ30" s="147">
        <f t="shared" ref="AJ30:AN30" si="24">SUM(AJ12:AJ29)</f>
        <v>0</v>
      </c>
      <c r="AK30" s="147">
        <f t="shared" si="24"/>
        <v>0</v>
      </c>
      <c r="AL30" s="147">
        <f t="shared" si="24"/>
        <v>0</v>
      </c>
      <c r="AM30" s="147">
        <f t="shared" si="24"/>
        <v>0</v>
      </c>
      <c r="AN30" s="147">
        <f t="shared" si="24"/>
        <v>0</v>
      </c>
      <c r="AO30" s="166"/>
      <c r="AP30" s="32"/>
      <c r="AQ30" s="147">
        <f>SUM(AQ12:AQ29)</f>
        <v>1031978.1000000001</v>
      </c>
      <c r="AR30" s="147">
        <f t="shared" ref="AR30:BA30" si="25">SUM(AR12:AR29)</f>
        <v>4022400</v>
      </c>
      <c r="AS30" s="147">
        <f t="shared" si="25"/>
        <v>0</v>
      </c>
      <c r="AT30" s="147">
        <f t="shared" si="25"/>
        <v>5054378.0999999996</v>
      </c>
      <c r="AU30" s="147">
        <f t="shared" si="25"/>
        <v>2687978.0999999996</v>
      </c>
      <c r="AV30" s="147">
        <f t="shared" si="25"/>
        <v>0</v>
      </c>
      <c r="AW30" s="147">
        <f t="shared" si="25"/>
        <v>0</v>
      </c>
      <c r="AX30" s="147">
        <f t="shared" si="25"/>
        <v>0</v>
      </c>
      <c r="AY30" s="147">
        <f t="shared" si="25"/>
        <v>0</v>
      </c>
      <c r="AZ30" s="147">
        <f t="shared" si="25"/>
        <v>1761600</v>
      </c>
      <c r="BA30" s="147">
        <f t="shared" si="25"/>
        <v>0</v>
      </c>
      <c r="BB30" s="25">
        <f t="shared" si="15"/>
        <v>-604800</v>
      </c>
    </row>
    <row r="31" spans="1:54" ht="103.2" customHeight="1" outlineLevel="2">
      <c r="A31" s="132"/>
      <c r="B31" s="136"/>
      <c r="C31" s="38"/>
      <c r="D31" s="137"/>
      <c r="E31" s="137"/>
      <c r="F31" s="87"/>
      <c r="G31" s="82"/>
      <c r="H31" s="209" t="s">
        <v>562</v>
      </c>
      <c r="I31" s="138" t="s">
        <v>436</v>
      </c>
      <c r="J31" s="139">
        <v>12</v>
      </c>
      <c r="K31" s="139">
        <v>8</v>
      </c>
      <c r="L31" s="140">
        <f>IF(I31&lt;&gt;0,((VLOOKUP(I31,'1. Standard_Cost'!$B$4:$D$9,2)+VLOOKUP(I31,'1. Standard_Cost'!$B$4:$D$9,3))*J31*K31),"0")</f>
        <v>5136000</v>
      </c>
      <c r="M31" s="140">
        <f>L31*'1. Standard_Cost'!$F$4</f>
        <v>857712</v>
      </c>
      <c r="N31" s="141">
        <v>0</v>
      </c>
      <c r="O31" s="141">
        <v>0</v>
      </c>
      <c r="P31" s="141">
        <v>0</v>
      </c>
      <c r="Q31" s="141"/>
      <c r="R31" s="142">
        <f>'1. Standard_Cost'!$B$13*N31*P31</f>
        <v>0</v>
      </c>
      <c r="S31" s="142">
        <f>N31*O31*P31*'1. Standard_Cost'!$C$13</f>
        <v>0</v>
      </c>
      <c r="T31" s="142">
        <f>N31*P31*Q31*'1. Standard_Cost'!$D$13</f>
        <v>0</v>
      </c>
      <c r="U31" s="142">
        <f>N31*O31*'1. Standard_Cost'!$E$13</f>
        <v>0</v>
      </c>
      <c r="V31" s="141"/>
      <c r="W31" s="141"/>
      <c r="X31" s="141"/>
      <c r="Y31" s="142">
        <f>+V31*((X31*'1. Standard_Cost'!$B$17)+(W31*X31*'1. Standard_Cost'!$C$17))</f>
        <v>0</v>
      </c>
      <c r="Z31" s="141"/>
      <c r="AA31" s="141"/>
      <c r="AB31" s="142">
        <f>+Z31*'1. Standard_Cost'!$B$21+AA31*'1. Standard_Cost'!$C$21</f>
        <v>0</v>
      </c>
      <c r="AC31" s="143">
        <v>7716000</v>
      </c>
      <c r="AD31" s="144"/>
      <c r="AE31" s="142">
        <f>SUM(AD31,AC31,AB31,Y31,U31,T31,S31,R31)*'1. Standard_Cost'!$B$29</f>
        <v>1543200</v>
      </c>
      <c r="AF31" s="142">
        <f t="shared" ref="AF31:AF34" si="26">SUM(AE31,AD31,AC31,AB31,Y31,U31,T31,S31,R31)</f>
        <v>9259200</v>
      </c>
      <c r="AG31" s="141"/>
      <c r="AH31" s="141"/>
      <c r="AI31" s="141"/>
      <c r="AJ31" s="145"/>
      <c r="AK31" s="145"/>
      <c r="AL31" s="145"/>
      <c r="AM31" s="142">
        <f>AG31*'1. Standard_Cost'!$B$25+'Incremental_Cost Year 4'!AH31*'1. Standard_Cost'!$C$25+'Incremental_Cost Year 4'!AI31*'1. Standard_Cost'!$D$25+'Incremental_Cost Year 4'!AJ31+'Incremental_Cost Year 4'!AL31+AK31</f>
        <v>0</v>
      </c>
      <c r="AN31" s="142">
        <f>AM31*'1. Standard_Cost'!$C$29</f>
        <v>0</v>
      </c>
      <c r="AO31" s="160"/>
      <c r="AQ31" s="20">
        <f t="shared" ref="AQ31" si="27">L31+M31</f>
        <v>5993712</v>
      </c>
      <c r="AR31" s="20">
        <f t="shared" ref="AR31" si="28">AF31</f>
        <v>9259200</v>
      </c>
      <c r="AS31" s="20">
        <f t="shared" ref="AS31" si="29">AM31+AN31</f>
        <v>0</v>
      </c>
      <c r="AT31" s="20">
        <f>SUM(AQ31,AR31,AS31)</f>
        <v>15252912</v>
      </c>
      <c r="AU31" s="24">
        <f>+AQ31</f>
        <v>5993712</v>
      </c>
      <c r="AV31" s="24">
        <v>0</v>
      </c>
      <c r="AW31" s="24"/>
      <c r="AX31" s="24"/>
      <c r="AY31" s="24"/>
      <c r="AZ31" s="24">
        <f>AR31</f>
        <v>9259200</v>
      </c>
      <c r="BA31" s="24"/>
      <c r="BB31" s="25">
        <f t="shared" si="15"/>
        <v>0</v>
      </c>
    </row>
    <row r="32" spans="1:54" ht="140.4" outlineLevel="2">
      <c r="A32" s="132"/>
      <c r="B32" s="136"/>
      <c r="C32" s="38"/>
      <c r="D32" s="84"/>
      <c r="E32" s="84"/>
      <c r="F32" s="84"/>
      <c r="G32" s="83"/>
      <c r="H32" s="209" t="s">
        <v>561</v>
      </c>
      <c r="I32" s="138" t="s">
        <v>436</v>
      </c>
      <c r="J32" s="139">
        <v>12</v>
      </c>
      <c r="K32" s="139">
        <v>3</v>
      </c>
      <c r="L32" s="140">
        <f>IF(I32&lt;&gt;0,((VLOOKUP(I32,'1. Standard_Cost'!$B$4:$D$9,2)+VLOOKUP(I32,'1. Standard_Cost'!$B$4:$D$9,3))*J32*K32),"0")</f>
        <v>1926000</v>
      </c>
      <c r="M32" s="140">
        <f>L32*'1. Standard_Cost'!$F$4</f>
        <v>321642</v>
      </c>
      <c r="N32" s="141"/>
      <c r="O32" s="141"/>
      <c r="P32" s="141"/>
      <c r="Q32" s="141"/>
      <c r="R32" s="142">
        <f>'1. Standard_Cost'!$B$13*N32*P32</f>
        <v>0</v>
      </c>
      <c r="S32" s="142">
        <f>N32*O32*P32*'1. Standard_Cost'!$C$13</f>
        <v>0</v>
      </c>
      <c r="T32" s="142">
        <f>N32*P32*Q32*'1. Standard_Cost'!$D$13</f>
        <v>0</v>
      </c>
      <c r="U32" s="142">
        <f>N32*O32*'1. Standard_Cost'!$E$13</f>
        <v>0</v>
      </c>
      <c r="V32" s="141"/>
      <c r="W32" s="141"/>
      <c r="X32" s="141"/>
      <c r="Y32" s="142">
        <f>+V32*((X32*'1. Standard_Cost'!$B$17)+(W32*X32*'1. Standard_Cost'!$C$17))</f>
        <v>0</v>
      </c>
      <c r="Z32" s="141"/>
      <c r="AA32" s="141"/>
      <c r="AB32" s="142">
        <f>+Z32*'1. Standard_Cost'!$B$21+AA32*'1. Standard_Cost'!$C$21</f>
        <v>0</v>
      </c>
      <c r="AC32" s="143">
        <v>1000000</v>
      </c>
      <c r="AD32" s="144"/>
      <c r="AE32" s="142">
        <f>SUM(AD32,AC32,AB32,Y32,U32,T32,S32,R32)*'1. Standard_Cost'!$B$29</f>
        <v>200000</v>
      </c>
      <c r="AF32" s="142">
        <f t="shared" si="26"/>
        <v>1200000</v>
      </c>
      <c r="AG32" s="141"/>
      <c r="AH32" s="141"/>
      <c r="AI32" s="141"/>
      <c r="AJ32" s="145"/>
      <c r="AK32" s="145"/>
      <c r="AL32" s="145"/>
      <c r="AM32" s="142">
        <f>AG32*'1. Standard_Cost'!$B$25+'Incremental_Cost Year 4'!AH32*'1. Standard_Cost'!$C$25+'Incremental_Cost Year 4'!AI32*'1. Standard_Cost'!$D$25+'Incremental_Cost Year 4'!AJ32+'Incremental_Cost Year 4'!AL32+AK32</f>
        <v>0</v>
      </c>
      <c r="AN32" s="142">
        <f>AM32*'1. Standard_Cost'!$C$29</f>
        <v>0</v>
      </c>
      <c r="AO32" s="160"/>
      <c r="AQ32" s="20">
        <f t="shared" ref="AQ32:AQ34" si="30">L32+M32</f>
        <v>2247642</v>
      </c>
      <c r="AR32" s="20">
        <f t="shared" ref="AR32:AR34" si="31">AF32</f>
        <v>1200000</v>
      </c>
      <c r="AS32" s="20">
        <f t="shared" ref="AS32:AS34" si="32">AM32+AN32</f>
        <v>0</v>
      </c>
      <c r="AT32" s="20">
        <f t="shared" ref="AT32:AT34" si="33">SUM(AQ32,AR32,AS32)</f>
        <v>3447642</v>
      </c>
      <c r="AU32" s="24">
        <f>AQ32</f>
        <v>2247642</v>
      </c>
      <c r="AV32" s="24"/>
      <c r="AW32" s="24"/>
      <c r="AX32" s="24"/>
      <c r="AY32" s="24"/>
      <c r="AZ32" s="24"/>
      <c r="BA32" s="24"/>
      <c r="BB32" s="25">
        <f t="shared" si="15"/>
        <v>-1200000</v>
      </c>
    </row>
    <row r="33" spans="1:54" ht="198.6" customHeight="1" outlineLevel="1">
      <c r="A33" s="132"/>
      <c r="B33" s="136"/>
      <c r="C33" s="38"/>
      <c r="D33" s="84"/>
      <c r="E33" s="84"/>
      <c r="F33" s="84"/>
      <c r="G33" s="83"/>
      <c r="H33" s="209" t="s">
        <v>560</v>
      </c>
      <c r="I33" s="138" t="s">
        <v>4</v>
      </c>
      <c r="J33" s="139">
        <v>0.5</v>
      </c>
      <c r="K33" s="139">
        <v>2</v>
      </c>
      <c r="L33" s="140">
        <f>IF(I33&lt;&gt;0,((VLOOKUP(I33,'1. Standard_Cost'!$B$4:$D$9,2)+VLOOKUP(I33,'1. Standard_Cost'!$B$4:$D$9,3))*J33*K33),"0")</f>
        <v>80750</v>
      </c>
      <c r="M33" s="175">
        <f>L33*'1. Standard_Cost'!$F$4</f>
        <v>13485.25</v>
      </c>
      <c r="N33" s="141"/>
      <c r="O33" s="141"/>
      <c r="P33" s="141"/>
      <c r="Q33" s="141"/>
      <c r="R33" s="142">
        <f>'1. Standard_Cost'!$B$13*N33*P33</f>
        <v>0</v>
      </c>
      <c r="S33" s="142">
        <f>N33*O33*P33*'1. Standard_Cost'!$C$13</f>
        <v>0</v>
      </c>
      <c r="T33" s="142">
        <f>N33*P33*Q33*'1. Standard_Cost'!$D$13</f>
        <v>0</v>
      </c>
      <c r="U33" s="142">
        <f>N33*O33*'1. Standard_Cost'!$E$13</f>
        <v>0</v>
      </c>
      <c r="V33" s="141"/>
      <c r="W33" s="141"/>
      <c r="X33" s="141"/>
      <c r="Y33" s="142">
        <f>+V33*((X33*'1. Standard_Cost'!$B$17)+(W33*X33*'1. Standard_Cost'!$C$17))</f>
        <v>0</v>
      </c>
      <c r="Z33" s="141"/>
      <c r="AA33" s="141">
        <v>15</v>
      </c>
      <c r="AB33" s="142">
        <f>+Z33*'1. Standard_Cost'!$B$21+AA33*'1. Standard_Cost'!$C$21</f>
        <v>285000</v>
      </c>
      <c r="AC33" s="143">
        <f>1000*10</f>
        <v>10000</v>
      </c>
      <c r="AD33" s="144"/>
      <c r="AE33" s="142">
        <f>SUM(AD33,AC33,AB33,Y33,U33,T33,S33,R33)*'1. Standard_Cost'!$B$29</f>
        <v>59000</v>
      </c>
      <c r="AF33" s="142">
        <f t="shared" si="26"/>
        <v>354000</v>
      </c>
      <c r="AG33" s="141"/>
      <c r="AH33" s="141"/>
      <c r="AI33" s="141"/>
      <c r="AJ33" s="145"/>
      <c r="AK33" s="145"/>
      <c r="AL33" s="145"/>
      <c r="AM33" s="142">
        <f>AG33*'1. Standard_Cost'!$B$25+'Incremental_Cost Year 4'!AH33*'1. Standard_Cost'!$C$25+'Incremental_Cost Year 4'!AI33*'1. Standard_Cost'!$D$25+'Incremental_Cost Year 4'!AJ33+'Incremental_Cost Year 4'!AL33+AK33</f>
        <v>0</v>
      </c>
      <c r="AN33" s="142">
        <f>AM33*'1. Standard_Cost'!$C$29</f>
        <v>0</v>
      </c>
      <c r="AO33" s="160"/>
      <c r="AQ33" s="20">
        <f t="shared" si="30"/>
        <v>94235.25</v>
      </c>
      <c r="AR33" s="20">
        <f t="shared" si="31"/>
        <v>354000</v>
      </c>
      <c r="AS33" s="20">
        <f t="shared" si="32"/>
        <v>0</v>
      </c>
      <c r="AT33" s="20">
        <f t="shared" si="33"/>
        <v>448235.25</v>
      </c>
      <c r="AU33" s="24">
        <v>448235</v>
      </c>
      <c r="AV33" s="24"/>
      <c r="AW33" s="24"/>
      <c r="AX33" s="24"/>
      <c r="AY33" s="24"/>
      <c r="AZ33" s="24"/>
      <c r="BA33" s="24"/>
      <c r="BB33" s="25">
        <f t="shared" si="15"/>
        <v>-0.25</v>
      </c>
    </row>
    <row r="34" spans="1:54" ht="12.75" customHeight="1">
      <c r="A34" s="132"/>
      <c r="B34" s="136"/>
      <c r="C34" s="38"/>
      <c r="D34" s="84"/>
      <c r="E34" s="84"/>
      <c r="F34" s="84"/>
      <c r="G34" s="83"/>
      <c r="H34" s="210" t="s">
        <v>180</v>
      </c>
      <c r="I34" s="138"/>
      <c r="J34" s="139"/>
      <c r="K34" s="139"/>
      <c r="L34" s="140" t="str">
        <f>IF(I34&lt;&gt;0,((VLOOKUP(I34,'1. Standard_Cost'!$B$4:$D$9,2)+VLOOKUP(I34,'1. Standard_Cost'!$B$4:$D$9,3))*J34*K34),"0")</f>
        <v>0</v>
      </c>
      <c r="M34" s="140">
        <f>L34*'1. Standard_Cost'!$F$4</f>
        <v>0</v>
      </c>
      <c r="N34" s="141"/>
      <c r="O34" s="141"/>
      <c r="P34" s="141"/>
      <c r="Q34" s="141"/>
      <c r="R34" s="142">
        <f>'1. Standard_Cost'!$B$13*N34*P34</f>
        <v>0</v>
      </c>
      <c r="S34" s="142">
        <f>N34*O34*P34*'1. Standard_Cost'!$C$13</f>
        <v>0</v>
      </c>
      <c r="T34" s="142">
        <f>N34*P34*Q34*'1. Standard_Cost'!$D$13</f>
        <v>0</v>
      </c>
      <c r="U34" s="142">
        <f>N34*O34*'1. Standard_Cost'!$E$13</f>
        <v>0</v>
      </c>
      <c r="V34" s="141"/>
      <c r="W34" s="141"/>
      <c r="X34" s="141"/>
      <c r="Y34" s="142">
        <f>+V34*((X34*'1. Standard_Cost'!$B$17)+(W34*X34*'1. Standard_Cost'!$C$17))</f>
        <v>0</v>
      </c>
      <c r="Z34" s="141"/>
      <c r="AA34" s="141"/>
      <c r="AB34" s="142">
        <f>+Z34*'1. Standard_Cost'!$B$21+AA34*'1. Standard_Cost'!$C$21</f>
        <v>0</v>
      </c>
      <c r="AC34" s="143"/>
      <c r="AD34" s="144"/>
      <c r="AE34" s="142">
        <f>SUM(AD34,AC34,AB34,Y34,U34,T34,S34,R34)*'1. Standard_Cost'!$B$29</f>
        <v>0</v>
      </c>
      <c r="AF34" s="142">
        <f t="shared" si="26"/>
        <v>0</v>
      </c>
      <c r="AG34" s="141"/>
      <c r="AH34" s="141"/>
      <c r="AI34" s="141"/>
      <c r="AJ34" s="145"/>
      <c r="AK34" s="145"/>
      <c r="AL34" s="145"/>
      <c r="AM34" s="142">
        <f>AG34*'1. Standard_Cost'!$B$25+'Incremental_Cost Year 4'!AH34*'1. Standard_Cost'!$C$25+'Incremental_Cost Year 4'!AI34*'1. Standard_Cost'!$D$25+'Incremental_Cost Year 4'!AJ34+'Incremental_Cost Year 4'!AL34+AK34</f>
        <v>0</v>
      </c>
      <c r="AN34" s="142">
        <f>AM34*'1. Standard_Cost'!$C$29</f>
        <v>0</v>
      </c>
      <c r="AO34" s="160"/>
      <c r="AQ34" s="20">
        <f t="shared" si="30"/>
        <v>0</v>
      </c>
      <c r="AR34" s="20">
        <f t="shared" si="31"/>
        <v>0</v>
      </c>
      <c r="AS34" s="20">
        <f t="shared" si="32"/>
        <v>0</v>
      </c>
      <c r="AT34" s="20">
        <f t="shared" si="33"/>
        <v>0</v>
      </c>
      <c r="AU34" s="24"/>
      <c r="AV34" s="24"/>
      <c r="AW34" s="24"/>
      <c r="AX34" s="24"/>
      <c r="AY34" s="24"/>
      <c r="AZ34" s="24"/>
      <c r="BA34" s="24"/>
      <c r="BB34" s="25">
        <f t="shared" si="15"/>
        <v>0</v>
      </c>
    </row>
    <row r="35" spans="1:54" ht="55.2" outlineLevel="1">
      <c r="A35" s="132"/>
      <c r="B35" s="136"/>
      <c r="C35" s="38"/>
      <c r="D35" s="46" t="s">
        <v>581</v>
      </c>
      <c r="E35" s="86" t="s">
        <v>398</v>
      </c>
      <c r="F35" s="88" t="s">
        <v>435</v>
      </c>
      <c r="G35" s="88" t="s">
        <v>434</v>
      </c>
      <c r="H35" s="180" t="s">
        <v>54</v>
      </c>
      <c r="I35" s="146"/>
      <c r="J35" s="146"/>
      <c r="K35" s="146"/>
      <c r="L35" s="147">
        <f>SUM(L31:L34)</f>
        <v>7142750</v>
      </c>
      <c r="M35" s="147">
        <f>SUM(M31:M34)</f>
        <v>1192839.25</v>
      </c>
      <c r="N35" s="146"/>
      <c r="O35" s="146"/>
      <c r="P35" s="146"/>
      <c r="Q35" s="146"/>
      <c r="R35" s="147">
        <f t="shared" ref="R35:U35" si="34">SUM(R31:R34)</f>
        <v>0</v>
      </c>
      <c r="S35" s="147">
        <f t="shared" si="34"/>
        <v>0</v>
      </c>
      <c r="T35" s="147">
        <f t="shared" si="34"/>
        <v>0</v>
      </c>
      <c r="U35" s="147">
        <f t="shared" si="34"/>
        <v>0</v>
      </c>
      <c r="V35" s="146"/>
      <c r="W35" s="146"/>
      <c r="X35" s="146"/>
      <c r="Y35" s="147">
        <f>SUM(Y31:Y34)</f>
        <v>0</v>
      </c>
      <c r="Z35" s="146"/>
      <c r="AA35" s="146"/>
      <c r="AB35" s="147">
        <f t="shared" ref="AB35:AF35" si="35">SUM(AB31:AB34)</f>
        <v>285000</v>
      </c>
      <c r="AC35" s="147">
        <f t="shared" si="35"/>
        <v>8726000</v>
      </c>
      <c r="AD35" s="147">
        <f t="shared" si="35"/>
        <v>0</v>
      </c>
      <c r="AE35" s="147">
        <f t="shared" si="35"/>
        <v>1802200</v>
      </c>
      <c r="AF35" s="147">
        <f t="shared" si="35"/>
        <v>10813200</v>
      </c>
      <c r="AG35" s="146"/>
      <c r="AH35" s="146"/>
      <c r="AI35" s="146"/>
      <c r="AJ35" s="147">
        <f t="shared" ref="AJ35:AN35" si="36">SUM(AJ31:AJ34)</f>
        <v>0</v>
      </c>
      <c r="AK35" s="147">
        <f t="shared" si="36"/>
        <v>0</v>
      </c>
      <c r="AL35" s="147">
        <f t="shared" si="36"/>
        <v>0</v>
      </c>
      <c r="AM35" s="147">
        <f t="shared" si="36"/>
        <v>0</v>
      </c>
      <c r="AN35" s="147">
        <f t="shared" si="36"/>
        <v>0</v>
      </c>
      <c r="AO35" s="166"/>
      <c r="AP35" s="32"/>
      <c r="AQ35" s="147">
        <f>SUM(AQ31:AQ34)</f>
        <v>8335589.25</v>
      </c>
      <c r="AR35" s="147">
        <f t="shared" ref="AR35:BB35" si="37">SUM(AR31:AR34)</f>
        <v>10813200</v>
      </c>
      <c r="AS35" s="147">
        <f t="shared" si="37"/>
        <v>0</v>
      </c>
      <c r="AT35" s="147">
        <f t="shared" si="37"/>
        <v>19148789.25</v>
      </c>
      <c r="AU35" s="147">
        <f t="shared" si="37"/>
        <v>8689589</v>
      </c>
      <c r="AV35" s="147">
        <f t="shared" si="37"/>
        <v>0</v>
      </c>
      <c r="AW35" s="147">
        <f t="shared" si="37"/>
        <v>0</v>
      </c>
      <c r="AX35" s="147">
        <f t="shared" si="37"/>
        <v>0</v>
      </c>
      <c r="AY35" s="147">
        <f t="shared" si="37"/>
        <v>0</v>
      </c>
      <c r="AZ35" s="147">
        <f t="shared" si="37"/>
        <v>9259200</v>
      </c>
      <c r="BA35" s="147">
        <f t="shared" si="37"/>
        <v>0</v>
      </c>
      <c r="BB35" s="147">
        <f t="shared" si="37"/>
        <v>-1200000.25</v>
      </c>
    </row>
    <row r="36" spans="1:54" ht="180" customHeight="1" outlineLevel="2">
      <c r="A36" s="132"/>
      <c r="B36" s="136"/>
      <c r="C36" s="38"/>
      <c r="D36" s="137"/>
      <c r="E36" s="137"/>
      <c r="F36" s="87"/>
      <c r="G36" s="82"/>
      <c r="H36" s="209" t="s">
        <v>563</v>
      </c>
      <c r="I36" s="138" t="s">
        <v>436</v>
      </c>
      <c r="J36" s="139">
        <v>12</v>
      </c>
      <c r="K36" s="139">
        <v>4.2</v>
      </c>
      <c r="L36" s="140">
        <f>IF(I36&lt;&gt;0,((VLOOKUP(I36,'1. Standard_Cost'!$B$4:$D$9,2)+VLOOKUP(I36,'1. Standard_Cost'!$B$4:$D$9,3))*J36*K36),"0")</f>
        <v>2696400</v>
      </c>
      <c r="M36" s="140">
        <f>L36*'1. Standard_Cost'!$F$4</f>
        <v>450298.80000000005</v>
      </c>
      <c r="N36" s="141">
        <v>0</v>
      </c>
      <c r="O36" s="141">
        <v>0</v>
      </c>
      <c r="P36" s="141">
        <v>0</v>
      </c>
      <c r="Q36" s="141"/>
      <c r="R36" s="142">
        <f>'1. Standard_Cost'!$B$13*N36*P36</f>
        <v>0</v>
      </c>
      <c r="S36" s="142">
        <f>N36*O36*P36*'1. Standard_Cost'!$C$13</f>
        <v>0</v>
      </c>
      <c r="T36" s="142">
        <f>N36*P36*Q36*'1. Standard_Cost'!$D$13</f>
        <v>0</v>
      </c>
      <c r="U36" s="142">
        <f>N36*O36*'1. Standard_Cost'!$E$13</f>
        <v>0</v>
      </c>
      <c r="V36" s="141"/>
      <c r="W36" s="141"/>
      <c r="X36" s="141"/>
      <c r="Y36" s="142">
        <f>+V36*((X36*'1. Standard_Cost'!$B$17)+(W36*X36*'1. Standard_Cost'!$C$17))</f>
        <v>0</v>
      </c>
      <c r="Z36" s="141"/>
      <c r="AA36" s="141"/>
      <c r="AB36" s="142">
        <f>+Z36*'1. Standard_Cost'!$B$21+AA36*'1. Standard_Cost'!$C$21</f>
        <v>0</v>
      </c>
      <c r="AC36" s="143">
        <f>1000*20+50000</f>
        <v>70000</v>
      </c>
      <c r="AD36" s="144"/>
      <c r="AE36" s="142">
        <f>SUM(AD36,AC36,AB36,Y36,U36,T36,S36,R36)*'1. Standard_Cost'!$B$29</f>
        <v>14000</v>
      </c>
      <c r="AF36" s="142">
        <f t="shared" ref="AF36:AF39" si="38">SUM(AE36,AD36,AC36,AB36,Y36,U36,T36,S36,R36)</f>
        <v>84000</v>
      </c>
      <c r="AG36" s="141"/>
      <c r="AH36" s="141"/>
      <c r="AI36" s="141"/>
      <c r="AJ36" s="145"/>
      <c r="AK36" s="145"/>
      <c r="AL36" s="145"/>
      <c r="AM36" s="142">
        <f>AG36*'1. Standard_Cost'!$B$25+'Incremental_Cost Year 4'!AH36*'1. Standard_Cost'!$C$25+'Incremental_Cost Year 4'!AI36*'1. Standard_Cost'!$D$25+'Incremental_Cost Year 4'!AJ36+'Incremental_Cost Year 4'!AL36+AK36</f>
        <v>0</v>
      </c>
      <c r="AN36" s="142">
        <f>AM36*'1. Standard_Cost'!$C$29</f>
        <v>0</v>
      </c>
      <c r="AO36" s="160"/>
      <c r="AQ36" s="20">
        <f>L36+M36</f>
        <v>3146698.8</v>
      </c>
      <c r="AR36" s="20">
        <f t="shared" ref="AR36" si="39">AF36</f>
        <v>84000</v>
      </c>
      <c r="AS36" s="20">
        <f t="shared" ref="AS36" si="40">AM36+AN36</f>
        <v>0</v>
      </c>
      <c r="AT36" s="20">
        <f>SUM(AQ36,AR36,AS36)</f>
        <v>3230698.8</v>
      </c>
      <c r="AU36" s="24">
        <f>AT36</f>
        <v>3230698.8</v>
      </c>
      <c r="AV36" s="24"/>
      <c r="AW36" s="24"/>
      <c r="AX36" s="24"/>
      <c r="AY36" s="24"/>
      <c r="AZ36" s="24"/>
      <c r="BA36" s="24"/>
      <c r="BB36" s="25">
        <f>SUM(AU36:BA36)-AT36</f>
        <v>0</v>
      </c>
    </row>
    <row r="37" spans="1:54" ht="199.2" customHeight="1" outlineLevel="2">
      <c r="A37" s="132"/>
      <c r="B37" s="136"/>
      <c r="C37" s="38"/>
      <c r="D37" s="84"/>
      <c r="E37" s="84"/>
      <c r="F37" s="84"/>
      <c r="G37" s="83"/>
      <c r="H37" s="209" t="s">
        <v>467</v>
      </c>
      <c r="I37" s="138" t="s">
        <v>5</v>
      </c>
      <c r="J37" s="139">
        <v>6</v>
      </c>
      <c r="K37" s="139">
        <v>2</v>
      </c>
      <c r="L37" s="140">
        <f>IF(I37&lt;&gt;0,((VLOOKUP(I37,'1. Standard_Cost'!$B$4:$D$9,2)+VLOOKUP(I37,'1. Standard_Cost'!$B$4:$D$9,3))*J37*K37),"0")</f>
        <v>848400</v>
      </c>
      <c r="M37" s="140">
        <f>L37*'1. Standard_Cost'!$F$4</f>
        <v>141682.80000000002</v>
      </c>
      <c r="N37" s="141">
        <v>0</v>
      </c>
      <c r="O37" s="141">
        <v>0</v>
      </c>
      <c r="P37" s="141">
        <v>0</v>
      </c>
      <c r="Q37" s="141"/>
      <c r="R37" s="142">
        <f>'1. Standard_Cost'!$B$13*N37*P37</f>
        <v>0</v>
      </c>
      <c r="S37" s="142">
        <f>N37*O37*P37*'1. Standard_Cost'!$C$13</f>
        <v>0</v>
      </c>
      <c r="T37" s="142">
        <f>N37*P37*Q37*'1. Standard_Cost'!$D$13</f>
        <v>0</v>
      </c>
      <c r="U37" s="142">
        <f>N37*O37*'1. Standard_Cost'!$F$13</f>
        <v>0</v>
      </c>
      <c r="V37" s="141"/>
      <c r="W37" s="141"/>
      <c r="X37" s="141"/>
      <c r="Y37" s="142">
        <f>+V37*((X37*'1. Standard_Cost'!$B$17)+(W37*X37*'1. Standard_Cost'!$C$17))</f>
        <v>0</v>
      </c>
      <c r="Z37" s="141"/>
      <c r="AA37" s="141"/>
      <c r="AB37" s="142">
        <f>+Z37*'1. Standard_Cost'!$B$21+AA37*'1. Standard_Cost'!$C$21</f>
        <v>0</v>
      </c>
      <c r="AC37" s="143">
        <v>200000</v>
      </c>
      <c r="AD37" s="144"/>
      <c r="AE37" s="142">
        <f>SUM(AD37,AC37,AB37,Y37,U37,T37,S37,R37)*'1. Standard_Cost'!$B$29</f>
        <v>40000</v>
      </c>
      <c r="AF37" s="142">
        <f t="shared" si="38"/>
        <v>240000</v>
      </c>
      <c r="AG37" s="141"/>
      <c r="AH37" s="141"/>
      <c r="AI37" s="141"/>
      <c r="AJ37" s="145"/>
      <c r="AK37" s="145"/>
      <c r="AL37" s="145"/>
      <c r="AM37" s="142">
        <f>AG37*'1. Standard_Cost'!$B$25+'Incremental_Cost Year 4'!AH37*'1. Standard_Cost'!$C$25+'Incremental_Cost Year 4'!AI37*'1. Standard_Cost'!$D$25+'Incremental_Cost Year 4'!AJ37+'Incremental_Cost Year 4'!AL37+AK37</f>
        <v>0</v>
      </c>
      <c r="AN37" s="142">
        <f>AM37*'1. Standard_Cost'!$C$29</f>
        <v>0</v>
      </c>
      <c r="AO37" s="160"/>
      <c r="AQ37" s="20">
        <f t="shared" ref="AQ37:AQ39" si="41">L37+M37</f>
        <v>990082.8</v>
      </c>
      <c r="AR37" s="20">
        <f t="shared" ref="AR37:AR39" si="42">AF37</f>
        <v>240000</v>
      </c>
      <c r="AS37" s="20">
        <f t="shared" ref="AS37:AS39" si="43">AM37+AN37</f>
        <v>0</v>
      </c>
      <c r="AT37" s="20">
        <f t="shared" ref="AT37:AT39" si="44">SUM(AQ37,AR37,AS37)</f>
        <v>1230082.8</v>
      </c>
      <c r="AU37" s="24">
        <f>AT37</f>
        <v>1230082.8</v>
      </c>
      <c r="AV37" s="24"/>
      <c r="AW37" s="24"/>
      <c r="AX37" s="24"/>
      <c r="AY37" s="24"/>
      <c r="AZ37" s="24"/>
      <c r="BA37" s="24"/>
      <c r="BB37" s="25">
        <f t="shared" ref="BB37:BB39" si="45">SUM(AU37:BA37)-AT37</f>
        <v>0</v>
      </c>
    </row>
    <row r="38" spans="1:54" ht="109.2" outlineLevel="2">
      <c r="A38" s="132"/>
      <c r="B38" s="136"/>
      <c r="C38" s="38"/>
      <c r="D38" s="84"/>
      <c r="E38" s="84"/>
      <c r="F38" s="84"/>
      <c r="G38" s="83"/>
      <c r="H38" s="209" t="s">
        <v>468</v>
      </c>
      <c r="I38" s="138" t="s">
        <v>436</v>
      </c>
      <c r="J38" s="139">
        <v>6</v>
      </c>
      <c r="K38" s="139">
        <v>3</v>
      </c>
      <c r="L38" s="140">
        <f>IF(I38&lt;&gt;0,((VLOOKUP(I38,'1. Standard_Cost'!$B$4:$D$9,2)+VLOOKUP(I38,'1. Standard_Cost'!$B$4:$D$9,3))*J38*K38),"0")</f>
        <v>963000</v>
      </c>
      <c r="M38" s="140">
        <f>L38*'1. Standard_Cost'!$F$4</f>
        <v>160821</v>
      </c>
      <c r="N38" s="141"/>
      <c r="O38" s="141"/>
      <c r="P38" s="141"/>
      <c r="Q38" s="141"/>
      <c r="R38" s="142">
        <f>'1. Standard_Cost'!$B$13*N38*P38</f>
        <v>0</v>
      </c>
      <c r="S38" s="142">
        <f>N38*O38*P38*'1. Standard_Cost'!$C$13</f>
        <v>0</v>
      </c>
      <c r="T38" s="142">
        <f>N38*P38*Q38*'1. Standard_Cost'!$D$13</f>
        <v>0</v>
      </c>
      <c r="U38" s="142">
        <f>N38*O38*'1. Standard_Cost'!$E$13</f>
        <v>0</v>
      </c>
      <c r="V38" s="141"/>
      <c r="W38" s="141"/>
      <c r="X38" s="141"/>
      <c r="Y38" s="142">
        <f>+V38*((X38*'1. Standard_Cost'!$B$17)+(W38*X38*'1. Standard_Cost'!$C$17))</f>
        <v>0</v>
      </c>
      <c r="Z38" s="141"/>
      <c r="AA38" s="141"/>
      <c r="AB38" s="142">
        <f>+Z38*'1. Standard_Cost'!$B$21+AA38*'1. Standard_Cost'!$C$21</f>
        <v>0</v>
      </c>
      <c r="AC38" s="143">
        <v>100000</v>
      </c>
      <c r="AD38" s="144"/>
      <c r="AE38" s="142">
        <f>SUM(AD38,AC38,AB38,Y38,U38,T38,S38,R38)*'1. Standard_Cost'!$B$29</f>
        <v>20000</v>
      </c>
      <c r="AF38" s="142">
        <f t="shared" si="38"/>
        <v>120000</v>
      </c>
      <c r="AG38" s="141"/>
      <c r="AH38" s="141"/>
      <c r="AI38" s="141"/>
      <c r="AJ38" s="145"/>
      <c r="AK38" s="145"/>
      <c r="AL38" s="145"/>
      <c r="AM38" s="142">
        <f>AG38*'1. Standard_Cost'!$B$25+'Incremental_Cost Year 4'!AH38*'1. Standard_Cost'!$C$25+'Incremental_Cost Year 4'!AI38*'1. Standard_Cost'!$D$25+'Incremental_Cost Year 4'!AJ38+'Incremental_Cost Year 4'!AL38+AK38</f>
        <v>0</v>
      </c>
      <c r="AN38" s="142">
        <f>AM38*'1. Standard_Cost'!$C$29</f>
        <v>0</v>
      </c>
      <c r="AO38" s="160"/>
      <c r="AQ38" s="20">
        <f t="shared" si="41"/>
        <v>1123821</v>
      </c>
      <c r="AR38" s="20">
        <f t="shared" si="42"/>
        <v>120000</v>
      </c>
      <c r="AS38" s="20">
        <f t="shared" si="43"/>
        <v>0</v>
      </c>
      <c r="AT38" s="20">
        <f t="shared" si="44"/>
        <v>1243821</v>
      </c>
      <c r="AU38" s="24"/>
      <c r="AV38" s="24"/>
      <c r="AW38" s="24"/>
      <c r="AX38" s="24"/>
      <c r="AY38" s="24"/>
      <c r="AZ38" s="24"/>
      <c r="BA38" s="24"/>
      <c r="BB38" s="25">
        <f t="shared" si="45"/>
        <v>-1243821</v>
      </c>
    </row>
    <row r="39" spans="1:54" ht="27.6" outlineLevel="1">
      <c r="A39" s="132"/>
      <c r="B39" s="136"/>
      <c r="C39" s="38"/>
      <c r="D39" s="84"/>
      <c r="E39" s="84"/>
      <c r="F39" s="84"/>
      <c r="G39" s="83"/>
      <c r="H39" s="210" t="s">
        <v>469</v>
      </c>
      <c r="I39" s="138" t="s">
        <v>436</v>
      </c>
      <c r="J39" s="139">
        <v>3</v>
      </c>
      <c r="K39" s="139">
        <v>2</v>
      </c>
      <c r="L39" s="140">
        <f>IF(I39&lt;&gt;0,((VLOOKUP(I39,'1. Standard_Cost'!$B$4:$D$9,2)+VLOOKUP(I39,'1. Standard_Cost'!$B$4:$D$9,3))*J39*K39),"0")</f>
        <v>321000</v>
      </c>
      <c r="M39" s="140">
        <f>L39*'1. Standard_Cost'!$F$4</f>
        <v>53607</v>
      </c>
      <c r="N39" s="141"/>
      <c r="O39" s="141"/>
      <c r="P39" s="141"/>
      <c r="Q39" s="141"/>
      <c r="R39" s="142">
        <f>'1. Standard_Cost'!$B$13*N39*P39</f>
        <v>0</v>
      </c>
      <c r="S39" s="142">
        <f>N39*O39*P39*'1. Standard_Cost'!$C$13</f>
        <v>0</v>
      </c>
      <c r="T39" s="142">
        <f>N39*P39*Q39*'1. Standard_Cost'!$D$13</f>
        <v>0</v>
      </c>
      <c r="U39" s="142">
        <f>N39*O39*'1. Standard_Cost'!$E$13</f>
        <v>0</v>
      </c>
      <c r="V39" s="141"/>
      <c r="W39" s="141"/>
      <c r="X39" s="141"/>
      <c r="Y39" s="142">
        <f>+V39*((X39*'1. Standard_Cost'!$B$17)+(W39*X39*'1. Standard_Cost'!$C$17))</f>
        <v>0</v>
      </c>
      <c r="Z39" s="141"/>
      <c r="AA39" s="141"/>
      <c r="AB39" s="142">
        <f>+Z39*'1. Standard_Cost'!$B$21+AA39*'1. Standard_Cost'!$C$21</f>
        <v>0</v>
      </c>
      <c r="AC39" s="143">
        <v>50000</v>
      </c>
      <c r="AD39" s="144"/>
      <c r="AE39" s="142">
        <f>SUM(AD39,AC39,AB39,Y39,U39,T39,S39,R39)*'1. Standard_Cost'!$B$29</f>
        <v>10000</v>
      </c>
      <c r="AF39" s="142">
        <f t="shared" si="38"/>
        <v>60000</v>
      </c>
      <c r="AG39" s="141"/>
      <c r="AH39" s="141"/>
      <c r="AI39" s="141"/>
      <c r="AJ39" s="145"/>
      <c r="AK39" s="145"/>
      <c r="AL39" s="145"/>
      <c r="AM39" s="142">
        <f>AG39*'1. Standard_Cost'!$B$25+'Incremental_Cost Year 4'!AH39*'1. Standard_Cost'!$C$25+'Incremental_Cost Year 4'!AI39*'1. Standard_Cost'!$D$25+'Incremental_Cost Year 4'!AJ39+'Incremental_Cost Year 4'!AL39+AK39</f>
        <v>0</v>
      </c>
      <c r="AN39" s="142">
        <f>AM39*'1. Standard_Cost'!$C$29</f>
        <v>0</v>
      </c>
      <c r="AO39" s="160"/>
      <c r="AQ39" s="20">
        <f t="shared" si="41"/>
        <v>374607</v>
      </c>
      <c r="AR39" s="20">
        <f t="shared" si="42"/>
        <v>60000</v>
      </c>
      <c r="AS39" s="20">
        <f t="shared" si="43"/>
        <v>0</v>
      </c>
      <c r="AT39" s="20">
        <f t="shared" si="44"/>
        <v>434607</v>
      </c>
      <c r="AU39" s="24"/>
      <c r="AV39" s="24"/>
      <c r="AW39" s="24"/>
      <c r="AX39" s="24"/>
      <c r="AY39" s="24"/>
      <c r="AZ39" s="24"/>
      <c r="BA39" s="24"/>
      <c r="BB39" s="25">
        <f t="shared" si="45"/>
        <v>-434607</v>
      </c>
    </row>
    <row r="40" spans="1:54" ht="55.2" outlineLevel="1">
      <c r="A40" s="132"/>
      <c r="B40" s="136"/>
      <c r="C40" s="38"/>
      <c r="D40" s="46" t="s">
        <v>581</v>
      </c>
      <c r="E40" s="86" t="s">
        <v>399</v>
      </c>
      <c r="F40" s="88" t="s">
        <v>437</v>
      </c>
      <c r="G40" s="89" t="s">
        <v>434</v>
      </c>
      <c r="H40" s="180" t="s">
        <v>400</v>
      </c>
      <c r="I40" s="146"/>
      <c r="J40" s="146"/>
      <c r="K40" s="146"/>
      <c r="L40" s="147">
        <f>SUM(L36:L39)</f>
        <v>4828800</v>
      </c>
      <c r="M40" s="147">
        <f>SUM(M36:M39)</f>
        <v>806409.60000000009</v>
      </c>
      <c r="N40" s="146"/>
      <c r="O40" s="146"/>
      <c r="P40" s="146"/>
      <c r="Q40" s="146"/>
      <c r="R40" s="147">
        <f t="shared" ref="R40:U40" si="46">SUM(R36:R39)</f>
        <v>0</v>
      </c>
      <c r="S40" s="147">
        <f t="shared" si="46"/>
        <v>0</v>
      </c>
      <c r="T40" s="147">
        <f t="shared" si="46"/>
        <v>0</v>
      </c>
      <c r="U40" s="147">
        <f t="shared" si="46"/>
        <v>0</v>
      </c>
      <c r="V40" s="146"/>
      <c r="W40" s="146"/>
      <c r="X40" s="146"/>
      <c r="Y40" s="147">
        <f>SUM(Y36:Y39)</f>
        <v>0</v>
      </c>
      <c r="Z40" s="146"/>
      <c r="AA40" s="146"/>
      <c r="AB40" s="147">
        <f t="shared" ref="AB40:AF40" si="47">SUM(AB36:AB39)</f>
        <v>0</v>
      </c>
      <c r="AC40" s="147">
        <f t="shared" si="47"/>
        <v>420000</v>
      </c>
      <c r="AD40" s="147">
        <f t="shared" si="47"/>
        <v>0</v>
      </c>
      <c r="AE40" s="147">
        <f t="shared" si="47"/>
        <v>84000</v>
      </c>
      <c r="AF40" s="147">
        <f t="shared" si="47"/>
        <v>504000</v>
      </c>
      <c r="AG40" s="146"/>
      <c r="AH40" s="146"/>
      <c r="AI40" s="146"/>
      <c r="AJ40" s="147">
        <f t="shared" ref="AJ40:AN40" si="48">SUM(AJ36:AJ39)</f>
        <v>0</v>
      </c>
      <c r="AK40" s="147">
        <f t="shared" si="48"/>
        <v>0</v>
      </c>
      <c r="AL40" s="147">
        <f t="shared" si="48"/>
        <v>0</v>
      </c>
      <c r="AM40" s="147">
        <f t="shared" si="48"/>
        <v>0</v>
      </c>
      <c r="AN40" s="147">
        <f t="shared" si="48"/>
        <v>0</v>
      </c>
      <c r="AO40" s="166"/>
      <c r="AP40" s="32"/>
      <c r="AQ40" s="147">
        <f t="shared" ref="AQ40:BB40" si="49">SUM(AQ36:AQ39)</f>
        <v>5635209.5999999996</v>
      </c>
      <c r="AR40" s="147">
        <f t="shared" si="49"/>
        <v>504000</v>
      </c>
      <c r="AS40" s="147">
        <f t="shared" si="49"/>
        <v>0</v>
      </c>
      <c r="AT40" s="147">
        <f t="shared" si="49"/>
        <v>6139209.5999999996</v>
      </c>
      <c r="AU40" s="147">
        <f t="shared" si="49"/>
        <v>4460781.5999999996</v>
      </c>
      <c r="AV40" s="147">
        <f t="shared" si="49"/>
        <v>0</v>
      </c>
      <c r="AW40" s="147">
        <f t="shared" si="49"/>
        <v>0</v>
      </c>
      <c r="AX40" s="147">
        <f t="shared" si="49"/>
        <v>0</v>
      </c>
      <c r="AY40" s="147">
        <f t="shared" si="49"/>
        <v>0</v>
      </c>
      <c r="AZ40" s="147">
        <f t="shared" si="49"/>
        <v>0</v>
      </c>
      <c r="BA40" s="147">
        <f t="shared" si="49"/>
        <v>0</v>
      </c>
      <c r="BB40" s="147">
        <f t="shared" si="49"/>
        <v>-1678428</v>
      </c>
    </row>
    <row r="41" spans="1:54" s="39" customFormat="1">
      <c r="A41" s="148"/>
      <c r="B41" s="149"/>
      <c r="C41" s="224" t="s">
        <v>401</v>
      </c>
      <c r="D41" s="224"/>
      <c r="E41" s="225"/>
      <c r="F41" s="69"/>
      <c r="G41" s="69"/>
      <c r="H41" s="181" t="s">
        <v>67</v>
      </c>
      <c r="I41" s="150"/>
      <c r="J41" s="150"/>
      <c r="K41" s="150"/>
      <c r="L41" s="151">
        <f>SUM(L50,L57)</f>
        <v>1211250</v>
      </c>
      <c r="M41" s="151">
        <f>SUM(M50,M57)</f>
        <v>202278.75</v>
      </c>
      <c r="N41" s="151"/>
      <c r="O41" s="150"/>
      <c r="P41" s="150"/>
      <c r="Q41" s="150"/>
      <c r="R41" s="151">
        <f t="shared" ref="R41:U41" si="50">SUM(R50,R57)</f>
        <v>900000</v>
      </c>
      <c r="S41" s="151">
        <f t="shared" si="50"/>
        <v>705000</v>
      </c>
      <c r="T41" s="151">
        <f t="shared" si="50"/>
        <v>0</v>
      </c>
      <c r="U41" s="151">
        <f t="shared" si="50"/>
        <v>0</v>
      </c>
      <c r="V41" s="150"/>
      <c r="W41" s="150"/>
      <c r="X41" s="150"/>
      <c r="Y41" s="151">
        <f t="shared" ref="Y41" si="51">SUM(Y50,Y57)</f>
        <v>0</v>
      </c>
      <c r="Z41" s="151"/>
      <c r="AA41" s="150"/>
      <c r="AB41" s="151">
        <f t="shared" ref="AB41:AF41" si="52">SUM(AB50,AB57)</f>
        <v>855000</v>
      </c>
      <c r="AC41" s="151">
        <f t="shared" si="52"/>
        <v>46000</v>
      </c>
      <c r="AD41" s="151">
        <f t="shared" si="52"/>
        <v>0</v>
      </c>
      <c r="AE41" s="151">
        <f t="shared" si="52"/>
        <v>501200</v>
      </c>
      <c r="AF41" s="151">
        <f t="shared" si="52"/>
        <v>3007200</v>
      </c>
      <c r="AG41" s="151"/>
      <c r="AH41" s="150"/>
      <c r="AI41" s="150"/>
      <c r="AJ41" s="151">
        <f t="shared" ref="AJ41:AN41" si="53">SUM(AJ50,AJ57)</f>
        <v>0</v>
      </c>
      <c r="AK41" s="151">
        <f t="shared" si="53"/>
        <v>0</v>
      </c>
      <c r="AL41" s="151">
        <f t="shared" si="53"/>
        <v>0</v>
      </c>
      <c r="AM41" s="151">
        <f>SUM(AM50,AM57)</f>
        <v>0</v>
      </c>
      <c r="AN41" s="151">
        <f t="shared" si="53"/>
        <v>0</v>
      </c>
      <c r="AO41" s="167"/>
      <c r="AP41" s="40"/>
      <c r="AQ41" s="151">
        <f t="shared" ref="AQ41:BB41" si="54">SUM(AQ50,AQ57)</f>
        <v>1413528.75</v>
      </c>
      <c r="AR41" s="151">
        <f t="shared" si="54"/>
        <v>3007200</v>
      </c>
      <c r="AS41" s="151">
        <f t="shared" si="54"/>
        <v>0</v>
      </c>
      <c r="AT41" s="151">
        <f t="shared" si="54"/>
        <v>4420728.75</v>
      </c>
      <c r="AU41" s="151">
        <f t="shared" si="54"/>
        <v>2169528.75</v>
      </c>
      <c r="AV41" s="151">
        <f t="shared" si="54"/>
        <v>0</v>
      </c>
      <c r="AW41" s="151">
        <f t="shared" si="54"/>
        <v>0</v>
      </c>
      <c r="AX41" s="151">
        <f t="shared" si="54"/>
        <v>0</v>
      </c>
      <c r="AY41" s="151"/>
      <c r="AZ41" s="151">
        <f t="shared" si="54"/>
        <v>0</v>
      </c>
      <c r="BA41" s="151">
        <f t="shared" si="54"/>
        <v>0</v>
      </c>
      <c r="BB41" s="151">
        <f t="shared" si="54"/>
        <v>-2251200</v>
      </c>
    </row>
    <row r="42" spans="1:54" ht="46.8" outlineLevel="2">
      <c r="A42" s="132"/>
      <c r="B42" s="136"/>
      <c r="C42" s="38"/>
      <c r="D42" s="137"/>
      <c r="E42" s="137"/>
      <c r="F42" s="87"/>
      <c r="G42" s="82"/>
      <c r="H42" s="209" t="s">
        <v>446</v>
      </c>
      <c r="I42" s="138"/>
      <c r="J42" s="139"/>
      <c r="K42" s="139"/>
      <c r="L42" s="140" t="str">
        <f>IF(I42&lt;&gt;0,((VLOOKUP(I42,'1. Standard_Cost'!$B$4:$D$9,2)+VLOOKUP(I42,'1. Standard_Cost'!$B$4:$D$9,3))*J42*K42),"0")</f>
        <v>0</v>
      </c>
      <c r="M42" s="140">
        <f>L42*'1. Standard_Cost'!$F$4</f>
        <v>0</v>
      </c>
      <c r="N42" s="141"/>
      <c r="O42" s="141"/>
      <c r="P42" s="141"/>
      <c r="Q42" s="141"/>
      <c r="R42" s="142">
        <f>'1. Standard_Cost'!$B$13*N42*P42</f>
        <v>0</v>
      </c>
      <c r="S42" s="142">
        <f>N42*O42*P42*'1. Standard_Cost'!$C$13</f>
        <v>0</v>
      </c>
      <c r="T42" s="142">
        <f>N42*P42*Q42*'1. Standard_Cost'!$D$13</f>
        <v>0</v>
      </c>
      <c r="U42" s="142">
        <f>N42*O42*'1. Standard_Cost'!$E$13</f>
        <v>0</v>
      </c>
      <c r="V42" s="141"/>
      <c r="W42" s="141"/>
      <c r="X42" s="141"/>
      <c r="Y42" s="142">
        <f>+V42*((X42*'1. Standard_Cost'!$B$17)+(W42*X42*'1. Standard_Cost'!$C$17))</f>
        <v>0</v>
      </c>
      <c r="Z42" s="141"/>
      <c r="AA42" s="141">
        <v>0</v>
      </c>
      <c r="AB42" s="142">
        <f>+Z42*'1. Standard_Cost'!$B$21+AA42*'1. Standard_Cost'!$C$21</f>
        <v>0</v>
      </c>
      <c r="AC42" s="143">
        <v>0</v>
      </c>
      <c r="AD42" s="144"/>
      <c r="AE42" s="142">
        <f>SUM(AD42,AC42,AB42,Y42,U42,T42,S42,R42)*'1. Standard_Cost'!$B$29</f>
        <v>0</v>
      </c>
      <c r="AF42" s="142">
        <f t="shared" ref="AF42:AF49" si="55">SUM(AE42,AD42,AC42,AB42,Y42,U42,T42,S42,R42)</f>
        <v>0</v>
      </c>
      <c r="AG42" s="141"/>
      <c r="AH42" s="141"/>
      <c r="AI42" s="141"/>
      <c r="AJ42" s="145"/>
      <c r="AK42" s="145"/>
      <c r="AL42" s="145"/>
      <c r="AM42" s="142">
        <f>AG42*'1. Standard_Cost'!$B$25+'Incremental_Cost Year 4'!AH42*'1. Standard_Cost'!$C$25+'Incremental_Cost Year 4'!AI42*'1. Standard_Cost'!$D$25+'Incremental_Cost Year 4'!AJ42+'Incremental_Cost Year 4'!AL42+AK42</f>
        <v>0</v>
      </c>
      <c r="AN42" s="142">
        <f>AM42*'1. Standard_Cost'!$C$29</f>
        <v>0</v>
      </c>
      <c r="AO42" s="160"/>
      <c r="AQ42" s="20">
        <f t="shared" ref="AQ42" si="56">L42+M42</f>
        <v>0</v>
      </c>
      <c r="AR42" s="20">
        <f t="shared" ref="AR42" si="57">AF42</f>
        <v>0</v>
      </c>
      <c r="AS42" s="20">
        <f t="shared" ref="AS42" si="58">AM42+AN42</f>
        <v>0</v>
      </c>
      <c r="AT42" s="20">
        <f>SUM(AQ42,AR42,AS42)</f>
        <v>0</v>
      </c>
      <c r="AU42" s="24"/>
      <c r="AV42" s="24"/>
      <c r="AW42" s="24"/>
      <c r="AX42" s="24"/>
      <c r="AY42" s="24"/>
      <c r="AZ42" s="24"/>
      <c r="BA42" s="24"/>
      <c r="BB42" s="25">
        <f>SUM(AU42:BA42)-AT42</f>
        <v>0</v>
      </c>
    </row>
    <row r="43" spans="1:54" ht="94.2" customHeight="1" outlineLevel="2">
      <c r="A43" s="132"/>
      <c r="B43" s="136"/>
      <c r="C43" s="38"/>
      <c r="D43" s="84"/>
      <c r="E43" s="84"/>
      <c r="F43" s="84"/>
      <c r="G43" s="83"/>
      <c r="H43" s="209" t="s">
        <v>567</v>
      </c>
      <c r="I43" s="138"/>
      <c r="J43" s="139"/>
      <c r="K43" s="139"/>
      <c r="L43" s="140" t="str">
        <f>IF(I43&lt;&gt;0,((VLOOKUP(I43,'1. Standard_Cost'!$B$4:$D$9,2)+VLOOKUP(I43,'1. Standard_Cost'!$B$4:$D$9,3))*J43*K43),"0")</f>
        <v>0</v>
      </c>
      <c r="M43" s="140">
        <f>L43*'1. Standard_Cost'!$F$4</f>
        <v>0</v>
      </c>
      <c r="N43" s="141"/>
      <c r="O43" s="141"/>
      <c r="P43" s="141"/>
      <c r="Q43" s="141"/>
      <c r="R43" s="142">
        <f>'1. Standard_Cost'!$B$13*N43*P43</f>
        <v>0</v>
      </c>
      <c r="S43" s="142">
        <f>N43*O43*P43*'1. Standard_Cost'!$C$13</f>
        <v>0</v>
      </c>
      <c r="T43" s="142">
        <f>N43*P43*Q43*'1. Standard_Cost'!$D$13</f>
        <v>0</v>
      </c>
      <c r="U43" s="142">
        <f>N43*O43*'1. Standard_Cost'!$E$13</f>
        <v>0</v>
      </c>
      <c r="V43" s="141"/>
      <c r="W43" s="141"/>
      <c r="X43" s="141"/>
      <c r="Y43" s="142">
        <f>+V43*((X43*'1. Standard_Cost'!$B$17)+(W43*X43*'1. Standard_Cost'!$C$17))</f>
        <v>0</v>
      </c>
      <c r="Z43" s="141"/>
      <c r="AA43" s="141"/>
      <c r="AB43" s="142">
        <f>+Z43*'1. Standard_Cost'!$B$21+AA43*'1. Standard_Cost'!$C$21</f>
        <v>0</v>
      </c>
      <c r="AC43" s="143"/>
      <c r="AD43" s="144"/>
      <c r="AE43" s="142">
        <f>SUM(AD43,AC43,AB43,Y43,U43,T43,S43,R43)*'1. Standard_Cost'!$B$29</f>
        <v>0</v>
      </c>
      <c r="AF43" s="142">
        <f t="shared" si="55"/>
        <v>0</v>
      </c>
      <c r="AG43" s="141"/>
      <c r="AH43" s="141"/>
      <c r="AI43" s="141"/>
      <c r="AJ43" s="145"/>
      <c r="AK43" s="145"/>
      <c r="AL43" s="145"/>
      <c r="AM43" s="142">
        <f>AG43*'1. Standard_Cost'!$B$25+'Incremental_Cost Year 4'!AH43*'1. Standard_Cost'!$C$25+'Incremental_Cost Year 4'!AI43*'1. Standard_Cost'!$D$25+'Incremental_Cost Year 4'!AJ43+'Incremental_Cost Year 4'!AL43+AK43</f>
        <v>0</v>
      </c>
      <c r="AN43" s="142">
        <f>AM43*'1. Standard_Cost'!$C$29</f>
        <v>0</v>
      </c>
      <c r="AO43" s="160"/>
      <c r="AQ43" s="20">
        <f t="shared" ref="AQ43:AQ49" si="59">L43+M43</f>
        <v>0</v>
      </c>
      <c r="AR43" s="20">
        <f t="shared" ref="AR43:AR49" si="60">AF43</f>
        <v>0</v>
      </c>
      <c r="AS43" s="20">
        <f t="shared" ref="AS43:AS49" si="61">AM43+AN43</f>
        <v>0</v>
      </c>
      <c r="AT43" s="20">
        <f t="shared" ref="AT43:AT49" si="62">SUM(AQ43,AR43,AS43)</f>
        <v>0</v>
      </c>
      <c r="AU43" s="24"/>
      <c r="AV43" s="24"/>
      <c r="AW43" s="24"/>
      <c r="AX43" s="24"/>
      <c r="AY43" s="24"/>
      <c r="AZ43" s="24"/>
      <c r="BA43" s="24"/>
      <c r="BB43" s="25">
        <f t="shared" ref="BB43:BB49" si="63">SUM(AU43:BA43)-AT43</f>
        <v>0</v>
      </c>
    </row>
    <row r="44" spans="1:54" ht="50.4" customHeight="1" outlineLevel="2">
      <c r="A44" s="132"/>
      <c r="B44" s="136"/>
      <c r="C44" s="38"/>
      <c r="D44" s="84"/>
      <c r="E44" s="84"/>
      <c r="F44" s="84"/>
      <c r="G44" s="83"/>
      <c r="H44" s="211" t="s">
        <v>564</v>
      </c>
      <c r="I44" s="138"/>
      <c r="J44" s="139"/>
      <c r="K44" s="139"/>
      <c r="L44" s="140" t="str">
        <f>IF(I44&lt;&gt;0,((VLOOKUP(I44,'1. Standard_Cost'!$B$4:$D$9,2)+VLOOKUP(I44,'1. Standard_Cost'!$B$4:$D$9,3))*J44*K44),"0")</f>
        <v>0</v>
      </c>
      <c r="M44" s="140">
        <f>L44*'1. Standard_Cost'!$F$4</f>
        <v>0</v>
      </c>
      <c r="N44" s="141">
        <v>14</v>
      </c>
      <c r="O44" s="141">
        <v>1</v>
      </c>
      <c r="P44" s="141">
        <v>15</v>
      </c>
      <c r="Q44" s="141"/>
      <c r="R44" s="142">
        <f>'1. Standard_Cost'!$B$13*N44*P44</f>
        <v>420000</v>
      </c>
      <c r="S44" s="142">
        <f>N44*O44*P44*'1. Standard_Cost'!$C$13</f>
        <v>315000</v>
      </c>
      <c r="T44" s="142">
        <f>N44*P44*Q44*'1. Standard_Cost'!$D$13</f>
        <v>0</v>
      </c>
      <c r="U44" s="142">
        <f>N44*O44*'1. Standard_Cost'!$F$13</f>
        <v>0</v>
      </c>
      <c r="V44" s="141"/>
      <c r="W44" s="141"/>
      <c r="X44" s="141"/>
      <c r="Y44" s="142">
        <f>+V44*((X44*'1. Standard_Cost'!$B$17)+(W44*X44*'1. Standard_Cost'!$C$17))</f>
        <v>0</v>
      </c>
      <c r="Z44" s="141"/>
      <c r="AA44" s="141"/>
      <c r="AB44" s="142">
        <f>+Z44*'1. Standard_Cost'!$B$21+AA44*'1. Standard_Cost'!$C$21</f>
        <v>0</v>
      </c>
      <c r="AC44" s="143"/>
      <c r="AD44" s="144"/>
      <c r="AE44" s="142">
        <f>SUM(AD44,AC44,AB44,Y44,U44,T44,S44,R44)*'1. Standard_Cost'!$B$29</f>
        <v>147000</v>
      </c>
      <c r="AF44" s="142">
        <f t="shared" si="55"/>
        <v>882000</v>
      </c>
      <c r="AG44" s="141"/>
      <c r="AH44" s="141"/>
      <c r="AI44" s="141"/>
      <c r="AJ44" s="145"/>
      <c r="AK44" s="145"/>
      <c r="AL44" s="145"/>
      <c r="AM44" s="142">
        <f>AG44*'1. Standard_Cost'!$B$25+'Incremental_Cost Year 4'!AH44*'1. Standard_Cost'!$C$25+'Incremental_Cost Year 4'!AI44*'1. Standard_Cost'!$D$25+'Incremental_Cost Year 4'!AJ44+'Incremental_Cost Year 4'!AL44+AK44</f>
        <v>0</v>
      </c>
      <c r="AN44" s="142">
        <f>AM44*'1. Standard_Cost'!$C$29</f>
        <v>0</v>
      </c>
      <c r="AO44" s="160"/>
      <c r="AQ44" s="20">
        <f t="shared" si="59"/>
        <v>0</v>
      </c>
      <c r="AR44" s="20">
        <f t="shared" si="60"/>
        <v>882000</v>
      </c>
      <c r="AS44" s="20">
        <f t="shared" si="61"/>
        <v>0</v>
      </c>
      <c r="AT44" s="20">
        <f t="shared" si="62"/>
        <v>882000</v>
      </c>
      <c r="AU44" s="24"/>
      <c r="AV44" s="24"/>
      <c r="AW44" s="24"/>
      <c r="AX44" s="24"/>
      <c r="AY44" s="24"/>
      <c r="AZ44" s="24"/>
      <c r="BA44" s="24"/>
      <c r="BB44" s="25">
        <f t="shared" si="63"/>
        <v>-882000</v>
      </c>
    </row>
    <row r="45" spans="1:54" ht="37.950000000000003" customHeight="1" outlineLevel="2">
      <c r="A45" s="132"/>
      <c r="B45" s="136"/>
      <c r="C45" s="38"/>
      <c r="D45" s="84"/>
      <c r="E45" s="84"/>
      <c r="F45" s="84"/>
      <c r="G45" s="83"/>
      <c r="H45" s="211" t="s">
        <v>565</v>
      </c>
      <c r="I45" s="138"/>
      <c r="J45" s="139"/>
      <c r="K45" s="139"/>
      <c r="L45" s="140" t="str">
        <f>IF(I45&lt;&gt;0,((VLOOKUP(I45,'1. Standard_Cost'!$B$4:$D$9,2)+VLOOKUP(I45,'1. Standard_Cost'!$B$4:$D$9,3))*J45*K45),"0")</f>
        <v>0</v>
      </c>
      <c r="M45" s="140">
        <f>L45*'1. Standard_Cost'!$F$4</f>
        <v>0</v>
      </c>
      <c r="N45" s="141"/>
      <c r="O45" s="141"/>
      <c r="P45" s="141"/>
      <c r="Q45" s="141"/>
      <c r="R45" s="142">
        <f>'1. Standard_Cost'!$B$13*N45*P45</f>
        <v>0</v>
      </c>
      <c r="S45" s="142">
        <f>N45*O45*P45*'1. Standard_Cost'!$C$13</f>
        <v>0</v>
      </c>
      <c r="T45" s="142">
        <f>N45*P45*Q45*'1. Standard_Cost'!$D$13</f>
        <v>0</v>
      </c>
      <c r="U45" s="142">
        <f>N45*O45*'1. Standard_Cost'!$E$13</f>
        <v>0</v>
      </c>
      <c r="V45" s="141"/>
      <c r="W45" s="141"/>
      <c r="X45" s="141"/>
      <c r="Y45" s="142">
        <f>+V45*((X45*'1. Standard_Cost'!$B$17)+(W45*X45*'1. Standard_Cost'!$C$17))</f>
        <v>0</v>
      </c>
      <c r="Z45" s="141"/>
      <c r="AA45" s="141">
        <v>28</v>
      </c>
      <c r="AB45" s="142">
        <f>+Z45*'1. Standard_Cost'!$B$21+AA45*'1. Standard_Cost'!$C$21</f>
        <v>532000</v>
      </c>
      <c r="AC45" s="143"/>
      <c r="AD45" s="144"/>
      <c r="AE45" s="142">
        <f>SUM(AD45,AC45,AB45,Y45,U45,T45,S45,R45)*'1. Standard_Cost'!$B$29</f>
        <v>106400</v>
      </c>
      <c r="AF45" s="142">
        <f t="shared" si="55"/>
        <v>638400</v>
      </c>
      <c r="AG45" s="141"/>
      <c r="AH45" s="141"/>
      <c r="AI45" s="141"/>
      <c r="AJ45" s="145"/>
      <c r="AK45" s="145"/>
      <c r="AL45" s="145"/>
      <c r="AM45" s="142">
        <f>AG45*'1. Standard_Cost'!$B$25+'Incremental_Cost Year 4'!AH45*'1. Standard_Cost'!$C$25+'Incremental_Cost Year 4'!AI45*'1. Standard_Cost'!$D$25+'Incremental_Cost Year 4'!AJ45+'Incremental_Cost Year 4'!AL45+AK45</f>
        <v>0</v>
      </c>
      <c r="AN45" s="142">
        <f>AM45*'1. Standard_Cost'!$C$29</f>
        <v>0</v>
      </c>
      <c r="AO45" s="160"/>
      <c r="AQ45" s="20">
        <f t="shared" si="59"/>
        <v>0</v>
      </c>
      <c r="AR45" s="20">
        <f t="shared" si="60"/>
        <v>638400</v>
      </c>
      <c r="AS45" s="20">
        <f t="shared" si="61"/>
        <v>0</v>
      </c>
      <c r="AT45" s="20">
        <f t="shared" si="62"/>
        <v>638400</v>
      </c>
      <c r="AU45" s="24"/>
      <c r="AV45" s="24"/>
      <c r="AW45" s="24"/>
      <c r="AX45" s="24"/>
      <c r="AY45" s="24"/>
      <c r="AZ45" s="24"/>
      <c r="BA45" s="24"/>
      <c r="BB45" s="25">
        <f t="shared" si="63"/>
        <v>-638400</v>
      </c>
    </row>
    <row r="46" spans="1:54" ht="24.6" customHeight="1" outlineLevel="2">
      <c r="A46" s="132"/>
      <c r="B46" s="136"/>
      <c r="C46" s="38"/>
      <c r="D46" s="84"/>
      <c r="E46" s="84"/>
      <c r="F46" s="84"/>
      <c r="G46" s="83"/>
      <c r="H46" s="211" t="s">
        <v>566</v>
      </c>
      <c r="I46" s="138"/>
      <c r="J46" s="139"/>
      <c r="K46" s="139"/>
      <c r="L46" s="140" t="str">
        <f>IF(I46&lt;&gt;0,((VLOOKUP(I46,'1. Standard_Cost'!$B$4:$D$9,2)+VLOOKUP(I46,'1. Standard_Cost'!$B$4:$D$9,3))*J46*K46),"0")</f>
        <v>0</v>
      </c>
      <c r="M46" s="140">
        <f>L46*'1. Standard_Cost'!$F$4</f>
        <v>0</v>
      </c>
      <c r="N46" s="141"/>
      <c r="O46" s="141"/>
      <c r="P46" s="141"/>
      <c r="Q46" s="141"/>
      <c r="R46" s="142">
        <f>'1. Standard_Cost'!$B$13*N46*P46</f>
        <v>0</v>
      </c>
      <c r="S46" s="142">
        <f>N46*O46*P46*'1. Standard_Cost'!$C$13</f>
        <v>0</v>
      </c>
      <c r="T46" s="142">
        <f>N46*P46*Q46*'1. Standard_Cost'!$D$13</f>
        <v>0</v>
      </c>
      <c r="U46" s="142">
        <f>N46*O46*'1. Standard_Cost'!$E$13</f>
        <v>0</v>
      </c>
      <c r="V46" s="141"/>
      <c r="W46" s="141"/>
      <c r="X46" s="141"/>
      <c r="Y46" s="142">
        <f>+V46*((X46*'1. Standard_Cost'!$B$17)+(W46*X46*'1. Standard_Cost'!$C$17))</f>
        <v>0</v>
      </c>
      <c r="Z46" s="141"/>
      <c r="AA46" s="141"/>
      <c r="AB46" s="142">
        <f>+Z46*'1. Standard_Cost'!$B$21+AA46*'1. Standard_Cost'!$C$21</f>
        <v>0</v>
      </c>
      <c r="AC46" s="143">
        <f>210*200</f>
        <v>42000</v>
      </c>
      <c r="AD46" s="144"/>
      <c r="AE46" s="142">
        <f>SUM(AD46,AC46,AB46,Y46,U46,T46,S46,R46)*'1. Standard_Cost'!$B$29</f>
        <v>8400</v>
      </c>
      <c r="AF46" s="142">
        <f t="shared" si="55"/>
        <v>50400</v>
      </c>
      <c r="AG46" s="141"/>
      <c r="AH46" s="141"/>
      <c r="AI46" s="141"/>
      <c r="AJ46" s="145"/>
      <c r="AK46" s="145"/>
      <c r="AL46" s="145"/>
      <c r="AM46" s="142">
        <f>AG46*'1. Standard_Cost'!$B$25+'Incremental_Cost Year 4'!AH46*'1. Standard_Cost'!$C$25+'Incremental_Cost Year 4'!AI46*'1. Standard_Cost'!$D$25+'Incremental_Cost Year 4'!AJ46+'Incremental_Cost Year 4'!AL46+AK46</f>
        <v>0</v>
      </c>
      <c r="AN46" s="142">
        <f>AM46*'1. Standard_Cost'!$C$29</f>
        <v>0</v>
      </c>
      <c r="AO46" s="160"/>
      <c r="AQ46" s="20">
        <f t="shared" si="59"/>
        <v>0</v>
      </c>
      <c r="AR46" s="20">
        <f t="shared" si="60"/>
        <v>50400</v>
      </c>
      <c r="AS46" s="20">
        <f t="shared" si="61"/>
        <v>0</v>
      </c>
      <c r="AT46" s="20">
        <f t="shared" si="62"/>
        <v>50400</v>
      </c>
      <c r="AU46" s="24"/>
      <c r="AV46" s="24"/>
      <c r="AW46" s="24"/>
      <c r="AX46" s="24"/>
      <c r="AY46" s="24"/>
      <c r="AZ46" s="24"/>
      <c r="BA46" s="24"/>
      <c r="BB46" s="25">
        <f t="shared" si="63"/>
        <v>-50400</v>
      </c>
    </row>
    <row r="47" spans="1:54" ht="48.6" customHeight="1" outlineLevel="1">
      <c r="A47" s="132"/>
      <c r="B47" s="136"/>
      <c r="C47" s="38"/>
      <c r="D47" s="84"/>
      <c r="E47" s="84"/>
      <c r="F47" s="84"/>
      <c r="G47" s="83"/>
      <c r="H47" s="182" t="s">
        <v>470</v>
      </c>
      <c r="I47" s="138"/>
      <c r="J47" s="139"/>
      <c r="K47" s="139"/>
      <c r="L47" s="140" t="str">
        <f>IF(I47&lt;&gt;0,((VLOOKUP(I47,'1. Standard_Cost'!$B$4:$D$9,2)+VLOOKUP(I47,'1. Standard_Cost'!$B$4:$D$9,3))*J47*K47),"0")</f>
        <v>0</v>
      </c>
      <c r="M47" s="140">
        <f>L47*'1. Standard_Cost'!$F$4</f>
        <v>0</v>
      </c>
      <c r="N47" s="141"/>
      <c r="O47" s="141"/>
      <c r="P47" s="141"/>
      <c r="Q47" s="141"/>
      <c r="R47" s="142">
        <f>'1. Standard_Cost'!$B$13*N47*P47</f>
        <v>0</v>
      </c>
      <c r="S47" s="142">
        <f>N47*O47*P47*'1. Standard_Cost'!$C$13</f>
        <v>0</v>
      </c>
      <c r="T47" s="142">
        <f>N47*P47*Q47*'1. Standard_Cost'!$D$13</f>
        <v>0</v>
      </c>
      <c r="U47" s="142">
        <f>N47*O47*'1. Standard_Cost'!$E$13</f>
        <v>0</v>
      </c>
      <c r="V47" s="141"/>
      <c r="W47" s="141"/>
      <c r="X47" s="141"/>
      <c r="Y47" s="142">
        <f>+V47*((X47*'1. Standard_Cost'!$B$17)+(W47*X47*'1. Standard_Cost'!$C$17))</f>
        <v>0</v>
      </c>
      <c r="Z47" s="141"/>
      <c r="AA47" s="141">
        <v>0</v>
      </c>
      <c r="AB47" s="142">
        <f>+Z47*'1. Standard_Cost'!$B$21+AA47*'1. Standard_Cost'!$C$21</f>
        <v>0</v>
      </c>
      <c r="AC47" s="143"/>
      <c r="AD47" s="144"/>
      <c r="AE47" s="142">
        <f>SUM(AD47,AC47,AB47,Y47,U47,T47,S47,R47)*'1. Standard_Cost'!$B$29</f>
        <v>0</v>
      </c>
      <c r="AF47" s="142">
        <f t="shared" si="55"/>
        <v>0</v>
      </c>
      <c r="AG47" s="141"/>
      <c r="AH47" s="141"/>
      <c r="AI47" s="141"/>
      <c r="AJ47" s="145"/>
      <c r="AK47" s="145"/>
      <c r="AL47" s="145"/>
      <c r="AM47" s="142">
        <f>AG47*'1. Standard_Cost'!$B$25+'Incremental_Cost Year 4'!AH47*'1. Standard_Cost'!$C$25+'Incremental_Cost Year 4'!AI47*'1. Standard_Cost'!$D$25+'Incremental_Cost Year 4'!AJ47+'Incremental_Cost Year 4'!AL47+AK47</f>
        <v>0</v>
      </c>
      <c r="AN47" s="142">
        <f>AM47*'1. Standard_Cost'!$C$29</f>
        <v>0</v>
      </c>
      <c r="AO47" s="160"/>
      <c r="AQ47" s="20">
        <f t="shared" si="59"/>
        <v>0</v>
      </c>
      <c r="AR47" s="20">
        <f t="shared" si="60"/>
        <v>0</v>
      </c>
      <c r="AS47" s="20">
        <f t="shared" si="61"/>
        <v>0</v>
      </c>
      <c r="AT47" s="20">
        <f t="shared" si="62"/>
        <v>0</v>
      </c>
      <c r="AU47" s="24"/>
      <c r="AV47" s="24"/>
      <c r="AW47" s="24"/>
      <c r="AX47" s="24"/>
      <c r="AY47" s="24"/>
      <c r="AZ47" s="24"/>
      <c r="BA47" s="24"/>
      <c r="BB47" s="25">
        <f t="shared" si="63"/>
        <v>0</v>
      </c>
    </row>
    <row r="48" spans="1:54" ht="27.6" outlineLevel="2">
      <c r="A48" s="132"/>
      <c r="B48" s="136"/>
      <c r="C48" s="38"/>
      <c r="D48" s="84"/>
      <c r="E48" s="84"/>
      <c r="F48" s="84"/>
      <c r="G48" s="83"/>
      <c r="H48" s="182" t="s">
        <v>471</v>
      </c>
      <c r="I48" s="138"/>
      <c r="J48" s="139"/>
      <c r="K48" s="139"/>
      <c r="L48" s="140" t="str">
        <f>IF(I48&lt;&gt;0,((VLOOKUP(I48,'1. Standard_Cost'!$B$4:$D$9,2)+VLOOKUP(I48,'1. Standard_Cost'!$B$4:$D$9,3))*J48*K48),"0")</f>
        <v>0</v>
      </c>
      <c r="M48" s="140">
        <f>L48*'1. Standard_Cost'!$F$4</f>
        <v>0</v>
      </c>
      <c r="N48" s="141">
        <v>12</v>
      </c>
      <c r="O48" s="141">
        <v>1</v>
      </c>
      <c r="P48" s="141">
        <v>15</v>
      </c>
      <c r="Q48" s="141"/>
      <c r="R48" s="142">
        <f>'1. Standard_Cost'!$B$13*N48*P48</f>
        <v>360000</v>
      </c>
      <c r="S48" s="142">
        <f>N48*O48*P48*'1. Standard_Cost'!$C$13</f>
        <v>270000</v>
      </c>
      <c r="T48" s="142">
        <f>N48*P48*Q48*'1. Standard_Cost'!$D$13</f>
        <v>0</v>
      </c>
      <c r="U48" s="142">
        <f>N48*O48*'1. Standard_Cost'!$F$13</f>
        <v>0</v>
      </c>
      <c r="V48" s="141"/>
      <c r="W48" s="141"/>
      <c r="X48" s="141"/>
      <c r="Y48" s="142">
        <f>+V48*((X48*'1. Standard_Cost'!$B$17)+(W48*X48*'1. Standard_Cost'!$C$17))</f>
        <v>0</v>
      </c>
      <c r="Z48" s="141"/>
      <c r="AA48" s="141">
        <v>12</v>
      </c>
      <c r="AB48" s="142">
        <f>+Z48*'1. Standard_Cost'!$B$21+AA48*'1. Standard_Cost'!$C$21</f>
        <v>228000</v>
      </c>
      <c r="AC48" s="143"/>
      <c r="AD48" s="144"/>
      <c r="AE48" s="142">
        <f>SUM(AD48,AC48,AB48,Y48,U48,T48,S48,R48)*'1. Standard_Cost'!$B$29</f>
        <v>171600</v>
      </c>
      <c r="AF48" s="142">
        <f t="shared" si="55"/>
        <v>1029600</v>
      </c>
      <c r="AG48" s="141"/>
      <c r="AH48" s="141"/>
      <c r="AI48" s="141"/>
      <c r="AJ48" s="145"/>
      <c r="AK48" s="145"/>
      <c r="AL48" s="145"/>
      <c r="AM48" s="142">
        <f>AG48*'1. Standard_Cost'!$B$25+'Incremental_Cost Year 4'!AH48*'1. Standard_Cost'!$C$25+'Incremental_Cost Year 4'!AI48*'1. Standard_Cost'!$D$25+'Incremental_Cost Year 4'!AJ48+'Incremental_Cost Year 4'!AL48+AK48</f>
        <v>0</v>
      </c>
      <c r="AN48" s="142">
        <f>AM48*'1. Standard_Cost'!$C$29</f>
        <v>0</v>
      </c>
      <c r="AO48" s="160"/>
      <c r="AQ48" s="20">
        <f t="shared" si="59"/>
        <v>0</v>
      </c>
      <c r="AR48" s="20">
        <f t="shared" si="60"/>
        <v>1029600</v>
      </c>
      <c r="AS48" s="20">
        <f t="shared" si="61"/>
        <v>0</v>
      </c>
      <c r="AT48" s="20">
        <f t="shared" si="62"/>
        <v>1029600</v>
      </c>
      <c r="AU48" s="24">
        <v>756000</v>
      </c>
      <c r="AV48" s="24"/>
      <c r="AW48" s="24"/>
      <c r="AX48" s="24"/>
      <c r="AY48" s="24"/>
      <c r="AZ48" s="24"/>
      <c r="BA48" s="24"/>
      <c r="BB48" s="25">
        <f t="shared" si="63"/>
        <v>-273600</v>
      </c>
    </row>
    <row r="49" spans="1:54" ht="27.6" outlineLevel="2">
      <c r="A49" s="132"/>
      <c r="B49" s="136"/>
      <c r="C49" s="38"/>
      <c r="D49" s="84"/>
      <c r="E49" s="84"/>
      <c r="F49" s="84"/>
      <c r="G49" s="83"/>
      <c r="H49" s="182" t="s">
        <v>472</v>
      </c>
      <c r="I49" s="138"/>
      <c r="J49" s="139"/>
      <c r="K49" s="139"/>
      <c r="L49" s="140" t="str">
        <f>IF(I49&lt;&gt;0,((VLOOKUP(I49,'1. Standard_Cost'!$B$4:$D$9,2)+VLOOKUP(I49,'1. Standard_Cost'!$B$4:$D$9,3))*J49*K49),"0")</f>
        <v>0</v>
      </c>
      <c r="M49" s="140">
        <f>L49*'1. Standard_Cost'!$F$4</f>
        <v>0</v>
      </c>
      <c r="N49" s="141">
        <v>2</v>
      </c>
      <c r="O49" s="141">
        <v>1</v>
      </c>
      <c r="P49" s="141">
        <v>20</v>
      </c>
      <c r="Q49" s="141"/>
      <c r="R49" s="142">
        <f>'1. Standard_Cost'!$B$13*N49*P49</f>
        <v>80000</v>
      </c>
      <c r="S49" s="142">
        <f>N49*O49*P49*'1. Standard_Cost'!$C$13</f>
        <v>60000</v>
      </c>
      <c r="T49" s="142">
        <f>N49*P49*Q49*'1. Standard_Cost'!$D$13</f>
        <v>0</v>
      </c>
      <c r="U49" s="142">
        <f>N49*O49*'1. Standard_Cost'!$F$13</f>
        <v>0</v>
      </c>
      <c r="V49" s="141"/>
      <c r="W49" s="141"/>
      <c r="X49" s="141"/>
      <c r="Y49" s="142">
        <f>+V49*((X49*'1. Standard_Cost'!$B$17)+(W49*X49*'1. Standard_Cost'!$C$17))</f>
        <v>0</v>
      </c>
      <c r="Z49" s="141"/>
      <c r="AA49" s="141">
        <v>1</v>
      </c>
      <c r="AB49" s="142">
        <f>+Z49*'1. Standard_Cost'!$B$21+AA49*'1. Standard_Cost'!$C$21</f>
        <v>19000</v>
      </c>
      <c r="AC49" s="143"/>
      <c r="AD49" s="144"/>
      <c r="AE49" s="142">
        <f>SUM(AD49,AC49,AB49,Y49,U49,T49,S49,R49)*'1. Standard_Cost'!$B$29</f>
        <v>31800</v>
      </c>
      <c r="AF49" s="142">
        <f t="shared" si="55"/>
        <v>190800</v>
      </c>
      <c r="AG49" s="141"/>
      <c r="AH49" s="141"/>
      <c r="AI49" s="141"/>
      <c r="AJ49" s="145"/>
      <c r="AK49" s="145"/>
      <c r="AL49" s="145"/>
      <c r="AM49" s="142">
        <f>AG49*'1. Standard_Cost'!$B$25+'Incremental_Cost Year 4'!AH49*'1. Standard_Cost'!$C$25+'Incremental_Cost Year 4'!AI49*'1. Standard_Cost'!$D$25+'Incremental_Cost Year 4'!AJ49+'Incremental_Cost Year 4'!AL49+AK49</f>
        <v>0</v>
      </c>
      <c r="AN49" s="142">
        <f>AM49*'1. Standard_Cost'!$C$29</f>
        <v>0</v>
      </c>
      <c r="AO49" s="160"/>
      <c r="AQ49" s="20">
        <f t="shared" si="59"/>
        <v>0</v>
      </c>
      <c r="AR49" s="20">
        <f t="shared" si="60"/>
        <v>190800</v>
      </c>
      <c r="AS49" s="20">
        <f t="shared" si="61"/>
        <v>0</v>
      </c>
      <c r="AT49" s="20">
        <f t="shared" si="62"/>
        <v>190800</v>
      </c>
      <c r="AU49" s="24"/>
      <c r="AV49" s="24"/>
      <c r="AW49" s="24"/>
      <c r="AX49" s="24"/>
      <c r="AY49" s="24"/>
      <c r="AZ49" s="24"/>
      <c r="BA49" s="24"/>
      <c r="BB49" s="25">
        <f t="shared" si="63"/>
        <v>-190800</v>
      </c>
    </row>
    <row r="50" spans="1:54" ht="82.8" outlineLevel="1">
      <c r="A50" s="132"/>
      <c r="B50" s="136"/>
      <c r="C50" s="38"/>
      <c r="D50" s="86" t="s">
        <v>582</v>
      </c>
      <c r="E50" s="86" t="s">
        <v>402</v>
      </c>
      <c r="F50" s="88" t="s">
        <v>438</v>
      </c>
      <c r="G50" s="89" t="s">
        <v>434</v>
      </c>
      <c r="H50" s="180" t="s">
        <v>116</v>
      </c>
      <c r="I50" s="146"/>
      <c r="J50" s="146"/>
      <c r="K50" s="146"/>
      <c r="L50" s="147">
        <f>SUM(L42:L49)</f>
        <v>0</v>
      </c>
      <c r="M50" s="147">
        <f>SUM(M42:M49)</f>
        <v>0</v>
      </c>
      <c r="N50" s="146"/>
      <c r="O50" s="146"/>
      <c r="P50" s="146"/>
      <c r="Q50" s="146"/>
      <c r="R50" s="147">
        <f t="shared" ref="R50:U50" si="64">SUM(R42:R49)</f>
        <v>860000</v>
      </c>
      <c r="S50" s="147">
        <f t="shared" si="64"/>
        <v>645000</v>
      </c>
      <c r="T50" s="147">
        <f t="shared" si="64"/>
        <v>0</v>
      </c>
      <c r="U50" s="147">
        <f t="shared" si="64"/>
        <v>0</v>
      </c>
      <c r="V50" s="146"/>
      <c r="W50" s="146"/>
      <c r="X50" s="146"/>
      <c r="Y50" s="147">
        <f>SUM(Y42:Y49)</f>
        <v>0</v>
      </c>
      <c r="Z50" s="146"/>
      <c r="AA50" s="146"/>
      <c r="AB50" s="147">
        <f t="shared" ref="AB50:AF50" si="65">SUM(AB42:AB49)</f>
        <v>779000</v>
      </c>
      <c r="AC50" s="147">
        <f t="shared" si="65"/>
        <v>42000</v>
      </c>
      <c r="AD50" s="147">
        <f t="shared" si="65"/>
        <v>0</v>
      </c>
      <c r="AE50" s="147">
        <f t="shared" si="65"/>
        <v>465200</v>
      </c>
      <c r="AF50" s="147">
        <f t="shared" si="65"/>
        <v>2791200</v>
      </c>
      <c r="AG50" s="146"/>
      <c r="AH50" s="146"/>
      <c r="AI50" s="146"/>
      <c r="AJ50" s="147">
        <f t="shared" ref="AJ50:AN50" si="66">SUM(AJ42:AJ49)</f>
        <v>0</v>
      </c>
      <c r="AK50" s="147">
        <f t="shared" si="66"/>
        <v>0</v>
      </c>
      <c r="AL50" s="147">
        <f t="shared" si="66"/>
        <v>0</v>
      </c>
      <c r="AM50" s="147">
        <f t="shared" si="66"/>
        <v>0</v>
      </c>
      <c r="AN50" s="147">
        <f t="shared" si="66"/>
        <v>0</v>
      </c>
      <c r="AO50" s="166"/>
      <c r="AP50" s="32"/>
      <c r="AQ50" s="147">
        <f t="shared" ref="AQ50:BB50" si="67">SUM(AQ42:AQ49)</f>
        <v>0</v>
      </c>
      <c r="AR50" s="147">
        <f t="shared" si="67"/>
        <v>2791200</v>
      </c>
      <c r="AS50" s="147">
        <f t="shared" si="67"/>
        <v>0</v>
      </c>
      <c r="AT50" s="147">
        <f t="shared" si="67"/>
        <v>2791200</v>
      </c>
      <c r="AU50" s="147">
        <f t="shared" si="67"/>
        <v>756000</v>
      </c>
      <c r="AV50" s="147">
        <f t="shared" si="67"/>
        <v>0</v>
      </c>
      <c r="AW50" s="147">
        <f t="shared" si="67"/>
        <v>0</v>
      </c>
      <c r="AX50" s="147">
        <f t="shared" si="67"/>
        <v>0</v>
      </c>
      <c r="AY50" s="147"/>
      <c r="AZ50" s="147">
        <f t="shared" si="67"/>
        <v>0</v>
      </c>
      <c r="BA50" s="147">
        <f t="shared" si="67"/>
        <v>0</v>
      </c>
      <c r="BB50" s="147">
        <f t="shared" si="67"/>
        <v>-2035200</v>
      </c>
    </row>
    <row r="51" spans="1:54" ht="124.8" outlineLevel="2">
      <c r="A51" s="132"/>
      <c r="B51" s="136"/>
      <c r="C51" s="38"/>
      <c r="D51" s="137"/>
      <c r="E51" s="137"/>
      <c r="F51" s="87"/>
      <c r="G51" s="82"/>
      <c r="H51" s="209" t="s">
        <v>473</v>
      </c>
      <c r="I51" s="138" t="s">
        <v>4</v>
      </c>
      <c r="J51" s="139">
        <v>3</v>
      </c>
      <c r="K51" s="139">
        <v>1</v>
      </c>
      <c r="L51" s="140">
        <f>IF(I51&lt;&gt;0,((VLOOKUP(I51,'1. Standard_Cost'!$B$4:$D$9,2)+VLOOKUP(I51,'1. Standard_Cost'!$B$4:$D$9,3))*J51*K51),"0")</f>
        <v>242250</v>
      </c>
      <c r="M51" s="140">
        <f>L51*'1. Standard_Cost'!$F$4</f>
        <v>40455.75</v>
      </c>
      <c r="N51" s="141"/>
      <c r="O51" s="141"/>
      <c r="P51" s="141"/>
      <c r="Q51" s="141"/>
      <c r="R51" s="142">
        <f>'1. Standard_Cost'!$B$13*N51*P51</f>
        <v>0</v>
      </c>
      <c r="S51" s="142">
        <f>N51*O51*P51*'1. Standard_Cost'!$C$13</f>
        <v>0</v>
      </c>
      <c r="T51" s="142">
        <f>N51*P51*Q51*'1. Standard_Cost'!$D$13</f>
        <v>0</v>
      </c>
      <c r="U51" s="142">
        <f>N51*O51*'1. Standard_Cost'!$E$13</f>
        <v>0</v>
      </c>
      <c r="V51" s="141"/>
      <c r="W51" s="141"/>
      <c r="X51" s="141"/>
      <c r="Y51" s="142">
        <f>+V51*((X51*'1. Standard_Cost'!$B$17)+(W51*X51*'1. Standard_Cost'!$C$17))</f>
        <v>0</v>
      </c>
      <c r="Z51" s="141"/>
      <c r="AA51" s="141">
        <v>0</v>
      </c>
      <c r="AB51" s="142">
        <f>+Z51*'1. Standard_Cost'!$B$21+AA51*'1. Standard_Cost'!$C$21</f>
        <v>0</v>
      </c>
      <c r="AC51" s="143"/>
      <c r="AD51" s="144"/>
      <c r="AE51" s="142">
        <f>SUM(AD51,AC51,AB51,Y51,U51,T51,S51,R51)*'1. Standard_Cost'!$B$29</f>
        <v>0</v>
      </c>
      <c r="AF51" s="142">
        <f t="shared" ref="AF51:AF56" si="68">SUM(AE51,AD51,AC51,AB51,Y51,U51,T51,S51,R51)</f>
        <v>0</v>
      </c>
      <c r="AG51" s="141"/>
      <c r="AH51" s="141"/>
      <c r="AI51" s="141"/>
      <c r="AJ51" s="145"/>
      <c r="AK51" s="145"/>
      <c r="AL51" s="145"/>
      <c r="AM51" s="142">
        <f>AG51*'1. Standard_Cost'!$B$25+'Incremental_Cost Year 4'!AH51*'1. Standard_Cost'!$C$25+'Incremental_Cost Year 4'!AI51*'1. Standard_Cost'!$D$25+'Incremental_Cost Year 4'!AJ51+'Incremental_Cost Year 4'!AL51+AK51</f>
        <v>0</v>
      </c>
      <c r="AN51" s="142">
        <f>AM51*'1. Standard_Cost'!$C$29</f>
        <v>0</v>
      </c>
      <c r="AO51" s="160"/>
      <c r="AQ51" s="20">
        <f t="shared" ref="AQ51" si="69">L51+M51</f>
        <v>282705.75</v>
      </c>
      <c r="AR51" s="20">
        <f>AF51</f>
        <v>0</v>
      </c>
      <c r="AS51" s="20">
        <f t="shared" ref="AS51" si="70">AM51+AN51</f>
        <v>0</v>
      </c>
      <c r="AT51" s="20">
        <f t="shared" ref="AT51" si="71">SUM(AQ51,AR51,AS51)</f>
        <v>282705.75</v>
      </c>
      <c r="AU51" s="24">
        <f>AT51</f>
        <v>282705.75</v>
      </c>
      <c r="AV51" s="24"/>
      <c r="AW51" s="24"/>
      <c r="AX51" s="24"/>
      <c r="AY51" s="24"/>
      <c r="AZ51" s="24"/>
      <c r="BA51" s="24"/>
      <c r="BB51" s="25">
        <f>SUM(AU51:BA51)-AT51</f>
        <v>0</v>
      </c>
    </row>
    <row r="52" spans="1:54" ht="124.8" outlineLevel="1">
      <c r="A52" s="132"/>
      <c r="B52" s="136"/>
      <c r="C52" s="38"/>
      <c r="D52" s="84"/>
      <c r="E52" s="84"/>
      <c r="F52" s="84"/>
      <c r="G52" s="83"/>
      <c r="H52" s="209" t="s">
        <v>476</v>
      </c>
      <c r="I52" s="138" t="s">
        <v>4</v>
      </c>
      <c r="J52" s="139">
        <v>3</v>
      </c>
      <c r="K52" s="139">
        <v>1</v>
      </c>
      <c r="L52" s="140">
        <f>IF(I52&lt;&gt;0,((VLOOKUP(I52,'1. Standard_Cost'!$B$4:$D$9,2)+VLOOKUP(I52,'1. Standard_Cost'!$B$4:$D$9,3))*J52*K52),"0")</f>
        <v>242250</v>
      </c>
      <c r="M52" s="140">
        <f>L52*'1. Standard_Cost'!$F$4</f>
        <v>40455.75</v>
      </c>
      <c r="N52" s="141"/>
      <c r="O52" s="141"/>
      <c r="P52" s="141"/>
      <c r="Q52" s="141"/>
      <c r="R52" s="142">
        <f>'1. Standard_Cost'!$B$13*N52*P52</f>
        <v>0</v>
      </c>
      <c r="S52" s="142">
        <f>N52*O52*P52*'1. Standard_Cost'!$C$13</f>
        <v>0</v>
      </c>
      <c r="T52" s="142">
        <f>N52*P52*Q52*'1. Standard_Cost'!$D$13</f>
        <v>0</v>
      </c>
      <c r="U52" s="142">
        <f>N52*O52*'1. Standard_Cost'!$E$13</f>
        <v>0</v>
      </c>
      <c r="V52" s="141"/>
      <c r="W52" s="141"/>
      <c r="X52" s="141"/>
      <c r="Y52" s="142">
        <f>+V52*((X52*'1. Standard_Cost'!$B$17)+(W52*X52*'1. Standard_Cost'!$C$17))</f>
        <v>0</v>
      </c>
      <c r="Z52" s="141"/>
      <c r="AA52" s="141">
        <v>0</v>
      </c>
      <c r="AB52" s="142">
        <f>+Z52*'1. Standard_Cost'!$B$21+AA52*'1. Standard_Cost'!$C$21</f>
        <v>0</v>
      </c>
      <c r="AC52" s="143"/>
      <c r="AD52" s="144"/>
      <c r="AE52" s="142">
        <f>SUM(AD52,AC52,AB52,Y52,U52,T52,S52,R52)*'1. Standard_Cost'!$B$29</f>
        <v>0</v>
      </c>
      <c r="AF52" s="142">
        <f t="shared" si="68"/>
        <v>0</v>
      </c>
      <c r="AG52" s="141"/>
      <c r="AH52" s="141"/>
      <c r="AI52" s="141"/>
      <c r="AJ52" s="145"/>
      <c r="AK52" s="145"/>
      <c r="AL52" s="145"/>
      <c r="AM52" s="142">
        <f>AG52*'1. Standard_Cost'!$B$25+'Incremental_Cost Year 4'!AH52*'1. Standard_Cost'!$C$25+'Incremental_Cost Year 4'!AI52*'1. Standard_Cost'!$D$25+'Incremental_Cost Year 4'!AJ52+'Incremental_Cost Year 4'!AL52+AK52</f>
        <v>0</v>
      </c>
      <c r="AN52" s="142">
        <f>AM52*'1. Standard_Cost'!$C$29</f>
        <v>0</v>
      </c>
      <c r="AO52" s="160"/>
      <c r="AQ52" s="20">
        <f t="shared" ref="AQ52:AQ56" si="72">L52+M52</f>
        <v>282705.75</v>
      </c>
      <c r="AR52" s="20">
        <f t="shared" ref="AR52:AR56" si="73">AF52</f>
        <v>0</v>
      </c>
      <c r="AS52" s="20">
        <f t="shared" ref="AS52:AS56" si="74">AM52+AN52</f>
        <v>0</v>
      </c>
      <c r="AT52" s="20">
        <f t="shared" ref="AT52:AT56" si="75">SUM(AQ52,AR52,AS52)</f>
        <v>282705.75</v>
      </c>
      <c r="AU52" s="24">
        <f>AT52</f>
        <v>282705.75</v>
      </c>
      <c r="AV52" s="24">
        <v>0</v>
      </c>
      <c r="AW52" s="24"/>
      <c r="AX52" s="24"/>
      <c r="AY52" s="24"/>
      <c r="AZ52" s="24"/>
      <c r="BA52" s="24"/>
      <c r="BB52" s="25">
        <f t="shared" ref="BB52:BB56" si="76">SUM(AU52:BA52)-AT52</f>
        <v>0</v>
      </c>
    </row>
    <row r="53" spans="1:54" ht="124.8" outlineLevel="2">
      <c r="A53" s="132"/>
      <c r="B53" s="136"/>
      <c r="C53" s="38"/>
      <c r="D53" s="84"/>
      <c r="E53" s="84"/>
      <c r="F53" s="84"/>
      <c r="G53" s="83"/>
      <c r="H53" s="209" t="s">
        <v>473</v>
      </c>
      <c r="I53" s="138" t="s">
        <v>4</v>
      </c>
      <c r="J53" s="139">
        <v>3</v>
      </c>
      <c r="K53" s="139">
        <v>1</v>
      </c>
      <c r="L53" s="140">
        <f>IF(I53&lt;&gt;0,((VLOOKUP(I53,'1. Standard_Cost'!$B$4:$D$9,2)+VLOOKUP(I53,'1. Standard_Cost'!$B$4:$D$9,3))*J53*K53),"0")</f>
        <v>242250</v>
      </c>
      <c r="M53" s="140">
        <f>L53*'1. Standard_Cost'!$F$4</f>
        <v>40455.75</v>
      </c>
      <c r="N53" s="141"/>
      <c r="O53" s="141"/>
      <c r="P53" s="141"/>
      <c r="Q53" s="141"/>
      <c r="R53" s="142">
        <f>'1. Standard_Cost'!$B$13*N53*P53</f>
        <v>0</v>
      </c>
      <c r="S53" s="142">
        <f>N53*O53*P53*'1. Standard_Cost'!$C$13</f>
        <v>0</v>
      </c>
      <c r="T53" s="142">
        <f>N53*P53*Q53*'1. Standard_Cost'!$D$13</f>
        <v>0</v>
      </c>
      <c r="U53" s="142">
        <f>N53*O53*'1. Standard_Cost'!$E$13</f>
        <v>0</v>
      </c>
      <c r="V53" s="141"/>
      <c r="W53" s="141"/>
      <c r="X53" s="141"/>
      <c r="Y53" s="142">
        <f>+V53*((X53*'1. Standard_Cost'!$B$17)+(W53*X53*'1. Standard_Cost'!$C$17))</f>
        <v>0</v>
      </c>
      <c r="Z53" s="141"/>
      <c r="AA53" s="141">
        <v>0</v>
      </c>
      <c r="AB53" s="142">
        <f>+Z53*'1. Standard_Cost'!$B$21+AA53*'1. Standard_Cost'!$C$21</f>
        <v>0</v>
      </c>
      <c r="AC53" s="143"/>
      <c r="AD53" s="144"/>
      <c r="AE53" s="142">
        <f>SUM(AD53,AC53,AB53,Y53,U53,T53,S53,R53)*'1. Standard_Cost'!$B$29</f>
        <v>0</v>
      </c>
      <c r="AF53" s="142">
        <f t="shared" si="68"/>
        <v>0</v>
      </c>
      <c r="AG53" s="141"/>
      <c r="AH53" s="141"/>
      <c r="AI53" s="141"/>
      <c r="AJ53" s="145"/>
      <c r="AK53" s="145"/>
      <c r="AL53" s="145"/>
      <c r="AM53" s="142">
        <f>AG53*'1. Standard_Cost'!$B$25+'Incremental_Cost Year 4'!AH53*'1. Standard_Cost'!$C$25+'Incremental_Cost Year 4'!AI53*'1. Standard_Cost'!$D$25+'Incremental_Cost Year 4'!AJ53+'Incremental_Cost Year 4'!AL53+AK53</f>
        <v>0</v>
      </c>
      <c r="AN53" s="142">
        <f>AM53*'1. Standard_Cost'!$C$29</f>
        <v>0</v>
      </c>
      <c r="AO53" s="160"/>
      <c r="AQ53" s="20">
        <f t="shared" si="72"/>
        <v>282705.75</v>
      </c>
      <c r="AR53" s="20">
        <f t="shared" si="73"/>
        <v>0</v>
      </c>
      <c r="AS53" s="20">
        <f t="shared" si="74"/>
        <v>0</v>
      </c>
      <c r="AT53" s="20">
        <f t="shared" si="75"/>
        <v>282705.75</v>
      </c>
      <c r="AU53" s="24">
        <f>AT53</f>
        <v>282705.75</v>
      </c>
      <c r="AV53" s="24"/>
      <c r="AW53" s="24"/>
      <c r="AX53" s="24"/>
      <c r="AY53" s="24"/>
      <c r="AZ53" s="24"/>
      <c r="BA53" s="24"/>
      <c r="BB53" s="25">
        <f t="shared" si="76"/>
        <v>0</v>
      </c>
    </row>
    <row r="54" spans="1:54" ht="124.8" outlineLevel="2">
      <c r="A54" s="132"/>
      <c r="B54" s="136"/>
      <c r="C54" s="38"/>
      <c r="D54" s="84"/>
      <c r="E54" s="84"/>
      <c r="F54" s="84"/>
      <c r="G54" s="83"/>
      <c r="H54" s="209" t="s">
        <v>476</v>
      </c>
      <c r="I54" s="138"/>
      <c r="J54" s="139"/>
      <c r="K54" s="139"/>
      <c r="L54" s="140" t="str">
        <f>IF(I54&lt;&gt;0,((VLOOKUP(I54,'1. Standard_Cost'!$B$4:$D$9,2)+VLOOKUP(I54,'1. Standard_Cost'!$B$4:$D$9,3))*J54*K54),"0")</f>
        <v>0</v>
      </c>
      <c r="M54" s="140">
        <f>L54*'1. Standard_Cost'!$F$4</f>
        <v>0</v>
      </c>
      <c r="N54" s="141">
        <v>1</v>
      </c>
      <c r="O54" s="141">
        <v>2</v>
      </c>
      <c r="P54" s="141">
        <v>20</v>
      </c>
      <c r="Q54" s="141"/>
      <c r="R54" s="142">
        <f>'1. Standard_Cost'!$B$13*N54*P54</f>
        <v>40000</v>
      </c>
      <c r="S54" s="142">
        <f>N54*O54*P54*'1. Standard_Cost'!$C$13</f>
        <v>60000</v>
      </c>
      <c r="T54" s="142">
        <f>N54*P54*Q54*'1. Standard_Cost'!$D$13</f>
        <v>0</v>
      </c>
      <c r="U54" s="142">
        <f>N54*O54*'1. Standard_Cost'!$F$13</f>
        <v>0</v>
      </c>
      <c r="V54" s="141"/>
      <c r="W54" s="141"/>
      <c r="X54" s="141"/>
      <c r="Y54" s="142">
        <f>+V54*((X54*'1. Standard_Cost'!$B$17)+(W54*X54*'1. Standard_Cost'!$C$17))</f>
        <v>0</v>
      </c>
      <c r="Z54" s="141"/>
      <c r="AA54" s="141">
        <v>4</v>
      </c>
      <c r="AB54" s="142">
        <f>+Z54*'1. Standard_Cost'!$B$21+AA54*'1. Standard_Cost'!$C$21</f>
        <v>76000</v>
      </c>
      <c r="AC54" s="143">
        <f>20*200</f>
        <v>4000</v>
      </c>
      <c r="AD54" s="144"/>
      <c r="AE54" s="142">
        <f>SUM(AD54,AC54,AB54,Y54,U54,T54,S54,R54)*'1. Standard_Cost'!$B$29</f>
        <v>36000</v>
      </c>
      <c r="AF54" s="142">
        <f t="shared" si="68"/>
        <v>216000</v>
      </c>
      <c r="AG54" s="141"/>
      <c r="AH54" s="141"/>
      <c r="AI54" s="141"/>
      <c r="AJ54" s="145"/>
      <c r="AK54" s="145"/>
      <c r="AL54" s="145"/>
      <c r="AM54" s="142">
        <f>AG54*'1. Standard_Cost'!$B$25+'Incremental_Cost Year 4'!AH54*'1. Standard_Cost'!$C$25+'Incremental_Cost Year 4'!AI54*'1. Standard_Cost'!$D$25+'Incremental_Cost Year 4'!AJ54+'Incremental_Cost Year 4'!AL54+AK54</f>
        <v>0</v>
      </c>
      <c r="AN54" s="142">
        <f>AM54*'1. Standard_Cost'!$C$29</f>
        <v>0</v>
      </c>
      <c r="AO54" s="160"/>
      <c r="AQ54" s="20">
        <f t="shared" si="72"/>
        <v>0</v>
      </c>
      <c r="AR54" s="20">
        <f t="shared" si="73"/>
        <v>216000</v>
      </c>
      <c r="AS54" s="20">
        <f t="shared" si="74"/>
        <v>0</v>
      </c>
      <c r="AT54" s="20">
        <f t="shared" si="75"/>
        <v>216000</v>
      </c>
      <c r="AU54" s="24"/>
      <c r="AV54" s="24"/>
      <c r="AW54" s="24"/>
      <c r="AX54" s="24"/>
      <c r="AY54" s="24"/>
      <c r="AZ54" s="24"/>
      <c r="BA54" s="24"/>
      <c r="BB54" s="25">
        <f t="shared" si="76"/>
        <v>-216000</v>
      </c>
    </row>
    <row r="55" spans="1:54" ht="109.2" outlineLevel="2">
      <c r="A55" s="132"/>
      <c r="B55" s="136"/>
      <c r="C55" s="38"/>
      <c r="D55" s="84"/>
      <c r="E55" s="84"/>
      <c r="F55" s="84"/>
      <c r="G55" s="83"/>
      <c r="H55" s="209" t="s">
        <v>474</v>
      </c>
      <c r="I55" s="138" t="s">
        <v>4</v>
      </c>
      <c r="J55" s="139">
        <v>3</v>
      </c>
      <c r="K55" s="139">
        <v>1</v>
      </c>
      <c r="L55" s="140">
        <f>IF(I55&lt;&gt;0,((VLOOKUP(I55,'1. Standard_Cost'!$B$4:$D$9,2)+VLOOKUP(I55,'1. Standard_Cost'!$B$4:$D$9,3))*J55*K55),"0")</f>
        <v>242250</v>
      </c>
      <c r="M55" s="140">
        <f>L55*'1. Standard_Cost'!$F$4</f>
        <v>40455.75</v>
      </c>
      <c r="N55" s="141"/>
      <c r="O55" s="141"/>
      <c r="P55" s="141"/>
      <c r="Q55" s="141"/>
      <c r="R55" s="142">
        <f>'1. Standard_Cost'!$B$13*N55*P55</f>
        <v>0</v>
      </c>
      <c r="S55" s="142">
        <f>N55*O55*P55*'1. Standard_Cost'!$C$13</f>
        <v>0</v>
      </c>
      <c r="T55" s="142">
        <f>N55*P55*Q55*'1. Standard_Cost'!$D$13</f>
        <v>0</v>
      </c>
      <c r="U55" s="142">
        <f>N55*O55*'1. Standard_Cost'!$E$13</f>
        <v>0</v>
      </c>
      <c r="V55" s="141"/>
      <c r="W55" s="141"/>
      <c r="X55" s="141"/>
      <c r="Y55" s="142">
        <f>+V55*((X55*'1. Standard_Cost'!$B$17)+(W55*X55*'1. Standard_Cost'!$C$17))</f>
        <v>0</v>
      </c>
      <c r="Z55" s="141"/>
      <c r="AA55" s="141">
        <v>0</v>
      </c>
      <c r="AB55" s="142">
        <f>+Z55*'1. Standard_Cost'!$B$21+AA55*'1. Standard_Cost'!$C$21</f>
        <v>0</v>
      </c>
      <c r="AC55" s="143"/>
      <c r="AD55" s="144"/>
      <c r="AE55" s="142">
        <f>SUM(AD55,AC55,AB55,Y55,U55,T55,S55,R55)*'1. Standard_Cost'!$B$29</f>
        <v>0</v>
      </c>
      <c r="AF55" s="142">
        <f t="shared" si="68"/>
        <v>0</v>
      </c>
      <c r="AG55" s="141"/>
      <c r="AH55" s="141"/>
      <c r="AI55" s="141"/>
      <c r="AJ55" s="145"/>
      <c r="AK55" s="145"/>
      <c r="AL55" s="145"/>
      <c r="AM55" s="142">
        <f>AG55*'1. Standard_Cost'!$B$25+'Incremental_Cost Year 4'!AH55*'1. Standard_Cost'!$C$25+'Incremental_Cost Year 4'!AI55*'1. Standard_Cost'!$D$25+'Incremental_Cost Year 4'!AJ55+'Incremental_Cost Year 4'!AL55+AK55</f>
        <v>0</v>
      </c>
      <c r="AN55" s="142">
        <f>AM55*'1. Standard_Cost'!$C$29</f>
        <v>0</v>
      </c>
      <c r="AO55" s="160"/>
      <c r="AQ55" s="20">
        <f t="shared" si="72"/>
        <v>282705.75</v>
      </c>
      <c r="AR55" s="20">
        <f t="shared" si="73"/>
        <v>0</v>
      </c>
      <c r="AS55" s="20">
        <f t="shared" si="74"/>
        <v>0</v>
      </c>
      <c r="AT55" s="20">
        <f t="shared" si="75"/>
        <v>282705.75</v>
      </c>
      <c r="AU55" s="24">
        <f>AT55</f>
        <v>282705.75</v>
      </c>
      <c r="AV55" s="24"/>
      <c r="AW55" s="24"/>
      <c r="AX55" s="24"/>
      <c r="AY55" s="24"/>
      <c r="AZ55" s="24"/>
      <c r="BA55" s="24"/>
      <c r="BB55" s="25">
        <f t="shared" si="76"/>
        <v>0</v>
      </c>
    </row>
    <row r="56" spans="1:54" ht="109.2" outlineLevel="2">
      <c r="A56" s="132"/>
      <c r="B56" s="136"/>
      <c r="C56" s="38"/>
      <c r="D56" s="84"/>
      <c r="E56" s="84"/>
      <c r="F56" s="84"/>
      <c r="G56" s="83"/>
      <c r="H56" s="209" t="s">
        <v>475</v>
      </c>
      <c r="I56" s="138" t="s">
        <v>4</v>
      </c>
      <c r="J56" s="139">
        <v>3</v>
      </c>
      <c r="K56" s="139">
        <v>1</v>
      </c>
      <c r="L56" s="140">
        <f>IF(I56&lt;&gt;0,((VLOOKUP(I56,'1. Standard_Cost'!$B$4:$D$9,2)+VLOOKUP(I56,'1. Standard_Cost'!$B$4:$D$9,3))*J56*K56),"0")</f>
        <v>242250</v>
      </c>
      <c r="M56" s="140">
        <f>L56*'1. Standard_Cost'!$F$4</f>
        <v>40455.75</v>
      </c>
      <c r="N56" s="141"/>
      <c r="O56" s="141"/>
      <c r="P56" s="141"/>
      <c r="Q56" s="141"/>
      <c r="R56" s="142">
        <f>'1. Standard_Cost'!$B$13*N56*P56</f>
        <v>0</v>
      </c>
      <c r="S56" s="142">
        <f>N56*O56*P56*'1. Standard_Cost'!$C$13</f>
        <v>0</v>
      </c>
      <c r="T56" s="142">
        <f>N56*P56*Q56*'1. Standard_Cost'!$D$13</f>
        <v>0</v>
      </c>
      <c r="U56" s="142">
        <f>N56*O56*'1. Standard_Cost'!$E$13</f>
        <v>0</v>
      </c>
      <c r="V56" s="141"/>
      <c r="W56" s="141"/>
      <c r="X56" s="141"/>
      <c r="Y56" s="142">
        <f>+V56*((X56*'1. Standard_Cost'!$B$17)+(W56*X56*'1. Standard_Cost'!$C$17))</f>
        <v>0</v>
      </c>
      <c r="Z56" s="141"/>
      <c r="AA56" s="141">
        <v>0</v>
      </c>
      <c r="AB56" s="142">
        <f>+Z56*'1. Standard_Cost'!$B$21+AA56*'1. Standard_Cost'!$C$21</f>
        <v>0</v>
      </c>
      <c r="AC56" s="143"/>
      <c r="AD56" s="144"/>
      <c r="AE56" s="142">
        <f>SUM(AD56,AC56,AB56,Y56,U56,T56,S56,R56)*'1. Standard_Cost'!$B$29</f>
        <v>0</v>
      </c>
      <c r="AF56" s="142">
        <f t="shared" si="68"/>
        <v>0</v>
      </c>
      <c r="AG56" s="141"/>
      <c r="AH56" s="141"/>
      <c r="AI56" s="141"/>
      <c r="AJ56" s="145"/>
      <c r="AK56" s="145"/>
      <c r="AL56" s="145"/>
      <c r="AM56" s="142">
        <f>AG56*'1. Standard_Cost'!$B$25+'Incremental_Cost Year 4'!AH56*'1. Standard_Cost'!$C$25+'Incremental_Cost Year 4'!AI56*'1. Standard_Cost'!$D$25+'Incremental_Cost Year 4'!AJ56+'Incremental_Cost Year 4'!AL56+AK56</f>
        <v>0</v>
      </c>
      <c r="AN56" s="142">
        <f>AM56*'1. Standard_Cost'!$C$29</f>
        <v>0</v>
      </c>
      <c r="AO56" s="160"/>
      <c r="AQ56" s="20">
        <f t="shared" si="72"/>
        <v>282705.75</v>
      </c>
      <c r="AR56" s="20">
        <f t="shared" si="73"/>
        <v>0</v>
      </c>
      <c r="AS56" s="20">
        <f t="shared" si="74"/>
        <v>0</v>
      </c>
      <c r="AT56" s="20">
        <f t="shared" si="75"/>
        <v>282705.75</v>
      </c>
      <c r="AU56" s="24">
        <f>AT56</f>
        <v>282705.75</v>
      </c>
      <c r="AV56" s="24"/>
      <c r="AW56" s="24"/>
      <c r="AX56" s="24"/>
      <c r="AY56" s="24"/>
      <c r="AZ56" s="24"/>
      <c r="BA56" s="24"/>
      <c r="BB56" s="25">
        <f t="shared" si="76"/>
        <v>0</v>
      </c>
    </row>
    <row r="57" spans="1:54" ht="69" outlineLevel="1">
      <c r="A57" s="132"/>
      <c r="B57" s="136"/>
      <c r="C57" s="38"/>
      <c r="D57" s="86" t="s">
        <v>583</v>
      </c>
      <c r="E57" s="86" t="s">
        <v>403</v>
      </c>
      <c r="F57" s="88" t="s">
        <v>439</v>
      </c>
      <c r="G57" s="89" t="s">
        <v>434</v>
      </c>
      <c r="H57" s="180" t="s">
        <v>115</v>
      </c>
      <c r="I57" s="146"/>
      <c r="J57" s="146"/>
      <c r="K57" s="146"/>
      <c r="L57" s="147">
        <f>SUM(L51:L56)</f>
        <v>1211250</v>
      </c>
      <c r="M57" s="147">
        <f>SUM(M51:M56)</f>
        <v>202278.75</v>
      </c>
      <c r="N57" s="147"/>
      <c r="O57" s="146"/>
      <c r="P57" s="146"/>
      <c r="Q57" s="146"/>
      <c r="R57" s="147">
        <f t="shared" ref="R57:U57" si="77">SUM(R51:R56)</f>
        <v>40000</v>
      </c>
      <c r="S57" s="147">
        <f t="shared" si="77"/>
        <v>60000</v>
      </c>
      <c r="T57" s="147">
        <f t="shared" si="77"/>
        <v>0</v>
      </c>
      <c r="U57" s="147">
        <f t="shared" si="77"/>
        <v>0</v>
      </c>
      <c r="V57" s="146"/>
      <c r="W57" s="146"/>
      <c r="X57" s="146"/>
      <c r="Y57" s="147">
        <f>SUM(Y51:Y56)</f>
        <v>0</v>
      </c>
      <c r="Z57" s="146"/>
      <c r="AA57" s="146"/>
      <c r="AB57" s="147">
        <f t="shared" ref="AB57:AF57" si="78">SUM(AB51:AB56)</f>
        <v>76000</v>
      </c>
      <c r="AC57" s="147">
        <f t="shared" si="78"/>
        <v>4000</v>
      </c>
      <c r="AD57" s="147">
        <f t="shared" si="78"/>
        <v>0</v>
      </c>
      <c r="AE57" s="147">
        <f t="shared" si="78"/>
        <v>36000</v>
      </c>
      <c r="AF57" s="147">
        <f t="shared" si="78"/>
        <v>216000</v>
      </c>
      <c r="AG57" s="146"/>
      <c r="AH57" s="146"/>
      <c r="AI57" s="146"/>
      <c r="AJ57" s="147">
        <f t="shared" ref="AJ57:AN57" si="79">SUM(AJ51:AJ56)</f>
        <v>0</v>
      </c>
      <c r="AK57" s="147">
        <f t="shared" si="79"/>
        <v>0</v>
      </c>
      <c r="AL57" s="147">
        <f t="shared" si="79"/>
        <v>0</v>
      </c>
      <c r="AM57" s="147">
        <f t="shared" si="79"/>
        <v>0</v>
      </c>
      <c r="AN57" s="147">
        <f t="shared" si="79"/>
        <v>0</v>
      </c>
      <c r="AO57" s="166"/>
      <c r="AP57" s="32"/>
      <c r="AQ57" s="147">
        <f t="shared" ref="AQ57:BB57" si="80">SUM(AQ51:AQ56)</f>
        <v>1413528.75</v>
      </c>
      <c r="AR57" s="147">
        <f t="shared" si="80"/>
        <v>216000</v>
      </c>
      <c r="AS57" s="147">
        <f t="shared" si="80"/>
        <v>0</v>
      </c>
      <c r="AT57" s="147">
        <f t="shared" si="80"/>
        <v>1629528.75</v>
      </c>
      <c r="AU57" s="147">
        <f t="shared" si="80"/>
        <v>1413528.75</v>
      </c>
      <c r="AV57" s="147">
        <f t="shared" si="80"/>
        <v>0</v>
      </c>
      <c r="AW57" s="147">
        <f t="shared" si="80"/>
        <v>0</v>
      </c>
      <c r="AX57" s="147">
        <f t="shared" si="80"/>
        <v>0</v>
      </c>
      <c r="AY57" s="147">
        <f t="shared" si="80"/>
        <v>0</v>
      </c>
      <c r="AZ57" s="147">
        <f t="shared" si="80"/>
        <v>0</v>
      </c>
      <c r="BA57" s="147">
        <f t="shared" si="80"/>
        <v>0</v>
      </c>
      <c r="BB57" s="147">
        <f t="shared" si="80"/>
        <v>-216000</v>
      </c>
    </row>
    <row r="58" spans="1:54" s="39" customFormat="1">
      <c r="A58" s="148"/>
      <c r="B58" s="149"/>
      <c r="C58" s="224" t="s">
        <v>404</v>
      </c>
      <c r="D58" s="224"/>
      <c r="E58" s="225"/>
      <c r="F58" s="69"/>
      <c r="G58" s="69"/>
      <c r="H58" s="181" t="s">
        <v>259</v>
      </c>
      <c r="I58" s="150"/>
      <c r="J58" s="150"/>
      <c r="K58" s="150"/>
      <c r="L58" s="151">
        <f>SUM(L63,L75)</f>
        <v>1082880</v>
      </c>
      <c r="M58" s="151">
        <f>SUM(M63,M75)</f>
        <v>180840.96000000005</v>
      </c>
      <c r="N58" s="151"/>
      <c r="O58" s="150"/>
      <c r="P58" s="150"/>
      <c r="Q58" s="150"/>
      <c r="R58" s="151">
        <f>SUM(R63,R75)</f>
        <v>390000</v>
      </c>
      <c r="S58" s="151">
        <f>SUM(S63,S75)</f>
        <v>292500</v>
      </c>
      <c r="T58" s="151">
        <f>SUM(T63,T75)</f>
        <v>0</v>
      </c>
      <c r="U58" s="151">
        <f>SUM(U63,U75)</f>
        <v>0</v>
      </c>
      <c r="V58" s="150"/>
      <c r="W58" s="150"/>
      <c r="X58" s="150"/>
      <c r="Y58" s="151">
        <f>SUM(Y63,Y75)</f>
        <v>0</v>
      </c>
      <c r="Z58" s="150"/>
      <c r="AA58" s="150"/>
      <c r="AB58" s="151">
        <f>SUM(AB63,AB75)</f>
        <v>228000</v>
      </c>
      <c r="AC58" s="151">
        <f>SUM(AC63,AC75)</f>
        <v>1149200</v>
      </c>
      <c r="AD58" s="151">
        <f>SUM(AD63,AD75)</f>
        <v>0</v>
      </c>
      <c r="AE58" s="151">
        <f>SUM(AE63,AE75)</f>
        <v>411940</v>
      </c>
      <c r="AF58" s="151">
        <f>SUM(AF63,AF75)</f>
        <v>2471640</v>
      </c>
      <c r="AG58" s="150"/>
      <c r="AH58" s="150"/>
      <c r="AI58" s="150"/>
      <c r="AJ58" s="151">
        <f>SUM(AJ63,AJ75)</f>
        <v>0</v>
      </c>
      <c r="AK58" s="151">
        <f>SUM(AK63,AK75)</f>
        <v>0</v>
      </c>
      <c r="AL58" s="151">
        <f>SUM(AL63,AL75)</f>
        <v>0</v>
      </c>
      <c r="AM58" s="151">
        <f>SUM(AM63,AM75)</f>
        <v>0</v>
      </c>
      <c r="AN58" s="151">
        <f>SUM(AN63,AN75)</f>
        <v>0</v>
      </c>
      <c r="AO58" s="167"/>
      <c r="AP58" s="40"/>
      <c r="AQ58" s="151">
        <f t="shared" ref="AQ58:AX58" si="81">SUM(AQ63,AQ75)</f>
        <v>1263720.9600000002</v>
      </c>
      <c r="AR58" s="151">
        <f t="shared" si="81"/>
        <v>2471640</v>
      </c>
      <c r="AS58" s="151">
        <f t="shared" si="81"/>
        <v>0</v>
      </c>
      <c r="AT58" s="151">
        <f t="shared" si="81"/>
        <v>3735360.9600000004</v>
      </c>
      <c r="AU58" s="151">
        <f t="shared" si="81"/>
        <v>2576760.9600000004</v>
      </c>
      <c r="AV58" s="151">
        <f t="shared" si="81"/>
        <v>0</v>
      </c>
      <c r="AW58" s="151">
        <f t="shared" si="81"/>
        <v>0</v>
      </c>
      <c r="AX58" s="151">
        <f t="shared" si="81"/>
        <v>0</v>
      </c>
      <c r="AY58" s="151"/>
      <c r="AZ58" s="151">
        <f>SUM(AZ63,AZ75)</f>
        <v>0</v>
      </c>
      <c r="BA58" s="151">
        <f>SUM(BA63,BA75)</f>
        <v>0</v>
      </c>
      <c r="BB58" s="151">
        <f>SUM(BB63,BB75)</f>
        <v>-1158600</v>
      </c>
    </row>
    <row r="59" spans="1:54" ht="153.6" customHeight="1" outlineLevel="2">
      <c r="A59" s="132"/>
      <c r="B59" s="136"/>
      <c r="C59" s="38"/>
      <c r="D59" s="137"/>
      <c r="E59" s="137"/>
      <c r="F59" s="87"/>
      <c r="G59" s="82"/>
      <c r="H59" s="209" t="s">
        <v>477</v>
      </c>
      <c r="I59" s="138"/>
      <c r="J59" s="139"/>
      <c r="K59" s="139"/>
      <c r="L59" s="140" t="str">
        <f>IF(I59&lt;&gt;0,((VLOOKUP(I59,'1. Standard_Cost'!$B$4:$D$9,2)+VLOOKUP(I59,'1. Standard_Cost'!$B$4:$D$9,3))*J59*K59),"0")</f>
        <v>0</v>
      </c>
      <c r="M59" s="140">
        <f>L59*'1. Standard_Cost'!$F$4</f>
        <v>0</v>
      </c>
      <c r="N59" s="141"/>
      <c r="O59" s="141"/>
      <c r="P59" s="141"/>
      <c r="Q59" s="141"/>
      <c r="R59" s="142">
        <f>'1. Standard_Cost'!$B$13*N59*P59</f>
        <v>0</v>
      </c>
      <c r="S59" s="142">
        <f>N59*O59*P59*'1. Standard_Cost'!$C$13</f>
        <v>0</v>
      </c>
      <c r="T59" s="142">
        <f>N59*P59*Q59*'1. Standard_Cost'!$D$13</f>
        <v>0</v>
      </c>
      <c r="U59" s="142">
        <f>N59*O59*'1. Standard_Cost'!$E$13</f>
        <v>0</v>
      </c>
      <c r="V59" s="141"/>
      <c r="W59" s="141"/>
      <c r="X59" s="141"/>
      <c r="Y59" s="142">
        <f>+V59*((X59*'1. Standard_Cost'!$B$17)+(W59*X59*'1. Standard_Cost'!$C$17))</f>
        <v>0</v>
      </c>
      <c r="Z59" s="141"/>
      <c r="AA59" s="141"/>
      <c r="AB59" s="142">
        <f>+Z59*'1. Standard_Cost'!$B$21+AA59*'1. Standard_Cost'!$C$21</f>
        <v>0</v>
      </c>
      <c r="AC59" s="143"/>
      <c r="AD59" s="144"/>
      <c r="AE59" s="142">
        <f>SUM(AD59,AC59,AB59,Y59,U59,T59,S59,R59)*'1. Standard_Cost'!$B$29</f>
        <v>0</v>
      </c>
      <c r="AF59" s="142">
        <f t="shared" ref="AF59:AF62" si="82">SUM(AE59,AD59,AC59,AB59,Y59,U59,T59,S59,R59)</f>
        <v>0</v>
      </c>
      <c r="AG59" s="141"/>
      <c r="AH59" s="141"/>
      <c r="AI59" s="141"/>
      <c r="AJ59" s="145"/>
      <c r="AK59" s="145"/>
      <c r="AL59" s="145"/>
      <c r="AM59" s="142">
        <f>AG59*'1. Standard_Cost'!$B$25+'Incremental_Cost Year 4'!AH59*'1. Standard_Cost'!$C$25+'Incremental_Cost Year 4'!AI59*'1. Standard_Cost'!$D$25+'Incremental_Cost Year 4'!AJ59+'Incremental_Cost Year 4'!AL59+AK59</f>
        <v>0</v>
      </c>
      <c r="AN59" s="142">
        <f>AM59*'1. Standard_Cost'!$C$29</f>
        <v>0</v>
      </c>
      <c r="AO59" s="160"/>
      <c r="AQ59" s="20">
        <f t="shared" ref="AQ59:AQ60" si="83">L59+M59</f>
        <v>0</v>
      </c>
      <c r="AR59" s="20">
        <f t="shared" ref="AR59:AR60" si="84">AF59</f>
        <v>0</v>
      </c>
      <c r="AS59" s="20">
        <f t="shared" ref="AS59:AS60" si="85">AM59+AN59</f>
        <v>0</v>
      </c>
      <c r="AT59" s="20">
        <f>SUM(AQ59,AR59,AS59)</f>
        <v>0</v>
      </c>
      <c r="AU59" s="24">
        <f>AQ59</f>
        <v>0</v>
      </c>
      <c r="AV59" s="24"/>
      <c r="AW59" s="24"/>
      <c r="AX59" s="24">
        <f>AT59</f>
        <v>0</v>
      </c>
      <c r="AY59" s="24"/>
      <c r="AZ59" s="24"/>
      <c r="BA59" s="24"/>
      <c r="BB59" s="25">
        <f t="shared" ref="BB59:BB62" si="86">SUM(AU59:BA59)-AT59</f>
        <v>0</v>
      </c>
    </row>
    <row r="60" spans="1:54" ht="156" outlineLevel="2">
      <c r="A60" s="132"/>
      <c r="B60" s="136"/>
      <c r="C60" s="38"/>
      <c r="D60" s="84"/>
      <c r="E60" s="84"/>
      <c r="F60" s="84"/>
      <c r="G60" s="83"/>
      <c r="H60" s="209" t="s">
        <v>598</v>
      </c>
      <c r="I60" s="138"/>
      <c r="J60" s="139"/>
      <c r="K60" s="139"/>
      <c r="L60" s="140" t="str">
        <f>IF(I60&lt;&gt;0,((VLOOKUP(I60,'1. Standard_Cost'!$B$4:$D$9,2)+VLOOKUP(I60,'1. Standard_Cost'!$B$4:$D$9,3))*J60*K60),"0")</f>
        <v>0</v>
      </c>
      <c r="M60" s="140">
        <f>L60*'1. Standard_Cost'!$F$4</f>
        <v>0</v>
      </c>
      <c r="N60" s="141">
        <v>12</v>
      </c>
      <c r="O60" s="141">
        <v>1</v>
      </c>
      <c r="P60" s="141">
        <v>15</v>
      </c>
      <c r="Q60" s="141"/>
      <c r="R60" s="142">
        <f>'1. Standard_Cost'!$B$13*N60*P60</f>
        <v>360000</v>
      </c>
      <c r="S60" s="142">
        <f>N60*O60*P60*'1. Standard_Cost'!$C$13</f>
        <v>270000</v>
      </c>
      <c r="T60" s="142">
        <f>N60*P60*Q60*'1. Standard_Cost'!$D$13</f>
        <v>0</v>
      </c>
      <c r="U60" s="142">
        <f>N60*O60*'1. Standard_Cost'!$F$13</f>
        <v>0</v>
      </c>
      <c r="V60" s="141"/>
      <c r="W60" s="141"/>
      <c r="X60" s="141"/>
      <c r="Y60" s="142">
        <f>+V60*((X60*'1. Standard_Cost'!$B$17)+(W60*X60*'1. Standard_Cost'!$C$17))</f>
        <v>0</v>
      </c>
      <c r="Z60" s="141"/>
      <c r="AA60" s="141">
        <v>11</v>
      </c>
      <c r="AB60" s="142">
        <f>+Z60*'1. Standard_Cost'!$B$21+AA60*'1. Standard_Cost'!$C$21</f>
        <v>209000</v>
      </c>
      <c r="AC60" s="143"/>
      <c r="AD60" s="144"/>
      <c r="AE60" s="142">
        <f>SUM(AD60,AC60,AB60,Y60,U60,T60,S60,R60)*'1. Standard_Cost'!$B$29</f>
        <v>167800</v>
      </c>
      <c r="AF60" s="142">
        <f t="shared" si="82"/>
        <v>1006800</v>
      </c>
      <c r="AG60" s="141"/>
      <c r="AH60" s="141"/>
      <c r="AI60" s="141"/>
      <c r="AJ60" s="145"/>
      <c r="AK60" s="145"/>
      <c r="AL60" s="145"/>
      <c r="AM60" s="142">
        <f>AG60*'1. Standard_Cost'!$B$25+'Incremental_Cost Year 7'!AH60*'1. Standard_Cost'!$C$25+'Incremental_Cost Year 7'!AI60*'1. Standard_Cost'!$D$25+'Incremental_Cost Year 7'!AJ60+'Incremental_Cost Year 7'!AL60+AK60</f>
        <v>0</v>
      </c>
      <c r="AN60" s="142">
        <f>AM60*'1. Standard_Cost'!$C$29</f>
        <v>0</v>
      </c>
      <c r="AO60" s="160"/>
      <c r="AQ60" s="20">
        <f t="shared" si="83"/>
        <v>0</v>
      </c>
      <c r="AR60" s="20">
        <f t="shared" si="84"/>
        <v>1006800</v>
      </c>
      <c r="AS60" s="20">
        <f t="shared" si="85"/>
        <v>0</v>
      </c>
      <c r="AT60" s="20">
        <f t="shared" ref="AT60" si="87">SUM(AQ60,AR60,AS60)</f>
        <v>1006800</v>
      </c>
      <c r="AU60" s="24"/>
      <c r="AV60" s="24"/>
      <c r="AW60" s="24"/>
      <c r="AX60" s="24"/>
      <c r="AY60" s="24"/>
      <c r="AZ60" s="24"/>
      <c r="BA60" s="24"/>
      <c r="BB60" s="25">
        <f t="shared" si="86"/>
        <v>-1006800</v>
      </c>
    </row>
    <row r="61" spans="1:54" outlineLevel="2">
      <c r="A61" s="132"/>
      <c r="B61" s="136"/>
      <c r="C61" s="38"/>
      <c r="D61" s="84"/>
      <c r="E61" s="84"/>
      <c r="F61" s="84"/>
      <c r="G61" s="83"/>
      <c r="H61" s="182" t="s">
        <v>51</v>
      </c>
      <c r="I61" s="138"/>
      <c r="J61" s="139"/>
      <c r="K61" s="139"/>
      <c r="L61" s="140" t="str">
        <f>IF(I61&lt;&gt;0,((VLOOKUP(I61,'1. Standard_Cost'!$B$4:$D$9,2)+VLOOKUP(I61,'1. Standard_Cost'!$B$4:$D$9,3))*J61*K61),"0")</f>
        <v>0</v>
      </c>
      <c r="M61" s="140">
        <f>L61*'1. Standard_Cost'!$F$4</f>
        <v>0</v>
      </c>
      <c r="N61" s="141"/>
      <c r="O61" s="141"/>
      <c r="P61" s="141"/>
      <c r="Q61" s="141"/>
      <c r="R61" s="142">
        <f>'1. Standard_Cost'!$B$13*N61*P61</f>
        <v>0</v>
      </c>
      <c r="S61" s="142">
        <f>N61*O61*P61*'1. Standard_Cost'!$C$13</f>
        <v>0</v>
      </c>
      <c r="T61" s="142">
        <f>N61*P61*Q61*'1. Standard_Cost'!$D$13</f>
        <v>0</v>
      </c>
      <c r="U61" s="142">
        <f>N61*O61*'1. Standard_Cost'!$E$13</f>
        <v>0</v>
      </c>
      <c r="V61" s="141"/>
      <c r="W61" s="141"/>
      <c r="X61" s="141"/>
      <c r="Y61" s="142">
        <f>+V61*((X61*'1. Standard_Cost'!$B$17)+(W61*X61*'1. Standard_Cost'!$C$17))</f>
        <v>0</v>
      </c>
      <c r="Z61" s="141"/>
      <c r="AA61" s="141"/>
      <c r="AB61" s="142">
        <f>+Z61*'1. Standard_Cost'!$B$21+AA61*'1. Standard_Cost'!$C$21</f>
        <v>0</v>
      </c>
      <c r="AC61" s="143"/>
      <c r="AD61" s="144"/>
      <c r="AE61" s="142">
        <f>SUM(AD61,AC61,AB61,Y61,U61,T61,S61,R61)*'1. Standard_Cost'!$B$29</f>
        <v>0</v>
      </c>
      <c r="AF61" s="142">
        <f t="shared" si="82"/>
        <v>0</v>
      </c>
      <c r="AG61" s="141"/>
      <c r="AH61" s="141"/>
      <c r="AI61" s="141"/>
      <c r="AJ61" s="145"/>
      <c r="AK61" s="145"/>
      <c r="AL61" s="145"/>
      <c r="AM61" s="142">
        <f>AG61*'1. Standard_Cost'!$B$25+'Incremental_Cost Year 4'!AH61*'1. Standard_Cost'!$C$25+'Incremental_Cost Year 4'!AI61*'1. Standard_Cost'!$D$25+'Incremental_Cost Year 4'!AJ61+'Incremental_Cost Year 4'!AL61+AK61</f>
        <v>0</v>
      </c>
      <c r="AN61" s="142">
        <f>AM61*'1. Standard_Cost'!$C$29</f>
        <v>0</v>
      </c>
      <c r="AO61" s="160"/>
      <c r="AQ61" s="20">
        <f t="shared" ref="AQ61:AQ62" si="88">L61+M61</f>
        <v>0</v>
      </c>
      <c r="AR61" s="20">
        <f t="shared" ref="AR61:AR62" si="89">AF61</f>
        <v>0</v>
      </c>
      <c r="AS61" s="20">
        <f t="shared" ref="AS61:AS62" si="90">AM61+AN61</f>
        <v>0</v>
      </c>
      <c r="AT61" s="20">
        <f t="shared" ref="AT61:AT62" si="91">SUM(AQ61,AR61,AS61)</f>
        <v>0</v>
      </c>
      <c r="AU61" s="24"/>
      <c r="AV61" s="24"/>
      <c r="AW61" s="24"/>
      <c r="AX61" s="24"/>
      <c r="AY61" s="24"/>
      <c r="AZ61" s="24"/>
      <c r="BA61" s="24"/>
      <c r="BB61" s="25">
        <f t="shared" si="86"/>
        <v>0</v>
      </c>
    </row>
    <row r="62" spans="1:54" outlineLevel="2">
      <c r="A62" s="132"/>
      <c r="B62" s="136"/>
      <c r="C62" s="38"/>
      <c r="D62" s="84"/>
      <c r="E62" s="84"/>
      <c r="F62" s="84"/>
      <c r="G62" s="83"/>
      <c r="H62" s="210" t="s">
        <v>180</v>
      </c>
      <c r="I62" s="138"/>
      <c r="J62" s="139"/>
      <c r="K62" s="139"/>
      <c r="L62" s="140" t="str">
        <f>IF(I62&lt;&gt;0,((VLOOKUP(I62,'1. Standard_Cost'!$B$4:$D$9,2)+VLOOKUP(I62,'1. Standard_Cost'!$B$4:$D$9,3))*J62*K62),"0")</f>
        <v>0</v>
      </c>
      <c r="M62" s="140">
        <f>L62*'1. Standard_Cost'!$F$4</f>
        <v>0</v>
      </c>
      <c r="N62" s="141"/>
      <c r="O62" s="141"/>
      <c r="P62" s="141"/>
      <c r="Q62" s="141"/>
      <c r="R62" s="142">
        <f>'1. Standard_Cost'!$B$13*N62*P62</f>
        <v>0</v>
      </c>
      <c r="S62" s="142">
        <f>N62*O62*P62*'1. Standard_Cost'!$C$13</f>
        <v>0</v>
      </c>
      <c r="T62" s="142">
        <f>N62*P62*Q62*'1. Standard_Cost'!$D$13</f>
        <v>0</v>
      </c>
      <c r="U62" s="142">
        <f>N62*O62*'1. Standard_Cost'!$E$13</f>
        <v>0</v>
      </c>
      <c r="V62" s="141"/>
      <c r="W62" s="141"/>
      <c r="X62" s="141"/>
      <c r="Y62" s="142">
        <f>+V62*((X62*'1. Standard_Cost'!$B$17)+(W62*X62*'1. Standard_Cost'!$C$17))</f>
        <v>0</v>
      </c>
      <c r="Z62" s="141"/>
      <c r="AA62" s="141"/>
      <c r="AB62" s="142">
        <f>+Z62*'1. Standard_Cost'!$B$21+AA62*'1. Standard_Cost'!$C$21</f>
        <v>0</v>
      </c>
      <c r="AC62" s="143"/>
      <c r="AD62" s="144"/>
      <c r="AE62" s="142">
        <f>SUM(AD62,AC62,AB62,Y62,U62,T62,S62,R62)*'1. Standard_Cost'!$B$29</f>
        <v>0</v>
      </c>
      <c r="AF62" s="142">
        <f t="shared" si="82"/>
        <v>0</v>
      </c>
      <c r="AG62" s="141"/>
      <c r="AH62" s="141"/>
      <c r="AI62" s="141"/>
      <c r="AJ62" s="145"/>
      <c r="AK62" s="145"/>
      <c r="AL62" s="145"/>
      <c r="AM62" s="142">
        <f>AG62*'1. Standard_Cost'!$B$25+'Incremental_Cost Year 4'!AH62*'1. Standard_Cost'!$C$25+'Incremental_Cost Year 4'!AI62*'1. Standard_Cost'!$D$25+'Incremental_Cost Year 4'!AJ62+'Incremental_Cost Year 4'!AL62+AK62</f>
        <v>0</v>
      </c>
      <c r="AN62" s="142">
        <f>AM62*'1. Standard_Cost'!$C$29</f>
        <v>0</v>
      </c>
      <c r="AO62" s="160"/>
      <c r="AQ62" s="20">
        <f t="shared" si="88"/>
        <v>0</v>
      </c>
      <c r="AR62" s="20">
        <f t="shared" si="89"/>
        <v>0</v>
      </c>
      <c r="AS62" s="20">
        <f t="shared" si="90"/>
        <v>0</v>
      </c>
      <c r="AT62" s="20">
        <f t="shared" si="91"/>
        <v>0</v>
      </c>
      <c r="AU62" s="24"/>
      <c r="AV62" s="24"/>
      <c r="AW62" s="24"/>
      <c r="AX62" s="24"/>
      <c r="AY62" s="24"/>
      <c r="AZ62" s="24"/>
      <c r="BA62" s="24"/>
      <c r="BB62" s="25">
        <f t="shared" si="86"/>
        <v>0</v>
      </c>
    </row>
    <row r="63" spans="1:54" ht="96.6" outlineLevel="1">
      <c r="A63" s="132"/>
      <c r="B63" s="136"/>
      <c r="C63" s="38"/>
      <c r="D63" s="86" t="s">
        <v>594</v>
      </c>
      <c r="E63" s="86" t="s">
        <v>405</v>
      </c>
      <c r="F63" s="88" t="s">
        <v>432</v>
      </c>
      <c r="G63" s="89" t="s">
        <v>440</v>
      </c>
      <c r="H63" s="180" t="s">
        <v>260</v>
      </c>
      <c r="I63" s="146"/>
      <c r="J63" s="146"/>
      <c r="K63" s="146"/>
      <c r="L63" s="147">
        <f>SUM(L59:L62)</f>
        <v>0</v>
      </c>
      <c r="M63" s="147">
        <f>SUM(M59:M62)</f>
        <v>0</v>
      </c>
      <c r="N63" s="146"/>
      <c r="O63" s="146"/>
      <c r="P63" s="146"/>
      <c r="Q63" s="146"/>
      <c r="R63" s="147">
        <f t="shared" ref="R63:U63" si="92">SUM(R59:R62)</f>
        <v>360000</v>
      </c>
      <c r="S63" s="147">
        <f t="shared" si="92"/>
        <v>270000</v>
      </c>
      <c r="T63" s="147">
        <f t="shared" si="92"/>
        <v>0</v>
      </c>
      <c r="U63" s="147">
        <f t="shared" si="92"/>
        <v>0</v>
      </c>
      <c r="V63" s="146"/>
      <c r="W63" s="146"/>
      <c r="X63" s="146"/>
      <c r="Y63" s="147">
        <f>SUM(Y59:Y62)</f>
        <v>0</v>
      </c>
      <c r="Z63" s="146"/>
      <c r="AA63" s="146"/>
      <c r="AB63" s="147">
        <f t="shared" ref="AB63:AF63" si="93">SUM(AB59:AB62)</f>
        <v>209000</v>
      </c>
      <c r="AC63" s="147">
        <f t="shared" si="93"/>
        <v>0</v>
      </c>
      <c r="AD63" s="147">
        <f t="shared" si="93"/>
        <v>0</v>
      </c>
      <c r="AE63" s="147">
        <f t="shared" si="93"/>
        <v>167800</v>
      </c>
      <c r="AF63" s="147">
        <f t="shared" si="93"/>
        <v>1006800</v>
      </c>
      <c r="AG63" s="146"/>
      <c r="AH63" s="146"/>
      <c r="AI63" s="146"/>
      <c r="AJ63" s="147">
        <f t="shared" ref="AJ63:AN63" si="94">SUM(AJ59:AJ62)</f>
        <v>0</v>
      </c>
      <c r="AK63" s="147">
        <f t="shared" si="94"/>
        <v>0</v>
      </c>
      <c r="AL63" s="147">
        <f t="shared" si="94"/>
        <v>0</v>
      </c>
      <c r="AM63" s="147">
        <f t="shared" si="94"/>
        <v>0</v>
      </c>
      <c r="AN63" s="147">
        <f t="shared" si="94"/>
        <v>0</v>
      </c>
      <c r="AO63" s="166"/>
      <c r="AP63" s="32"/>
      <c r="AQ63" s="147">
        <f t="shared" ref="AQ63:BB63" si="95">SUM(AQ59:AQ62)</f>
        <v>0</v>
      </c>
      <c r="AR63" s="147">
        <f t="shared" si="95"/>
        <v>1006800</v>
      </c>
      <c r="AS63" s="147">
        <f t="shared" si="95"/>
        <v>0</v>
      </c>
      <c r="AT63" s="147">
        <f t="shared" si="95"/>
        <v>1006800</v>
      </c>
      <c r="AU63" s="147">
        <f t="shared" si="95"/>
        <v>0</v>
      </c>
      <c r="AV63" s="147">
        <f t="shared" si="95"/>
        <v>0</v>
      </c>
      <c r="AW63" s="147">
        <f t="shared" si="95"/>
        <v>0</v>
      </c>
      <c r="AX63" s="147">
        <f t="shared" si="95"/>
        <v>0</v>
      </c>
      <c r="AY63" s="147">
        <f t="shared" si="95"/>
        <v>0</v>
      </c>
      <c r="AZ63" s="147">
        <f t="shared" si="95"/>
        <v>0</v>
      </c>
      <c r="BA63" s="147">
        <f t="shared" si="95"/>
        <v>0</v>
      </c>
      <c r="BB63" s="147">
        <f t="shared" si="95"/>
        <v>-1006800</v>
      </c>
    </row>
    <row r="64" spans="1:54" ht="93.6" outlineLevel="2">
      <c r="A64" s="132"/>
      <c r="B64" s="136"/>
      <c r="C64" s="38"/>
      <c r="D64" s="137"/>
      <c r="E64" s="137"/>
      <c r="F64" s="87"/>
      <c r="G64" s="82"/>
      <c r="H64" s="209" t="s">
        <v>478</v>
      </c>
      <c r="I64" s="138"/>
      <c r="J64" s="139"/>
      <c r="K64" s="139"/>
      <c r="L64" s="140" t="str">
        <f>IF(I64&lt;&gt;0,((VLOOKUP(I64,'1. Standard_Cost'!$B$4:$D$9,2)+VLOOKUP(I64,'1. Standard_Cost'!$B$4:$D$9,3))*J64*K64),"0")</f>
        <v>0</v>
      </c>
      <c r="M64" s="140">
        <f>L64*'1. Standard_Cost'!$F$4</f>
        <v>0</v>
      </c>
      <c r="N64" s="141"/>
      <c r="O64" s="141"/>
      <c r="P64" s="141"/>
      <c r="Q64" s="141"/>
      <c r="R64" s="142">
        <f>'1. Standard_Cost'!$B$13*N64*P64</f>
        <v>0</v>
      </c>
      <c r="S64" s="142">
        <f>N64*O64*P64*'1. Standard_Cost'!$C$13</f>
        <v>0</v>
      </c>
      <c r="T64" s="142">
        <f>N64*P64*Q64*'1. Standard_Cost'!$D$13</f>
        <v>0</v>
      </c>
      <c r="U64" s="142">
        <f>N64*O64*'1. Standard_Cost'!$E$13</f>
        <v>0</v>
      </c>
      <c r="V64" s="141"/>
      <c r="W64" s="141"/>
      <c r="X64" s="141"/>
      <c r="Y64" s="142">
        <f>+V64*((X64*'1. Standard_Cost'!$B$17)+(W64*X64*'1. Standard_Cost'!$C$17))</f>
        <v>0</v>
      </c>
      <c r="Z64" s="141"/>
      <c r="AA64" s="141">
        <v>0</v>
      </c>
      <c r="AB64" s="142">
        <f>+Z64*'1. Standard_Cost'!$B$21+AA64*'1. Standard_Cost'!$C$21</f>
        <v>0</v>
      </c>
      <c r="AC64" s="143">
        <v>0</v>
      </c>
      <c r="AD64" s="144"/>
      <c r="AE64" s="142">
        <f>SUM(AD64,AC64,AB64,Y64,U64,T64,S64,R64)*'1. Standard_Cost'!$B$29</f>
        <v>0</v>
      </c>
      <c r="AF64" s="142">
        <f t="shared" ref="AF64:AF74" si="96">SUM(AE64,AD64,AC64,AB64,Y64,U64,T64,S64,R64)</f>
        <v>0</v>
      </c>
      <c r="AG64" s="141"/>
      <c r="AH64" s="141"/>
      <c r="AI64" s="141"/>
      <c r="AJ64" s="145"/>
      <c r="AK64" s="145"/>
      <c r="AL64" s="145"/>
      <c r="AM64" s="142">
        <f>AG64*'1. Standard_Cost'!$B$25+'Incremental_Cost Year 4'!AH64*'1. Standard_Cost'!$C$25+'Incremental_Cost Year 4'!AI64*'1. Standard_Cost'!$D$25+'Incremental_Cost Year 4'!AJ64+'Incremental_Cost Year 4'!AL64+AK64</f>
        <v>0</v>
      </c>
      <c r="AN64" s="142">
        <f>AM64*'1. Standard_Cost'!$C$29</f>
        <v>0</v>
      </c>
      <c r="AO64" s="160"/>
      <c r="AQ64" s="20">
        <f t="shared" ref="AQ64:AQ65" si="97">L64+M64</f>
        <v>0</v>
      </c>
      <c r="AR64" s="20">
        <f t="shared" ref="AR64:AR65" si="98">AF64</f>
        <v>0</v>
      </c>
      <c r="AS64" s="20">
        <f t="shared" ref="AS64:AS65" si="99">AM64+AN64</f>
        <v>0</v>
      </c>
      <c r="AT64" s="20">
        <f>SUM(AQ64,AR64,AS64)</f>
        <v>0</v>
      </c>
      <c r="AU64" s="24"/>
      <c r="AV64" s="24"/>
      <c r="AW64" s="24"/>
      <c r="AX64" s="24"/>
      <c r="AY64" s="24"/>
      <c r="AZ64" s="24"/>
      <c r="BA64" s="24"/>
      <c r="BB64" s="25">
        <f t="shared" ref="BB64:BB74" si="100">SUM(AU64:BA64)-AT64</f>
        <v>0</v>
      </c>
    </row>
    <row r="65" spans="1:54" ht="109.2" outlineLevel="2">
      <c r="A65" s="132"/>
      <c r="B65" s="136"/>
      <c r="C65" s="38"/>
      <c r="D65" s="84"/>
      <c r="E65" s="84"/>
      <c r="F65" s="84"/>
      <c r="G65" s="83"/>
      <c r="H65" s="209" t="s">
        <v>604</v>
      </c>
      <c r="I65" s="138"/>
      <c r="J65" s="139"/>
      <c r="K65" s="139"/>
      <c r="L65" s="140" t="str">
        <f>IF(I65&lt;&gt;0,((VLOOKUP(I65,'1. Standard_Cost'!$B$4:$D$9,2)+VLOOKUP(I65,'1. Standard_Cost'!$B$4:$D$9,3))*J65*K65),"0")</f>
        <v>0</v>
      </c>
      <c r="M65" s="140">
        <f>L65*'1. Standard_Cost'!$F$4</f>
        <v>0</v>
      </c>
      <c r="N65" s="141">
        <v>1</v>
      </c>
      <c r="O65" s="141">
        <v>1</v>
      </c>
      <c r="P65" s="141">
        <v>15</v>
      </c>
      <c r="Q65" s="141"/>
      <c r="R65" s="142">
        <f>'1. Standard_Cost'!$B$13*N65*P65</f>
        <v>30000</v>
      </c>
      <c r="S65" s="142">
        <f>N65*O65*P65*'1. Standard_Cost'!$C$13</f>
        <v>22500</v>
      </c>
      <c r="T65" s="142">
        <f>N65*P65*Q65*'1. Standard_Cost'!$D$13</f>
        <v>0</v>
      </c>
      <c r="U65" s="142">
        <f>N65*O65*'1. Standard_Cost'!$F$13</f>
        <v>0</v>
      </c>
      <c r="V65" s="141"/>
      <c r="W65" s="141"/>
      <c r="X65" s="141"/>
      <c r="Y65" s="142">
        <f>+V65*((X65*'1. Standard_Cost'!$B$17)+(W65*X65*'1. Standard_Cost'!$C$17))</f>
        <v>0</v>
      </c>
      <c r="Z65" s="141"/>
      <c r="AA65" s="141">
        <v>1</v>
      </c>
      <c r="AB65" s="142">
        <f>+Z65*'1. Standard_Cost'!$B$21+AA65*'1. Standard_Cost'!$C$21</f>
        <v>19000</v>
      </c>
      <c r="AC65" s="143">
        <f>50000+5000</f>
        <v>55000</v>
      </c>
      <c r="AD65" s="144"/>
      <c r="AE65" s="142">
        <f>SUM(AD65,AC65,AB65,Y65,U65,T65,S65,R65)*'1. Standard_Cost'!$B$29</f>
        <v>25300</v>
      </c>
      <c r="AF65" s="142">
        <f t="shared" si="96"/>
        <v>151800</v>
      </c>
      <c r="AG65" s="141"/>
      <c r="AH65" s="141"/>
      <c r="AI65" s="141"/>
      <c r="AJ65" s="145"/>
      <c r="AK65" s="145"/>
      <c r="AL65" s="145"/>
      <c r="AM65" s="142">
        <f>AG65*'1. Standard_Cost'!$B$25+'Incremental_Cost Year 6'!AH65*'1. Standard_Cost'!$C$25+'Incremental_Cost Year 6'!AI65*'1. Standard_Cost'!$D$25+'Incremental_Cost Year 6'!AJ65+'Incremental_Cost Year 6'!AL65+AK65</f>
        <v>0</v>
      </c>
      <c r="AN65" s="142">
        <f>AM65*'1. Standard_Cost'!$C$29</f>
        <v>0</v>
      </c>
      <c r="AO65" s="160"/>
      <c r="AQ65" s="20">
        <f t="shared" si="97"/>
        <v>0</v>
      </c>
      <c r="AR65" s="20">
        <f t="shared" si="98"/>
        <v>151800</v>
      </c>
      <c r="AS65" s="20">
        <f t="shared" si="99"/>
        <v>0</v>
      </c>
      <c r="AT65" s="20">
        <f t="shared" ref="AT65" si="101">SUM(AQ65,AR65,AS65)</f>
        <v>151800</v>
      </c>
      <c r="AU65" s="24"/>
      <c r="AV65" s="24"/>
      <c r="AW65" s="24"/>
      <c r="AX65" s="24"/>
      <c r="AY65" s="24"/>
      <c r="AZ65" s="24"/>
      <c r="BA65" s="24"/>
      <c r="BB65" s="25">
        <f t="shared" si="100"/>
        <v>-151800</v>
      </c>
    </row>
    <row r="66" spans="1:54" ht="123.6" customHeight="1" outlineLevel="2">
      <c r="A66" s="132"/>
      <c r="B66" s="136"/>
      <c r="C66" s="231"/>
      <c r="D66" s="84"/>
      <c r="E66" s="84"/>
      <c r="F66" s="84"/>
      <c r="G66" s="83"/>
      <c r="H66" s="209" t="s">
        <v>480</v>
      </c>
      <c r="I66" s="138"/>
      <c r="J66" s="139"/>
      <c r="K66" s="139"/>
      <c r="L66" s="140"/>
      <c r="M66" s="140">
        <f>L66*'1. Standard_Cost'!$F$4</f>
        <v>0</v>
      </c>
      <c r="N66" s="141"/>
      <c r="O66" s="141"/>
      <c r="P66" s="141"/>
      <c r="Q66" s="141"/>
      <c r="R66" s="142">
        <f>'1. Standard_Cost'!$B$13*N66*P66</f>
        <v>0</v>
      </c>
      <c r="S66" s="142">
        <f>N66*O66*P66*'1. Standard_Cost'!$C$13</f>
        <v>0</v>
      </c>
      <c r="T66" s="142">
        <f>N66*P66*Q66*'1. Standard_Cost'!$D$13</f>
        <v>0</v>
      </c>
      <c r="U66" s="142">
        <f>N66*O66*'1. Standard_Cost'!$E$13</f>
        <v>0</v>
      </c>
      <c r="V66" s="141"/>
      <c r="W66" s="141"/>
      <c r="X66" s="141"/>
      <c r="Y66" s="142">
        <f>+V66*((X66*'1. Standard_Cost'!$B$17)+(W66*X66*'1. Standard_Cost'!$C$17))</f>
        <v>0</v>
      </c>
      <c r="Z66" s="141"/>
      <c r="AA66" s="141"/>
      <c r="AB66" s="142">
        <f>+Z66*'1. Standard_Cost'!$B$21+AA66*'1. Standard_Cost'!$C$21</f>
        <v>0</v>
      </c>
      <c r="AC66" s="143">
        <v>0</v>
      </c>
      <c r="AD66" s="144"/>
      <c r="AE66" s="142">
        <f>SUM(AD66,AC66,AB66,Y66,U66,T66,S66,R66)*'1. Standard_Cost'!$B$29</f>
        <v>0</v>
      </c>
      <c r="AF66" s="142">
        <f t="shared" si="96"/>
        <v>0</v>
      </c>
      <c r="AG66" s="141"/>
      <c r="AH66" s="141"/>
      <c r="AI66" s="141"/>
      <c r="AJ66" s="145"/>
      <c r="AK66" s="145"/>
      <c r="AL66" s="145"/>
      <c r="AM66" s="142">
        <f>AG66*'1. Standard_Cost'!$B$25+'Incremental_Cost Year 4'!AH66*'1. Standard_Cost'!$C$25+'Incremental_Cost Year 4'!AI66*'1. Standard_Cost'!$D$25+'Incremental_Cost Year 4'!AJ66+'Incremental_Cost Year 4'!AL66+AK66</f>
        <v>0</v>
      </c>
      <c r="AN66" s="142">
        <f>AM66*'1. Standard_Cost'!$C$29</f>
        <v>0</v>
      </c>
      <c r="AO66" s="160"/>
      <c r="AQ66" s="20">
        <f t="shared" ref="AQ66:AQ74" si="102">L66+M66</f>
        <v>0</v>
      </c>
      <c r="AR66" s="20">
        <f t="shared" ref="AR66:AR74" si="103">AF66</f>
        <v>0</v>
      </c>
      <c r="AS66" s="20">
        <f t="shared" ref="AS66:AS74" si="104">AM66+AN66</f>
        <v>0</v>
      </c>
      <c r="AT66" s="20">
        <f t="shared" ref="AT66:AT74" si="105">SUM(AQ66,AR66,AS66)</f>
        <v>0</v>
      </c>
      <c r="AU66" s="24">
        <f>AT66</f>
        <v>0</v>
      </c>
      <c r="AV66" s="24"/>
      <c r="AW66" s="24"/>
      <c r="AX66" s="24"/>
      <c r="AY66" s="24"/>
      <c r="AZ66" s="24"/>
      <c r="BA66" s="24"/>
      <c r="BB66" s="25">
        <f t="shared" si="100"/>
        <v>0</v>
      </c>
    </row>
    <row r="67" spans="1:54" ht="46.8" outlineLevel="1">
      <c r="A67" s="132"/>
      <c r="B67" s="136"/>
      <c r="C67" s="231"/>
      <c r="D67" s="84"/>
      <c r="E67" s="84"/>
      <c r="F67" s="84"/>
      <c r="G67" s="83"/>
      <c r="H67" s="209" t="s">
        <v>481</v>
      </c>
      <c r="I67" s="138" t="s">
        <v>4</v>
      </c>
      <c r="J67" s="139">
        <v>1</v>
      </c>
      <c r="K67" s="139">
        <v>4</v>
      </c>
      <c r="L67" s="140">
        <f>IF(I67&lt;&gt;0,((VLOOKUP(I67,'1. Standard_Cost'!$B$4:$D$9,2)+VLOOKUP(I67,'1. Standard_Cost'!$B$4:$D$9,3))*J67*K67),"0")</f>
        <v>323000</v>
      </c>
      <c r="M67" s="140">
        <f>L67*'1. Standard_Cost'!$F$4</f>
        <v>53941</v>
      </c>
      <c r="N67" s="141"/>
      <c r="O67" s="141"/>
      <c r="P67" s="141"/>
      <c r="Q67" s="141"/>
      <c r="R67" s="142">
        <f>'1. Standard_Cost'!$B$13*N67*P67</f>
        <v>0</v>
      </c>
      <c r="S67" s="142">
        <f>N67*O67*P67*'1. Standard_Cost'!$C$13</f>
        <v>0</v>
      </c>
      <c r="T67" s="142">
        <f>N67*P67*Q67*'1. Standard_Cost'!$D$13</f>
        <v>0</v>
      </c>
      <c r="U67" s="142">
        <f>N67*O67*'1. Standard_Cost'!$E$13</f>
        <v>0</v>
      </c>
      <c r="V67" s="141"/>
      <c r="W67" s="141"/>
      <c r="X67" s="141"/>
      <c r="Y67" s="142">
        <f>+V67*((X67*'1. Standard_Cost'!$B$17)+(W67*X67*'1. Standard_Cost'!$C$17))</f>
        <v>0</v>
      </c>
      <c r="Z67" s="141"/>
      <c r="AA67" s="141"/>
      <c r="AB67" s="142">
        <f>+Z67*'1. Standard_Cost'!$B$21+AA67*'1. Standard_Cost'!$C$21</f>
        <v>0</v>
      </c>
      <c r="AC67" s="143"/>
      <c r="AD67" s="144"/>
      <c r="AE67" s="142">
        <f>SUM(AD67,AC67,AB67,Y67,U67,T67,S67,R67)*'1. Standard_Cost'!$B$29</f>
        <v>0</v>
      </c>
      <c r="AF67" s="142">
        <f t="shared" si="96"/>
        <v>0</v>
      </c>
      <c r="AG67" s="141"/>
      <c r="AH67" s="141"/>
      <c r="AI67" s="141"/>
      <c r="AJ67" s="145"/>
      <c r="AK67" s="145"/>
      <c r="AL67" s="145"/>
      <c r="AM67" s="142">
        <f>AG67*'1. Standard_Cost'!$B$25+'Incremental_Cost Year 4'!AH67*'1. Standard_Cost'!$C$25+'Incremental_Cost Year 4'!AI67*'1. Standard_Cost'!$D$25+'Incremental_Cost Year 4'!AJ67+'Incremental_Cost Year 4'!AL67+AK67</f>
        <v>0</v>
      </c>
      <c r="AN67" s="142">
        <f>AM67*'1. Standard_Cost'!$C$29</f>
        <v>0</v>
      </c>
      <c r="AO67" s="160"/>
      <c r="AQ67" s="20">
        <f t="shared" si="102"/>
        <v>376941</v>
      </c>
      <c r="AR67" s="20">
        <f t="shared" si="103"/>
        <v>0</v>
      </c>
      <c r="AS67" s="20">
        <f t="shared" si="104"/>
        <v>0</v>
      </c>
      <c r="AT67" s="20">
        <f t="shared" si="105"/>
        <v>376941</v>
      </c>
      <c r="AU67" s="24">
        <f>AQ67</f>
        <v>376941</v>
      </c>
      <c r="AV67" s="24"/>
      <c r="AW67" s="24"/>
      <c r="AX67" s="24"/>
      <c r="AY67" s="24"/>
      <c r="AZ67" s="24"/>
      <c r="BA67" s="24"/>
      <c r="BB67" s="25">
        <f t="shared" si="100"/>
        <v>0</v>
      </c>
    </row>
    <row r="68" spans="1:54" ht="105" customHeight="1" outlineLevel="2">
      <c r="A68" s="132"/>
      <c r="B68" s="136"/>
      <c r="C68" s="231"/>
      <c r="D68" s="84"/>
      <c r="E68" s="84"/>
      <c r="F68" s="84"/>
      <c r="G68" s="83"/>
      <c r="H68" s="209" t="s">
        <v>570</v>
      </c>
      <c r="I68" s="138"/>
      <c r="J68" s="139"/>
      <c r="K68" s="139"/>
      <c r="L68" s="140" t="str">
        <f>IF(I68&lt;&gt;0,((VLOOKUP(I68,'1. Standard_Cost'!$B$4:$D$9,2)+VLOOKUP(I68,'1. Standard_Cost'!$B$4:$D$9,3))*J68*K68),"0")</f>
        <v>0</v>
      </c>
      <c r="M68" s="140">
        <f>L68*'1. Standard_Cost'!$F$4</f>
        <v>0</v>
      </c>
      <c r="N68" s="141"/>
      <c r="O68" s="141"/>
      <c r="P68" s="141"/>
      <c r="Q68" s="141"/>
      <c r="R68" s="142">
        <f>'1. Standard_Cost'!$B$13*N68*P68</f>
        <v>0</v>
      </c>
      <c r="S68" s="142">
        <f>N68*O68*P68*'1. Standard_Cost'!$C$13</f>
        <v>0</v>
      </c>
      <c r="T68" s="142">
        <f>N68*P68*Q68*'1. Standard_Cost'!$D$13</f>
        <v>0</v>
      </c>
      <c r="U68" s="142">
        <f>N68*O68*'1. Standard_Cost'!$E$13</f>
        <v>0</v>
      </c>
      <c r="V68" s="141"/>
      <c r="W68" s="141"/>
      <c r="X68" s="141"/>
      <c r="Y68" s="142">
        <f>+V68*((X68*'1. Standard_Cost'!$B$17)+(W68*X68*'1. Standard_Cost'!$C$17))</f>
        <v>0</v>
      </c>
      <c r="Z68" s="141"/>
      <c r="AA68" s="141"/>
      <c r="AB68" s="142">
        <f>+Z68*'1. Standard_Cost'!$B$21+AA68*'1. Standard_Cost'!$C$21</f>
        <v>0</v>
      </c>
      <c r="AC68" s="143"/>
      <c r="AD68" s="144"/>
      <c r="AE68" s="142">
        <f>SUM(AD68,AC68,AB68,Y68,U68,T68,S68,R68)*'1. Standard_Cost'!$B$29</f>
        <v>0</v>
      </c>
      <c r="AF68" s="142">
        <f t="shared" si="96"/>
        <v>0</v>
      </c>
      <c r="AG68" s="141"/>
      <c r="AH68" s="141"/>
      <c r="AI68" s="141"/>
      <c r="AJ68" s="145"/>
      <c r="AK68" s="145"/>
      <c r="AL68" s="145"/>
      <c r="AM68" s="142">
        <f>AG68*'1. Standard_Cost'!$B$25+'Incremental_Cost Year 4'!AH68*'1. Standard_Cost'!$C$25+'Incremental_Cost Year 4'!AI68*'1. Standard_Cost'!$D$25+'Incremental_Cost Year 4'!AJ68+'Incremental_Cost Year 4'!AL68+AK68</f>
        <v>0</v>
      </c>
      <c r="AN68" s="142">
        <f>AM68*'1. Standard_Cost'!$C$29</f>
        <v>0</v>
      </c>
      <c r="AO68" s="160"/>
      <c r="AQ68" s="20">
        <f t="shared" si="102"/>
        <v>0</v>
      </c>
      <c r="AR68" s="20">
        <f t="shared" si="103"/>
        <v>0</v>
      </c>
      <c r="AS68" s="20">
        <f t="shared" si="104"/>
        <v>0</v>
      </c>
      <c r="AT68" s="20">
        <f t="shared" si="105"/>
        <v>0</v>
      </c>
      <c r="AU68" s="24"/>
      <c r="AV68" s="24"/>
      <c r="AW68" s="24"/>
      <c r="AX68" s="24"/>
      <c r="AY68" s="24"/>
      <c r="AZ68" s="24"/>
      <c r="BA68" s="24"/>
      <c r="BB68" s="25">
        <f t="shared" si="100"/>
        <v>0</v>
      </c>
    </row>
    <row r="69" spans="1:54" ht="147" customHeight="1" outlineLevel="2">
      <c r="A69" s="132"/>
      <c r="B69" s="136"/>
      <c r="C69" s="231"/>
      <c r="D69" s="84"/>
      <c r="E69" s="84"/>
      <c r="F69" s="84"/>
      <c r="G69" s="83"/>
      <c r="H69" s="209" t="s">
        <v>572</v>
      </c>
      <c r="I69" s="138"/>
      <c r="J69" s="139"/>
      <c r="K69" s="139"/>
      <c r="L69" s="140" t="str">
        <f>IF(I69&lt;&gt;0,((VLOOKUP(I69,'1. Standard_Cost'!$B$4:$D$9,2)+VLOOKUP(I69,'1. Standard_Cost'!$B$4:$D$9,3))*J69*K69),"0")</f>
        <v>0</v>
      </c>
      <c r="M69" s="140">
        <f>L69*'1. Standard_Cost'!$F$4</f>
        <v>0</v>
      </c>
      <c r="N69" s="141"/>
      <c r="O69" s="141"/>
      <c r="P69" s="141"/>
      <c r="Q69" s="141"/>
      <c r="R69" s="142">
        <f>'1. Standard_Cost'!$B$13*N69*P69</f>
        <v>0</v>
      </c>
      <c r="S69" s="142">
        <f>N69*O69*P69*'1. Standard_Cost'!$C$13</f>
        <v>0</v>
      </c>
      <c r="T69" s="142">
        <f>N69*P69*Q69*'1. Standard_Cost'!$D$13</f>
        <v>0</v>
      </c>
      <c r="U69" s="142">
        <f>N69*O69*'1. Standard_Cost'!$E$13</f>
        <v>0</v>
      </c>
      <c r="V69" s="141"/>
      <c r="W69" s="141"/>
      <c r="X69" s="141"/>
      <c r="Y69" s="142">
        <f>+V69*((X69*'1. Standard_Cost'!$B$17)+(W69*X69*'1. Standard_Cost'!$C$17))</f>
        <v>0</v>
      </c>
      <c r="Z69" s="141"/>
      <c r="AA69" s="141"/>
      <c r="AB69" s="142">
        <f>+Z69*'1. Standard_Cost'!$B$21+AA69*'1. Standard_Cost'!$C$21</f>
        <v>0</v>
      </c>
      <c r="AC69" s="143">
        <f>1650*2*300</f>
        <v>990000</v>
      </c>
      <c r="AD69" s="144"/>
      <c r="AE69" s="142">
        <f>SUM(AD69,AC69,AB69,Y69,U69,T69,S69,R69)*'1. Standard_Cost'!$B$29</f>
        <v>198000</v>
      </c>
      <c r="AF69" s="142">
        <f t="shared" si="96"/>
        <v>1188000</v>
      </c>
      <c r="AG69" s="141"/>
      <c r="AH69" s="141"/>
      <c r="AI69" s="141"/>
      <c r="AJ69" s="145"/>
      <c r="AK69" s="145"/>
      <c r="AL69" s="145"/>
      <c r="AM69" s="142">
        <f>AG69*'1. Standard_Cost'!$B$25+'Incremental_Cost Year 4'!AH69*'1. Standard_Cost'!$C$25+'Incremental_Cost Year 4'!AI69*'1. Standard_Cost'!$D$25+'Incremental_Cost Year 4'!AJ69+'Incremental_Cost Year 4'!AL69+AK69</f>
        <v>0</v>
      </c>
      <c r="AN69" s="142">
        <f>AM69*'1. Standard_Cost'!$C$29</f>
        <v>0</v>
      </c>
      <c r="AO69" s="160"/>
      <c r="AQ69" s="20">
        <f t="shared" si="102"/>
        <v>0</v>
      </c>
      <c r="AR69" s="20">
        <f t="shared" si="103"/>
        <v>1188000</v>
      </c>
      <c r="AS69" s="20">
        <f t="shared" si="104"/>
        <v>0</v>
      </c>
      <c r="AT69" s="20">
        <f t="shared" si="105"/>
        <v>1188000</v>
      </c>
      <c r="AU69" s="24">
        <f t="shared" ref="AU69:AU74" si="106">AT69</f>
        <v>1188000</v>
      </c>
      <c r="AV69" s="24">
        <v>0</v>
      </c>
      <c r="AW69" s="24"/>
      <c r="AX69" s="24"/>
      <c r="AY69" s="24">
        <v>0</v>
      </c>
      <c r="AZ69" s="24">
        <v>0</v>
      </c>
      <c r="BA69" s="24"/>
      <c r="BB69" s="25">
        <f t="shared" si="100"/>
        <v>0</v>
      </c>
    </row>
    <row r="70" spans="1:54" ht="178.95" customHeight="1" outlineLevel="2">
      <c r="A70" s="132"/>
      <c r="B70" s="136"/>
      <c r="C70" s="231"/>
      <c r="D70" s="84"/>
      <c r="E70" s="84"/>
      <c r="F70" s="84"/>
      <c r="G70" s="83"/>
      <c r="H70" s="209" t="s">
        <v>487</v>
      </c>
      <c r="I70" s="138" t="s">
        <v>436</v>
      </c>
      <c r="J70" s="139">
        <v>9.3000000000000007</v>
      </c>
      <c r="K70" s="139">
        <v>1</v>
      </c>
      <c r="L70" s="140">
        <f>IF(I70&lt;&gt;0,((VLOOKUP(I70,'1. Standard_Cost'!$B$4:$D$9,2)+VLOOKUP(I70,'1. Standard_Cost'!$B$4:$D$9,3))*J70*K70),"0")</f>
        <v>497550.00000000006</v>
      </c>
      <c r="M70" s="140">
        <f>L70*'1. Standard_Cost'!$F$4</f>
        <v>83090.85000000002</v>
      </c>
      <c r="N70" s="141"/>
      <c r="O70" s="141"/>
      <c r="P70" s="141"/>
      <c r="Q70" s="141"/>
      <c r="R70" s="142">
        <f>'1. Standard_Cost'!$B$13*N70*P70</f>
        <v>0</v>
      </c>
      <c r="S70" s="142">
        <f>N70*O70*P70*'1. Standard_Cost'!$C$13</f>
        <v>0</v>
      </c>
      <c r="T70" s="142">
        <f>N70*P70*Q70*'1. Standard_Cost'!$D$13</f>
        <v>0</v>
      </c>
      <c r="U70" s="142">
        <f>N70*O70*'1. Standard_Cost'!$E$13</f>
        <v>0</v>
      </c>
      <c r="V70" s="141"/>
      <c r="W70" s="141"/>
      <c r="X70" s="141"/>
      <c r="Y70" s="142">
        <f>+V70*((X70*'1. Standard_Cost'!$B$17)+(W70*X70*'1. Standard_Cost'!$C$17))</f>
        <v>0</v>
      </c>
      <c r="Z70" s="141"/>
      <c r="AA70" s="141"/>
      <c r="AB70" s="142">
        <f>+Z70*'1. Standard_Cost'!$B$21+AA70*'1. Standard_Cost'!$C$21</f>
        <v>0</v>
      </c>
      <c r="AC70" s="143"/>
      <c r="AD70" s="144"/>
      <c r="AE70" s="142">
        <f>SUM(AD70,AC70,AB70,Y70,U70,T70,S70,R70)*'1. Standard_Cost'!$B$29</f>
        <v>0</v>
      </c>
      <c r="AF70" s="142">
        <f t="shared" si="96"/>
        <v>0</v>
      </c>
      <c r="AG70" s="141"/>
      <c r="AH70" s="141"/>
      <c r="AI70" s="141"/>
      <c r="AJ70" s="145"/>
      <c r="AK70" s="145"/>
      <c r="AL70" s="145"/>
      <c r="AM70" s="142">
        <f>AG70*'1. Standard_Cost'!$B$25+'Incremental_Cost Year 4'!AH70*'1. Standard_Cost'!$C$25+'Incremental_Cost Year 4'!AI70*'1. Standard_Cost'!$D$25+'Incremental_Cost Year 4'!AJ70+'Incremental_Cost Year 4'!AL70+AK70</f>
        <v>0</v>
      </c>
      <c r="AN70" s="142">
        <f>AM70*'1. Standard_Cost'!$C$29</f>
        <v>0</v>
      </c>
      <c r="AO70" s="160"/>
      <c r="AQ70" s="20">
        <f t="shared" si="102"/>
        <v>580640.85000000009</v>
      </c>
      <c r="AR70" s="20">
        <f t="shared" si="103"/>
        <v>0</v>
      </c>
      <c r="AS70" s="20">
        <f t="shared" si="104"/>
        <v>0</v>
      </c>
      <c r="AT70" s="20">
        <f t="shared" si="105"/>
        <v>580640.85000000009</v>
      </c>
      <c r="AU70" s="24">
        <f t="shared" si="106"/>
        <v>580640.85000000009</v>
      </c>
      <c r="AV70" s="24"/>
      <c r="AW70" s="24"/>
      <c r="AX70" s="24"/>
      <c r="AY70" s="24">
        <f>AT70-AU70</f>
        <v>0</v>
      </c>
      <c r="AZ70" s="24"/>
      <c r="BA70" s="24"/>
      <c r="BB70" s="25">
        <f t="shared" si="100"/>
        <v>0</v>
      </c>
    </row>
    <row r="71" spans="1:54" ht="156" outlineLevel="2">
      <c r="A71" s="132"/>
      <c r="B71" s="136"/>
      <c r="C71" s="231"/>
      <c r="D71" s="84"/>
      <c r="E71" s="84"/>
      <c r="F71" s="84"/>
      <c r="G71" s="83"/>
      <c r="H71" s="209" t="s">
        <v>571</v>
      </c>
      <c r="I71" s="138"/>
      <c r="J71" s="139"/>
      <c r="K71" s="139"/>
      <c r="L71" s="140" t="str">
        <f>IF(I71&lt;&gt;0,((VLOOKUP(I71,'1. Standard_Cost'!$B$4:$D$9,2)+VLOOKUP(I71,'1. Standard_Cost'!$B$4:$D$9,3))*J71*K71),"0")</f>
        <v>0</v>
      </c>
      <c r="M71" s="140">
        <f>L71*'1. Standard_Cost'!$F$4</f>
        <v>0</v>
      </c>
      <c r="N71" s="141"/>
      <c r="O71" s="141"/>
      <c r="P71" s="141"/>
      <c r="Q71" s="141"/>
      <c r="R71" s="142">
        <f>'1. Standard_Cost'!$B$13*N71*P71</f>
        <v>0</v>
      </c>
      <c r="S71" s="142">
        <f>N71*O71*P71*'1. Standard_Cost'!$C$13</f>
        <v>0</v>
      </c>
      <c r="T71" s="142">
        <f>N71*P71*Q71*'1. Standard_Cost'!$D$13</f>
        <v>0</v>
      </c>
      <c r="U71" s="142">
        <f>N71*O71*'1. Standard_Cost'!$E$13</f>
        <v>0</v>
      </c>
      <c r="V71" s="141"/>
      <c r="W71" s="141"/>
      <c r="X71" s="141"/>
      <c r="Y71" s="142">
        <f>+V71*((X71*'1. Standard_Cost'!$B$17)+(W71*X71*'1. Standard_Cost'!$C$17))</f>
        <v>0</v>
      </c>
      <c r="Z71" s="141"/>
      <c r="AA71" s="141"/>
      <c r="AB71" s="142">
        <f>+Z71*'1. Standard_Cost'!$B$21+AA71*'1. Standard_Cost'!$C$21</f>
        <v>0</v>
      </c>
      <c r="AC71" s="143">
        <f>165*480</f>
        <v>79200</v>
      </c>
      <c r="AD71" s="144"/>
      <c r="AE71" s="142">
        <f>SUM(AD71,AC71,AB71,Y71,U71,T71,S71,R71)*'1. Standard_Cost'!$B$29</f>
        <v>15840</v>
      </c>
      <c r="AF71" s="142">
        <f t="shared" si="96"/>
        <v>95040</v>
      </c>
      <c r="AG71" s="141"/>
      <c r="AH71" s="141"/>
      <c r="AI71" s="141"/>
      <c r="AJ71" s="145"/>
      <c r="AK71" s="145"/>
      <c r="AL71" s="145"/>
      <c r="AM71" s="142">
        <f>AG71*'1. Standard_Cost'!$B$25+'Incremental_Cost Year 4'!AH71*'1. Standard_Cost'!$C$25+'Incremental_Cost Year 4'!AI71*'1. Standard_Cost'!$D$25+'Incremental_Cost Year 4'!AJ71+'Incremental_Cost Year 4'!AL71+AK71</f>
        <v>0</v>
      </c>
      <c r="AN71" s="142">
        <f>AM71*'1. Standard_Cost'!$C$29</f>
        <v>0</v>
      </c>
      <c r="AO71" s="160"/>
      <c r="AQ71" s="20">
        <f t="shared" si="102"/>
        <v>0</v>
      </c>
      <c r="AR71" s="20">
        <f t="shared" si="103"/>
        <v>95040</v>
      </c>
      <c r="AS71" s="20">
        <f t="shared" si="104"/>
        <v>0</v>
      </c>
      <c r="AT71" s="20">
        <f t="shared" si="105"/>
        <v>95040</v>
      </c>
      <c r="AU71" s="24">
        <f t="shared" si="106"/>
        <v>95040</v>
      </c>
      <c r="AV71" s="24"/>
      <c r="AW71" s="24"/>
      <c r="AX71" s="24"/>
      <c r="AY71" s="24"/>
      <c r="AZ71" s="24">
        <f>AT71-AU71</f>
        <v>0</v>
      </c>
      <c r="BA71" s="24"/>
      <c r="BB71" s="25">
        <f t="shared" si="100"/>
        <v>0</v>
      </c>
    </row>
    <row r="72" spans="1:54" ht="124.8" outlineLevel="1">
      <c r="A72" s="132"/>
      <c r="B72" s="136"/>
      <c r="C72" s="231"/>
      <c r="D72" s="84"/>
      <c r="E72" s="84"/>
      <c r="F72" s="84"/>
      <c r="G72" s="83"/>
      <c r="H72" s="209" t="s">
        <v>482</v>
      </c>
      <c r="I72" s="138"/>
      <c r="J72" s="139"/>
      <c r="K72" s="139"/>
      <c r="L72" s="140" t="str">
        <f>IF(I72&lt;&gt;0,((VLOOKUP(I72,'1. Standard_Cost'!$B$4:$D$9,2)+VLOOKUP(I72,'1. Standard_Cost'!$B$4:$D$9,3))*J72*K72),"0")</f>
        <v>0</v>
      </c>
      <c r="M72" s="140">
        <f>L72*'1. Standard_Cost'!$F$4</f>
        <v>0</v>
      </c>
      <c r="N72" s="141"/>
      <c r="O72" s="141"/>
      <c r="P72" s="141"/>
      <c r="Q72" s="141"/>
      <c r="R72" s="142">
        <f>'1. Standard_Cost'!$B$13*N72*P72</f>
        <v>0</v>
      </c>
      <c r="S72" s="142">
        <f>N72*O72*P72*'1. Standard_Cost'!$C$13</f>
        <v>0</v>
      </c>
      <c r="T72" s="142">
        <f>N72*P72*Q72*'1. Standard_Cost'!$D$13</f>
        <v>0</v>
      </c>
      <c r="U72" s="142">
        <f>N72*O72*'1. Standard_Cost'!$E$13</f>
        <v>0</v>
      </c>
      <c r="V72" s="141"/>
      <c r="W72" s="141"/>
      <c r="X72" s="141"/>
      <c r="Y72" s="142">
        <f>+V72*((X72*'1. Standard_Cost'!$B$17)+(W72*X72*'1. Standard_Cost'!$C$17))</f>
        <v>0</v>
      </c>
      <c r="Z72" s="141"/>
      <c r="AA72" s="141"/>
      <c r="AB72" s="142">
        <f>+Z72*'1. Standard_Cost'!$B$21+AA72*'1. Standard_Cost'!$C$21</f>
        <v>0</v>
      </c>
      <c r="AC72" s="143">
        <f>5*5000</f>
        <v>25000</v>
      </c>
      <c r="AD72" s="144"/>
      <c r="AE72" s="142">
        <f>SUM(AD72,AC72,AB72,Y72,U72,T72,S72,R72)*'1. Standard_Cost'!$B$29</f>
        <v>5000</v>
      </c>
      <c r="AF72" s="142">
        <f t="shared" si="96"/>
        <v>30000</v>
      </c>
      <c r="AG72" s="141"/>
      <c r="AH72" s="141"/>
      <c r="AI72" s="141"/>
      <c r="AJ72" s="145"/>
      <c r="AK72" s="145"/>
      <c r="AL72" s="145"/>
      <c r="AM72" s="142">
        <f>AG72*'1. Standard_Cost'!$B$25+'Incremental_Cost Year 4'!AH72*'1. Standard_Cost'!$C$25+'Incremental_Cost Year 4'!AI72*'1. Standard_Cost'!$D$25+'Incremental_Cost Year 4'!AJ72+'Incremental_Cost Year 4'!AL72+AK72</f>
        <v>0</v>
      </c>
      <c r="AN72" s="142">
        <f>AM72*'1. Standard_Cost'!$C$29</f>
        <v>0</v>
      </c>
      <c r="AO72" s="160"/>
      <c r="AQ72" s="20">
        <f t="shared" si="102"/>
        <v>0</v>
      </c>
      <c r="AR72" s="20">
        <f t="shared" si="103"/>
        <v>30000</v>
      </c>
      <c r="AS72" s="20">
        <f t="shared" si="104"/>
        <v>0</v>
      </c>
      <c r="AT72" s="20">
        <f t="shared" si="105"/>
        <v>30000</v>
      </c>
      <c r="AU72" s="24">
        <f t="shared" si="106"/>
        <v>30000</v>
      </c>
      <c r="AV72" s="24"/>
      <c r="AW72" s="24"/>
      <c r="AX72" s="24"/>
      <c r="AY72" s="24"/>
      <c r="AZ72" s="24"/>
      <c r="BA72" s="24"/>
      <c r="BB72" s="25">
        <f t="shared" si="100"/>
        <v>0</v>
      </c>
    </row>
    <row r="73" spans="1:54" ht="117" customHeight="1">
      <c r="A73" s="132"/>
      <c r="B73" s="136"/>
      <c r="C73" s="231"/>
      <c r="D73" s="84"/>
      <c r="E73" s="84"/>
      <c r="F73" s="84"/>
      <c r="G73" s="83"/>
      <c r="H73" s="209" t="s">
        <v>483</v>
      </c>
      <c r="I73" s="138" t="s">
        <v>2</v>
      </c>
      <c r="J73" s="139">
        <v>0.93</v>
      </c>
      <c r="K73" s="139">
        <v>1</v>
      </c>
      <c r="L73" s="140">
        <f>IF(I73&lt;&gt;0,((VLOOKUP(I73,'1. Standard_Cost'!$B$4:$D$9,2)+VLOOKUP(I73,'1. Standard_Cost'!$B$4:$D$9,3))*J73*K73),"0")</f>
        <v>112530</v>
      </c>
      <c r="M73" s="140">
        <f>L73*'1. Standard_Cost'!$F$4</f>
        <v>18792.510000000002</v>
      </c>
      <c r="N73" s="141"/>
      <c r="O73" s="141"/>
      <c r="P73" s="141"/>
      <c r="Q73" s="141"/>
      <c r="R73" s="142">
        <f>'1. Standard_Cost'!$B$13*N73*P73</f>
        <v>0</v>
      </c>
      <c r="S73" s="142">
        <f>N73*O73*P73*'1. Standard_Cost'!$C$13</f>
        <v>0</v>
      </c>
      <c r="T73" s="142">
        <f>N73*P73*Q73*'1. Standard_Cost'!$D$13</f>
        <v>0</v>
      </c>
      <c r="U73" s="142">
        <f>N73*O73*'1. Standard_Cost'!$E$13</f>
        <v>0</v>
      </c>
      <c r="V73" s="141"/>
      <c r="W73" s="141"/>
      <c r="X73" s="141"/>
      <c r="Y73" s="142">
        <f>+V73*((X73*'1. Standard_Cost'!$B$17)+(W73*X73*'1. Standard_Cost'!$C$17))</f>
        <v>0</v>
      </c>
      <c r="Z73" s="141"/>
      <c r="AA73" s="141"/>
      <c r="AB73" s="142">
        <f>+Z73*'1. Standard_Cost'!$B$21+AA73*'1. Standard_Cost'!$C$21</f>
        <v>0</v>
      </c>
      <c r="AC73" s="143"/>
      <c r="AD73" s="144"/>
      <c r="AE73" s="142">
        <f>SUM(AD73,AC73,AB73,Y73,U73,T73,S73,R73)*'1. Standard_Cost'!$B$29</f>
        <v>0</v>
      </c>
      <c r="AF73" s="142">
        <f t="shared" si="96"/>
        <v>0</v>
      </c>
      <c r="AG73" s="141"/>
      <c r="AH73" s="141"/>
      <c r="AI73" s="141"/>
      <c r="AJ73" s="145"/>
      <c r="AK73" s="145"/>
      <c r="AL73" s="145"/>
      <c r="AM73" s="142">
        <f>AG73*'1. Standard_Cost'!$B$25+'Incremental_Cost Year 4'!AH73*'1. Standard_Cost'!$C$25+'Incremental_Cost Year 4'!AI73*'1. Standard_Cost'!$D$25+'Incremental_Cost Year 4'!AJ73+'Incremental_Cost Year 4'!AL73+AK73</f>
        <v>0</v>
      </c>
      <c r="AN73" s="142">
        <f>AM73*'1. Standard_Cost'!$C$29</f>
        <v>0</v>
      </c>
      <c r="AO73" s="160"/>
      <c r="AQ73" s="20">
        <f t="shared" si="102"/>
        <v>131322.51</v>
      </c>
      <c r="AR73" s="20">
        <f t="shared" si="103"/>
        <v>0</v>
      </c>
      <c r="AS73" s="20">
        <f t="shared" si="104"/>
        <v>0</v>
      </c>
      <c r="AT73" s="20">
        <f t="shared" si="105"/>
        <v>131322.51</v>
      </c>
      <c r="AU73" s="24">
        <f t="shared" si="106"/>
        <v>131322.51</v>
      </c>
      <c r="AV73" s="24"/>
      <c r="AW73" s="24"/>
      <c r="AX73" s="24"/>
      <c r="AY73" s="24"/>
      <c r="AZ73" s="24"/>
      <c r="BA73" s="24"/>
      <c r="BB73" s="25">
        <f t="shared" si="100"/>
        <v>0</v>
      </c>
    </row>
    <row r="74" spans="1:54" ht="156" outlineLevel="2">
      <c r="A74" s="132"/>
      <c r="B74" s="136"/>
      <c r="C74" s="231"/>
      <c r="D74" s="84"/>
      <c r="E74" s="84"/>
      <c r="F74" s="84"/>
      <c r="G74" s="83"/>
      <c r="H74" s="209" t="s">
        <v>484</v>
      </c>
      <c r="I74" s="138" t="s">
        <v>436</v>
      </c>
      <c r="J74" s="139">
        <v>2.8</v>
      </c>
      <c r="K74" s="139">
        <v>1</v>
      </c>
      <c r="L74" s="140">
        <f>IF(I74&lt;&gt;0,((VLOOKUP(I74,'1. Standard_Cost'!$B$4:$D$9,2)+VLOOKUP(I74,'1. Standard_Cost'!$B$4:$D$9,3))*J74*K74),"0")</f>
        <v>149800</v>
      </c>
      <c r="M74" s="140">
        <f>L74*'1. Standard_Cost'!$F$4</f>
        <v>25016.600000000002</v>
      </c>
      <c r="N74" s="141"/>
      <c r="O74" s="141"/>
      <c r="P74" s="141"/>
      <c r="Q74" s="141"/>
      <c r="R74" s="142">
        <f>'1. Standard_Cost'!$B$13*N74*P74</f>
        <v>0</v>
      </c>
      <c r="S74" s="142">
        <f>N74*O74*P74*'1. Standard_Cost'!$C$13</f>
        <v>0</v>
      </c>
      <c r="T74" s="142">
        <f>N74*P74*Q74*'1. Standard_Cost'!$D$13</f>
        <v>0</v>
      </c>
      <c r="U74" s="142">
        <f>N74*O74*'1. Standard_Cost'!$E$13</f>
        <v>0</v>
      </c>
      <c r="V74" s="141"/>
      <c r="W74" s="141"/>
      <c r="X74" s="141"/>
      <c r="Y74" s="142">
        <f>+V74*((X74*'1. Standard_Cost'!$B$17)+(W74*X74*'1. Standard_Cost'!$C$17))</f>
        <v>0</v>
      </c>
      <c r="Z74" s="141"/>
      <c r="AA74" s="141"/>
      <c r="AB74" s="142">
        <f>+Z74*'1. Standard_Cost'!$B$21+AA74*'1. Standard_Cost'!$C$21</f>
        <v>0</v>
      </c>
      <c r="AC74" s="143"/>
      <c r="AD74" s="144"/>
      <c r="AE74" s="142">
        <f>SUM(AD74,AC74,AB74,Y74,U74,T74,S74,R74)*'1. Standard_Cost'!$B$29</f>
        <v>0</v>
      </c>
      <c r="AF74" s="142">
        <f t="shared" si="96"/>
        <v>0</v>
      </c>
      <c r="AG74" s="141"/>
      <c r="AH74" s="141"/>
      <c r="AI74" s="141"/>
      <c r="AJ74" s="145"/>
      <c r="AK74" s="145"/>
      <c r="AL74" s="145"/>
      <c r="AM74" s="142">
        <f>AG74*'1. Standard_Cost'!$B$25+'Incremental_Cost Year 4'!AH74*'1. Standard_Cost'!$C$25+'Incremental_Cost Year 4'!AI74*'1. Standard_Cost'!$D$25+'Incremental_Cost Year 4'!AJ74+'Incremental_Cost Year 4'!AL74+AK74</f>
        <v>0</v>
      </c>
      <c r="AN74" s="142">
        <f>AM74*'1. Standard_Cost'!$C$29</f>
        <v>0</v>
      </c>
      <c r="AO74" s="160"/>
      <c r="AQ74" s="20">
        <f t="shared" si="102"/>
        <v>174816.6</v>
      </c>
      <c r="AR74" s="20">
        <f t="shared" si="103"/>
        <v>0</v>
      </c>
      <c r="AS74" s="20">
        <f t="shared" si="104"/>
        <v>0</v>
      </c>
      <c r="AT74" s="20">
        <f t="shared" si="105"/>
        <v>174816.6</v>
      </c>
      <c r="AU74" s="24">
        <f t="shared" si="106"/>
        <v>174816.6</v>
      </c>
      <c r="AV74" s="24"/>
      <c r="AW74" s="24"/>
      <c r="AX74" s="24"/>
      <c r="AY74" s="24"/>
      <c r="AZ74" s="24"/>
      <c r="BA74" s="24"/>
      <c r="BB74" s="25">
        <f t="shared" si="100"/>
        <v>0</v>
      </c>
    </row>
    <row r="75" spans="1:54" ht="82.8" outlineLevel="1">
      <c r="A75" s="132"/>
      <c r="B75" s="136"/>
      <c r="C75" s="232"/>
      <c r="D75" s="46" t="s">
        <v>585</v>
      </c>
      <c r="E75" s="86" t="s">
        <v>406</v>
      </c>
      <c r="F75" s="88">
        <v>2022</v>
      </c>
      <c r="G75" s="89">
        <v>2027</v>
      </c>
      <c r="H75" s="183" t="s">
        <v>261</v>
      </c>
      <c r="I75" s="146"/>
      <c r="J75" s="146"/>
      <c r="K75" s="146"/>
      <c r="L75" s="147">
        <f>SUM(L64:L74)</f>
        <v>1082880</v>
      </c>
      <c r="M75" s="147">
        <f>SUM(M64:M74)</f>
        <v>180840.96000000005</v>
      </c>
      <c r="N75" s="147"/>
      <c r="O75" s="146"/>
      <c r="P75" s="146"/>
      <c r="Q75" s="146"/>
      <c r="R75" s="147">
        <f t="shared" ref="R75:U75" si="107">SUM(R64:R74)</f>
        <v>30000</v>
      </c>
      <c r="S75" s="147">
        <f t="shared" si="107"/>
        <v>22500</v>
      </c>
      <c r="T75" s="147">
        <f t="shared" si="107"/>
        <v>0</v>
      </c>
      <c r="U75" s="147">
        <f t="shared" si="107"/>
        <v>0</v>
      </c>
      <c r="V75" s="146"/>
      <c r="W75" s="146"/>
      <c r="X75" s="146"/>
      <c r="Y75" s="147">
        <f>SUM(Y64:Y74)</f>
        <v>0</v>
      </c>
      <c r="Z75" s="146"/>
      <c r="AA75" s="146"/>
      <c r="AB75" s="147">
        <f t="shared" ref="AB75:AF75" si="108">SUM(AB64:AB74)</f>
        <v>19000</v>
      </c>
      <c r="AC75" s="147">
        <f t="shared" si="108"/>
        <v>1149200</v>
      </c>
      <c r="AD75" s="147">
        <f t="shared" si="108"/>
        <v>0</v>
      </c>
      <c r="AE75" s="147">
        <f t="shared" si="108"/>
        <v>244140</v>
      </c>
      <c r="AF75" s="147">
        <f t="shared" si="108"/>
        <v>1464840</v>
      </c>
      <c r="AG75" s="146"/>
      <c r="AH75" s="146"/>
      <c r="AI75" s="146"/>
      <c r="AJ75" s="147">
        <f t="shared" ref="AJ75:AN75" si="109">SUM(AJ64:AJ74)</f>
        <v>0</v>
      </c>
      <c r="AK75" s="147">
        <f t="shared" si="109"/>
        <v>0</v>
      </c>
      <c r="AL75" s="147">
        <f t="shared" si="109"/>
        <v>0</v>
      </c>
      <c r="AM75" s="147">
        <f t="shared" si="109"/>
        <v>0</v>
      </c>
      <c r="AN75" s="147">
        <f t="shared" si="109"/>
        <v>0</v>
      </c>
      <c r="AO75" s="166"/>
      <c r="AP75" s="32"/>
      <c r="AQ75" s="147">
        <f t="shared" ref="AQ75:BB75" si="110">SUM(AQ64:AQ74)</f>
        <v>1263720.9600000002</v>
      </c>
      <c r="AR75" s="147">
        <f t="shared" si="110"/>
        <v>1464840</v>
      </c>
      <c r="AS75" s="147">
        <f t="shared" si="110"/>
        <v>0</v>
      </c>
      <c r="AT75" s="147">
        <f t="shared" si="110"/>
        <v>2728560.9600000004</v>
      </c>
      <c r="AU75" s="147">
        <f t="shared" si="110"/>
        <v>2576760.9600000004</v>
      </c>
      <c r="AV75" s="147">
        <f t="shared" si="110"/>
        <v>0</v>
      </c>
      <c r="AW75" s="147">
        <f t="shared" si="110"/>
        <v>0</v>
      </c>
      <c r="AX75" s="147">
        <f t="shared" si="110"/>
        <v>0</v>
      </c>
      <c r="AY75" s="147">
        <f t="shared" si="110"/>
        <v>0</v>
      </c>
      <c r="AZ75" s="147">
        <f t="shared" si="110"/>
        <v>0</v>
      </c>
      <c r="BA75" s="147">
        <f t="shared" si="110"/>
        <v>0</v>
      </c>
      <c r="BB75" s="147">
        <f t="shared" si="110"/>
        <v>-151800</v>
      </c>
    </row>
    <row r="76" spans="1:54" s="39" customFormat="1">
      <c r="A76" s="148"/>
      <c r="B76" s="149"/>
      <c r="C76" s="224" t="s">
        <v>407</v>
      </c>
      <c r="D76" s="224"/>
      <c r="E76" s="225"/>
      <c r="F76" s="69"/>
      <c r="G76" s="69"/>
      <c r="H76" s="184" t="s">
        <v>258</v>
      </c>
      <c r="I76" s="150"/>
      <c r="J76" s="150"/>
      <c r="K76" s="150"/>
      <c r="L76" s="151">
        <f>SUM(L81)</f>
        <v>0</v>
      </c>
      <c r="M76" s="151">
        <f>SUM(M81)</f>
        <v>0</v>
      </c>
      <c r="N76" s="150"/>
      <c r="O76" s="150"/>
      <c r="P76" s="150"/>
      <c r="Q76" s="150"/>
      <c r="R76" s="151">
        <f t="shared" ref="R76:U76" si="111">SUM(R81)</f>
        <v>360000</v>
      </c>
      <c r="S76" s="151">
        <f t="shared" si="111"/>
        <v>270000</v>
      </c>
      <c r="T76" s="151">
        <f t="shared" si="111"/>
        <v>0</v>
      </c>
      <c r="U76" s="151">
        <f t="shared" si="111"/>
        <v>0</v>
      </c>
      <c r="V76" s="150"/>
      <c r="W76" s="150"/>
      <c r="X76" s="150"/>
      <c r="Y76" s="151">
        <f>SUM(Y81)</f>
        <v>0</v>
      </c>
      <c r="Z76" s="151"/>
      <c r="AA76" s="150"/>
      <c r="AB76" s="151">
        <f t="shared" ref="AB76:AF76" si="112">SUM(AB81)</f>
        <v>228000</v>
      </c>
      <c r="AC76" s="151">
        <f t="shared" si="112"/>
        <v>36000</v>
      </c>
      <c r="AD76" s="151">
        <f t="shared" si="112"/>
        <v>0</v>
      </c>
      <c r="AE76" s="151">
        <f t="shared" si="112"/>
        <v>178800</v>
      </c>
      <c r="AF76" s="151">
        <f t="shared" si="112"/>
        <v>1072800</v>
      </c>
      <c r="AG76" s="150"/>
      <c r="AH76" s="150"/>
      <c r="AI76" s="150"/>
      <c r="AJ76" s="151">
        <f t="shared" ref="AJ76:AN76" si="113">SUM(AJ81)</f>
        <v>0</v>
      </c>
      <c r="AK76" s="151">
        <f t="shared" si="113"/>
        <v>2400000</v>
      </c>
      <c r="AL76" s="151">
        <f t="shared" si="113"/>
        <v>0</v>
      </c>
      <c r="AM76" s="151">
        <f t="shared" si="113"/>
        <v>2400000</v>
      </c>
      <c r="AN76" s="151">
        <f t="shared" si="113"/>
        <v>360000</v>
      </c>
      <c r="AO76" s="167"/>
      <c r="AP76" s="40"/>
      <c r="AQ76" s="151">
        <f t="shared" ref="AQ76:BB76" si="114">SUM(AQ81)</f>
        <v>0</v>
      </c>
      <c r="AR76" s="151">
        <f t="shared" si="114"/>
        <v>1072800</v>
      </c>
      <c r="AS76" s="151">
        <f t="shared" si="114"/>
        <v>2760000</v>
      </c>
      <c r="AT76" s="151">
        <f t="shared" si="114"/>
        <v>3832800</v>
      </c>
      <c r="AU76" s="151">
        <f t="shared" si="114"/>
        <v>2760000</v>
      </c>
      <c r="AV76" s="151">
        <f t="shared" si="114"/>
        <v>0</v>
      </c>
      <c r="AW76" s="151">
        <f t="shared" si="114"/>
        <v>0</v>
      </c>
      <c r="AX76" s="151">
        <f t="shared" si="114"/>
        <v>0</v>
      </c>
      <c r="AY76" s="151"/>
      <c r="AZ76" s="151">
        <f t="shared" si="114"/>
        <v>1072800</v>
      </c>
      <c r="BA76" s="151">
        <f t="shared" si="114"/>
        <v>0</v>
      </c>
      <c r="BB76" s="151">
        <f t="shared" si="114"/>
        <v>0</v>
      </c>
    </row>
    <row r="77" spans="1:54" ht="109.2" outlineLevel="2">
      <c r="A77" s="132"/>
      <c r="B77" s="136"/>
      <c r="C77" s="38"/>
      <c r="D77" s="137"/>
      <c r="E77" s="137"/>
      <c r="F77" s="87"/>
      <c r="G77" s="82"/>
      <c r="H77" s="209" t="s">
        <v>488</v>
      </c>
      <c r="I77" s="16"/>
      <c r="J77" s="17"/>
      <c r="K77" s="17"/>
      <c r="L77" s="140" t="str">
        <f>IF(I77&lt;&gt;0,((VLOOKUP(I77,'1. Standard_Cost'!$B$4:$D$9,2)+VLOOKUP(I77,'1. Standard_Cost'!$B$4:$D$9,3))*J77*K77),"0")</f>
        <v>0</v>
      </c>
      <c r="M77" s="140">
        <f>L77*'1. Standard_Cost'!$F$4</f>
        <v>0</v>
      </c>
      <c r="N77" s="141"/>
      <c r="O77" s="141"/>
      <c r="P77" s="141"/>
      <c r="Q77" s="141"/>
      <c r="R77" s="142">
        <f>'1. Standard_Cost'!$B$13*N77*P77</f>
        <v>0</v>
      </c>
      <c r="S77" s="142">
        <f>N77*O77*P77*'1. Standard_Cost'!$C$13</f>
        <v>0</v>
      </c>
      <c r="T77" s="142">
        <f>N77*P77*Q77*'1. Standard_Cost'!$D$13</f>
        <v>0</v>
      </c>
      <c r="U77" s="142">
        <f>N77*O77*'1. Standard_Cost'!$E$13</f>
        <v>0</v>
      </c>
      <c r="V77" s="141"/>
      <c r="W77" s="141"/>
      <c r="X77" s="141"/>
      <c r="Y77" s="142">
        <f>+V77*((X77*'1. Standard_Cost'!$B$17)+(W77*X77*'1. Standard_Cost'!$C$17))</f>
        <v>0</v>
      </c>
      <c r="Z77" s="141"/>
      <c r="AA77" s="141"/>
      <c r="AB77" s="142">
        <f>+Z77*'1. Standard_Cost'!$B$21+AA77*'1. Standard_Cost'!$C$21</f>
        <v>0</v>
      </c>
      <c r="AC77" s="143"/>
      <c r="AD77" s="144"/>
      <c r="AE77" s="142">
        <f>SUM(AD77,AC77,AB77,Y77,U77,T77,S77,R77)*'1. Standard_Cost'!$B$29</f>
        <v>0</v>
      </c>
      <c r="AF77" s="142">
        <f t="shared" ref="AF77:AF80" si="115">SUM(AE77,AD77,AC77,AB77,Y77,U77,T77,S77,R77)</f>
        <v>0</v>
      </c>
      <c r="AG77" s="141"/>
      <c r="AH77" s="141"/>
      <c r="AI77" s="141"/>
      <c r="AJ77" s="145"/>
      <c r="AK77" s="145"/>
      <c r="AL77" s="145"/>
      <c r="AM77" s="142">
        <f>AG77*'1. Standard_Cost'!$B$25+'Incremental_Cost Year 4'!AH77*'1. Standard_Cost'!$C$25+'Incremental_Cost Year 4'!AI77*'1. Standard_Cost'!$D$25+'Incremental_Cost Year 4'!AJ77+'Incremental_Cost Year 4'!AL77+AK77</f>
        <v>0</v>
      </c>
      <c r="AN77" s="142">
        <f>AM77*'1. Standard_Cost'!$C$29</f>
        <v>0</v>
      </c>
      <c r="AO77" s="160"/>
      <c r="AQ77" s="20">
        <f t="shared" ref="AQ77" si="116">L77+M77</f>
        <v>0</v>
      </c>
      <c r="AR77" s="20">
        <f t="shared" ref="AR77" si="117">AF77</f>
        <v>0</v>
      </c>
      <c r="AS77" s="20">
        <f t="shared" ref="AS77" si="118">AM77+AN77</f>
        <v>0</v>
      </c>
      <c r="AT77" s="20">
        <f>SUM(AQ77,AR77,AS77)</f>
        <v>0</v>
      </c>
      <c r="AU77" s="24"/>
      <c r="AV77" s="24"/>
      <c r="AW77" s="24"/>
      <c r="AX77" s="24"/>
      <c r="AY77" s="24"/>
      <c r="AZ77" s="24">
        <f>AT77-AU77</f>
        <v>0</v>
      </c>
      <c r="BA77" s="24"/>
      <c r="BB77" s="25">
        <f t="shared" ref="BB77:BB80" si="119">SUM(AU77:BA77)-AT77</f>
        <v>0</v>
      </c>
    </row>
    <row r="78" spans="1:54" ht="46.8" outlineLevel="1">
      <c r="A78" s="132"/>
      <c r="B78" s="136"/>
      <c r="C78" s="38"/>
      <c r="D78" s="84"/>
      <c r="E78" s="84"/>
      <c r="F78" s="84"/>
      <c r="G78" s="83"/>
      <c r="H78" s="209" t="s">
        <v>447</v>
      </c>
      <c r="I78" s="138"/>
      <c r="J78" s="139"/>
      <c r="K78" s="139"/>
      <c r="L78" s="140" t="str">
        <f>IF(I78&lt;&gt;0,((VLOOKUP(I78,'1. Standard_Cost'!$B$4:$D$9,2)+VLOOKUP(I78,'1. Standard_Cost'!$B$4:$D$9,3))*J78*K78),"0")</f>
        <v>0</v>
      </c>
      <c r="M78" s="140">
        <f>L78*'1. Standard_Cost'!$F$4</f>
        <v>0</v>
      </c>
      <c r="N78" s="141"/>
      <c r="O78" s="141"/>
      <c r="P78" s="141"/>
      <c r="Q78" s="141"/>
      <c r="R78" s="142">
        <f>'1. Standard_Cost'!$B$13*N78*P78</f>
        <v>0</v>
      </c>
      <c r="S78" s="142">
        <f>N78*O78*P78*'1. Standard_Cost'!$C$13</f>
        <v>0</v>
      </c>
      <c r="T78" s="142">
        <f>N78*P78*Q78*'1. Standard_Cost'!$D$13</f>
        <v>0</v>
      </c>
      <c r="U78" s="142">
        <f>N78*O78*'1. Standard_Cost'!$E$13</f>
        <v>0</v>
      </c>
      <c r="V78" s="141"/>
      <c r="W78" s="141"/>
      <c r="X78" s="141"/>
      <c r="Y78" s="142">
        <f>+V78*((X78*'1. Standard_Cost'!$B$17)+(W78*X78*'1. Standard_Cost'!$C$17))</f>
        <v>0</v>
      </c>
      <c r="Z78" s="141"/>
      <c r="AA78" s="141"/>
      <c r="AB78" s="142">
        <f>+Z78*'1. Standard_Cost'!$B$21+AA78*'1. Standard_Cost'!$C$21</f>
        <v>0</v>
      </c>
      <c r="AC78" s="143"/>
      <c r="AD78" s="144"/>
      <c r="AE78" s="142">
        <f>SUM(AD78,AC78,AB78,Y78,U78,T78,S78,R78)*'1. Standard_Cost'!$B$29</f>
        <v>0</v>
      </c>
      <c r="AF78" s="142">
        <f t="shared" si="115"/>
        <v>0</v>
      </c>
      <c r="AG78" s="141"/>
      <c r="AH78" s="141"/>
      <c r="AI78" s="141"/>
      <c r="AJ78" s="145"/>
      <c r="AK78" s="145"/>
      <c r="AL78" s="145"/>
      <c r="AM78" s="142">
        <f>AG78*'1. Standard_Cost'!$B$25+'Incremental_Cost Year 4'!AH78*'1. Standard_Cost'!$C$25+'Incremental_Cost Year 4'!AI78*'1. Standard_Cost'!$D$25+'Incremental_Cost Year 4'!AJ78+'Incremental_Cost Year 4'!AL78+AK78</f>
        <v>0</v>
      </c>
      <c r="AN78" s="142">
        <f>AM78*'1. Standard_Cost'!$C$29</f>
        <v>0</v>
      </c>
      <c r="AO78" s="160"/>
      <c r="AQ78" s="20">
        <f t="shared" ref="AQ78:AQ80" si="120">L78+M78</f>
        <v>0</v>
      </c>
      <c r="AR78" s="20">
        <f t="shared" ref="AR78:AR80" si="121">AF78</f>
        <v>0</v>
      </c>
      <c r="AS78" s="20">
        <f t="shared" ref="AS78:AS80" si="122">AM78+AN78</f>
        <v>0</v>
      </c>
      <c r="AT78" s="20">
        <f t="shared" ref="AT78:AT80" si="123">SUM(AQ78,AR78,AS78)</f>
        <v>0</v>
      </c>
      <c r="AU78" s="24"/>
      <c r="AV78" s="24"/>
      <c r="AW78" s="24"/>
      <c r="AX78" s="24"/>
      <c r="AY78" s="24"/>
      <c r="AZ78" s="24"/>
      <c r="BA78" s="24"/>
      <c r="BB78" s="25">
        <f t="shared" si="119"/>
        <v>0</v>
      </c>
    </row>
    <row r="79" spans="1:54" ht="124.8" outlineLevel="2">
      <c r="A79" s="132"/>
      <c r="B79" s="136"/>
      <c r="C79" s="38"/>
      <c r="D79" s="84"/>
      <c r="E79" s="84"/>
      <c r="F79" s="84"/>
      <c r="G79" s="83"/>
      <c r="H79" s="209" t="s">
        <v>489</v>
      </c>
      <c r="I79" s="138"/>
      <c r="J79" s="139"/>
      <c r="K79" s="139"/>
      <c r="L79" s="140" t="str">
        <f>IF(I79&lt;&gt;0,((VLOOKUP(I79,'1. Standard_Cost'!$B$4:$D$9,2)+VLOOKUP(I79,'1. Standard_Cost'!$B$4:$D$9,3))*J79*K79),"0")</f>
        <v>0</v>
      </c>
      <c r="M79" s="140">
        <f>L79*'1. Standard_Cost'!$F$4</f>
        <v>0</v>
      </c>
      <c r="N79" s="141">
        <v>12</v>
      </c>
      <c r="O79" s="141">
        <v>1</v>
      </c>
      <c r="P79" s="141">
        <v>15</v>
      </c>
      <c r="Q79" s="141"/>
      <c r="R79" s="142">
        <f>'1. Standard_Cost'!$B$13*N79*P79</f>
        <v>360000</v>
      </c>
      <c r="S79" s="142">
        <f>N79*O79*P79*'1. Standard_Cost'!$C$13</f>
        <v>270000</v>
      </c>
      <c r="T79" s="142">
        <f>N79*P79*Q79*'1. Standard_Cost'!$D$13</f>
        <v>0</v>
      </c>
      <c r="U79" s="142">
        <f>N79*O79*'1. Standard_Cost'!$F$13</f>
        <v>0</v>
      </c>
      <c r="V79" s="141"/>
      <c r="W79" s="141"/>
      <c r="X79" s="141"/>
      <c r="Y79" s="142">
        <f>+V79*((X79*'1. Standard_Cost'!$B$17)+(W79*X79*'1. Standard_Cost'!$C$17))</f>
        <v>0</v>
      </c>
      <c r="Z79" s="141"/>
      <c r="AA79" s="141">
        <v>12</v>
      </c>
      <c r="AB79" s="142">
        <f>+Z79*'1. Standard_Cost'!$B$21+AA79*'1. Standard_Cost'!$C$21</f>
        <v>228000</v>
      </c>
      <c r="AC79" s="143">
        <f>180*200</f>
        <v>36000</v>
      </c>
      <c r="AD79" s="144"/>
      <c r="AE79" s="142">
        <f>SUM(AD79,AC79,AB79,Y79,U79,T79,S79,R79)*'1. Standard_Cost'!$B$29</f>
        <v>178800</v>
      </c>
      <c r="AF79" s="142">
        <f t="shared" si="115"/>
        <v>1072800</v>
      </c>
      <c r="AG79" s="141"/>
      <c r="AH79" s="141"/>
      <c r="AI79" s="141"/>
      <c r="AJ79" s="145"/>
      <c r="AK79" s="145"/>
      <c r="AL79" s="145"/>
      <c r="AM79" s="142">
        <f>AG79*'1. Standard_Cost'!$B$25+'Incremental_Cost Year 4'!AH79*'1. Standard_Cost'!$C$25+'Incremental_Cost Year 4'!AI79*'1. Standard_Cost'!$D$25+'Incremental_Cost Year 4'!AJ79+'Incremental_Cost Year 4'!AL79+AK79</f>
        <v>0</v>
      </c>
      <c r="AN79" s="142">
        <f>AM79*'1. Standard_Cost'!$C$29</f>
        <v>0</v>
      </c>
      <c r="AO79" s="160"/>
      <c r="AQ79" s="20">
        <f t="shared" si="120"/>
        <v>0</v>
      </c>
      <c r="AR79" s="20">
        <f t="shared" si="121"/>
        <v>1072800</v>
      </c>
      <c r="AS79" s="20">
        <f t="shared" si="122"/>
        <v>0</v>
      </c>
      <c r="AT79" s="20">
        <f t="shared" si="123"/>
        <v>1072800</v>
      </c>
      <c r="AU79" s="24"/>
      <c r="AV79" s="24"/>
      <c r="AW79" s="24"/>
      <c r="AX79" s="24"/>
      <c r="AY79" s="24"/>
      <c r="AZ79" s="24">
        <v>1072800</v>
      </c>
      <c r="BA79" s="24"/>
      <c r="BB79" s="25">
        <f t="shared" si="119"/>
        <v>0</v>
      </c>
    </row>
    <row r="80" spans="1:54" ht="78" outlineLevel="2">
      <c r="A80" s="132"/>
      <c r="B80" s="136"/>
      <c r="C80" s="38"/>
      <c r="D80" s="84"/>
      <c r="E80" s="84"/>
      <c r="F80" s="84"/>
      <c r="G80" s="83"/>
      <c r="H80" s="209" t="s">
        <v>490</v>
      </c>
      <c r="I80" s="138"/>
      <c r="J80" s="139"/>
      <c r="K80" s="139"/>
      <c r="L80" s="140" t="str">
        <f>IF(I80&lt;&gt;0,((VLOOKUP(I80,'1. Standard_Cost'!$B$4:$D$9,2)+VLOOKUP(I80,'1. Standard_Cost'!$B$4:$D$9,3))*J80*K80),"0")</f>
        <v>0</v>
      </c>
      <c r="M80" s="140">
        <f>L80*'1. Standard_Cost'!$F$4</f>
        <v>0</v>
      </c>
      <c r="N80" s="141"/>
      <c r="O80" s="141"/>
      <c r="P80" s="141"/>
      <c r="Q80" s="141"/>
      <c r="R80" s="142">
        <f>'1. Standard_Cost'!$B$13*N80*P80</f>
        <v>0</v>
      </c>
      <c r="S80" s="142">
        <f>N80*O80*P80*'1. Standard_Cost'!$C$13</f>
        <v>0</v>
      </c>
      <c r="T80" s="142">
        <f>N80*P80*Q80*'1. Standard_Cost'!$D$13</f>
        <v>0</v>
      </c>
      <c r="U80" s="142">
        <f>N80*O80*'1. Standard_Cost'!$E$13</f>
        <v>0</v>
      </c>
      <c r="V80" s="141"/>
      <c r="W80" s="141"/>
      <c r="X80" s="141"/>
      <c r="Y80" s="142">
        <f>+V80*((X80*'1. Standard_Cost'!$B$17)+(W80*X80*'1. Standard_Cost'!$C$17))</f>
        <v>0</v>
      </c>
      <c r="Z80" s="141"/>
      <c r="AA80" s="141"/>
      <c r="AB80" s="142">
        <f>+Z80*'1. Standard_Cost'!$B$21+AA80*'1. Standard_Cost'!$C$21</f>
        <v>0</v>
      </c>
      <c r="AC80" s="143"/>
      <c r="AD80" s="144"/>
      <c r="AE80" s="142">
        <f>SUM(AD80,AC80,AB80,Y80,U80,T80,S80,R80)*'1. Standard_Cost'!$B$29</f>
        <v>0</v>
      </c>
      <c r="AF80" s="142">
        <f t="shared" si="115"/>
        <v>0</v>
      </c>
      <c r="AG80" s="141"/>
      <c r="AH80" s="141"/>
      <c r="AI80" s="141"/>
      <c r="AJ80" s="145"/>
      <c r="AK80" s="145">
        <f>4*600000</f>
        <v>2400000</v>
      </c>
      <c r="AL80" s="145"/>
      <c r="AM80" s="142">
        <f>AG80*'1. Standard_Cost'!$B$25+'Incremental_Cost Year 4'!AH80*'1. Standard_Cost'!$C$25+'Incremental_Cost Year 4'!AI80*'1. Standard_Cost'!$D$25+'Incremental_Cost Year 4'!AJ80+'Incremental_Cost Year 4'!AL80+AK80</f>
        <v>2400000</v>
      </c>
      <c r="AN80" s="142">
        <f>AM80*'1. Standard_Cost'!$C$29</f>
        <v>360000</v>
      </c>
      <c r="AO80" s="160"/>
      <c r="AQ80" s="20">
        <f t="shared" si="120"/>
        <v>0</v>
      </c>
      <c r="AR80" s="20">
        <f t="shared" si="121"/>
        <v>0</v>
      </c>
      <c r="AS80" s="20">
        <f t="shared" si="122"/>
        <v>2760000</v>
      </c>
      <c r="AT80" s="20">
        <f t="shared" si="123"/>
        <v>2760000</v>
      </c>
      <c r="AU80" s="24">
        <f>AT80</f>
        <v>2760000</v>
      </c>
      <c r="AV80" s="24"/>
      <c r="AW80" s="24"/>
      <c r="AX80" s="24"/>
      <c r="AY80" s="24"/>
      <c r="AZ80" s="24"/>
      <c r="BA80" s="24"/>
      <c r="BB80" s="25">
        <f t="shared" si="119"/>
        <v>0</v>
      </c>
    </row>
    <row r="81" spans="1:54" ht="55.2" outlineLevel="1">
      <c r="A81" s="132"/>
      <c r="B81" s="136"/>
      <c r="C81" s="38"/>
      <c r="D81" s="47" t="s">
        <v>586</v>
      </c>
      <c r="E81" s="86" t="s">
        <v>408</v>
      </c>
      <c r="F81" s="88" t="s">
        <v>438</v>
      </c>
      <c r="G81" s="89" t="s">
        <v>434</v>
      </c>
      <c r="H81" s="180" t="s">
        <v>257</v>
      </c>
      <c r="I81" s="146"/>
      <c r="J81" s="146"/>
      <c r="K81" s="146"/>
      <c r="L81" s="147">
        <f>SUM(L77:L80)</f>
        <v>0</v>
      </c>
      <c r="M81" s="147">
        <f>SUM(M77:M80)</f>
        <v>0</v>
      </c>
      <c r="N81" s="146"/>
      <c r="O81" s="146"/>
      <c r="P81" s="146"/>
      <c r="Q81" s="146"/>
      <c r="R81" s="147">
        <f t="shared" ref="R81:U81" si="124">SUM(R77:R80)</f>
        <v>360000</v>
      </c>
      <c r="S81" s="147">
        <f t="shared" si="124"/>
        <v>270000</v>
      </c>
      <c r="T81" s="147">
        <f t="shared" si="124"/>
        <v>0</v>
      </c>
      <c r="U81" s="147">
        <f t="shared" si="124"/>
        <v>0</v>
      </c>
      <c r="V81" s="146"/>
      <c r="W81" s="146"/>
      <c r="X81" s="146"/>
      <c r="Y81" s="147">
        <f>SUM(Y77:Y80)</f>
        <v>0</v>
      </c>
      <c r="Z81" s="146"/>
      <c r="AA81" s="146"/>
      <c r="AB81" s="147">
        <f t="shared" ref="AB81:AF81" si="125">SUM(AB77:AB80)</f>
        <v>228000</v>
      </c>
      <c r="AC81" s="147">
        <f t="shared" si="125"/>
        <v>36000</v>
      </c>
      <c r="AD81" s="147">
        <f t="shared" si="125"/>
        <v>0</v>
      </c>
      <c r="AE81" s="147">
        <f t="shared" si="125"/>
        <v>178800</v>
      </c>
      <c r="AF81" s="147">
        <f t="shared" si="125"/>
        <v>1072800</v>
      </c>
      <c r="AG81" s="146"/>
      <c r="AH81" s="146"/>
      <c r="AI81" s="146"/>
      <c r="AJ81" s="147">
        <f t="shared" ref="AJ81:AN81" si="126">SUM(AJ77:AJ80)</f>
        <v>0</v>
      </c>
      <c r="AK81" s="147">
        <f t="shared" si="126"/>
        <v>2400000</v>
      </c>
      <c r="AL81" s="147">
        <f t="shared" si="126"/>
        <v>0</v>
      </c>
      <c r="AM81" s="147">
        <f t="shared" si="126"/>
        <v>2400000</v>
      </c>
      <c r="AN81" s="147">
        <f t="shared" si="126"/>
        <v>360000</v>
      </c>
      <c r="AO81" s="166"/>
      <c r="AP81" s="32"/>
      <c r="AQ81" s="147">
        <f t="shared" ref="AQ81:BB81" si="127">SUM(AQ77:AQ80)</f>
        <v>0</v>
      </c>
      <c r="AR81" s="147">
        <f t="shared" si="127"/>
        <v>1072800</v>
      </c>
      <c r="AS81" s="147">
        <f t="shared" si="127"/>
        <v>2760000</v>
      </c>
      <c r="AT81" s="147">
        <f t="shared" si="127"/>
        <v>3832800</v>
      </c>
      <c r="AU81" s="147">
        <f t="shared" si="127"/>
        <v>2760000</v>
      </c>
      <c r="AV81" s="147">
        <f t="shared" si="127"/>
        <v>0</v>
      </c>
      <c r="AW81" s="147">
        <f t="shared" si="127"/>
        <v>0</v>
      </c>
      <c r="AX81" s="147">
        <f t="shared" si="127"/>
        <v>0</v>
      </c>
      <c r="AY81" s="147">
        <f t="shared" si="127"/>
        <v>0</v>
      </c>
      <c r="AZ81" s="147">
        <f t="shared" si="127"/>
        <v>1072800</v>
      </c>
      <c r="BA81" s="147">
        <f t="shared" si="127"/>
        <v>0</v>
      </c>
      <c r="BB81" s="147">
        <f t="shared" si="127"/>
        <v>0</v>
      </c>
    </row>
    <row r="82" spans="1:54" s="14" customFormat="1" ht="34.200000000000003" customHeight="1">
      <c r="A82" s="135"/>
      <c r="B82" s="226" t="s">
        <v>410</v>
      </c>
      <c r="C82" s="227"/>
      <c r="D82" s="227"/>
      <c r="E82" s="228"/>
      <c r="F82" s="56"/>
      <c r="G82" s="56"/>
      <c r="H82" s="56" t="s">
        <v>69</v>
      </c>
      <c r="I82" s="62"/>
      <c r="J82" s="62"/>
      <c r="K82" s="62"/>
      <c r="L82" s="63">
        <f>SUM(L83,L109)</f>
        <v>4762790</v>
      </c>
      <c r="M82" s="63">
        <f>SUM(M83,M109)</f>
        <v>795385.93</v>
      </c>
      <c r="N82" s="62"/>
      <c r="O82" s="62"/>
      <c r="P82" s="62"/>
      <c r="Q82" s="62"/>
      <c r="R82" s="63">
        <f t="shared" ref="R82:U82" si="128">SUM(R83,R109)</f>
        <v>420000</v>
      </c>
      <c r="S82" s="63">
        <f t="shared" si="128"/>
        <v>360000</v>
      </c>
      <c r="T82" s="63">
        <f t="shared" si="128"/>
        <v>0</v>
      </c>
      <c r="U82" s="63">
        <f t="shared" si="128"/>
        <v>0</v>
      </c>
      <c r="V82" s="62"/>
      <c r="W82" s="62"/>
      <c r="X82" s="62"/>
      <c r="Y82" s="63">
        <f>SUM(Y83,Y109)</f>
        <v>0</v>
      </c>
      <c r="Z82" s="62"/>
      <c r="AA82" s="62"/>
      <c r="AB82" s="63">
        <f t="shared" ref="AB82:AN82" si="129">SUM(AB83,AB109)</f>
        <v>1634000</v>
      </c>
      <c r="AC82" s="63">
        <f t="shared" si="129"/>
        <v>160500</v>
      </c>
      <c r="AD82" s="63">
        <f t="shared" si="129"/>
        <v>0</v>
      </c>
      <c r="AE82" s="63">
        <f t="shared" si="129"/>
        <v>514900</v>
      </c>
      <c r="AF82" s="63">
        <f t="shared" si="129"/>
        <v>3089400</v>
      </c>
      <c r="AG82" s="63"/>
      <c r="AH82" s="63"/>
      <c r="AI82" s="63"/>
      <c r="AJ82" s="63">
        <f t="shared" si="129"/>
        <v>0</v>
      </c>
      <c r="AK82" s="63">
        <f t="shared" si="129"/>
        <v>0</v>
      </c>
      <c r="AL82" s="63">
        <f t="shared" si="129"/>
        <v>0</v>
      </c>
      <c r="AM82" s="63">
        <f t="shared" si="129"/>
        <v>0</v>
      </c>
      <c r="AN82" s="63">
        <f t="shared" si="129"/>
        <v>0</v>
      </c>
      <c r="AO82" s="164"/>
      <c r="AQ82" s="63">
        <f t="shared" ref="AQ82:BB82" si="130">SUM(AQ83,AQ109)</f>
        <v>5558175.9299999997</v>
      </c>
      <c r="AR82" s="63">
        <f t="shared" si="130"/>
        <v>3089400</v>
      </c>
      <c r="AS82" s="63">
        <f t="shared" si="130"/>
        <v>0</v>
      </c>
      <c r="AT82" s="63">
        <f t="shared" si="130"/>
        <v>8647575.9299999997</v>
      </c>
      <c r="AU82" s="63">
        <f t="shared" si="130"/>
        <v>5869575.9299999997</v>
      </c>
      <c r="AV82" s="63">
        <f t="shared" si="130"/>
        <v>91200</v>
      </c>
      <c r="AW82" s="63">
        <f t="shared" si="130"/>
        <v>0</v>
      </c>
      <c r="AX82" s="63">
        <f t="shared" si="130"/>
        <v>0</v>
      </c>
      <c r="AY82" s="63">
        <f t="shared" si="130"/>
        <v>0</v>
      </c>
      <c r="AZ82" s="63">
        <f t="shared" si="130"/>
        <v>0</v>
      </c>
      <c r="BA82" s="63">
        <f t="shared" si="130"/>
        <v>0</v>
      </c>
      <c r="BB82" s="63">
        <f t="shared" si="130"/>
        <v>-2686800</v>
      </c>
    </row>
    <row r="83" spans="1:54" s="14" customFormat="1">
      <c r="A83" s="135"/>
      <c r="B83" s="42"/>
      <c r="C83" s="229" t="s">
        <v>411</v>
      </c>
      <c r="D83" s="229"/>
      <c r="E83" s="230"/>
      <c r="F83" s="204"/>
      <c r="G83" s="204"/>
      <c r="H83" s="54" t="s">
        <v>223</v>
      </c>
      <c r="I83" s="55"/>
      <c r="J83" s="55"/>
      <c r="K83" s="55"/>
      <c r="L83" s="64">
        <f>SUM(L88+L93+L98+L103+L108)</f>
        <v>2422500</v>
      </c>
      <c r="M83" s="64">
        <f>SUM(M88+M93+M98+M103+M108)</f>
        <v>404557.5</v>
      </c>
      <c r="N83" s="64"/>
      <c r="O83" s="64"/>
      <c r="P83" s="64"/>
      <c r="Q83" s="64"/>
      <c r="R83" s="64">
        <f t="shared" ref="R83:U83" si="131">SUM(R88+R93+R98+R103+R108)</f>
        <v>0</v>
      </c>
      <c r="S83" s="64">
        <f t="shared" si="131"/>
        <v>0</v>
      </c>
      <c r="T83" s="64">
        <f t="shared" si="131"/>
        <v>0</v>
      </c>
      <c r="U83" s="64">
        <f t="shared" si="131"/>
        <v>0</v>
      </c>
      <c r="V83" s="64"/>
      <c r="W83" s="64"/>
      <c r="X83" s="64"/>
      <c r="Y83" s="64">
        <f>SUM(Y88+Y93+Y98+Y103+Y108)</f>
        <v>0</v>
      </c>
      <c r="Z83" s="64"/>
      <c r="AA83" s="64"/>
      <c r="AB83" s="64">
        <f t="shared" ref="AB83:AN83" si="132">SUM(AB88+AB93+AB98+AB103+AB108)</f>
        <v>1140000</v>
      </c>
      <c r="AC83" s="64">
        <f t="shared" si="132"/>
        <v>51000</v>
      </c>
      <c r="AD83" s="64">
        <f t="shared" si="132"/>
        <v>0</v>
      </c>
      <c r="AE83" s="64">
        <f t="shared" si="132"/>
        <v>238200</v>
      </c>
      <c r="AF83" s="64">
        <f t="shared" si="132"/>
        <v>1429200</v>
      </c>
      <c r="AG83" s="64"/>
      <c r="AH83" s="64"/>
      <c r="AI83" s="64"/>
      <c r="AJ83" s="64">
        <f t="shared" si="132"/>
        <v>0</v>
      </c>
      <c r="AK83" s="64">
        <f t="shared" si="132"/>
        <v>0</v>
      </c>
      <c r="AL83" s="64">
        <f t="shared" si="132"/>
        <v>0</v>
      </c>
      <c r="AM83" s="64">
        <f t="shared" si="132"/>
        <v>0</v>
      </c>
      <c r="AN83" s="64">
        <f t="shared" si="132"/>
        <v>0</v>
      </c>
      <c r="AO83" s="165"/>
      <c r="AP83" s="113"/>
      <c r="AQ83" s="64">
        <f t="shared" ref="AQ83:BB83" si="133">SUM(AQ88+AQ93+AQ98+AQ103+AQ108)</f>
        <v>2827057.5</v>
      </c>
      <c r="AR83" s="64">
        <f t="shared" si="133"/>
        <v>1429200</v>
      </c>
      <c r="AS83" s="64">
        <f t="shared" si="133"/>
        <v>0</v>
      </c>
      <c r="AT83" s="64">
        <f t="shared" si="133"/>
        <v>4256257.5</v>
      </c>
      <c r="AU83" s="64">
        <f t="shared" si="133"/>
        <v>2827057.5</v>
      </c>
      <c r="AV83" s="64">
        <f t="shared" si="133"/>
        <v>0</v>
      </c>
      <c r="AW83" s="64">
        <f t="shared" si="133"/>
        <v>0</v>
      </c>
      <c r="AX83" s="64">
        <f t="shared" si="133"/>
        <v>0</v>
      </c>
      <c r="AY83" s="64">
        <f t="shared" si="133"/>
        <v>0</v>
      </c>
      <c r="AZ83" s="64">
        <f t="shared" si="133"/>
        <v>0</v>
      </c>
      <c r="BA83" s="64">
        <f t="shared" si="133"/>
        <v>0</v>
      </c>
      <c r="BB83" s="64">
        <f t="shared" si="133"/>
        <v>-1429200</v>
      </c>
    </row>
    <row r="84" spans="1:54" ht="156" outlineLevel="2">
      <c r="A84" s="132"/>
      <c r="B84" s="136"/>
      <c r="C84" s="38"/>
      <c r="D84" s="137"/>
      <c r="E84" s="137"/>
      <c r="F84" s="87"/>
      <c r="G84" s="82"/>
      <c r="H84" s="209" t="s">
        <v>493</v>
      </c>
      <c r="I84" s="186"/>
      <c r="J84" s="187"/>
      <c r="K84" s="187"/>
      <c r="L84" s="140" t="str">
        <f>IF(I84&lt;&gt;0,((VLOOKUP(I84,'1. Standard_Cost'!$B$4:$D$9,2)+VLOOKUP(I84,'1. Standard_Cost'!$B$4:$D$9,3))*J84*K84),"0")</f>
        <v>0</v>
      </c>
      <c r="M84" s="140">
        <f>L84*'1. Standard_Cost'!$F$4</f>
        <v>0</v>
      </c>
      <c r="N84" s="141"/>
      <c r="O84" s="141"/>
      <c r="P84" s="141"/>
      <c r="Q84" s="141"/>
      <c r="R84" s="142">
        <f>'1. Standard_Cost'!$B$13*N84*P84</f>
        <v>0</v>
      </c>
      <c r="S84" s="142">
        <f>N84*O84*P84*'1. Standard_Cost'!$C$13</f>
        <v>0</v>
      </c>
      <c r="T84" s="142">
        <f>N84*P84*Q84*'1. Standard_Cost'!$D$13</f>
        <v>0</v>
      </c>
      <c r="U84" s="142">
        <f>N84*O84*'1. Standard_Cost'!$E$13</f>
        <v>0</v>
      </c>
      <c r="V84" s="141"/>
      <c r="W84" s="141"/>
      <c r="X84" s="141"/>
      <c r="Y84" s="142">
        <f>+V84*((X84*'1. Standard_Cost'!$B$17)+(W84*X84*'1. Standard_Cost'!$C$17))</f>
        <v>0</v>
      </c>
      <c r="Z84" s="141"/>
      <c r="AA84" s="141"/>
      <c r="AB84" s="142">
        <f>+Z84*'1. Standard_Cost'!$B$21+AA84*'1. Standard_Cost'!$C$21</f>
        <v>0</v>
      </c>
      <c r="AC84" s="143"/>
      <c r="AD84" s="144"/>
      <c r="AE84" s="142">
        <f>SUM(AD84,AC84,AB84,Y84,U84,T84,S84,R84)*'1. Standard_Cost'!$B$29</f>
        <v>0</v>
      </c>
      <c r="AF84" s="142">
        <f t="shared" ref="AF84:AF87" si="134">SUM(AE84,AD84,AC84,AB84,Y84,U84,T84,S84,R84)</f>
        <v>0</v>
      </c>
      <c r="AG84" s="141"/>
      <c r="AH84" s="141"/>
      <c r="AI84" s="141"/>
      <c r="AJ84" s="145"/>
      <c r="AK84" s="145"/>
      <c r="AL84" s="145"/>
      <c r="AM84" s="142">
        <f>AG84*'1. Standard_Cost'!$B$25+'Incremental_Cost Year 4'!AH84*'1. Standard_Cost'!$C$25+'Incremental_Cost Year 4'!AI84*'1. Standard_Cost'!$D$25+'Incremental_Cost Year 4'!AJ84+'Incremental_Cost Year 4'!AL84+AK84</f>
        <v>0</v>
      </c>
      <c r="AN84" s="142">
        <f>AM84*'1. Standard_Cost'!$C$29</f>
        <v>0</v>
      </c>
      <c r="AO84" s="160"/>
      <c r="AQ84" s="20">
        <f t="shared" ref="AQ84" si="135">L84+M84</f>
        <v>0</v>
      </c>
      <c r="AR84" s="20">
        <f t="shared" ref="AR84" si="136">AF84</f>
        <v>0</v>
      </c>
      <c r="AS84" s="20">
        <f t="shared" ref="AS84" si="137">AM84+AN84</f>
        <v>0</v>
      </c>
      <c r="AT84" s="20">
        <f>SUM(AQ84,AR84,AS84)</f>
        <v>0</v>
      </c>
      <c r="AU84" s="24"/>
      <c r="AV84" s="24"/>
      <c r="AW84" s="24"/>
      <c r="AX84" s="24"/>
      <c r="AY84" s="24"/>
      <c r="AZ84" s="24"/>
      <c r="BA84" s="24"/>
      <c r="BB84" s="25">
        <f t="shared" ref="BB84:BB87" si="138">SUM(AU84:BA84)-AT84</f>
        <v>0</v>
      </c>
    </row>
    <row r="85" spans="1:54" ht="78" outlineLevel="2">
      <c r="A85" s="132"/>
      <c r="B85" s="136"/>
      <c r="C85" s="38"/>
      <c r="D85" s="84"/>
      <c r="E85" s="84"/>
      <c r="F85" s="84"/>
      <c r="G85" s="83"/>
      <c r="H85" s="209" t="s">
        <v>492</v>
      </c>
      <c r="I85" s="186" t="s">
        <v>4</v>
      </c>
      <c r="J85" s="187">
        <v>3</v>
      </c>
      <c r="K85" s="187">
        <v>2</v>
      </c>
      <c r="L85" s="140">
        <f>IF(I85&lt;&gt;0,((VLOOKUP(I85,'1. Standard_Cost'!$B$4:$D$9,2)+VLOOKUP(I85,'1. Standard_Cost'!$B$4:$D$9,3))*J85*K85),"0")</f>
        <v>484500</v>
      </c>
      <c r="M85" s="140">
        <f>L85*'1. Standard_Cost'!$F$4</f>
        <v>80911.5</v>
      </c>
      <c r="N85" s="141"/>
      <c r="O85" s="141"/>
      <c r="P85" s="141"/>
      <c r="Q85" s="141"/>
      <c r="R85" s="142">
        <f>'1. Standard_Cost'!$B$13*N85*P85</f>
        <v>0</v>
      </c>
      <c r="S85" s="142">
        <f>N85*O85*P85*'1. Standard_Cost'!$C$13</f>
        <v>0</v>
      </c>
      <c r="T85" s="142">
        <f>N85*P85*Q85*'1. Standard_Cost'!$D$13</f>
        <v>0</v>
      </c>
      <c r="U85" s="142">
        <f>N85*O85*'1. Standard_Cost'!$E$13</f>
        <v>0</v>
      </c>
      <c r="V85" s="141"/>
      <c r="W85" s="141"/>
      <c r="X85" s="141"/>
      <c r="Y85" s="142">
        <f>+V85*((X85*'1. Standard_Cost'!$B$17)+(W85*X85*'1. Standard_Cost'!$C$17))</f>
        <v>0</v>
      </c>
      <c r="Z85" s="141"/>
      <c r="AA85" s="141">
        <v>20</v>
      </c>
      <c r="AB85" s="142">
        <f>+Z85*'1. Standard_Cost'!$B$21+AA85*'1. Standard_Cost'!$C$21</f>
        <v>380000</v>
      </c>
      <c r="AC85" s="143">
        <v>30000</v>
      </c>
      <c r="AD85" s="144"/>
      <c r="AE85" s="142">
        <f>SUM(AD85,AC85,AB85,Y85,U85,T85,S85,R85)*'1. Standard_Cost'!$B$29</f>
        <v>82000</v>
      </c>
      <c r="AF85" s="142">
        <f t="shared" si="134"/>
        <v>492000</v>
      </c>
      <c r="AG85" s="141"/>
      <c r="AH85" s="141"/>
      <c r="AI85" s="141"/>
      <c r="AJ85" s="145"/>
      <c r="AK85" s="145"/>
      <c r="AL85" s="145"/>
      <c r="AM85" s="142">
        <f>AG85*'1. Standard_Cost'!$B$25+'Incremental_Cost Year 4'!AH85*'1. Standard_Cost'!$C$25+'Incremental_Cost Year 4'!AI85*'1. Standard_Cost'!$D$25+'Incremental_Cost Year 4'!AJ85+'Incremental_Cost Year 4'!AL85+AK85</f>
        <v>0</v>
      </c>
      <c r="AN85" s="142">
        <f>AM85*'1. Standard_Cost'!$C$29</f>
        <v>0</v>
      </c>
      <c r="AO85" s="160"/>
      <c r="AQ85" s="20">
        <f t="shared" ref="AQ85:AQ87" si="139">L85+M85</f>
        <v>565411.5</v>
      </c>
      <c r="AR85" s="20">
        <f t="shared" ref="AR85:AR87" si="140">AF85</f>
        <v>492000</v>
      </c>
      <c r="AS85" s="20">
        <f t="shared" ref="AS85:AS87" si="141">AM85+AN85</f>
        <v>0</v>
      </c>
      <c r="AT85" s="20">
        <f t="shared" ref="AT85:AT87" si="142">SUM(AQ85,AR85,AS85)</f>
        <v>1057411.5</v>
      </c>
      <c r="AU85" s="24">
        <f>AQ85</f>
        <v>565411.5</v>
      </c>
      <c r="AV85" s="24"/>
      <c r="AW85" s="24"/>
      <c r="AX85" s="24"/>
      <c r="AY85" s="24"/>
      <c r="AZ85" s="24"/>
      <c r="BA85" s="24"/>
      <c r="BB85" s="25">
        <f t="shared" si="138"/>
        <v>-492000</v>
      </c>
    </row>
    <row r="86" spans="1:54" ht="46.8" outlineLevel="2">
      <c r="A86" s="132"/>
      <c r="B86" s="136"/>
      <c r="C86" s="38"/>
      <c r="D86" s="84"/>
      <c r="E86" s="84"/>
      <c r="F86" s="84"/>
      <c r="G86" s="83"/>
      <c r="H86" s="209" t="s">
        <v>491</v>
      </c>
      <c r="I86" s="138" t="s">
        <v>4</v>
      </c>
      <c r="J86" s="139">
        <v>3</v>
      </c>
      <c r="K86" s="139">
        <v>2</v>
      </c>
      <c r="L86" s="140">
        <f>IF(I86&lt;&gt;0,((VLOOKUP(I86,'1. Standard_Cost'!$B$4:$D$9,2)+VLOOKUP(I86,'1. Standard_Cost'!$B$4:$D$9,3))*J86*K86),"0")</f>
        <v>484500</v>
      </c>
      <c r="M86" s="140">
        <f>L86*'1. Standard_Cost'!$F$4</f>
        <v>80911.5</v>
      </c>
      <c r="N86" s="141"/>
      <c r="O86" s="141"/>
      <c r="P86" s="141"/>
      <c r="Q86" s="141"/>
      <c r="R86" s="142">
        <f>'1. Standard_Cost'!$B$13*N86*P86</f>
        <v>0</v>
      </c>
      <c r="S86" s="142">
        <f>N86*O86*P86*'1. Standard_Cost'!$C$13</f>
        <v>0</v>
      </c>
      <c r="T86" s="142">
        <f>N86*P86*Q86*'1. Standard_Cost'!$D$13</f>
        <v>0</v>
      </c>
      <c r="U86" s="142">
        <f>N86*O86*'1. Standard_Cost'!$E$13</f>
        <v>0</v>
      </c>
      <c r="V86" s="141"/>
      <c r="W86" s="141"/>
      <c r="X86" s="141"/>
      <c r="Y86" s="142">
        <f>+V86*((X86*'1. Standard_Cost'!$B$17)+(W86*X86*'1. Standard_Cost'!$C$17))</f>
        <v>0</v>
      </c>
      <c r="Z86" s="141"/>
      <c r="AA86" s="141"/>
      <c r="AB86" s="142">
        <f>+Z86*'1. Standard_Cost'!$B$21+AA86*'1. Standard_Cost'!$C$21</f>
        <v>0</v>
      </c>
      <c r="AC86" s="143"/>
      <c r="AD86" s="144"/>
      <c r="AE86" s="142">
        <f>SUM(AD86,AC86,AB86,Y86,U86,T86,S86,R86)*'1. Standard_Cost'!$B$29</f>
        <v>0</v>
      </c>
      <c r="AF86" s="142">
        <f t="shared" si="134"/>
        <v>0</v>
      </c>
      <c r="AG86" s="141"/>
      <c r="AH86" s="141"/>
      <c r="AI86" s="141"/>
      <c r="AJ86" s="145"/>
      <c r="AK86" s="145"/>
      <c r="AL86" s="145"/>
      <c r="AM86" s="142">
        <f>AG86*'1. Standard_Cost'!$B$25+'Incremental_Cost Year 4'!AH86*'1. Standard_Cost'!$C$25+'Incremental_Cost Year 4'!AI86*'1. Standard_Cost'!$D$25+'Incremental_Cost Year 4'!AJ86+'Incremental_Cost Year 4'!AL86+AK86</f>
        <v>0</v>
      </c>
      <c r="AN86" s="142">
        <f>AM86*'1. Standard_Cost'!$C$29</f>
        <v>0</v>
      </c>
      <c r="AO86" s="160"/>
      <c r="AQ86" s="20">
        <f t="shared" si="139"/>
        <v>565411.5</v>
      </c>
      <c r="AR86" s="20">
        <f t="shared" si="140"/>
        <v>0</v>
      </c>
      <c r="AS86" s="20">
        <f t="shared" si="141"/>
        <v>0</v>
      </c>
      <c r="AT86" s="20">
        <f t="shared" si="142"/>
        <v>565411.5</v>
      </c>
      <c r="AU86" s="24">
        <f>AQ86</f>
        <v>565411.5</v>
      </c>
      <c r="AV86" s="24"/>
      <c r="AW86" s="24"/>
      <c r="AX86" s="24"/>
      <c r="AY86" s="24"/>
      <c r="AZ86" s="24"/>
      <c r="BA86" s="24"/>
      <c r="BB86" s="25">
        <f t="shared" si="138"/>
        <v>0</v>
      </c>
    </row>
    <row r="87" spans="1:54" outlineLevel="2">
      <c r="A87" s="132"/>
      <c r="B87" s="136"/>
      <c r="C87" s="38"/>
      <c r="D87" s="84"/>
      <c r="E87" s="84"/>
      <c r="F87" s="84"/>
      <c r="G87" s="83"/>
      <c r="H87" s="210" t="s">
        <v>180</v>
      </c>
      <c r="I87" s="138"/>
      <c r="J87" s="139"/>
      <c r="K87" s="139"/>
      <c r="L87" s="140" t="str">
        <f>IF(I87&lt;&gt;0,((VLOOKUP(I87,'1. Standard_Cost'!$B$4:$D$9,2)+VLOOKUP(I87,'1. Standard_Cost'!$B$4:$D$9,3))*J87*K87),"0")</f>
        <v>0</v>
      </c>
      <c r="M87" s="140">
        <f>L87*'1. Standard_Cost'!$F$4</f>
        <v>0</v>
      </c>
      <c r="N87" s="141"/>
      <c r="O87" s="141"/>
      <c r="P87" s="141"/>
      <c r="Q87" s="141"/>
      <c r="R87" s="142">
        <f>'1. Standard_Cost'!$B$13*N87*P87</f>
        <v>0</v>
      </c>
      <c r="S87" s="142">
        <f>N87*O87*P87*'1. Standard_Cost'!$C$13</f>
        <v>0</v>
      </c>
      <c r="T87" s="142">
        <f>N87*P87*Q87*'1. Standard_Cost'!$D$13</f>
        <v>0</v>
      </c>
      <c r="U87" s="142">
        <f>N87*O87*'1. Standard_Cost'!$E$13</f>
        <v>0</v>
      </c>
      <c r="V87" s="141"/>
      <c r="W87" s="141"/>
      <c r="X87" s="141"/>
      <c r="Y87" s="142">
        <f>+V87*((X87*'1. Standard_Cost'!$B$17)+(W87*X87*'1. Standard_Cost'!$C$17))</f>
        <v>0</v>
      </c>
      <c r="Z87" s="141"/>
      <c r="AA87" s="141"/>
      <c r="AB87" s="142">
        <f>+Z87*'1. Standard_Cost'!$B$21+AA87*'1. Standard_Cost'!$C$21</f>
        <v>0</v>
      </c>
      <c r="AC87" s="143"/>
      <c r="AD87" s="144"/>
      <c r="AE87" s="142">
        <f>SUM(AD87,AC87,AB87,Y87,U87,T87,S87,R87)*'1. Standard_Cost'!$B$29</f>
        <v>0</v>
      </c>
      <c r="AF87" s="142">
        <f t="shared" si="134"/>
        <v>0</v>
      </c>
      <c r="AG87" s="141"/>
      <c r="AH87" s="141"/>
      <c r="AI87" s="141"/>
      <c r="AJ87" s="145"/>
      <c r="AK87" s="145"/>
      <c r="AL87" s="145"/>
      <c r="AM87" s="142">
        <f>AG87*'1. Standard_Cost'!$B$25+'Incremental_Cost Year 4'!AH87*'1. Standard_Cost'!$C$25+'Incremental_Cost Year 4'!AI87*'1. Standard_Cost'!$D$25+'Incremental_Cost Year 4'!AJ87+'Incremental_Cost Year 4'!AL87+AK87</f>
        <v>0</v>
      </c>
      <c r="AN87" s="142">
        <f>AM87*'1. Standard_Cost'!$C$29</f>
        <v>0</v>
      </c>
      <c r="AO87" s="160"/>
      <c r="AQ87" s="20">
        <f t="shared" si="139"/>
        <v>0</v>
      </c>
      <c r="AR87" s="20">
        <f t="shared" si="140"/>
        <v>0</v>
      </c>
      <c r="AS87" s="20">
        <f t="shared" si="141"/>
        <v>0</v>
      </c>
      <c r="AT87" s="20">
        <f t="shared" si="142"/>
        <v>0</v>
      </c>
      <c r="AU87" s="24"/>
      <c r="AV87" s="24"/>
      <c r="AW87" s="24"/>
      <c r="AX87" s="24"/>
      <c r="AY87" s="24"/>
      <c r="AZ87" s="24"/>
      <c r="BA87" s="24"/>
      <c r="BB87" s="25">
        <f t="shared" si="138"/>
        <v>0</v>
      </c>
    </row>
    <row r="88" spans="1:54" ht="69" outlineLevel="1">
      <c r="A88" s="132"/>
      <c r="B88" s="136"/>
      <c r="C88" s="38"/>
      <c r="D88" s="47" t="s">
        <v>587</v>
      </c>
      <c r="E88" s="86" t="s">
        <v>412</v>
      </c>
      <c r="F88" s="88" t="s">
        <v>438</v>
      </c>
      <c r="G88" s="89" t="s">
        <v>442</v>
      </c>
      <c r="H88" s="180" t="s">
        <v>116</v>
      </c>
      <c r="I88" s="146"/>
      <c r="J88" s="146"/>
      <c r="K88" s="146"/>
      <c r="L88" s="147">
        <f>SUM(L84:L87)</f>
        <v>969000</v>
      </c>
      <c r="M88" s="147">
        <f>SUM(M84:M87)</f>
        <v>161823</v>
      </c>
      <c r="N88" s="146"/>
      <c r="O88" s="146"/>
      <c r="P88" s="146"/>
      <c r="Q88" s="146"/>
      <c r="R88" s="147">
        <f t="shared" ref="R88:U88" si="143">SUM(R84:R87)</f>
        <v>0</v>
      </c>
      <c r="S88" s="147">
        <f t="shared" si="143"/>
        <v>0</v>
      </c>
      <c r="T88" s="147">
        <f t="shared" si="143"/>
        <v>0</v>
      </c>
      <c r="U88" s="147">
        <f t="shared" si="143"/>
        <v>0</v>
      </c>
      <c r="V88" s="146"/>
      <c r="W88" s="146"/>
      <c r="X88" s="146"/>
      <c r="Y88" s="147">
        <f>SUM(Y84:Y87)</f>
        <v>0</v>
      </c>
      <c r="Z88" s="146"/>
      <c r="AA88" s="146"/>
      <c r="AB88" s="147">
        <f>SUM(AB84:AB87)</f>
        <v>380000</v>
      </c>
      <c r="AC88" s="147">
        <f t="shared" ref="AC88:AF88" si="144">SUM(AC84:AC87)</f>
        <v>30000</v>
      </c>
      <c r="AD88" s="147">
        <f t="shared" si="144"/>
        <v>0</v>
      </c>
      <c r="AE88" s="147">
        <f t="shared" si="144"/>
        <v>82000</v>
      </c>
      <c r="AF88" s="147">
        <f t="shared" si="144"/>
        <v>492000</v>
      </c>
      <c r="AG88" s="146"/>
      <c r="AH88" s="146"/>
      <c r="AI88" s="146"/>
      <c r="AJ88" s="147">
        <f t="shared" ref="AJ88:AN88" si="145">SUM(AJ84:AJ87)</f>
        <v>0</v>
      </c>
      <c r="AK88" s="147">
        <f t="shared" si="145"/>
        <v>0</v>
      </c>
      <c r="AL88" s="147">
        <f t="shared" si="145"/>
        <v>0</v>
      </c>
      <c r="AM88" s="147">
        <f t="shared" si="145"/>
        <v>0</v>
      </c>
      <c r="AN88" s="147">
        <f t="shared" si="145"/>
        <v>0</v>
      </c>
      <c r="AO88" s="166"/>
      <c r="AP88" s="32"/>
      <c r="AQ88" s="147">
        <f t="shared" ref="AQ88:BB88" si="146">SUM(AQ84:AQ87)</f>
        <v>1130823</v>
      </c>
      <c r="AR88" s="147">
        <f t="shared" si="146"/>
        <v>492000</v>
      </c>
      <c r="AS88" s="147">
        <f t="shared" si="146"/>
        <v>0</v>
      </c>
      <c r="AT88" s="147">
        <f t="shared" si="146"/>
        <v>1622823</v>
      </c>
      <c r="AU88" s="147">
        <f t="shared" si="146"/>
        <v>1130823</v>
      </c>
      <c r="AV88" s="147">
        <f t="shared" si="146"/>
        <v>0</v>
      </c>
      <c r="AW88" s="147">
        <f t="shared" si="146"/>
        <v>0</v>
      </c>
      <c r="AX88" s="147">
        <f t="shared" si="146"/>
        <v>0</v>
      </c>
      <c r="AY88" s="147">
        <f t="shared" si="146"/>
        <v>0</v>
      </c>
      <c r="AZ88" s="147">
        <f t="shared" si="146"/>
        <v>0</v>
      </c>
      <c r="BA88" s="147">
        <f t="shared" si="146"/>
        <v>0</v>
      </c>
      <c r="BB88" s="147">
        <f t="shared" si="146"/>
        <v>-492000</v>
      </c>
    </row>
    <row r="89" spans="1:54" ht="156" outlineLevel="2">
      <c r="A89" s="132"/>
      <c r="B89" s="136"/>
      <c r="C89" s="38"/>
      <c r="D89" s="137"/>
      <c r="E89" s="137"/>
      <c r="F89" s="87"/>
      <c r="G89" s="82"/>
      <c r="H89" s="209" t="s">
        <v>493</v>
      </c>
      <c r="I89" s="138" t="s">
        <v>4</v>
      </c>
      <c r="J89" s="139">
        <v>3</v>
      </c>
      <c r="K89" s="139">
        <v>2</v>
      </c>
      <c r="L89" s="140">
        <f>IF(I89&lt;&gt;0,((VLOOKUP(I89,'1. Standard_Cost'!$B$4:$D$9,2)+VLOOKUP(I89,'1. Standard_Cost'!$B$4:$D$9,3))*J89*K89),"0")</f>
        <v>484500</v>
      </c>
      <c r="M89" s="140">
        <f>L89*'1. Standard_Cost'!$F$4</f>
        <v>80911.5</v>
      </c>
      <c r="N89" s="141"/>
      <c r="O89" s="141"/>
      <c r="P89" s="141"/>
      <c r="Q89" s="141"/>
      <c r="R89" s="142">
        <f>'1. Standard_Cost'!$B$13*N89*P89</f>
        <v>0</v>
      </c>
      <c r="S89" s="142">
        <f>N89*O89*P89*'1. Standard_Cost'!$C$13</f>
        <v>0</v>
      </c>
      <c r="T89" s="142">
        <f>N89*P89*Q89*'1. Standard_Cost'!$D$13</f>
        <v>0</v>
      </c>
      <c r="U89" s="142">
        <f>N89*O89*'1. Standard_Cost'!$E$13</f>
        <v>0</v>
      </c>
      <c r="V89" s="141"/>
      <c r="W89" s="141"/>
      <c r="X89" s="141"/>
      <c r="Y89" s="142">
        <f>+V89*((X89*'1. Standard_Cost'!$B$17)+(W89*X89*'1. Standard_Cost'!$C$17))</f>
        <v>0</v>
      </c>
      <c r="Z89" s="141"/>
      <c r="AA89" s="141">
        <v>20</v>
      </c>
      <c r="AB89" s="142">
        <f>+Z89*'1. Standard_Cost'!$B$21+AA89*'1. Standard_Cost'!$C$21</f>
        <v>380000</v>
      </c>
      <c r="AC89" s="143">
        <f>3*10*300</f>
        <v>9000</v>
      </c>
      <c r="AD89" s="144"/>
      <c r="AE89" s="142">
        <f>SUM(AD89,AC89,AB89,Y89,U89,T89,S89,R89)*'1. Standard_Cost'!$B$29</f>
        <v>77800</v>
      </c>
      <c r="AF89" s="142">
        <f t="shared" ref="AF89:AF92" si="147">SUM(AE89,AD89,AC89,AB89,Y89,U89,T89,S89,R89)</f>
        <v>466800</v>
      </c>
      <c r="AG89" s="141"/>
      <c r="AH89" s="141"/>
      <c r="AI89" s="141"/>
      <c r="AJ89" s="145"/>
      <c r="AK89" s="145"/>
      <c r="AL89" s="145"/>
      <c r="AM89" s="142">
        <f>AG89*'1. Standard_Cost'!$B$25+'Incremental_Cost Year 4'!AH89*'1. Standard_Cost'!$C$25+'Incremental_Cost Year 4'!AI89*'1. Standard_Cost'!$D$25+'Incremental_Cost Year 4'!AJ89+'Incremental_Cost Year 4'!AL89+AK89</f>
        <v>0</v>
      </c>
      <c r="AN89" s="142">
        <f>AM89*'1. Standard_Cost'!$C$29</f>
        <v>0</v>
      </c>
      <c r="AO89" s="160"/>
      <c r="AQ89" s="20">
        <f t="shared" ref="AQ89" si="148">L89+M89</f>
        <v>565411.5</v>
      </c>
      <c r="AR89" s="20">
        <f t="shared" ref="AR89" si="149">AF89</f>
        <v>466800</v>
      </c>
      <c r="AS89" s="20">
        <f t="shared" ref="AS89" si="150">AM89+AN89</f>
        <v>0</v>
      </c>
      <c r="AT89" s="20">
        <f>SUM(AQ89,AR89,AS89)</f>
        <v>1032211.5</v>
      </c>
      <c r="AU89" s="24">
        <f>AQ89</f>
        <v>565411.5</v>
      </c>
      <c r="AV89" s="24"/>
      <c r="AW89" s="24"/>
      <c r="AX89" s="24"/>
      <c r="AY89" s="24"/>
      <c r="AZ89" s="24"/>
      <c r="BA89" s="24"/>
      <c r="BB89" s="25">
        <f t="shared" ref="BB89:BB92" si="151">SUM(AU89:BA89)-AT89</f>
        <v>-466800</v>
      </c>
    </row>
    <row r="90" spans="1:54" ht="78" outlineLevel="2">
      <c r="A90" s="132"/>
      <c r="B90" s="136"/>
      <c r="C90" s="38"/>
      <c r="D90" s="84"/>
      <c r="E90" s="84"/>
      <c r="F90" s="84"/>
      <c r="G90" s="83"/>
      <c r="H90" s="209" t="s">
        <v>492</v>
      </c>
      <c r="I90" s="138"/>
      <c r="J90" s="139"/>
      <c r="K90" s="139"/>
      <c r="L90" s="140" t="str">
        <f>IF(I90&lt;&gt;0,((VLOOKUP(I90,'1. Standard_Cost'!$B$4:$D$9,2)+VLOOKUP(I90,'1. Standard_Cost'!$B$4:$D$9,3))*J90*K90),"0")</f>
        <v>0</v>
      </c>
      <c r="M90" s="140">
        <f>L90*'1. Standard_Cost'!$F$4</f>
        <v>0</v>
      </c>
      <c r="N90" s="141"/>
      <c r="O90" s="141"/>
      <c r="P90" s="141"/>
      <c r="Q90" s="141"/>
      <c r="R90" s="142">
        <f>'1. Standard_Cost'!$B$13*N90*P90</f>
        <v>0</v>
      </c>
      <c r="S90" s="142">
        <f>N90*O90*P90*'1. Standard_Cost'!$C$13</f>
        <v>0</v>
      </c>
      <c r="T90" s="142">
        <f>N90*P90*Q90*'1. Standard_Cost'!$D$13</f>
        <v>0</v>
      </c>
      <c r="U90" s="142">
        <f>N90*O90*'1. Standard_Cost'!$E$13</f>
        <v>0</v>
      </c>
      <c r="V90" s="141"/>
      <c r="W90" s="141"/>
      <c r="X90" s="141"/>
      <c r="Y90" s="142">
        <f>+V90*((X90*'1. Standard_Cost'!$B$17)+(W90*X90*'1. Standard_Cost'!$C$17))</f>
        <v>0</v>
      </c>
      <c r="Z90" s="141"/>
      <c r="AA90" s="141"/>
      <c r="AB90" s="142">
        <f>+Z90*'1. Standard_Cost'!$B$21+AA90*'1. Standard_Cost'!$C$21</f>
        <v>0</v>
      </c>
      <c r="AC90" s="143"/>
      <c r="AD90" s="144"/>
      <c r="AE90" s="142">
        <f>SUM(AD90,AC90,AB90,Y90,U90,T90,S90,R90)*'1. Standard_Cost'!$B$29</f>
        <v>0</v>
      </c>
      <c r="AF90" s="142">
        <f t="shared" si="147"/>
        <v>0</v>
      </c>
      <c r="AG90" s="141"/>
      <c r="AH90" s="141"/>
      <c r="AI90" s="141"/>
      <c r="AJ90" s="145"/>
      <c r="AK90" s="145"/>
      <c r="AL90" s="145"/>
      <c r="AM90" s="142">
        <f>AG90*'1. Standard_Cost'!$B$25+'Incremental_Cost Year 4'!AH90*'1. Standard_Cost'!$C$25+'Incremental_Cost Year 4'!AI90*'1. Standard_Cost'!$D$25+'Incremental_Cost Year 4'!AJ90+'Incremental_Cost Year 4'!AL90+AK90</f>
        <v>0</v>
      </c>
      <c r="AN90" s="142">
        <f>AM90*'1. Standard_Cost'!$C$29</f>
        <v>0</v>
      </c>
      <c r="AO90" s="160"/>
      <c r="AQ90" s="20">
        <f t="shared" ref="AQ90:AQ92" si="152">L90+M90</f>
        <v>0</v>
      </c>
      <c r="AR90" s="20">
        <f t="shared" ref="AR90:AR92" si="153">AF90</f>
        <v>0</v>
      </c>
      <c r="AS90" s="20">
        <f t="shared" ref="AS90:AS92" si="154">AM90+AN90</f>
        <v>0</v>
      </c>
      <c r="AT90" s="20">
        <f t="shared" ref="AT90:AT92" si="155">SUM(AQ90,AR90,AS90)</f>
        <v>0</v>
      </c>
      <c r="AU90" s="24"/>
      <c r="AV90" s="24">
        <v>0</v>
      </c>
      <c r="AW90" s="24"/>
      <c r="AX90" s="24"/>
      <c r="AY90" s="24"/>
      <c r="AZ90" s="24"/>
      <c r="BA90" s="24"/>
      <c r="BB90" s="25">
        <f t="shared" si="151"/>
        <v>0</v>
      </c>
    </row>
    <row r="91" spans="1:54" ht="46.8" outlineLevel="2">
      <c r="A91" s="132"/>
      <c r="B91" s="136"/>
      <c r="C91" s="231"/>
      <c r="D91" s="84"/>
      <c r="E91" s="84"/>
      <c r="F91" s="84"/>
      <c r="G91" s="83"/>
      <c r="H91" s="209" t="s">
        <v>491</v>
      </c>
      <c r="I91" s="138"/>
      <c r="J91" s="139"/>
      <c r="K91" s="139"/>
      <c r="L91" s="140" t="str">
        <f>IF(I91&lt;&gt;0,((VLOOKUP(I91,'1. Standard_Cost'!$B$4:$D$9,2)+VLOOKUP(I91,'1. Standard_Cost'!$B$4:$D$9,3))*J91*K91),"0")</f>
        <v>0</v>
      </c>
      <c r="M91" s="140">
        <f>L91*'1. Standard_Cost'!$F$4</f>
        <v>0</v>
      </c>
      <c r="N91" s="141"/>
      <c r="O91" s="141"/>
      <c r="P91" s="141"/>
      <c r="Q91" s="141"/>
      <c r="R91" s="142">
        <f>'1. Standard_Cost'!$B$13*N91*P91</f>
        <v>0</v>
      </c>
      <c r="S91" s="142">
        <f>N91*O91*P91*'1. Standard_Cost'!$C$13</f>
        <v>0</v>
      </c>
      <c r="T91" s="142">
        <f>N91*P91*Q91*'1. Standard_Cost'!$D$13</f>
        <v>0</v>
      </c>
      <c r="U91" s="142">
        <f>N91*O91*'1. Standard_Cost'!$E$13</f>
        <v>0</v>
      </c>
      <c r="V91" s="141"/>
      <c r="W91" s="141"/>
      <c r="X91" s="141"/>
      <c r="Y91" s="142">
        <f>+V91*((X91*'1. Standard_Cost'!$B$17)+(W91*X91*'1. Standard_Cost'!$C$17))</f>
        <v>0</v>
      </c>
      <c r="Z91" s="141"/>
      <c r="AA91" s="141"/>
      <c r="AB91" s="142">
        <f>+Z91*'1. Standard_Cost'!$B$21+AA91*'1. Standard_Cost'!$C$21</f>
        <v>0</v>
      </c>
      <c r="AC91" s="143"/>
      <c r="AD91" s="144"/>
      <c r="AE91" s="142">
        <f>SUM(AD91,AC91,AB91,Y91,U91,T91,S91,R91)*'1. Standard_Cost'!$B$29</f>
        <v>0</v>
      </c>
      <c r="AF91" s="142">
        <f t="shared" si="147"/>
        <v>0</v>
      </c>
      <c r="AG91" s="141"/>
      <c r="AH91" s="141"/>
      <c r="AI91" s="141"/>
      <c r="AJ91" s="145"/>
      <c r="AK91" s="145"/>
      <c r="AL91" s="145"/>
      <c r="AM91" s="142">
        <f>AG91*'1. Standard_Cost'!$B$25+'Incremental_Cost Year 4'!AH91*'1. Standard_Cost'!$C$25+'Incremental_Cost Year 4'!AI91*'1. Standard_Cost'!$D$25+'Incremental_Cost Year 4'!AJ91+'Incremental_Cost Year 4'!AL91+AK91</f>
        <v>0</v>
      </c>
      <c r="AN91" s="142">
        <f>AM91*'1. Standard_Cost'!$C$29</f>
        <v>0</v>
      </c>
      <c r="AO91" s="160"/>
      <c r="AQ91" s="20">
        <f t="shared" si="152"/>
        <v>0</v>
      </c>
      <c r="AR91" s="20">
        <f t="shared" si="153"/>
        <v>0</v>
      </c>
      <c r="AS91" s="20">
        <f t="shared" si="154"/>
        <v>0</v>
      </c>
      <c r="AT91" s="20">
        <f t="shared" si="155"/>
        <v>0</v>
      </c>
      <c r="AU91" s="24"/>
      <c r="AV91" s="24"/>
      <c r="AW91" s="24"/>
      <c r="AX91" s="24"/>
      <c r="AY91" s="24"/>
      <c r="AZ91" s="24"/>
      <c r="BA91" s="24"/>
      <c r="BB91" s="25">
        <f t="shared" si="151"/>
        <v>0</v>
      </c>
    </row>
    <row r="92" spans="1:54" outlineLevel="2">
      <c r="A92" s="132"/>
      <c r="B92" s="136"/>
      <c r="C92" s="232"/>
      <c r="D92" s="84"/>
      <c r="E92" s="84"/>
      <c r="F92" s="84"/>
      <c r="G92" s="83"/>
      <c r="H92" s="210" t="s">
        <v>180</v>
      </c>
      <c r="I92" s="138"/>
      <c r="J92" s="139"/>
      <c r="K92" s="139"/>
      <c r="L92" s="140" t="str">
        <f>IF(I92&lt;&gt;0,((VLOOKUP(I92,'1. Standard_Cost'!$B$4:$D$9,2)+VLOOKUP(I92,'1. Standard_Cost'!$B$4:$D$9,3))*J92*K92),"0")</f>
        <v>0</v>
      </c>
      <c r="M92" s="140">
        <f>L92*'1. Standard_Cost'!$F$4</f>
        <v>0</v>
      </c>
      <c r="N92" s="141"/>
      <c r="O92" s="141"/>
      <c r="P92" s="141"/>
      <c r="Q92" s="141"/>
      <c r="R92" s="142">
        <f>'1. Standard_Cost'!$B$13*N92*P92</f>
        <v>0</v>
      </c>
      <c r="S92" s="142">
        <f>N92*O92*P92*'1. Standard_Cost'!$C$13</f>
        <v>0</v>
      </c>
      <c r="T92" s="142">
        <f>N92*P92*Q92*'1. Standard_Cost'!$D$13</f>
        <v>0</v>
      </c>
      <c r="U92" s="142">
        <f>N92*O92*'1. Standard_Cost'!$E$13</f>
        <v>0</v>
      </c>
      <c r="V92" s="141"/>
      <c r="W92" s="141"/>
      <c r="X92" s="141"/>
      <c r="Y92" s="142">
        <f>+V92*((X92*'1. Standard_Cost'!$B$17)+(W92*X92*'1. Standard_Cost'!$C$17))</f>
        <v>0</v>
      </c>
      <c r="Z92" s="141"/>
      <c r="AA92" s="141"/>
      <c r="AB92" s="142">
        <f>+Z92*'1. Standard_Cost'!$B$21+AA92*'1. Standard_Cost'!$C$21</f>
        <v>0</v>
      </c>
      <c r="AC92" s="143"/>
      <c r="AD92" s="144"/>
      <c r="AE92" s="142">
        <f>SUM(AD92,AC92,AB92,Y92,U92,T92,S92,R92)*'1. Standard_Cost'!$B$29</f>
        <v>0</v>
      </c>
      <c r="AF92" s="142">
        <f t="shared" si="147"/>
        <v>0</v>
      </c>
      <c r="AG92" s="141"/>
      <c r="AH92" s="141"/>
      <c r="AI92" s="141"/>
      <c r="AJ92" s="145"/>
      <c r="AK92" s="145"/>
      <c r="AL92" s="145"/>
      <c r="AM92" s="142">
        <f>AG92*'1. Standard_Cost'!$B$25+'Incremental_Cost Year 4'!AH92*'1. Standard_Cost'!$C$25+'Incremental_Cost Year 4'!AI92*'1. Standard_Cost'!$D$25+'Incremental_Cost Year 4'!AJ92+'Incremental_Cost Year 4'!AL92+AK92</f>
        <v>0</v>
      </c>
      <c r="AN92" s="142">
        <f>AM92*'1. Standard_Cost'!$C$29</f>
        <v>0</v>
      </c>
      <c r="AO92" s="160"/>
      <c r="AQ92" s="20">
        <f t="shared" si="152"/>
        <v>0</v>
      </c>
      <c r="AR92" s="20">
        <f t="shared" si="153"/>
        <v>0</v>
      </c>
      <c r="AS92" s="20">
        <f t="shared" si="154"/>
        <v>0</v>
      </c>
      <c r="AT92" s="20">
        <f t="shared" si="155"/>
        <v>0</v>
      </c>
      <c r="AU92" s="24"/>
      <c r="AV92" s="24"/>
      <c r="AW92" s="24"/>
      <c r="AX92" s="24"/>
      <c r="AY92" s="24"/>
      <c r="AZ92" s="24"/>
      <c r="BA92" s="24"/>
      <c r="BB92" s="25">
        <f t="shared" si="151"/>
        <v>0</v>
      </c>
    </row>
    <row r="93" spans="1:54" ht="82.8" outlineLevel="1">
      <c r="A93" s="132"/>
      <c r="B93" s="136"/>
      <c r="C93" s="232"/>
      <c r="D93" s="207" t="s">
        <v>587</v>
      </c>
      <c r="E93" s="86" t="s">
        <v>413</v>
      </c>
      <c r="F93" s="88" t="s">
        <v>441</v>
      </c>
      <c r="G93" s="89" t="s">
        <v>434</v>
      </c>
      <c r="H93" s="180" t="s">
        <v>115</v>
      </c>
      <c r="I93" s="146"/>
      <c r="J93" s="146"/>
      <c r="K93" s="146"/>
      <c r="L93" s="147">
        <f>SUM(L89:L92)</f>
        <v>484500</v>
      </c>
      <c r="M93" s="147">
        <f>SUM(M89:M92)</f>
        <v>80911.5</v>
      </c>
      <c r="N93" s="146"/>
      <c r="O93" s="146"/>
      <c r="P93" s="146"/>
      <c r="Q93" s="146"/>
      <c r="R93" s="147">
        <f t="shared" ref="R93:U93" si="156">SUM(R89:R92)</f>
        <v>0</v>
      </c>
      <c r="S93" s="147">
        <f t="shared" si="156"/>
        <v>0</v>
      </c>
      <c r="T93" s="147">
        <f t="shared" si="156"/>
        <v>0</v>
      </c>
      <c r="U93" s="147">
        <f t="shared" si="156"/>
        <v>0</v>
      </c>
      <c r="V93" s="146"/>
      <c r="W93" s="146"/>
      <c r="X93" s="146"/>
      <c r="Y93" s="147">
        <f>SUM(Y89:Y92)</f>
        <v>0</v>
      </c>
      <c r="Z93" s="146"/>
      <c r="AA93" s="146"/>
      <c r="AB93" s="147">
        <f t="shared" ref="AB93:AF93" si="157">SUM(AB89:AB92)</f>
        <v>380000</v>
      </c>
      <c r="AC93" s="147">
        <f t="shared" si="157"/>
        <v>9000</v>
      </c>
      <c r="AD93" s="147">
        <f t="shared" si="157"/>
        <v>0</v>
      </c>
      <c r="AE93" s="147">
        <f t="shared" si="157"/>
        <v>77800</v>
      </c>
      <c r="AF93" s="147">
        <f t="shared" si="157"/>
        <v>466800</v>
      </c>
      <c r="AG93" s="146"/>
      <c r="AH93" s="146"/>
      <c r="AI93" s="146"/>
      <c r="AJ93" s="147">
        <f t="shared" ref="AJ93:AN93" si="158">SUM(AJ89:AJ92)</f>
        <v>0</v>
      </c>
      <c r="AK93" s="147">
        <f t="shared" si="158"/>
        <v>0</v>
      </c>
      <c r="AL93" s="147">
        <f t="shared" si="158"/>
        <v>0</v>
      </c>
      <c r="AM93" s="147">
        <f t="shared" si="158"/>
        <v>0</v>
      </c>
      <c r="AN93" s="147">
        <f t="shared" si="158"/>
        <v>0</v>
      </c>
      <c r="AO93" s="166"/>
      <c r="AP93" s="32"/>
      <c r="AQ93" s="147">
        <f t="shared" ref="AQ93:BB93" si="159">SUM(AQ89:AQ92)</f>
        <v>565411.5</v>
      </c>
      <c r="AR93" s="147">
        <f t="shared" si="159"/>
        <v>466800</v>
      </c>
      <c r="AS93" s="147">
        <f t="shared" si="159"/>
        <v>0</v>
      </c>
      <c r="AT93" s="147">
        <f t="shared" si="159"/>
        <v>1032211.5</v>
      </c>
      <c r="AU93" s="147">
        <f t="shared" si="159"/>
        <v>565411.5</v>
      </c>
      <c r="AV93" s="147">
        <f t="shared" si="159"/>
        <v>0</v>
      </c>
      <c r="AW93" s="147">
        <f t="shared" si="159"/>
        <v>0</v>
      </c>
      <c r="AX93" s="147">
        <f t="shared" si="159"/>
        <v>0</v>
      </c>
      <c r="AY93" s="147">
        <f t="shared" si="159"/>
        <v>0</v>
      </c>
      <c r="AZ93" s="147">
        <f t="shared" si="159"/>
        <v>0</v>
      </c>
      <c r="BA93" s="147">
        <f t="shared" si="159"/>
        <v>0</v>
      </c>
      <c r="BB93" s="147">
        <f t="shared" si="159"/>
        <v>-466800</v>
      </c>
    </row>
    <row r="94" spans="1:54" ht="124.8" outlineLevel="2">
      <c r="A94" s="132"/>
      <c r="B94" s="136"/>
      <c r="C94" s="38"/>
      <c r="D94" s="137"/>
      <c r="E94" s="137"/>
      <c r="F94" s="87"/>
      <c r="G94" s="82"/>
      <c r="H94" s="209" t="s">
        <v>499</v>
      </c>
      <c r="I94" s="138" t="s">
        <v>4</v>
      </c>
      <c r="J94" s="139">
        <v>3</v>
      </c>
      <c r="K94" s="139">
        <v>2</v>
      </c>
      <c r="L94" s="140">
        <f>IF(I94&lt;&gt;0,((VLOOKUP(I94,'1. Standard_Cost'!$B$4:$D$9,2)+VLOOKUP(I94,'1. Standard_Cost'!$B$4:$D$9,3))*J94*K94),"0")</f>
        <v>484500</v>
      </c>
      <c r="M94" s="140">
        <f>L94*'1. Standard_Cost'!$F$4</f>
        <v>80911.5</v>
      </c>
      <c r="N94" s="141"/>
      <c r="O94" s="141"/>
      <c r="P94" s="141"/>
      <c r="Q94" s="141"/>
      <c r="R94" s="142">
        <f>'1. Standard_Cost'!$B$13*N94*P94</f>
        <v>0</v>
      </c>
      <c r="S94" s="142">
        <f>N94*O94*P94*'1. Standard_Cost'!$C$13</f>
        <v>0</v>
      </c>
      <c r="T94" s="142">
        <f>N94*P94*Q94*'1. Standard_Cost'!$D$13</f>
        <v>0</v>
      </c>
      <c r="U94" s="142">
        <f>N94*O94*'1. Standard_Cost'!$E$13</f>
        <v>0</v>
      </c>
      <c r="V94" s="141"/>
      <c r="W94" s="141"/>
      <c r="X94" s="141"/>
      <c r="Y94" s="142">
        <f>+V94*((X94*'1. Standard_Cost'!$B$17)+(W94*X94*'1. Standard_Cost'!$C$17))</f>
        <v>0</v>
      </c>
      <c r="Z94" s="141"/>
      <c r="AA94" s="141">
        <v>10</v>
      </c>
      <c r="AB94" s="142">
        <f>+Z94*'1. Standard_Cost'!$B$21+AA94*'1. Standard_Cost'!$C$21</f>
        <v>190000</v>
      </c>
      <c r="AC94" s="143">
        <f>2*10*300</f>
        <v>6000</v>
      </c>
      <c r="AD94" s="144"/>
      <c r="AE94" s="142">
        <f>SUM(AD94,AC94,AB94,Y94,U94,T94,S94,R94)*'1. Standard_Cost'!$B$29</f>
        <v>39200</v>
      </c>
      <c r="AF94" s="142">
        <f t="shared" ref="AF94:AF97" si="160">SUM(AE94,AD94,AC94,AB94,Y94,U94,T94,S94,R94)</f>
        <v>235200</v>
      </c>
      <c r="AG94" s="141"/>
      <c r="AH94" s="141"/>
      <c r="AI94" s="141"/>
      <c r="AJ94" s="145"/>
      <c r="AK94" s="145"/>
      <c r="AL94" s="145"/>
      <c r="AM94" s="142">
        <f>AG94*'1. Standard_Cost'!$B$25+'Incremental_Cost Year 4'!AH94*'1. Standard_Cost'!$C$25+'Incremental_Cost Year 4'!AI94*'1. Standard_Cost'!$D$25+'Incremental_Cost Year 4'!AJ94+'Incremental_Cost Year 4'!AL94+AK94</f>
        <v>0</v>
      </c>
      <c r="AN94" s="142">
        <f>AM94*'1. Standard_Cost'!$C$29</f>
        <v>0</v>
      </c>
      <c r="AO94" s="160"/>
      <c r="AQ94" s="20">
        <f t="shared" ref="AQ94" si="161">L94+M94</f>
        <v>565411.5</v>
      </c>
      <c r="AR94" s="20">
        <f t="shared" ref="AR94" si="162">AF94</f>
        <v>235200</v>
      </c>
      <c r="AS94" s="20">
        <f t="shared" ref="AS94" si="163">AM94+AN94</f>
        <v>0</v>
      </c>
      <c r="AT94" s="20">
        <f>SUM(AQ94,AR94,AS94)</f>
        <v>800611.5</v>
      </c>
      <c r="AU94" s="24">
        <f>AQ94</f>
        <v>565411.5</v>
      </c>
      <c r="AV94" s="24"/>
      <c r="AW94" s="24"/>
      <c r="AX94" s="24"/>
      <c r="AY94" s="24"/>
      <c r="AZ94" s="24"/>
      <c r="BA94" s="24"/>
      <c r="BB94" s="25">
        <f t="shared" ref="BB94:BB97" si="164">SUM(AU94:BA94)-AT94</f>
        <v>-235200</v>
      </c>
    </row>
    <row r="95" spans="1:54" ht="46.8" outlineLevel="2">
      <c r="A95" s="132"/>
      <c r="B95" s="136"/>
      <c r="C95" s="38"/>
      <c r="D95" s="84"/>
      <c r="E95" s="84"/>
      <c r="F95" s="84"/>
      <c r="G95" s="83"/>
      <c r="H95" s="209" t="s">
        <v>494</v>
      </c>
      <c r="I95" s="138"/>
      <c r="J95" s="139"/>
      <c r="K95" s="139"/>
      <c r="L95" s="140" t="str">
        <f>IF(I95&lt;&gt;0,((VLOOKUP(I95,'1. Standard_Cost'!$B$4:$D$9,2)+VLOOKUP(I95,'1. Standard_Cost'!$B$4:$D$9,3))*J95*K95),"0")</f>
        <v>0</v>
      </c>
      <c r="M95" s="140">
        <f>L95*'1. Standard_Cost'!$F$4</f>
        <v>0</v>
      </c>
      <c r="N95" s="141"/>
      <c r="O95" s="141"/>
      <c r="P95" s="141"/>
      <c r="Q95" s="141"/>
      <c r="R95" s="142">
        <f>'1. Standard_Cost'!$B$13*N95*P95</f>
        <v>0</v>
      </c>
      <c r="S95" s="142">
        <f>N95*O95*P95*'1. Standard_Cost'!$C$13</f>
        <v>0</v>
      </c>
      <c r="T95" s="142">
        <f>N95*P95*Q95*'1. Standard_Cost'!$D$13</f>
        <v>0</v>
      </c>
      <c r="U95" s="142">
        <f>N95*O95*'1. Standard_Cost'!$E$13</f>
        <v>0</v>
      </c>
      <c r="V95" s="141"/>
      <c r="W95" s="141"/>
      <c r="X95" s="141"/>
      <c r="Y95" s="142">
        <f>+V95*((X95*'1. Standard_Cost'!$B$17)+(W95*X95*'1. Standard_Cost'!$C$17))</f>
        <v>0</v>
      </c>
      <c r="Z95" s="141"/>
      <c r="AA95" s="141"/>
      <c r="AB95" s="142">
        <f>+Z95*'1. Standard_Cost'!$B$21+AA95*'1. Standard_Cost'!$C$21</f>
        <v>0</v>
      </c>
      <c r="AC95" s="143"/>
      <c r="AD95" s="144"/>
      <c r="AE95" s="142">
        <f>SUM(AD95,AC95,AB95,Y95,U95,T95,S95,R95)*'1. Standard_Cost'!$B$29</f>
        <v>0</v>
      </c>
      <c r="AF95" s="142">
        <f t="shared" si="160"/>
        <v>0</v>
      </c>
      <c r="AG95" s="141"/>
      <c r="AH95" s="141"/>
      <c r="AI95" s="141"/>
      <c r="AJ95" s="145"/>
      <c r="AK95" s="145"/>
      <c r="AL95" s="145"/>
      <c r="AM95" s="142">
        <f>AG95*'1. Standard_Cost'!$B$25+'Incremental_Cost Year 4'!AH95*'1. Standard_Cost'!$C$25+'Incremental_Cost Year 4'!AI95*'1. Standard_Cost'!$D$25+'Incremental_Cost Year 4'!AJ95+'Incremental_Cost Year 4'!AL95+AK95</f>
        <v>0</v>
      </c>
      <c r="AN95" s="142">
        <f>AM95*'1. Standard_Cost'!$C$29</f>
        <v>0</v>
      </c>
      <c r="AO95" s="160"/>
      <c r="AQ95" s="20">
        <f t="shared" ref="AQ95:AQ97" si="165">L95+M95</f>
        <v>0</v>
      </c>
      <c r="AR95" s="20">
        <f t="shared" ref="AR95:AR97" si="166">AF95</f>
        <v>0</v>
      </c>
      <c r="AS95" s="20">
        <f t="shared" ref="AS95:AS97" si="167">AM95+AN95</f>
        <v>0</v>
      </c>
      <c r="AT95" s="20">
        <f t="shared" ref="AT95:AT97" si="168">SUM(AQ95,AR95,AS95)</f>
        <v>0</v>
      </c>
      <c r="AU95" s="24"/>
      <c r="AV95" s="24">
        <v>0</v>
      </c>
      <c r="AW95" s="24"/>
      <c r="AX95" s="24"/>
      <c r="AY95" s="24"/>
      <c r="AZ95" s="24"/>
      <c r="BA95" s="24"/>
      <c r="BB95" s="25">
        <f t="shared" si="164"/>
        <v>0</v>
      </c>
    </row>
    <row r="96" spans="1:54" ht="124.8" outlineLevel="2">
      <c r="A96" s="132"/>
      <c r="B96" s="136"/>
      <c r="C96" s="231"/>
      <c r="D96" s="84"/>
      <c r="E96" s="84"/>
      <c r="F96" s="84"/>
      <c r="G96" s="83"/>
      <c r="H96" s="209" t="s">
        <v>497</v>
      </c>
      <c r="I96" s="138"/>
      <c r="J96" s="139"/>
      <c r="K96" s="139"/>
      <c r="L96" s="140" t="str">
        <f>IF(I96&lt;&gt;0,((VLOOKUP(I96,'1. Standard_Cost'!$B$4:$D$9,2)+VLOOKUP(I96,'1. Standard_Cost'!$B$4:$D$9,3))*J96*K96),"0")</f>
        <v>0</v>
      </c>
      <c r="M96" s="140">
        <f>L96*'1. Standard_Cost'!$F$4</f>
        <v>0</v>
      </c>
      <c r="N96" s="141"/>
      <c r="O96" s="141"/>
      <c r="P96" s="141"/>
      <c r="Q96" s="141"/>
      <c r="R96" s="142">
        <f>'1. Standard_Cost'!$B$13*N96*P96</f>
        <v>0</v>
      </c>
      <c r="S96" s="142">
        <f>N96*O96*P96*'1. Standard_Cost'!$C$13</f>
        <v>0</v>
      </c>
      <c r="T96" s="142">
        <f>N96*P96*Q96*'1. Standard_Cost'!$D$13</f>
        <v>0</v>
      </c>
      <c r="U96" s="142">
        <f>N96*O96*'1. Standard_Cost'!$E$13</f>
        <v>0</v>
      </c>
      <c r="V96" s="141"/>
      <c r="W96" s="141"/>
      <c r="X96" s="141"/>
      <c r="Y96" s="142">
        <f>+V96*((X96*'1. Standard_Cost'!$B$17)+(W96*X96*'1. Standard_Cost'!$C$17))</f>
        <v>0</v>
      </c>
      <c r="Z96" s="141"/>
      <c r="AA96" s="141"/>
      <c r="AB96" s="142">
        <f>+Z96*'1. Standard_Cost'!$B$21+AA96*'1. Standard_Cost'!$C$21</f>
        <v>0</v>
      </c>
      <c r="AC96" s="143"/>
      <c r="AD96" s="144"/>
      <c r="AE96" s="142">
        <f>SUM(AD96,AC96,AB96,Y96,U96,T96,S96,R96)*'1. Standard_Cost'!$B$29</f>
        <v>0</v>
      </c>
      <c r="AF96" s="142">
        <f t="shared" si="160"/>
        <v>0</v>
      </c>
      <c r="AG96" s="141"/>
      <c r="AH96" s="141"/>
      <c r="AI96" s="141"/>
      <c r="AJ96" s="145"/>
      <c r="AK96" s="145"/>
      <c r="AL96" s="145"/>
      <c r="AM96" s="142">
        <f>AG96*'1. Standard_Cost'!$B$25+'Incremental_Cost Year 4'!AH96*'1. Standard_Cost'!$C$25+'Incremental_Cost Year 4'!AI96*'1. Standard_Cost'!$D$25+'Incremental_Cost Year 4'!AJ96+'Incremental_Cost Year 4'!AL96+AK96</f>
        <v>0</v>
      </c>
      <c r="AN96" s="142">
        <f>AM96*'1. Standard_Cost'!$C$29</f>
        <v>0</v>
      </c>
      <c r="AO96" s="160"/>
      <c r="AQ96" s="20">
        <f t="shared" si="165"/>
        <v>0</v>
      </c>
      <c r="AR96" s="20">
        <f t="shared" si="166"/>
        <v>0</v>
      </c>
      <c r="AS96" s="20">
        <f t="shared" si="167"/>
        <v>0</v>
      </c>
      <c r="AT96" s="20">
        <f t="shared" si="168"/>
        <v>0</v>
      </c>
      <c r="AU96" s="24"/>
      <c r="AV96" s="24"/>
      <c r="AW96" s="24"/>
      <c r="AX96" s="24">
        <f>AT96-AU96</f>
        <v>0</v>
      </c>
      <c r="AY96" s="24"/>
      <c r="AZ96" s="24"/>
      <c r="BA96" s="24"/>
      <c r="BB96" s="25">
        <f t="shared" si="164"/>
        <v>0</v>
      </c>
    </row>
    <row r="97" spans="1:54" ht="46.8" outlineLevel="2">
      <c r="A97" s="132"/>
      <c r="B97" s="136"/>
      <c r="C97" s="232"/>
      <c r="D97" s="84"/>
      <c r="E97" s="84"/>
      <c r="F97" s="84"/>
      <c r="G97" s="83"/>
      <c r="H97" s="209" t="s">
        <v>495</v>
      </c>
      <c r="I97" s="138"/>
      <c r="J97" s="139"/>
      <c r="K97" s="139"/>
      <c r="L97" s="140" t="str">
        <f>IF(I97&lt;&gt;0,((VLOOKUP(I97,'1. Standard_Cost'!$B$4:$D$9,2)+VLOOKUP(I97,'1. Standard_Cost'!$B$4:$D$9,3))*J97*K97),"0")</f>
        <v>0</v>
      </c>
      <c r="M97" s="140">
        <f>L97*'1. Standard_Cost'!$F$4</f>
        <v>0</v>
      </c>
      <c r="N97" s="141"/>
      <c r="O97" s="141"/>
      <c r="P97" s="141"/>
      <c r="Q97" s="141"/>
      <c r="R97" s="142">
        <f>'1. Standard_Cost'!$B$13*N97*P97</f>
        <v>0</v>
      </c>
      <c r="S97" s="142">
        <f>N97*O97*P97*'1. Standard_Cost'!$C$13</f>
        <v>0</v>
      </c>
      <c r="T97" s="142">
        <f>N97*P97*Q97*'1. Standard_Cost'!$D$13</f>
        <v>0</v>
      </c>
      <c r="U97" s="142">
        <f>N97*O97*'1. Standard_Cost'!$E$13</f>
        <v>0</v>
      </c>
      <c r="V97" s="141"/>
      <c r="W97" s="141"/>
      <c r="X97" s="141"/>
      <c r="Y97" s="142">
        <f>+V97*((X97*'1. Standard_Cost'!$B$17)+(W97*X97*'1. Standard_Cost'!$C$17))</f>
        <v>0</v>
      </c>
      <c r="Z97" s="141"/>
      <c r="AA97" s="141"/>
      <c r="AB97" s="142">
        <f>+Z97*'1. Standard_Cost'!$B$21+AA97*'1. Standard_Cost'!$C$21</f>
        <v>0</v>
      </c>
      <c r="AC97" s="143"/>
      <c r="AD97" s="144"/>
      <c r="AE97" s="142">
        <f>SUM(AD97,AC97,AB97,Y97,U97,T97,S97,R97)*'1. Standard_Cost'!$B$29</f>
        <v>0</v>
      </c>
      <c r="AF97" s="142">
        <f t="shared" si="160"/>
        <v>0</v>
      </c>
      <c r="AG97" s="141"/>
      <c r="AH97" s="141"/>
      <c r="AI97" s="141"/>
      <c r="AJ97" s="145"/>
      <c r="AK97" s="145"/>
      <c r="AL97" s="145"/>
      <c r="AM97" s="142">
        <f>AG97*'1. Standard_Cost'!$B$25+'Incremental_Cost Year 4'!AH97*'1. Standard_Cost'!$C$25+'Incremental_Cost Year 4'!AI97*'1. Standard_Cost'!$D$25+'Incremental_Cost Year 4'!AJ97+'Incremental_Cost Year 4'!AL97+AK97</f>
        <v>0</v>
      </c>
      <c r="AN97" s="142">
        <f>AM97*'1. Standard_Cost'!$C$29</f>
        <v>0</v>
      </c>
      <c r="AO97" s="160"/>
      <c r="AQ97" s="20">
        <f t="shared" si="165"/>
        <v>0</v>
      </c>
      <c r="AR97" s="20">
        <f t="shared" si="166"/>
        <v>0</v>
      </c>
      <c r="AS97" s="20">
        <f t="shared" si="167"/>
        <v>0</v>
      </c>
      <c r="AT97" s="20">
        <f t="shared" si="168"/>
        <v>0</v>
      </c>
      <c r="AU97" s="24">
        <f>AT97</f>
        <v>0</v>
      </c>
      <c r="AV97" s="24"/>
      <c r="AW97" s="24"/>
      <c r="AX97" s="24"/>
      <c r="AY97" s="24"/>
      <c r="AZ97" s="24"/>
      <c r="BA97" s="24"/>
      <c r="BB97" s="25">
        <f t="shared" si="164"/>
        <v>0</v>
      </c>
    </row>
    <row r="98" spans="1:54" ht="96.6" outlineLevel="1">
      <c r="A98" s="132"/>
      <c r="B98" s="136"/>
      <c r="C98" s="232"/>
      <c r="D98" s="207" t="s">
        <v>587</v>
      </c>
      <c r="E98" s="86" t="s">
        <v>414</v>
      </c>
      <c r="F98" s="88" t="s">
        <v>438</v>
      </c>
      <c r="G98" s="89" t="s">
        <v>434</v>
      </c>
      <c r="H98" s="180" t="s">
        <v>114</v>
      </c>
      <c r="I98" s="146"/>
      <c r="J98" s="146"/>
      <c r="K98" s="146"/>
      <c r="L98" s="147">
        <f>SUM(L94:L97)</f>
        <v>484500</v>
      </c>
      <c r="M98" s="147">
        <f>SUM(M94:M97)</f>
        <v>80911.5</v>
      </c>
      <c r="N98" s="146"/>
      <c r="O98" s="146"/>
      <c r="P98" s="146"/>
      <c r="Q98" s="146"/>
      <c r="R98" s="147">
        <f t="shared" ref="R98:U98" si="169">SUM(R94:R97)</f>
        <v>0</v>
      </c>
      <c r="S98" s="147">
        <f t="shared" si="169"/>
        <v>0</v>
      </c>
      <c r="T98" s="147">
        <f t="shared" si="169"/>
        <v>0</v>
      </c>
      <c r="U98" s="147">
        <f t="shared" si="169"/>
        <v>0</v>
      </c>
      <c r="V98" s="146"/>
      <c r="W98" s="146"/>
      <c r="X98" s="146"/>
      <c r="Y98" s="147">
        <f>SUM(Y94:Y97)</f>
        <v>0</v>
      </c>
      <c r="Z98" s="146"/>
      <c r="AA98" s="146"/>
      <c r="AB98" s="147">
        <f t="shared" ref="AB98:AF98" si="170">SUM(AB94:AB97)</f>
        <v>190000</v>
      </c>
      <c r="AC98" s="147">
        <f t="shared" si="170"/>
        <v>6000</v>
      </c>
      <c r="AD98" s="147">
        <f t="shared" si="170"/>
        <v>0</v>
      </c>
      <c r="AE98" s="147">
        <f t="shared" si="170"/>
        <v>39200</v>
      </c>
      <c r="AF98" s="147">
        <f t="shared" si="170"/>
        <v>235200</v>
      </c>
      <c r="AG98" s="146"/>
      <c r="AH98" s="146"/>
      <c r="AI98" s="146"/>
      <c r="AJ98" s="147">
        <f t="shared" ref="AJ98:AN98" si="171">SUM(AJ94:AJ97)</f>
        <v>0</v>
      </c>
      <c r="AK98" s="147">
        <f t="shared" si="171"/>
        <v>0</v>
      </c>
      <c r="AL98" s="147">
        <f t="shared" si="171"/>
        <v>0</v>
      </c>
      <c r="AM98" s="147">
        <f t="shared" si="171"/>
        <v>0</v>
      </c>
      <c r="AN98" s="147">
        <f t="shared" si="171"/>
        <v>0</v>
      </c>
      <c r="AO98" s="166"/>
      <c r="AP98" s="32"/>
      <c r="AQ98" s="147">
        <f t="shared" ref="AQ98:BB98" si="172">SUM(AQ94:AQ97)</f>
        <v>565411.5</v>
      </c>
      <c r="AR98" s="147">
        <f t="shared" si="172"/>
        <v>235200</v>
      </c>
      <c r="AS98" s="147">
        <f t="shared" si="172"/>
        <v>0</v>
      </c>
      <c r="AT98" s="147">
        <f t="shared" si="172"/>
        <v>800611.5</v>
      </c>
      <c r="AU98" s="147">
        <f t="shared" si="172"/>
        <v>565411.5</v>
      </c>
      <c r="AV98" s="147">
        <f t="shared" si="172"/>
        <v>0</v>
      </c>
      <c r="AW98" s="147">
        <f t="shared" si="172"/>
        <v>0</v>
      </c>
      <c r="AX98" s="147">
        <f t="shared" si="172"/>
        <v>0</v>
      </c>
      <c r="AY98" s="147">
        <f t="shared" si="172"/>
        <v>0</v>
      </c>
      <c r="AZ98" s="147">
        <f t="shared" si="172"/>
        <v>0</v>
      </c>
      <c r="BA98" s="147">
        <f t="shared" si="172"/>
        <v>0</v>
      </c>
      <c r="BB98" s="147">
        <f t="shared" si="172"/>
        <v>-235200</v>
      </c>
    </row>
    <row r="99" spans="1:54" ht="124.8" outlineLevel="2">
      <c r="A99" s="132"/>
      <c r="B99" s="136"/>
      <c r="C99" s="38"/>
      <c r="D99" s="137"/>
      <c r="E99" s="137"/>
      <c r="F99" s="87"/>
      <c r="G99" s="82"/>
      <c r="H99" s="209" t="s">
        <v>568</v>
      </c>
      <c r="I99" s="138"/>
      <c r="J99" s="139"/>
      <c r="K99" s="139"/>
      <c r="L99" s="140" t="str">
        <f>IF(I99&lt;&gt;0,((VLOOKUP(I99,'1. Standard_Cost'!$B$4:$D$9,2)+VLOOKUP(I99,'1. Standard_Cost'!$B$4:$D$9,3))*J99*K99),"0")</f>
        <v>0</v>
      </c>
      <c r="M99" s="140">
        <f>L99*'1. Standard_Cost'!$F$4</f>
        <v>0</v>
      </c>
      <c r="N99" s="141"/>
      <c r="O99" s="141"/>
      <c r="P99" s="141"/>
      <c r="Q99" s="141"/>
      <c r="R99" s="142">
        <f>'1. Standard_Cost'!$B$13*N99*P99</f>
        <v>0</v>
      </c>
      <c r="S99" s="142">
        <f>N99*O99*P99*'1. Standard_Cost'!$C$13</f>
        <v>0</v>
      </c>
      <c r="T99" s="142">
        <f>N99*P99*Q99*'1. Standard_Cost'!$D$13</f>
        <v>0</v>
      </c>
      <c r="U99" s="142">
        <f>N99*O99*'1. Standard_Cost'!$E$13</f>
        <v>0</v>
      </c>
      <c r="V99" s="141"/>
      <c r="W99" s="141"/>
      <c r="X99" s="141"/>
      <c r="Y99" s="142">
        <f>+V99*((X99*'1. Standard_Cost'!$B$17)+(W99*X99*'1. Standard_Cost'!$C$17))</f>
        <v>0</v>
      </c>
      <c r="Z99" s="141"/>
      <c r="AA99" s="141"/>
      <c r="AB99" s="142">
        <f>+Z99*'1. Standard_Cost'!$B$21+AA99*'1. Standard_Cost'!$C$21</f>
        <v>0</v>
      </c>
      <c r="AC99" s="143"/>
      <c r="AD99" s="144"/>
      <c r="AE99" s="142">
        <f>SUM(AD99,AC99,AB99,Y99,U99,T99,S99,R99)*'1. Standard_Cost'!$B$29</f>
        <v>0</v>
      </c>
      <c r="AF99" s="142">
        <f t="shared" ref="AF99:AF102" si="173">SUM(AE99,AD99,AC99,AB99,Y99,U99,T99,S99,R99)</f>
        <v>0</v>
      </c>
      <c r="AG99" s="141"/>
      <c r="AH99" s="141"/>
      <c r="AI99" s="141"/>
      <c r="AJ99" s="145"/>
      <c r="AK99" s="145"/>
      <c r="AL99" s="145"/>
      <c r="AM99" s="142">
        <f>AG99*'1. Standard_Cost'!$B$25+'Incremental_Cost Year 4'!AH99*'1. Standard_Cost'!$C$25+'Incremental_Cost Year 4'!AI99*'1. Standard_Cost'!$D$25+'Incremental_Cost Year 4'!AJ99+'Incremental_Cost Year 4'!AL99+AK99</f>
        <v>0</v>
      </c>
      <c r="AN99" s="142">
        <f>AM99*'1. Standard_Cost'!$C$29</f>
        <v>0</v>
      </c>
      <c r="AO99" s="160"/>
      <c r="AQ99" s="20">
        <f t="shared" ref="AQ99" si="174">L99+M99</f>
        <v>0</v>
      </c>
      <c r="AR99" s="20">
        <f t="shared" ref="AR99" si="175">AF99</f>
        <v>0</v>
      </c>
      <c r="AS99" s="20">
        <f t="shared" ref="AS99" si="176">AM99+AN99</f>
        <v>0</v>
      </c>
      <c r="AT99" s="20">
        <f>SUM(AQ99,AR99,AS99)</f>
        <v>0</v>
      </c>
      <c r="AU99" s="24"/>
      <c r="AV99" s="24"/>
      <c r="AW99" s="24"/>
      <c r="AX99" s="24">
        <f>AT99-AU99</f>
        <v>0</v>
      </c>
      <c r="AY99" s="24"/>
      <c r="AZ99" s="24"/>
      <c r="BA99" s="24"/>
      <c r="BB99" s="25">
        <f t="shared" ref="BB99:BB102" si="177">SUM(AU99:BA99)-AT99</f>
        <v>0</v>
      </c>
    </row>
    <row r="100" spans="1:54" ht="46.8" outlineLevel="2">
      <c r="A100" s="132"/>
      <c r="B100" s="136"/>
      <c r="C100" s="38"/>
      <c r="D100" s="84"/>
      <c r="E100" s="84"/>
      <c r="F100" s="84"/>
      <c r="G100" s="83"/>
      <c r="H100" s="209" t="s">
        <v>498</v>
      </c>
      <c r="I100" s="138"/>
      <c r="J100" s="139"/>
      <c r="K100" s="139"/>
      <c r="L100" s="140" t="str">
        <f>IF(I100&lt;&gt;0,((VLOOKUP(I100,'1. Standard_Cost'!$B$4:$D$9,2)+VLOOKUP(I100,'1. Standard_Cost'!$B$4:$D$9,3))*J100*K100),"0")</f>
        <v>0</v>
      </c>
      <c r="M100" s="140">
        <f>L100*'1. Standard_Cost'!$F$4</f>
        <v>0</v>
      </c>
      <c r="N100" s="141"/>
      <c r="O100" s="141"/>
      <c r="P100" s="141"/>
      <c r="Q100" s="141"/>
      <c r="R100" s="142">
        <f>'1. Standard_Cost'!$B$13*N100*P100</f>
        <v>0</v>
      </c>
      <c r="S100" s="142">
        <f>N100*O100*P100*'1. Standard_Cost'!$C$13</f>
        <v>0</v>
      </c>
      <c r="T100" s="142">
        <f>N100*P100*Q100*'1. Standard_Cost'!$D$13</f>
        <v>0</v>
      </c>
      <c r="U100" s="142">
        <f>N100*O100*'1. Standard_Cost'!$E$13</f>
        <v>0</v>
      </c>
      <c r="V100" s="141"/>
      <c r="W100" s="141"/>
      <c r="X100" s="141"/>
      <c r="Y100" s="142">
        <f>+V100*((X100*'1. Standard_Cost'!$B$17)+(W100*X100*'1. Standard_Cost'!$C$17))</f>
        <v>0</v>
      </c>
      <c r="Z100" s="141"/>
      <c r="AA100" s="141"/>
      <c r="AB100" s="142">
        <f>+Z100*'1. Standard_Cost'!$B$21+AA100*'1. Standard_Cost'!$C$21</f>
        <v>0</v>
      </c>
      <c r="AC100" s="143"/>
      <c r="AD100" s="144"/>
      <c r="AE100" s="142">
        <f>SUM(AD100,AC100,AB100,Y100,U100,T100,S100,R100)*'1. Standard_Cost'!$B$29</f>
        <v>0</v>
      </c>
      <c r="AF100" s="142">
        <f t="shared" si="173"/>
        <v>0</v>
      </c>
      <c r="AG100" s="141"/>
      <c r="AH100" s="141"/>
      <c r="AI100" s="141"/>
      <c r="AJ100" s="145"/>
      <c r="AK100" s="145"/>
      <c r="AL100" s="145"/>
      <c r="AM100" s="142">
        <f>AG100*'1. Standard_Cost'!$B$25+'Incremental_Cost Year 4'!AH100*'1. Standard_Cost'!$C$25+'Incremental_Cost Year 4'!AI100*'1. Standard_Cost'!$D$25+'Incremental_Cost Year 4'!AJ100+'Incremental_Cost Year 4'!AL100+AK100</f>
        <v>0</v>
      </c>
      <c r="AN100" s="142">
        <f>AM100*'1. Standard_Cost'!$C$29</f>
        <v>0</v>
      </c>
      <c r="AO100" s="160"/>
      <c r="AQ100" s="20">
        <f t="shared" ref="AQ100:AQ102" si="178">L100+M100</f>
        <v>0</v>
      </c>
      <c r="AR100" s="20">
        <f t="shared" ref="AR100:AR102" si="179">AF100</f>
        <v>0</v>
      </c>
      <c r="AS100" s="20">
        <f t="shared" ref="AS100:AS102" si="180">AM100+AN100</f>
        <v>0</v>
      </c>
      <c r="AT100" s="20">
        <f t="shared" ref="AT100:AT102" si="181">SUM(AQ100,AR100,AS100)</f>
        <v>0</v>
      </c>
      <c r="AU100" s="24"/>
      <c r="AV100" s="24">
        <v>0</v>
      </c>
      <c r="AW100" s="24"/>
      <c r="AX100" s="24"/>
      <c r="AY100" s="24"/>
      <c r="AZ100" s="24"/>
      <c r="BA100" s="24"/>
      <c r="BB100" s="25">
        <f t="shared" si="177"/>
        <v>0</v>
      </c>
    </row>
    <row r="101" spans="1:54" outlineLevel="2">
      <c r="A101" s="132"/>
      <c r="B101" s="136"/>
      <c r="C101" s="231"/>
      <c r="D101" s="84"/>
      <c r="E101" s="84"/>
      <c r="F101" s="84"/>
      <c r="G101" s="83"/>
      <c r="H101" s="210" t="s">
        <v>416</v>
      </c>
      <c r="I101" s="138"/>
      <c r="J101" s="139"/>
      <c r="K101" s="139"/>
      <c r="L101" s="140" t="str">
        <f>IF(I101&lt;&gt;0,((VLOOKUP(I101,'1. Standard_Cost'!$B$4:$D$9,2)+VLOOKUP(I101,'1. Standard_Cost'!$B$4:$D$9,3))*J101*K101),"0")</f>
        <v>0</v>
      </c>
      <c r="M101" s="140">
        <f>L101*'1. Standard_Cost'!$F$4</f>
        <v>0</v>
      </c>
      <c r="N101" s="141"/>
      <c r="O101" s="141"/>
      <c r="P101" s="141"/>
      <c r="Q101" s="141"/>
      <c r="R101" s="142">
        <f>'1. Standard_Cost'!$B$13*N101*P101</f>
        <v>0</v>
      </c>
      <c r="S101" s="142">
        <f>N101*O101*P101*'1. Standard_Cost'!$C$13</f>
        <v>0</v>
      </c>
      <c r="T101" s="142">
        <f>N101*P101*Q101*'1. Standard_Cost'!$D$13</f>
        <v>0</v>
      </c>
      <c r="U101" s="142">
        <f>N101*O101*'1. Standard_Cost'!$E$13</f>
        <v>0</v>
      </c>
      <c r="V101" s="141"/>
      <c r="W101" s="141"/>
      <c r="X101" s="141"/>
      <c r="Y101" s="142">
        <f>+V101*((X101*'1. Standard_Cost'!$B$17)+(W101*X101*'1. Standard_Cost'!$C$17))</f>
        <v>0</v>
      </c>
      <c r="Z101" s="141"/>
      <c r="AA101" s="141"/>
      <c r="AB101" s="142">
        <f>+Z101*'1. Standard_Cost'!$B$21+AA101*'1. Standard_Cost'!$C$21</f>
        <v>0</v>
      </c>
      <c r="AC101" s="143"/>
      <c r="AD101" s="144"/>
      <c r="AE101" s="142">
        <f>SUM(AD101,AC101,AB101,Y101,U101,T101,S101,R101)*'1. Standard_Cost'!$B$29</f>
        <v>0</v>
      </c>
      <c r="AF101" s="142">
        <f t="shared" si="173"/>
        <v>0</v>
      </c>
      <c r="AG101" s="141"/>
      <c r="AH101" s="141"/>
      <c r="AI101" s="141"/>
      <c r="AJ101" s="145"/>
      <c r="AK101" s="145"/>
      <c r="AL101" s="145"/>
      <c r="AM101" s="142">
        <f>AG101*'1. Standard_Cost'!$B$25+'Incremental_Cost Year 4'!AH101*'1. Standard_Cost'!$C$25+'Incremental_Cost Year 4'!AI101*'1. Standard_Cost'!$D$25+'Incremental_Cost Year 4'!AJ101+'Incremental_Cost Year 4'!AL101+AK101</f>
        <v>0</v>
      </c>
      <c r="AN101" s="142">
        <f>AM101*'1. Standard_Cost'!$C$29</f>
        <v>0</v>
      </c>
      <c r="AO101" s="160"/>
      <c r="AQ101" s="20">
        <f t="shared" si="178"/>
        <v>0</v>
      </c>
      <c r="AR101" s="20">
        <f t="shared" si="179"/>
        <v>0</v>
      </c>
      <c r="AS101" s="20">
        <f t="shared" si="180"/>
        <v>0</v>
      </c>
      <c r="AT101" s="20">
        <f t="shared" si="181"/>
        <v>0</v>
      </c>
      <c r="AU101" s="24"/>
      <c r="AV101" s="24"/>
      <c r="AW101" s="24"/>
      <c r="AX101" s="24"/>
      <c r="AY101" s="24"/>
      <c r="AZ101" s="24"/>
      <c r="BA101" s="24"/>
      <c r="BB101" s="25">
        <f t="shared" si="177"/>
        <v>0</v>
      </c>
    </row>
    <row r="102" spans="1:54" outlineLevel="2">
      <c r="A102" s="132"/>
      <c r="B102" s="136"/>
      <c r="C102" s="232"/>
      <c r="D102" s="84"/>
      <c r="E102" s="84"/>
      <c r="F102" s="84"/>
      <c r="G102" s="83"/>
      <c r="H102" s="210" t="s">
        <v>180</v>
      </c>
      <c r="I102" s="138"/>
      <c r="J102" s="139"/>
      <c r="K102" s="139"/>
      <c r="L102" s="140" t="str">
        <f>IF(I102&lt;&gt;0,((VLOOKUP(I102,'1. Standard_Cost'!$B$4:$D$9,2)+VLOOKUP(I102,'1. Standard_Cost'!$B$4:$D$9,3))*J102*K102),"0")</f>
        <v>0</v>
      </c>
      <c r="M102" s="140">
        <f>L102*'1. Standard_Cost'!$F$4</f>
        <v>0</v>
      </c>
      <c r="N102" s="141"/>
      <c r="O102" s="141"/>
      <c r="P102" s="141"/>
      <c r="Q102" s="141"/>
      <c r="R102" s="142">
        <f>'1. Standard_Cost'!$B$13*N102*P102</f>
        <v>0</v>
      </c>
      <c r="S102" s="142">
        <f>N102*O102*P102*'1. Standard_Cost'!$C$13</f>
        <v>0</v>
      </c>
      <c r="T102" s="142">
        <f>N102*P102*Q102*'1. Standard_Cost'!$D$13</f>
        <v>0</v>
      </c>
      <c r="U102" s="142">
        <f>N102*O102*'1. Standard_Cost'!$E$13</f>
        <v>0</v>
      </c>
      <c r="V102" s="141"/>
      <c r="W102" s="141"/>
      <c r="X102" s="141"/>
      <c r="Y102" s="142">
        <f>+V102*((X102*'1. Standard_Cost'!$B$17)+(W102*X102*'1. Standard_Cost'!$C$17))</f>
        <v>0</v>
      </c>
      <c r="Z102" s="141"/>
      <c r="AA102" s="141"/>
      <c r="AB102" s="142">
        <f>+Z102*'1. Standard_Cost'!$B$21+AA102*'1. Standard_Cost'!$C$21</f>
        <v>0</v>
      </c>
      <c r="AC102" s="143"/>
      <c r="AD102" s="144"/>
      <c r="AE102" s="142">
        <f>SUM(AD102,AC102,AB102,Y102,U102,T102,S102,R102)*'1. Standard_Cost'!$B$29</f>
        <v>0</v>
      </c>
      <c r="AF102" s="142">
        <f t="shared" si="173"/>
        <v>0</v>
      </c>
      <c r="AG102" s="141"/>
      <c r="AH102" s="141"/>
      <c r="AI102" s="141"/>
      <c r="AJ102" s="145"/>
      <c r="AK102" s="145"/>
      <c r="AL102" s="145"/>
      <c r="AM102" s="142">
        <f>AG102*'1. Standard_Cost'!$B$25+'Incremental_Cost Year 4'!AH102*'1. Standard_Cost'!$C$25+'Incremental_Cost Year 4'!AI102*'1. Standard_Cost'!$D$25+'Incremental_Cost Year 4'!AJ102+'Incremental_Cost Year 4'!AL102+AK102</f>
        <v>0</v>
      </c>
      <c r="AN102" s="142">
        <f>AM102*'1. Standard_Cost'!$C$29</f>
        <v>0</v>
      </c>
      <c r="AO102" s="160"/>
      <c r="AQ102" s="20">
        <f t="shared" si="178"/>
        <v>0</v>
      </c>
      <c r="AR102" s="20">
        <f t="shared" si="179"/>
        <v>0</v>
      </c>
      <c r="AS102" s="20">
        <f t="shared" si="180"/>
        <v>0</v>
      </c>
      <c r="AT102" s="20">
        <f t="shared" si="181"/>
        <v>0</v>
      </c>
      <c r="AU102" s="24"/>
      <c r="AV102" s="24"/>
      <c r="AW102" s="24"/>
      <c r="AX102" s="24"/>
      <c r="AY102" s="24"/>
      <c r="AZ102" s="24"/>
      <c r="BA102" s="24"/>
      <c r="BB102" s="25">
        <f t="shared" si="177"/>
        <v>0</v>
      </c>
    </row>
    <row r="103" spans="1:54" ht="82.8" outlineLevel="1">
      <c r="A103" s="132"/>
      <c r="B103" s="136"/>
      <c r="C103" s="232"/>
      <c r="D103" s="46" t="s">
        <v>588</v>
      </c>
      <c r="E103" s="86" t="s">
        <v>415</v>
      </c>
      <c r="F103" s="88" t="s">
        <v>438</v>
      </c>
      <c r="G103" s="89" t="s">
        <v>443</v>
      </c>
      <c r="H103" s="180" t="s">
        <v>418</v>
      </c>
      <c r="I103" s="146"/>
      <c r="J103" s="146"/>
      <c r="K103" s="146"/>
      <c r="L103" s="147">
        <f>SUM(L99:L102)</f>
        <v>0</v>
      </c>
      <c r="M103" s="147">
        <f>SUM(M99:M102)</f>
        <v>0</v>
      </c>
      <c r="N103" s="146"/>
      <c r="O103" s="146"/>
      <c r="P103" s="146"/>
      <c r="Q103" s="146"/>
      <c r="R103" s="147">
        <f t="shared" ref="R103:U103" si="182">SUM(R99:R102)</f>
        <v>0</v>
      </c>
      <c r="S103" s="147">
        <f t="shared" si="182"/>
        <v>0</v>
      </c>
      <c r="T103" s="147">
        <f t="shared" si="182"/>
        <v>0</v>
      </c>
      <c r="U103" s="147">
        <f t="shared" si="182"/>
        <v>0</v>
      </c>
      <c r="V103" s="146"/>
      <c r="W103" s="146"/>
      <c r="X103" s="146"/>
      <c r="Y103" s="147">
        <f>SUM(Y99:Y102)</f>
        <v>0</v>
      </c>
      <c r="Z103" s="146"/>
      <c r="AA103" s="146"/>
      <c r="AB103" s="147">
        <f t="shared" ref="AB103:AF103" si="183">SUM(AB99:AB102)</f>
        <v>0</v>
      </c>
      <c r="AC103" s="147">
        <f t="shared" si="183"/>
        <v>0</v>
      </c>
      <c r="AD103" s="147">
        <f t="shared" si="183"/>
        <v>0</v>
      </c>
      <c r="AE103" s="147">
        <f t="shared" si="183"/>
        <v>0</v>
      </c>
      <c r="AF103" s="147">
        <f t="shared" si="183"/>
        <v>0</v>
      </c>
      <c r="AG103" s="146"/>
      <c r="AH103" s="146"/>
      <c r="AI103" s="146"/>
      <c r="AJ103" s="147">
        <f t="shared" ref="AJ103:AN103" si="184">SUM(AJ99:AJ102)</f>
        <v>0</v>
      </c>
      <c r="AK103" s="147">
        <f t="shared" si="184"/>
        <v>0</v>
      </c>
      <c r="AL103" s="147">
        <f t="shared" si="184"/>
        <v>0</v>
      </c>
      <c r="AM103" s="147">
        <f t="shared" si="184"/>
        <v>0</v>
      </c>
      <c r="AN103" s="147">
        <f t="shared" si="184"/>
        <v>0</v>
      </c>
      <c r="AO103" s="166"/>
      <c r="AP103" s="32"/>
      <c r="AQ103" s="147">
        <f t="shared" ref="AQ103:BB103" si="185">SUM(AQ99:AQ102)</f>
        <v>0</v>
      </c>
      <c r="AR103" s="147">
        <f t="shared" si="185"/>
        <v>0</v>
      </c>
      <c r="AS103" s="147">
        <f t="shared" si="185"/>
        <v>0</v>
      </c>
      <c r="AT103" s="147">
        <f t="shared" si="185"/>
        <v>0</v>
      </c>
      <c r="AU103" s="147">
        <f t="shared" si="185"/>
        <v>0</v>
      </c>
      <c r="AV103" s="147">
        <f t="shared" si="185"/>
        <v>0</v>
      </c>
      <c r="AW103" s="147">
        <f t="shared" si="185"/>
        <v>0</v>
      </c>
      <c r="AX103" s="147">
        <f t="shared" si="185"/>
        <v>0</v>
      </c>
      <c r="AY103" s="147">
        <f t="shared" si="185"/>
        <v>0</v>
      </c>
      <c r="AZ103" s="147">
        <f t="shared" si="185"/>
        <v>0</v>
      </c>
      <c r="BA103" s="147">
        <f t="shared" si="185"/>
        <v>0</v>
      </c>
      <c r="BB103" s="147">
        <f t="shared" si="185"/>
        <v>0</v>
      </c>
    </row>
    <row r="104" spans="1:54" ht="124.8" outlineLevel="2">
      <c r="A104" s="132"/>
      <c r="B104" s="136"/>
      <c r="C104" s="38"/>
      <c r="D104" s="137"/>
      <c r="E104" s="137"/>
      <c r="F104" s="87"/>
      <c r="G104" s="82"/>
      <c r="H104" s="209" t="s">
        <v>500</v>
      </c>
      <c r="I104" s="138" t="s">
        <v>4</v>
      </c>
      <c r="J104" s="139">
        <v>3</v>
      </c>
      <c r="K104" s="139">
        <v>2</v>
      </c>
      <c r="L104" s="140">
        <f>IF(I104&lt;&gt;0,((VLOOKUP(I104,'1. Standard_Cost'!$B$4:$D$9,2)+VLOOKUP(I104,'1. Standard_Cost'!$B$4:$D$9,3))*J104*K104),"0")</f>
        <v>484500</v>
      </c>
      <c r="M104" s="140">
        <f>L104*'1. Standard_Cost'!$F$4</f>
        <v>80911.5</v>
      </c>
      <c r="N104" s="141"/>
      <c r="O104" s="141"/>
      <c r="P104" s="141"/>
      <c r="Q104" s="141"/>
      <c r="R104" s="142">
        <f>'1. Standard_Cost'!$B$13*N104*P104</f>
        <v>0</v>
      </c>
      <c r="S104" s="142">
        <f>N104*O104*P104*'1. Standard_Cost'!$C$13</f>
        <v>0</v>
      </c>
      <c r="T104" s="142">
        <f>N104*P104*Q104*'1. Standard_Cost'!$D$13</f>
        <v>0</v>
      </c>
      <c r="U104" s="142">
        <f>N104*O104*'1. Standard_Cost'!$E$13</f>
        <v>0</v>
      </c>
      <c r="V104" s="141"/>
      <c r="W104" s="141"/>
      <c r="X104" s="141"/>
      <c r="Y104" s="142">
        <f>+V104*((X104*'1. Standard_Cost'!$B$17)+(W104*X104*'1. Standard_Cost'!$C$17))</f>
        <v>0</v>
      </c>
      <c r="Z104" s="141"/>
      <c r="AA104" s="141">
        <v>10</v>
      </c>
      <c r="AB104" s="142">
        <f>+Z104*'1. Standard_Cost'!$B$21+AA104*'1. Standard_Cost'!$C$21</f>
        <v>190000</v>
      </c>
      <c r="AC104" s="143">
        <f>20*300</f>
        <v>6000</v>
      </c>
      <c r="AD104" s="144"/>
      <c r="AE104" s="142">
        <f>SUM(AD104,AC104,AB104,Y104,U104,T104,S104,R104)*'1. Standard_Cost'!$B$29</f>
        <v>39200</v>
      </c>
      <c r="AF104" s="142">
        <f t="shared" ref="AF104:AF107" si="186">SUM(AE104,AD104,AC104,AB104,Y104,U104,T104,S104,R104)</f>
        <v>235200</v>
      </c>
      <c r="AG104" s="141"/>
      <c r="AH104" s="141"/>
      <c r="AI104" s="141"/>
      <c r="AJ104" s="145"/>
      <c r="AK104" s="145"/>
      <c r="AL104" s="145"/>
      <c r="AM104" s="142">
        <f>AG104*'1. Standard_Cost'!$B$25+'Incremental_Cost Year 4'!AH104*'1. Standard_Cost'!$C$25+'Incremental_Cost Year 4'!AI104*'1. Standard_Cost'!$D$25+'Incremental_Cost Year 4'!AJ104+'Incremental_Cost Year 4'!AL104+AK104</f>
        <v>0</v>
      </c>
      <c r="AN104" s="142">
        <f>AM104*'1. Standard_Cost'!$C$29</f>
        <v>0</v>
      </c>
      <c r="AO104" s="160"/>
      <c r="AQ104" s="20">
        <f t="shared" ref="AQ104" si="187">L104+M104</f>
        <v>565411.5</v>
      </c>
      <c r="AR104" s="20">
        <f t="shared" ref="AR104" si="188">AF104</f>
        <v>235200</v>
      </c>
      <c r="AS104" s="20">
        <f t="shared" ref="AS104" si="189">AM104+AN104</f>
        <v>0</v>
      </c>
      <c r="AT104" s="20">
        <f>SUM(AQ104,AR104,AS104)</f>
        <v>800611.5</v>
      </c>
      <c r="AU104" s="24">
        <f>AQ104</f>
        <v>565411.5</v>
      </c>
      <c r="AV104" s="24"/>
      <c r="AW104" s="24"/>
      <c r="AX104" s="24"/>
      <c r="AY104" s="24"/>
      <c r="AZ104" s="24"/>
      <c r="BA104" s="24"/>
      <c r="BB104" s="25">
        <f t="shared" ref="BB104:BB107" si="190">SUM(AU104:BA104)-AT104</f>
        <v>-235200</v>
      </c>
    </row>
    <row r="105" spans="1:54" ht="46.8" outlineLevel="2">
      <c r="A105" s="132"/>
      <c r="B105" s="136"/>
      <c r="C105" s="38"/>
      <c r="D105" s="84"/>
      <c r="E105" s="84"/>
      <c r="F105" s="84"/>
      <c r="G105" s="83"/>
      <c r="H105" s="209" t="s">
        <v>501</v>
      </c>
      <c r="I105" s="138"/>
      <c r="J105" s="139"/>
      <c r="K105" s="139"/>
      <c r="L105" s="140" t="str">
        <f>IF(I105&lt;&gt;0,((VLOOKUP(I105,'1. Standard_Cost'!$B$4:$D$9,2)+VLOOKUP(I105,'1. Standard_Cost'!$B$4:$D$9,3))*J105*K105),"0")</f>
        <v>0</v>
      </c>
      <c r="M105" s="140">
        <f>L105*'1. Standard_Cost'!$F$4</f>
        <v>0</v>
      </c>
      <c r="N105" s="141"/>
      <c r="O105" s="141"/>
      <c r="P105" s="141"/>
      <c r="Q105" s="141"/>
      <c r="R105" s="142">
        <f>'1. Standard_Cost'!$B$13*N105*P105</f>
        <v>0</v>
      </c>
      <c r="S105" s="142">
        <f>N105*O105*P105*'1. Standard_Cost'!$C$13</f>
        <v>0</v>
      </c>
      <c r="T105" s="142">
        <f>N105*P105*Q105*'1. Standard_Cost'!$D$13</f>
        <v>0</v>
      </c>
      <c r="U105" s="142">
        <f>N105*O105*'1. Standard_Cost'!$E$13</f>
        <v>0</v>
      </c>
      <c r="V105" s="141"/>
      <c r="W105" s="141"/>
      <c r="X105" s="141"/>
      <c r="Y105" s="142">
        <f>+V105*((X105*'1. Standard_Cost'!$B$17)+(W105*X105*'1. Standard_Cost'!$C$17))</f>
        <v>0</v>
      </c>
      <c r="Z105" s="141"/>
      <c r="AA105" s="141"/>
      <c r="AB105" s="142">
        <f>+Z105*'1. Standard_Cost'!$B$21+AA105*'1. Standard_Cost'!$C$21</f>
        <v>0</v>
      </c>
      <c r="AC105" s="143"/>
      <c r="AD105" s="144"/>
      <c r="AE105" s="142">
        <f>SUM(AD105,AC105,AB105,Y105,U105,T105,S105,R105)*'1. Standard_Cost'!$B$29</f>
        <v>0</v>
      </c>
      <c r="AF105" s="142">
        <f t="shared" si="186"/>
        <v>0</v>
      </c>
      <c r="AG105" s="141"/>
      <c r="AH105" s="141"/>
      <c r="AI105" s="141"/>
      <c r="AJ105" s="145"/>
      <c r="AK105" s="145"/>
      <c r="AL105" s="145"/>
      <c r="AM105" s="142">
        <f>AG105*'1. Standard_Cost'!$B$25+'Incremental_Cost Year 4'!AH105*'1. Standard_Cost'!$C$25+'Incremental_Cost Year 4'!AI105*'1. Standard_Cost'!$D$25+'Incremental_Cost Year 4'!AJ105+'Incremental_Cost Year 4'!AL105+AK105</f>
        <v>0</v>
      </c>
      <c r="AN105" s="142">
        <f>AM105*'1. Standard_Cost'!$C$29</f>
        <v>0</v>
      </c>
      <c r="AO105" s="160"/>
      <c r="AQ105" s="20">
        <f t="shared" ref="AQ105:AQ107" si="191">L105+M105</f>
        <v>0</v>
      </c>
      <c r="AR105" s="20">
        <f t="shared" ref="AR105:AR107" si="192">AF105</f>
        <v>0</v>
      </c>
      <c r="AS105" s="20">
        <f t="shared" ref="AS105:AS107" si="193">AM105+AN105</f>
        <v>0</v>
      </c>
      <c r="AT105" s="20">
        <f t="shared" ref="AT105:AT107" si="194">SUM(AQ105,AR105,AS105)</f>
        <v>0</v>
      </c>
      <c r="AU105" s="24"/>
      <c r="AV105" s="24">
        <v>0</v>
      </c>
      <c r="AW105" s="24"/>
      <c r="AX105" s="24"/>
      <c r="AY105" s="24"/>
      <c r="AZ105" s="24"/>
      <c r="BA105" s="24"/>
      <c r="BB105" s="25">
        <f t="shared" si="190"/>
        <v>0</v>
      </c>
    </row>
    <row r="106" spans="1:54" outlineLevel="2">
      <c r="A106" s="132"/>
      <c r="B106" s="136"/>
      <c r="C106" s="231"/>
      <c r="D106" s="84"/>
      <c r="E106" s="84"/>
      <c r="F106" s="84"/>
      <c r="G106" s="83"/>
      <c r="H106" s="210" t="s">
        <v>416</v>
      </c>
      <c r="I106" s="138"/>
      <c r="J106" s="139"/>
      <c r="K106" s="139"/>
      <c r="L106" s="140" t="str">
        <f>IF(I106&lt;&gt;0,((VLOOKUP(I106,'1. Standard_Cost'!$B$4:$D$9,2)+VLOOKUP(I106,'1. Standard_Cost'!$B$4:$D$9,3))*J106*K106),"0")</f>
        <v>0</v>
      </c>
      <c r="M106" s="140">
        <f>L106*'1. Standard_Cost'!$F$4</f>
        <v>0</v>
      </c>
      <c r="N106" s="141"/>
      <c r="O106" s="141"/>
      <c r="P106" s="141"/>
      <c r="Q106" s="141"/>
      <c r="R106" s="142">
        <f>'1. Standard_Cost'!$B$13*N106*P106</f>
        <v>0</v>
      </c>
      <c r="S106" s="142">
        <f>N106*O106*P106*'1. Standard_Cost'!$C$13</f>
        <v>0</v>
      </c>
      <c r="T106" s="142">
        <f>N106*P106*Q106*'1. Standard_Cost'!$D$13</f>
        <v>0</v>
      </c>
      <c r="U106" s="142">
        <f>N106*O106*'1. Standard_Cost'!$E$13</f>
        <v>0</v>
      </c>
      <c r="V106" s="141"/>
      <c r="W106" s="141"/>
      <c r="X106" s="141"/>
      <c r="Y106" s="142">
        <f>+V106*((X106*'1. Standard_Cost'!$B$17)+(W106*X106*'1. Standard_Cost'!$C$17))</f>
        <v>0</v>
      </c>
      <c r="Z106" s="141"/>
      <c r="AA106" s="141"/>
      <c r="AB106" s="142">
        <f>+Z106*'1. Standard_Cost'!$B$21+AA106*'1. Standard_Cost'!$C$21</f>
        <v>0</v>
      </c>
      <c r="AC106" s="143"/>
      <c r="AD106" s="144"/>
      <c r="AE106" s="142">
        <f>SUM(AD106,AC106,AB106,Y106,U106,T106,S106,R106)*'1. Standard_Cost'!$B$29</f>
        <v>0</v>
      </c>
      <c r="AF106" s="142">
        <f t="shared" si="186"/>
        <v>0</v>
      </c>
      <c r="AG106" s="141"/>
      <c r="AH106" s="141"/>
      <c r="AI106" s="141"/>
      <c r="AJ106" s="145"/>
      <c r="AK106" s="145"/>
      <c r="AL106" s="145"/>
      <c r="AM106" s="142">
        <f>AG106*'1. Standard_Cost'!$B$25+'Incremental_Cost Year 4'!AH106*'1. Standard_Cost'!$C$25+'Incremental_Cost Year 4'!AI106*'1. Standard_Cost'!$D$25+'Incremental_Cost Year 4'!AJ106+'Incremental_Cost Year 4'!AL106+AK106</f>
        <v>0</v>
      </c>
      <c r="AN106" s="142">
        <f>AM106*'1. Standard_Cost'!$C$29</f>
        <v>0</v>
      </c>
      <c r="AO106" s="160"/>
      <c r="AQ106" s="20">
        <f t="shared" si="191"/>
        <v>0</v>
      </c>
      <c r="AR106" s="20">
        <f t="shared" si="192"/>
        <v>0</v>
      </c>
      <c r="AS106" s="20">
        <f t="shared" si="193"/>
        <v>0</v>
      </c>
      <c r="AT106" s="20">
        <f t="shared" si="194"/>
        <v>0</v>
      </c>
      <c r="AU106" s="24"/>
      <c r="AV106" s="24"/>
      <c r="AW106" s="24"/>
      <c r="AX106" s="24"/>
      <c r="AY106" s="24"/>
      <c r="AZ106" s="24"/>
      <c r="BA106" s="24"/>
      <c r="BB106" s="25">
        <f t="shared" si="190"/>
        <v>0</v>
      </c>
    </row>
    <row r="107" spans="1:54" outlineLevel="2">
      <c r="A107" s="132"/>
      <c r="B107" s="136"/>
      <c r="C107" s="232"/>
      <c r="D107" s="84"/>
      <c r="E107" s="84"/>
      <c r="F107" s="84"/>
      <c r="G107" s="83"/>
      <c r="H107" s="210" t="s">
        <v>180</v>
      </c>
      <c r="I107" s="138"/>
      <c r="J107" s="139"/>
      <c r="K107" s="139"/>
      <c r="L107" s="140" t="str">
        <f>IF(I107&lt;&gt;0,((VLOOKUP(I107,'1. Standard_Cost'!$B$4:$D$9,2)+VLOOKUP(I107,'1. Standard_Cost'!$B$4:$D$9,3))*J107*K107),"0")</f>
        <v>0</v>
      </c>
      <c r="M107" s="140">
        <f>L107*'1. Standard_Cost'!$F$4</f>
        <v>0</v>
      </c>
      <c r="N107" s="141"/>
      <c r="O107" s="141"/>
      <c r="P107" s="141"/>
      <c r="Q107" s="141"/>
      <c r="R107" s="142">
        <f>'1. Standard_Cost'!$B$13*N107*P107</f>
        <v>0</v>
      </c>
      <c r="S107" s="142">
        <f>N107*O107*P107*'1. Standard_Cost'!$C$13</f>
        <v>0</v>
      </c>
      <c r="T107" s="142">
        <f>N107*P107*Q107*'1. Standard_Cost'!$D$13</f>
        <v>0</v>
      </c>
      <c r="U107" s="142">
        <f>N107*O107*'1. Standard_Cost'!$E$13</f>
        <v>0</v>
      </c>
      <c r="V107" s="141"/>
      <c r="W107" s="141"/>
      <c r="X107" s="141"/>
      <c r="Y107" s="142">
        <f>+V107*((X107*'1. Standard_Cost'!$B$17)+(W107*X107*'1. Standard_Cost'!$C$17))</f>
        <v>0</v>
      </c>
      <c r="Z107" s="141"/>
      <c r="AA107" s="141"/>
      <c r="AB107" s="142">
        <f>+Z107*'1. Standard_Cost'!$B$21+AA107*'1. Standard_Cost'!$C$21</f>
        <v>0</v>
      </c>
      <c r="AC107" s="143"/>
      <c r="AD107" s="144"/>
      <c r="AE107" s="142">
        <f>SUM(AD107,AC107,AB107,Y107,U107,T107,S107,R107)*'1. Standard_Cost'!$B$29</f>
        <v>0</v>
      </c>
      <c r="AF107" s="142">
        <f t="shared" si="186"/>
        <v>0</v>
      </c>
      <c r="AG107" s="141"/>
      <c r="AH107" s="141"/>
      <c r="AI107" s="141"/>
      <c r="AJ107" s="145"/>
      <c r="AK107" s="145"/>
      <c r="AL107" s="145"/>
      <c r="AM107" s="142">
        <f>AG107*'1. Standard_Cost'!$B$25+'Incremental_Cost Year 4'!AH107*'1. Standard_Cost'!$C$25+'Incremental_Cost Year 4'!AI107*'1. Standard_Cost'!$D$25+'Incremental_Cost Year 4'!AJ107+'Incremental_Cost Year 4'!AL107+AK107</f>
        <v>0</v>
      </c>
      <c r="AN107" s="142">
        <f>AM107*'1. Standard_Cost'!$C$29</f>
        <v>0</v>
      </c>
      <c r="AO107" s="160"/>
      <c r="AQ107" s="20">
        <f t="shared" si="191"/>
        <v>0</v>
      </c>
      <c r="AR107" s="20">
        <f t="shared" si="192"/>
        <v>0</v>
      </c>
      <c r="AS107" s="20">
        <f t="shared" si="193"/>
        <v>0</v>
      </c>
      <c r="AT107" s="20">
        <f t="shared" si="194"/>
        <v>0</v>
      </c>
      <c r="AU107" s="24"/>
      <c r="AV107" s="24"/>
      <c r="AW107" s="24"/>
      <c r="AX107" s="24"/>
      <c r="AY107" s="24"/>
      <c r="AZ107" s="24"/>
      <c r="BA107" s="24"/>
      <c r="BB107" s="25">
        <f t="shared" si="190"/>
        <v>0</v>
      </c>
    </row>
    <row r="108" spans="1:54" ht="69" outlineLevel="1">
      <c r="A108" s="132"/>
      <c r="B108" s="136"/>
      <c r="C108" s="232"/>
      <c r="D108" s="207" t="s">
        <v>587</v>
      </c>
      <c r="E108" s="86" t="s">
        <v>417</v>
      </c>
      <c r="F108" s="88" t="s">
        <v>437</v>
      </c>
      <c r="G108" s="89" t="s">
        <v>444</v>
      </c>
      <c r="H108" s="180" t="s">
        <v>419</v>
      </c>
      <c r="I108" s="146"/>
      <c r="J108" s="146"/>
      <c r="K108" s="146"/>
      <c r="L108" s="147">
        <f>SUM(L104:L107)</f>
        <v>484500</v>
      </c>
      <c r="M108" s="147">
        <f>SUM(M104:M107)</f>
        <v>80911.5</v>
      </c>
      <c r="N108" s="146"/>
      <c r="O108" s="146"/>
      <c r="P108" s="146"/>
      <c r="Q108" s="146"/>
      <c r="R108" s="147">
        <f t="shared" ref="R108:U108" si="195">SUM(R104:R107)</f>
        <v>0</v>
      </c>
      <c r="S108" s="147">
        <f t="shared" si="195"/>
        <v>0</v>
      </c>
      <c r="T108" s="147">
        <f t="shared" si="195"/>
        <v>0</v>
      </c>
      <c r="U108" s="147">
        <f t="shared" si="195"/>
        <v>0</v>
      </c>
      <c r="V108" s="146"/>
      <c r="W108" s="146"/>
      <c r="X108" s="146"/>
      <c r="Y108" s="147">
        <f>SUM(Y104:Y107)</f>
        <v>0</v>
      </c>
      <c r="Z108" s="146"/>
      <c r="AA108" s="146"/>
      <c r="AB108" s="147">
        <f t="shared" ref="AB108:AF108" si="196">SUM(AB104:AB107)</f>
        <v>190000</v>
      </c>
      <c r="AC108" s="147">
        <f t="shared" si="196"/>
        <v>6000</v>
      </c>
      <c r="AD108" s="147">
        <f t="shared" si="196"/>
        <v>0</v>
      </c>
      <c r="AE108" s="147">
        <f t="shared" si="196"/>
        <v>39200</v>
      </c>
      <c r="AF108" s="147">
        <f t="shared" si="196"/>
        <v>235200</v>
      </c>
      <c r="AG108" s="146"/>
      <c r="AH108" s="146"/>
      <c r="AI108" s="146"/>
      <c r="AJ108" s="147">
        <f t="shared" ref="AJ108:AN108" si="197">SUM(AJ104:AJ107)</f>
        <v>0</v>
      </c>
      <c r="AK108" s="147">
        <f t="shared" si="197"/>
        <v>0</v>
      </c>
      <c r="AL108" s="147">
        <f t="shared" si="197"/>
        <v>0</v>
      </c>
      <c r="AM108" s="147">
        <f t="shared" si="197"/>
        <v>0</v>
      </c>
      <c r="AN108" s="147">
        <f t="shared" si="197"/>
        <v>0</v>
      </c>
      <c r="AO108" s="166"/>
      <c r="AP108" s="32"/>
      <c r="AQ108" s="147">
        <f t="shared" ref="AQ108:BB108" si="198">SUM(AQ104:AQ107)</f>
        <v>565411.5</v>
      </c>
      <c r="AR108" s="147">
        <f t="shared" si="198"/>
        <v>235200</v>
      </c>
      <c r="AS108" s="147">
        <f t="shared" si="198"/>
        <v>0</v>
      </c>
      <c r="AT108" s="147">
        <f t="shared" si="198"/>
        <v>800611.5</v>
      </c>
      <c r="AU108" s="147">
        <f t="shared" si="198"/>
        <v>565411.5</v>
      </c>
      <c r="AV108" s="147">
        <f t="shared" si="198"/>
        <v>0</v>
      </c>
      <c r="AW108" s="147">
        <f t="shared" si="198"/>
        <v>0</v>
      </c>
      <c r="AX108" s="147">
        <f t="shared" si="198"/>
        <v>0</v>
      </c>
      <c r="AY108" s="147">
        <f t="shared" si="198"/>
        <v>0</v>
      </c>
      <c r="AZ108" s="147">
        <f t="shared" si="198"/>
        <v>0</v>
      </c>
      <c r="BA108" s="147">
        <f t="shared" si="198"/>
        <v>0</v>
      </c>
      <c r="BB108" s="147">
        <f t="shared" si="198"/>
        <v>-235200</v>
      </c>
    </row>
    <row r="109" spans="1:54" s="39" customFormat="1">
      <c r="A109" s="148"/>
      <c r="B109" s="149"/>
      <c r="C109" s="224" t="s">
        <v>420</v>
      </c>
      <c r="D109" s="224"/>
      <c r="E109" s="225"/>
      <c r="F109" s="69"/>
      <c r="G109" s="69"/>
      <c r="H109" s="181" t="s">
        <v>240</v>
      </c>
      <c r="I109" s="150"/>
      <c r="J109" s="150"/>
      <c r="K109" s="150"/>
      <c r="L109" s="151">
        <f>SUM(L115,L120,L129,L147)</f>
        <v>2340290</v>
      </c>
      <c r="M109" s="151">
        <f>SUM(M115,M120,M129,M147)</f>
        <v>390828.43000000005</v>
      </c>
      <c r="N109" s="150"/>
      <c r="O109" s="150"/>
      <c r="P109" s="150"/>
      <c r="Q109" s="150"/>
      <c r="R109" s="151">
        <f t="shared" ref="R109:U109" si="199">SUM(R115,R120,R129,R147)</f>
        <v>420000</v>
      </c>
      <c r="S109" s="151">
        <f t="shared" si="199"/>
        <v>360000</v>
      </c>
      <c r="T109" s="151">
        <f t="shared" si="199"/>
        <v>0</v>
      </c>
      <c r="U109" s="151">
        <f t="shared" si="199"/>
        <v>0</v>
      </c>
      <c r="V109" s="150"/>
      <c r="W109" s="150"/>
      <c r="X109" s="150"/>
      <c r="Y109" s="151">
        <f>SUM(Y115,Y120,Y129,Y147)</f>
        <v>0</v>
      </c>
      <c r="Z109" s="150"/>
      <c r="AA109" s="150"/>
      <c r="AB109" s="151">
        <f t="shared" ref="AB109:AF109" si="200">SUM(AB115,AB120,AB129,AB147)</f>
        <v>494000</v>
      </c>
      <c r="AC109" s="151">
        <f t="shared" si="200"/>
        <v>109500</v>
      </c>
      <c r="AD109" s="151">
        <f t="shared" si="200"/>
        <v>0</v>
      </c>
      <c r="AE109" s="151">
        <f t="shared" si="200"/>
        <v>276700</v>
      </c>
      <c r="AF109" s="151">
        <f t="shared" si="200"/>
        <v>1660200</v>
      </c>
      <c r="AG109" s="150"/>
      <c r="AH109" s="150"/>
      <c r="AI109" s="150"/>
      <c r="AJ109" s="151">
        <f t="shared" ref="AJ109:AN109" si="201">SUM(AJ115,AJ120,AJ129,AJ147)</f>
        <v>0</v>
      </c>
      <c r="AK109" s="151">
        <f t="shared" si="201"/>
        <v>0</v>
      </c>
      <c r="AL109" s="151">
        <f t="shared" si="201"/>
        <v>0</v>
      </c>
      <c r="AM109" s="151">
        <f t="shared" si="201"/>
        <v>0</v>
      </c>
      <c r="AN109" s="151">
        <f t="shared" si="201"/>
        <v>0</v>
      </c>
      <c r="AO109" s="167"/>
      <c r="AP109" s="40"/>
      <c r="AQ109" s="151">
        <f t="shared" ref="AQ109:BB109" si="202">SUM(AQ115,AQ120,AQ129,AQ147)</f>
        <v>2731118.4299999997</v>
      </c>
      <c r="AR109" s="151">
        <f t="shared" si="202"/>
        <v>1660200</v>
      </c>
      <c r="AS109" s="151">
        <f t="shared" si="202"/>
        <v>0</v>
      </c>
      <c r="AT109" s="151">
        <f t="shared" si="202"/>
        <v>4391318.43</v>
      </c>
      <c r="AU109" s="151">
        <f t="shared" si="202"/>
        <v>3042518.4299999997</v>
      </c>
      <c r="AV109" s="151">
        <f t="shared" si="202"/>
        <v>91200</v>
      </c>
      <c r="AW109" s="151">
        <f t="shared" si="202"/>
        <v>0</v>
      </c>
      <c r="AX109" s="151">
        <f t="shared" si="202"/>
        <v>0</v>
      </c>
      <c r="AY109" s="151">
        <f t="shared" si="202"/>
        <v>0</v>
      </c>
      <c r="AZ109" s="151">
        <f t="shared" si="202"/>
        <v>0</v>
      </c>
      <c r="BA109" s="151">
        <f t="shared" si="202"/>
        <v>0</v>
      </c>
      <c r="BB109" s="151">
        <f t="shared" si="202"/>
        <v>-1257600</v>
      </c>
    </row>
    <row r="110" spans="1:54" ht="83.4" customHeight="1" outlineLevel="2">
      <c r="A110" s="132"/>
      <c r="B110" s="136"/>
      <c r="C110" s="38"/>
      <c r="D110" s="137"/>
      <c r="E110" s="137"/>
      <c r="F110" s="87"/>
      <c r="G110" s="82"/>
      <c r="H110" s="212" t="s">
        <v>502</v>
      </c>
      <c r="I110" s="138" t="s">
        <v>4</v>
      </c>
      <c r="J110" s="139">
        <v>2</v>
      </c>
      <c r="K110" s="139">
        <v>2</v>
      </c>
      <c r="L110" s="140">
        <f>IF(I110&lt;&gt;0,((VLOOKUP(I110,'1. Standard_Cost'!$B$4:$D$9,2)+VLOOKUP(I110,'1. Standard_Cost'!$B$4:$D$9,3))*J110*K110),"0")</f>
        <v>323000</v>
      </c>
      <c r="M110" s="140">
        <f>L110*'1. Standard_Cost'!$F$4</f>
        <v>53941</v>
      </c>
      <c r="N110" s="141"/>
      <c r="O110" s="141"/>
      <c r="P110" s="141"/>
      <c r="Q110" s="141"/>
      <c r="R110" s="142">
        <f>'1. Standard_Cost'!$B$13*N110*P110</f>
        <v>0</v>
      </c>
      <c r="S110" s="142">
        <f>N110*O110*P110*'1. Standard_Cost'!$C$13</f>
        <v>0</v>
      </c>
      <c r="T110" s="142">
        <f>N110*P110*Q110*'1. Standard_Cost'!$D$13</f>
        <v>0</v>
      </c>
      <c r="U110" s="142">
        <f>N110*O110*'1. Standard_Cost'!$E$13</f>
        <v>0</v>
      </c>
      <c r="V110" s="141"/>
      <c r="W110" s="141"/>
      <c r="X110" s="141"/>
      <c r="Y110" s="142">
        <f>+V110*((X110*'1. Standard_Cost'!$B$17)+(W110*X110*'1. Standard_Cost'!$C$17))</f>
        <v>0</v>
      </c>
      <c r="Z110" s="141"/>
      <c r="AA110" s="141"/>
      <c r="AB110" s="142">
        <f>+Z110*'1. Standard_Cost'!$B$21+AA110*'1. Standard_Cost'!$C$21</f>
        <v>0</v>
      </c>
      <c r="AC110" s="143">
        <f>30*1500</f>
        <v>45000</v>
      </c>
      <c r="AD110" s="144"/>
      <c r="AE110" s="142">
        <f>SUM(AD110,AC110,AB110,Y110,U110,T110,S110,R110)*'1. Standard_Cost'!$B$29</f>
        <v>9000</v>
      </c>
      <c r="AF110" s="142">
        <f t="shared" ref="AF110:AF114" si="203">SUM(AE110,AD110,AC110,AB110,Y110,U110,T110,S110,R110)</f>
        <v>54000</v>
      </c>
      <c r="AG110" s="141"/>
      <c r="AH110" s="141"/>
      <c r="AI110" s="141"/>
      <c r="AJ110" s="145"/>
      <c r="AK110" s="145"/>
      <c r="AL110" s="145"/>
      <c r="AM110" s="142">
        <f>AG110*'1. Standard_Cost'!$B$25+'Incremental_Cost Year 4'!AH110*'1. Standard_Cost'!$C$25+'Incremental_Cost Year 4'!AI110*'1. Standard_Cost'!$D$25+'Incremental_Cost Year 4'!AJ110+'Incremental_Cost Year 4'!AL110+AK110</f>
        <v>0</v>
      </c>
      <c r="AN110" s="142">
        <f>AM110*'1. Standard_Cost'!$C$29</f>
        <v>0</v>
      </c>
      <c r="AO110" s="160"/>
      <c r="AQ110" s="20">
        <f t="shared" ref="AQ110" si="204">L110+M110</f>
        <v>376941</v>
      </c>
      <c r="AR110" s="20">
        <f t="shared" ref="AR110" si="205">AF110</f>
        <v>54000</v>
      </c>
      <c r="AS110" s="20">
        <f t="shared" ref="AS110" si="206">AM110+AN110</f>
        <v>0</v>
      </c>
      <c r="AT110" s="20">
        <f>SUM(AQ110,AR110,AS110)</f>
        <v>430941</v>
      </c>
      <c r="AU110" s="24">
        <f>AT110</f>
        <v>430941</v>
      </c>
      <c r="AV110" s="24"/>
      <c r="AW110" s="24"/>
      <c r="AX110" s="24"/>
      <c r="AY110" s="24"/>
      <c r="AZ110" s="24"/>
      <c r="BA110" s="24"/>
      <c r="BB110" s="25">
        <f t="shared" ref="BB110:BB114" si="207">SUM(AU110:BA110)-AT110</f>
        <v>0</v>
      </c>
    </row>
    <row r="111" spans="1:54" ht="28.95" customHeight="1" outlineLevel="2">
      <c r="A111" s="132"/>
      <c r="B111" s="136"/>
      <c r="C111" s="38"/>
      <c r="D111" s="191"/>
      <c r="E111" s="191"/>
      <c r="F111" s="86"/>
      <c r="G111" s="157"/>
      <c r="H111" s="213" t="s">
        <v>503</v>
      </c>
      <c r="I111" s="138" t="s">
        <v>4</v>
      </c>
      <c r="J111" s="139">
        <v>0.18</v>
      </c>
      <c r="K111" s="139">
        <v>2</v>
      </c>
      <c r="L111" s="140">
        <f>IF(I111&lt;&gt;0,((VLOOKUP(I111,'1. Standard_Cost'!$B$4:$D$9,2)+VLOOKUP(I111,'1. Standard_Cost'!$B$4:$D$9,3))*J111*K111),"0")</f>
        <v>29070</v>
      </c>
      <c r="M111" s="140">
        <f>L111*'1. Standard_Cost'!$F$4</f>
        <v>4854.6900000000005</v>
      </c>
      <c r="N111" s="141"/>
      <c r="O111" s="141"/>
      <c r="P111" s="141"/>
      <c r="Q111" s="141"/>
      <c r="R111" s="142">
        <f>'1. Standard_Cost'!$B$13*N111*P111</f>
        <v>0</v>
      </c>
      <c r="S111" s="142">
        <f>N111*O111*P111*'1. Standard_Cost'!$C$13</f>
        <v>0</v>
      </c>
      <c r="T111" s="142">
        <f>N111*P111*Q111*'1. Standard_Cost'!$D$13</f>
        <v>0</v>
      </c>
      <c r="U111" s="142">
        <f>N111*O111*'1. Standard_Cost'!$E$13</f>
        <v>0</v>
      </c>
      <c r="V111" s="141"/>
      <c r="W111" s="141"/>
      <c r="X111" s="141"/>
      <c r="Y111" s="142">
        <f>+V111*((X111*'1. Standard_Cost'!$B$17)+(W111*X111*'1. Standard_Cost'!$C$17))</f>
        <v>0</v>
      </c>
      <c r="Z111" s="141"/>
      <c r="AA111" s="141"/>
      <c r="AB111" s="142">
        <f>+Z111*'1. Standard_Cost'!$B$21+AA111*'1. Standard_Cost'!$C$21</f>
        <v>0</v>
      </c>
      <c r="AC111" s="143"/>
      <c r="AD111" s="144"/>
      <c r="AE111" s="142">
        <f>SUM(AD111,AC111,AB111,Y111,U111,T111,S111,R111)*'1. Standard_Cost'!$B$29</f>
        <v>0</v>
      </c>
      <c r="AF111" s="142">
        <f t="shared" si="203"/>
        <v>0</v>
      </c>
      <c r="AG111" s="141"/>
      <c r="AH111" s="141"/>
      <c r="AI111" s="141"/>
      <c r="AJ111" s="145"/>
      <c r="AK111" s="145"/>
      <c r="AL111" s="145"/>
      <c r="AM111" s="142">
        <f>AG111*'1. Standard_Cost'!$B$25+'Incremental_Cost Year 4'!AH111*'1. Standard_Cost'!$C$25+'Incremental_Cost Year 4'!AI111*'1. Standard_Cost'!$D$25+'Incremental_Cost Year 4'!AJ111+'Incremental_Cost Year 4'!AL111+AK111</f>
        <v>0</v>
      </c>
      <c r="AN111" s="142">
        <f>AM111*'1. Standard_Cost'!$C$29</f>
        <v>0</v>
      </c>
      <c r="AO111" s="160"/>
      <c r="AQ111" s="20">
        <f t="shared" ref="AQ111:AQ114" si="208">L111+M111</f>
        <v>33924.69</v>
      </c>
      <c r="AR111" s="20">
        <f t="shared" ref="AR111:AR114" si="209">AF111</f>
        <v>0</v>
      </c>
      <c r="AS111" s="20">
        <f t="shared" ref="AS111:AS114" si="210">AM111+AN111</f>
        <v>0</v>
      </c>
      <c r="AT111" s="20">
        <f t="shared" ref="AT111:AT113" si="211">SUM(AQ111,AR111,AS111)</f>
        <v>33924.69</v>
      </c>
      <c r="AU111" s="24">
        <f>AT111</f>
        <v>33924.69</v>
      </c>
      <c r="AV111" s="24"/>
      <c r="AW111" s="24"/>
      <c r="AX111" s="24"/>
      <c r="AY111" s="24"/>
      <c r="AZ111" s="24"/>
      <c r="BA111" s="24"/>
      <c r="BB111" s="25">
        <f t="shared" si="207"/>
        <v>0</v>
      </c>
    </row>
    <row r="112" spans="1:54" ht="93.6" outlineLevel="2">
      <c r="A112" s="132"/>
      <c r="B112" s="136"/>
      <c r="C112" s="38"/>
      <c r="D112" s="84"/>
      <c r="E112" s="84"/>
      <c r="F112" s="84"/>
      <c r="G112" s="83"/>
      <c r="H112" s="209" t="s">
        <v>507</v>
      </c>
      <c r="I112" s="138" t="s">
        <v>4</v>
      </c>
      <c r="J112" s="139">
        <v>2</v>
      </c>
      <c r="K112" s="139">
        <v>1</v>
      </c>
      <c r="L112" s="140">
        <f>IF(I112&lt;&gt;0,((VLOOKUP(I112,'1. Standard_Cost'!$B$4:$D$9,2)+VLOOKUP(I112,'1. Standard_Cost'!$B$4:$D$9,3))*J112*K112),"0")</f>
        <v>161500</v>
      </c>
      <c r="M112" s="140">
        <f>L112*'1. Standard_Cost'!$F$4</f>
        <v>26970.5</v>
      </c>
      <c r="N112" s="141"/>
      <c r="O112" s="141"/>
      <c r="P112" s="141"/>
      <c r="Q112" s="141"/>
      <c r="R112" s="142">
        <f>'1. Standard_Cost'!$B$13*N112*P112</f>
        <v>0</v>
      </c>
      <c r="S112" s="142">
        <f>N112*O112*P112*'1. Standard_Cost'!$C$13</f>
        <v>0</v>
      </c>
      <c r="T112" s="142">
        <f>N112*P112*Q112*'1. Standard_Cost'!$D$13</f>
        <v>0</v>
      </c>
      <c r="U112" s="142">
        <f>N112*O112*'1. Standard_Cost'!$E$13</f>
        <v>0</v>
      </c>
      <c r="V112" s="141"/>
      <c r="W112" s="141"/>
      <c r="X112" s="141"/>
      <c r="Y112" s="142">
        <f>+V112*((X112*'1. Standard_Cost'!$B$17)+(W112*X112*'1. Standard_Cost'!$C$17))</f>
        <v>0</v>
      </c>
      <c r="Z112" s="141"/>
      <c r="AA112" s="141"/>
      <c r="AB112" s="142">
        <f>+Z112*'1. Standard_Cost'!$B$21+AA112*'1. Standard_Cost'!$C$21</f>
        <v>0</v>
      </c>
      <c r="AC112" s="143">
        <f>15*300</f>
        <v>4500</v>
      </c>
      <c r="AD112" s="144"/>
      <c r="AE112" s="142">
        <f>SUM(AD112,AC112,AB112,Y112,U112,T112,S112,R112)*'1. Standard_Cost'!$B$29</f>
        <v>900</v>
      </c>
      <c r="AF112" s="142">
        <f t="shared" si="203"/>
        <v>5400</v>
      </c>
      <c r="AG112" s="141"/>
      <c r="AH112" s="141"/>
      <c r="AI112" s="141"/>
      <c r="AJ112" s="145"/>
      <c r="AK112" s="145"/>
      <c r="AL112" s="145"/>
      <c r="AM112" s="142">
        <f>AG112*'1. Standard_Cost'!$B$25+'Incremental_Cost Year 4'!AH112*'1. Standard_Cost'!$C$25+'Incremental_Cost Year 4'!AI112*'1. Standard_Cost'!$D$25+'Incremental_Cost Year 4'!AJ112+'Incremental_Cost Year 4'!AL112+AK112</f>
        <v>0</v>
      </c>
      <c r="AN112" s="142">
        <f>AM112*'1. Standard_Cost'!$C$29</f>
        <v>0</v>
      </c>
      <c r="AO112" s="160"/>
      <c r="AQ112" s="20">
        <f t="shared" si="208"/>
        <v>188470.5</v>
      </c>
      <c r="AR112" s="20">
        <f t="shared" si="209"/>
        <v>5400</v>
      </c>
      <c r="AS112" s="20">
        <f t="shared" si="210"/>
        <v>0</v>
      </c>
      <c r="AT112" s="20">
        <f t="shared" si="211"/>
        <v>193870.5</v>
      </c>
      <c r="AU112" s="24">
        <f>AT112</f>
        <v>193870.5</v>
      </c>
      <c r="AV112" s="24"/>
      <c r="AW112" s="24"/>
      <c r="AX112" s="24"/>
      <c r="AY112" s="24"/>
      <c r="AZ112" s="24"/>
      <c r="BA112" s="24"/>
      <c r="BB112" s="25">
        <f t="shared" si="207"/>
        <v>0</v>
      </c>
    </row>
    <row r="113" spans="1:54" outlineLevel="2">
      <c r="A113" s="132"/>
      <c r="B113" s="136"/>
      <c r="C113" s="38"/>
      <c r="D113" s="84"/>
      <c r="E113" s="84"/>
      <c r="F113" s="84"/>
      <c r="G113" s="83"/>
      <c r="H113" s="182" t="s">
        <v>504</v>
      </c>
      <c r="I113" s="138" t="s">
        <v>4</v>
      </c>
      <c r="J113" s="139">
        <v>0.18</v>
      </c>
      <c r="K113" s="139">
        <v>1</v>
      </c>
      <c r="L113" s="140">
        <f>IF(I113&lt;&gt;0,((VLOOKUP(I113,'1. Standard_Cost'!$B$4:$D$9,2)+VLOOKUP(I113,'1. Standard_Cost'!$B$4:$D$9,3))*J113*K113),"0")</f>
        <v>14535</v>
      </c>
      <c r="M113" s="140">
        <f>L113*'1. Standard_Cost'!$F$4</f>
        <v>2427.3450000000003</v>
      </c>
      <c r="N113" s="141"/>
      <c r="O113" s="141"/>
      <c r="P113" s="141"/>
      <c r="Q113" s="141"/>
      <c r="R113" s="142">
        <f>'1. Standard_Cost'!$B$13*N113*P113</f>
        <v>0</v>
      </c>
      <c r="S113" s="142">
        <f>N113*O113*P113*'1. Standard_Cost'!$C$13</f>
        <v>0</v>
      </c>
      <c r="T113" s="142">
        <f>N113*P113*Q113*'1. Standard_Cost'!$D$13</f>
        <v>0</v>
      </c>
      <c r="U113" s="142">
        <f>N113*O113*'1. Standard_Cost'!$E$13</f>
        <v>0</v>
      </c>
      <c r="V113" s="141"/>
      <c r="W113" s="141"/>
      <c r="X113" s="141"/>
      <c r="Y113" s="142">
        <f>+V113*((X113*'1. Standard_Cost'!$B$17)+(W113*X113*'1. Standard_Cost'!$C$17))</f>
        <v>0</v>
      </c>
      <c r="Z113" s="141"/>
      <c r="AA113" s="141"/>
      <c r="AB113" s="142">
        <f>+Z113*'1. Standard_Cost'!$B$21+AA113*'1. Standard_Cost'!$C$21</f>
        <v>0</v>
      </c>
      <c r="AC113" s="143"/>
      <c r="AD113" s="144"/>
      <c r="AE113" s="142">
        <f>SUM(AD113,AC113,AB113,Y113,U113,T113,S113,R113)*'1. Standard_Cost'!$B$29</f>
        <v>0</v>
      </c>
      <c r="AF113" s="142">
        <f t="shared" si="203"/>
        <v>0</v>
      </c>
      <c r="AG113" s="141"/>
      <c r="AH113" s="141"/>
      <c r="AI113" s="141"/>
      <c r="AJ113" s="145"/>
      <c r="AK113" s="145"/>
      <c r="AL113" s="145"/>
      <c r="AM113" s="142">
        <f>AG113*'1. Standard_Cost'!$B$25+'Incremental_Cost Year 4'!AH113*'1. Standard_Cost'!$C$25+'Incremental_Cost Year 4'!AI113*'1. Standard_Cost'!$D$25+'Incremental_Cost Year 4'!AJ113+'Incremental_Cost Year 4'!AL113+AK113</f>
        <v>0</v>
      </c>
      <c r="AN113" s="142">
        <f>AM113*'1. Standard_Cost'!$C$29</f>
        <v>0</v>
      </c>
      <c r="AO113" s="160"/>
      <c r="AQ113" s="20">
        <f t="shared" si="208"/>
        <v>16962.345000000001</v>
      </c>
      <c r="AR113" s="20">
        <f t="shared" si="209"/>
        <v>0</v>
      </c>
      <c r="AS113" s="20">
        <f t="shared" si="210"/>
        <v>0</v>
      </c>
      <c r="AT113" s="20">
        <f t="shared" si="211"/>
        <v>16962.345000000001</v>
      </c>
      <c r="AU113" s="24">
        <f>AT113</f>
        <v>16962.345000000001</v>
      </c>
      <c r="AV113" s="24"/>
      <c r="AW113" s="24"/>
      <c r="AX113" s="24"/>
      <c r="AY113" s="24"/>
      <c r="AZ113" s="24"/>
      <c r="BA113" s="24"/>
      <c r="BB113" s="25">
        <f t="shared" si="207"/>
        <v>0</v>
      </c>
    </row>
    <row r="114" spans="1:54" outlineLevel="1">
      <c r="A114" s="132"/>
      <c r="B114" s="136"/>
      <c r="C114" s="38"/>
      <c r="D114" s="84"/>
      <c r="E114" s="84"/>
      <c r="F114" s="84"/>
      <c r="G114" s="83"/>
      <c r="H114" s="210" t="s">
        <v>180</v>
      </c>
      <c r="I114" s="138"/>
      <c r="J114" s="139"/>
      <c r="K114" s="139"/>
      <c r="L114" s="140" t="str">
        <f>IF(I114&lt;&gt;0,((VLOOKUP(I114,'1. Standard_Cost'!$B$4:$D$9,2)+VLOOKUP(I114,'1. Standard_Cost'!$B$4:$D$9,3))*J114*K114),"0")</f>
        <v>0</v>
      </c>
      <c r="M114" s="140">
        <f>L114*'1. Standard_Cost'!$F$4</f>
        <v>0</v>
      </c>
      <c r="N114" s="141"/>
      <c r="O114" s="141"/>
      <c r="P114" s="141"/>
      <c r="Q114" s="141"/>
      <c r="R114" s="142">
        <f>'1. Standard_Cost'!$B$13*N114*P114</f>
        <v>0</v>
      </c>
      <c r="S114" s="142">
        <f>N114*O114*P114*'1. Standard_Cost'!$C$13</f>
        <v>0</v>
      </c>
      <c r="T114" s="142">
        <f>N114*P114*Q114*'1. Standard_Cost'!$D$13</f>
        <v>0</v>
      </c>
      <c r="U114" s="142">
        <f>N114*O114*'1. Standard_Cost'!$E$13</f>
        <v>0</v>
      </c>
      <c r="V114" s="141"/>
      <c r="W114" s="141"/>
      <c r="X114" s="141"/>
      <c r="Y114" s="142">
        <f>+V114*((X114*'1. Standard_Cost'!$B$17)+(W114*X114*'1. Standard_Cost'!$C$17))</f>
        <v>0</v>
      </c>
      <c r="Z114" s="141"/>
      <c r="AA114" s="141"/>
      <c r="AB114" s="142">
        <f>+Z114*'1. Standard_Cost'!$B$21+AA114*'1. Standard_Cost'!$C$21</f>
        <v>0</v>
      </c>
      <c r="AC114" s="143"/>
      <c r="AD114" s="144"/>
      <c r="AE114" s="142">
        <f>SUM(AD114,AC114,AB114,Y114,U114,T114,S114,R114)*'1. Standard_Cost'!$B$29</f>
        <v>0</v>
      </c>
      <c r="AF114" s="142">
        <f t="shared" si="203"/>
        <v>0</v>
      </c>
      <c r="AG114" s="141"/>
      <c r="AH114" s="141"/>
      <c r="AI114" s="141"/>
      <c r="AJ114" s="145"/>
      <c r="AK114" s="145"/>
      <c r="AL114" s="145"/>
      <c r="AM114" s="142">
        <f>AG114*'1. Standard_Cost'!$B$25+'Incremental_Cost Year 4'!AH114*'1. Standard_Cost'!$C$25+'Incremental_Cost Year 4'!AI114*'1. Standard_Cost'!$D$25+'Incremental_Cost Year 4'!AJ114+'Incremental_Cost Year 4'!AL114+AK114</f>
        <v>0</v>
      </c>
      <c r="AN114" s="142">
        <f>AM114*'1. Standard_Cost'!$C$29</f>
        <v>0</v>
      </c>
      <c r="AO114" s="160"/>
      <c r="AQ114" s="20">
        <f t="shared" si="208"/>
        <v>0</v>
      </c>
      <c r="AR114" s="20">
        <f t="shared" si="209"/>
        <v>0</v>
      </c>
      <c r="AS114" s="20">
        <f t="shared" si="210"/>
        <v>0</v>
      </c>
      <c r="AT114" s="20">
        <f>SUM(AQ114,AR114,AS114)</f>
        <v>0</v>
      </c>
      <c r="AU114" s="24"/>
      <c r="AV114" s="24"/>
      <c r="AW114" s="24"/>
      <c r="AX114" s="24"/>
      <c r="AY114" s="24"/>
      <c r="AZ114" s="24"/>
      <c r="BA114" s="24"/>
      <c r="BB114" s="25">
        <f t="shared" si="207"/>
        <v>0</v>
      </c>
    </row>
    <row r="115" spans="1:54" ht="69" outlineLevel="1">
      <c r="A115" s="132"/>
      <c r="B115" s="136"/>
      <c r="C115" s="38"/>
      <c r="D115" s="86" t="s">
        <v>589</v>
      </c>
      <c r="E115" s="86" t="s">
        <v>421</v>
      </c>
      <c r="F115" s="88" t="s">
        <v>438</v>
      </c>
      <c r="G115" s="89" t="s">
        <v>434</v>
      </c>
      <c r="H115" s="180" t="s">
        <v>239</v>
      </c>
      <c r="I115" s="146"/>
      <c r="J115" s="146"/>
      <c r="K115" s="146"/>
      <c r="L115" s="147">
        <f>SUM(L110:L114)</f>
        <v>528105</v>
      </c>
      <c r="M115" s="147">
        <f>SUM(M110:M114)</f>
        <v>88193.535000000003</v>
      </c>
      <c r="N115" s="146"/>
      <c r="O115" s="146"/>
      <c r="P115" s="146"/>
      <c r="Q115" s="146"/>
      <c r="R115" s="147">
        <f t="shared" ref="R115:U115" si="212">SUM(R110:R114)</f>
        <v>0</v>
      </c>
      <c r="S115" s="147">
        <f t="shared" si="212"/>
        <v>0</v>
      </c>
      <c r="T115" s="147">
        <f t="shared" si="212"/>
        <v>0</v>
      </c>
      <c r="U115" s="147">
        <f t="shared" si="212"/>
        <v>0</v>
      </c>
      <c r="V115" s="146"/>
      <c r="W115" s="146"/>
      <c r="X115" s="146"/>
      <c r="Y115" s="147">
        <f>SUM(Y110:Y114)</f>
        <v>0</v>
      </c>
      <c r="Z115" s="147">
        <f>SUM(Z110:Z114)</f>
        <v>0</v>
      </c>
      <c r="AA115" s="146"/>
      <c r="AB115" s="147">
        <f>SUM(AB110:AB114)</f>
        <v>0</v>
      </c>
      <c r="AC115" s="147">
        <f t="shared" ref="AC115:AF115" si="213">SUM(AC110:AC114)</f>
        <v>49500</v>
      </c>
      <c r="AD115" s="147">
        <f t="shared" si="213"/>
        <v>0</v>
      </c>
      <c r="AE115" s="147">
        <f t="shared" si="213"/>
        <v>9900</v>
      </c>
      <c r="AF115" s="147">
        <f t="shared" si="213"/>
        <v>59400</v>
      </c>
      <c r="AG115" s="146"/>
      <c r="AH115" s="146"/>
      <c r="AI115" s="146"/>
      <c r="AJ115" s="147">
        <f t="shared" ref="AJ115:AN115" si="214">SUM(AJ110:AJ114)</f>
        <v>0</v>
      </c>
      <c r="AK115" s="147">
        <f t="shared" si="214"/>
        <v>0</v>
      </c>
      <c r="AL115" s="147">
        <f t="shared" si="214"/>
        <v>0</v>
      </c>
      <c r="AM115" s="147">
        <f t="shared" si="214"/>
        <v>0</v>
      </c>
      <c r="AN115" s="147">
        <f t="shared" si="214"/>
        <v>0</v>
      </c>
      <c r="AO115" s="166"/>
      <c r="AP115" s="32"/>
      <c r="AQ115" s="147">
        <f>SUM(AQ110:AQ114)</f>
        <v>616298.53499999992</v>
      </c>
      <c r="AR115" s="147">
        <f t="shared" ref="AR115:BB115" si="215">SUM(AR110:AR114)</f>
        <v>59400</v>
      </c>
      <c r="AS115" s="147">
        <f t="shared" si="215"/>
        <v>0</v>
      </c>
      <c r="AT115" s="147">
        <f t="shared" si="215"/>
        <v>675698.53499999992</v>
      </c>
      <c r="AU115" s="147">
        <f t="shared" si="215"/>
        <v>675698.53499999992</v>
      </c>
      <c r="AV115" s="147">
        <f t="shared" si="215"/>
        <v>0</v>
      </c>
      <c r="AW115" s="147">
        <f t="shared" si="215"/>
        <v>0</v>
      </c>
      <c r="AX115" s="147">
        <f t="shared" si="215"/>
        <v>0</v>
      </c>
      <c r="AY115" s="147">
        <f t="shared" si="215"/>
        <v>0</v>
      </c>
      <c r="AZ115" s="147">
        <f t="shared" si="215"/>
        <v>0</v>
      </c>
      <c r="BA115" s="147">
        <f t="shared" si="215"/>
        <v>0</v>
      </c>
      <c r="BB115" s="147">
        <f t="shared" si="215"/>
        <v>0</v>
      </c>
    </row>
    <row r="116" spans="1:54" ht="93.6" outlineLevel="2">
      <c r="A116" s="132"/>
      <c r="B116" s="136"/>
      <c r="C116" s="38"/>
      <c r="D116" s="137"/>
      <c r="E116" s="137"/>
      <c r="F116" s="87"/>
      <c r="G116" s="82"/>
      <c r="H116" s="209" t="s">
        <v>505</v>
      </c>
      <c r="I116" s="138" t="s">
        <v>5</v>
      </c>
      <c r="J116" s="139">
        <v>2</v>
      </c>
      <c r="K116" s="139">
        <v>11</v>
      </c>
      <c r="L116" s="140">
        <f>IF(I116&lt;&gt;0,((VLOOKUP(I116,'1. Standard_Cost'!$B$4:$D$9,2)+VLOOKUP(I116,'1. Standard_Cost'!$B$4:$D$9,3))*J116*K116),"0")</f>
        <v>1555400</v>
      </c>
      <c r="M116" s="140">
        <f>L116*'1. Standard_Cost'!$F$4</f>
        <v>259751.80000000002</v>
      </c>
      <c r="N116" s="141"/>
      <c r="O116" s="141"/>
      <c r="P116" s="141"/>
      <c r="Q116" s="141"/>
      <c r="R116" s="142">
        <f>'1. Standard_Cost'!$B$13*N116*P116</f>
        <v>0</v>
      </c>
      <c r="S116" s="142">
        <f>N116*O116*P116*'1. Standard_Cost'!$C$13</f>
        <v>0</v>
      </c>
      <c r="T116" s="142">
        <f>N116*P116*Q116*'1. Standard_Cost'!$D$13</f>
        <v>0</v>
      </c>
      <c r="U116" s="142">
        <f>N116*O116*'1. Standard_Cost'!$E$13</f>
        <v>0</v>
      </c>
      <c r="V116" s="141"/>
      <c r="W116" s="141"/>
      <c r="X116" s="141"/>
      <c r="Y116" s="142">
        <f>+V116*((X116*'1. Standard_Cost'!$B$17)+(W116*X116*'1. Standard_Cost'!$C$17))</f>
        <v>0</v>
      </c>
      <c r="Z116" s="141"/>
      <c r="AA116" s="141"/>
      <c r="AB116" s="142">
        <f>+Z116*'1. Standard_Cost'!$B$21+AA116*'1. Standard_Cost'!$C$21</f>
        <v>0</v>
      </c>
      <c r="AC116" s="143"/>
      <c r="AD116" s="144"/>
      <c r="AE116" s="142">
        <f>SUM(AD116,AC116,AB116,Y116,U116,T116,S116,R116)*'1. Standard_Cost'!$B$29</f>
        <v>0</v>
      </c>
      <c r="AF116" s="142">
        <f t="shared" ref="AF116:AF119" si="216">SUM(AE116,AD116,AC116,AB116,Y116,U116,T116,S116,R116)</f>
        <v>0</v>
      </c>
      <c r="AG116" s="141"/>
      <c r="AH116" s="141"/>
      <c r="AI116" s="141"/>
      <c r="AJ116" s="145"/>
      <c r="AK116" s="145"/>
      <c r="AL116" s="145"/>
      <c r="AM116" s="142">
        <f>AG116*'1. Standard_Cost'!$B$25+'Incremental_Cost Year 4'!AH116*'1. Standard_Cost'!$C$25+'Incremental_Cost Year 4'!AI116*'1. Standard_Cost'!$D$25+'Incremental_Cost Year 4'!AJ116+'Incremental_Cost Year 4'!AL116+AK116</f>
        <v>0</v>
      </c>
      <c r="AN116" s="142">
        <f>AM116*'1. Standard_Cost'!$C$29</f>
        <v>0</v>
      </c>
      <c r="AO116" s="160"/>
      <c r="AQ116" s="20">
        <f t="shared" ref="AQ116:AQ117" si="217">L116+M116</f>
        <v>1815151.8</v>
      </c>
      <c r="AR116" s="20">
        <f t="shared" ref="AR116:AR117" si="218">AF116</f>
        <v>0</v>
      </c>
      <c r="AS116" s="20">
        <f t="shared" ref="AS116:AS117" si="219">AM116+AN116</f>
        <v>0</v>
      </c>
      <c r="AT116" s="20">
        <f>SUM(AQ116,AR116,AS116)</f>
        <v>1815151.8</v>
      </c>
      <c r="AU116" s="24">
        <f>AT116</f>
        <v>1815151.8</v>
      </c>
      <c r="AV116" s="24"/>
      <c r="AW116" s="24"/>
      <c r="AX116" s="24"/>
      <c r="AY116" s="24"/>
      <c r="AZ116" s="24"/>
      <c r="BA116" s="24"/>
      <c r="BB116" s="25">
        <f t="shared" ref="BB116:BB119" si="220">SUM(AU116:BA116)-AT116</f>
        <v>0</v>
      </c>
    </row>
    <row r="117" spans="1:54" ht="109.2" outlineLevel="2">
      <c r="A117" s="132"/>
      <c r="B117" s="136"/>
      <c r="C117" s="38"/>
      <c r="D117" s="84"/>
      <c r="E117" s="84"/>
      <c r="F117" s="84"/>
      <c r="G117" s="83"/>
      <c r="H117" s="209" t="s">
        <v>599</v>
      </c>
      <c r="I117" s="138"/>
      <c r="J117" s="139"/>
      <c r="K117" s="139"/>
      <c r="L117" s="140" t="str">
        <f>IF(I117&lt;&gt;0,((VLOOKUP(I117,'1. Standard_Cost'!$B$4:$D$9,2)+VLOOKUP(I117,'1. Standard_Cost'!$B$4:$D$9,3))*J117*K117),"0")</f>
        <v>0</v>
      </c>
      <c r="M117" s="140">
        <f>L117*'1. Standard_Cost'!$F$4</f>
        <v>0</v>
      </c>
      <c r="N117" s="141">
        <v>12</v>
      </c>
      <c r="O117" s="141">
        <v>1</v>
      </c>
      <c r="P117" s="141">
        <v>15</v>
      </c>
      <c r="Q117" s="141"/>
      <c r="R117" s="142">
        <f>'1. Standard_Cost'!$B$13*N117*P117</f>
        <v>360000</v>
      </c>
      <c r="S117" s="142">
        <f>N117*O117*P117*'1. Standard_Cost'!$C$13</f>
        <v>270000</v>
      </c>
      <c r="T117" s="142">
        <f>N117*P117*Q117*'1. Standard_Cost'!$D$13</f>
        <v>0</v>
      </c>
      <c r="U117" s="142">
        <f>N117*O117*'1. Standard_Cost'!$F$13</f>
        <v>0</v>
      </c>
      <c r="V117" s="141"/>
      <c r="W117" s="141"/>
      <c r="X117" s="141"/>
      <c r="Y117" s="142">
        <f>+V117*((X117*'1. Standard_Cost'!$B$17)+(W117*X117*'1. Standard_Cost'!$C$17))</f>
        <v>0</v>
      </c>
      <c r="Z117" s="141"/>
      <c r="AA117" s="141">
        <v>10</v>
      </c>
      <c r="AB117" s="142">
        <f>+Z117*'1. Standard_Cost'!$B$21+AA117*'1. Standard_Cost'!$C$21</f>
        <v>190000</v>
      </c>
      <c r="AC117" s="143"/>
      <c r="AD117" s="144"/>
      <c r="AE117" s="142">
        <f>SUM(AD117,AC117,AB117,Y117,U117,T117,S117,R117)*'1. Standard_Cost'!$B$29</f>
        <v>164000</v>
      </c>
      <c r="AF117" s="142">
        <f t="shared" si="216"/>
        <v>984000</v>
      </c>
      <c r="AG117" s="141"/>
      <c r="AH117" s="141"/>
      <c r="AI117" s="141"/>
      <c r="AJ117" s="145"/>
      <c r="AK117" s="145"/>
      <c r="AL117" s="145"/>
      <c r="AM117" s="142">
        <f>AG117*'1. Standard_Cost'!$B$25+'Incremental_Cost Year 7'!AH117*'1. Standard_Cost'!$C$25+'Incremental_Cost Year 7'!AI117*'1. Standard_Cost'!$D$25+'Incremental_Cost Year 7'!AJ117+'Incremental_Cost Year 7'!AL117+AK117</f>
        <v>0</v>
      </c>
      <c r="AN117" s="142">
        <f>AM117*'1. Standard_Cost'!$C$29</f>
        <v>0</v>
      </c>
      <c r="AO117" s="160"/>
      <c r="AQ117" s="20">
        <f t="shared" si="217"/>
        <v>0</v>
      </c>
      <c r="AR117" s="20">
        <f t="shared" si="218"/>
        <v>984000</v>
      </c>
      <c r="AS117" s="20">
        <f t="shared" si="219"/>
        <v>0</v>
      </c>
      <c r="AT117" s="20">
        <f t="shared" ref="AT117" si="221">SUM(AQ117,AR117,AS117)</f>
        <v>984000</v>
      </c>
      <c r="AU117" s="24"/>
      <c r="AV117" s="24">
        <v>0</v>
      </c>
      <c r="AW117" s="24"/>
      <c r="AX117" s="24"/>
      <c r="AY117" s="24"/>
      <c r="AZ117" s="24"/>
      <c r="BA117" s="24"/>
      <c r="BB117" s="25">
        <f t="shared" si="220"/>
        <v>-984000</v>
      </c>
    </row>
    <row r="118" spans="1:54" outlineLevel="2">
      <c r="A118" s="132"/>
      <c r="B118" s="136"/>
      <c r="C118" s="231"/>
      <c r="D118" s="84"/>
      <c r="E118" s="84"/>
      <c r="F118" s="84"/>
      <c r="G118" s="83"/>
      <c r="H118" s="182" t="s">
        <v>506</v>
      </c>
      <c r="I118" s="138"/>
      <c r="J118" s="139"/>
      <c r="K118" s="139"/>
      <c r="L118" s="140" t="str">
        <f>IF(I118&lt;&gt;0,((VLOOKUP(I118,'1. Standard_Cost'!$B$4:$D$9,2)+VLOOKUP(I118,'1. Standard_Cost'!$B$4:$D$9,3))*J118*K118),"0")</f>
        <v>0</v>
      </c>
      <c r="M118" s="140">
        <f>L118*'1. Standard_Cost'!$F$4</f>
        <v>0</v>
      </c>
      <c r="N118" s="141"/>
      <c r="O118" s="141"/>
      <c r="P118" s="141"/>
      <c r="Q118" s="141"/>
      <c r="R118" s="142">
        <f>'1. Standard_Cost'!$B$13*N118*P118</f>
        <v>0</v>
      </c>
      <c r="S118" s="142">
        <f>N118*O118*P118*'1. Standard_Cost'!$C$13</f>
        <v>0</v>
      </c>
      <c r="T118" s="142">
        <f>N118*P118*Q118*'1. Standard_Cost'!$D$13</f>
        <v>0</v>
      </c>
      <c r="U118" s="142">
        <f>N118*O118*'1. Standard_Cost'!$E$13</f>
        <v>0</v>
      </c>
      <c r="V118" s="141"/>
      <c r="W118" s="141"/>
      <c r="X118" s="141"/>
      <c r="Y118" s="142">
        <f>+V118*((X118*'1. Standard_Cost'!$B$17)+(W118*X118*'1. Standard_Cost'!$C$17))</f>
        <v>0</v>
      </c>
      <c r="Z118" s="141"/>
      <c r="AA118" s="141">
        <v>12</v>
      </c>
      <c r="AB118" s="142">
        <f>+Z118*'1. Standard_Cost'!$B$21+AA118*'1. Standard_Cost'!$C$21</f>
        <v>228000</v>
      </c>
      <c r="AC118" s="143"/>
      <c r="AD118" s="144"/>
      <c r="AE118" s="142">
        <f>SUM(AD118,AC118,AB118,Y118,U118,T118,S118,R118)*'1. Standard_Cost'!$B$29</f>
        <v>45600</v>
      </c>
      <c r="AF118" s="142">
        <f t="shared" si="216"/>
        <v>273600</v>
      </c>
      <c r="AG118" s="141"/>
      <c r="AH118" s="141"/>
      <c r="AI118" s="141"/>
      <c r="AJ118" s="145"/>
      <c r="AK118" s="145"/>
      <c r="AL118" s="145"/>
      <c r="AM118" s="142">
        <f>AG118*'1. Standard_Cost'!$B$25+'Incremental_Cost Year 4'!AH118*'1. Standard_Cost'!$C$25+'Incremental_Cost Year 4'!AI118*'1. Standard_Cost'!$D$25+'Incremental_Cost Year 4'!AJ118+'Incremental_Cost Year 4'!AL118+AK118</f>
        <v>0</v>
      </c>
      <c r="AN118" s="142">
        <f>AM118*'1. Standard_Cost'!$C$29</f>
        <v>0</v>
      </c>
      <c r="AO118" s="160"/>
      <c r="AQ118" s="20">
        <f t="shared" ref="AQ118:AQ119" si="222">L118+M118</f>
        <v>0</v>
      </c>
      <c r="AR118" s="20">
        <f t="shared" ref="AR118:AR119" si="223">AF118</f>
        <v>273600</v>
      </c>
      <c r="AS118" s="20">
        <f t="shared" ref="AS118:AS119" si="224">AM118+AN118</f>
        <v>0</v>
      </c>
      <c r="AT118" s="20">
        <f t="shared" ref="AT118:AT119" si="225">SUM(AQ118,AR118,AS118)</f>
        <v>273600</v>
      </c>
      <c r="AU118" s="24"/>
      <c r="AV118" s="24"/>
      <c r="AW118" s="24"/>
      <c r="AX118" s="24"/>
      <c r="AY118" s="24"/>
      <c r="AZ118" s="24"/>
      <c r="BA118" s="24"/>
      <c r="BB118" s="25">
        <f t="shared" si="220"/>
        <v>-273600</v>
      </c>
    </row>
    <row r="119" spans="1:54" outlineLevel="1">
      <c r="A119" s="132"/>
      <c r="B119" s="136"/>
      <c r="C119" s="232"/>
      <c r="D119" s="84"/>
      <c r="E119" s="84"/>
      <c r="F119" s="84"/>
      <c r="G119" s="83"/>
      <c r="H119" s="210" t="s">
        <v>180</v>
      </c>
      <c r="I119" s="138"/>
      <c r="J119" s="139"/>
      <c r="K119" s="139"/>
      <c r="L119" s="140" t="str">
        <f>IF(I119&lt;&gt;0,((VLOOKUP(I119,'1. Standard_Cost'!$B$4:$D$9,2)+VLOOKUP(I119,'1. Standard_Cost'!$B$4:$D$9,3))*J119*K119),"0")</f>
        <v>0</v>
      </c>
      <c r="M119" s="140">
        <f>L119*'1. Standard_Cost'!$F$4</f>
        <v>0</v>
      </c>
      <c r="N119" s="141"/>
      <c r="O119" s="141"/>
      <c r="P119" s="141"/>
      <c r="Q119" s="141"/>
      <c r="R119" s="142">
        <f>'1. Standard_Cost'!$B$13*N119*P119</f>
        <v>0</v>
      </c>
      <c r="S119" s="142">
        <f>N119*O119*P119*'1. Standard_Cost'!$C$13</f>
        <v>0</v>
      </c>
      <c r="T119" s="142">
        <f>N119*P119*Q119*'1. Standard_Cost'!$D$13</f>
        <v>0</v>
      </c>
      <c r="U119" s="142">
        <f>N119*O119*'1. Standard_Cost'!$E$13</f>
        <v>0</v>
      </c>
      <c r="V119" s="141"/>
      <c r="W119" s="141"/>
      <c r="X119" s="141"/>
      <c r="Y119" s="142">
        <f>+V119*((X119*'1. Standard_Cost'!$B$17)+(W119*X119*'1. Standard_Cost'!$C$17))</f>
        <v>0</v>
      </c>
      <c r="Z119" s="141"/>
      <c r="AA119" s="141"/>
      <c r="AB119" s="142">
        <f>+Z119*'1. Standard_Cost'!$B$21+AA119*'1. Standard_Cost'!$C$21</f>
        <v>0</v>
      </c>
      <c r="AC119" s="143"/>
      <c r="AD119" s="144"/>
      <c r="AE119" s="142">
        <f>SUM(AD119,AC119,AB119,Y119,U119,T119,S119,R119)*'1. Standard_Cost'!$B$29</f>
        <v>0</v>
      </c>
      <c r="AF119" s="142">
        <f t="shared" si="216"/>
        <v>0</v>
      </c>
      <c r="AG119" s="141"/>
      <c r="AH119" s="141"/>
      <c r="AI119" s="141"/>
      <c r="AJ119" s="145"/>
      <c r="AK119" s="145"/>
      <c r="AL119" s="145"/>
      <c r="AM119" s="142">
        <f>AG119*'1. Standard_Cost'!$B$25+'Incremental_Cost Year 4'!AH119*'1. Standard_Cost'!$C$25+'Incremental_Cost Year 4'!AI119*'1. Standard_Cost'!$D$25+'Incremental_Cost Year 4'!AJ119+'Incremental_Cost Year 4'!AL119+AK119</f>
        <v>0</v>
      </c>
      <c r="AN119" s="142">
        <f>AM119*'1. Standard_Cost'!$C$29</f>
        <v>0</v>
      </c>
      <c r="AO119" s="160"/>
      <c r="AQ119" s="20">
        <f t="shared" si="222"/>
        <v>0</v>
      </c>
      <c r="AR119" s="20">
        <f t="shared" si="223"/>
        <v>0</v>
      </c>
      <c r="AS119" s="20">
        <f t="shared" si="224"/>
        <v>0</v>
      </c>
      <c r="AT119" s="20">
        <f t="shared" si="225"/>
        <v>0</v>
      </c>
      <c r="AU119" s="24"/>
      <c r="AV119" s="24"/>
      <c r="AW119" s="24"/>
      <c r="AX119" s="24"/>
      <c r="AY119" s="24"/>
      <c r="AZ119" s="24"/>
      <c r="BA119" s="24"/>
      <c r="BB119" s="25">
        <f t="shared" si="220"/>
        <v>0</v>
      </c>
    </row>
    <row r="120" spans="1:54" ht="69" outlineLevel="1">
      <c r="A120" s="132"/>
      <c r="B120" s="136"/>
      <c r="C120" s="232"/>
      <c r="D120" s="86" t="s">
        <v>590</v>
      </c>
      <c r="E120" s="86" t="s">
        <v>422</v>
      </c>
      <c r="F120" s="88" t="s">
        <v>438</v>
      </c>
      <c r="G120" s="89" t="s">
        <v>434</v>
      </c>
      <c r="H120" s="180" t="s">
        <v>238</v>
      </c>
      <c r="I120" s="146"/>
      <c r="J120" s="146"/>
      <c r="K120" s="146"/>
      <c r="L120" s="147">
        <f>SUM(L116:L119)</f>
        <v>1555400</v>
      </c>
      <c r="M120" s="147">
        <f>SUM(M116:M119)</f>
        <v>259751.80000000002</v>
      </c>
      <c r="N120" s="146"/>
      <c r="O120" s="146"/>
      <c r="P120" s="146"/>
      <c r="Q120" s="146"/>
      <c r="R120" s="147">
        <f t="shared" ref="R120:U120" si="226">SUM(R116:R119)</f>
        <v>360000</v>
      </c>
      <c r="S120" s="147">
        <f t="shared" si="226"/>
        <v>270000</v>
      </c>
      <c r="T120" s="147">
        <f t="shared" si="226"/>
        <v>0</v>
      </c>
      <c r="U120" s="147">
        <f t="shared" si="226"/>
        <v>0</v>
      </c>
      <c r="V120" s="146"/>
      <c r="W120" s="146"/>
      <c r="X120" s="146"/>
      <c r="Y120" s="147">
        <f>SUM(Y116:Y119)</f>
        <v>0</v>
      </c>
      <c r="Z120" s="146"/>
      <c r="AA120" s="146"/>
      <c r="AB120" s="147">
        <f t="shared" ref="AB120:AF120" si="227">SUM(AB116:AB119)</f>
        <v>418000</v>
      </c>
      <c r="AC120" s="147">
        <f t="shared" si="227"/>
        <v>0</v>
      </c>
      <c r="AD120" s="147">
        <f t="shared" si="227"/>
        <v>0</v>
      </c>
      <c r="AE120" s="147">
        <f t="shared" si="227"/>
        <v>209600</v>
      </c>
      <c r="AF120" s="147">
        <f t="shared" si="227"/>
        <v>1257600</v>
      </c>
      <c r="AG120" s="146"/>
      <c r="AH120" s="146"/>
      <c r="AI120" s="146"/>
      <c r="AJ120" s="147">
        <f t="shared" ref="AJ120:AN120" si="228">SUM(AJ116:AJ119)</f>
        <v>0</v>
      </c>
      <c r="AK120" s="147">
        <f t="shared" si="228"/>
        <v>0</v>
      </c>
      <c r="AL120" s="147">
        <f t="shared" si="228"/>
        <v>0</v>
      </c>
      <c r="AM120" s="147">
        <f t="shared" si="228"/>
        <v>0</v>
      </c>
      <c r="AN120" s="147">
        <f t="shared" si="228"/>
        <v>0</v>
      </c>
      <c r="AO120" s="166"/>
      <c r="AP120" s="32"/>
      <c r="AQ120" s="147">
        <f>SUM(AQ116:AQ119)</f>
        <v>1815151.8</v>
      </c>
      <c r="AR120" s="147">
        <f t="shared" ref="AR120:BB120" si="229">SUM(AR116:AR119)</f>
        <v>1257600</v>
      </c>
      <c r="AS120" s="147">
        <f t="shared" si="229"/>
        <v>0</v>
      </c>
      <c r="AT120" s="147">
        <f t="shared" si="229"/>
        <v>3072751.8</v>
      </c>
      <c r="AU120" s="147">
        <f t="shared" si="229"/>
        <v>1815151.8</v>
      </c>
      <c r="AV120" s="147">
        <f t="shared" si="229"/>
        <v>0</v>
      </c>
      <c r="AW120" s="147">
        <f t="shared" si="229"/>
        <v>0</v>
      </c>
      <c r="AX120" s="147">
        <f t="shared" si="229"/>
        <v>0</v>
      </c>
      <c r="AY120" s="147">
        <f t="shared" si="229"/>
        <v>0</v>
      </c>
      <c r="AZ120" s="147">
        <f t="shared" si="229"/>
        <v>0</v>
      </c>
      <c r="BA120" s="147">
        <f t="shared" si="229"/>
        <v>0</v>
      </c>
      <c r="BB120" s="147">
        <f t="shared" si="229"/>
        <v>-1257600</v>
      </c>
    </row>
    <row r="121" spans="1:54" ht="52.95" customHeight="1" outlineLevel="2">
      <c r="A121" s="132"/>
      <c r="B121" s="136"/>
      <c r="C121" s="232"/>
      <c r="D121" s="137"/>
      <c r="E121" s="137"/>
      <c r="F121" s="87"/>
      <c r="G121" s="82"/>
      <c r="H121" s="209" t="s">
        <v>448</v>
      </c>
      <c r="I121" s="138"/>
      <c r="J121" s="139"/>
      <c r="K121" s="139"/>
      <c r="L121" s="140" t="str">
        <f>IF(I121&lt;&gt;0,((VLOOKUP(I121,'1. Standard_Cost'!$B$4:$D$9,2)+VLOOKUP(I121,'1. Standard_Cost'!$B$4:$D$9,3))*J121*K121),"0")</f>
        <v>0</v>
      </c>
      <c r="M121" s="140">
        <f>L121*'1. Standard_Cost'!$F$4</f>
        <v>0</v>
      </c>
      <c r="N121" s="141"/>
      <c r="O121" s="141"/>
      <c r="P121" s="141"/>
      <c r="Q121" s="141"/>
      <c r="R121" s="142">
        <f>'1. Standard_Cost'!$B$13*N121*P121</f>
        <v>0</v>
      </c>
      <c r="S121" s="142">
        <f>N121*O121*P121*'1. Standard_Cost'!$C$13</f>
        <v>0</v>
      </c>
      <c r="T121" s="142">
        <f>N121*P121*Q121*'1. Standard_Cost'!$D$13</f>
        <v>0</v>
      </c>
      <c r="U121" s="142">
        <f>N121*O121*'1. Standard_Cost'!$E$13</f>
        <v>0</v>
      </c>
      <c r="V121" s="141"/>
      <c r="W121" s="141"/>
      <c r="X121" s="141"/>
      <c r="Y121" s="142">
        <f>+V121*((X121*'1. Standard_Cost'!$B$17)+(W121*X121*'1. Standard_Cost'!$C$17))</f>
        <v>0</v>
      </c>
      <c r="Z121" s="141"/>
      <c r="AA121" s="141"/>
      <c r="AB121" s="142">
        <f>+Z121*'1. Standard_Cost'!$B$21+AA121*'1. Standard_Cost'!$C$21</f>
        <v>0</v>
      </c>
      <c r="AC121" s="143"/>
      <c r="AD121" s="144"/>
      <c r="AE121" s="142">
        <f>SUM(AD121,AC121,AB121,Y121,U121,T121,S121,R121)*'1. Standard_Cost'!$B$29</f>
        <v>0</v>
      </c>
      <c r="AF121" s="142">
        <f t="shared" ref="AF121:AF128" si="230">SUM(AE121,AD121,AC121,AB121,Y121,U121,T121,S121,R121)</f>
        <v>0</v>
      </c>
      <c r="AG121" s="141"/>
      <c r="AH121" s="141"/>
      <c r="AI121" s="141"/>
      <c r="AJ121" s="145"/>
      <c r="AK121" s="145"/>
      <c r="AL121" s="145"/>
      <c r="AM121" s="142">
        <f>AG121*'1. Standard_Cost'!$B$25+'Incremental_Cost Year 4'!AH121*'1. Standard_Cost'!$C$25+'Incremental_Cost Year 4'!AI121*'1. Standard_Cost'!$D$25+'Incremental_Cost Year 4'!AJ121+'Incremental_Cost Year 4'!AL121+AK121</f>
        <v>0</v>
      </c>
      <c r="AN121" s="142">
        <f>AM121*'1. Standard_Cost'!$C$29</f>
        <v>0</v>
      </c>
      <c r="AO121" s="160"/>
      <c r="AQ121" s="20">
        <f t="shared" ref="AQ121" si="231">L121+M121</f>
        <v>0</v>
      </c>
      <c r="AR121" s="20">
        <f t="shared" ref="AR121" si="232">AF121</f>
        <v>0</v>
      </c>
      <c r="AS121" s="20">
        <f t="shared" ref="AS121" si="233">AM121+AN121</f>
        <v>0</v>
      </c>
      <c r="AT121" s="20">
        <f>SUM(AQ121,AR121,AS121)</f>
        <v>0</v>
      </c>
      <c r="AU121" s="24"/>
      <c r="AV121" s="24"/>
      <c r="AW121" s="24"/>
      <c r="AX121" s="24"/>
      <c r="AY121" s="24"/>
      <c r="AZ121" s="24"/>
      <c r="BA121" s="24"/>
      <c r="BB121" s="25">
        <f t="shared" ref="BB121:BB128" si="234">SUM(AU121:BA121)-AT121</f>
        <v>0</v>
      </c>
    </row>
    <row r="122" spans="1:54" ht="44.4" customHeight="1" outlineLevel="2">
      <c r="A122" s="132"/>
      <c r="B122" s="136"/>
      <c r="C122" s="232"/>
      <c r="D122" s="84"/>
      <c r="E122" s="84"/>
      <c r="F122" s="84"/>
      <c r="G122" s="83"/>
      <c r="H122" s="214" t="s">
        <v>523</v>
      </c>
      <c r="I122" s="138"/>
      <c r="J122" s="139"/>
      <c r="K122" s="139"/>
      <c r="L122" s="140" t="str">
        <f>IF(I122&lt;&gt;0,((VLOOKUP(I122,'1. Standard_Cost'!$B$4:$D$9,2)+VLOOKUP(I122,'1. Standard_Cost'!$B$4:$D$9,3))*J122*K122),"0")</f>
        <v>0</v>
      </c>
      <c r="M122" s="140">
        <f>L122*'1. Standard_Cost'!$F$4</f>
        <v>0</v>
      </c>
      <c r="N122" s="141"/>
      <c r="O122" s="141"/>
      <c r="P122" s="141"/>
      <c r="Q122" s="141"/>
      <c r="R122" s="142">
        <f>'1. Standard_Cost'!$B$13*N122*P122</f>
        <v>0</v>
      </c>
      <c r="S122" s="142">
        <f>N122*O122*P122*'1. Standard_Cost'!$C$13</f>
        <v>0</v>
      </c>
      <c r="T122" s="142">
        <f>N122*P122*Q122*'1. Standard_Cost'!$D$13</f>
        <v>0</v>
      </c>
      <c r="U122" s="142">
        <f>N122*O122*'1. Standard_Cost'!$E$13</f>
        <v>0</v>
      </c>
      <c r="V122" s="141"/>
      <c r="W122" s="141"/>
      <c r="X122" s="141"/>
      <c r="Y122" s="142">
        <f>+V122*((X122*'1. Standard_Cost'!$B$17)+(W122*X122*'1. Standard_Cost'!$C$17))</f>
        <v>0</v>
      </c>
      <c r="Z122" s="141"/>
      <c r="AA122" s="141"/>
      <c r="AB122" s="142">
        <f>+Z122*'1. Standard_Cost'!$B$21+AA122*'1. Standard_Cost'!$C$21</f>
        <v>0</v>
      </c>
      <c r="AC122" s="143"/>
      <c r="AD122" s="144"/>
      <c r="AE122" s="142">
        <f>SUM(AD122,AC122,AB122,Y122,U122,T122,S122,R122)*'1. Standard_Cost'!$B$29</f>
        <v>0</v>
      </c>
      <c r="AF122" s="142">
        <f t="shared" si="230"/>
        <v>0</v>
      </c>
      <c r="AG122" s="141"/>
      <c r="AH122" s="141"/>
      <c r="AI122" s="141"/>
      <c r="AJ122" s="145"/>
      <c r="AK122" s="145"/>
      <c r="AL122" s="145"/>
      <c r="AM122" s="142">
        <f>AG122*'1. Standard_Cost'!$B$25+'Incremental_Cost Year 4'!AH122*'1. Standard_Cost'!$C$25+'Incremental_Cost Year 4'!AI122*'1. Standard_Cost'!$D$25+'Incremental_Cost Year 4'!AJ122+'Incremental_Cost Year 4'!AL122+AK122</f>
        <v>0</v>
      </c>
      <c r="AN122" s="142">
        <f>AM122*'1. Standard_Cost'!$C$29</f>
        <v>0</v>
      </c>
      <c r="AO122" s="160"/>
      <c r="AQ122" s="20">
        <f t="shared" ref="AQ122:AQ128" si="235">L122+M122</f>
        <v>0</v>
      </c>
      <c r="AR122" s="20">
        <f t="shared" ref="AR122:AR128" si="236">AF122</f>
        <v>0</v>
      </c>
      <c r="AS122" s="20">
        <f t="shared" ref="AS122:AS128" si="237">AM122+AN122</f>
        <v>0</v>
      </c>
      <c r="AT122" s="20">
        <f t="shared" ref="AT122:AT128" si="238">SUM(AQ122,AR122,AS122)</f>
        <v>0</v>
      </c>
      <c r="AU122" s="24"/>
      <c r="AV122" s="24">
        <v>0</v>
      </c>
      <c r="AW122" s="24"/>
      <c r="AX122" s="24"/>
      <c r="AY122" s="24"/>
      <c r="AZ122" s="24"/>
      <c r="BA122" s="24"/>
      <c r="BB122" s="25">
        <f t="shared" si="234"/>
        <v>0</v>
      </c>
    </row>
    <row r="123" spans="1:54" ht="15.6" outlineLevel="2">
      <c r="A123" s="132"/>
      <c r="B123" s="136"/>
      <c r="C123" s="232"/>
      <c r="D123" s="191"/>
      <c r="E123" s="191"/>
      <c r="F123" s="86"/>
      <c r="G123" s="157"/>
      <c r="H123" s="211" t="s">
        <v>508</v>
      </c>
      <c r="I123" s="192"/>
      <c r="J123" s="139"/>
      <c r="K123" s="139"/>
      <c r="L123" s="140" t="str">
        <f>IF(I123&lt;&gt;0,((VLOOKUP(I123,'1. Standard_Cost'!$B$4:$D$9,2)+VLOOKUP(I123,'1. Standard_Cost'!$B$4:$D$9,3))*J123*K123),"0")</f>
        <v>0</v>
      </c>
      <c r="M123" s="140">
        <f>L123*'1. Standard_Cost'!$F$4</f>
        <v>0</v>
      </c>
      <c r="N123" s="141"/>
      <c r="O123" s="141"/>
      <c r="P123" s="141"/>
      <c r="Q123" s="141"/>
      <c r="R123" s="142">
        <f>'1. Standard_Cost'!$B$13*N123*P123</f>
        <v>0</v>
      </c>
      <c r="S123" s="142">
        <f>N123*O123*P123*'1. Standard_Cost'!$C$13</f>
        <v>0</v>
      </c>
      <c r="T123" s="142">
        <f>N123*P123*Q123*'1. Standard_Cost'!$D$13</f>
        <v>0</v>
      </c>
      <c r="U123" s="142">
        <f>N123*O123*'1. Standard_Cost'!$E$13</f>
        <v>0</v>
      </c>
      <c r="V123" s="141"/>
      <c r="W123" s="141"/>
      <c r="X123" s="141"/>
      <c r="Y123" s="142">
        <f>+V123*((X123*'1. Standard_Cost'!$B$17)+(W123*X123*'1. Standard_Cost'!$C$17))</f>
        <v>0</v>
      </c>
      <c r="Z123" s="141"/>
      <c r="AA123" s="141"/>
      <c r="AB123" s="142">
        <f>+Z123*'1. Standard_Cost'!$B$21+AA123*'1. Standard_Cost'!$C$21</f>
        <v>0</v>
      </c>
      <c r="AC123" s="143"/>
      <c r="AD123" s="144"/>
      <c r="AE123" s="142">
        <f>SUM(AD123,AC123,AB123,Y123,U123,T123,S123,R123)*'1. Standard_Cost'!$B$29</f>
        <v>0</v>
      </c>
      <c r="AF123" s="142">
        <f t="shared" si="230"/>
        <v>0</v>
      </c>
      <c r="AG123" s="141"/>
      <c r="AH123" s="141"/>
      <c r="AI123" s="141"/>
      <c r="AJ123" s="145"/>
      <c r="AK123" s="145"/>
      <c r="AL123" s="145"/>
      <c r="AM123" s="142">
        <f>AG123*'1. Standard_Cost'!$B$25+'Incremental_Cost Year 4'!AH123*'1. Standard_Cost'!$C$25+'Incremental_Cost Year 4'!AI123*'1. Standard_Cost'!$D$25+'Incremental_Cost Year 4'!AJ123+'Incremental_Cost Year 4'!AL123+AK123</f>
        <v>0</v>
      </c>
      <c r="AN123" s="142">
        <f>AM123*'1. Standard_Cost'!$C$29</f>
        <v>0</v>
      </c>
      <c r="AO123" s="160"/>
      <c r="AQ123" s="20">
        <f t="shared" si="235"/>
        <v>0</v>
      </c>
      <c r="AR123" s="20">
        <f t="shared" si="236"/>
        <v>0</v>
      </c>
      <c r="AS123" s="20">
        <f t="shared" si="237"/>
        <v>0</v>
      </c>
      <c r="AT123" s="20">
        <f t="shared" si="238"/>
        <v>0</v>
      </c>
      <c r="AU123" s="24"/>
      <c r="AV123" s="24"/>
      <c r="AW123" s="24"/>
      <c r="AX123" s="24"/>
      <c r="AY123" s="24"/>
      <c r="AZ123" s="24"/>
      <c r="BA123" s="24"/>
      <c r="BB123" s="25">
        <f t="shared" si="234"/>
        <v>0</v>
      </c>
    </row>
    <row r="124" spans="1:54" ht="46.8" outlineLevel="1">
      <c r="A124" s="132"/>
      <c r="B124" s="136"/>
      <c r="C124" s="232"/>
      <c r="D124" s="84"/>
      <c r="E124" s="84"/>
      <c r="F124" s="84"/>
      <c r="G124" s="83"/>
      <c r="H124" s="215" t="s">
        <v>449</v>
      </c>
      <c r="I124" s="138"/>
      <c r="J124" s="139"/>
      <c r="K124" s="139"/>
      <c r="L124" s="140" t="str">
        <f>IF(I124&lt;&gt;0,((VLOOKUP(I124,'1. Standard_Cost'!$B$4:$D$9,2)+VLOOKUP(I124,'1. Standard_Cost'!$B$4:$D$9,3))*J124*K124),"0")</f>
        <v>0</v>
      </c>
      <c r="M124" s="140">
        <f>L124*'1. Standard_Cost'!$F$4</f>
        <v>0</v>
      </c>
      <c r="N124" s="141"/>
      <c r="O124" s="141"/>
      <c r="P124" s="141"/>
      <c r="Q124" s="141"/>
      <c r="R124" s="142">
        <f>'1. Standard_Cost'!$B$13*N124*P124</f>
        <v>0</v>
      </c>
      <c r="S124" s="142">
        <f>N124*O124*P124*'1. Standard_Cost'!$C$13</f>
        <v>0</v>
      </c>
      <c r="T124" s="142">
        <f>N124*P124*Q124*'1. Standard_Cost'!$D$13</f>
        <v>0</v>
      </c>
      <c r="U124" s="142">
        <f>N124*O124*'1. Standard_Cost'!$E$13</f>
        <v>0</v>
      </c>
      <c r="V124" s="141"/>
      <c r="W124" s="141"/>
      <c r="X124" s="141"/>
      <c r="Y124" s="142">
        <f>+V124*((X124*'1. Standard_Cost'!$B$17)+(W124*X124*'1. Standard_Cost'!$C$17))</f>
        <v>0</v>
      </c>
      <c r="Z124" s="141"/>
      <c r="AA124" s="141"/>
      <c r="AB124" s="142">
        <f>+Z124*'1. Standard_Cost'!$B$21+AA124*'1. Standard_Cost'!$C$21</f>
        <v>0</v>
      </c>
      <c r="AC124" s="143"/>
      <c r="AD124" s="144"/>
      <c r="AE124" s="142">
        <f>SUM(AD124,AC124,AB124,Y124,U124,T124,S124,R124)*'1. Standard_Cost'!$B$29</f>
        <v>0</v>
      </c>
      <c r="AF124" s="142">
        <f t="shared" si="230"/>
        <v>0</v>
      </c>
      <c r="AG124" s="141"/>
      <c r="AH124" s="141"/>
      <c r="AI124" s="141"/>
      <c r="AJ124" s="145"/>
      <c r="AK124" s="145"/>
      <c r="AL124" s="145"/>
      <c r="AM124" s="142">
        <f>AG124*'1. Standard_Cost'!$B$25+'Incremental_Cost Year 4'!AH124*'1. Standard_Cost'!$C$25+'Incremental_Cost Year 4'!AI124*'1. Standard_Cost'!$D$25+'Incremental_Cost Year 4'!AJ124+'Incremental_Cost Year 4'!AL124+AK124</f>
        <v>0</v>
      </c>
      <c r="AN124" s="142">
        <f>AM124*'1. Standard_Cost'!$C$29</f>
        <v>0</v>
      </c>
      <c r="AO124" s="160"/>
      <c r="AQ124" s="20">
        <f t="shared" si="235"/>
        <v>0</v>
      </c>
      <c r="AR124" s="20">
        <f t="shared" si="236"/>
        <v>0</v>
      </c>
      <c r="AS124" s="20">
        <f t="shared" si="237"/>
        <v>0</v>
      </c>
      <c r="AT124" s="20">
        <f t="shared" si="238"/>
        <v>0</v>
      </c>
      <c r="AU124" s="24"/>
      <c r="AV124" s="24">
        <v>0</v>
      </c>
      <c r="AW124" s="24"/>
      <c r="AX124" s="24"/>
      <c r="AY124" s="24"/>
      <c r="AZ124" s="24"/>
      <c r="BA124" s="24"/>
      <c r="BB124" s="25">
        <f t="shared" si="234"/>
        <v>0</v>
      </c>
    </row>
    <row r="125" spans="1:54" ht="15.6" outlineLevel="2">
      <c r="A125" s="132"/>
      <c r="B125" s="136"/>
      <c r="C125" s="232"/>
      <c r="D125" s="84"/>
      <c r="E125" s="84"/>
      <c r="F125" s="84"/>
      <c r="G125" s="83"/>
      <c r="H125" s="216" t="s">
        <v>509</v>
      </c>
      <c r="I125" s="138"/>
      <c r="J125" s="139"/>
      <c r="K125" s="139"/>
      <c r="L125" s="140" t="str">
        <f>IF(I125&lt;&gt;0,((VLOOKUP(I125,'1. Standard_Cost'!$B$4:$D$9,2)+VLOOKUP(I125,'1. Standard_Cost'!$B$4:$D$9,3))*J125*K125),"0")</f>
        <v>0</v>
      </c>
      <c r="M125" s="140">
        <f>L125*'1. Standard_Cost'!$F$4</f>
        <v>0</v>
      </c>
      <c r="N125" s="141">
        <v>2</v>
      </c>
      <c r="O125" s="141">
        <v>2</v>
      </c>
      <c r="P125" s="141">
        <v>15</v>
      </c>
      <c r="Q125" s="141"/>
      <c r="R125" s="142">
        <f>'1. Standard_Cost'!$B$13*N125*P125</f>
        <v>60000</v>
      </c>
      <c r="S125" s="142">
        <f>N125*O125*P125*'1. Standard_Cost'!$C$13</f>
        <v>90000</v>
      </c>
      <c r="T125" s="142">
        <f>N125*P125*Q125*'1. Standard_Cost'!$D$13</f>
        <v>0</v>
      </c>
      <c r="U125" s="142">
        <f>N125*O125*'1. Standard_Cost'!$F$13</f>
        <v>0</v>
      </c>
      <c r="V125" s="141"/>
      <c r="W125" s="141"/>
      <c r="X125" s="141"/>
      <c r="Y125" s="142">
        <f>+V125*((X125*'1. Standard_Cost'!$B$17)+(W125*X125*'1. Standard_Cost'!$C$17))</f>
        <v>0</v>
      </c>
      <c r="Z125" s="141"/>
      <c r="AA125" s="141"/>
      <c r="AB125" s="142">
        <f>+Z125*'1. Standard_Cost'!$B$21+AA125*'1. Standard_Cost'!$C$21</f>
        <v>0</v>
      </c>
      <c r="AC125" s="143"/>
      <c r="AD125" s="144"/>
      <c r="AE125" s="142">
        <f>SUM(AD125,AC125,AB125,Y125,U125,T125,S125,R125)*'1. Standard_Cost'!$B$29</f>
        <v>30000</v>
      </c>
      <c r="AF125" s="142">
        <f t="shared" si="230"/>
        <v>180000</v>
      </c>
      <c r="AG125" s="141"/>
      <c r="AH125" s="141"/>
      <c r="AI125" s="141"/>
      <c r="AJ125" s="145"/>
      <c r="AK125" s="145"/>
      <c r="AL125" s="145"/>
      <c r="AM125" s="142">
        <f>AG125*'1. Standard_Cost'!$B$25+'Incremental_Cost Year 4'!AH125*'1. Standard_Cost'!$C$25+'Incremental_Cost Year 4'!AI125*'1. Standard_Cost'!$D$25+'Incremental_Cost Year 4'!AJ125+'Incremental_Cost Year 4'!AL125+AK125</f>
        <v>0</v>
      </c>
      <c r="AN125" s="142">
        <f>AM125*'1. Standard_Cost'!$C$29</f>
        <v>0</v>
      </c>
      <c r="AO125" s="160"/>
      <c r="AQ125" s="20">
        <f t="shared" si="235"/>
        <v>0</v>
      </c>
      <c r="AR125" s="20">
        <f t="shared" si="236"/>
        <v>180000</v>
      </c>
      <c r="AS125" s="20">
        <f t="shared" si="237"/>
        <v>0</v>
      </c>
      <c r="AT125" s="20">
        <f t="shared" si="238"/>
        <v>180000</v>
      </c>
      <c r="AU125" s="24">
        <f>AT125</f>
        <v>180000</v>
      </c>
      <c r="AV125" s="24">
        <v>0</v>
      </c>
      <c r="AW125" s="24"/>
      <c r="AX125" s="24"/>
      <c r="AY125" s="24"/>
      <c r="AZ125" s="24"/>
      <c r="BA125" s="24"/>
      <c r="BB125" s="25">
        <f t="shared" si="234"/>
        <v>0</v>
      </c>
    </row>
    <row r="126" spans="1:54" ht="15.6" outlineLevel="2">
      <c r="A126" s="132"/>
      <c r="B126" s="136"/>
      <c r="C126" s="232"/>
      <c r="D126" s="84"/>
      <c r="E126" s="84"/>
      <c r="F126" s="84"/>
      <c r="G126" s="83"/>
      <c r="H126" s="216" t="s">
        <v>510</v>
      </c>
      <c r="I126" s="138"/>
      <c r="J126" s="139"/>
      <c r="K126" s="139"/>
      <c r="L126" s="140" t="str">
        <f>IF(I126&lt;&gt;0,((VLOOKUP(I126,'1. Standard_Cost'!$B$4:$D$9,2)+VLOOKUP(I126,'1. Standard_Cost'!$B$4:$D$9,3))*J126*K126),"0")</f>
        <v>0</v>
      </c>
      <c r="M126" s="140">
        <f>L126*'1. Standard_Cost'!$F$4</f>
        <v>0</v>
      </c>
      <c r="N126" s="141"/>
      <c r="O126" s="141"/>
      <c r="P126" s="141"/>
      <c r="Q126" s="141"/>
      <c r="R126" s="142">
        <f>'1. Standard_Cost'!$B$13*N126*P126</f>
        <v>0</v>
      </c>
      <c r="S126" s="142">
        <f>N126*O126*P126*'1. Standard_Cost'!$C$13</f>
        <v>0</v>
      </c>
      <c r="T126" s="142">
        <f>N126*P126*Q126*'1. Standard_Cost'!$D$13</f>
        <v>0</v>
      </c>
      <c r="U126" s="142">
        <f>N126*O126*'1. Standard_Cost'!$E$13</f>
        <v>0</v>
      </c>
      <c r="V126" s="141"/>
      <c r="W126" s="141"/>
      <c r="X126" s="141"/>
      <c r="Y126" s="142">
        <f>+V126*((X126*'1. Standard_Cost'!$B$17)+(W126*X126*'1. Standard_Cost'!$C$17))</f>
        <v>0</v>
      </c>
      <c r="Z126" s="141"/>
      <c r="AA126" s="141"/>
      <c r="AB126" s="142">
        <f>+Z126*'1. Standard_Cost'!$B$21+AA126*'1. Standard_Cost'!$C$21</f>
        <v>0</v>
      </c>
      <c r="AC126" s="143">
        <f>30*500</f>
        <v>15000</v>
      </c>
      <c r="AD126" s="144"/>
      <c r="AE126" s="142">
        <f>SUM(AD126,AC126,AB126,Y126,U126,T126,S126,R126)*'1. Standard_Cost'!$B$29</f>
        <v>3000</v>
      </c>
      <c r="AF126" s="142">
        <f t="shared" si="230"/>
        <v>18000</v>
      </c>
      <c r="AG126" s="141"/>
      <c r="AH126" s="141"/>
      <c r="AI126" s="141"/>
      <c r="AJ126" s="145"/>
      <c r="AK126" s="145"/>
      <c r="AL126" s="145"/>
      <c r="AM126" s="142">
        <f>AG126*'1. Standard_Cost'!$B$25+'Incremental_Cost Year 4'!AH126*'1. Standard_Cost'!$C$25+'Incremental_Cost Year 4'!AI126*'1. Standard_Cost'!$D$25+'Incremental_Cost Year 4'!AJ126+'Incremental_Cost Year 4'!AL126+AK126</f>
        <v>0</v>
      </c>
      <c r="AN126" s="142">
        <f>AM126*'1. Standard_Cost'!$C$29</f>
        <v>0</v>
      </c>
      <c r="AO126" s="160"/>
      <c r="AQ126" s="20">
        <f t="shared" si="235"/>
        <v>0</v>
      </c>
      <c r="AR126" s="20">
        <f t="shared" si="236"/>
        <v>18000</v>
      </c>
      <c r="AS126" s="20">
        <f t="shared" si="237"/>
        <v>0</v>
      </c>
      <c r="AT126" s="20">
        <f t="shared" si="238"/>
        <v>18000</v>
      </c>
      <c r="AU126" s="24">
        <f>AT126</f>
        <v>18000</v>
      </c>
      <c r="AV126" s="24">
        <v>0</v>
      </c>
      <c r="AW126" s="24"/>
      <c r="AX126" s="24"/>
      <c r="AY126" s="24"/>
      <c r="AZ126" s="24"/>
      <c r="BA126" s="24"/>
      <c r="BB126" s="25">
        <f t="shared" si="234"/>
        <v>0</v>
      </c>
    </row>
    <row r="127" spans="1:54" outlineLevel="2">
      <c r="A127" s="132"/>
      <c r="B127" s="136"/>
      <c r="C127" s="232"/>
      <c r="D127" s="84"/>
      <c r="E127" s="84"/>
      <c r="F127" s="84"/>
      <c r="G127" s="83"/>
      <c r="H127" s="182" t="s">
        <v>511</v>
      </c>
      <c r="I127" s="138"/>
      <c r="J127" s="139"/>
      <c r="K127" s="139"/>
      <c r="L127" s="140" t="str">
        <f>IF(I127&lt;&gt;0,((VLOOKUP(I127,'1. Standard_Cost'!$B$4:$D$9,2)+VLOOKUP(I127,'1. Standard_Cost'!$B$4:$D$9,3))*J127*K127),"0")</f>
        <v>0</v>
      </c>
      <c r="M127" s="140">
        <f>L127*'1. Standard_Cost'!$F$4</f>
        <v>0</v>
      </c>
      <c r="N127" s="141"/>
      <c r="O127" s="141"/>
      <c r="P127" s="141"/>
      <c r="Q127" s="141"/>
      <c r="R127" s="142">
        <f>'1. Standard_Cost'!$B$13*N127*P127</f>
        <v>0</v>
      </c>
      <c r="S127" s="142">
        <f>N127*O127*P127*'1. Standard_Cost'!$C$13</f>
        <v>0</v>
      </c>
      <c r="T127" s="142">
        <f>N127*P127*Q127*'1. Standard_Cost'!$D$13</f>
        <v>0</v>
      </c>
      <c r="U127" s="142">
        <f>N127*O127*'1. Standard_Cost'!$E$13</f>
        <v>0</v>
      </c>
      <c r="V127" s="141"/>
      <c r="W127" s="141"/>
      <c r="X127" s="141"/>
      <c r="Y127" s="142">
        <f>+V127*((X127*'1. Standard_Cost'!$B$17)+(W127*X127*'1. Standard_Cost'!$C$17))</f>
        <v>0</v>
      </c>
      <c r="Z127" s="141"/>
      <c r="AA127" s="141">
        <v>4</v>
      </c>
      <c r="AB127" s="142">
        <f>+Z127*'1. Standard_Cost'!$B$21+AA127*'1. Standard_Cost'!$C$21</f>
        <v>76000</v>
      </c>
      <c r="AC127" s="143"/>
      <c r="AD127" s="144"/>
      <c r="AE127" s="142">
        <f>SUM(AD127,AC127,AB127,Y127,U127,T127,S127,R127)*'1. Standard_Cost'!$B$29</f>
        <v>15200</v>
      </c>
      <c r="AF127" s="142">
        <f t="shared" si="230"/>
        <v>91200</v>
      </c>
      <c r="AG127" s="141"/>
      <c r="AH127" s="141"/>
      <c r="AI127" s="141"/>
      <c r="AJ127" s="145"/>
      <c r="AK127" s="145"/>
      <c r="AL127" s="145"/>
      <c r="AM127" s="142">
        <f>AG127*'1. Standard_Cost'!$B$25+'Incremental_Cost Year 4'!AH127*'1. Standard_Cost'!$C$25+'Incremental_Cost Year 4'!AI127*'1. Standard_Cost'!$D$25+'Incremental_Cost Year 4'!AJ127+'Incremental_Cost Year 4'!AL127+AK127</f>
        <v>0</v>
      </c>
      <c r="AN127" s="142">
        <f>AM127*'1. Standard_Cost'!$C$29</f>
        <v>0</v>
      </c>
      <c r="AO127" s="160"/>
      <c r="AQ127" s="20">
        <f t="shared" si="235"/>
        <v>0</v>
      </c>
      <c r="AR127" s="20">
        <f t="shared" si="236"/>
        <v>91200</v>
      </c>
      <c r="AS127" s="20">
        <f t="shared" si="237"/>
        <v>0</v>
      </c>
      <c r="AT127" s="20">
        <f t="shared" si="238"/>
        <v>91200</v>
      </c>
      <c r="AU127" s="24"/>
      <c r="AV127" s="24">
        <v>91200</v>
      </c>
      <c r="AW127" s="24"/>
      <c r="AX127" s="24"/>
      <c r="AY127" s="24"/>
      <c r="AZ127" s="24"/>
      <c r="BA127" s="24"/>
      <c r="BB127" s="25">
        <f t="shared" si="234"/>
        <v>0</v>
      </c>
    </row>
    <row r="128" spans="1:54" outlineLevel="2">
      <c r="A128" s="132"/>
      <c r="B128" s="136"/>
      <c r="C128" s="232"/>
      <c r="D128" s="84"/>
      <c r="E128" s="84"/>
      <c r="F128" s="84"/>
      <c r="G128" s="83"/>
      <c r="H128" s="210" t="s">
        <v>180</v>
      </c>
      <c r="I128" s="138"/>
      <c r="J128" s="139"/>
      <c r="K128" s="139"/>
      <c r="L128" s="140" t="str">
        <f>IF(I128&lt;&gt;0,((VLOOKUP(I128,'1. Standard_Cost'!$B$4:$D$9,2)+VLOOKUP(I128,'1. Standard_Cost'!$B$4:$D$9,3))*J128*K128),"0")</f>
        <v>0</v>
      </c>
      <c r="M128" s="140">
        <f>L128*'1. Standard_Cost'!$F$4</f>
        <v>0</v>
      </c>
      <c r="N128" s="141"/>
      <c r="O128" s="141"/>
      <c r="P128" s="141"/>
      <c r="Q128" s="141"/>
      <c r="R128" s="142">
        <f>'1. Standard_Cost'!$B$13*N128*P128</f>
        <v>0</v>
      </c>
      <c r="S128" s="142">
        <f>N128*O128*P128*'1. Standard_Cost'!$C$13</f>
        <v>0</v>
      </c>
      <c r="T128" s="142">
        <f>N128*P128*Q128*'1. Standard_Cost'!$D$13</f>
        <v>0</v>
      </c>
      <c r="U128" s="142">
        <f>N128*O128*'1. Standard_Cost'!$E$13</f>
        <v>0</v>
      </c>
      <c r="V128" s="141"/>
      <c r="W128" s="141"/>
      <c r="X128" s="141"/>
      <c r="Y128" s="142">
        <f>+V128*((X128*'1. Standard_Cost'!$B$17)+(W128*X128*'1. Standard_Cost'!$C$17))</f>
        <v>0</v>
      </c>
      <c r="Z128" s="141"/>
      <c r="AA128" s="141"/>
      <c r="AB128" s="142">
        <f>+Z128*'1. Standard_Cost'!$B$21+AA128*'1. Standard_Cost'!$C$21</f>
        <v>0</v>
      </c>
      <c r="AC128" s="143"/>
      <c r="AD128" s="144"/>
      <c r="AE128" s="142">
        <f>SUM(AD128,AC128,AB128,Y128,U128,T128,S128,R128)*'1. Standard_Cost'!$B$29</f>
        <v>0</v>
      </c>
      <c r="AF128" s="142">
        <f t="shared" si="230"/>
        <v>0</v>
      </c>
      <c r="AG128" s="141"/>
      <c r="AH128" s="141"/>
      <c r="AI128" s="141"/>
      <c r="AJ128" s="145"/>
      <c r="AK128" s="145"/>
      <c r="AL128" s="145"/>
      <c r="AM128" s="142">
        <f>AG128*'1. Standard_Cost'!$B$25+'Incremental_Cost Year 4'!AH128*'1. Standard_Cost'!$C$25+'Incremental_Cost Year 4'!AI128*'1. Standard_Cost'!$D$25+'Incremental_Cost Year 4'!AJ128+'Incremental_Cost Year 4'!AL128+AK128</f>
        <v>0</v>
      </c>
      <c r="AN128" s="142">
        <f>AM128*'1. Standard_Cost'!$C$29</f>
        <v>0</v>
      </c>
      <c r="AO128" s="160"/>
      <c r="AQ128" s="20">
        <f t="shared" si="235"/>
        <v>0</v>
      </c>
      <c r="AR128" s="20">
        <f t="shared" si="236"/>
        <v>0</v>
      </c>
      <c r="AS128" s="20">
        <f t="shared" si="237"/>
        <v>0</v>
      </c>
      <c r="AT128" s="20">
        <f t="shared" si="238"/>
        <v>0</v>
      </c>
      <c r="AU128" s="24"/>
      <c r="AV128" s="24"/>
      <c r="AW128" s="24"/>
      <c r="AX128" s="24"/>
      <c r="AY128" s="24"/>
      <c r="AZ128" s="24"/>
      <c r="BA128" s="24"/>
      <c r="BB128" s="25">
        <f t="shared" si="234"/>
        <v>0</v>
      </c>
    </row>
    <row r="129" spans="1:54" ht="96.6" outlineLevel="1">
      <c r="A129" s="132"/>
      <c r="B129" s="136"/>
      <c r="C129" s="232"/>
      <c r="D129" s="208" t="s">
        <v>591</v>
      </c>
      <c r="E129" s="86" t="s">
        <v>423</v>
      </c>
      <c r="F129" s="88" t="s">
        <v>438</v>
      </c>
      <c r="G129" s="89" t="s">
        <v>434</v>
      </c>
      <c r="H129" s="180" t="s">
        <v>237</v>
      </c>
      <c r="I129" s="146"/>
      <c r="J129" s="146"/>
      <c r="K129" s="146"/>
      <c r="L129" s="147">
        <f>SUM(L121:L128)</f>
        <v>0</v>
      </c>
      <c r="M129" s="147">
        <f>SUM(M121:M128)</f>
        <v>0</v>
      </c>
      <c r="N129" s="147"/>
      <c r="O129" s="146"/>
      <c r="P129" s="146"/>
      <c r="Q129" s="146"/>
      <c r="R129" s="147">
        <f t="shared" ref="R129:U129" si="239">SUM(R121:R128)</f>
        <v>60000</v>
      </c>
      <c r="S129" s="147">
        <f t="shared" si="239"/>
        <v>90000</v>
      </c>
      <c r="T129" s="147">
        <f t="shared" si="239"/>
        <v>0</v>
      </c>
      <c r="U129" s="147">
        <f t="shared" si="239"/>
        <v>0</v>
      </c>
      <c r="V129" s="146"/>
      <c r="W129" s="146"/>
      <c r="X129" s="146"/>
      <c r="Y129" s="147">
        <f>SUM(Y121:Y128)</f>
        <v>0</v>
      </c>
      <c r="Z129" s="146"/>
      <c r="AA129" s="146"/>
      <c r="AB129" s="147">
        <f t="shared" ref="AB129:AF129" si="240">SUM(AB121:AB128)</f>
        <v>76000</v>
      </c>
      <c r="AC129" s="147">
        <f t="shared" si="240"/>
        <v>15000</v>
      </c>
      <c r="AD129" s="147">
        <f t="shared" si="240"/>
        <v>0</v>
      </c>
      <c r="AE129" s="147">
        <f t="shared" si="240"/>
        <v>48200</v>
      </c>
      <c r="AF129" s="147">
        <f t="shared" si="240"/>
        <v>289200</v>
      </c>
      <c r="AG129" s="146"/>
      <c r="AH129" s="146"/>
      <c r="AI129" s="146"/>
      <c r="AJ129" s="147">
        <f t="shared" ref="AJ129:AN129" si="241">SUM(AJ121:AJ128)</f>
        <v>0</v>
      </c>
      <c r="AK129" s="147">
        <f t="shared" si="241"/>
        <v>0</v>
      </c>
      <c r="AL129" s="147">
        <f t="shared" si="241"/>
        <v>0</v>
      </c>
      <c r="AM129" s="147">
        <f t="shared" si="241"/>
        <v>0</v>
      </c>
      <c r="AN129" s="147">
        <f t="shared" si="241"/>
        <v>0</v>
      </c>
      <c r="AO129" s="166"/>
      <c r="AP129" s="32"/>
      <c r="AQ129" s="147">
        <f t="shared" ref="AQ129:BB129" si="242">SUM(AQ121:AQ128)</f>
        <v>0</v>
      </c>
      <c r="AR129" s="147">
        <f t="shared" si="242"/>
        <v>289200</v>
      </c>
      <c r="AS129" s="147">
        <f t="shared" si="242"/>
        <v>0</v>
      </c>
      <c r="AT129" s="147">
        <f t="shared" si="242"/>
        <v>289200</v>
      </c>
      <c r="AU129" s="147">
        <f t="shared" si="242"/>
        <v>198000</v>
      </c>
      <c r="AV129" s="147">
        <f t="shared" si="242"/>
        <v>91200</v>
      </c>
      <c r="AW129" s="147">
        <f t="shared" si="242"/>
        <v>0</v>
      </c>
      <c r="AX129" s="147">
        <f t="shared" si="242"/>
        <v>0</v>
      </c>
      <c r="AY129" s="147">
        <f t="shared" si="242"/>
        <v>0</v>
      </c>
      <c r="AZ129" s="147">
        <f t="shared" si="242"/>
        <v>0</v>
      </c>
      <c r="BA129" s="147">
        <f t="shared" si="242"/>
        <v>0</v>
      </c>
      <c r="BB129" s="147">
        <f t="shared" si="242"/>
        <v>0</v>
      </c>
    </row>
    <row r="130" spans="1:54" ht="67.95" customHeight="1" outlineLevel="2">
      <c r="A130" s="132"/>
      <c r="B130" s="136"/>
      <c r="C130" s="201"/>
      <c r="D130" s="137"/>
      <c r="E130" s="137"/>
      <c r="F130" s="87"/>
      <c r="G130" s="82"/>
      <c r="H130" s="209" t="s">
        <v>512</v>
      </c>
      <c r="I130" s="138" t="s">
        <v>4</v>
      </c>
      <c r="J130" s="139">
        <v>3</v>
      </c>
      <c r="K130" s="139">
        <v>1</v>
      </c>
      <c r="L130" s="140">
        <f>IF(I130&lt;&gt;0,((VLOOKUP(I130,'1. Standard_Cost'!$B$4:$D$9,2)+VLOOKUP(I130,'1. Standard_Cost'!$B$4:$D$9,3))*J130*K130),"0")</f>
        <v>242250</v>
      </c>
      <c r="M130" s="140">
        <f>L130*'1. Standard_Cost'!$F$4</f>
        <v>40455.75</v>
      </c>
      <c r="N130" s="141"/>
      <c r="O130" s="141"/>
      <c r="P130" s="141"/>
      <c r="Q130" s="141"/>
      <c r="R130" s="142">
        <f>'1. Standard_Cost'!$B$13*N130*P130</f>
        <v>0</v>
      </c>
      <c r="S130" s="142">
        <f>N130*O130*P130*'1. Standard_Cost'!$C$13</f>
        <v>0</v>
      </c>
      <c r="T130" s="142">
        <f>N130*P130*Q130*'1. Standard_Cost'!$D$13</f>
        <v>0</v>
      </c>
      <c r="U130" s="142">
        <f>N130*O130*'1. Standard_Cost'!$E$13</f>
        <v>0</v>
      </c>
      <c r="V130" s="141"/>
      <c r="W130" s="141"/>
      <c r="X130" s="141"/>
      <c r="Y130" s="142">
        <f>+V130*((X130*'1. Standard_Cost'!$B$17)+(W130*X130*'1. Standard_Cost'!$C$17))</f>
        <v>0</v>
      </c>
      <c r="Z130" s="141"/>
      <c r="AA130" s="141"/>
      <c r="AB130" s="142">
        <f>+Z130*'1. Standard_Cost'!$B$21+AA130*'1. Standard_Cost'!$C$21</f>
        <v>0</v>
      </c>
      <c r="AC130" s="143"/>
      <c r="AD130" s="144"/>
      <c r="AE130" s="142">
        <f>SUM(AD130,AC130,AB130,Y130,U130,T130,S130,R130)*'1. Standard_Cost'!$B$29</f>
        <v>0</v>
      </c>
      <c r="AF130" s="142">
        <f t="shared" ref="AF130:AF146" si="243">SUM(AE130,AD130,AC130,AB130,Y130,U130,T130,S130,R130)</f>
        <v>0</v>
      </c>
      <c r="AG130" s="141"/>
      <c r="AH130" s="141"/>
      <c r="AI130" s="141"/>
      <c r="AJ130" s="145"/>
      <c r="AK130" s="145"/>
      <c r="AL130" s="145"/>
      <c r="AM130" s="142">
        <f>AG130*'1. Standard_Cost'!$B$25+'Incremental_Cost Year 4'!AH130*'1. Standard_Cost'!$C$25+'Incremental_Cost Year 4'!AI130*'1. Standard_Cost'!$D$25+'Incremental_Cost Year 4'!AJ130+'Incremental_Cost Year 4'!AL130+AK130</f>
        <v>0</v>
      </c>
      <c r="AN130" s="142">
        <f>AM130*'1. Standard_Cost'!$C$29</f>
        <v>0</v>
      </c>
      <c r="AO130" s="160"/>
      <c r="AQ130" s="20">
        <f t="shared" ref="AQ130" si="244">L130+M130</f>
        <v>282705.75</v>
      </c>
      <c r="AR130" s="20">
        <f t="shared" ref="AR130" si="245">AF130</f>
        <v>0</v>
      </c>
      <c r="AS130" s="20">
        <f t="shared" ref="AS130" si="246">AM130+AN130</f>
        <v>0</v>
      </c>
      <c r="AT130" s="20">
        <f>SUM(AQ130,AR130,AS130)</f>
        <v>282705.75</v>
      </c>
      <c r="AU130" s="24">
        <f>AT130</f>
        <v>282705.75</v>
      </c>
      <c r="AV130" s="24"/>
      <c r="AW130" s="24"/>
      <c r="AX130" s="24"/>
      <c r="AY130" s="24"/>
      <c r="AZ130" s="24"/>
      <c r="BA130" s="24"/>
      <c r="BB130" s="25">
        <f t="shared" ref="BB130:BB146" si="247">SUM(AU130:BA130)-AT130</f>
        <v>0</v>
      </c>
    </row>
    <row r="131" spans="1:54" ht="25.2" customHeight="1" outlineLevel="2">
      <c r="A131" s="132"/>
      <c r="B131" s="136"/>
      <c r="C131" s="201"/>
      <c r="D131" s="154"/>
      <c r="E131" s="154"/>
      <c r="F131" s="84"/>
      <c r="G131" s="83"/>
      <c r="H131" s="209" t="s">
        <v>513</v>
      </c>
      <c r="I131" s="138"/>
      <c r="J131" s="139"/>
      <c r="K131" s="139"/>
      <c r="L131" s="140" t="str">
        <f>IF(I131&lt;&gt;0,((VLOOKUP(I131,'1. Standard_Cost'!$B$4:$D$9,2)+VLOOKUP(I131,'1. Standard_Cost'!$B$4:$D$9,3))*J131*K131),"0")</f>
        <v>0</v>
      </c>
      <c r="M131" s="140">
        <f>L131*'1. Standard_Cost'!$F$4</f>
        <v>0</v>
      </c>
      <c r="N131" s="141"/>
      <c r="O131" s="141"/>
      <c r="P131" s="141"/>
      <c r="Q131" s="141"/>
      <c r="R131" s="142">
        <f>'1. Standard_Cost'!$B$13*N131*P131</f>
        <v>0</v>
      </c>
      <c r="S131" s="142">
        <f>N131*O131*P131*'1. Standard_Cost'!$C$13</f>
        <v>0</v>
      </c>
      <c r="T131" s="142">
        <f>N131*P131*Q131*'1. Standard_Cost'!$D$13</f>
        <v>0</v>
      </c>
      <c r="U131" s="142">
        <f>N131*O131*'1. Standard_Cost'!$E$13</f>
        <v>0</v>
      </c>
      <c r="V131" s="141"/>
      <c r="W131" s="141"/>
      <c r="X131" s="141"/>
      <c r="Y131" s="142">
        <f>+V131*((X131*'1. Standard_Cost'!$B$17)+(W131*X131*'1. Standard_Cost'!$C$17))</f>
        <v>0</v>
      </c>
      <c r="Z131" s="141"/>
      <c r="AA131" s="141"/>
      <c r="AB131" s="142">
        <f>+Z131*'1. Standard_Cost'!$B$21+AA131*'1. Standard_Cost'!$C$21</f>
        <v>0</v>
      </c>
      <c r="AC131" s="143">
        <f>30*1500</f>
        <v>45000</v>
      </c>
      <c r="AD131" s="144"/>
      <c r="AE131" s="142">
        <f>SUM(AD131,AC131,AB131,Y131,U131,T131,S131,R131)*'1. Standard_Cost'!$B$29</f>
        <v>9000</v>
      </c>
      <c r="AF131" s="142">
        <f t="shared" si="243"/>
        <v>54000</v>
      </c>
      <c r="AG131" s="141"/>
      <c r="AH131" s="141"/>
      <c r="AI131" s="141"/>
      <c r="AJ131" s="145"/>
      <c r="AK131" s="145"/>
      <c r="AL131" s="145"/>
      <c r="AM131" s="142">
        <f>AG131*'1. Standard_Cost'!$B$25+'Incremental_Cost Year 4'!AH131*'1. Standard_Cost'!$C$25+'Incremental_Cost Year 4'!AI131*'1. Standard_Cost'!$D$25+'Incremental_Cost Year 4'!AJ131+'Incremental_Cost Year 4'!AL131+AK131</f>
        <v>0</v>
      </c>
      <c r="AN131" s="142">
        <f>AM131*'1. Standard_Cost'!$C$29</f>
        <v>0</v>
      </c>
      <c r="AO131" s="160"/>
      <c r="AQ131" s="20">
        <f t="shared" ref="AQ131:AQ146" si="248">L131+M131</f>
        <v>0</v>
      </c>
      <c r="AR131" s="20">
        <f t="shared" ref="AR131:AR146" si="249">AF131</f>
        <v>54000</v>
      </c>
      <c r="AS131" s="20">
        <f t="shared" ref="AS131:AS146" si="250">AM131+AN131</f>
        <v>0</v>
      </c>
      <c r="AT131" s="20">
        <f t="shared" ref="AT131:AT146" si="251">SUM(AQ131,AR131,AS131)</f>
        <v>54000</v>
      </c>
      <c r="AU131" s="24">
        <f>AT131</f>
        <v>54000</v>
      </c>
      <c r="AV131" s="24"/>
      <c r="AW131" s="24"/>
      <c r="AX131" s="24"/>
      <c r="AY131" s="24"/>
      <c r="AZ131" s="24"/>
      <c r="BA131" s="24"/>
      <c r="BB131" s="25">
        <f t="shared" si="247"/>
        <v>0</v>
      </c>
    </row>
    <row r="132" spans="1:54" ht="25.95" customHeight="1" outlineLevel="2">
      <c r="A132" s="132"/>
      <c r="B132" s="136"/>
      <c r="C132" s="201"/>
      <c r="D132" s="191"/>
      <c r="E132" s="191"/>
      <c r="F132" s="86"/>
      <c r="G132" s="157"/>
      <c r="H132" s="209" t="s">
        <v>514</v>
      </c>
      <c r="I132" s="138" t="s">
        <v>4</v>
      </c>
      <c r="J132" s="139">
        <v>0.18</v>
      </c>
      <c r="K132" s="139">
        <v>1</v>
      </c>
      <c r="L132" s="140">
        <f>IF(I132&lt;&gt;0,((VLOOKUP(I132,'1. Standard_Cost'!$B$4:$D$9,2)+VLOOKUP(I132,'1. Standard_Cost'!$B$4:$D$9,3))*J132*K132),"0")</f>
        <v>14535</v>
      </c>
      <c r="M132" s="140">
        <f>L132*'1. Standard_Cost'!$F$4</f>
        <v>2427.3450000000003</v>
      </c>
      <c r="N132" s="141"/>
      <c r="O132" s="141"/>
      <c r="P132" s="141"/>
      <c r="Q132" s="141"/>
      <c r="R132" s="142">
        <f>'1. Standard_Cost'!$B$13*N132*P132</f>
        <v>0</v>
      </c>
      <c r="S132" s="142">
        <f>N132*O132*P132*'1. Standard_Cost'!$C$13</f>
        <v>0</v>
      </c>
      <c r="T132" s="142">
        <f>N132*P132*Q132*'1. Standard_Cost'!$D$13</f>
        <v>0</v>
      </c>
      <c r="U132" s="142">
        <f>N132*O132*'1. Standard_Cost'!$E$13</f>
        <v>0</v>
      </c>
      <c r="V132" s="141"/>
      <c r="W132" s="141"/>
      <c r="X132" s="141"/>
      <c r="Y132" s="142">
        <f>+V132*((X132*'1. Standard_Cost'!$B$17)+(W132*X132*'1. Standard_Cost'!$C$17))</f>
        <v>0</v>
      </c>
      <c r="Z132" s="141"/>
      <c r="AA132" s="141"/>
      <c r="AB132" s="142">
        <f>+Z132*'1. Standard_Cost'!$B$21+AA132*'1. Standard_Cost'!$C$21</f>
        <v>0</v>
      </c>
      <c r="AC132" s="143"/>
      <c r="AD132" s="144"/>
      <c r="AE132" s="142">
        <f>SUM(AD132,AC132,AB132,Y132,U132,T132,S132,R132)*'1. Standard_Cost'!$B$29</f>
        <v>0</v>
      </c>
      <c r="AF132" s="142">
        <f t="shared" si="243"/>
        <v>0</v>
      </c>
      <c r="AG132" s="141"/>
      <c r="AH132" s="141"/>
      <c r="AI132" s="141"/>
      <c r="AJ132" s="145"/>
      <c r="AK132" s="145"/>
      <c r="AL132" s="145"/>
      <c r="AM132" s="142">
        <f>AG132*'1. Standard_Cost'!$B$25+'Incremental_Cost Year 4'!AH132*'1. Standard_Cost'!$C$25+'Incremental_Cost Year 4'!AI132*'1. Standard_Cost'!$D$25+'Incremental_Cost Year 4'!AJ132+'Incremental_Cost Year 4'!AL132+AK132</f>
        <v>0</v>
      </c>
      <c r="AN132" s="142">
        <f>AM132*'1. Standard_Cost'!$C$29</f>
        <v>0</v>
      </c>
      <c r="AO132" s="160"/>
      <c r="AQ132" s="20">
        <f t="shared" si="248"/>
        <v>16962.345000000001</v>
      </c>
      <c r="AR132" s="20">
        <f t="shared" si="249"/>
        <v>0</v>
      </c>
      <c r="AS132" s="20">
        <f t="shared" si="250"/>
        <v>0</v>
      </c>
      <c r="AT132" s="20">
        <f t="shared" si="251"/>
        <v>16962.345000000001</v>
      </c>
      <c r="AU132" s="24">
        <f>AT132</f>
        <v>16962.345000000001</v>
      </c>
      <c r="AV132" s="24"/>
      <c r="AW132" s="24"/>
      <c r="AX132" s="24"/>
      <c r="AY132" s="24"/>
      <c r="AZ132" s="24"/>
      <c r="BA132" s="24"/>
      <c r="BB132" s="25">
        <f t="shared" si="247"/>
        <v>0</v>
      </c>
    </row>
    <row r="133" spans="1:54" ht="46.8" outlineLevel="2">
      <c r="A133" s="132"/>
      <c r="B133" s="136"/>
      <c r="C133" s="201"/>
      <c r="D133" s="87"/>
      <c r="E133" s="87"/>
      <c r="F133" s="87"/>
      <c r="G133" s="82"/>
      <c r="H133" s="217" t="s">
        <v>450</v>
      </c>
      <c r="I133" s="138"/>
      <c r="J133" s="139"/>
      <c r="K133" s="139"/>
      <c r="L133" s="140" t="str">
        <f>IF(I133&lt;&gt;0,((VLOOKUP(I133,'1. Standard_Cost'!$B$4:$D$9,2)+VLOOKUP(I133,'1. Standard_Cost'!$B$4:$D$9,3))*J133*K133),"0")</f>
        <v>0</v>
      </c>
      <c r="M133" s="140">
        <f>L133*'1. Standard_Cost'!$F$4</f>
        <v>0</v>
      </c>
      <c r="N133" s="141"/>
      <c r="O133" s="141"/>
      <c r="P133" s="141"/>
      <c r="Q133" s="141"/>
      <c r="R133" s="142">
        <f>'1. Standard_Cost'!$B$13*N133*P133</f>
        <v>0</v>
      </c>
      <c r="S133" s="142">
        <f>N133*O133*P133*'1. Standard_Cost'!$C$13</f>
        <v>0</v>
      </c>
      <c r="T133" s="142">
        <f>N133*P133*Q133*'1. Standard_Cost'!$D$13</f>
        <v>0</v>
      </c>
      <c r="U133" s="142">
        <f>N133*O133*'1. Standard_Cost'!$E$13</f>
        <v>0</v>
      </c>
      <c r="V133" s="141"/>
      <c r="W133" s="141"/>
      <c r="X133" s="141"/>
      <c r="Y133" s="142">
        <f>+V133*((X133*'1. Standard_Cost'!$B$17)+(W133*X133*'1. Standard_Cost'!$C$17))</f>
        <v>0</v>
      </c>
      <c r="Z133" s="141"/>
      <c r="AA133" s="141"/>
      <c r="AB133" s="142">
        <f>+Z133*'1. Standard_Cost'!$B$21+AA133*'1. Standard_Cost'!$C$21</f>
        <v>0</v>
      </c>
      <c r="AC133" s="143"/>
      <c r="AD133" s="144"/>
      <c r="AE133" s="142">
        <f>SUM(AD133,AC133,AB133,Y133,U133,T133,S133,R133)*'1. Standard_Cost'!$B$29</f>
        <v>0</v>
      </c>
      <c r="AF133" s="142">
        <f t="shared" si="243"/>
        <v>0</v>
      </c>
      <c r="AG133" s="141"/>
      <c r="AH133" s="141"/>
      <c r="AI133" s="141"/>
      <c r="AJ133" s="145"/>
      <c r="AK133" s="145"/>
      <c r="AL133" s="145"/>
      <c r="AM133" s="142">
        <f>AG133*'1. Standard_Cost'!$B$25+'Incremental_Cost Year 4'!AH133*'1. Standard_Cost'!$C$25+'Incremental_Cost Year 4'!AI133*'1. Standard_Cost'!$D$25+'Incremental_Cost Year 4'!AJ133+'Incremental_Cost Year 4'!AL133+AK133</f>
        <v>0</v>
      </c>
      <c r="AN133" s="142">
        <f>AM133*'1. Standard_Cost'!$C$29</f>
        <v>0</v>
      </c>
      <c r="AO133" s="160"/>
      <c r="AQ133" s="20">
        <f t="shared" si="248"/>
        <v>0</v>
      </c>
      <c r="AR133" s="20">
        <f t="shared" si="249"/>
        <v>0</v>
      </c>
      <c r="AS133" s="20">
        <f t="shared" si="250"/>
        <v>0</v>
      </c>
      <c r="AT133" s="20">
        <f t="shared" si="251"/>
        <v>0</v>
      </c>
      <c r="AU133" s="24"/>
      <c r="AV133" s="24">
        <v>0</v>
      </c>
      <c r="AW133" s="24"/>
      <c r="AX133" s="24"/>
      <c r="AY133" s="24"/>
      <c r="AZ133" s="24"/>
      <c r="BA133" s="24"/>
      <c r="BB133" s="25">
        <f t="shared" si="247"/>
        <v>0</v>
      </c>
    </row>
    <row r="134" spans="1:54" ht="15.6" outlineLevel="1">
      <c r="A134" s="132"/>
      <c r="B134" s="136"/>
      <c r="C134" s="201"/>
      <c r="D134" s="84"/>
      <c r="E134" s="84"/>
      <c r="F134" s="84"/>
      <c r="G134" s="83"/>
      <c r="H134" s="218" t="s">
        <v>574</v>
      </c>
      <c r="I134" s="138"/>
      <c r="J134" s="139"/>
      <c r="K134" s="139"/>
      <c r="L134" s="140" t="str">
        <f>IF(I134&lt;&gt;0,((VLOOKUP(I134,'1. Standard_Cost'!$B$4:$D$9,2)+VLOOKUP(I134,'1. Standard_Cost'!$B$4:$D$9,3))*J134*K134),"0")</f>
        <v>0</v>
      </c>
      <c r="M134" s="140">
        <f>L134*'1. Standard_Cost'!$F$4</f>
        <v>0</v>
      </c>
      <c r="N134" s="141"/>
      <c r="O134" s="141"/>
      <c r="P134" s="141"/>
      <c r="Q134" s="141"/>
      <c r="R134" s="142">
        <f>'1. Standard_Cost'!$B$13*N134*P134</f>
        <v>0</v>
      </c>
      <c r="S134" s="142">
        <f>N134*O134*P134*'1. Standard_Cost'!$C$13</f>
        <v>0</v>
      </c>
      <c r="T134" s="142">
        <f>N134*P134*Q134*'1. Standard_Cost'!$D$13</f>
        <v>0</v>
      </c>
      <c r="U134" s="142">
        <f>N134*O134*'1. Standard_Cost'!$E$13</f>
        <v>0</v>
      </c>
      <c r="V134" s="141"/>
      <c r="W134" s="141"/>
      <c r="X134" s="141"/>
      <c r="Y134" s="142">
        <f>+V134*((X134*'1. Standard_Cost'!$B$17)+(W134*X134*'1. Standard_Cost'!$C$17))</f>
        <v>0</v>
      </c>
      <c r="Z134" s="141"/>
      <c r="AA134" s="141"/>
      <c r="AB134" s="142">
        <f>+Z134*'1. Standard_Cost'!$B$21+AA134*'1. Standard_Cost'!$C$21</f>
        <v>0</v>
      </c>
      <c r="AC134" s="143"/>
      <c r="AD134" s="144"/>
      <c r="AE134" s="142">
        <f>SUM(AD134,AC134,AB134,Y134,U134,T134,S134,R134)*'1. Standard_Cost'!$B$29</f>
        <v>0</v>
      </c>
      <c r="AF134" s="142">
        <f t="shared" si="243"/>
        <v>0</v>
      </c>
      <c r="AG134" s="141"/>
      <c r="AH134" s="141"/>
      <c r="AI134" s="141"/>
      <c r="AJ134" s="145"/>
      <c r="AK134" s="145"/>
      <c r="AL134" s="145"/>
      <c r="AM134" s="142">
        <f>AG134*'1. Standard_Cost'!$B$25+'Incremental_Cost Year 4'!AH134*'1. Standard_Cost'!$C$25+'Incremental_Cost Year 4'!AI134*'1. Standard_Cost'!$D$25+'Incremental_Cost Year 4'!AJ134+'Incremental_Cost Year 4'!AL134+AK134</f>
        <v>0</v>
      </c>
      <c r="AN134" s="142">
        <f>AM134*'1. Standard_Cost'!$C$29</f>
        <v>0</v>
      </c>
      <c r="AO134" s="160"/>
      <c r="AQ134" s="20">
        <f t="shared" si="248"/>
        <v>0</v>
      </c>
      <c r="AR134" s="20">
        <f t="shared" si="249"/>
        <v>0</v>
      </c>
      <c r="AS134" s="20">
        <f t="shared" si="250"/>
        <v>0</v>
      </c>
      <c r="AT134" s="20">
        <f t="shared" si="251"/>
        <v>0</v>
      </c>
      <c r="AU134" s="24"/>
      <c r="AV134" s="24">
        <v>0</v>
      </c>
      <c r="AW134" s="24"/>
      <c r="AX134" s="24"/>
      <c r="AY134" s="24"/>
      <c r="AZ134" s="24"/>
      <c r="BA134" s="24"/>
      <c r="BB134" s="25">
        <f t="shared" si="247"/>
        <v>0</v>
      </c>
    </row>
    <row r="135" spans="1:54" ht="15.6" outlineLevel="2">
      <c r="A135" s="132"/>
      <c r="B135" s="136"/>
      <c r="C135" s="201"/>
      <c r="D135" s="84"/>
      <c r="E135" s="84"/>
      <c r="F135" s="84"/>
      <c r="G135" s="83"/>
      <c r="H135" s="218" t="s">
        <v>573</v>
      </c>
      <c r="I135" s="138"/>
      <c r="J135" s="139"/>
      <c r="K135" s="139"/>
      <c r="L135" s="140" t="str">
        <f>IF(I135&lt;&gt;0,((VLOOKUP(I135,'1. Standard_Cost'!$B$4:$D$9,2)+VLOOKUP(I135,'1. Standard_Cost'!$B$4:$D$9,3))*J135*K135),"0")</f>
        <v>0</v>
      </c>
      <c r="M135" s="140">
        <f>L135*'1. Standard_Cost'!$F$4</f>
        <v>0</v>
      </c>
      <c r="N135" s="141"/>
      <c r="O135" s="141"/>
      <c r="P135" s="141"/>
      <c r="Q135" s="141"/>
      <c r="R135" s="142">
        <f>'1. Standard_Cost'!$B$13*N135*P135</f>
        <v>0</v>
      </c>
      <c r="S135" s="142">
        <f>N135*O135*P135*'1. Standard_Cost'!$C$13</f>
        <v>0</v>
      </c>
      <c r="T135" s="142">
        <f>N135*P135*Q135*'1. Standard_Cost'!$D$13</f>
        <v>0</v>
      </c>
      <c r="U135" s="142">
        <f>N135*O135*'1. Standard_Cost'!$E$13</f>
        <v>0</v>
      </c>
      <c r="V135" s="141"/>
      <c r="W135" s="141"/>
      <c r="X135" s="141"/>
      <c r="Y135" s="142">
        <f>+V135*((X135*'1. Standard_Cost'!$B$17)+(W135*X135*'1. Standard_Cost'!$C$17))</f>
        <v>0</v>
      </c>
      <c r="Z135" s="141"/>
      <c r="AA135" s="141"/>
      <c r="AB135" s="142">
        <f>+Z135*'1. Standard_Cost'!$B$21+AA135*'1. Standard_Cost'!$C$21</f>
        <v>0</v>
      </c>
      <c r="AC135" s="143"/>
      <c r="AD135" s="144"/>
      <c r="AE135" s="142">
        <f>SUM(AD135,AC135,AB135,Y135,U135,T135,S135,R135)*'1. Standard_Cost'!$B$29</f>
        <v>0</v>
      </c>
      <c r="AF135" s="142">
        <f t="shared" si="243"/>
        <v>0</v>
      </c>
      <c r="AG135" s="141"/>
      <c r="AH135" s="141"/>
      <c r="AI135" s="141"/>
      <c r="AJ135" s="145"/>
      <c r="AK135" s="145"/>
      <c r="AL135" s="145"/>
      <c r="AM135" s="142">
        <f>AG135*'1. Standard_Cost'!$B$25+'Incremental_Cost Year 4'!AH135*'1. Standard_Cost'!$C$25+'Incremental_Cost Year 4'!AI135*'1. Standard_Cost'!$D$25+'Incremental_Cost Year 4'!AJ135+'Incremental_Cost Year 4'!AL135+AK135</f>
        <v>0</v>
      </c>
      <c r="AN135" s="142">
        <f>AM135*'1. Standard_Cost'!$C$29</f>
        <v>0</v>
      </c>
      <c r="AO135" s="160"/>
      <c r="AQ135" s="20">
        <f t="shared" si="248"/>
        <v>0</v>
      </c>
      <c r="AR135" s="20">
        <f t="shared" si="249"/>
        <v>0</v>
      </c>
      <c r="AS135" s="20">
        <f t="shared" si="250"/>
        <v>0</v>
      </c>
      <c r="AT135" s="20">
        <f t="shared" si="251"/>
        <v>0</v>
      </c>
      <c r="AU135" s="24"/>
      <c r="AV135" s="24">
        <v>0</v>
      </c>
      <c r="AW135" s="24"/>
      <c r="AX135" s="24"/>
      <c r="AY135" s="24"/>
      <c r="AZ135" s="24"/>
      <c r="BA135" s="24"/>
      <c r="BB135" s="25">
        <f t="shared" si="247"/>
        <v>0</v>
      </c>
    </row>
    <row r="136" spans="1:54" ht="15.6" outlineLevel="2">
      <c r="A136" s="132"/>
      <c r="B136" s="136"/>
      <c r="C136" s="201"/>
      <c r="D136" s="84"/>
      <c r="E136" s="84"/>
      <c r="F136" s="84"/>
      <c r="G136" s="83"/>
      <c r="H136" s="218" t="s">
        <v>575</v>
      </c>
      <c r="I136" s="138"/>
      <c r="J136" s="139"/>
      <c r="K136" s="139"/>
      <c r="L136" s="140" t="str">
        <f>IF(I136&lt;&gt;0,((VLOOKUP(I136,'1. Standard_Cost'!$B$4:$D$9,2)+VLOOKUP(I136,'1. Standard_Cost'!$B$4:$D$9,3))*J136*K136),"0")</f>
        <v>0</v>
      </c>
      <c r="M136" s="140">
        <f>L136*'1. Standard_Cost'!$F$4</f>
        <v>0</v>
      </c>
      <c r="N136" s="141"/>
      <c r="O136" s="141"/>
      <c r="P136" s="141"/>
      <c r="Q136" s="141"/>
      <c r="R136" s="142">
        <f>'1. Standard_Cost'!$B$13*N136*P136</f>
        <v>0</v>
      </c>
      <c r="S136" s="142">
        <f>N136*O136*P136*'1. Standard_Cost'!$C$13</f>
        <v>0</v>
      </c>
      <c r="T136" s="142">
        <f>N136*P136*Q136*'1. Standard_Cost'!$D$13</f>
        <v>0</v>
      </c>
      <c r="U136" s="142">
        <f>N136*O136*'1. Standard_Cost'!$E$13</f>
        <v>0</v>
      </c>
      <c r="V136" s="141"/>
      <c r="W136" s="141"/>
      <c r="X136" s="141"/>
      <c r="Y136" s="142">
        <f>+V136*((X136*'1. Standard_Cost'!$B$17)+(W136*X136*'1. Standard_Cost'!$C$17))</f>
        <v>0</v>
      </c>
      <c r="Z136" s="141"/>
      <c r="AA136" s="141"/>
      <c r="AB136" s="142">
        <f>+Z136*'1. Standard_Cost'!$B$21+AA136*'1. Standard_Cost'!$C$21</f>
        <v>0</v>
      </c>
      <c r="AC136" s="143"/>
      <c r="AD136" s="144"/>
      <c r="AE136" s="142">
        <f>SUM(AD136,AC136,AB136,Y136,U136,T136,S136,R136)*'1. Standard_Cost'!$B$29</f>
        <v>0</v>
      </c>
      <c r="AF136" s="142">
        <f t="shared" si="243"/>
        <v>0</v>
      </c>
      <c r="AG136" s="141"/>
      <c r="AH136" s="141"/>
      <c r="AI136" s="141"/>
      <c r="AJ136" s="145"/>
      <c r="AK136" s="145"/>
      <c r="AL136" s="145"/>
      <c r="AM136" s="142">
        <f>AG136*'1. Standard_Cost'!$B$25+'Incremental_Cost Year 4'!AH136*'1. Standard_Cost'!$C$25+'Incremental_Cost Year 4'!AI136*'1. Standard_Cost'!$D$25+'Incremental_Cost Year 4'!AJ136+'Incremental_Cost Year 4'!AL136+AK136</f>
        <v>0</v>
      </c>
      <c r="AN136" s="142">
        <f>AM136*'1. Standard_Cost'!$C$29</f>
        <v>0</v>
      </c>
      <c r="AO136" s="160"/>
      <c r="AQ136" s="20">
        <f t="shared" si="248"/>
        <v>0</v>
      </c>
      <c r="AR136" s="20">
        <f t="shared" si="249"/>
        <v>0</v>
      </c>
      <c r="AS136" s="20">
        <f t="shared" si="250"/>
        <v>0</v>
      </c>
      <c r="AT136" s="20">
        <f t="shared" si="251"/>
        <v>0</v>
      </c>
      <c r="AU136" s="24"/>
      <c r="AV136" s="24">
        <v>0</v>
      </c>
      <c r="AW136" s="24"/>
      <c r="AX136" s="24"/>
      <c r="AY136" s="24"/>
      <c r="AZ136" s="24"/>
      <c r="BA136" s="24"/>
      <c r="BB136" s="25">
        <f t="shared" si="247"/>
        <v>0</v>
      </c>
    </row>
    <row r="137" spans="1:54" ht="15.6" outlineLevel="2">
      <c r="A137" s="132"/>
      <c r="B137" s="136"/>
      <c r="C137" s="201"/>
      <c r="D137" s="84"/>
      <c r="E137" s="84"/>
      <c r="F137" s="84"/>
      <c r="G137" s="83"/>
      <c r="H137" s="218" t="s">
        <v>517</v>
      </c>
      <c r="I137" s="138"/>
      <c r="J137" s="139"/>
      <c r="K137" s="139"/>
      <c r="L137" s="140" t="str">
        <f>IF(I137&lt;&gt;0,((VLOOKUP(I137,'1. Standard_Cost'!$B$4:$D$9,2)+VLOOKUP(I137,'1. Standard_Cost'!$B$4:$D$9,3))*J137*K137),"0")</f>
        <v>0</v>
      </c>
      <c r="M137" s="140">
        <f>L137*'1. Standard_Cost'!$F$4</f>
        <v>0</v>
      </c>
      <c r="N137" s="141"/>
      <c r="O137" s="141"/>
      <c r="P137" s="141"/>
      <c r="Q137" s="141"/>
      <c r="R137" s="142">
        <f>'1. Standard_Cost'!$B$13*N137*P137</f>
        <v>0</v>
      </c>
      <c r="S137" s="142">
        <f>N137*O137*P137*'1. Standard_Cost'!$C$13</f>
        <v>0</v>
      </c>
      <c r="T137" s="142">
        <f>N137*P137*Q137*'1. Standard_Cost'!$D$13</f>
        <v>0</v>
      </c>
      <c r="U137" s="142">
        <f>N137*O137*'1. Standard_Cost'!$E$13</f>
        <v>0</v>
      </c>
      <c r="V137" s="141"/>
      <c r="W137" s="141"/>
      <c r="X137" s="141"/>
      <c r="Y137" s="142">
        <f>+V137*((X137*'1. Standard_Cost'!$B$17)+(W137*X137*'1. Standard_Cost'!$C$17))</f>
        <v>0</v>
      </c>
      <c r="Z137" s="141"/>
      <c r="AA137" s="141"/>
      <c r="AB137" s="142">
        <f>+Z137*'1. Standard_Cost'!$B$21+AA137*'1. Standard_Cost'!$C$21</f>
        <v>0</v>
      </c>
      <c r="AC137" s="143"/>
      <c r="AD137" s="144"/>
      <c r="AE137" s="142">
        <f>SUM(AD137,AC137,AB137,Y137,U137,T137,S137,R137)*'1. Standard_Cost'!$B$29</f>
        <v>0</v>
      </c>
      <c r="AF137" s="142">
        <f t="shared" si="243"/>
        <v>0</v>
      </c>
      <c r="AG137" s="141"/>
      <c r="AH137" s="141"/>
      <c r="AI137" s="141"/>
      <c r="AJ137" s="145"/>
      <c r="AK137" s="145"/>
      <c r="AL137" s="145"/>
      <c r="AM137" s="142">
        <f>AG137*'1. Standard_Cost'!$B$25+'Incremental_Cost Year 4'!AH137*'1. Standard_Cost'!$C$25+'Incremental_Cost Year 4'!AI137*'1. Standard_Cost'!$D$25+'Incremental_Cost Year 4'!AJ137+'Incremental_Cost Year 4'!AL137+AK137</f>
        <v>0</v>
      </c>
      <c r="AN137" s="142">
        <f>AM137*'1. Standard_Cost'!$C$29</f>
        <v>0</v>
      </c>
      <c r="AO137" s="160"/>
      <c r="AQ137" s="20">
        <f t="shared" si="248"/>
        <v>0</v>
      </c>
      <c r="AR137" s="20">
        <f t="shared" si="249"/>
        <v>0</v>
      </c>
      <c r="AS137" s="20">
        <f t="shared" si="250"/>
        <v>0</v>
      </c>
      <c r="AT137" s="20">
        <f t="shared" si="251"/>
        <v>0</v>
      </c>
      <c r="AU137" s="24"/>
      <c r="AV137" s="24">
        <v>0</v>
      </c>
      <c r="AW137" s="24"/>
      <c r="AX137" s="24"/>
      <c r="AY137" s="24"/>
      <c r="AZ137" s="24"/>
      <c r="BA137" s="24"/>
      <c r="BB137" s="25">
        <f t="shared" si="247"/>
        <v>0</v>
      </c>
    </row>
    <row r="138" spans="1:54" ht="15.6" outlineLevel="2">
      <c r="A138" s="132"/>
      <c r="B138" s="136"/>
      <c r="C138" s="201"/>
      <c r="D138" s="84"/>
      <c r="E138" s="84"/>
      <c r="F138" s="84"/>
      <c r="G138" s="83"/>
      <c r="H138" s="218" t="s">
        <v>518</v>
      </c>
      <c r="I138" s="138"/>
      <c r="J138" s="139"/>
      <c r="K138" s="139"/>
      <c r="L138" s="140" t="str">
        <f>IF(I138&lt;&gt;0,((VLOOKUP(I138,'1. Standard_Cost'!$B$4:$D$9,2)+VLOOKUP(I138,'1. Standard_Cost'!$B$4:$D$9,3))*J138*K138),"0")</f>
        <v>0</v>
      </c>
      <c r="M138" s="140">
        <f>L138*'1. Standard_Cost'!$F$4</f>
        <v>0</v>
      </c>
      <c r="N138" s="141"/>
      <c r="O138" s="141"/>
      <c r="P138" s="141"/>
      <c r="Q138" s="141"/>
      <c r="R138" s="142">
        <f>'1. Standard_Cost'!$B$13*N138*P138</f>
        <v>0</v>
      </c>
      <c r="S138" s="142">
        <f>N138*O138*P138*'1. Standard_Cost'!$C$13</f>
        <v>0</v>
      </c>
      <c r="T138" s="142">
        <f>N138*P138*Q138*'1. Standard_Cost'!$D$13</f>
        <v>0</v>
      </c>
      <c r="U138" s="142">
        <f>N138*O138*'1. Standard_Cost'!$E$13</f>
        <v>0</v>
      </c>
      <c r="V138" s="141"/>
      <c r="W138" s="141"/>
      <c r="X138" s="141"/>
      <c r="Y138" s="142">
        <f>+V138*((X138*'1. Standard_Cost'!$B$17)+(W138*X138*'1. Standard_Cost'!$C$17))</f>
        <v>0</v>
      </c>
      <c r="Z138" s="141"/>
      <c r="AA138" s="141"/>
      <c r="AB138" s="142">
        <f>+Z138*'1. Standard_Cost'!$B$21+AA138*'1. Standard_Cost'!$C$21</f>
        <v>0</v>
      </c>
      <c r="AC138" s="143"/>
      <c r="AD138" s="144"/>
      <c r="AE138" s="142">
        <f>SUM(AD138,AC138,AB138,Y138,U138,T138,S138,R138)*'1. Standard_Cost'!$B$29</f>
        <v>0</v>
      </c>
      <c r="AF138" s="142">
        <f t="shared" si="243"/>
        <v>0</v>
      </c>
      <c r="AG138" s="141"/>
      <c r="AH138" s="141"/>
      <c r="AI138" s="141"/>
      <c r="AJ138" s="145"/>
      <c r="AK138" s="145"/>
      <c r="AL138" s="145"/>
      <c r="AM138" s="142">
        <f>AG138*'1. Standard_Cost'!$B$25+'Incremental_Cost Year 4'!AH138*'1. Standard_Cost'!$C$25+'Incremental_Cost Year 4'!AI138*'1. Standard_Cost'!$D$25+'Incremental_Cost Year 4'!AJ138+'Incremental_Cost Year 4'!AL138+AK138</f>
        <v>0</v>
      </c>
      <c r="AN138" s="142">
        <f>AM138*'1. Standard_Cost'!$C$29</f>
        <v>0</v>
      </c>
      <c r="AO138" s="160"/>
      <c r="AQ138" s="20">
        <f t="shared" si="248"/>
        <v>0</v>
      </c>
      <c r="AR138" s="20">
        <f t="shared" si="249"/>
        <v>0</v>
      </c>
      <c r="AS138" s="20">
        <f t="shared" si="250"/>
        <v>0</v>
      </c>
      <c r="AT138" s="20">
        <f t="shared" si="251"/>
        <v>0</v>
      </c>
      <c r="AU138" s="24"/>
      <c r="AV138" s="24">
        <v>0</v>
      </c>
      <c r="AW138" s="24"/>
      <c r="AX138" s="24"/>
      <c r="AY138" s="24"/>
      <c r="AZ138" s="24"/>
      <c r="BA138" s="24"/>
      <c r="BB138" s="25">
        <f t="shared" si="247"/>
        <v>0</v>
      </c>
    </row>
    <row r="139" spans="1:54" ht="15.6" outlineLevel="1">
      <c r="A139" s="132"/>
      <c r="B139" s="136"/>
      <c r="C139" s="201"/>
      <c r="D139" s="86"/>
      <c r="E139" s="86"/>
      <c r="F139" s="86"/>
      <c r="G139" s="157"/>
      <c r="H139" s="219" t="s">
        <v>519</v>
      </c>
      <c r="I139" s="138"/>
      <c r="J139" s="139"/>
      <c r="K139" s="139"/>
      <c r="L139" s="140" t="str">
        <f>IF(I139&lt;&gt;0,((VLOOKUP(I139,'1. Standard_Cost'!$B$4:$D$9,2)+VLOOKUP(I139,'1. Standard_Cost'!$B$4:$D$9,3))*J139*K139),"0")</f>
        <v>0</v>
      </c>
      <c r="M139" s="140">
        <f>L139*'1. Standard_Cost'!$F$4</f>
        <v>0</v>
      </c>
      <c r="N139" s="141"/>
      <c r="O139" s="141"/>
      <c r="P139" s="141"/>
      <c r="Q139" s="141"/>
      <c r="R139" s="142">
        <f>'1. Standard_Cost'!$B$13*N139*P139</f>
        <v>0</v>
      </c>
      <c r="S139" s="142">
        <f>N139*O139*P139*'1. Standard_Cost'!$C$13</f>
        <v>0</v>
      </c>
      <c r="T139" s="142">
        <f>N139*P139*Q139*'1. Standard_Cost'!$D$13</f>
        <v>0</v>
      </c>
      <c r="U139" s="142">
        <f>N139*O139*'1. Standard_Cost'!$E$13</f>
        <v>0</v>
      </c>
      <c r="V139" s="141"/>
      <c r="W139" s="141"/>
      <c r="X139" s="141"/>
      <c r="Y139" s="142">
        <f>+V139*((X139*'1. Standard_Cost'!$B$17)+(W139*X139*'1. Standard_Cost'!$C$17))</f>
        <v>0</v>
      </c>
      <c r="Z139" s="141"/>
      <c r="AA139" s="141"/>
      <c r="AB139" s="142">
        <f>+Z139*'1. Standard_Cost'!$B$21+AA139*'1. Standard_Cost'!$C$21</f>
        <v>0</v>
      </c>
      <c r="AC139" s="143"/>
      <c r="AD139" s="144"/>
      <c r="AE139" s="142">
        <f>SUM(AD139,AC139,AB139,Y139,U139,T139,S139,R139)*'1. Standard_Cost'!$B$29</f>
        <v>0</v>
      </c>
      <c r="AF139" s="142">
        <f t="shared" si="243"/>
        <v>0</v>
      </c>
      <c r="AG139" s="141"/>
      <c r="AH139" s="141"/>
      <c r="AI139" s="141"/>
      <c r="AJ139" s="145"/>
      <c r="AK139" s="145"/>
      <c r="AL139" s="145"/>
      <c r="AM139" s="142">
        <f>AG139*'1. Standard_Cost'!$B$25+'Incremental_Cost Year 4'!AH139*'1. Standard_Cost'!$C$25+'Incremental_Cost Year 4'!AI139*'1. Standard_Cost'!$D$25+'Incremental_Cost Year 4'!AJ139+'Incremental_Cost Year 4'!AL139+AK139</f>
        <v>0</v>
      </c>
      <c r="AN139" s="142">
        <f>AM139*'1. Standard_Cost'!$C$29</f>
        <v>0</v>
      </c>
      <c r="AO139" s="160"/>
      <c r="AQ139" s="20">
        <f t="shared" si="248"/>
        <v>0</v>
      </c>
      <c r="AR139" s="20">
        <f t="shared" si="249"/>
        <v>0</v>
      </c>
      <c r="AS139" s="20">
        <f t="shared" si="250"/>
        <v>0</v>
      </c>
      <c r="AT139" s="20">
        <f t="shared" si="251"/>
        <v>0</v>
      </c>
      <c r="AU139" s="24"/>
      <c r="AV139" s="24">
        <v>0</v>
      </c>
      <c r="AW139" s="24"/>
      <c r="AX139" s="24"/>
      <c r="AY139" s="24"/>
      <c r="AZ139" s="24"/>
      <c r="BA139" s="24"/>
      <c r="BB139" s="25">
        <f t="shared" si="247"/>
        <v>0</v>
      </c>
    </row>
    <row r="140" spans="1:54" ht="55.95" customHeight="1">
      <c r="A140" s="132"/>
      <c r="B140" s="136"/>
      <c r="C140" s="201"/>
      <c r="D140" s="84"/>
      <c r="E140" s="84"/>
      <c r="F140" s="84"/>
      <c r="G140" s="83"/>
      <c r="H140" s="213" t="s">
        <v>451</v>
      </c>
      <c r="I140" s="138"/>
      <c r="J140" s="139"/>
      <c r="K140" s="139"/>
      <c r="L140" s="140" t="str">
        <f>IF(I140&lt;&gt;0,((VLOOKUP(I140,'1. Standard_Cost'!$B$4:$D$9,2)+VLOOKUP(I140,'1. Standard_Cost'!$B$4:$D$9,3))*J140*K140),"0")</f>
        <v>0</v>
      </c>
      <c r="M140" s="140">
        <f>L140*'1. Standard_Cost'!$F$4</f>
        <v>0</v>
      </c>
      <c r="N140" s="141"/>
      <c r="O140" s="141"/>
      <c r="P140" s="141"/>
      <c r="Q140" s="141"/>
      <c r="R140" s="142">
        <f>'1. Standard_Cost'!$B$13*N140*P140</f>
        <v>0</v>
      </c>
      <c r="S140" s="142">
        <f>N140*O140*P140*'1. Standard_Cost'!$C$13</f>
        <v>0</v>
      </c>
      <c r="T140" s="142">
        <f>N140*P140*Q140*'1. Standard_Cost'!$D$13</f>
        <v>0</v>
      </c>
      <c r="U140" s="142">
        <f>N140*O140*'1. Standard_Cost'!$E$13</f>
        <v>0</v>
      </c>
      <c r="V140" s="141"/>
      <c r="W140" s="141"/>
      <c r="X140" s="141"/>
      <c r="Y140" s="142">
        <f>+V140*((X140*'1. Standard_Cost'!$B$17)+(W140*X140*'1. Standard_Cost'!$C$17))</f>
        <v>0</v>
      </c>
      <c r="Z140" s="141"/>
      <c r="AA140" s="141"/>
      <c r="AB140" s="142">
        <f>+Z140*'1. Standard_Cost'!$B$21+AA140*'1. Standard_Cost'!$C$21</f>
        <v>0</v>
      </c>
      <c r="AC140" s="143"/>
      <c r="AD140" s="144"/>
      <c r="AE140" s="142">
        <f>SUM(AD140,AC140,AB140,Y140,U140,T140,S140,R140)*'1. Standard_Cost'!$B$29</f>
        <v>0</v>
      </c>
      <c r="AF140" s="142">
        <f t="shared" si="243"/>
        <v>0</v>
      </c>
      <c r="AG140" s="141"/>
      <c r="AH140" s="141"/>
      <c r="AI140" s="141"/>
      <c r="AJ140" s="145"/>
      <c r="AK140" s="145"/>
      <c r="AL140" s="145"/>
      <c r="AM140" s="142">
        <f>AG140*'1. Standard_Cost'!$B$25+'Incremental_Cost Year 4'!AH140*'1. Standard_Cost'!$C$25+'Incremental_Cost Year 4'!AI140*'1. Standard_Cost'!$D$25+'Incremental_Cost Year 4'!AJ140+'Incremental_Cost Year 4'!AL140+AK140</f>
        <v>0</v>
      </c>
      <c r="AN140" s="142">
        <f>AM140*'1. Standard_Cost'!$C$29</f>
        <v>0</v>
      </c>
      <c r="AO140" s="160"/>
      <c r="AQ140" s="20">
        <f t="shared" si="248"/>
        <v>0</v>
      </c>
      <c r="AR140" s="20">
        <f t="shared" si="249"/>
        <v>0</v>
      </c>
      <c r="AS140" s="20">
        <f t="shared" si="250"/>
        <v>0</v>
      </c>
      <c r="AT140" s="20">
        <f t="shared" si="251"/>
        <v>0</v>
      </c>
      <c r="AU140" s="24"/>
      <c r="AV140" s="24"/>
      <c r="AW140" s="24"/>
      <c r="AX140" s="24"/>
      <c r="AY140" s="24"/>
      <c r="AZ140" s="24"/>
      <c r="BA140" s="24"/>
      <c r="BB140" s="25">
        <f t="shared" si="247"/>
        <v>0</v>
      </c>
    </row>
    <row r="141" spans="1:54" ht="15.6" outlineLevel="2">
      <c r="A141" s="132"/>
      <c r="B141" s="136"/>
      <c r="C141" s="201"/>
      <c r="D141" s="84"/>
      <c r="E141" s="84"/>
      <c r="F141" s="84"/>
      <c r="G141" s="83"/>
      <c r="H141" s="209" t="s">
        <v>515</v>
      </c>
      <c r="I141" s="138"/>
      <c r="J141" s="139"/>
      <c r="K141" s="139"/>
      <c r="L141" s="140" t="str">
        <f>IF(I141&lt;&gt;0,((VLOOKUP(I141,'1. Standard_Cost'!$B$4:$D$9,2)+VLOOKUP(I141,'1. Standard_Cost'!$B$4:$D$9,3))*J141*K141),"0")</f>
        <v>0</v>
      </c>
      <c r="M141" s="140">
        <f>L141*'1. Standard_Cost'!$F$4</f>
        <v>0</v>
      </c>
      <c r="N141" s="141"/>
      <c r="O141" s="141"/>
      <c r="P141" s="141"/>
      <c r="Q141" s="141"/>
      <c r="R141" s="142">
        <f>'1. Standard_Cost'!$B$13*N141*P141</f>
        <v>0</v>
      </c>
      <c r="S141" s="142">
        <f>N141*O141*P141*'1. Standard_Cost'!$C$13</f>
        <v>0</v>
      </c>
      <c r="T141" s="142">
        <f>N141*P141*Q141*'1. Standard_Cost'!$D$13</f>
        <v>0</v>
      </c>
      <c r="U141" s="142">
        <f>N141*O141*'1. Standard_Cost'!$E$13</f>
        <v>0</v>
      </c>
      <c r="V141" s="141"/>
      <c r="W141" s="141"/>
      <c r="X141" s="141"/>
      <c r="Y141" s="142">
        <f>+V141*((X141*'1. Standard_Cost'!$B$17)+(W141*X141*'1. Standard_Cost'!$C$17))</f>
        <v>0</v>
      </c>
      <c r="Z141" s="141"/>
      <c r="AA141" s="141"/>
      <c r="AB141" s="142">
        <f>+Z141*'1. Standard_Cost'!$B$21+AA141*'1. Standard_Cost'!$C$21</f>
        <v>0</v>
      </c>
      <c r="AC141" s="143"/>
      <c r="AD141" s="144"/>
      <c r="AE141" s="142">
        <f>SUM(AD141,AC141,AB141,Y141,U141,T141,S141,R141)*'1. Standard_Cost'!$B$29</f>
        <v>0</v>
      </c>
      <c r="AF141" s="142">
        <f t="shared" si="243"/>
        <v>0</v>
      </c>
      <c r="AG141" s="141"/>
      <c r="AH141" s="141"/>
      <c r="AI141" s="141"/>
      <c r="AJ141" s="145"/>
      <c r="AK141" s="145"/>
      <c r="AL141" s="145"/>
      <c r="AM141" s="142">
        <f>AG141*'1. Standard_Cost'!$B$25+'Incremental_Cost Year 4'!AH141*'1. Standard_Cost'!$C$25+'Incremental_Cost Year 4'!AI141*'1. Standard_Cost'!$D$25+'Incremental_Cost Year 4'!AJ141+'Incremental_Cost Year 4'!AL141+AK141</f>
        <v>0</v>
      </c>
      <c r="AN141" s="142">
        <f>AM141*'1. Standard_Cost'!$C$29</f>
        <v>0</v>
      </c>
      <c r="AO141" s="160"/>
      <c r="AQ141" s="20">
        <f t="shared" si="248"/>
        <v>0</v>
      </c>
      <c r="AR141" s="20">
        <f t="shared" si="249"/>
        <v>0</v>
      </c>
      <c r="AS141" s="20">
        <f t="shared" si="250"/>
        <v>0</v>
      </c>
      <c r="AT141" s="20">
        <f t="shared" si="251"/>
        <v>0</v>
      </c>
      <c r="AU141" s="24"/>
      <c r="AV141" s="24">
        <v>0</v>
      </c>
      <c r="AW141" s="24"/>
      <c r="AX141" s="24"/>
      <c r="AY141" s="24"/>
      <c r="AZ141" s="24"/>
      <c r="BA141" s="24"/>
      <c r="BB141" s="25">
        <f t="shared" si="247"/>
        <v>0</v>
      </c>
    </row>
    <row r="142" spans="1:54" ht="15.6" outlineLevel="2">
      <c r="A142" s="132"/>
      <c r="B142" s="136"/>
      <c r="C142" s="201"/>
      <c r="D142" s="84"/>
      <c r="E142" s="84"/>
      <c r="F142" s="84"/>
      <c r="G142" s="83"/>
      <c r="H142" s="209" t="s">
        <v>520</v>
      </c>
      <c r="I142" s="138"/>
      <c r="J142" s="139"/>
      <c r="K142" s="139"/>
      <c r="L142" s="140" t="str">
        <f>IF(I142&lt;&gt;0,((VLOOKUP(I142,'1. Standard_Cost'!$B$4:$D$9,2)+VLOOKUP(I142,'1. Standard_Cost'!$B$4:$D$9,3))*J142*K142),"0")</f>
        <v>0</v>
      </c>
      <c r="M142" s="140">
        <f>L142*'1. Standard_Cost'!$F$4</f>
        <v>0</v>
      </c>
      <c r="N142" s="141"/>
      <c r="O142" s="141"/>
      <c r="P142" s="141"/>
      <c r="Q142" s="141"/>
      <c r="R142" s="142">
        <f>'1. Standard_Cost'!$B$13*N142*P142</f>
        <v>0</v>
      </c>
      <c r="S142" s="142">
        <f>N142*O142*P142*'1. Standard_Cost'!$C$13</f>
        <v>0</v>
      </c>
      <c r="T142" s="142">
        <f>N142*P142*Q142*'1. Standard_Cost'!$D$13</f>
        <v>0</v>
      </c>
      <c r="U142" s="142">
        <f>N142*O142*'1. Standard_Cost'!$E$13</f>
        <v>0</v>
      </c>
      <c r="V142" s="141"/>
      <c r="W142" s="141"/>
      <c r="X142" s="141"/>
      <c r="Y142" s="142">
        <f>+V142*((X142*'1. Standard_Cost'!$B$17)+(W142*X142*'1. Standard_Cost'!$C$17))</f>
        <v>0</v>
      </c>
      <c r="Z142" s="141"/>
      <c r="AA142" s="141"/>
      <c r="AB142" s="142">
        <f>+Z142*'1. Standard_Cost'!$B$21+AA142*'1. Standard_Cost'!$C$21</f>
        <v>0</v>
      </c>
      <c r="AC142" s="143"/>
      <c r="AD142" s="144"/>
      <c r="AE142" s="142">
        <f>SUM(AD142,AC142,AB142,Y142,U142,T142,S142,R142)*'1. Standard_Cost'!$B$29</f>
        <v>0</v>
      </c>
      <c r="AF142" s="142">
        <f t="shared" si="243"/>
        <v>0</v>
      </c>
      <c r="AG142" s="141"/>
      <c r="AH142" s="141"/>
      <c r="AI142" s="141"/>
      <c r="AJ142" s="145"/>
      <c r="AK142" s="145"/>
      <c r="AL142" s="145"/>
      <c r="AM142" s="142">
        <f>AG142*'1. Standard_Cost'!$B$25+'Incremental_Cost Year 4'!AH142*'1. Standard_Cost'!$C$25+'Incremental_Cost Year 4'!AI142*'1. Standard_Cost'!$D$25+'Incremental_Cost Year 4'!AJ142+'Incremental_Cost Year 4'!AL142+AK142</f>
        <v>0</v>
      </c>
      <c r="AN142" s="142">
        <f>AM142*'1. Standard_Cost'!$C$29</f>
        <v>0</v>
      </c>
      <c r="AO142" s="160"/>
      <c r="AQ142" s="20">
        <f t="shared" si="248"/>
        <v>0</v>
      </c>
      <c r="AR142" s="20">
        <f t="shared" si="249"/>
        <v>0</v>
      </c>
      <c r="AS142" s="20">
        <f t="shared" si="250"/>
        <v>0</v>
      </c>
      <c r="AT142" s="20">
        <f t="shared" si="251"/>
        <v>0</v>
      </c>
      <c r="AU142" s="24"/>
      <c r="AV142" s="24">
        <v>0</v>
      </c>
      <c r="AW142" s="24"/>
      <c r="AX142" s="24"/>
      <c r="AY142" s="24"/>
      <c r="AZ142" s="24"/>
      <c r="BA142" s="24"/>
      <c r="BB142" s="25">
        <f t="shared" si="247"/>
        <v>0</v>
      </c>
    </row>
    <row r="143" spans="1:54" ht="15.6" outlineLevel="2">
      <c r="A143" s="132"/>
      <c r="B143" s="136"/>
      <c r="C143" s="201"/>
      <c r="D143" s="84"/>
      <c r="E143" s="84"/>
      <c r="F143" s="84"/>
      <c r="G143" s="83"/>
      <c r="H143" s="209" t="s">
        <v>516</v>
      </c>
      <c r="I143" s="138"/>
      <c r="J143" s="139"/>
      <c r="K143" s="139"/>
      <c r="L143" s="140" t="str">
        <f>IF(I143&lt;&gt;0,((VLOOKUP(I143,'1. Standard_Cost'!$B$4:$D$9,2)+VLOOKUP(I143,'1. Standard_Cost'!$B$4:$D$9,3))*J143*K143),"0")</f>
        <v>0</v>
      </c>
      <c r="M143" s="140">
        <f>L143*'1. Standard_Cost'!$F$4</f>
        <v>0</v>
      </c>
      <c r="N143" s="141"/>
      <c r="O143" s="141"/>
      <c r="P143" s="141"/>
      <c r="Q143" s="141"/>
      <c r="R143" s="142">
        <f>'1. Standard_Cost'!$B$13*N143*P143</f>
        <v>0</v>
      </c>
      <c r="S143" s="142">
        <f>N143*O143*P143*'1. Standard_Cost'!$C$13</f>
        <v>0</v>
      </c>
      <c r="T143" s="142">
        <f>N143*P143*Q143*'1. Standard_Cost'!$D$13</f>
        <v>0</v>
      </c>
      <c r="U143" s="142">
        <f>N143*O143*'1. Standard_Cost'!$E$13</f>
        <v>0</v>
      </c>
      <c r="V143" s="141"/>
      <c r="W143" s="141"/>
      <c r="X143" s="141"/>
      <c r="Y143" s="142">
        <f>+V143*((X143*'1. Standard_Cost'!$B$17)+(W143*X143*'1. Standard_Cost'!$C$17))</f>
        <v>0</v>
      </c>
      <c r="Z143" s="141"/>
      <c r="AA143" s="141"/>
      <c r="AB143" s="142">
        <f>+Z143*'1. Standard_Cost'!$B$21+AA143*'1. Standard_Cost'!$C$21</f>
        <v>0</v>
      </c>
      <c r="AC143" s="143"/>
      <c r="AD143" s="144"/>
      <c r="AE143" s="142">
        <f>SUM(AD143,AC143,AB143,Y143,U143,T143,S143,R143)*'1. Standard_Cost'!$B$29</f>
        <v>0</v>
      </c>
      <c r="AF143" s="142">
        <f t="shared" si="243"/>
        <v>0</v>
      </c>
      <c r="AG143" s="141"/>
      <c r="AH143" s="141"/>
      <c r="AI143" s="141"/>
      <c r="AJ143" s="145"/>
      <c r="AK143" s="145"/>
      <c r="AL143" s="145"/>
      <c r="AM143" s="142">
        <f>AG143*'1. Standard_Cost'!$B$25+'Incremental_Cost Year 4'!AH143*'1. Standard_Cost'!$C$25+'Incremental_Cost Year 4'!AI143*'1. Standard_Cost'!$D$25+'Incremental_Cost Year 4'!AJ143+'Incremental_Cost Year 4'!AL143+AK143</f>
        <v>0</v>
      </c>
      <c r="AN143" s="142">
        <f>AM143*'1. Standard_Cost'!$C$29</f>
        <v>0</v>
      </c>
      <c r="AO143" s="160"/>
      <c r="AQ143" s="20">
        <f t="shared" si="248"/>
        <v>0</v>
      </c>
      <c r="AR143" s="20">
        <f t="shared" si="249"/>
        <v>0</v>
      </c>
      <c r="AS143" s="20">
        <f t="shared" si="250"/>
        <v>0</v>
      </c>
      <c r="AT143" s="20">
        <f t="shared" si="251"/>
        <v>0</v>
      </c>
      <c r="AU143" s="24"/>
      <c r="AV143" s="24">
        <v>0</v>
      </c>
      <c r="AW143" s="24"/>
      <c r="AX143" s="24"/>
      <c r="AY143" s="24"/>
      <c r="AZ143" s="24"/>
      <c r="BA143" s="24"/>
      <c r="BB143" s="25">
        <f t="shared" si="247"/>
        <v>0</v>
      </c>
    </row>
    <row r="144" spans="1:54" ht="15.6" outlineLevel="2">
      <c r="A144" s="132"/>
      <c r="B144" s="136"/>
      <c r="C144" s="201"/>
      <c r="D144" s="84"/>
      <c r="E144" s="84"/>
      <c r="F144" s="84"/>
      <c r="G144" s="83"/>
      <c r="H144" s="209" t="s">
        <v>517</v>
      </c>
      <c r="I144" s="138"/>
      <c r="J144" s="139"/>
      <c r="K144" s="139"/>
      <c r="L144" s="140" t="str">
        <f>IF(I144&lt;&gt;0,((VLOOKUP(I144,'1. Standard_Cost'!$B$4:$D$9,2)+VLOOKUP(I144,'1. Standard_Cost'!$B$4:$D$9,3))*J144*K144),"0")</f>
        <v>0</v>
      </c>
      <c r="M144" s="140">
        <f>L144*'1. Standard_Cost'!$F$4</f>
        <v>0</v>
      </c>
      <c r="N144" s="141"/>
      <c r="O144" s="141"/>
      <c r="P144" s="141"/>
      <c r="Q144" s="141"/>
      <c r="R144" s="142">
        <f>'1. Standard_Cost'!$B$13*N144*P144</f>
        <v>0</v>
      </c>
      <c r="S144" s="142">
        <f>N144*O144*P144*'1. Standard_Cost'!$C$13</f>
        <v>0</v>
      </c>
      <c r="T144" s="142">
        <f>N144*P144*Q144*'1. Standard_Cost'!$D$13</f>
        <v>0</v>
      </c>
      <c r="U144" s="142">
        <f>N144*O144*'1. Standard_Cost'!$E$13</f>
        <v>0</v>
      </c>
      <c r="V144" s="141"/>
      <c r="W144" s="141"/>
      <c r="X144" s="141"/>
      <c r="Y144" s="142">
        <f>+V144*((X144*'1. Standard_Cost'!$B$17)+(W144*X144*'1. Standard_Cost'!$C$17))</f>
        <v>0</v>
      </c>
      <c r="Z144" s="141"/>
      <c r="AA144" s="141"/>
      <c r="AB144" s="142">
        <f>+Z144*'1. Standard_Cost'!$B$21+AA144*'1. Standard_Cost'!$C$21</f>
        <v>0</v>
      </c>
      <c r="AC144" s="143"/>
      <c r="AD144" s="144"/>
      <c r="AE144" s="142">
        <f>SUM(AD144,AC144,AB144,Y144,U144,T144,S144,R144)*'1. Standard_Cost'!$B$29</f>
        <v>0</v>
      </c>
      <c r="AF144" s="142">
        <f t="shared" si="243"/>
        <v>0</v>
      </c>
      <c r="AG144" s="141"/>
      <c r="AH144" s="141"/>
      <c r="AI144" s="141"/>
      <c r="AJ144" s="145"/>
      <c r="AK144" s="145"/>
      <c r="AL144" s="145"/>
      <c r="AM144" s="142">
        <f>AG144*'1. Standard_Cost'!$B$25+'Incremental_Cost Year 4'!AH144*'1. Standard_Cost'!$C$25+'Incremental_Cost Year 4'!AI144*'1. Standard_Cost'!$D$25+'Incremental_Cost Year 4'!AJ144+'Incremental_Cost Year 4'!AL144+AK144</f>
        <v>0</v>
      </c>
      <c r="AN144" s="142">
        <f>AM144*'1. Standard_Cost'!$C$29</f>
        <v>0</v>
      </c>
      <c r="AO144" s="160"/>
      <c r="AQ144" s="20">
        <f t="shared" si="248"/>
        <v>0</v>
      </c>
      <c r="AR144" s="20">
        <f t="shared" si="249"/>
        <v>0</v>
      </c>
      <c r="AS144" s="20">
        <f t="shared" si="250"/>
        <v>0</v>
      </c>
      <c r="AT144" s="20">
        <f t="shared" si="251"/>
        <v>0</v>
      </c>
      <c r="AU144" s="24"/>
      <c r="AV144" s="24">
        <v>0</v>
      </c>
      <c r="AW144" s="24"/>
      <c r="AX144" s="24"/>
      <c r="AY144" s="24"/>
      <c r="AZ144" s="24"/>
      <c r="BA144" s="24"/>
      <c r="BB144" s="25">
        <f t="shared" si="247"/>
        <v>0</v>
      </c>
    </row>
    <row r="145" spans="1:54" ht="15.6" outlineLevel="1">
      <c r="A145" s="132"/>
      <c r="B145" s="136"/>
      <c r="C145" s="201"/>
      <c r="D145" s="84"/>
      <c r="E145" s="84"/>
      <c r="F145" s="84"/>
      <c r="G145" s="83"/>
      <c r="H145" s="209" t="s">
        <v>518</v>
      </c>
      <c r="I145" s="138"/>
      <c r="J145" s="139"/>
      <c r="K145" s="139"/>
      <c r="L145" s="140" t="str">
        <f>IF(I145&lt;&gt;0,((VLOOKUP(I145,'1. Standard_Cost'!$B$4:$D$9,2)+VLOOKUP(I145,'1. Standard_Cost'!$B$4:$D$9,3))*J145*K145),"0")</f>
        <v>0</v>
      </c>
      <c r="M145" s="140">
        <f>L145*'1. Standard_Cost'!$F$4</f>
        <v>0</v>
      </c>
      <c r="N145" s="141"/>
      <c r="O145" s="141"/>
      <c r="P145" s="141"/>
      <c r="Q145" s="141"/>
      <c r="R145" s="142">
        <f>'1. Standard_Cost'!$B$13*N145*P145</f>
        <v>0</v>
      </c>
      <c r="S145" s="142">
        <f>N145*O145*P145*'1. Standard_Cost'!$C$13</f>
        <v>0</v>
      </c>
      <c r="T145" s="142">
        <f>N145*P145*Q145*'1. Standard_Cost'!$D$13</f>
        <v>0</v>
      </c>
      <c r="U145" s="142">
        <f>N145*O145*'1. Standard_Cost'!$E$13</f>
        <v>0</v>
      </c>
      <c r="V145" s="141"/>
      <c r="W145" s="141"/>
      <c r="X145" s="141"/>
      <c r="Y145" s="142">
        <f>+V145*((X145*'1. Standard_Cost'!$B$17)+(W145*X145*'1. Standard_Cost'!$C$17))</f>
        <v>0</v>
      </c>
      <c r="Z145" s="141"/>
      <c r="AA145" s="141"/>
      <c r="AB145" s="142">
        <f>+Z145*'1. Standard_Cost'!$B$21+AA145*'1. Standard_Cost'!$C$21</f>
        <v>0</v>
      </c>
      <c r="AC145" s="143"/>
      <c r="AD145" s="144"/>
      <c r="AE145" s="142">
        <f>SUM(AD145,AC145,AB145,Y145,U145,T145,S145,R145)*'1. Standard_Cost'!$B$29</f>
        <v>0</v>
      </c>
      <c r="AF145" s="142">
        <f t="shared" si="243"/>
        <v>0</v>
      </c>
      <c r="AG145" s="141"/>
      <c r="AH145" s="141"/>
      <c r="AI145" s="141"/>
      <c r="AJ145" s="145"/>
      <c r="AK145" s="145"/>
      <c r="AL145" s="145"/>
      <c r="AM145" s="142">
        <f>AG145*'1. Standard_Cost'!$B$25+'Incremental_Cost Year 4'!AH145*'1. Standard_Cost'!$C$25+'Incremental_Cost Year 4'!AI145*'1. Standard_Cost'!$D$25+'Incremental_Cost Year 4'!AJ145+'Incremental_Cost Year 4'!AL145+AK145</f>
        <v>0</v>
      </c>
      <c r="AN145" s="142">
        <f>AM145*'1. Standard_Cost'!$C$29</f>
        <v>0</v>
      </c>
      <c r="AO145" s="160"/>
      <c r="AQ145" s="20">
        <f t="shared" si="248"/>
        <v>0</v>
      </c>
      <c r="AR145" s="20">
        <f t="shared" si="249"/>
        <v>0</v>
      </c>
      <c r="AS145" s="20">
        <f t="shared" si="250"/>
        <v>0</v>
      </c>
      <c r="AT145" s="20">
        <f t="shared" si="251"/>
        <v>0</v>
      </c>
      <c r="AU145" s="24"/>
      <c r="AV145" s="24">
        <v>0</v>
      </c>
      <c r="AW145" s="24"/>
      <c r="AX145" s="24"/>
      <c r="AY145" s="24"/>
      <c r="AZ145" s="24"/>
      <c r="BA145" s="24"/>
      <c r="BB145" s="25">
        <f t="shared" si="247"/>
        <v>0</v>
      </c>
    </row>
    <row r="146" spans="1:54" ht="15.6" outlineLevel="2">
      <c r="A146" s="132"/>
      <c r="B146" s="136"/>
      <c r="C146" s="201"/>
      <c r="D146" s="84"/>
      <c r="E146" s="84"/>
      <c r="F146" s="84"/>
      <c r="G146" s="83"/>
      <c r="H146" s="209" t="s">
        <v>519</v>
      </c>
      <c r="I146" s="138"/>
      <c r="J146" s="139"/>
      <c r="K146" s="139"/>
      <c r="L146" s="140" t="str">
        <f>IF(I146&lt;&gt;0,((VLOOKUP(I146,'1. Standard_Cost'!$B$4:$D$9,2)+VLOOKUP(I146,'1. Standard_Cost'!$B$4:$D$9,3))*J146*K146),"0")</f>
        <v>0</v>
      </c>
      <c r="M146" s="140">
        <f>L146*'1. Standard_Cost'!$F$4</f>
        <v>0</v>
      </c>
      <c r="N146" s="141"/>
      <c r="O146" s="141"/>
      <c r="P146" s="141"/>
      <c r="Q146" s="141"/>
      <c r="R146" s="142">
        <f>'1. Standard_Cost'!$B$13*N146*P146</f>
        <v>0</v>
      </c>
      <c r="S146" s="142">
        <f>N146*O146*P146*'1. Standard_Cost'!$C$13</f>
        <v>0</v>
      </c>
      <c r="T146" s="142">
        <f>N146*P146*Q146*'1. Standard_Cost'!$D$13</f>
        <v>0</v>
      </c>
      <c r="U146" s="142">
        <f>N146*O146*'1. Standard_Cost'!$E$13</f>
        <v>0</v>
      </c>
      <c r="V146" s="141"/>
      <c r="W146" s="141"/>
      <c r="X146" s="141"/>
      <c r="Y146" s="142">
        <f>+V146*((X146*'1. Standard_Cost'!$B$17)+(W146*X146*'1. Standard_Cost'!$C$17))</f>
        <v>0</v>
      </c>
      <c r="Z146" s="141"/>
      <c r="AA146" s="141"/>
      <c r="AB146" s="142">
        <f>+Z146*'1. Standard_Cost'!$B$21+AA146*'1. Standard_Cost'!$C$21</f>
        <v>0</v>
      </c>
      <c r="AC146" s="143"/>
      <c r="AD146" s="144"/>
      <c r="AE146" s="142">
        <f>SUM(AD146,AC146,AB146,Y146,U146,T146,S146,R146)*'1. Standard_Cost'!$B$29</f>
        <v>0</v>
      </c>
      <c r="AF146" s="142">
        <f t="shared" si="243"/>
        <v>0</v>
      </c>
      <c r="AG146" s="141"/>
      <c r="AH146" s="141"/>
      <c r="AI146" s="141"/>
      <c r="AJ146" s="145"/>
      <c r="AK146" s="145"/>
      <c r="AL146" s="145"/>
      <c r="AM146" s="142">
        <f>AG146*'1. Standard_Cost'!$B$25+'Incremental_Cost Year 4'!AH146*'1. Standard_Cost'!$C$25+'Incremental_Cost Year 4'!AI146*'1. Standard_Cost'!$D$25+'Incremental_Cost Year 4'!AJ146+'Incremental_Cost Year 4'!AL146+AK146</f>
        <v>0</v>
      </c>
      <c r="AN146" s="142">
        <f>AM146*'1. Standard_Cost'!$C$29</f>
        <v>0</v>
      </c>
      <c r="AO146" s="160"/>
      <c r="AQ146" s="20">
        <f t="shared" si="248"/>
        <v>0</v>
      </c>
      <c r="AR146" s="20">
        <f t="shared" si="249"/>
        <v>0</v>
      </c>
      <c r="AS146" s="20">
        <f t="shared" si="250"/>
        <v>0</v>
      </c>
      <c r="AT146" s="20">
        <f t="shared" si="251"/>
        <v>0</v>
      </c>
      <c r="AU146" s="24"/>
      <c r="AV146" s="24">
        <v>0</v>
      </c>
      <c r="AW146" s="24"/>
      <c r="AX146" s="24"/>
      <c r="AY146" s="24"/>
      <c r="AZ146" s="24"/>
      <c r="BA146" s="24"/>
      <c r="BB146" s="25">
        <f t="shared" si="247"/>
        <v>0</v>
      </c>
    </row>
    <row r="147" spans="1:54" ht="27.6" outlineLevel="1">
      <c r="A147" s="132"/>
      <c r="B147" s="136"/>
      <c r="C147" s="203"/>
      <c r="D147" s="46" t="s">
        <v>581</v>
      </c>
      <c r="E147" s="86" t="s">
        <v>424</v>
      </c>
      <c r="F147" s="88" t="s">
        <v>438</v>
      </c>
      <c r="G147" s="89" t="s">
        <v>434</v>
      </c>
      <c r="H147" s="180" t="s">
        <v>425</v>
      </c>
      <c r="I147" s="146"/>
      <c r="J147" s="146"/>
      <c r="K147" s="146"/>
      <c r="L147" s="147">
        <f>SUM(L130:L146)</f>
        <v>256785</v>
      </c>
      <c r="M147" s="147">
        <f>SUM(M130:M146)</f>
        <v>42883.095000000001</v>
      </c>
      <c r="N147" s="147"/>
      <c r="O147" s="146"/>
      <c r="P147" s="146"/>
      <c r="Q147" s="146"/>
      <c r="R147" s="147">
        <f t="shared" ref="R147:U147" si="252">SUM(R130:R146)</f>
        <v>0</v>
      </c>
      <c r="S147" s="147">
        <f t="shared" si="252"/>
        <v>0</v>
      </c>
      <c r="T147" s="147">
        <f t="shared" si="252"/>
        <v>0</v>
      </c>
      <c r="U147" s="147">
        <f t="shared" si="252"/>
        <v>0</v>
      </c>
      <c r="V147" s="146"/>
      <c r="W147" s="146"/>
      <c r="X147" s="146"/>
      <c r="Y147" s="147">
        <f>SUM(Y130:Y146)</f>
        <v>0</v>
      </c>
      <c r="Z147" s="146"/>
      <c r="AA147" s="146"/>
      <c r="AB147" s="147">
        <f t="shared" ref="AB147:AF147" si="253">SUM(AB130:AB146)</f>
        <v>0</v>
      </c>
      <c r="AC147" s="147">
        <f t="shared" si="253"/>
        <v>45000</v>
      </c>
      <c r="AD147" s="147">
        <f t="shared" si="253"/>
        <v>0</v>
      </c>
      <c r="AE147" s="147">
        <f t="shared" si="253"/>
        <v>9000</v>
      </c>
      <c r="AF147" s="147">
        <f t="shared" si="253"/>
        <v>54000</v>
      </c>
      <c r="AG147" s="146"/>
      <c r="AH147" s="146"/>
      <c r="AI147" s="146"/>
      <c r="AJ147" s="147">
        <f t="shared" ref="AJ147:AN147" si="254">SUM(AJ130:AJ146)</f>
        <v>0</v>
      </c>
      <c r="AK147" s="147">
        <f t="shared" si="254"/>
        <v>0</v>
      </c>
      <c r="AL147" s="147">
        <f t="shared" si="254"/>
        <v>0</v>
      </c>
      <c r="AM147" s="147">
        <f t="shared" si="254"/>
        <v>0</v>
      </c>
      <c r="AN147" s="147">
        <f t="shared" si="254"/>
        <v>0</v>
      </c>
      <c r="AO147" s="166"/>
      <c r="AP147" s="32"/>
      <c r="AQ147" s="147">
        <f t="shared" ref="AQ147:BB147" si="255">SUM(AQ130:AQ146)</f>
        <v>299668.09499999997</v>
      </c>
      <c r="AR147" s="147">
        <f t="shared" si="255"/>
        <v>54000</v>
      </c>
      <c r="AS147" s="147">
        <f t="shared" si="255"/>
        <v>0</v>
      </c>
      <c r="AT147" s="147">
        <f t="shared" si="255"/>
        <v>353668.09499999997</v>
      </c>
      <c r="AU147" s="147">
        <f t="shared" si="255"/>
        <v>353668.09499999997</v>
      </c>
      <c r="AV147" s="147">
        <f t="shared" si="255"/>
        <v>0</v>
      </c>
      <c r="AW147" s="147">
        <f t="shared" si="255"/>
        <v>0</v>
      </c>
      <c r="AX147" s="147">
        <f t="shared" si="255"/>
        <v>0</v>
      </c>
      <c r="AY147" s="147">
        <f t="shared" si="255"/>
        <v>0</v>
      </c>
      <c r="AZ147" s="147">
        <f t="shared" si="255"/>
        <v>0</v>
      </c>
      <c r="BA147" s="147">
        <f t="shared" si="255"/>
        <v>0</v>
      </c>
      <c r="BB147" s="147">
        <f t="shared" si="255"/>
        <v>0</v>
      </c>
    </row>
    <row r="148" spans="1:54" s="14" customFormat="1">
      <c r="A148" s="135"/>
      <c r="B148" s="226" t="s">
        <v>426</v>
      </c>
      <c r="C148" s="227"/>
      <c r="D148" s="227"/>
      <c r="E148" s="228"/>
      <c r="F148" s="56"/>
      <c r="G148" s="56"/>
      <c r="H148" s="56" t="s">
        <v>300</v>
      </c>
      <c r="I148" s="62"/>
      <c r="J148" s="62"/>
      <c r="K148" s="62"/>
      <c r="L148" s="63">
        <f>SUM(L149,L170)</f>
        <v>1900475</v>
      </c>
      <c r="M148" s="63">
        <f>SUM(M149,M170)</f>
        <v>317379.32500000007</v>
      </c>
      <c r="N148" s="62"/>
      <c r="O148" s="62"/>
      <c r="P148" s="62"/>
      <c r="Q148" s="62"/>
      <c r="R148" s="63">
        <f>SUM(R149,R170)</f>
        <v>60000</v>
      </c>
      <c r="S148" s="63">
        <f>SUM(S149,S170)</f>
        <v>90000</v>
      </c>
      <c r="T148" s="63">
        <f>SUM(T149,T170)</f>
        <v>0</v>
      </c>
      <c r="U148" s="63">
        <f>SUM(U149,U170)</f>
        <v>0</v>
      </c>
      <c r="V148" s="62"/>
      <c r="W148" s="62"/>
      <c r="X148" s="62"/>
      <c r="Y148" s="63">
        <f>SUM(Y149,Y170)</f>
        <v>0</v>
      </c>
      <c r="Z148" s="62"/>
      <c r="AA148" s="62"/>
      <c r="AB148" s="63">
        <f>SUM(AB149,AB170)</f>
        <v>817000</v>
      </c>
      <c r="AC148" s="63">
        <f>SUM(AC149,AC170)</f>
        <v>1528000</v>
      </c>
      <c r="AD148" s="63">
        <f>SUM(AD149,AD170)</f>
        <v>0</v>
      </c>
      <c r="AE148" s="63">
        <f>SUM(AE149,AE170)</f>
        <v>499000</v>
      </c>
      <c r="AF148" s="63">
        <f>SUM(AF149,AF170)</f>
        <v>2994000</v>
      </c>
      <c r="AG148" s="62"/>
      <c r="AH148" s="62"/>
      <c r="AI148" s="62"/>
      <c r="AJ148" s="63">
        <f>SUM(AJ149,AJ170)</f>
        <v>0</v>
      </c>
      <c r="AK148" s="63">
        <f>SUM(AK149,AK170)</f>
        <v>0</v>
      </c>
      <c r="AL148" s="63">
        <f>SUM(AL149,AL170)</f>
        <v>0</v>
      </c>
      <c r="AM148" s="63">
        <f>SUM(AM149,AM170)</f>
        <v>0</v>
      </c>
      <c r="AN148" s="63">
        <f>SUM(AN149,AN170)</f>
        <v>0</v>
      </c>
      <c r="AO148" s="164"/>
      <c r="AQ148" s="63">
        <f t="shared" ref="AQ148:BB148" si="256">SUM(AQ149,AQ170)</f>
        <v>2217854.3249999997</v>
      </c>
      <c r="AR148" s="63">
        <f t="shared" si="256"/>
        <v>2994000</v>
      </c>
      <c r="AS148" s="63">
        <f t="shared" si="256"/>
        <v>0</v>
      </c>
      <c r="AT148" s="63">
        <f t="shared" si="256"/>
        <v>5211854.3249999993</v>
      </c>
      <c r="AU148" s="63">
        <f t="shared" si="256"/>
        <v>4171454.3249999997</v>
      </c>
      <c r="AV148" s="63">
        <f t="shared" si="256"/>
        <v>889200</v>
      </c>
      <c r="AW148" s="63">
        <f t="shared" si="256"/>
        <v>0</v>
      </c>
      <c r="AX148" s="63">
        <f t="shared" si="256"/>
        <v>0</v>
      </c>
      <c r="AY148" s="63">
        <f t="shared" si="256"/>
        <v>0</v>
      </c>
      <c r="AZ148" s="63">
        <f t="shared" si="256"/>
        <v>0</v>
      </c>
      <c r="BA148" s="63">
        <f t="shared" si="256"/>
        <v>0</v>
      </c>
      <c r="BB148" s="63">
        <f t="shared" si="256"/>
        <v>-151200</v>
      </c>
    </row>
    <row r="149" spans="1:54" s="39" customFormat="1">
      <c r="A149" s="148"/>
      <c r="B149" s="149"/>
      <c r="C149" s="224" t="s">
        <v>427</v>
      </c>
      <c r="D149" s="224"/>
      <c r="E149" s="225"/>
      <c r="F149" s="69"/>
      <c r="G149" s="69"/>
      <c r="H149" s="181" t="s">
        <v>301</v>
      </c>
      <c r="I149" s="150"/>
      <c r="J149" s="150"/>
      <c r="K149" s="150"/>
      <c r="L149" s="151">
        <f>SUM(L169)</f>
        <v>769275</v>
      </c>
      <c r="M149" s="151">
        <f>SUM(M169)</f>
        <v>128468.92500000002</v>
      </c>
      <c r="N149" s="150"/>
      <c r="O149" s="150"/>
      <c r="P149" s="150"/>
      <c r="Q149" s="150"/>
      <c r="R149" s="151">
        <f t="shared" ref="R149:U149" si="257">SUM(R169)</f>
        <v>60000</v>
      </c>
      <c r="S149" s="151">
        <f t="shared" si="257"/>
        <v>90000</v>
      </c>
      <c r="T149" s="151">
        <f t="shared" si="257"/>
        <v>0</v>
      </c>
      <c r="U149" s="151">
        <f t="shared" si="257"/>
        <v>0</v>
      </c>
      <c r="V149" s="150"/>
      <c r="W149" s="150"/>
      <c r="X149" s="150"/>
      <c r="Y149" s="151">
        <f>SUM(Y169)</f>
        <v>0</v>
      </c>
      <c r="Z149" s="150"/>
      <c r="AA149" s="150"/>
      <c r="AB149" s="151">
        <f t="shared" ref="AB149:AF149" si="258">SUM(AB169)</f>
        <v>817000</v>
      </c>
      <c r="AC149" s="151">
        <f t="shared" si="258"/>
        <v>1468000</v>
      </c>
      <c r="AD149" s="151">
        <f t="shared" si="258"/>
        <v>0</v>
      </c>
      <c r="AE149" s="151">
        <f t="shared" si="258"/>
        <v>487000</v>
      </c>
      <c r="AF149" s="151">
        <f t="shared" si="258"/>
        <v>2922000</v>
      </c>
      <c r="AG149" s="150"/>
      <c r="AH149" s="150"/>
      <c r="AI149" s="150"/>
      <c r="AJ149" s="151">
        <f t="shared" ref="AJ149:AN149" si="259">SUM(AJ169)</f>
        <v>0</v>
      </c>
      <c r="AK149" s="151">
        <f t="shared" si="259"/>
        <v>0</v>
      </c>
      <c r="AL149" s="151">
        <f t="shared" si="259"/>
        <v>0</v>
      </c>
      <c r="AM149" s="151">
        <f t="shared" si="259"/>
        <v>0</v>
      </c>
      <c r="AN149" s="151">
        <f t="shared" si="259"/>
        <v>0</v>
      </c>
      <c r="AO149" s="167"/>
      <c r="AP149" s="40"/>
      <c r="AQ149" s="151">
        <f t="shared" ref="AQ149:BB149" si="260">SUM(AQ169)</f>
        <v>897743.92499999993</v>
      </c>
      <c r="AR149" s="151">
        <f t="shared" si="260"/>
        <v>2922000</v>
      </c>
      <c r="AS149" s="151">
        <f t="shared" si="260"/>
        <v>0</v>
      </c>
      <c r="AT149" s="151">
        <f t="shared" si="260"/>
        <v>3819743.9249999998</v>
      </c>
      <c r="AU149" s="151">
        <f t="shared" si="260"/>
        <v>2779343.9249999998</v>
      </c>
      <c r="AV149" s="151">
        <f t="shared" si="260"/>
        <v>889200</v>
      </c>
      <c r="AW149" s="151">
        <f t="shared" si="260"/>
        <v>0</v>
      </c>
      <c r="AX149" s="151">
        <f t="shared" si="260"/>
        <v>0</v>
      </c>
      <c r="AY149" s="151">
        <f t="shared" si="260"/>
        <v>0</v>
      </c>
      <c r="AZ149" s="151">
        <f t="shared" si="260"/>
        <v>0</v>
      </c>
      <c r="BA149" s="151">
        <f t="shared" si="260"/>
        <v>0</v>
      </c>
      <c r="BB149" s="151">
        <f t="shared" si="260"/>
        <v>-151200</v>
      </c>
    </row>
    <row r="150" spans="1:54" ht="46.8" outlineLevel="1">
      <c r="A150" s="132"/>
      <c r="B150" s="136"/>
      <c r="C150" s="38"/>
      <c r="D150" s="137"/>
      <c r="E150" s="137"/>
      <c r="F150" s="87"/>
      <c r="G150" s="82"/>
      <c r="H150" s="209" t="s">
        <v>452</v>
      </c>
      <c r="I150" s="138"/>
      <c r="J150" s="139"/>
      <c r="K150" s="139"/>
      <c r="L150" s="140" t="str">
        <f>IF(I150&lt;&gt;0,((VLOOKUP(I150,'1. Standard_Cost'!$B$4:$D$9,2)+VLOOKUP(I150,'1. Standard_Cost'!$B$4:$D$9,3))*J150*K150),"0")</f>
        <v>0</v>
      </c>
      <c r="M150" s="140">
        <f>L150*'1. Standard_Cost'!$F$4</f>
        <v>0</v>
      </c>
      <c r="N150" s="141"/>
      <c r="O150" s="141"/>
      <c r="P150" s="141"/>
      <c r="Q150" s="141"/>
      <c r="R150" s="142">
        <f>'1. Standard_Cost'!$B$13*N150*P150</f>
        <v>0</v>
      </c>
      <c r="S150" s="142">
        <f>N150*O150*P150*'1. Standard_Cost'!$C$13</f>
        <v>0</v>
      </c>
      <c r="T150" s="142">
        <f>N150*P150*Q150*'1. Standard_Cost'!$D$13</f>
        <v>0</v>
      </c>
      <c r="U150" s="142">
        <f>N150*O150*'1. Standard_Cost'!$E$13</f>
        <v>0</v>
      </c>
      <c r="V150" s="141"/>
      <c r="W150" s="141"/>
      <c r="X150" s="141"/>
      <c r="Y150" s="142">
        <f>+V150*((X150*'1. Standard_Cost'!$B$17)+(W150*X150*'1. Standard_Cost'!$C$17))</f>
        <v>0</v>
      </c>
      <c r="Z150" s="141"/>
      <c r="AA150" s="141"/>
      <c r="AB150" s="142">
        <f>+Z150*'1. Standard_Cost'!$B$21+AA150*'1. Standard_Cost'!$C$21</f>
        <v>0</v>
      </c>
      <c r="AC150" s="143"/>
      <c r="AD150" s="144"/>
      <c r="AE150" s="142">
        <f>SUM(AD150,AC150,AB150,Y150,U150,T150,S150,R150)*'1. Standard_Cost'!$B$29</f>
        <v>0</v>
      </c>
      <c r="AF150" s="142">
        <f t="shared" ref="AF150:AF168" si="261">SUM(AE150,AD150,AC150,AB150,Y150,U150,T150,S150,R150)</f>
        <v>0</v>
      </c>
      <c r="AG150" s="141"/>
      <c r="AH150" s="141"/>
      <c r="AI150" s="141"/>
      <c r="AJ150" s="145"/>
      <c r="AK150" s="145"/>
      <c r="AL150" s="145"/>
      <c r="AM150" s="142">
        <f>AG150*'1. Standard_Cost'!$B$25+'Incremental_Cost Year 4'!AH150*'1. Standard_Cost'!$C$25+'Incremental_Cost Year 4'!AI150*'1. Standard_Cost'!$D$25+'Incremental_Cost Year 4'!AJ150+'Incremental_Cost Year 4'!AL150+AK150</f>
        <v>0</v>
      </c>
      <c r="AN150" s="142">
        <f>AM150*'1. Standard_Cost'!$C$29</f>
        <v>0</v>
      </c>
      <c r="AO150" s="160"/>
      <c r="AQ150" s="20">
        <f t="shared" ref="AQ150" si="262">L150+M150</f>
        <v>0</v>
      </c>
      <c r="AR150" s="20">
        <f t="shared" ref="AR150" si="263">AF150</f>
        <v>0</v>
      </c>
      <c r="AS150" s="20">
        <f t="shared" ref="AS150" si="264">AM150+AN150</f>
        <v>0</v>
      </c>
      <c r="AT150" s="20">
        <f>SUM(AQ150,AR150,AS150)</f>
        <v>0</v>
      </c>
      <c r="AU150" s="24"/>
      <c r="AV150" s="24"/>
      <c r="AW150" s="24"/>
      <c r="AX150" s="24"/>
      <c r="AY150" s="24"/>
      <c r="AZ150" s="24"/>
      <c r="BA150" s="24"/>
      <c r="BB150" s="25">
        <f t="shared" ref="BB150:BB168" si="265">SUM(AU150:BA150)-AT150</f>
        <v>0</v>
      </c>
    </row>
    <row r="151" spans="1:54" ht="32.4" customHeight="1">
      <c r="A151" s="132"/>
      <c r="B151" s="136"/>
      <c r="C151" s="38"/>
      <c r="D151" s="154"/>
      <c r="E151" s="154"/>
      <c r="F151" s="84"/>
      <c r="G151" s="83"/>
      <c r="H151" s="209" t="s">
        <v>521</v>
      </c>
      <c r="I151" s="138"/>
      <c r="J151" s="139"/>
      <c r="K151" s="139"/>
      <c r="L151" s="140" t="str">
        <f>IF(I151&lt;&gt;0,((VLOOKUP(I151,'1. Standard_Cost'!$B$4:$D$9,2)+VLOOKUP(I151,'1. Standard_Cost'!$B$4:$D$9,3))*J151*K151),"0")</f>
        <v>0</v>
      </c>
      <c r="M151" s="140">
        <f>L151*'1. Standard_Cost'!$F$4</f>
        <v>0</v>
      </c>
      <c r="N151" s="141"/>
      <c r="O151" s="141"/>
      <c r="P151" s="141"/>
      <c r="Q151" s="141"/>
      <c r="R151" s="142">
        <f>'1. Standard_Cost'!$B$13*N151*P151</f>
        <v>0</v>
      </c>
      <c r="S151" s="142">
        <f>N151*O151*P151*'1. Standard_Cost'!$C$13</f>
        <v>0</v>
      </c>
      <c r="T151" s="142">
        <f>N151*P151*Q151*'1. Standard_Cost'!$D$13</f>
        <v>0</v>
      </c>
      <c r="U151" s="142">
        <f>N151*O151*'1. Standard_Cost'!$E$13</f>
        <v>0</v>
      </c>
      <c r="V151" s="141"/>
      <c r="W151" s="141"/>
      <c r="X151" s="141"/>
      <c r="Y151" s="142">
        <f>+V151*((X151*'1. Standard_Cost'!$B$17)+(W151*X151*'1. Standard_Cost'!$C$17))</f>
        <v>0</v>
      </c>
      <c r="Z151" s="141"/>
      <c r="AA151" s="141"/>
      <c r="AB151" s="142">
        <f>+Z151*'1. Standard_Cost'!$B$21+AA151*'1. Standard_Cost'!$C$21</f>
        <v>0</v>
      </c>
      <c r="AC151" s="143">
        <v>1000000</v>
      </c>
      <c r="AD151" s="144"/>
      <c r="AE151" s="142">
        <f>SUM(AD151,AC151,AB151,Y151,U151,T151,S151,R151)*'1. Standard_Cost'!$B$29</f>
        <v>200000</v>
      </c>
      <c r="AF151" s="142">
        <f t="shared" si="261"/>
        <v>1200000</v>
      </c>
      <c r="AG151" s="141"/>
      <c r="AH151" s="141"/>
      <c r="AI151" s="141"/>
      <c r="AJ151" s="145"/>
      <c r="AK151" s="145"/>
      <c r="AL151" s="145"/>
      <c r="AM151" s="142">
        <f>AG151*'1. Standard_Cost'!$B$25+'Incremental_Cost Year 4'!AH151*'1. Standard_Cost'!$C$25+'Incremental_Cost Year 4'!AI151*'1. Standard_Cost'!$D$25+'Incremental_Cost Year 4'!AJ151+'Incremental_Cost Year 4'!AL151+AK151</f>
        <v>0</v>
      </c>
      <c r="AN151" s="142">
        <f>AM151*'1. Standard_Cost'!$C$29</f>
        <v>0</v>
      </c>
      <c r="AO151" s="160"/>
      <c r="AQ151" s="20">
        <f t="shared" ref="AQ151:AQ168" si="266">L151+M151</f>
        <v>0</v>
      </c>
      <c r="AR151" s="20">
        <f t="shared" ref="AR151:AR168" si="267">AF151</f>
        <v>1200000</v>
      </c>
      <c r="AS151" s="20">
        <f t="shared" ref="AS151:AS168" si="268">AM151+AN151</f>
        <v>0</v>
      </c>
      <c r="AT151" s="20">
        <f t="shared" ref="AT151:AT168" si="269">SUM(AQ151,AR151,AS151)</f>
        <v>1200000</v>
      </c>
      <c r="AU151" s="24">
        <f>AT151</f>
        <v>1200000</v>
      </c>
      <c r="AV151" s="24"/>
      <c r="AW151" s="24"/>
      <c r="AX151" s="24"/>
      <c r="AY151" s="24"/>
      <c r="AZ151" s="24"/>
      <c r="BA151" s="24"/>
      <c r="BB151" s="25">
        <f t="shared" si="265"/>
        <v>0</v>
      </c>
    </row>
    <row r="152" spans="1:54" ht="37.950000000000003" customHeight="1">
      <c r="A152" s="132"/>
      <c r="B152" s="136"/>
      <c r="C152" s="38"/>
      <c r="D152" s="154"/>
      <c r="E152" s="154"/>
      <c r="F152" s="84"/>
      <c r="G152" s="83"/>
      <c r="H152" s="209" t="s">
        <v>597</v>
      </c>
      <c r="I152" s="138"/>
      <c r="J152" s="139"/>
      <c r="K152" s="139"/>
      <c r="L152" s="140" t="str">
        <f>IF(I152&lt;&gt;0,((VLOOKUP(I152,'1. Standard_Cost'!$B$4:$D$9,2)+VLOOKUP(I152,'1. Standard_Cost'!$B$4:$D$9,3))*J152*K152),"0")</f>
        <v>0</v>
      </c>
      <c r="M152" s="140">
        <f>L152*'1. Standard_Cost'!$F$4</f>
        <v>0</v>
      </c>
      <c r="N152" s="141"/>
      <c r="O152" s="141"/>
      <c r="P152" s="141"/>
      <c r="Q152" s="141"/>
      <c r="R152" s="142">
        <f>'1. Standard_Cost'!$B$13*N152*P152</f>
        <v>0</v>
      </c>
      <c r="S152" s="142">
        <f>N152*O152*P152*'1. Standard_Cost'!$C$13</f>
        <v>0</v>
      </c>
      <c r="T152" s="142">
        <f>N152*P152*Q152*'1. Standard_Cost'!$D$13</f>
        <v>0</v>
      </c>
      <c r="U152" s="142">
        <f>N152*O152*'1. Standard_Cost'!$E$13</f>
        <v>0</v>
      </c>
      <c r="V152" s="141"/>
      <c r="W152" s="141"/>
      <c r="X152" s="141"/>
      <c r="Y152" s="142">
        <f>+V152*((X152*'1. Standard_Cost'!$B$17)+(W152*X152*'1. Standard_Cost'!$C$17))</f>
        <v>0</v>
      </c>
      <c r="Z152" s="141"/>
      <c r="AA152" s="141"/>
      <c r="AB152" s="142">
        <f>+Z152*'1. Standard_Cost'!$B$21+AA152*'1. Standard_Cost'!$C$21</f>
        <v>0</v>
      </c>
      <c r="AC152" s="143">
        <v>50000</v>
      </c>
      <c r="AD152" s="144"/>
      <c r="AE152" s="142">
        <f>SUM(AD152,AC152,AB152,Y152,U152,T152,S152,R152)*'1. Standard_Cost'!$B$29</f>
        <v>10000</v>
      </c>
      <c r="AF152" s="142">
        <f t="shared" si="261"/>
        <v>60000</v>
      </c>
      <c r="AG152" s="141"/>
      <c r="AH152" s="141"/>
      <c r="AI152" s="141"/>
      <c r="AJ152" s="145"/>
      <c r="AK152" s="145"/>
      <c r="AL152" s="145"/>
      <c r="AM152" s="142">
        <f>AG152*'1. Standard_Cost'!$B$25+'Incremental_Cost Year 4'!AH152*'1. Standard_Cost'!$C$25+'Incremental_Cost Year 4'!AI152*'1. Standard_Cost'!$D$25+'Incremental_Cost Year 4'!AJ152+'Incremental_Cost Year 4'!AL152+AK152</f>
        <v>0</v>
      </c>
      <c r="AN152" s="142">
        <f>AM152*'1. Standard_Cost'!$C$29</f>
        <v>0</v>
      </c>
      <c r="AO152" s="160"/>
      <c r="AQ152" s="20">
        <f t="shared" si="266"/>
        <v>0</v>
      </c>
      <c r="AR152" s="20">
        <f t="shared" si="267"/>
        <v>60000</v>
      </c>
      <c r="AS152" s="20">
        <f t="shared" si="268"/>
        <v>0</v>
      </c>
      <c r="AT152" s="20">
        <f t="shared" si="269"/>
        <v>60000</v>
      </c>
      <c r="AU152" s="24"/>
      <c r="AV152" s="24"/>
      <c r="AW152" s="24"/>
      <c r="AX152" s="24"/>
      <c r="AY152" s="24"/>
      <c r="AZ152" s="24"/>
      <c r="BA152" s="24"/>
      <c r="BB152" s="25">
        <f t="shared" si="265"/>
        <v>-60000</v>
      </c>
    </row>
    <row r="153" spans="1:54" ht="31.2" outlineLevel="2">
      <c r="A153" s="132"/>
      <c r="B153" s="136"/>
      <c r="C153" s="38"/>
      <c r="D153" s="154"/>
      <c r="E153" s="154"/>
      <c r="F153" s="84"/>
      <c r="G153" s="83"/>
      <c r="H153" s="209" t="s">
        <v>528</v>
      </c>
      <c r="I153" s="138" t="s">
        <v>4</v>
      </c>
      <c r="J153" s="139">
        <v>0.9</v>
      </c>
      <c r="K153" s="139">
        <v>1</v>
      </c>
      <c r="L153" s="140">
        <f>IF(I153&lt;&gt;0,((VLOOKUP(I153,'1. Standard_Cost'!$B$4:$D$9,2)+VLOOKUP(I153,'1. Standard_Cost'!$B$4:$D$9,3))*J153*K153),"0")</f>
        <v>72675</v>
      </c>
      <c r="M153" s="140">
        <f>L153*'1. Standard_Cost'!$F$4</f>
        <v>12136.725</v>
      </c>
      <c r="N153" s="141"/>
      <c r="O153" s="141"/>
      <c r="P153" s="141"/>
      <c r="Q153" s="141"/>
      <c r="R153" s="142">
        <f>'1. Standard_Cost'!$B$13*N153*P153</f>
        <v>0</v>
      </c>
      <c r="S153" s="142">
        <f>N153*O153*P153*'1. Standard_Cost'!$C$13</f>
        <v>0</v>
      </c>
      <c r="T153" s="142">
        <f>N153*P153*Q153*'1. Standard_Cost'!$D$13</f>
        <v>0</v>
      </c>
      <c r="U153" s="142">
        <f>N153*O153*'1. Standard_Cost'!$E$13</f>
        <v>0</v>
      </c>
      <c r="V153" s="141"/>
      <c r="W153" s="141"/>
      <c r="X153" s="141"/>
      <c r="Y153" s="142">
        <f>+V153*((X153*'1. Standard_Cost'!$B$17)+(W153*X153*'1. Standard_Cost'!$C$17))</f>
        <v>0</v>
      </c>
      <c r="Z153" s="141"/>
      <c r="AA153" s="141"/>
      <c r="AB153" s="142">
        <f>+Z153*'1. Standard_Cost'!$B$21+AA153*'1. Standard_Cost'!$C$21</f>
        <v>0</v>
      </c>
      <c r="AC153" s="143"/>
      <c r="AD153" s="144"/>
      <c r="AE153" s="142">
        <f>SUM(AD153,AC153,AB153,Y153,U153,T153,S153,R153)*'1. Standard_Cost'!$B$29</f>
        <v>0</v>
      </c>
      <c r="AF153" s="142">
        <f t="shared" si="261"/>
        <v>0</v>
      </c>
      <c r="AG153" s="141"/>
      <c r="AH153" s="141"/>
      <c r="AI153" s="141"/>
      <c r="AJ153" s="145"/>
      <c r="AK153" s="145"/>
      <c r="AL153" s="145"/>
      <c r="AM153" s="142">
        <f>AG153*'1. Standard_Cost'!$B$25+'Incremental_Cost Year 4'!AH153*'1. Standard_Cost'!$C$25+'Incremental_Cost Year 4'!AI153*'1. Standard_Cost'!$D$25+'Incremental_Cost Year 4'!AJ153+'Incremental_Cost Year 4'!AL153+AK153</f>
        <v>0</v>
      </c>
      <c r="AN153" s="142">
        <f>AM153*'1. Standard_Cost'!$C$29</f>
        <v>0</v>
      </c>
      <c r="AO153" s="160"/>
      <c r="AQ153" s="20">
        <f t="shared" si="266"/>
        <v>84811.725000000006</v>
      </c>
      <c r="AR153" s="20">
        <f t="shared" si="267"/>
        <v>0</v>
      </c>
      <c r="AS153" s="20">
        <f t="shared" si="268"/>
        <v>0</v>
      </c>
      <c r="AT153" s="20">
        <f t="shared" si="269"/>
        <v>84811.725000000006</v>
      </c>
      <c r="AU153" s="24">
        <f>AT153</f>
        <v>84811.725000000006</v>
      </c>
      <c r="AV153" s="24"/>
      <c r="AW153" s="24"/>
      <c r="AX153" s="24"/>
      <c r="AY153" s="24"/>
      <c r="AZ153" s="24"/>
      <c r="BA153" s="24"/>
      <c r="BB153" s="25">
        <f t="shared" si="265"/>
        <v>0</v>
      </c>
    </row>
    <row r="154" spans="1:54" ht="46.8" outlineLevel="2">
      <c r="A154" s="132"/>
      <c r="B154" s="136"/>
      <c r="C154" s="38"/>
      <c r="D154" s="154"/>
      <c r="E154" s="154"/>
      <c r="F154" s="84"/>
      <c r="G154" s="83"/>
      <c r="H154" s="209" t="s">
        <v>543</v>
      </c>
      <c r="I154" s="138"/>
      <c r="J154" s="139"/>
      <c r="K154" s="139"/>
      <c r="L154" s="140" t="str">
        <f>IF(I154&lt;&gt;0,((VLOOKUP(I154,'1. Standard_Cost'!$B$4:$D$9,2)+VLOOKUP(I154,'1. Standard_Cost'!$B$4:$D$9,3))*J154*K154),"0")</f>
        <v>0</v>
      </c>
      <c r="M154" s="140">
        <f>L154*'1. Standard_Cost'!$F$4</f>
        <v>0</v>
      </c>
      <c r="N154" s="141"/>
      <c r="O154" s="141"/>
      <c r="P154" s="141"/>
      <c r="Q154" s="141"/>
      <c r="R154" s="142">
        <f>'1. Standard_Cost'!$B$13*N154*P154</f>
        <v>0</v>
      </c>
      <c r="S154" s="142">
        <f>N154*O154*P154*'1. Standard_Cost'!$C$13</f>
        <v>0</v>
      </c>
      <c r="T154" s="142">
        <f>N154*P154*Q154*'1. Standard_Cost'!$D$13</f>
        <v>0</v>
      </c>
      <c r="U154" s="142">
        <f>N154*O154*'1. Standard_Cost'!$E$13</f>
        <v>0</v>
      </c>
      <c r="V154" s="141"/>
      <c r="W154" s="141"/>
      <c r="X154" s="141"/>
      <c r="Y154" s="142">
        <f>+V154*((X154*'1. Standard_Cost'!$B$17)+(W154*X154*'1. Standard_Cost'!$C$17))</f>
        <v>0</v>
      </c>
      <c r="Z154" s="141"/>
      <c r="AA154" s="141"/>
      <c r="AB154" s="142">
        <f>+Z154*'1. Standard_Cost'!$B$21+AA154*'1. Standard_Cost'!$C$21</f>
        <v>0</v>
      </c>
      <c r="AC154" s="143"/>
      <c r="AD154" s="144"/>
      <c r="AE154" s="142">
        <f>SUM(AD154,AC154,AB154,Y154,U154,T154,S154,R154)*'1. Standard_Cost'!$B$29</f>
        <v>0</v>
      </c>
      <c r="AF154" s="142">
        <f t="shared" si="261"/>
        <v>0</v>
      </c>
      <c r="AG154" s="141"/>
      <c r="AH154" s="141"/>
      <c r="AI154" s="141"/>
      <c r="AJ154" s="145"/>
      <c r="AK154" s="145"/>
      <c r="AL154" s="145"/>
      <c r="AM154" s="142">
        <f>AG154*'1. Standard_Cost'!$B$25+'Incremental_Cost Year 4'!AH154*'1. Standard_Cost'!$C$25+'Incremental_Cost Year 4'!AI154*'1. Standard_Cost'!$D$25+'Incremental_Cost Year 4'!AJ154+'Incremental_Cost Year 4'!AL154+AK154</f>
        <v>0</v>
      </c>
      <c r="AN154" s="142">
        <f>AM154*'1. Standard_Cost'!$C$29</f>
        <v>0</v>
      </c>
      <c r="AO154" s="160"/>
      <c r="AQ154" s="20">
        <f t="shared" si="266"/>
        <v>0</v>
      </c>
      <c r="AR154" s="20">
        <f t="shared" si="267"/>
        <v>0</v>
      </c>
      <c r="AS154" s="20">
        <f t="shared" si="268"/>
        <v>0</v>
      </c>
      <c r="AT154" s="20">
        <f t="shared" si="269"/>
        <v>0</v>
      </c>
      <c r="AU154" s="24"/>
      <c r="AV154" s="24"/>
      <c r="AW154" s="24"/>
      <c r="AX154" s="24"/>
      <c r="AY154" s="24"/>
      <c r="AZ154" s="24"/>
      <c r="BA154" s="24"/>
      <c r="BB154" s="25">
        <f t="shared" si="265"/>
        <v>0</v>
      </c>
    </row>
    <row r="155" spans="1:54" ht="31.2" outlineLevel="2">
      <c r="A155" s="132"/>
      <c r="B155" s="136"/>
      <c r="C155" s="38"/>
      <c r="D155" s="154"/>
      <c r="E155" s="154"/>
      <c r="F155" s="84"/>
      <c r="G155" s="83"/>
      <c r="H155" s="209" t="s">
        <v>541</v>
      </c>
      <c r="I155" s="138"/>
      <c r="J155" s="139"/>
      <c r="K155" s="139"/>
      <c r="L155" s="140" t="str">
        <f>IF(I155&lt;&gt;0,((VLOOKUP(I155,'1. Standard_Cost'!$B$4:$D$9,2)+VLOOKUP(I155,'1. Standard_Cost'!$B$4:$D$9,3))*J155*K155),"0")</f>
        <v>0</v>
      </c>
      <c r="M155" s="140">
        <f>L155*'1. Standard_Cost'!$F$4</f>
        <v>0</v>
      </c>
      <c r="N155" s="141"/>
      <c r="O155" s="141"/>
      <c r="P155" s="141"/>
      <c r="Q155" s="141"/>
      <c r="R155" s="142">
        <f>'1. Standard_Cost'!$B$13*N155*P155</f>
        <v>0</v>
      </c>
      <c r="S155" s="142">
        <f>N155*O155*P155*'1. Standard_Cost'!$C$13</f>
        <v>0</v>
      </c>
      <c r="T155" s="142">
        <f>N155*P155*Q155*'1. Standard_Cost'!$D$13</f>
        <v>0</v>
      </c>
      <c r="U155" s="142">
        <f>N155*O155*'1. Standard_Cost'!$E$13</f>
        <v>0</v>
      </c>
      <c r="V155" s="141"/>
      <c r="W155" s="141"/>
      <c r="X155" s="141"/>
      <c r="Y155" s="142">
        <f>+V155*((X155*'1. Standard_Cost'!$B$17)+(W155*X155*'1. Standard_Cost'!$C$17))</f>
        <v>0</v>
      </c>
      <c r="Z155" s="141"/>
      <c r="AA155" s="141">
        <v>35</v>
      </c>
      <c r="AB155" s="142">
        <f>+Z155*'1. Standard_Cost'!$B$21+AA155*'1. Standard_Cost'!$C$21</f>
        <v>665000</v>
      </c>
      <c r="AC155" s="143"/>
      <c r="AD155" s="144"/>
      <c r="AE155" s="142">
        <f>SUM(AD155,AC155,AB155,Y155,U155,T155,S155,R155)*'1. Standard_Cost'!$B$29</f>
        <v>133000</v>
      </c>
      <c r="AF155" s="142">
        <f t="shared" si="261"/>
        <v>798000</v>
      </c>
      <c r="AG155" s="141"/>
      <c r="AH155" s="141"/>
      <c r="AI155" s="141"/>
      <c r="AJ155" s="145"/>
      <c r="AK155" s="145"/>
      <c r="AL155" s="145"/>
      <c r="AM155" s="142">
        <f>AG155*'1. Standard_Cost'!$B$25+'Incremental_Cost Year 7'!AH155*'1. Standard_Cost'!$C$25+'Incremental_Cost Year 7'!AI155*'1. Standard_Cost'!$D$25+'Incremental_Cost Year 7'!AJ155+'Incremental_Cost Year 7'!AL155+AK155</f>
        <v>0</v>
      </c>
      <c r="AN155" s="142">
        <f>AM155*'1. Standard_Cost'!$C$29</f>
        <v>0</v>
      </c>
      <c r="AO155" s="160"/>
      <c r="AQ155" s="20">
        <f t="shared" si="266"/>
        <v>0</v>
      </c>
      <c r="AR155" s="20">
        <f t="shared" si="267"/>
        <v>798000</v>
      </c>
      <c r="AS155" s="20">
        <f t="shared" si="268"/>
        <v>0</v>
      </c>
      <c r="AT155" s="20">
        <f t="shared" si="269"/>
        <v>798000</v>
      </c>
      <c r="AU155" s="24"/>
      <c r="AV155" s="24">
        <v>798000</v>
      </c>
      <c r="AW155" s="24"/>
      <c r="AX155" s="24"/>
      <c r="AY155" s="24"/>
      <c r="AZ155" s="24"/>
      <c r="BA155" s="24"/>
      <c r="BB155" s="25">
        <f t="shared" si="265"/>
        <v>0</v>
      </c>
    </row>
    <row r="156" spans="1:54" ht="15.6" outlineLevel="2">
      <c r="A156" s="132"/>
      <c r="B156" s="136"/>
      <c r="C156" s="38"/>
      <c r="D156" s="154"/>
      <c r="E156" s="154"/>
      <c r="F156" s="84"/>
      <c r="G156" s="83"/>
      <c r="H156" s="209" t="s">
        <v>542</v>
      </c>
      <c r="I156" s="138"/>
      <c r="J156" s="139"/>
      <c r="K156" s="139"/>
      <c r="L156" s="140" t="str">
        <f>IF(I156&lt;&gt;0,((VLOOKUP(I156,'1. Standard_Cost'!$B$4:$D$9,2)+VLOOKUP(I156,'1. Standard_Cost'!$B$4:$D$9,3))*J156*K156),"0")</f>
        <v>0</v>
      </c>
      <c r="M156" s="140">
        <f>L156*'1. Standard_Cost'!$F$4</f>
        <v>0</v>
      </c>
      <c r="N156" s="141"/>
      <c r="O156" s="141"/>
      <c r="P156" s="141"/>
      <c r="Q156" s="141"/>
      <c r="R156" s="142">
        <f>'1. Standard_Cost'!$B$13*N156*P156</f>
        <v>0</v>
      </c>
      <c r="S156" s="142">
        <f>N156*O156*P156*'1. Standard_Cost'!$C$13</f>
        <v>0</v>
      </c>
      <c r="T156" s="142">
        <f>N156*P156*Q156*'1. Standard_Cost'!$D$13</f>
        <v>0</v>
      </c>
      <c r="U156" s="142">
        <f>N156*O156*'1. Standard_Cost'!$E$13</f>
        <v>0</v>
      </c>
      <c r="V156" s="141"/>
      <c r="W156" s="141"/>
      <c r="X156" s="141"/>
      <c r="Y156" s="142">
        <f>+V156*((X156*'1. Standard_Cost'!$B$17)+(W156*X156*'1. Standard_Cost'!$C$17))</f>
        <v>0</v>
      </c>
      <c r="Z156" s="141"/>
      <c r="AA156" s="141">
        <v>4</v>
      </c>
      <c r="AB156" s="142">
        <f>+Z156*'1. Standard_Cost'!$B$21+AA156*'1. Standard_Cost'!$C$21</f>
        <v>76000</v>
      </c>
      <c r="AC156" s="143"/>
      <c r="AD156" s="144"/>
      <c r="AE156" s="142">
        <f>SUM(AD156,AC156,AB156,Y156,U156,T156,S156,R156)*'1. Standard_Cost'!$B$29</f>
        <v>15200</v>
      </c>
      <c r="AF156" s="142">
        <f t="shared" si="261"/>
        <v>91200</v>
      </c>
      <c r="AG156" s="141"/>
      <c r="AH156" s="141"/>
      <c r="AI156" s="141"/>
      <c r="AJ156" s="145"/>
      <c r="AK156" s="145"/>
      <c r="AL156" s="145"/>
      <c r="AM156" s="142">
        <f>AG156*'1. Standard_Cost'!$B$25+'Incremental_Cost Year 7'!AH156*'1. Standard_Cost'!$C$25+'Incremental_Cost Year 7'!AI156*'1. Standard_Cost'!$D$25+'Incremental_Cost Year 7'!AJ156+'Incremental_Cost Year 7'!AL156+AK156</f>
        <v>0</v>
      </c>
      <c r="AN156" s="142">
        <f>AM156*'1. Standard_Cost'!$C$29</f>
        <v>0</v>
      </c>
      <c r="AO156" s="160"/>
      <c r="AQ156" s="20">
        <f t="shared" si="266"/>
        <v>0</v>
      </c>
      <c r="AR156" s="20">
        <f t="shared" si="267"/>
        <v>91200</v>
      </c>
      <c r="AS156" s="20">
        <f t="shared" si="268"/>
        <v>0</v>
      </c>
      <c r="AT156" s="20">
        <f t="shared" si="269"/>
        <v>91200</v>
      </c>
      <c r="AU156" s="24"/>
      <c r="AV156" s="24">
        <v>91200</v>
      </c>
      <c r="AW156" s="24"/>
      <c r="AX156" s="24"/>
      <c r="AY156" s="24"/>
      <c r="AZ156" s="24"/>
      <c r="BA156" s="24"/>
      <c r="BB156" s="25">
        <f t="shared" si="265"/>
        <v>0</v>
      </c>
    </row>
    <row r="157" spans="1:54" ht="46.8" outlineLevel="1">
      <c r="A157" s="132"/>
      <c r="B157" s="136"/>
      <c r="C157" s="38"/>
      <c r="D157" s="84"/>
      <c r="E157" s="84"/>
      <c r="F157" s="84"/>
      <c r="G157" s="83"/>
      <c r="H157" s="209" t="s">
        <v>453</v>
      </c>
      <c r="I157" s="138"/>
      <c r="J157" s="139"/>
      <c r="K157" s="139"/>
      <c r="L157" s="140" t="str">
        <f>IF(I157&lt;&gt;0,((VLOOKUP(I157,'1. Standard_Cost'!$B$4:$D$9,2)+VLOOKUP(I157,'1. Standard_Cost'!$B$4:$D$9,3))*J157*K157),"0")</f>
        <v>0</v>
      </c>
      <c r="M157" s="140">
        <f>L157*'1. Standard_Cost'!$F$4</f>
        <v>0</v>
      </c>
      <c r="N157" s="141"/>
      <c r="O157" s="141"/>
      <c r="P157" s="141"/>
      <c r="Q157" s="141"/>
      <c r="R157" s="142">
        <f>'1. Standard_Cost'!$B$13*N157*P157</f>
        <v>0</v>
      </c>
      <c r="S157" s="142">
        <f>N157*O157*P157*'1. Standard_Cost'!$C$13</f>
        <v>0</v>
      </c>
      <c r="T157" s="142">
        <f>N157*P157*Q157*'1. Standard_Cost'!$D$13</f>
        <v>0</v>
      </c>
      <c r="U157" s="142">
        <f>N157*O157*'1. Standard_Cost'!$E$13</f>
        <v>0</v>
      </c>
      <c r="V157" s="141"/>
      <c r="W157" s="141"/>
      <c r="X157" s="141"/>
      <c r="Y157" s="142">
        <f>+V157*((X157*'1. Standard_Cost'!$B$17)+(W157*X157*'1. Standard_Cost'!$C$17))</f>
        <v>0</v>
      </c>
      <c r="Z157" s="141"/>
      <c r="AA157" s="141"/>
      <c r="AB157" s="142">
        <f>+Z157*'1. Standard_Cost'!$B$21+AA157*'1. Standard_Cost'!$C$21</f>
        <v>0</v>
      </c>
      <c r="AC157" s="143"/>
      <c r="AD157" s="144"/>
      <c r="AE157" s="142">
        <f>SUM(AD157,AC157,AB157,Y157,U157,T157,S157,R157)*'1. Standard_Cost'!$B$29</f>
        <v>0</v>
      </c>
      <c r="AF157" s="142">
        <f t="shared" si="261"/>
        <v>0</v>
      </c>
      <c r="AG157" s="141"/>
      <c r="AH157" s="141"/>
      <c r="AI157" s="141"/>
      <c r="AJ157" s="145"/>
      <c r="AK157" s="145"/>
      <c r="AL157" s="145"/>
      <c r="AM157" s="142">
        <f>AG157*'1. Standard_Cost'!$B$25+'Incremental_Cost Year 4'!AH157*'1. Standard_Cost'!$C$25+'Incremental_Cost Year 4'!AI157*'1. Standard_Cost'!$D$25+'Incremental_Cost Year 4'!AJ157+'Incremental_Cost Year 4'!AL157+AK157</f>
        <v>0</v>
      </c>
      <c r="AN157" s="142">
        <f>AM157*'1. Standard_Cost'!$C$29</f>
        <v>0</v>
      </c>
      <c r="AO157" s="160"/>
      <c r="AQ157" s="20">
        <f t="shared" si="266"/>
        <v>0</v>
      </c>
      <c r="AR157" s="20">
        <f t="shared" si="267"/>
        <v>0</v>
      </c>
      <c r="AS157" s="20">
        <f t="shared" si="268"/>
        <v>0</v>
      </c>
      <c r="AT157" s="20">
        <f t="shared" si="269"/>
        <v>0</v>
      </c>
      <c r="AU157" s="24"/>
      <c r="AV157" s="24"/>
      <c r="AW157" s="24"/>
      <c r="AX157" s="24"/>
      <c r="AY157" s="24"/>
      <c r="AZ157" s="24"/>
      <c r="BA157" s="24"/>
      <c r="BB157" s="25">
        <f t="shared" si="265"/>
        <v>0</v>
      </c>
    </row>
    <row r="158" spans="1:54" ht="37.200000000000003" customHeight="1" outlineLevel="2">
      <c r="A158" s="132"/>
      <c r="B158" s="136"/>
      <c r="C158" s="38"/>
      <c r="D158" s="84"/>
      <c r="E158" s="84"/>
      <c r="F158" s="84"/>
      <c r="G158" s="83"/>
      <c r="H158" s="220" t="s">
        <v>522</v>
      </c>
      <c r="I158" s="138"/>
      <c r="J158" s="139"/>
      <c r="K158" s="139"/>
      <c r="L158" s="140" t="str">
        <f>IF(I158&lt;&gt;0,((VLOOKUP(I158,'1. Standard_Cost'!$B$4:$D$9,2)+VLOOKUP(I158,'1. Standard_Cost'!$B$4:$D$9,3))*J158*K158),"0")</f>
        <v>0</v>
      </c>
      <c r="M158" s="140">
        <f>L158*'1. Standard_Cost'!$F$4</f>
        <v>0</v>
      </c>
      <c r="N158" s="141"/>
      <c r="O158" s="141"/>
      <c r="P158" s="141"/>
      <c r="Q158" s="141"/>
      <c r="R158" s="142">
        <f>'1. Standard_Cost'!$B$13*N158*P158</f>
        <v>0</v>
      </c>
      <c r="S158" s="142">
        <f>N158*O158*P158*'1. Standard_Cost'!$C$13</f>
        <v>0</v>
      </c>
      <c r="T158" s="142">
        <f>N158*P158*Q158*'1. Standard_Cost'!$D$13</f>
        <v>0</v>
      </c>
      <c r="U158" s="142">
        <f>N158*O158*'1. Standard_Cost'!$E$13</f>
        <v>0</v>
      </c>
      <c r="V158" s="141"/>
      <c r="W158" s="141"/>
      <c r="X158" s="141"/>
      <c r="Y158" s="142">
        <f>+V158*((X158*'1. Standard_Cost'!$B$17)+(W158*X158*'1. Standard_Cost'!$C$17))</f>
        <v>0</v>
      </c>
      <c r="Z158" s="141"/>
      <c r="AA158" s="141"/>
      <c r="AB158" s="142">
        <f>+Z158*'1. Standard_Cost'!$B$21+AA158*'1. Standard_Cost'!$C$21</f>
        <v>0</v>
      </c>
      <c r="AC158" s="143"/>
      <c r="AD158" s="144"/>
      <c r="AE158" s="142">
        <f>SUM(AD158,AC158,AB158,Y158,U158,T158,S158,R158)*'1. Standard_Cost'!$B$29</f>
        <v>0</v>
      </c>
      <c r="AF158" s="142">
        <f t="shared" si="261"/>
        <v>0</v>
      </c>
      <c r="AG158" s="141"/>
      <c r="AH158" s="141"/>
      <c r="AI158" s="141"/>
      <c r="AJ158" s="145"/>
      <c r="AK158" s="145"/>
      <c r="AL158" s="145"/>
      <c r="AM158" s="142">
        <f>AG158*'1. Standard_Cost'!$B$25+'Incremental_Cost Year 4'!AH158*'1. Standard_Cost'!$C$25+'Incremental_Cost Year 4'!AI158*'1. Standard_Cost'!$D$25+'Incremental_Cost Year 4'!AJ158+'Incremental_Cost Year 4'!AL158+AK158</f>
        <v>0</v>
      </c>
      <c r="AN158" s="142">
        <f>AM158*'1. Standard_Cost'!$C$29</f>
        <v>0</v>
      </c>
      <c r="AO158" s="160"/>
      <c r="AQ158" s="20">
        <f t="shared" si="266"/>
        <v>0</v>
      </c>
      <c r="AR158" s="20">
        <f t="shared" si="267"/>
        <v>0</v>
      </c>
      <c r="AS158" s="20">
        <f t="shared" si="268"/>
        <v>0</v>
      </c>
      <c r="AT158" s="20">
        <f t="shared" si="269"/>
        <v>0</v>
      </c>
      <c r="AU158" s="24"/>
      <c r="AV158" s="24"/>
      <c r="AW158" s="24"/>
      <c r="AX158" s="24"/>
      <c r="AY158" s="24"/>
      <c r="AZ158" s="24"/>
      <c r="BA158" s="24"/>
      <c r="BB158" s="25">
        <f t="shared" si="265"/>
        <v>0</v>
      </c>
    </row>
    <row r="159" spans="1:54" ht="31.2" outlineLevel="2">
      <c r="A159" s="132"/>
      <c r="B159" s="136"/>
      <c r="C159" s="38"/>
      <c r="D159" s="84"/>
      <c r="E159" s="84"/>
      <c r="F159" s="84"/>
      <c r="G159" s="83"/>
      <c r="H159" s="209" t="s">
        <v>524</v>
      </c>
      <c r="I159" s="138"/>
      <c r="J159" s="139"/>
      <c r="K159" s="139"/>
      <c r="L159" s="140" t="str">
        <f>IF(I159&lt;&gt;0,((VLOOKUP(I159,'1. Standard_Cost'!$B$4:$D$9,2)+VLOOKUP(I159,'1. Standard_Cost'!$B$4:$D$9,3))*J159*K159),"0")</f>
        <v>0</v>
      </c>
      <c r="M159" s="140">
        <f>L159*'1. Standard_Cost'!$F$4</f>
        <v>0</v>
      </c>
      <c r="N159" s="141">
        <v>2</v>
      </c>
      <c r="O159" s="141">
        <v>2</v>
      </c>
      <c r="P159" s="141">
        <v>15</v>
      </c>
      <c r="Q159" s="141"/>
      <c r="R159" s="142">
        <f>'1. Standard_Cost'!$B$13*N159*P159</f>
        <v>60000</v>
      </c>
      <c r="S159" s="142">
        <f>N159*O159*P159*'1. Standard_Cost'!$C$13</f>
        <v>90000</v>
      </c>
      <c r="T159" s="142">
        <f>N159*P159*Q159*'1. Standard_Cost'!$D$13</f>
        <v>0</v>
      </c>
      <c r="U159" s="142">
        <f>N159*O159*'1. Standard_Cost'!$F$13</f>
        <v>0</v>
      </c>
      <c r="V159" s="141"/>
      <c r="W159" s="141"/>
      <c r="X159" s="141"/>
      <c r="Y159" s="142">
        <f>+V159*((X159*'1. Standard_Cost'!$B$17)+(W159*X159*'1. Standard_Cost'!$C$17))</f>
        <v>0</v>
      </c>
      <c r="Z159" s="141"/>
      <c r="AA159" s="141"/>
      <c r="AB159" s="142">
        <f>+Z159*'1. Standard_Cost'!$B$21+AA159*'1. Standard_Cost'!$C$21</f>
        <v>0</v>
      </c>
      <c r="AC159" s="143">
        <f>30*2*300</f>
        <v>18000</v>
      </c>
      <c r="AD159" s="144"/>
      <c r="AE159" s="142">
        <f>SUM(AD159,AC159,AB159,Y159,U159,T159,S159,R159)*'1. Standard_Cost'!$B$29</f>
        <v>33600</v>
      </c>
      <c r="AF159" s="142">
        <f t="shared" si="261"/>
        <v>201600</v>
      </c>
      <c r="AG159" s="141"/>
      <c r="AH159" s="141"/>
      <c r="AI159" s="141"/>
      <c r="AJ159" s="145"/>
      <c r="AK159" s="145"/>
      <c r="AL159" s="145"/>
      <c r="AM159" s="142">
        <f>AG159*'1. Standard_Cost'!$B$25+'Incremental_Cost Year 4'!AH159*'1. Standard_Cost'!$C$25+'Incremental_Cost Year 4'!AI159*'1. Standard_Cost'!$D$25+'Incremental_Cost Year 4'!AJ159+'Incremental_Cost Year 4'!AL159+AK159</f>
        <v>0</v>
      </c>
      <c r="AN159" s="142">
        <f>AM159*'1. Standard_Cost'!$C$29</f>
        <v>0</v>
      </c>
      <c r="AO159" s="160"/>
      <c r="AQ159" s="20">
        <f t="shared" si="266"/>
        <v>0</v>
      </c>
      <c r="AR159" s="20">
        <f t="shared" si="267"/>
        <v>201600</v>
      </c>
      <c r="AS159" s="20">
        <f t="shared" si="268"/>
        <v>0</v>
      </c>
      <c r="AT159" s="20">
        <f t="shared" si="269"/>
        <v>201600</v>
      </c>
      <c r="AU159" s="24">
        <f>AT159</f>
        <v>201600</v>
      </c>
      <c r="AV159" s="24"/>
      <c r="AW159" s="24"/>
      <c r="AX159" s="24"/>
      <c r="AY159" s="24"/>
      <c r="AZ159" s="24"/>
      <c r="BA159" s="24"/>
      <c r="BB159" s="25">
        <f t="shared" si="265"/>
        <v>0</v>
      </c>
    </row>
    <row r="160" spans="1:54" ht="25.2" customHeight="1" outlineLevel="2">
      <c r="A160" s="132"/>
      <c r="B160" s="136"/>
      <c r="C160" s="38"/>
      <c r="D160" s="84"/>
      <c r="E160" s="84"/>
      <c r="F160" s="84"/>
      <c r="G160" s="83"/>
      <c r="H160" s="209" t="s">
        <v>525</v>
      </c>
      <c r="I160" s="138"/>
      <c r="J160" s="139"/>
      <c r="K160" s="139"/>
      <c r="L160" s="140" t="str">
        <f>IF(I160&lt;&gt;0,((VLOOKUP(I160,'1. Standard_Cost'!$B$4:$D$9,2)+VLOOKUP(I160,'1. Standard_Cost'!$B$4:$D$9,3))*J160*K160),"0")</f>
        <v>0</v>
      </c>
      <c r="M160" s="140">
        <f>L160*'1. Standard_Cost'!$F$4</f>
        <v>0</v>
      </c>
      <c r="N160" s="141"/>
      <c r="O160" s="141"/>
      <c r="P160" s="141"/>
      <c r="Q160" s="141"/>
      <c r="R160" s="142">
        <f>'1. Standard_Cost'!$B$13*N160*P160</f>
        <v>0</v>
      </c>
      <c r="S160" s="142">
        <f>N160*O160*P160*'1. Standard_Cost'!$C$13</f>
        <v>0</v>
      </c>
      <c r="T160" s="142">
        <f>N160*P160*Q160*'1. Standard_Cost'!$D$13</f>
        <v>0</v>
      </c>
      <c r="U160" s="142">
        <f>N160*O160*'1. Standard_Cost'!$E$13</f>
        <v>0</v>
      </c>
      <c r="V160" s="141"/>
      <c r="W160" s="141"/>
      <c r="X160" s="141"/>
      <c r="Y160" s="142">
        <f>+V160*((X160*'1. Standard_Cost'!$B$17)+(W160*X160*'1. Standard_Cost'!$C$17))</f>
        <v>0</v>
      </c>
      <c r="Z160" s="141"/>
      <c r="AA160" s="141">
        <v>4</v>
      </c>
      <c r="AB160" s="142">
        <f>+Z160*'1. Standard_Cost'!$B$21+AA160*'1. Standard_Cost'!$C$21</f>
        <v>76000</v>
      </c>
      <c r="AC160" s="143"/>
      <c r="AD160" s="144"/>
      <c r="AE160" s="142">
        <f>SUM(AD160,AC160,AB160,Y160,U160,T160,S160,R160)*'1. Standard_Cost'!$B$29</f>
        <v>15200</v>
      </c>
      <c r="AF160" s="142">
        <f t="shared" si="261"/>
        <v>91200</v>
      </c>
      <c r="AG160" s="141"/>
      <c r="AH160" s="141"/>
      <c r="AI160" s="141"/>
      <c r="AJ160" s="145"/>
      <c r="AK160" s="145"/>
      <c r="AL160" s="145"/>
      <c r="AM160" s="142">
        <f>AG160*'1. Standard_Cost'!$B$25+'Incremental_Cost Year 4'!AH160*'1. Standard_Cost'!$C$25+'Incremental_Cost Year 4'!AI160*'1. Standard_Cost'!$D$25+'Incremental_Cost Year 4'!AJ160+'Incremental_Cost Year 4'!AL160+AK160</f>
        <v>0</v>
      </c>
      <c r="AN160" s="142">
        <f>AM160*'1. Standard_Cost'!$C$29</f>
        <v>0</v>
      </c>
      <c r="AO160" s="160"/>
      <c r="AQ160" s="20">
        <f t="shared" si="266"/>
        <v>0</v>
      </c>
      <c r="AR160" s="20">
        <f t="shared" si="267"/>
        <v>91200</v>
      </c>
      <c r="AS160" s="20">
        <f t="shared" si="268"/>
        <v>0</v>
      </c>
      <c r="AT160" s="20">
        <f t="shared" si="269"/>
        <v>91200</v>
      </c>
      <c r="AU160" s="24"/>
      <c r="AV160" s="24"/>
      <c r="AW160" s="24"/>
      <c r="AX160" s="24"/>
      <c r="AY160" s="24"/>
      <c r="AZ160" s="24"/>
      <c r="BA160" s="24"/>
      <c r="BB160" s="25">
        <f t="shared" si="265"/>
        <v>-91200</v>
      </c>
    </row>
    <row r="161" spans="1:54" ht="62.4" outlineLevel="2">
      <c r="A161" s="132"/>
      <c r="B161" s="136"/>
      <c r="C161" s="38"/>
      <c r="D161" s="84"/>
      <c r="E161" s="84"/>
      <c r="F161" s="84"/>
      <c r="G161" s="83"/>
      <c r="H161" s="209" t="s">
        <v>454</v>
      </c>
      <c r="I161" s="138"/>
      <c r="J161" s="139"/>
      <c r="K161" s="139"/>
      <c r="L161" s="140" t="str">
        <f>IF(I161&lt;&gt;0,((VLOOKUP(I161,'1. Standard_Cost'!$B$4:$D$9,2)+VLOOKUP(I161,'1. Standard_Cost'!$B$4:$D$9,3))*J161*K161),"0")</f>
        <v>0</v>
      </c>
      <c r="M161" s="140">
        <f>L161*'1. Standard_Cost'!$F$4</f>
        <v>0</v>
      </c>
      <c r="N161" s="141"/>
      <c r="O161" s="141"/>
      <c r="P161" s="141"/>
      <c r="Q161" s="141"/>
      <c r="R161" s="142">
        <f>'1. Standard_Cost'!$B$13*N161*P161</f>
        <v>0</v>
      </c>
      <c r="S161" s="142">
        <f>N161*O161*P161*'1. Standard_Cost'!$C$13</f>
        <v>0</v>
      </c>
      <c r="T161" s="142">
        <f>N161*P161*Q161*'1. Standard_Cost'!$D$13</f>
        <v>0</v>
      </c>
      <c r="U161" s="142">
        <f>N161*O161*'1. Standard_Cost'!$E$13</f>
        <v>0</v>
      </c>
      <c r="V161" s="141"/>
      <c r="W161" s="141"/>
      <c r="X161" s="141"/>
      <c r="Y161" s="142">
        <f>+V161*((X161*'1. Standard_Cost'!$B$17)+(W161*X161*'1. Standard_Cost'!$C$17))</f>
        <v>0</v>
      </c>
      <c r="Z161" s="141"/>
      <c r="AA161" s="141"/>
      <c r="AB161" s="142">
        <f>+Z161*'1. Standard_Cost'!$B$21+AA161*'1. Standard_Cost'!$C$21</f>
        <v>0</v>
      </c>
      <c r="AC161" s="143"/>
      <c r="AD161" s="144"/>
      <c r="AE161" s="142">
        <f>SUM(AD161,AC161,AB161,Y161,U161,T161,S161,R161)*'1. Standard_Cost'!$B$29</f>
        <v>0</v>
      </c>
      <c r="AF161" s="142">
        <f t="shared" si="261"/>
        <v>0</v>
      </c>
      <c r="AG161" s="141"/>
      <c r="AH161" s="141"/>
      <c r="AI161" s="141"/>
      <c r="AJ161" s="145"/>
      <c r="AK161" s="145"/>
      <c r="AL161" s="145"/>
      <c r="AM161" s="142">
        <f>AG161*'1. Standard_Cost'!$B$25+'Incremental_Cost Year 4'!AH161*'1. Standard_Cost'!$C$25+'Incremental_Cost Year 4'!AI161*'1. Standard_Cost'!$D$25+'Incremental_Cost Year 4'!AJ161+'Incremental_Cost Year 4'!AL161+AK161</f>
        <v>0</v>
      </c>
      <c r="AN161" s="142">
        <f>AM161*'1. Standard_Cost'!$C$29</f>
        <v>0</v>
      </c>
      <c r="AO161" s="160"/>
      <c r="AQ161" s="20">
        <f t="shared" si="266"/>
        <v>0</v>
      </c>
      <c r="AR161" s="20">
        <f t="shared" si="267"/>
        <v>0</v>
      </c>
      <c r="AS161" s="20">
        <f t="shared" si="268"/>
        <v>0</v>
      </c>
      <c r="AT161" s="20">
        <f t="shared" si="269"/>
        <v>0</v>
      </c>
      <c r="AU161" s="24"/>
      <c r="AV161" s="24"/>
      <c r="AW161" s="24"/>
      <c r="AX161" s="24"/>
      <c r="AY161" s="24"/>
      <c r="AZ161" s="24"/>
      <c r="BA161" s="24"/>
      <c r="BB161" s="25">
        <f t="shared" si="265"/>
        <v>0</v>
      </c>
    </row>
    <row r="162" spans="1:54" ht="26.4" customHeight="1" outlineLevel="1">
      <c r="A162" s="132"/>
      <c r="B162" s="136"/>
      <c r="C162" s="38"/>
      <c r="D162" s="84"/>
      <c r="E162" s="84"/>
      <c r="F162" s="84"/>
      <c r="G162" s="83"/>
      <c r="H162" s="209" t="s">
        <v>526</v>
      </c>
      <c r="I162" s="138" t="s">
        <v>4</v>
      </c>
      <c r="J162" s="139">
        <v>6</v>
      </c>
      <c r="K162" s="139">
        <v>1</v>
      </c>
      <c r="L162" s="140">
        <f>IF(I162&lt;&gt;0,((VLOOKUP(I162,'1. Standard_Cost'!$B$4:$D$9,2)+VLOOKUP(I162,'1. Standard_Cost'!$B$4:$D$9,3))*J162*K162),"0")</f>
        <v>484500</v>
      </c>
      <c r="M162" s="140">
        <f>L162*'1. Standard_Cost'!$F$4</f>
        <v>80911.5</v>
      </c>
      <c r="N162" s="141"/>
      <c r="O162" s="141"/>
      <c r="P162" s="141"/>
      <c r="Q162" s="141"/>
      <c r="R162" s="142">
        <f>'1. Standard_Cost'!$B$13*N162*P162</f>
        <v>0</v>
      </c>
      <c r="S162" s="142">
        <f>N162*O162*P162*'1. Standard_Cost'!$C$13</f>
        <v>0</v>
      </c>
      <c r="T162" s="142">
        <f>N162*P162*Q162*'1. Standard_Cost'!$D$13</f>
        <v>0</v>
      </c>
      <c r="U162" s="142">
        <f>N162*O162*'1. Standard_Cost'!$E$13</f>
        <v>0</v>
      </c>
      <c r="V162" s="141"/>
      <c r="W162" s="141"/>
      <c r="X162" s="141"/>
      <c r="Y162" s="142">
        <f>+V162*((X162*'1. Standard_Cost'!$B$17)+(W162*X162*'1. Standard_Cost'!$C$17))</f>
        <v>0</v>
      </c>
      <c r="Z162" s="141"/>
      <c r="AA162" s="141"/>
      <c r="AB162" s="142">
        <f>+Z162*'1. Standard_Cost'!$B$21+AA162*'1. Standard_Cost'!$C$21</f>
        <v>0</v>
      </c>
      <c r="AC162" s="143"/>
      <c r="AD162" s="144"/>
      <c r="AE162" s="142">
        <f>SUM(AD162,AC162,AB162,Y162,U162,T162,S162,R162)*'1. Standard_Cost'!$B$29</f>
        <v>0</v>
      </c>
      <c r="AF162" s="142">
        <f t="shared" si="261"/>
        <v>0</v>
      </c>
      <c r="AG162" s="141"/>
      <c r="AH162" s="141"/>
      <c r="AI162" s="141"/>
      <c r="AJ162" s="145"/>
      <c r="AK162" s="145"/>
      <c r="AL162" s="145"/>
      <c r="AM162" s="142">
        <f>AG162*'1. Standard_Cost'!$B$25+'Incremental_Cost Year 4'!AH162*'1. Standard_Cost'!$C$25+'Incremental_Cost Year 4'!AI162*'1. Standard_Cost'!$D$25+'Incremental_Cost Year 4'!AJ162+'Incremental_Cost Year 4'!AL162+AK162</f>
        <v>0</v>
      </c>
      <c r="AN162" s="142">
        <f>AM162*'1. Standard_Cost'!$C$29</f>
        <v>0</v>
      </c>
      <c r="AO162" s="160"/>
      <c r="AQ162" s="20">
        <f t="shared" si="266"/>
        <v>565411.5</v>
      </c>
      <c r="AR162" s="20">
        <f t="shared" si="267"/>
        <v>0</v>
      </c>
      <c r="AS162" s="20">
        <f t="shared" si="268"/>
        <v>0</v>
      </c>
      <c r="AT162" s="20">
        <f t="shared" si="269"/>
        <v>565411.5</v>
      </c>
      <c r="AU162" s="24">
        <f>AT162</f>
        <v>565411.5</v>
      </c>
      <c r="AV162" s="24"/>
      <c r="AW162" s="24"/>
      <c r="AX162" s="24"/>
      <c r="AY162" s="24"/>
      <c r="AZ162" s="24"/>
      <c r="BA162" s="24"/>
      <c r="BB162" s="25">
        <f t="shared" si="265"/>
        <v>0</v>
      </c>
    </row>
    <row r="163" spans="1:54" ht="34.200000000000003" customHeight="1">
      <c r="A163" s="132"/>
      <c r="B163" s="136"/>
      <c r="C163" s="38"/>
      <c r="D163" s="84"/>
      <c r="E163" s="84"/>
      <c r="F163" s="84"/>
      <c r="G163" s="83"/>
      <c r="H163" s="209" t="s">
        <v>529</v>
      </c>
      <c r="I163" s="138" t="s">
        <v>5</v>
      </c>
      <c r="J163" s="139">
        <v>1</v>
      </c>
      <c r="K163" s="139">
        <v>2</v>
      </c>
      <c r="L163" s="140">
        <f>IF(I163&lt;&gt;0,((VLOOKUP(I163,'1. Standard_Cost'!$B$4:$D$9,2)+VLOOKUP(I163,'1. Standard_Cost'!$B$4:$D$9,3))*J163*K163),"0")</f>
        <v>141400</v>
      </c>
      <c r="M163" s="140">
        <f>L163*'1. Standard_Cost'!$F$4</f>
        <v>23613.800000000003</v>
      </c>
      <c r="N163" s="141"/>
      <c r="O163" s="141"/>
      <c r="P163" s="141"/>
      <c r="Q163" s="141"/>
      <c r="R163" s="142">
        <f>'1. Standard_Cost'!$B$13*N163*P163</f>
        <v>0</v>
      </c>
      <c r="S163" s="142">
        <f>N163*O163*P163*'1. Standard_Cost'!$C$13</f>
        <v>0</v>
      </c>
      <c r="T163" s="142">
        <f>N163*P163*Q163*'1. Standard_Cost'!$D$13</f>
        <v>0</v>
      </c>
      <c r="U163" s="142">
        <f>N163*O163*'1. Standard_Cost'!$E$13</f>
        <v>0</v>
      </c>
      <c r="V163" s="141"/>
      <c r="W163" s="141"/>
      <c r="X163" s="141"/>
      <c r="Y163" s="142">
        <f>+V163*((X163*'1. Standard_Cost'!$B$17)+(W163*X163*'1. Standard_Cost'!$C$17))</f>
        <v>0</v>
      </c>
      <c r="Z163" s="141"/>
      <c r="AA163" s="141"/>
      <c r="AB163" s="142">
        <f>+Z163*'1. Standard_Cost'!$B$21+AA163*'1. Standard_Cost'!$C$21</f>
        <v>0</v>
      </c>
      <c r="AC163" s="143"/>
      <c r="AD163" s="144"/>
      <c r="AE163" s="142">
        <f>SUM(AD163,AC163,AB163,Y163,U163,T163,S163,R163)*'1. Standard_Cost'!$B$29</f>
        <v>0</v>
      </c>
      <c r="AF163" s="142">
        <f t="shared" si="261"/>
        <v>0</v>
      </c>
      <c r="AG163" s="141"/>
      <c r="AH163" s="141"/>
      <c r="AI163" s="141"/>
      <c r="AJ163" s="145"/>
      <c r="AK163" s="145"/>
      <c r="AL163" s="145"/>
      <c r="AM163" s="142">
        <f>AG163*'1. Standard_Cost'!$B$25+'Incremental_Cost Year 4'!AH163*'1. Standard_Cost'!$C$25+'Incremental_Cost Year 4'!AI163*'1. Standard_Cost'!$D$25+'Incremental_Cost Year 4'!AJ163+'Incremental_Cost Year 4'!AL163+AK163</f>
        <v>0</v>
      </c>
      <c r="AN163" s="142">
        <f>AM163*'1. Standard_Cost'!$C$29</f>
        <v>0</v>
      </c>
      <c r="AO163" s="160"/>
      <c r="AQ163" s="20">
        <f t="shared" si="266"/>
        <v>165013.79999999999</v>
      </c>
      <c r="AR163" s="20">
        <f t="shared" si="267"/>
        <v>0</v>
      </c>
      <c r="AS163" s="20">
        <f t="shared" si="268"/>
        <v>0</v>
      </c>
      <c r="AT163" s="20">
        <f t="shared" si="269"/>
        <v>165013.79999999999</v>
      </c>
      <c r="AU163" s="24">
        <f>AT163</f>
        <v>165013.79999999999</v>
      </c>
      <c r="AV163" s="24"/>
      <c r="AW163" s="24"/>
      <c r="AX163" s="24"/>
      <c r="AY163" s="24"/>
      <c r="AZ163" s="24"/>
      <c r="BA163" s="24"/>
      <c r="BB163" s="25">
        <f t="shared" si="265"/>
        <v>0</v>
      </c>
    </row>
    <row r="164" spans="1:54" ht="78" outlineLevel="2">
      <c r="A164" s="132"/>
      <c r="B164" s="136"/>
      <c r="C164" s="38"/>
      <c r="D164" s="84"/>
      <c r="E164" s="84"/>
      <c r="F164" s="84"/>
      <c r="G164" s="83"/>
      <c r="H164" s="209" t="s">
        <v>455</v>
      </c>
      <c r="I164" s="138"/>
      <c r="J164" s="139"/>
      <c r="K164" s="139"/>
      <c r="L164" s="140" t="str">
        <f>IF(I164&lt;&gt;0,((VLOOKUP(I164,'1. Standard_Cost'!$B$4:$D$9,2)+VLOOKUP(I164,'1. Standard_Cost'!$B$4:$D$9,3))*J164*K164),"0")</f>
        <v>0</v>
      </c>
      <c r="M164" s="140">
        <f>L164*'1. Standard_Cost'!$F$4</f>
        <v>0</v>
      </c>
      <c r="N164" s="141"/>
      <c r="O164" s="141"/>
      <c r="P164" s="141"/>
      <c r="Q164" s="141"/>
      <c r="R164" s="142">
        <f>'1. Standard_Cost'!$B$13*N164*P164</f>
        <v>0</v>
      </c>
      <c r="S164" s="142">
        <f>N164*O164*P164*'1. Standard_Cost'!$C$13</f>
        <v>0</v>
      </c>
      <c r="T164" s="142">
        <f>N164*P164*Q164*'1. Standard_Cost'!$D$13</f>
        <v>0</v>
      </c>
      <c r="U164" s="142">
        <f>N164*O164*'1. Standard_Cost'!$E$13</f>
        <v>0</v>
      </c>
      <c r="V164" s="141"/>
      <c r="W164" s="141"/>
      <c r="X164" s="141"/>
      <c r="Y164" s="142">
        <f>+V164*((X164*'1. Standard_Cost'!$B$17)+(W164*X164*'1. Standard_Cost'!$C$17))</f>
        <v>0</v>
      </c>
      <c r="Z164" s="141"/>
      <c r="AA164" s="141"/>
      <c r="AB164" s="142">
        <f>+Z164*'1. Standard_Cost'!$B$21+AA164*'1. Standard_Cost'!$C$21</f>
        <v>0</v>
      </c>
      <c r="AC164" s="143"/>
      <c r="AD164" s="144"/>
      <c r="AE164" s="142">
        <f>SUM(AD164,AC164,AB164,Y164,U164,T164,S164,R164)*'1. Standard_Cost'!$B$29</f>
        <v>0</v>
      </c>
      <c r="AF164" s="142">
        <f t="shared" si="261"/>
        <v>0</v>
      </c>
      <c r="AG164" s="141"/>
      <c r="AH164" s="141"/>
      <c r="AI164" s="141"/>
      <c r="AJ164" s="145"/>
      <c r="AK164" s="145"/>
      <c r="AL164" s="145"/>
      <c r="AM164" s="142">
        <f>AG164*'1. Standard_Cost'!$B$25+'Incremental_Cost Year 4'!AH164*'1. Standard_Cost'!$C$25+'Incremental_Cost Year 4'!AI164*'1. Standard_Cost'!$D$25+'Incremental_Cost Year 4'!AJ164+'Incremental_Cost Year 4'!AL164+AK164</f>
        <v>0</v>
      </c>
      <c r="AN164" s="142">
        <f>AM164*'1. Standard_Cost'!$C$29</f>
        <v>0</v>
      </c>
      <c r="AO164" s="160"/>
      <c r="AQ164" s="20">
        <f t="shared" si="266"/>
        <v>0</v>
      </c>
      <c r="AR164" s="20">
        <f t="shared" si="267"/>
        <v>0</v>
      </c>
      <c r="AS164" s="20">
        <f t="shared" si="268"/>
        <v>0</v>
      </c>
      <c r="AT164" s="20">
        <f t="shared" si="269"/>
        <v>0</v>
      </c>
      <c r="AU164" s="24"/>
      <c r="AV164" s="24"/>
      <c r="AW164" s="24"/>
      <c r="AX164" s="24"/>
      <c r="AY164" s="24"/>
      <c r="AZ164" s="24"/>
      <c r="BA164" s="24"/>
      <c r="BB164" s="25">
        <f t="shared" si="265"/>
        <v>0</v>
      </c>
    </row>
    <row r="165" spans="1:54" ht="28.2" customHeight="1" outlineLevel="2">
      <c r="A165" s="132"/>
      <c r="B165" s="136"/>
      <c r="C165" s="38"/>
      <c r="D165" s="84"/>
      <c r="E165" s="84"/>
      <c r="F165" s="84"/>
      <c r="G165" s="83"/>
      <c r="H165" s="209" t="s">
        <v>527</v>
      </c>
      <c r="I165" s="138"/>
      <c r="J165" s="139"/>
      <c r="K165" s="139"/>
      <c r="L165" s="140" t="str">
        <f>IF(I165&lt;&gt;0,((VLOOKUP(I165,'1. Standard_Cost'!$B$4:$D$9,2)+VLOOKUP(I165,'1. Standard_Cost'!$B$4:$D$9,3))*J165*K165),"0")</f>
        <v>0</v>
      </c>
      <c r="M165" s="140">
        <f>L165*'1. Standard_Cost'!$F$4</f>
        <v>0</v>
      </c>
      <c r="N165" s="141"/>
      <c r="O165" s="141"/>
      <c r="P165" s="141"/>
      <c r="Q165" s="141"/>
      <c r="R165" s="142">
        <f>'1. Standard_Cost'!$B$13*N165*P165</f>
        <v>0</v>
      </c>
      <c r="S165" s="142">
        <f>N165*O165*P165*'1. Standard_Cost'!$C$13</f>
        <v>0</v>
      </c>
      <c r="T165" s="142">
        <f>N165*P165*Q165*'1. Standard_Cost'!$D$13</f>
        <v>0</v>
      </c>
      <c r="U165" s="142">
        <f>N165*O165*'1. Standard_Cost'!$E$13</f>
        <v>0</v>
      </c>
      <c r="V165" s="141"/>
      <c r="W165" s="141"/>
      <c r="X165" s="141"/>
      <c r="Y165" s="142">
        <f>+V165*((X165*'1. Standard_Cost'!$B$17)+(W165*X165*'1. Standard_Cost'!$C$17))</f>
        <v>0</v>
      </c>
      <c r="Z165" s="141"/>
      <c r="AA165" s="141"/>
      <c r="AB165" s="142">
        <f>+Z165*'1. Standard_Cost'!$B$21+AA165*'1. Standard_Cost'!$C$21</f>
        <v>0</v>
      </c>
      <c r="AC165" s="143">
        <v>0</v>
      </c>
      <c r="AD165" s="144"/>
      <c r="AE165" s="142">
        <f>SUM(AD165,AC165,AB165,Y165,U165,T165,S165,R165)*'1. Standard_Cost'!$B$29</f>
        <v>0</v>
      </c>
      <c r="AF165" s="142">
        <f t="shared" si="261"/>
        <v>0</v>
      </c>
      <c r="AG165" s="141"/>
      <c r="AH165" s="141"/>
      <c r="AI165" s="141"/>
      <c r="AJ165" s="145"/>
      <c r="AK165" s="145"/>
      <c r="AL165" s="145"/>
      <c r="AM165" s="142">
        <f>AG165*'1. Standard_Cost'!$B$25+'Incremental_Cost Year 4'!AH165*'1. Standard_Cost'!$C$25+'Incremental_Cost Year 4'!AI165*'1. Standard_Cost'!$D$25+'Incremental_Cost Year 4'!AJ165+'Incremental_Cost Year 4'!AL165+AK165</f>
        <v>0</v>
      </c>
      <c r="AN165" s="142">
        <f>AM165*'1. Standard_Cost'!$C$29</f>
        <v>0</v>
      </c>
      <c r="AO165" s="160"/>
      <c r="AQ165" s="20">
        <f t="shared" si="266"/>
        <v>0</v>
      </c>
      <c r="AR165" s="20">
        <f t="shared" si="267"/>
        <v>0</v>
      </c>
      <c r="AS165" s="20">
        <f t="shared" si="268"/>
        <v>0</v>
      </c>
      <c r="AT165" s="20">
        <f t="shared" si="269"/>
        <v>0</v>
      </c>
      <c r="AU165" s="24"/>
      <c r="AV165" s="24"/>
      <c r="AW165" s="24"/>
      <c r="AX165" s="24"/>
      <c r="AY165" s="24"/>
      <c r="AZ165" s="24"/>
      <c r="BA165" s="24"/>
      <c r="BB165" s="25">
        <f t="shared" si="265"/>
        <v>0</v>
      </c>
    </row>
    <row r="166" spans="1:54" ht="46.8" outlineLevel="2">
      <c r="A166" s="132"/>
      <c r="B166" s="136"/>
      <c r="C166" s="38"/>
      <c r="D166" s="84"/>
      <c r="E166" s="84"/>
      <c r="F166" s="84"/>
      <c r="G166" s="83"/>
      <c r="H166" s="209" t="s">
        <v>530</v>
      </c>
      <c r="I166" s="138"/>
      <c r="J166" s="139"/>
      <c r="K166" s="139"/>
      <c r="L166" s="140" t="str">
        <f>IF(I166&lt;&gt;0,((VLOOKUP(I166,'1. Standard_Cost'!$B$4:$D$9,2)+VLOOKUP(I166,'1. Standard_Cost'!$B$4:$D$9,3))*J166*K166),"0")</f>
        <v>0</v>
      </c>
      <c r="M166" s="140">
        <f>L166*'1. Standard_Cost'!$F$4</f>
        <v>0</v>
      </c>
      <c r="N166" s="141"/>
      <c r="O166" s="141"/>
      <c r="P166" s="141"/>
      <c r="Q166" s="141"/>
      <c r="R166" s="142">
        <f>'1. Standard_Cost'!$B$13*N166*P166</f>
        <v>0</v>
      </c>
      <c r="S166" s="142">
        <f>N166*O166*P166*'1. Standard_Cost'!$C$13</f>
        <v>0</v>
      </c>
      <c r="T166" s="142">
        <f>N166*P166*Q166*'1. Standard_Cost'!$D$13</f>
        <v>0</v>
      </c>
      <c r="U166" s="142">
        <f>N166*O166*'1. Standard_Cost'!$E$13</f>
        <v>0</v>
      </c>
      <c r="V166" s="141"/>
      <c r="W166" s="141"/>
      <c r="X166" s="141"/>
      <c r="Y166" s="142">
        <f>+V166*((X166*'1. Standard_Cost'!$B$17)+(W166*X166*'1. Standard_Cost'!$C$17))</f>
        <v>0</v>
      </c>
      <c r="Z166" s="141"/>
      <c r="AA166" s="141"/>
      <c r="AB166" s="142">
        <f>+Z166*'1. Standard_Cost'!$B$21+AA166*'1. Standard_Cost'!$C$21</f>
        <v>0</v>
      </c>
      <c r="AC166" s="143"/>
      <c r="AD166" s="144"/>
      <c r="AE166" s="142">
        <f>SUM(AD166,AC166,AB166,Y166,U166,T166,S166,R166)*'1. Standard_Cost'!$B$29</f>
        <v>0</v>
      </c>
      <c r="AF166" s="142">
        <f t="shared" si="261"/>
        <v>0</v>
      </c>
      <c r="AG166" s="141"/>
      <c r="AH166" s="141"/>
      <c r="AI166" s="141"/>
      <c r="AJ166" s="145"/>
      <c r="AK166" s="145"/>
      <c r="AL166" s="145"/>
      <c r="AM166" s="142">
        <f>AG166*'1. Standard_Cost'!$B$25+'Incremental_Cost Year 4'!AH166*'1. Standard_Cost'!$C$25+'Incremental_Cost Year 4'!AI166*'1. Standard_Cost'!$D$25+'Incremental_Cost Year 4'!AJ166+'Incremental_Cost Year 4'!AL166+AK166</f>
        <v>0</v>
      </c>
      <c r="AN166" s="142">
        <f>AM166*'1. Standard_Cost'!$C$29</f>
        <v>0</v>
      </c>
      <c r="AO166" s="160"/>
      <c r="AQ166" s="20">
        <f t="shared" si="266"/>
        <v>0</v>
      </c>
      <c r="AR166" s="20">
        <f t="shared" si="267"/>
        <v>0</v>
      </c>
      <c r="AS166" s="20">
        <f t="shared" si="268"/>
        <v>0</v>
      </c>
      <c r="AT166" s="20">
        <f t="shared" si="269"/>
        <v>0</v>
      </c>
      <c r="AU166" s="24"/>
      <c r="AV166" s="24"/>
      <c r="AW166" s="24"/>
      <c r="AX166" s="24"/>
      <c r="AY166" s="24"/>
      <c r="AZ166" s="24"/>
      <c r="BA166" s="24"/>
      <c r="BB166" s="25">
        <f t="shared" si="265"/>
        <v>0</v>
      </c>
    </row>
    <row r="167" spans="1:54" ht="27" customHeight="1" outlineLevel="2">
      <c r="A167" s="132"/>
      <c r="B167" s="136"/>
      <c r="C167" s="38"/>
      <c r="D167" s="84"/>
      <c r="E167" s="84"/>
      <c r="F167" s="84"/>
      <c r="G167" s="83"/>
      <c r="H167" s="209" t="s">
        <v>531</v>
      </c>
      <c r="I167" s="138" t="s">
        <v>5</v>
      </c>
      <c r="J167" s="139">
        <v>1</v>
      </c>
      <c r="K167" s="139">
        <v>1</v>
      </c>
      <c r="L167" s="140">
        <f>IF(I167&lt;&gt;0,((VLOOKUP(I167,'1. Standard_Cost'!$B$4:$D$9,2)+VLOOKUP(I167,'1. Standard_Cost'!$B$4:$D$9,3))*J167*K167),"0")</f>
        <v>70700</v>
      </c>
      <c r="M167" s="140">
        <f>L167*'1. Standard_Cost'!$F$4</f>
        <v>11806.900000000001</v>
      </c>
      <c r="N167" s="141"/>
      <c r="O167" s="141"/>
      <c r="P167" s="141"/>
      <c r="Q167" s="141"/>
      <c r="R167" s="142">
        <f>'1. Standard_Cost'!$B$13*N167*P167</f>
        <v>0</v>
      </c>
      <c r="S167" s="142">
        <f>N167*O167*P167*'1. Standard_Cost'!$C$13</f>
        <v>0</v>
      </c>
      <c r="T167" s="142">
        <f>N167*P167*Q167*'1. Standard_Cost'!$D$13</f>
        <v>0</v>
      </c>
      <c r="U167" s="142">
        <f>N167*O167*'1. Standard_Cost'!$E$13</f>
        <v>0</v>
      </c>
      <c r="V167" s="141"/>
      <c r="W167" s="141"/>
      <c r="X167" s="141"/>
      <c r="Y167" s="142">
        <f>+V167*((X167*'1. Standard_Cost'!$B$17)+(W167*X167*'1. Standard_Cost'!$C$17))</f>
        <v>0</v>
      </c>
      <c r="Z167" s="141"/>
      <c r="AA167" s="141"/>
      <c r="AB167" s="142">
        <f>+Z167*'1. Standard_Cost'!$B$21+AA167*'1. Standard_Cost'!$C$21</f>
        <v>0</v>
      </c>
      <c r="AC167" s="143"/>
      <c r="AD167" s="144"/>
      <c r="AE167" s="142">
        <f>SUM(AD167,AC167,AB167,Y167,U167,T167,S167,R167)*'1. Standard_Cost'!$B$29</f>
        <v>0</v>
      </c>
      <c r="AF167" s="142">
        <f t="shared" si="261"/>
        <v>0</v>
      </c>
      <c r="AG167" s="141"/>
      <c r="AH167" s="141"/>
      <c r="AI167" s="141"/>
      <c r="AJ167" s="145"/>
      <c r="AK167" s="145"/>
      <c r="AL167" s="145"/>
      <c r="AM167" s="142">
        <f>AG167*'1. Standard_Cost'!$B$25+'Incremental_Cost Year 4'!AH167*'1. Standard_Cost'!$C$25+'Incremental_Cost Year 4'!AI167*'1. Standard_Cost'!$D$25+'Incremental_Cost Year 4'!AJ167+'Incremental_Cost Year 4'!AL167+AK167</f>
        <v>0</v>
      </c>
      <c r="AN167" s="142">
        <f>AM167*'1. Standard_Cost'!$C$29</f>
        <v>0</v>
      </c>
      <c r="AO167" s="160"/>
      <c r="AQ167" s="20">
        <f t="shared" si="266"/>
        <v>82506.899999999994</v>
      </c>
      <c r="AR167" s="20">
        <f t="shared" si="267"/>
        <v>0</v>
      </c>
      <c r="AS167" s="20">
        <f t="shared" si="268"/>
        <v>0</v>
      </c>
      <c r="AT167" s="20">
        <f t="shared" si="269"/>
        <v>82506.899999999994</v>
      </c>
      <c r="AU167" s="24">
        <f>AT167</f>
        <v>82506.899999999994</v>
      </c>
      <c r="AV167" s="24"/>
      <c r="AW167" s="24"/>
      <c r="AX167" s="24"/>
      <c r="AY167" s="24"/>
      <c r="AZ167" s="24"/>
      <c r="BA167" s="24"/>
      <c r="BB167" s="25">
        <f t="shared" si="265"/>
        <v>0</v>
      </c>
    </row>
    <row r="168" spans="1:54" ht="24" customHeight="1" outlineLevel="1">
      <c r="A168" s="132"/>
      <c r="B168" s="136"/>
      <c r="C168" s="38"/>
      <c r="D168" s="84"/>
      <c r="E168" s="84"/>
      <c r="F168" s="84"/>
      <c r="G168" s="83"/>
      <c r="H168" s="209" t="s">
        <v>532</v>
      </c>
      <c r="I168" s="138"/>
      <c r="J168" s="139"/>
      <c r="K168" s="139"/>
      <c r="L168" s="140" t="str">
        <f>IF(I168&lt;&gt;0,((VLOOKUP(I168,'1. Standard_Cost'!$B$4:$D$9,2)+VLOOKUP(I168,'1. Standard_Cost'!$B$4:$D$9,3))*J168*K168),"0")</f>
        <v>0</v>
      </c>
      <c r="M168" s="140">
        <f>L168*'1. Standard_Cost'!$F$4</f>
        <v>0</v>
      </c>
      <c r="N168" s="141"/>
      <c r="O168" s="141"/>
      <c r="P168" s="141"/>
      <c r="Q168" s="141"/>
      <c r="R168" s="142">
        <f>'1. Standard_Cost'!$B$13*N168*P168</f>
        <v>0</v>
      </c>
      <c r="S168" s="142">
        <f>N168*O168*P168*'1. Standard_Cost'!$C$13</f>
        <v>0</v>
      </c>
      <c r="T168" s="142">
        <f>N168*P168*Q168*'1. Standard_Cost'!$D$13</f>
        <v>0</v>
      </c>
      <c r="U168" s="142">
        <f>N168*O168*'1. Standard_Cost'!$E$13</f>
        <v>0</v>
      </c>
      <c r="V168" s="141"/>
      <c r="W168" s="141"/>
      <c r="X168" s="141"/>
      <c r="Y168" s="142">
        <f>+V168*((X168*'1. Standard_Cost'!$B$17)+(W168*X168*'1. Standard_Cost'!$C$17))</f>
        <v>0</v>
      </c>
      <c r="Z168" s="141"/>
      <c r="AA168" s="141"/>
      <c r="AB168" s="142">
        <f>+Z168*'1. Standard_Cost'!$B$21+AA168*'1. Standard_Cost'!$C$21</f>
        <v>0</v>
      </c>
      <c r="AC168" s="143">
        <v>400000</v>
      </c>
      <c r="AD168" s="144"/>
      <c r="AE168" s="142">
        <f>SUM(AD168,AC168,AB168,Y168,U168,T168,S168,R168)*'1. Standard_Cost'!$B$29</f>
        <v>80000</v>
      </c>
      <c r="AF168" s="142">
        <f t="shared" si="261"/>
        <v>480000</v>
      </c>
      <c r="AG168" s="141"/>
      <c r="AH168" s="141"/>
      <c r="AI168" s="141"/>
      <c r="AJ168" s="145"/>
      <c r="AK168" s="145"/>
      <c r="AL168" s="145"/>
      <c r="AM168" s="142">
        <f>AG168*'1. Standard_Cost'!$B$25+'Incremental_Cost Year 4'!AH168*'1. Standard_Cost'!$C$25+'Incremental_Cost Year 4'!AI168*'1. Standard_Cost'!$D$25+'Incremental_Cost Year 4'!AJ168+'Incremental_Cost Year 4'!AL168+AK168</f>
        <v>0</v>
      </c>
      <c r="AN168" s="142">
        <f>AM168*'1. Standard_Cost'!$C$29</f>
        <v>0</v>
      </c>
      <c r="AO168" s="160"/>
      <c r="AQ168" s="20">
        <f t="shared" si="266"/>
        <v>0</v>
      </c>
      <c r="AR168" s="20">
        <f t="shared" si="267"/>
        <v>480000</v>
      </c>
      <c r="AS168" s="20">
        <f t="shared" si="268"/>
        <v>0</v>
      </c>
      <c r="AT168" s="20">
        <f t="shared" si="269"/>
        <v>480000</v>
      </c>
      <c r="AU168" s="24">
        <f>AT168</f>
        <v>480000</v>
      </c>
      <c r="AV168" s="24"/>
      <c r="AW168" s="24"/>
      <c r="AX168" s="24"/>
      <c r="AY168" s="24"/>
      <c r="AZ168" s="24"/>
      <c r="BA168" s="24"/>
      <c r="BB168" s="25">
        <f t="shared" si="265"/>
        <v>0</v>
      </c>
    </row>
    <row r="169" spans="1:54" ht="69" outlineLevel="1">
      <c r="A169" s="132"/>
      <c r="B169" s="136"/>
      <c r="C169" s="38"/>
      <c r="D169" s="46" t="s">
        <v>592</v>
      </c>
      <c r="E169" s="86" t="s">
        <v>428</v>
      </c>
      <c r="F169" s="88" t="s">
        <v>438</v>
      </c>
      <c r="G169" s="89" t="s">
        <v>434</v>
      </c>
      <c r="H169" s="180" t="s">
        <v>302</v>
      </c>
      <c r="I169" s="146"/>
      <c r="J169" s="146"/>
      <c r="K169" s="146"/>
      <c r="L169" s="147">
        <f>SUM(L150:L168)</f>
        <v>769275</v>
      </c>
      <c r="M169" s="147">
        <f>SUM(M150:M168)</f>
        <v>128468.92500000002</v>
      </c>
      <c r="N169" s="146"/>
      <c r="O169" s="146"/>
      <c r="P169" s="146"/>
      <c r="Q169" s="146"/>
      <c r="R169" s="147">
        <f t="shared" ref="R169:U169" si="270">SUM(R150:R168)</f>
        <v>60000</v>
      </c>
      <c r="S169" s="147">
        <f t="shared" si="270"/>
        <v>90000</v>
      </c>
      <c r="T169" s="147">
        <f t="shared" si="270"/>
        <v>0</v>
      </c>
      <c r="U169" s="147">
        <f t="shared" si="270"/>
        <v>0</v>
      </c>
      <c r="V169" s="146"/>
      <c r="W169" s="146"/>
      <c r="X169" s="146"/>
      <c r="Y169" s="147">
        <f>SUM(Y150:Y168)</f>
        <v>0</v>
      </c>
      <c r="Z169" s="146"/>
      <c r="AA169" s="146"/>
      <c r="AB169" s="147">
        <f t="shared" ref="AB169:AF169" si="271">SUM(AB150:AB168)</f>
        <v>817000</v>
      </c>
      <c r="AC169" s="147">
        <f t="shared" si="271"/>
        <v>1468000</v>
      </c>
      <c r="AD169" s="147">
        <f t="shared" si="271"/>
        <v>0</v>
      </c>
      <c r="AE169" s="147">
        <f t="shared" si="271"/>
        <v>487000</v>
      </c>
      <c r="AF169" s="147">
        <f t="shared" si="271"/>
        <v>2922000</v>
      </c>
      <c r="AG169" s="146"/>
      <c r="AH169" s="146"/>
      <c r="AI169" s="146"/>
      <c r="AJ169" s="147">
        <f t="shared" ref="AJ169:AN169" si="272">SUM(AJ150:AJ168)</f>
        <v>0</v>
      </c>
      <c r="AK169" s="147">
        <f t="shared" si="272"/>
        <v>0</v>
      </c>
      <c r="AL169" s="147">
        <f t="shared" si="272"/>
        <v>0</v>
      </c>
      <c r="AM169" s="147">
        <f t="shared" si="272"/>
        <v>0</v>
      </c>
      <c r="AN169" s="147">
        <f t="shared" si="272"/>
        <v>0</v>
      </c>
      <c r="AO169" s="166"/>
      <c r="AP169" s="32"/>
      <c r="AQ169" s="147">
        <f t="shared" ref="AQ169:BB169" si="273">SUM(AQ150:AQ168)</f>
        <v>897743.92499999993</v>
      </c>
      <c r="AR169" s="147">
        <f t="shared" si="273"/>
        <v>2922000</v>
      </c>
      <c r="AS169" s="147">
        <f t="shared" si="273"/>
        <v>0</v>
      </c>
      <c r="AT169" s="147">
        <f t="shared" si="273"/>
        <v>3819743.9249999998</v>
      </c>
      <c r="AU169" s="147">
        <f t="shared" si="273"/>
        <v>2779343.9249999998</v>
      </c>
      <c r="AV169" s="147">
        <f t="shared" si="273"/>
        <v>889200</v>
      </c>
      <c r="AW169" s="147">
        <f t="shared" si="273"/>
        <v>0</v>
      </c>
      <c r="AX169" s="147">
        <f t="shared" si="273"/>
        <v>0</v>
      </c>
      <c r="AY169" s="147">
        <f t="shared" si="273"/>
        <v>0</v>
      </c>
      <c r="AZ169" s="147">
        <f t="shared" si="273"/>
        <v>0</v>
      </c>
      <c r="BA169" s="147">
        <f t="shared" si="273"/>
        <v>0</v>
      </c>
      <c r="BB169" s="147">
        <f t="shared" si="273"/>
        <v>-151200</v>
      </c>
    </row>
    <row r="170" spans="1:54" s="39" customFormat="1">
      <c r="A170" s="148"/>
      <c r="B170" s="149"/>
      <c r="C170" s="224" t="s">
        <v>429</v>
      </c>
      <c r="D170" s="224"/>
      <c r="E170" s="225"/>
      <c r="F170" s="69"/>
      <c r="G170" s="69"/>
      <c r="H170" s="181" t="s">
        <v>304</v>
      </c>
      <c r="I170" s="150"/>
      <c r="J170" s="150"/>
      <c r="K170" s="150"/>
      <c r="L170" s="151">
        <f>SUM(L184)</f>
        <v>1131200</v>
      </c>
      <c r="M170" s="151">
        <f>SUM(M184)</f>
        <v>188910.40000000002</v>
      </c>
      <c r="N170" s="150"/>
      <c r="O170" s="150"/>
      <c r="P170" s="150"/>
      <c r="Q170" s="150"/>
      <c r="R170" s="151">
        <f t="shared" ref="R170:U170" si="274">SUM(R184)</f>
        <v>0</v>
      </c>
      <c r="S170" s="151">
        <f t="shared" si="274"/>
        <v>0</v>
      </c>
      <c r="T170" s="151">
        <f t="shared" si="274"/>
        <v>0</v>
      </c>
      <c r="U170" s="151">
        <f t="shared" si="274"/>
        <v>0</v>
      </c>
      <c r="V170" s="150"/>
      <c r="W170" s="150"/>
      <c r="X170" s="150"/>
      <c r="Y170" s="151">
        <f t="shared" ref="Y170:AF170" si="275">SUM(Y184)</f>
        <v>0</v>
      </c>
      <c r="Z170" s="151"/>
      <c r="AA170" s="151"/>
      <c r="AB170" s="151">
        <f t="shared" si="275"/>
        <v>0</v>
      </c>
      <c r="AC170" s="151">
        <f t="shared" si="275"/>
        <v>60000</v>
      </c>
      <c r="AD170" s="151">
        <f t="shared" si="275"/>
        <v>0</v>
      </c>
      <c r="AE170" s="151">
        <f t="shared" si="275"/>
        <v>12000</v>
      </c>
      <c r="AF170" s="151">
        <f t="shared" si="275"/>
        <v>72000</v>
      </c>
      <c r="AG170" s="150"/>
      <c r="AH170" s="150"/>
      <c r="AI170" s="150"/>
      <c r="AJ170" s="151">
        <f t="shared" ref="AJ170:AN170" si="276">SUM(AJ184)</f>
        <v>0</v>
      </c>
      <c r="AK170" s="151">
        <f t="shared" si="276"/>
        <v>0</v>
      </c>
      <c r="AL170" s="151">
        <f t="shared" si="276"/>
        <v>0</v>
      </c>
      <c r="AM170" s="151">
        <f t="shared" si="276"/>
        <v>0</v>
      </c>
      <c r="AN170" s="151">
        <f t="shared" si="276"/>
        <v>0</v>
      </c>
      <c r="AO170" s="167"/>
      <c r="AP170" s="40"/>
      <c r="AQ170" s="151">
        <f t="shared" ref="AQ170:BB170" si="277">SUM(AQ184)</f>
        <v>1320110.3999999999</v>
      </c>
      <c r="AR170" s="151">
        <f t="shared" si="277"/>
        <v>72000</v>
      </c>
      <c r="AS170" s="151">
        <f t="shared" si="277"/>
        <v>0</v>
      </c>
      <c r="AT170" s="151">
        <f t="shared" si="277"/>
        <v>1392110.4</v>
      </c>
      <c r="AU170" s="151">
        <f t="shared" si="277"/>
        <v>1392110.4</v>
      </c>
      <c r="AV170" s="151">
        <f t="shared" si="277"/>
        <v>0</v>
      </c>
      <c r="AW170" s="151">
        <f t="shared" si="277"/>
        <v>0</v>
      </c>
      <c r="AX170" s="151">
        <f t="shared" si="277"/>
        <v>0</v>
      </c>
      <c r="AY170" s="151">
        <f t="shared" si="277"/>
        <v>0</v>
      </c>
      <c r="AZ170" s="151">
        <f t="shared" si="277"/>
        <v>0</v>
      </c>
      <c r="BA170" s="151">
        <f t="shared" si="277"/>
        <v>0</v>
      </c>
      <c r="BB170" s="151">
        <f t="shared" si="277"/>
        <v>0</v>
      </c>
    </row>
    <row r="171" spans="1:54" ht="46.8" outlineLevel="2">
      <c r="A171" s="132"/>
      <c r="B171" s="136"/>
      <c r="C171" s="38"/>
      <c r="D171" s="137"/>
      <c r="E171" s="158"/>
      <c r="F171" s="82"/>
      <c r="G171" s="193"/>
      <c r="H171" s="209" t="s">
        <v>456</v>
      </c>
      <c r="I171" s="138"/>
      <c r="J171" s="139"/>
      <c r="K171" s="139"/>
      <c r="L171" s="140" t="str">
        <f>IF(I171&lt;&gt;0,((VLOOKUP(I171,'1. Standard_Cost'!$B$4:$D$9,2)+VLOOKUP(I171,'1. Standard_Cost'!$B$4:$D$9,3))*J171*K171),"0")</f>
        <v>0</v>
      </c>
      <c r="M171" s="140">
        <f>L171*'1. Standard_Cost'!$F$4</f>
        <v>0</v>
      </c>
      <c r="N171" s="141"/>
      <c r="O171" s="141"/>
      <c r="P171" s="141"/>
      <c r="Q171" s="141"/>
      <c r="R171" s="142">
        <f>'1. Standard_Cost'!$B$13*N171*P171</f>
        <v>0</v>
      </c>
      <c r="S171" s="142">
        <f>N171*O171*P171*'1. Standard_Cost'!$C$13</f>
        <v>0</v>
      </c>
      <c r="T171" s="142">
        <f>N171*P171*Q171*'1. Standard_Cost'!$D$13</f>
        <v>0</v>
      </c>
      <c r="U171" s="142">
        <f>N171*O171*'1. Standard_Cost'!$E$13</f>
        <v>0</v>
      </c>
      <c r="V171" s="141"/>
      <c r="W171" s="141"/>
      <c r="X171" s="141"/>
      <c r="Y171" s="142">
        <f>+V171*((X171*'1. Standard_Cost'!$B$17)+(W171*X171*'1. Standard_Cost'!$C$17))</f>
        <v>0</v>
      </c>
      <c r="Z171" s="141"/>
      <c r="AA171" s="141"/>
      <c r="AB171" s="142">
        <f>+Z171*'1. Standard_Cost'!$B$21+AA171*'1. Standard_Cost'!$C$21</f>
        <v>0</v>
      </c>
      <c r="AC171" s="143"/>
      <c r="AD171" s="144"/>
      <c r="AE171" s="142">
        <f>SUM(AD171,AC171,AB171,Y171,U171,T171,S171,R171)*'1. Standard_Cost'!$B$29</f>
        <v>0</v>
      </c>
      <c r="AF171" s="142">
        <f t="shared" ref="AF171:AF183" si="278">SUM(AE171,AD171,AC171,AB171,Y171,U171,T171,S171,R171)</f>
        <v>0</v>
      </c>
      <c r="AG171" s="141"/>
      <c r="AH171" s="141"/>
      <c r="AI171" s="141"/>
      <c r="AJ171" s="145"/>
      <c r="AK171" s="145"/>
      <c r="AL171" s="145"/>
      <c r="AM171" s="142">
        <f>AG171*'1. Standard_Cost'!$B$25+'Incremental_Cost Year 4'!AH171*'1. Standard_Cost'!$C$25+'Incremental_Cost Year 4'!AI171*'1. Standard_Cost'!$D$25+'Incremental_Cost Year 4'!AJ171+'Incremental_Cost Year 4'!AL171+AK171</f>
        <v>0</v>
      </c>
      <c r="AN171" s="142">
        <f>AM171*'1. Standard_Cost'!$C$29</f>
        <v>0</v>
      </c>
      <c r="AO171" s="160"/>
      <c r="AQ171" s="20">
        <f t="shared" ref="AQ171" si="279">L171+M171</f>
        <v>0</v>
      </c>
      <c r="AR171" s="20">
        <f t="shared" ref="AR171" si="280">AF171</f>
        <v>0</v>
      </c>
      <c r="AS171" s="20">
        <f t="shared" ref="AS171" si="281">AM171+AN171</f>
        <v>0</v>
      </c>
      <c r="AT171" s="20">
        <f>SUM(AQ171,AR171,AS171)</f>
        <v>0</v>
      </c>
      <c r="AU171" s="24"/>
      <c r="AV171" s="24"/>
      <c r="AW171" s="24"/>
      <c r="AX171" s="24"/>
      <c r="AY171" s="24"/>
      <c r="AZ171" s="24"/>
      <c r="BA171" s="24"/>
      <c r="BB171" s="25">
        <f t="shared" ref="BB171:BB183" si="282">SUM(AU171:BA171)-AT171</f>
        <v>0</v>
      </c>
    </row>
    <row r="172" spans="1:54" ht="23.4" customHeight="1" outlineLevel="2">
      <c r="A172" s="132"/>
      <c r="B172" s="136"/>
      <c r="C172" s="38"/>
      <c r="D172" s="154"/>
      <c r="E172" s="156"/>
      <c r="F172" s="83"/>
      <c r="G172" s="121"/>
      <c r="H172" s="209" t="s">
        <v>533</v>
      </c>
      <c r="I172" s="138"/>
      <c r="J172" s="139"/>
      <c r="K172" s="139"/>
      <c r="L172" s="140" t="str">
        <f>IF(I172&lt;&gt;0,((VLOOKUP(I172,'1. Standard_Cost'!$B$4:$D$9,2)+VLOOKUP(I172,'1. Standard_Cost'!$B$4:$D$9,3))*J172*K172),"0")</f>
        <v>0</v>
      </c>
      <c r="M172" s="140">
        <f>L172*'1. Standard_Cost'!$F$4</f>
        <v>0</v>
      </c>
      <c r="N172" s="141"/>
      <c r="O172" s="141"/>
      <c r="P172" s="141"/>
      <c r="Q172" s="141"/>
      <c r="R172" s="142">
        <f>'1. Standard_Cost'!$B$13*N172*P172</f>
        <v>0</v>
      </c>
      <c r="S172" s="142">
        <f>N172*O172*P172*'1. Standard_Cost'!$C$13</f>
        <v>0</v>
      </c>
      <c r="T172" s="142">
        <f>N172*P172*Q172*'1. Standard_Cost'!$D$13</f>
        <v>0</v>
      </c>
      <c r="U172" s="142">
        <f>N172*O172*'1. Standard_Cost'!$E$13</f>
        <v>0</v>
      </c>
      <c r="V172" s="141"/>
      <c r="W172" s="141"/>
      <c r="X172" s="141"/>
      <c r="Y172" s="142">
        <f>+V172*((X172*'1. Standard_Cost'!$B$17)+(W172*X172*'1. Standard_Cost'!$C$17))</f>
        <v>0</v>
      </c>
      <c r="Z172" s="141"/>
      <c r="AA172" s="141"/>
      <c r="AB172" s="142">
        <f>+Z172*'1. Standard_Cost'!$B$21+AA172*'1. Standard_Cost'!$C$21</f>
        <v>0</v>
      </c>
      <c r="AC172" s="143"/>
      <c r="AD172" s="144"/>
      <c r="AE172" s="142">
        <f>SUM(AD172,AC172,AB172,Y172,U172,T172,S172,R172)*'1. Standard_Cost'!$B$29</f>
        <v>0</v>
      </c>
      <c r="AF172" s="142">
        <f t="shared" si="278"/>
        <v>0</v>
      </c>
      <c r="AG172" s="141"/>
      <c r="AH172" s="141"/>
      <c r="AI172" s="141"/>
      <c r="AJ172" s="145"/>
      <c r="AK172" s="145"/>
      <c r="AL172" s="145"/>
      <c r="AM172" s="142">
        <f>AG172*'1. Standard_Cost'!$B$25+'Incremental_Cost Year 4'!AH172*'1. Standard_Cost'!$C$25+'Incremental_Cost Year 4'!AI172*'1. Standard_Cost'!$D$25+'Incremental_Cost Year 4'!AJ172+'Incremental_Cost Year 4'!AL172+AK172</f>
        <v>0</v>
      </c>
      <c r="AN172" s="142">
        <f>AM172*'1. Standard_Cost'!$C$29</f>
        <v>0</v>
      </c>
      <c r="AO172" s="160"/>
      <c r="AQ172" s="20">
        <f t="shared" ref="AQ172:AQ183" si="283">L172+M172</f>
        <v>0</v>
      </c>
      <c r="AR172" s="20">
        <f t="shared" ref="AR172:AR183" si="284">AF172</f>
        <v>0</v>
      </c>
      <c r="AS172" s="20">
        <f t="shared" ref="AS172:AS183" si="285">AM172+AN172</f>
        <v>0</v>
      </c>
      <c r="AT172" s="20">
        <f t="shared" ref="AT172:AT183" si="286">SUM(AQ172,AR172,AS172)</f>
        <v>0</v>
      </c>
      <c r="AU172" s="24">
        <f>AT172</f>
        <v>0</v>
      </c>
      <c r="AV172" s="24"/>
      <c r="AW172" s="24"/>
      <c r="AX172" s="24"/>
      <c r="AY172" s="24"/>
      <c r="AZ172" s="24"/>
      <c r="BA172" s="24"/>
      <c r="BB172" s="25">
        <f t="shared" si="282"/>
        <v>0</v>
      </c>
    </row>
    <row r="173" spans="1:54" ht="31.2" outlineLevel="1">
      <c r="A173" s="132"/>
      <c r="B173" s="136"/>
      <c r="C173" s="38"/>
      <c r="D173" s="154"/>
      <c r="E173" s="156"/>
      <c r="F173" s="83"/>
      <c r="G173" s="121"/>
      <c r="H173" s="209" t="s">
        <v>534</v>
      </c>
      <c r="I173" s="138"/>
      <c r="J173" s="139"/>
      <c r="K173" s="139"/>
      <c r="L173" s="140" t="str">
        <f>IF(I173&lt;&gt;0,((VLOOKUP(I173,'1. Standard_Cost'!$B$4:$D$9,2)+VLOOKUP(I173,'1. Standard_Cost'!$B$4:$D$9,3))*J173*K173),"0")</f>
        <v>0</v>
      </c>
      <c r="M173" s="140">
        <f>L173*'1. Standard_Cost'!$F$4</f>
        <v>0</v>
      </c>
      <c r="N173" s="141"/>
      <c r="O173" s="141"/>
      <c r="P173" s="141"/>
      <c r="Q173" s="141"/>
      <c r="R173" s="142">
        <f>'1. Standard_Cost'!$B$13*N173*P173</f>
        <v>0</v>
      </c>
      <c r="S173" s="142">
        <f>N173*O173*P173*'1. Standard_Cost'!$C$13</f>
        <v>0</v>
      </c>
      <c r="T173" s="142">
        <f>N173*P173*Q173*'1. Standard_Cost'!$D$13</f>
        <v>0</v>
      </c>
      <c r="U173" s="142">
        <f>N173*O173*'1. Standard_Cost'!$E$13</f>
        <v>0</v>
      </c>
      <c r="V173" s="141"/>
      <c r="W173" s="141"/>
      <c r="X173" s="141"/>
      <c r="Y173" s="142">
        <f>+V173*((X173*'1. Standard_Cost'!$B$17)+(W173*X173*'1. Standard_Cost'!$C$17))</f>
        <v>0</v>
      </c>
      <c r="Z173" s="141"/>
      <c r="AA173" s="141"/>
      <c r="AB173" s="142">
        <f>+Z173*'1. Standard_Cost'!$B$21+AA173*'1. Standard_Cost'!$C$21</f>
        <v>0</v>
      </c>
      <c r="AC173" s="143"/>
      <c r="AD173" s="144"/>
      <c r="AE173" s="142">
        <f>SUM(AD173,AC173,AB173,Y173,U173,T173,S173,R173)*'1. Standard_Cost'!$B$29</f>
        <v>0</v>
      </c>
      <c r="AF173" s="142">
        <f t="shared" si="278"/>
        <v>0</v>
      </c>
      <c r="AG173" s="141"/>
      <c r="AH173" s="141"/>
      <c r="AI173" s="141"/>
      <c r="AJ173" s="145"/>
      <c r="AK173" s="145"/>
      <c r="AL173" s="145"/>
      <c r="AM173" s="142">
        <f>AG173*'1. Standard_Cost'!$B$25+'Incremental_Cost Year 4'!AH173*'1. Standard_Cost'!$C$25+'Incremental_Cost Year 4'!AI173*'1. Standard_Cost'!$D$25+'Incremental_Cost Year 4'!AJ173+'Incremental_Cost Year 4'!AL173+AK173</f>
        <v>0</v>
      </c>
      <c r="AN173" s="142">
        <f>AM173*'1. Standard_Cost'!$C$29</f>
        <v>0</v>
      </c>
      <c r="AO173" s="160"/>
      <c r="AQ173" s="20">
        <f t="shared" si="283"/>
        <v>0</v>
      </c>
      <c r="AR173" s="20">
        <f t="shared" si="284"/>
        <v>0</v>
      </c>
      <c r="AS173" s="20">
        <f t="shared" si="285"/>
        <v>0</v>
      </c>
      <c r="AT173" s="20">
        <f t="shared" si="286"/>
        <v>0</v>
      </c>
      <c r="AU173" s="24"/>
      <c r="AV173" s="24"/>
      <c r="AW173" s="24"/>
      <c r="AX173" s="24"/>
      <c r="AY173" s="24"/>
      <c r="AZ173" s="24"/>
      <c r="BA173" s="24"/>
      <c r="BB173" s="25">
        <f t="shared" si="282"/>
        <v>0</v>
      </c>
    </row>
    <row r="174" spans="1:54" ht="33.6" customHeight="1" outlineLevel="2">
      <c r="A174" s="132"/>
      <c r="B174" s="136"/>
      <c r="C174" s="38"/>
      <c r="D174" s="154"/>
      <c r="E174" s="156"/>
      <c r="F174" s="83"/>
      <c r="G174" s="121"/>
      <c r="H174" s="209" t="s">
        <v>535</v>
      </c>
      <c r="I174" s="138"/>
      <c r="J174" s="139"/>
      <c r="K174" s="139"/>
      <c r="L174" s="140" t="str">
        <f>IF(I174&lt;&gt;0,((VLOOKUP(I174,'1. Standard_Cost'!$B$4:$D$9,2)+VLOOKUP(I174,'1. Standard_Cost'!$B$4:$D$9,3))*J174*K174),"0")</f>
        <v>0</v>
      </c>
      <c r="M174" s="140">
        <f>L174*'1. Standard_Cost'!$F$4</f>
        <v>0</v>
      </c>
      <c r="N174" s="141"/>
      <c r="O174" s="141"/>
      <c r="P174" s="141"/>
      <c r="Q174" s="141"/>
      <c r="R174" s="142">
        <f>'1. Standard_Cost'!$B$13*N174*P174</f>
        <v>0</v>
      </c>
      <c r="S174" s="142">
        <f>N174*O174*P174*'1. Standard_Cost'!$C$13</f>
        <v>0</v>
      </c>
      <c r="T174" s="142">
        <f>N174*P174*Q174*'1. Standard_Cost'!$D$13</f>
        <v>0</v>
      </c>
      <c r="U174" s="142">
        <f>N174*O174*'1. Standard_Cost'!$E$13</f>
        <v>0</v>
      </c>
      <c r="V174" s="141"/>
      <c r="W174" s="141"/>
      <c r="X174" s="141"/>
      <c r="Y174" s="142">
        <f>+V174*((X174*'1. Standard_Cost'!$B$17)+(W174*X174*'1. Standard_Cost'!$C$17))</f>
        <v>0</v>
      </c>
      <c r="Z174" s="141"/>
      <c r="AA174" s="141"/>
      <c r="AB174" s="142">
        <f>+Z174*'1. Standard_Cost'!$B$21+AA174*'1. Standard_Cost'!$C$21</f>
        <v>0</v>
      </c>
      <c r="AC174" s="143"/>
      <c r="AD174" s="144"/>
      <c r="AE174" s="142">
        <f>SUM(AD174,AC174,AB174,Y174,U174,T174,S174,R174)*'1. Standard_Cost'!$B$29</f>
        <v>0</v>
      </c>
      <c r="AF174" s="142">
        <f t="shared" si="278"/>
        <v>0</v>
      </c>
      <c r="AG174" s="141"/>
      <c r="AH174" s="141"/>
      <c r="AI174" s="141"/>
      <c r="AJ174" s="145"/>
      <c r="AK174" s="145"/>
      <c r="AL174" s="145"/>
      <c r="AM174" s="142">
        <f>AG174*'1. Standard_Cost'!$B$25+'Incremental_Cost Year 4'!AH174*'1. Standard_Cost'!$C$25+'Incremental_Cost Year 4'!AI174*'1. Standard_Cost'!$D$25+'Incremental_Cost Year 4'!AJ174+'Incremental_Cost Year 4'!AL174+AK174</f>
        <v>0</v>
      </c>
      <c r="AN174" s="142">
        <f>AM174*'1. Standard_Cost'!$C$29</f>
        <v>0</v>
      </c>
      <c r="AO174" s="160"/>
      <c r="AQ174" s="20">
        <f t="shared" si="283"/>
        <v>0</v>
      </c>
      <c r="AR174" s="20">
        <f t="shared" si="284"/>
        <v>0</v>
      </c>
      <c r="AS174" s="20">
        <f t="shared" si="285"/>
        <v>0</v>
      </c>
      <c r="AT174" s="20">
        <f t="shared" si="286"/>
        <v>0</v>
      </c>
      <c r="AU174" s="24">
        <f>AT174</f>
        <v>0</v>
      </c>
      <c r="AV174" s="24"/>
      <c r="AW174" s="24"/>
      <c r="AX174" s="24"/>
      <c r="AY174" s="24"/>
      <c r="AZ174" s="24"/>
      <c r="BA174" s="24"/>
      <c r="BB174" s="25">
        <f t="shared" si="282"/>
        <v>0</v>
      </c>
    </row>
    <row r="175" spans="1:54" ht="34.200000000000003" customHeight="1" outlineLevel="2">
      <c r="A175" s="132"/>
      <c r="B175" s="136"/>
      <c r="C175" s="38"/>
      <c r="D175" s="191"/>
      <c r="E175" s="195"/>
      <c r="F175" s="157"/>
      <c r="G175" s="194"/>
      <c r="H175" s="209" t="s">
        <v>536</v>
      </c>
      <c r="I175" s="138"/>
      <c r="J175" s="139"/>
      <c r="K175" s="139"/>
      <c r="L175" s="140" t="str">
        <f>IF(I175&lt;&gt;0,((VLOOKUP(I175,'1. Standard_Cost'!$B$4:$D$9,2)+VLOOKUP(I175,'1. Standard_Cost'!$B$4:$D$9,3))*J175*K175),"0")</f>
        <v>0</v>
      </c>
      <c r="M175" s="140">
        <f>L175*'1. Standard_Cost'!$F$4</f>
        <v>0</v>
      </c>
      <c r="N175" s="141"/>
      <c r="O175" s="141"/>
      <c r="P175" s="141"/>
      <c r="Q175" s="141"/>
      <c r="R175" s="142">
        <f>'1. Standard_Cost'!$B$13*N175*P175</f>
        <v>0</v>
      </c>
      <c r="S175" s="142">
        <f>N175*O175*P175*'1. Standard_Cost'!$C$13</f>
        <v>0</v>
      </c>
      <c r="T175" s="142">
        <f>N175*P175*Q175*'1. Standard_Cost'!$D$13</f>
        <v>0</v>
      </c>
      <c r="U175" s="142">
        <f>N175*O175*'1. Standard_Cost'!$E$13</f>
        <v>0</v>
      </c>
      <c r="V175" s="141"/>
      <c r="W175" s="141"/>
      <c r="X175" s="141"/>
      <c r="Y175" s="142">
        <f>+V175*((X175*'1. Standard_Cost'!$B$17)+(W175*X175*'1. Standard_Cost'!$C$17))</f>
        <v>0</v>
      </c>
      <c r="Z175" s="141"/>
      <c r="AA175" s="141"/>
      <c r="AB175" s="142">
        <f>+Z175*'1. Standard_Cost'!$B$21+AA175*'1. Standard_Cost'!$C$21</f>
        <v>0</v>
      </c>
      <c r="AC175" s="143"/>
      <c r="AD175" s="144"/>
      <c r="AE175" s="142">
        <f>SUM(AD175,AC175,AB175,Y175,U175,T175,S175,R175)*'1. Standard_Cost'!$B$29</f>
        <v>0</v>
      </c>
      <c r="AF175" s="142">
        <f t="shared" si="278"/>
        <v>0</v>
      </c>
      <c r="AG175" s="141"/>
      <c r="AH175" s="141"/>
      <c r="AI175" s="141"/>
      <c r="AJ175" s="145"/>
      <c r="AK175" s="145"/>
      <c r="AL175" s="145"/>
      <c r="AM175" s="142">
        <f>AG175*'1. Standard_Cost'!$B$25+'Incremental_Cost Year 4'!AH175*'1. Standard_Cost'!$C$25+'Incremental_Cost Year 4'!AI175*'1. Standard_Cost'!$D$25+'Incremental_Cost Year 4'!AJ175+'Incremental_Cost Year 4'!AL175+AK175</f>
        <v>0</v>
      </c>
      <c r="AN175" s="142">
        <f>AM175*'1. Standard_Cost'!$C$29</f>
        <v>0</v>
      </c>
      <c r="AO175" s="160"/>
      <c r="AQ175" s="20">
        <f t="shared" si="283"/>
        <v>0</v>
      </c>
      <c r="AR175" s="20">
        <f t="shared" si="284"/>
        <v>0</v>
      </c>
      <c r="AS175" s="20">
        <f t="shared" si="285"/>
        <v>0</v>
      </c>
      <c r="AT175" s="20">
        <f t="shared" si="286"/>
        <v>0</v>
      </c>
      <c r="AU175" s="24">
        <f>AT175</f>
        <v>0</v>
      </c>
      <c r="AV175" s="24"/>
      <c r="AW175" s="24"/>
      <c r="AX175" s="24"/>
      <c r="AY175" s="24"/>
      <c r="AZ175" s="24"/>
      <c r="BA175" s="24"/>
      <c r="BB175" s="25">
        <f t="shared" si="282"/>
        <v>0</v>
      </c>
    </row>
    <row r="176" spans="1:54" ht="46.8" outlineLevel="2">
      <c r="A176" s="132"/>
      <c r="B176" s="136"/>
      <c r="C176" s="38"/>
      <c r="D176" s="84"/>
      <c r="E176" s="84"/>
      <c r="F176" s="84"/>
      <c r="G176" s="83"/>
      <c r="H176" s="209" t="s">
        <v>457</v>
      </c>
      <c r="I176" s="138"/>
      <c r="J176" s="139"/>
      <c r="K176" s="139"/>
      <c r="L176" s="140" t="str">
        <f>IF(I176&lt;&gt;0,((VLOOKUP(I176,'1. Standard_Cost'!$B$4:$D$9,2)+VLOOKUP(I176,'1. Standard_Cost'!$B$4:$D$9,3))*J176*K176),"0")</f>
        <v>0</v>
      </c>
      <c r="M176" s="140">
        <f>L176*'1. Standard_Cost'!$F$4</f>
        <v>0</v>
      </c>
      <c r="N176" s="141"/>
      <c r="O176" s="141"/>
      <c r="P176" s="141"/>
      <c r="Q176" s="141"/>
      <c r="R176" s="142">
        <f>'1. Standard_Cost'!$B$13*N176*P176</f>
        <v>0</v>
      </c>
      <c r="S176" s="142">
        <f>N176*O176*P176*'1. Standard_Cost'!$C$13</f>
        <v>0</v>
      </c>
      <c r="T176" s="142">
        <f>N176*P176*Q176*'1. Standard_Cost'!$D$13</f>
        <v>0</v>
      </c>
      <c r="U176" s="142">
        <f>N176*O176*'1. Standard_Cost'!$E$13</f>
        <v>0</v>
      </c>
      <c r="V176" s="141"/>
      <c r="W176" s="141"/>
      <c r="X176" s="141"/>
      <c r="Y176" s="142">
        <f>+V176*((X176*'1. Standard_Cost'!$B$17)+(W176*X176*'1. Standard_Cost'!$C$17))</f>
        <v>0</v>
      </c>
      <c r="Z176" s="141"/>
      <c r="AA176" s="141"/>
      <c r="AB176" s="142">
        <f>+Z176*'1. Standard_Cost'!$B$21+AA176*'1. Standard_Cost'!$C$21</f>
        <v>0</v>
      </c>
      <c r="AC176" s="143"/>
      <c r="AD176" s="144"/>
      <c r="AE176" s="142">
        <f>SUM(AD176,AC176,AB176,Y176,U176,T176,S176,R176)*'1. Standard_Cost'!$B$29</f>
        <v>0</v>
      </c>
      <c r="AF176" s="142">
        <f t="shared" si="278"/>
        <v>0</v>
      </c>
      <c r="AG176" s="141"/>
      <c r="AH176" s="141"/>
      <c r="AI176" s="141"/>
      <c r="AJ176" s="145"/>
      <c r="AK176" s="145"/>
      <c r="AL176" s="145"/>
      <c r="AM176" s="142">
        <f>AG176*'1. Standard_Cost'!$B$25+'Incremental_Cost Year 4'!AH176*'1. Standard_Cost'!$C$25+'Incremental_Cost Year 4'!AI176*'1. Standard_Cost'!$D$25+'Incremental_Cost Year 4'!AJ176+'Incremental_Cost Year 4'!AL176+AK176</f>
        <v>0</v>
      </c>
      <c r="AN176" s="142">
        <f>AM176*'1. Standard_Cost'!$C$29</f>
        <v>0</v>
      </c>
      <c r="AO176" s="160"/>
      <c r="AQ176" s="20">
        <f t="shared" si="283"/>
        <v>0</v>
      </c>
      <c r="AR176" s="20">
        <f t="shared" si="284"/>
        <v>0</v>
      </c>
      <c r="AS176" s="20">
        <f t="shared" si="285"/>
        <v>0</v>
      </c>
      <c r="AT176" s="20">
        <f t="shared" si="286"/>
        <v>0</v>
      </c>
      <c r="AU176" s="24"/>
      <c r="AV176" s="24"/>
      <c r="AW176" s="24"/>
      <c r="AX176" s="24"/>
      <c r="AY176" s="24"/>
      <c r="AZ176" s="24"/>
      <c r="BA176" s="24"/>
      <c r="BB176" s="25">
        <f t="shared" si="282"/>
        <v>0</v>
      </c>
    </row>
    <row r="177" spans="1:54" ht="25.95" customHeight="1" outlineLevel="2">
      <c r="A177" s="132"/>
      <c r="B177" s="136"/>
      <c r="C177" s="38"/>
      <c r="D177" s="84"/>
      <c r="E177" s="84"/>
      <c r="F177" s="84"/>
      <c r="G177" s="83"/>
      <c r="H177" s="209" t="s">
        <v>537</v>
      </c>
      <c r="I177" s="138"/>
      <c r="J177" s="139"/>
      <c r="K177" s="139"/>
      <c r="L177" s="140" t="str">
        <f>IF(I177&lt;&gt;0,((VLOOKUP(I177,'1. Standard_Cost'!$B$4:$D$9,2)+VLOOKUP(I177,'1. Standard_Cost'!$B$4:$D$9,3))*J177*K177),"0")</f>
        <v>0</v>
      </c>
      <c r="M177" s="140">
        <f>L177*'1. Standard_Cost'!$F$4</f>
        <v>0</v>
      </c>
      <c r="N177" s="141">
        <v>0</v>
      </c>
      <c r="O177" s="141">
        <v>0</v>
      </c>
      <c r="P177" s="141">
        <v>0</v>
      </c>
      <c r="Q177" s="141"/>
      <c r="R177" s="142">
        <f>'1. Standard_Cost'!$B$13*N177*P177</f>
        <v>0</v>
      </c>
      <c r="S177" s="142">
        <f>N177*O177*P177*'1. Standard_Cost'!$C$13</f>
        <v>0</v>
      </c>
      <c r="T177" s="142">
        <f>N177*P177*Q177*'1. Standard_Cost'!$D$13</f>
        <v>0</v>
      </c>
      <c r="U177" s="142">
        <f>N177*O177*'1. Standard_Cost'!$E$13</f>
        <v>0</v>
      </c>
      <c r="V177" s="141"/>
      <c r="W177" s="141"/>
      <c r="X177" s="141"/>
      <c r="Y177" s="142">
        <f>+V177*((X177*'1. Standard_Cost'!$B$17)+(W177*X177*'1. Standard_Cost'!$C$17))</f>
        <v>0</v>
      </c>
      <c r="Z177" s="141"/>
      <c r="AA177" s="141"/>
      <c r="AB177" s="142">
        <f>+Z177*'1. Standard_Cost'!$B$21+AA177*'1. Standard_Cost'!$C$21</f>
        <v>0</v>
      </c>
      <c r="AC177" s="143"/>
      <c r="AD177" s="144"/>
      <c r="AE177" s="142">
        <f>SUM(AD177,AC177,AB177,Y177,U177,T177,S177,R177)*'1. Standard_Cost'!$B$29</f>
        <v>0</v>
      </c>
      <c r="AF177" s="142">
        <f t="shared" si="278"/>
        <v>0</v>
      </c>
      <c r="AG177" s="141"/>
      <c r="AH177" s="141"/>
      <c r="AI177" s="141"/>
      <c r="AJ177" s="145"/>
      <c r="AK177" s="145"/>
      <c r="AL177" s="145"/>
      <c r="AM177" s="142">
        <f>AG177*'1. Standard_Cost'!$B$25+'Incremental_Cost Year 4'!AH177*'1. Standard_Cost'!$C$25+'Incremental_Cost Year 4'!AI177*'1. Standard_Cost'!$D$25+'Incremental_Cost Year 4'!AJ177+'Incremental_Cost Year 4'!AL177+AK177</f>
        <v>0</v>
      </c>
      <c r="AN177" s="142">
        <f>AM177*'1. Standard_Cost'!$C$29</f>
        <v>0</v>
      </c>
      <c r="AO177" s="160"/>
      <c r="AQ177" s="20">
        <f t="shared" si="283"/>
        <v>0</v>
      </c>
      <c r="AR177" s="20">
        <f t="shared" si="284"/>
        <v>0</v>
      </c>
      <c r="AS177" s="20">
        <f t="shared" si="285"/>
        <v>0</v>
      </c>
      <c r="AT177" s="20">
        <f t="shared" si="286"/>
        <v>0</v>
      </c>
      <c r="AU177" s="24">
        <f>AT177</f>
        <v>0</v>
      </c>
      <c r="AV177" s="24"/>
      <c r="AW177" s="24"/>
      <c r="AX177" s="24"/>
      <c r="AY177" s="24"/>
      <c r="AZ177" s="24"/>
      <c r="BA177" s="24"/>
      <c r="BB177" s="25">
        <f t="shared" si="282"/>
        <v>0</v>
      </c>
    </row>
    <row r="178" spans="1:54" ht="31.2" outlineLevel="1">
      <c r="A178" s="132"/>
      <c r="B178" s="136"/>
      <c r="C178" s="38"/>
      <c r="D178" s="84"/>
      <c r="E178" s="84"/>
      <c r="F178" s="84"/>
      <c r="G178" s="83"/>
      <c r="H178" s="209" t="s">
        <v>458</v>
      </c>
      <c r="I178" s="138"/>
      <c r="J178" s="139"/>
      <c r="K178" s="139"/>
      <c r="L178" s="140" t="str">
        <f>IF(I178&lt;&gt;0,((VLOOKUP(I178,'1. Standard_Cost'!$B$4:$D$9,2)+VLOOKUP(I178,'1. Standard_Cost'!$B$4:$D$9,3))*J178*K178),"0")</f>
        <v>0</v>
      </c>
      <c r="M178" s="140">
        <f>L178*'1. Standard_Cost'!$F$4</f>
        <v>0</v>
      </c>
      <c r="N178" s="141"/>
      <c r="O178" s="141"/>
      <c r="P178" s="141"/>
      <c r="Q178" s="141"/>
      <c r="R178" s="142">
        <f>'1. Standard_Cost'!$B$13*N178*P178</f>
        <v>0</v>
      </c>
      <c r="S178" s="142">
        <f>N178*O178*P178*'1. Standard_Cost'!$C$13</f>
        <v>0</v>
      </c>
      <c r="T178" s="142">
        <f>N178*P178*Q178*'1. Standard_Cost'!$D$13</f>
        <v>0</v>
      </c>
      <c r="U178" s="142">
        <f>N178*O178*'1. Standard_Cost'!$E$13</f>
        <v>0</v>
      </c>
      <c r="V178" s="141"/>
      <c r="W178" s="141"/>
      <c r="X178" s="141"/>
      <c r="Y178" s="142">
        <f>+V178*((X178*'1. Standard_Cost'!$B$17)+(W178*X178*'1. Standard_Cost'!$C$17))</f>
        <v>0</v>
      </c>
      <c r="Z178" s="141"/>
      <c r="AA178" s="141"/>
      <c r="AB178" s="142">
        <f>+Z178*'1. Standard_Cost'!$B$21+AA178*'1. Standard_Cost'!$C$21</f>
        <v>0</v>
      </c>
      <c r="AC178" s="143"/>
      <c r="AD178" s="144"/>
      <c r="AE178" s="142">
        <f>SUM(AD178,AC178,AB178,Y178,U178,T178,S178,R178)*'1. Standard_Cost'!$B$29</f>
        <v>0</v>
      </c>
      <c r="AF178" s="142">
        <f t="shared" si="278"/>
        <v>0</v>
      </c>
      <c r="AG178" s="141"/>
      <c r="AH178" s="141"/>
      <c r="AI178" s="141"/>
      <c r="AJ178" s="145"/>
      <c r="AK178" s="145"/>
      <c r="AL178" s="145"/>
      <c r="AM178" s="142">
        <f>AG178*'1. Standard_Cost'!$B$25+'Incremental_Cost Year 4'!AH178*'1. Standard_Cost'!$C$25+'Incremental_Cost Year 4'!AI178*'1. Standard_Cost'!$D$25+'Incremental_Cost Year 4'!AJ178+'Incremental_Cost Year 4'!AL178+AK178</f>
        <v>0</v>
      </c>
      <c r="AN178" s="142">
        <f>AM178*'1. Standard_Cost'!$C$29</f>
        <v>0</v>
      </c>
      <c r="AO178" s="160"/>
      <c r="AQ178" s="20">
        <f t="shared" si="283"/>
        <v>0</v>
      </c>
      <c r="AR178" s="20">
        <f t="shared" si="284"/>
        <v>0</v>
      </c>
      <c r="AS178" s="20">
        <f t="shared" si="285"/>
        <v>0</v>
      </c>
      <c r="AT178" s="20">
        <f t="shared" si="286"/>
        <v>0</v>
      </c>
      <c r="AU178" s="24"/>
      <c r="AV178" s="24"/>
      <c r="AW178" s="24"/>
      <c r="AX178" s="24"/>
      <c r="AY178" s="24"/>
      <c r="AZ178" s="24"/>
      <c r="BA178" s="24"/>
      <c r="BB178" s="25">
        <f t="shared" si="282"/>
        <v>0</v>
      </c>
    </row>
    <row r="179" spans="1:54" ht="48.6" customHeight="1">
      <c r="A179" s="132"/>
      <c r="B179" s="136"/>
      <c r="C179" s="38"/>
      <c r="D179" s="84"/>
      <c r="E179" s="84"/>
      <c r="F179" s="84"/>
      <c r="G179" s="83"/>
      <c r="H179" s="209" t="s">
        <v>538</v>
      </c>
      <c r="I179" s="138"/>
      <c r="J179" s="139"/>
      <c r="K179" s="139"/>
      <c r="L179" s="140" t="str">
        <f>IF(I179&lt;&gt;0,((VLOOKUP(I179,'1. Standard_Cost'!$B$4:$D$9,2)+VLOOKUP(I179,'1. Standard_Cost'!$B$4:$D$9,3))*J179*K179),"0")</f>
        <v>0</v>
      </c>
      <c r="M179" s="140">
        <f>L179*'1. Standard_Cost'!$F$4</f>
        <v>0</v>
      </c>
      <c r="N179" s="141"/>
      <c r="O179" s="141"/>
      <c r="P179" s="141"/>
      <c r="Q179" s="141"/>
      <c r="R179" s="142">
        <f>'1. Standard_Cost'!$B$13*N179*P179</f>
        <v>0</v>
      </c>
      <c r="S179" s="142">
        <f>N179*O179*P179*'1. Standard_Cost'!$C$13</f>
        <v>0</v>
      </c>
      <c r="T179" s="142">
        <f>N179*P179*Q179*'1. Standard_Cost'!$D$13</f>
        <v>0</v>
      </c>
      <c r="U179" s="142">
        <f>N179*O179*'1. Standard_Cost'!$E$13</f>
        <v>0</v>
      </c>
      <c r="V179" s="141"/>
      <c r="W179" s="141"/>
      <c r="X179" s="141"/>
      <c r="Y179" s="142">
        <f>+V179*((X179*'1. Standard_Cost'!$B$17)+(W179*X179*'1. Standard_Cost'!$C$17))</f>
        <v>0</v>
      </c>
      <c r="Z179" s="141"/>
      <c r="AA179" s="141"/>
      <c r="AB179" s="142">
        <f>+Z179*'1. Standard_Cost'!$B$21+AA179*'1. Standard_Cost'!$C$21</f>
        <v>0</v>
      </c>
      <c r="AC179" s="143">
        <f>30*2000</f>
        <v>60000</v>
      </c>
      <c r="AD179" s="144"/>
      <c r="AE179" s="142">
        <f>SUM(AD179,AC179,AB179,Y179,U179,T179,S179,R179)*'1. Standard_Cost'!$B$29</f>
        <v>12000</v>
      </c>
      <c r="AF179" s="142">
        <f t="shared" si="278"/>
        <v>72000</v>
      </c>
      <c r="AG179" s="141"/>
      <c r="AH179" s="141"/>
      <c r="AI179" s="141"/>
      <c r="AJ179" s="145"/>
      <c r="AK179" s="145"/>
      <c r="AL179" s="145"/>
      <c r="AM179" s="142">
        <f>AG179*'1. Standard_Cost'!$B$25+'Incremental_Cost Year 4'!AH179*'1. Standard_Cost'!$C$25+'Incremental_Cost Year 4'!AI179*'1. Standard_Cost'!$D$25+'Incremental_Cost Year 4'!AJ179+'Incremental_Cost Year 4'!AL179+AK179</f>
        <v>0</v>
      </c>
      <c r="AN179" s="142">
        <f>AM179*'1. Standard_Cost'!$C$29</f>
        <v>0</v>
      </c>
      <c r="AO179" s="160"/>
      <c r="AQ179" s="20">
        <f t="shared" si="283"/>
        <v>0</v>
      </c>
      <c r="AR179" s="20">
        <f t="shared" si="284"/>
        <v>72000</v>
      </c>
      <c r="AS179" s="20">
        <f t="shared" si="285"/>
        <v>0</v>
      </c>
      <c r="AT179" s="20">
        <f t="shared" si="286"/>
        <v>72000</v>
      </c>
      <c r="AU179" s="24">
        <f>AT179</f>
        <v>72000</v>
      </c>
      <c r="AV179" s="24"/>
      <c r="AW179" s="24"/>
      <c r="AX179" s="24"/>
      <c r="AY179" s="24"/>
      <c r="AZ179" s="24"/>
      <c r="BA179" s="24"/>
      <c r="BB179" s="25">
        <f t="shared" si="282"/>
        <v>0</v>
      </c>
    </row>
    <row r="180" spans="1:54" ht="46.8" outlineLevel="2">
      <c r="A180" s="132"/>
      <c r="B180" s="136"/>
      <c r="C180" s="38"/>
      <c r="D180" s="84"/>
      <c r="E180" s="84"/>
      <c r="F180" s="84"/>
      <c r="G180" s="83"/>
      <c r="H180" s="209" t="s">
        <v>459</v>
      </c>
      <c r="I180" s="138"/>
      <c r="J180" s="139"/>
      <c r="K180" s="139"/>
      <c r="L180" s="140" t="str">
        <f>IF(I180&lt;&gt;0,((VLOOKUP(I180,'1. Standard_Cost'!$B$4:$D$9,2)+VLOOKUP(I180,'1. Standard_Cost'!$B$4:$D$9,3))*J180*K180),"0")</f>
        <v>0</v>
      </c>
      <c r="M180" s="140">
        <f>L180*'1. Standard_Cost'!$F$4</f>
        <v>0</v>
      </c>
      <c r="N180" s="141"/>
      <c r="O180" s="141"/>
      <c r="P180" s="141"/>
      <c r="Q180" s="141"/>
      <c r="R180" s="142">
        <f>'1. Standard_Cost'!$B$13*N180*P180</f>
        <v>0</v>
      </c>
      <c r="S180" s="142">
        <f>N180*O180*P180*'1. Standard_Cost'!$C$13</f>
        <v>0</v>
      </c>
      <c r="T180" s="142">
        <f>N180*P180*Q180*'1. Standard_Cost'!$D$13</f>
        <v>0</v>
      </c>
      <c r="U180" s="142">
        <f>N180*O180*'1. Standard_Cost'!$E$13</f>
        <v>0</v>
      </c>
      <c r="V180" s="141"/>
      <c r="W180" s="141"/>
      <c r="X180" s="141"/>
      <c r="Y180" s="142">
        <f>+V180*((X180*'1. Standard_Cost'!$B$17)+(W180*X180*'1. Standard_Cost'!$C$17))</f>
        <v>0</v>
      </c>
      <c r="Z180" s="141"/>
      <c r="AA180" s="141"/>
      <c r="AB180" s="142">
        <f>+Z180*'1. Standard_Cost'!$B$21+AA180*'1. Standard_Cost'!$C$21</f>
        <v>0</v>
      </c>
      <c r="AC180" s="143"/>
      <c r="AD180" s="144"/>
      <c r="AE180" s="142">
        <f>SUM(AD180,AC180,AB180,Y180,U180,T180,S180,R180)*'1. Standard_Cost'!$B$29</f>
        <v>0</v>
      </c>
      <c r="AF180" s="142">
        <f t="shared" si="278"/>
        <v>0</v>
      </c>
      <c r="AG180" s="141"/>
      <c r="AH180" s="141"/>
      <c r="AI180" s="141"/>
      <c r="AJ180" s="145"/>
      <c r="AK180" s="145"/>
      <c r="AL180" s="145"/>
      <c r="AM180" s="142">
        <f>AG180*'1. Standard_Cost'!$B$25+'Incremental_Cost Year 4'!AH180*'1. Standard_Cost'!$C$25+'Incremental_Cost Year 4'!AI180*'1. Standard_Cost'!$D$25+'Incremental_Cost Year 4'!AJ180+'Incremental_Cost Year 4'!AL180+AK180</f>
        <v>0</v>
      </c>
      <c r="AN180" s="142">
        <f>AM180*'1. Standard_Cost'!$C$29</f>
        <v>0</v>
      </c>
      <c r="AO180" s="160"/>
      <c r="AQ180" s="20">
        <f t="shared" si="283"/>
        <v>0</v>
      </c>
      <c r="AR180" s="20">
        <f t="shared" si="284"/>
        <v>0</v>
      </c>
      <c r="AS180" s="20">
        <f t="shared" si="285"/>
        <v>0</v>
      </c>
      <c r="AT180" s="20">
        <f t="shared" si="286"/>
        <v>0</v>
      </c>
      <c r="AU180" s="24"/>
      <c r="AV180" s="24"/>
      <c r="AW180" s="24"/>
      <c r="AX180" s="24"/>
      <c r="AY180" s="24"/>
      <c r="AZ180" s="24"/>
      <c r="BA180" s="24"/>
      <c r="BB180" s="25">
        <f t="shared" si="282"/>
        <v>0</v>
      </c>
    </row>
    <row r="181" spans="1:54" ht="15.6" outlineLevel="2">
      <c r="A181" s="132"/>
      <c r="B181" s="136"/>
      <c r="C181" s="38"/>
      <c r="D181" s="84"/>
      <c r="E181" s="84"/>
      <c r="F181" s="84"/>
      <c r="G181" s="83"/>
      <c r="H181" s="209" t="s">
        <v>539</v>
      </c>
      <c r="I181" s="138" t="s">
        <v>5</v>
      </c>
      <c r="J181" s="139">
        <v>1</v>
      </c>
      <c r="K181" s="139">
        <v>16</v>
      </c>
      <c r="L181" s="140">
        <f>IF(I181&lt;&gt;0,((VLOOKUP(I181,'1. Standard_Cost'!$B$4:$D$9,2)+VLOOKUP(I181,'1. Standard_Cost'!$B$4:$D$9,3))*J181*K181),"0")</f>
        <v>1131200</v>
      </c>
      <c r="M181" s="140">
        <f>L181*'1. Standard_Cost'!$F$4</f>
        <v>188910.40000000002</v>
      </c>
      <c r="N181" s="141"/>
      <c r="O181" s="141"/>
      <c r="P181" s="141"/>
      <c r="Q181" s="141"/>
      <c r="R181" s="142">
        <f>'1. Standard_Cost'!$B$13*N181*P181</f>
        <v>0</v>
      </c>
      <c r="S181" s="142">
        <f>N181*O181*P181*'1. Standard_Cost'!$C$13</f>
        <v>0</v>
      </c>
      <c r="T181" s="142">
        <f>N181*P181*Q181*'1. Standard_Cost'!$D$13</f>
        <v>0</v>
      </c>
      <c r="U181" s="142">
        <f>N181*O181*'1. Standard_Cost'!$E$13</f>
        <v>0</v>
      </c>
      <c r="V181" s="141"/>
      <c r="W181" s="141"/>
      <c r="X181" s="141"/>
      <c r="Y181" s="142">
        <f>+V181*((X181*'1. Standard_Cost'!$B$17)+(W181*X181*'1. Standard_Cost'!$C$17))</f>
        <v>0</v>
      </c>
      <c r="Z181" s="141"/>
      <c r="AA181" s="141"/>
      <c r="AB181" s="142">
        <f>+Z181*'1. Standard_Cost'!$B$21+AA181*'1. Standard_Cost'!$C$21</f>
        <v>0</v>
      </c>
      <c r="AC181" s="143"/>
      <c r="AD181" s="144"/>
      <c r="AE181" s="142">
        <f>SUM(AD181,AC181,AB181,Y181,U181,T181,S181,R181)*'1. Standard_Cost'!$B$29</f>
        <v>0</v>
      </c>
      <c r="AF181" s="142">
        <f t="shared" si="278"/>
        <v>0</v>
      </c>
      <c r="AG181" s="141"/>
      <c r="AH181" s="141"/>
      <c r="AI181" s="141"/>
      <c r="AJ181" s="145"/>
      <c r="AK181" s="145"/>
      <c r="AL181" s="145"/>
      <c r="AM181" s="142">
        <f>AG181*'1. Standard_Cost'!$B$25+'Incremental_Cost Year 4'!AH181*'1. Standard_Cost'!$C$25+'Incremental_Cost Year 4'!AI181*'1. Standard_Cost'!$D$25+'Incremental_Cost Year 4'!AJ181+'Incremental_Cost Year 4'!AL181+AK181</f>
        <v>0</v>
      </c>
      <c r="AN181" s="142">
        <f>AM181*'1. Standard_Cost'!$C$29</f>
        <v>0</v>
      </c>
      <c r="AO181" s="160"/>
      <c r="AQ181" s="20">
        <f t="shared" si="283"/>
        <v>1320110.3999999999</v>
      </c>
      <c r="AR181" s="20">
        <f t="shared" si="284"/>
        <v>0</v>
      </c>
      <c r="AS181" s="20">
        <f t="shared" si="285"/>
        <v>0</v>
      </c>
      <c r="AT181" s="20">
        <f t="shared" si="286"/>
        <v>1320110.3999999999</v>
      </c>
      <c r="AU181" s="24">
        <f>AT181</f>
        <v>1320110.3999999999</v>
      </c>
      <c r="AV181" s="24"/>
      <c r="AW181" s="24"/>
      <c r="AX181" s="24"/>
      <c r="AY181" s="24"/>
      <c r="AZ181" s="24"/>
      <c r="BA181" s="24"/>
      <c r="BB181" s="25">
        <f t="shared" si="282"/>
        <v>0</v>
      </c>
    </row>
    <row r="182" spans="1:54" ht="46.8" outlineLevel="2">
      <c r="A182" s="132"/>
      <c r="B182" s="136"/>
      <c r="C182" s="38"/>
      <c r="D182" s="84"/>
      <c r="E182" s="84"/>
      <c r="F182" s="84"/>
      <c r="G182" s="83"/>
      <c r="H182" s="209" t="s">
        <v>460</v>
      </c>
      <c r="I182" s="138"/>
      <c r="J182" s="139"/>
      <c r="K182" s="139"/>
      <c r="L182" s="140" t="str">
        <f>IF(I182&lt;&gt;0,((VLOOKUP(I182,'1. Standard_Cost'!$B$4:$D$9,2)+VLOOKUP(I182,'1. Standard_Cost'!$B$4:$D$9,3))*J182*K182),"0")</f>
        <v>0</v>
      </c>
      <c r="M182" s="140">
        <f>L182*'1. Standard_Cost'!$F$4</f>
        <v>0</v>
      </c>
      <c r="N182" s="141"/>
      <c r="O182" s="141"/>
      <c r="P182" s="141"/>
      <c r="Q182" s="141"/>
      <c r="R182" s="142">
        <f>'1. Standard_Cost'!$B$13*N182*P182</f>
        <v>0</v>
      </c>
      <c r="S182" s="142">
        <f>N182*O182*P182*'1. Standard_Cost'!$C$13</f>
        <v>0</v>
      </c>
      <c r="T182" s="142">
        <f>N182*P182*Q182*'1. Standard_Cost'!$D$13</f>
        <v>0</v>
      </c>
      <c r="U182" s="142">
        <f>N182*O182*'1. Standard_Cost'!$E$13</f>
        <v>0</v>
      </c>
      <c r="V182" s="141"/>
      <c r="W182" s="141"/>
      <c r="X182" s="141"/>
      <c r="Y182" s="142">
        <f>+V182*((X182*'1. Standard_Cost'!$B$17)+(W182*X182*'1. Standard_Cost'!$C$17))</f>
        <v>0</v>
      </c>
      <c r="Z182" s="141"/>
      <c r="AA182" s="141"/>
      <c r="AB182" s="142">
        <f>+Z182*'1. Standard_Cost'!$B$21+AA182*'1. Standard_Cost'!$C$21</f>
        <v>0</v>
      </c>
      <c r="AC182" s="143"/>
      <c r="AD182" s="144"/>
      <c r="AE182" s="142">
        <f>SUM(AD182,AC182,AB182,Y182,U182,T182,S182,R182)*'1. Standard_Cost'!$B$29</f>
        <v>0</v>
      </c>
      <c r="AF182" s="142">
        <f t="shared" si="278"/>
        <v>0</v>
      </c>
      <c r="AG182" s="141"/>
      <c r="AH182" s="141"/>
      <c r="AI182" s="141"/>
      <c r="AJ182" s="145"/>
      <c r="AK182" s="145"/>
      <c r="AL182" s="145"/>
      <c r="AM182" s="142">
        <f>AG182*'1. Standard_Cost'!$B$25+'Incremental_Cost Year 4'!AH182*'1. Standard_Cost'!$C$25+'Incremental_Cost Year 4'!AI182*'1. Standard_Cost'!$D$25+'Incremental_Cost Year 4'!AJ182+'Incremental_Cost Year 4'!AL182+AK182</f>
        <v>0</v>
      </c>
      <c r="AN182" s="142">
        <f>AM182*'1. Standard_Cost'!$C$29</f>
        <v>0</v>
      </c>
      <c r="AO182" s="160"/>
      <c r="AQ182" s="20">
        <f t="shared" si="283"/>
        <v>0</v>
      </c>
      <c r="AR182" s="20">
        <f t="shared" si="284"/>
        <v>0</v>
      </c>
      <c r="AS182" s="20">
        <f t="shared" si="285"/>
        <v>0</v>
      </c>
      <c r="AT182" s="20">
        <f t="shared" si="286"/>
        <v>0</v>
      </c>
      <c r="AU182" s="24"/>
      <c r="AV182" s="24"/>
      <c r="AW182" s="24"/>
      <c r="AX182" s="24"/>
      <c r="AY182" s="24"/>
      <c r="AZ182" s="24"/>
      <c r="BA182" s="24"/>
      <c r="BB182" s="25">
        <f t="shared" si="282"/>
        <v>0</v>
      </c>
    </row>
    <row r="183" spans="1:54" ht="15.6" outlineLevel="2">
      <c r="A183" s="132"/>
      <c r="B183" s="136"/>
      <c r="C183" s="38"/>
      <c r="D183" s="84"/>
      <c r="E183" s="84"/>
      <c r="F183" s="84"/>
      <c r="G183" s="83"/>
      <c r="H183" s="209" t="s">
        <v>540</v>
      </c>
      <c r="I183" s="138"/>
      <c r="J183" s="139"/>
      <c r="K183" s="139"/>
      <c r="L183" s="140" t="str">
        <f>IF(I183&lt;&gt;0,((VLOOKUP(I183,'1. Standard_Cost'!$B$4:$D$9,2)+VLOOKUP(I183,'1. Standard_Cost'!$B$4:$D$9,3))*J183*K183),"0")</f>
        <v>0</v>
      </c>
      <c r="M183" s="140">
        <f>L183*'1. Standard_Cost'!$F$4</f>
        <v>0</v>
      </c>
      <c r="N183" s="141"/>
      <c r="O183" s="141"/>
      <c r="P183" s="141"/>
      <c r="Q183" s="141"/>
      <c r="R183" s="142">
        <f>'1. Standard_Cost'!$B$13*N183*P183</f>
        <v>0</v>
      </c>
      <c r="S183" s="142">
        <f>N183*O183*P183*'1. Standard_Cost'!$C$13</f>
        <v>0</v>
      </c>
      <c r="T183" s="142">
        <f>N183*P183*Q183*'1. Standard_Cost'!$D$13</f>
        <v>0</v>
      </c>
      <c r="U183" s="142">
        <f>N183*O183*'1. Standard_Cost'!$E$13</f>
        <v>0</v>
      </c>
      <c r="V183" s="141"/>
      <c r="W183" s="141"/>
      <c r="X183" s="141"/>
      <c r="Y183" s="142">
        <f>+V183*((X183*'1. Standard_Cost'!$B$17)+(W183*X183*'1. Standard_Cost'!$C$17))</f>
        <v>0</v>
      </c>
      <c r="Z183" s="141"/>
      <c r="AA183" s="141"/>
      <c r="AB183" s="142">
        <f>+Z183*'1. Standard_Cost'!$B$21+AA183*'1. Standard_Cost'!$C$21</f>
        <v>0</v>
      </c>
      <c r="AC183" s="143"/>
      <c r="AD183" s="144"/>
      <c r="AE183" s="142">
        <f>SUM(AD183,AC183,AB183,Y183,U183,T183,S183,R183)*'1. Standard_Cost'!$B$29</f>
        <v>0</v>
      </c>
      <c r="AF183" s="142">
        <f t="shared" si="278"/>
        <v>0</v>
      </c>
      <c r="AG183" s="141"/>
      <c r="AH183" s="141"/>
      <c r="AI183" s="141"/>
      <c r="AJ183" s="145"/>
      <c r="AK183" s="145"/>
      <c r="AL183" s="145"/>
      <c r="AM183" s="142">
        <f>AG183*'1. Standard_Cost'!$B$25+'Incremental_Cost Year 4'!AH183*'1. Standard_Cost'!$C$25+'Incremental_Cost Year 4'!AI183*'1. Standard_Cost'!$D$25+'Incremental_Cost Year 4'!AJ183+'Incremental_Cost Year 4'!AL183+AK183</f>
        <v>0</v>
      </c>
      <c r="AN183" s="142">
        <f>AM183*'1. Standard_Cost'!$C$29</f>
        <v>0</v>
      </c>
      <c r="AO183" s="190"/>
      <c r="AQ183" s="20">
        <f t="shared" si="283"/>
        <v>0</v>
      </c>
      <c r="AR183" s="20">
        <f t="shared" si="284"/>
        <v>0</v>
      </c>
      <c r="AS183" s="20">
        <f t="shared" si="285"/>
        <v>0</v>
      </c>
      <c r="AT183" s="20">
        <f t="shared" si="286"/>
        <v>0</v>
      </c>
      <c r="AU183" s="24"/>
      <c r="AV183" s="24"/>
      <c r="AW183" s="24"/>
      <c r="AX183" s="24"/>
      <c r="AY183" s="24"/>
      <c r="AZ183" s="24"/>
      <c r="BA183" s="24"/>
      <c r="BB183" s="25">
        <f t="shared" si="282"/>
        <v>0</v>
      </c>
    </row>
    <row r="184" spans="1:54" ht="41.4" outlineLevel="1">
      <c r="A184" s="132"/>
      <c r="B184" s="136"/>
      <c r="C184" s="38"/>
      <c r="D184" s="46" t="s">
        <v>593</v>
      </c>
      <c r="E184" s="86" t="s">
        <v>430</v>
      </c>
      <c r="F184" s="88" t="s">
        <v>438</v>
      </c>
      <c r="G184" s="89" t="s">
        <v>434</v>
      </c>
      <c r="H184" s="183" t="s">
        <v>305</v>
      </c>
      <c r="I184" s="146"/>
      <c r="J184" s="146"/>
      <c r="K184" s="146"/>
      <c r="L184" s="147">
        <f>SUM(L171:L183)</f>
        <v>1131200</v>
      </c>
      <c r="M184" s="147">
        <f>SUM(M171:M183)</f>
        <v>188910.40000000002</v>
      </c>
      <c r="N184" s="146"/>
      <c r="O184" s="146"/>
      <c r="P184" s="146"/>
      <c r="Q184" s="146"/>
      <c r="R184" s="147">
        <f t="shared" ref="R184:U184" si="287">SUM(R171:R183)</f>
        <v>0</v>
      </c>
      <c r="S184" s="147">
        <f t="shared" si="287"/>
        <v>0</v>
      </c>
      <c r="T184" s="147">
        <f t="shared" si="287"/>
        <v>0</v>
      </c>
      <c r="U184" s="147">
        <f t="shared" si="287"/>
        <v>0</v>
      </c>
      <c r="V184" s="146"/>
      <c r="W184" s="146"/>
      <c r="X184" s="146"/>
      <c r="Y184" s="147">
        <f>SUM(Y171:Y183)</f>
        <v>0</v>
      </c>
      <c r="Z184" s="147"/>
      <c r="AA184" s="146"/>
      <c r="AB184" s="147">
        <f t="shared" ref="AB184:AF184" si="288">SUM(AB171:AB183)</f>
        <v>0</v>
      </c>
      <c r="AC184" s="147">
        <f t="shared" si="288"/>
        <v>60000</v>
      </c>
      <c r="AD184" s="147">
        <f t="shared" si="288"/>
        <v>0</v>
      </c>
      <c r="AE184" s="147">
        <f t="shared" si="288"/>
        <v>12000</v>
      </c>
      <c r="AF184" s="147">
        <f t="shared" si="288"/>
        <v>72000</v>
      </c>
      <c r="AG184" s="146"/>
      <c r="AH184" s="146"/>
      <c r="AI184" s="146"/>
      <c r="AJ184" s="147">
        <f t="shared" ref="AJ184:AN184" si="289">SUM(AJ171:AJ183)</f>
        <v>0</v>
      </c>
      <c r="AK184" s="147">
        <f t="shared" si="289"/>
        <v>0</v>
      </c>
      <c r="AL184" s="147">
        <f t="shared" si="289"/>
        <v>0</v>
      </c>
      <c r="AM184" s="147">
        <f t="shared" si="289"/>
        <v>0</v>
      </c>
      <c r="AN184" s="147">
        <f t="shared" si="289"/>
        <v>0</v>
      </c>
      <c r="AO184" s="166"/>
      <c r="AP184" s="32"/>
      <c r="AQ184" s="147">
        <f t="shared" ref="AQ184:BB184" si="290">SUM(AQ171:AQ183)</f>
        <v>1320110.3999999999</v>
      </c>
      <c r="AR184" s="147">
        <f t="shared" si="290"/>
        <v>72000</v>
      </c>
      <c r="AS184" s="147">
        <f t="shared" si="290"/>
        <v>0</v>
      </c>
      <c r="AT184" s="147">
        <f t="shared" si="290"/>
        <v>1392110.4</v>
      </c>
      <c r="AU184" s="147">
        <f t="shared" si="290"/>
        <v>1392110.4</v>
      </c>
      <c r="AV184" s="147">
        <f t="shared" si="290"/>
        <v>0</v>
      </c>
      <c r="AW184" s="147">
        <f t="shared" si="290"/>
        <v>0</v>
      </c>
      <c r="AX184" s="147">
        <f t="shared" si="290"/>
        <v>0</v>
      </c>
      <c r="AY184" s="147">
        <f t="shared" si="290"/>
        <v>0</v>
      </c>
      <c r="AZ184" s="147">
        <f t="shared" si="290"/>
        <v>0</v>
      </c>
      <c r="BA184" s="147">
        <f t="shared" si="290"/>
        <v>0</v>
      </c>
      <c r="BB184" s="147">
        <f t="shared" si="290"/>
        <v>0</v>
      </c>
    </row>
    <row r="185" spans="1:54" outlineLevel="2"/>
    <row r="186" spans="1:54" outlineLevel="2">
      <c r="AT186" s="202">
        <f t="shared" ref="AT186:BB186" si="291">AT5+AT82+AT148</f>
        <v>56255499.674999997</v>
      </c>
      <c r="AU186" s="202">
        <f t="shared" si="291"/>
        <v>33450471.425000001</v>
      </c>
      <c r="AV186" s="202">
        <f t="shared" si="291"/>
        <v>980400</v>
      </c>
      <c r="AW186" s="202">
        <f t="shared" si="291"/>
        <v>0</v>
      </c>
      <c r="AX186" s="202">
        <f t="shared" si="291"/>
        <v>0</v>
      </c>
      <c r="AY186" s="202">
        <f t="shared" si="291"/>
        <v>0</v>
      </c>
      <c r="AZ186" s="202">
        <f t="shared" si="291"/>
        <v>12093600</v>
      </c>
      <c r="BA186" s="202">
        <f t="shared" si="291"/>
        <v>0</v>
      </c>
      <c r="BB186" s="202">
        <f t="shared" si="291"/>
        <v>-9731028.25</v>
      </c>
    </row>
    <row r="187" spans="1:54" outlineLevel="2"/>
    <row r="188" spans="1:54" outlineLevel="2"/>
    <row r="189" spans="1:54" outlineLevel="1"/>
    <row r="190" spans="1:54" outlineLevel="2"/>
    <row r="191" spans="1:54" outlineLevel="2"/>
    <row r="192" spans="1:54" outlineLevel="2"/>
    <row r="193" outlineLevel="2"/>
    <row r="194" outlineLevel="1"/>
    <row r="195" ht="12.75" customHeight="1"/>
    <row r="196" outlineLevel="2"/>
    <row r="197" outlineLevel="2"/>
    <row r="198" outlineLevel="2"/>
    <row r="199" outlineLevel="2"/>
    <row r="200" outlineLevel="1"/>
    <row r="201" ht="12.75" customHeight="1"/>
    <row r="202" outlineLevel="2"/>
    <row r="203" outlineLevel="2"/>
    <row r="204" outlineLevel="2"/>
    <row r="205" outlineLevel="2"/>
    <row r="206" outlineLevel="1"/>
    <row r="207" outlineLevel="2"/>
    <row r="208" outlineLevel="2"/>
    <row r="209" outlineLevel="2"/>
    <row r="210" outlineLevel="2"/>
    <row r="211" outlineLevel="1"/>
    <row r="212" outlineLevel="2"/>
    <row r="213" outlineLevel="2"/>
    <row r="214" outlineLevel="2"/>
    <row r="215" outlineLevel="2"/>
    <row r="216" outlineLevel="1"/>
    <row r="217" outlineLevel="2"/>
    <row r="218" outlineLevel="2"/>
    <row r="219" outlineLevel="2"/>
    <row r="220" outlineLevel="2"/>
    <row r="221" outlineLevel="1"/>
    <row r="222" outlineLevel="2"/>
    <row r="223" outlineLevel="2"/>
    <row r="224" outlineLevel="2"/>
    <row r="225" outlineLevel="2"/>
    <row r="226" outlineLevel="1"/>
    <row r="227" outlineLevel="2"/>
    <row r="228" outlineLevel="2"/>
    <row r="229" outlineLevel="2"/>
    <row r="230" outlineLevel="2"/>
    <row r="231" outlineLevel="1"/>
    <row r="232" outlineLevel="2"/>
    <row r="233" outlineLevel="2"/>
    <row r="234" outlineLevel="2"/>
    <row r="235" outlineLevel="2"/>
    <row r="236" outlineLevel="1"/>
    <row r="237" outlineLevel="2"/>
    <row r="238" outlineLevel="2"/>
    <row r="239" outlineLevel="2"/>
    <row r="240" outlineLevel="2"/>
    <row r="241" outlineLevel="1"/>
    <row r="242" outlineLevel="2"/>
    <row r="243" outlineLevel="2"/>
    <row r="244" outlineLevel="2"/>
    <row r="245" outlineLevel="2"/>
    <row r="246" outlineLevel="1"/>
    <row r="247" outlineLevel="2"/>
    <row r="248" outlineLevel="2"/>
    <row r="249" outlineLevel="2"/>
    <row r="250" outlineLevel="2"/>
    <row r="251" outlineLevel="1"/>
    <row r="252" ht="12.75" customHeight="1"/>
    <row r="253" outlineLevel="2"/>
    <row r="254" outlineLevel="2"/>
    <row r="255" outlineLevel="2"/>
    <row r="256" outlineLevel="2"/>
    <row r="257" outlineLevel="1"/>
    <row r="258" outlineLevel="2"/>
    <row r="259" outlineLevel="2"/>
    <row r="260" outlineLevel="2"/>
    <row r="261" outlineLevel="2"/>
    <row r="262" outlineLevel="1"/>
    <row r="263" outlineLevel="2"/>
    <row r="264" outlineLevel="2"/>
    <row r="265" outlineLevel="2"/>
    <row r="266" outlineLevel="2"/>
    <row r="267" outlineLevel="1"/>
    <row r="268" ht="12.75" customHeight="1"/>
    <row r="269" ht="12.75" customHeight="1"/>
    <row r="270" outlineLevel="2"/>
    <row r="271" outlineLevel="2"/>
    <row r="272" outlineLevel="2"/>
    <row r="273" outlineLevel="2"/>
    <row r="274" outlineLevel="1"/>
    <row r="275" ht="12.75" customHeight="1"/>
    <row r="276" outlineLevel="2"/>
    <row r="277" outlineLevel="2"/>
    <row r="278" outlineLevel="2"/>
    <row r="279" outlineLevel="2"/>
    <row r="280" outlineLevel="1"/>
    <row r="281" outlineLevel="2"/>
    <row r="282" outlineLevel="2"/>
    <row r="283" outlineLevel="2"/>
    <row r="284" outlineLevel="2"/>
    <row r="285" outlineLevel="1"/>
    <row r="286" outlineLevel="2"/>
    <row r="287" outlineLevel="2"/>
    <row r="288" outlineLevel="2"/>
    <row r="289" outlineLevel="2"/>
    <row r="290" outlineLevel="1"/>
    <row r="291" outlineLevel="2"/>
    <row r="292" outlineLevel="2"/>
    <row r="293" outlineLevel="2"/>
    <row r="294" outlineLevel="2"/>
    <row r="295" outlineLevel="1"/>
    <row r="296" ht="12.75" customHeight="1"/>
    <row r="297" outlineLevel="2"/>
    <row r="298" outlineLevel="2"/>
    <row r="299" outlineLevel="2"/>
    <row r="300" outlineLevel="2"/>
    <row r="301" outlineLevel="1"/>
    <row r="302" outlineLevel="2"/>
    <row r="303" outlineLevel="2"/>
    <row r="304" outlineLevel="2"/>
    <row r="305" outlineLevel="2"/>
    <row r="306" outlineLevel="1"/>
    <row r="307" outlineLevel="2"/>
    <row r="308" outlineLevel="2"/>
    <row r="309" outlineLevel="2"/>
    <row r="310" outlineLevel="2"/>
    <row r="311" outlineLevel="1"/>
    <row r="312" outlineLevel="2"/>
    <row r="313" outlineLevel="2"/>
    <row r="314" outlineLevel="2"/>
    <row r="315" outlineLevel="2"/>
    <row r="316" outlineLevel="1"/>
    <row r="317" ht="12.75" customHeight="1"/>
    <row r="318" outlineLevel="2"/>
    <row r="319" outlineLevel="2"/>
    <row r="320" outlineLevel="2"/>
    <row r="321" outlineLevel="2"/>
    <row r="322" outlineLevel="1"/>
    <row r="323" outlineLevel="2"/>
    <row r="324" outlineLevel="2"/>
    <row r="325" outlineLevel="2"/>
    <row r="326" outlineLevel="2"/>
    <row r="327" outlineLevel="1"/>
    <row r="328" outlineLevel="2"/>
    <row r="329" outlineLevel="2"/>
    <row r="330" outlineLevel="2"/>
    <row r="331" outlineLevel="2"/>
    <row r="332" outlineLevel="1"/>
    <row r="333" ht="12.75" customHeight="1"/>
    <row r="334" ht="12.75" customHeight="1"/>
    <row r="335" outlineLevel="2"/>
    <row r="336" outlineLevel="2"/>
    <row r="337" outlineLevel="2"/>
    <row r="338" outlineLevel="2"/>
    <row r="339" outlineLevel="1"/>
    <row r="340" outlineLevel="2"/>
    <row r="341" outlineLevel="2"/>
    <row r="342" outlineLevel="2"/>
    <row r="343" outlineLevel="2"/>
    <row r="344" outlineLevel="1"/>
    <row r="345" ht="12.75" customHeight="1"/>
    <row r="346" outlineLevel="2"/>
    <row r="347" outlineLevel="2"/>
    <row r="348" outlineLevel="2"/>
    <row r="349" outlineLevel="2"/>
    <row r="350" outlineLevel="1"/>
    <row r="351" outlineLevel="2"/>
    <row r="352" outlineLevel="2"/>
    <row r="353" outlineLevel="2"/>
    <row r="354" outlineLevel="2"/>
    <row r="355" outlineLevel="1"/>
    <row r="356" outlineLevel="2"/>
    <row r="357" outlineLevel="2"/>
    <row r="358" outlineLevel="2"/>
    <row r="359" outlineLevel="2"/>
    <row r="360" outlineLevel="1"/>
    <row r="361" outlineLevel="2"/>
    <row r="362" outlineLevel="2"/>
    <row r="363" outlineLevel="2"/>
    <row r="364" outlineLevel="2"/>
    <row r="365" outlineLevel="1"/>
    <row r="366" outlineLevel="2"/>
    <row r="367" outlineLevel="2"/>
    <row r="368" outlineLevel="2"/>
    <row r="369" outlineLevel="2"/>
    <row r="370" outlineLevel="1"/>
    <row r="371" outlineLevel="2"/>
    <row r="372" outlineLevel="2"/>
    <row r="373" outlineLevel="2"/>
    <row r="374" outlineLevel="2"/>
    <row r="375" outlineLevel="1"/>
    <row r="376" ht="12.75" customHeight="1"/>
    <row r="377" outlineLevel="2"/>
    <row r="378" outlineLevel="2"/>
    <row r="379" outlineLevel="2"/>
    <row r="380" outlineLevel="2"/>
    <row r="381" outlineLevel="1"/>
    <row r="382" ht="12.75" customHeight="1"/>
    <row r="383" outlineLevel="2"/>
    <row r="384" outlineLevel="2"/>
    <row r="385" outlineLevel="2"/>
    <row r="386" outlineLevel="2"/>
    <row r="387" outlineLevel="1"/>
    <row r="388" outlineLevel="2"/>
    <row r="389" outlineLevel="2"/>
    <row r="390" outlineLevel="2"/>
    <row r="391" outlineLevel="2"/>
    <row r="392" outlineLevel="1"/>
    <row r="393" outlineLevel="2"/>
    <row r="394" outlineLevel="2"/>
    <row r="395" outlineLevel="2"/>
    <row r="396" outlineLevel="2"/>
    <row r="397" outlineLevel="1"/>
    <row r="398" outlineLevel="2"/>
    <row r="399" outlineLevel="2"/>
    <row r="400" outlineLevel="2"/>
    <row r="401" outlineLevel="2"/>
    <row r="402" outlineLevel="1"/>
    <row r="403" ht="12.75" customHeight="1"/>
    <row r="404" outlineLevel="2"/>
    <row r="405" outlineLevel="2"/>
    <row r="406" outlineLevel="2"/>
    <row r="407" outlineLevel="2"/>
    <row r="408" outlineLevel="1"/>
    <row r="409" outlineLevel="2"/>
    <row r="410" outlineLevel="2"/>
    <row r="411" outlineLevel="2"/>
    <row r="412" outlineLevel="2"/>
    <row r="413" outlineLevel="1"/>
    <row r="414" outlineLevel="2"/>
    <row r="415" outlineLevel="2"/>
    <row r="416" outlineLevel="2"/>
    <row r="417" outlineLevel="2"/>
    <row r="418" outlineLevel="1"/>
    <row r="419" outlineLevel="2"/>
    <row r="420" outlineLevel="2"/>
    <row r="421" outlineLevel="2"/>
    <row r="422" outlineLevel="2"/>
    <row r="423" outlineLevel="1"/>
    <row r="424" ht="12.75" customHeight="1"/>
    <row r="425" outlineLevel="2"/>
    <row r="426" outlineLevel="2"/>
    <row r="427" outlineLevel="2"/>
    <row r="428" outlineLevel="2"/>
    <row r="429" outlineLevel="1"/>
    <row r="430" outlineLevel="2"/>
    <row r="431" outlineLevel="2"/>
    <row r="432" outlineLevel="2"/>
    <row r="433" outlineLevel="2"/>
    <row r="434" outlineLevel="1"/>
    <row r="435" outlineLevel="2"/>
    <row r="436" outlineLevel="2"/>
    <row r="437" outlineLevel="2"/>
    <row r="438" outlineLevel="2"/>
    <row r="439" outlineLevel="1"/>
    <row r="440" outlineLevel="2"/>
    <row r="441" outlineLevel="2"/>
    <row r="442" outlineLevel="2"/>
    <row r="443" outlineLevel="2"/>
    <row r="444" outlineLevel="1"/>
    <row r="445" ht="12.75" customHeight="1"/>
    <row r="446" outlineLevel="2"/>
    <row r="447" outlineLevel="2"/>
    <row r="448" outlineLevel="2"/>
    <row r="449" outlineLevel="2"/>
    <row r="450" outlineLevel="1"/>
    <row r="451" outlineLevel="2"/>
    <row r="452" outlineLevel="2"/>
    <row r="453" outlineLevel="2"/>
    <row r="454" outlineLevel="2"/>
    <row r="455" outlineLevel="1"/>
    <row r="456" outlineLevel="2"/>
    <row r="457" outlineLevel="2"/>
    <row r="458" outlineLevel="2"/>
    <row r="459" outlineLevel="2"/>
    <row r="460" outlineLevel="1"/>
  </sheetData>
  <mergeCells count="21">
    <mergeCell ref="B1:L1"/>
    <mergeCell ref="B2:E2"/>
    <mergeCell ref="C41:E41"/>
    <mergeCell ref="C58:E58"/>
    <mergeCell ref="B3:E3"/>
    <mergeCell ref="B5:E5"/>
    <mergeCell ref="C6:E6"/>
    <mergeCell ref="AQ2:BB2"/>
    <mergeCell ref="C66:C75"/>
    <mergeCell ref="C76:E76"/>
    <mergeCell ref="B82:E82"/>
    <mergeCell ref="C83:E83"/>
    <mergeCell ref="C118:C129"/>
    <mergeCell ref="C149:E149"/>
    <mergeCell ref="B148:E148"/>
    <mergeCell ref="C170:E170"/>
    <mergeCell ref="C91:C93"/>
    <mergeCell ref="C96:C98"/>
    <mergeCell ref="C101:C103"/>
    <mergeCell ref="C106:C108"/>
    <mergeCell ref="C109:E109"/>
  </mergeCells>
  <conditionalFormatting sqref="BA44:BA47 BA49 BA23:BA26 BA28:BA29 BA33:BA34 BA38:BA39 BA60:BA62 BA65:BA74 BA80 BA96:BA97 BA111:BA114 BA127:BA128 BA132:BA136 BA139:BA142 BA144:BA146 BA150:BA153 BA155:BA164 BA166:BA168 BA171:BA180 BA182:BA183 BA188:BA191 BA193:BA237 BA239:BA242 BA244:BA253 BA256:BA259 BA7:BA10 BA12:BA20 BA31 BA36 BA51:BA56 BA77:BA78 BA84:BA87 BA89:BA92 BA94 BA99:BA102 BA104:BA107 BA116:BA119 BA121:BA125 BA130 BA185">
    <cfRule type="cellIs" dxfId="1291" priority="149" operator="lessThan">
      <formula>0</formula>
    </cfRule>
    <cfRule type="cellIs" dxfId="1290" priority="150" operator="lessThan">
      <formula>-105575</formula>
    </cfRule>
  </conditionalFormatting>
  <conditionalFormatting sqref="BA262:BA265 BA267:BA271">
    <cfRule type="cellIs" dxfId="1289" priority="147" operator="lessThan">
      <formula>0</formula>
    </cfRule>
    <cfRule type="cellIs" dxfId="1288" priority="148" operator="lessThan">
      <formula>-105575</formula>
    </cfRule>
  </conditionalFormatting>
  <conditionalFormatting sqref="BA272:BA276">
    <cfRule type="cellIs" dxfId="1287" priority="145" operator="lessThan">
      <formula>0</formula>
    </cfRule>
    <cfRule type="cellIs" dxfId="1286" priority="146" operator="lessThan">
      <formula>-105575</formula>
    </cfRule>
  </conditionalFormatting>
  <conditionalFormatting sqref="BA277:BA281">
    <cfRule type="cellIs" dxfId="1285" priority="143" operator="lessThan">
      <formula>0</formula>
    </cfRule>
    <cfRule type="cellIs" dxfId="1284" priority="144" operator="lessThan">
      <formula>-105575</formula>
    </cfRule>
  </conditionalFormatting>
  <conditionalFormatting sqref="BA283:BA286 BA288:BA292">
    <cfRule type="cellIs" dxfId="1283" priority="141" operator="lessThan">
      <formula>0</formula>
    </cfRule>
    <cfRule type="cellIs" dxfId="1282" priority="142" operator="lessThan">
      <formula>-105575</formula>
    </cfRule>
  </conditionalFormatting>
  <conditionalFormatting sqref="BA293:BA297">
    <cfRule type="cellIs" dxfId="1281" priority="139" operator="lessThan">
      <formula>0</formula>
    </cfRule>
    <cfRule type="cellIs" dxfId="1280" priority="140" operator="lessThan">
      <formula>-105575</formula>
    </cfRule>
  </conditionalFormatting>
  <conditionalFormatting sqref="BA298:BA302">
    <cfRule type="cellIs" dxfId="1279" priority="137" operator="lessThan">
      <formula>0</formula>
    </cfRule>
    <cfRule type="cellIs" dxfId="1278" priority="138" operator="lessThan">
      <formula>-105575</formula>
    </cfRule>
  </conditionalFormatting>
  <conditionalFormatting sqref="BA304:BA307 BA309:BA313">
    <cfRule type="cellIs" dxfId="1277" priority="135" operator="lessThan">
      <formula>0</formula>
    </cfRule>
    <cfRule type="cellIs" dxfId="1276" priority="136" operator="lessThan">
      <formula>-105575</formula>
    </cfRule>
  </conditionalFormatting>
  <conditionalFormatting sqref="BA314:BA318">
    <cfRule type="cellIs" dxfId="1275" priority="133" operator="lessThan">
      <formula>0</formula>
    </cfRule>
    <cfRule type="cellIs" dxfId="1274" priority="134" operator="lessThan">
      <formula>-105575</formula>
    </cfRule>
  </conditionalFormatting>
  <conditionalFormatting sqref="BA321:BA324 BA326:BA330">
    <cfRule type="cellIs" dxfId="1273" priority="131" operator="lessThan">
      <formula>0</formula>
    </cfRule>
    <cfRule type="cellIs" dxfId="1272" priority="132" operator="lessThan">
      <formula>-105575</formula>
    </cfRule>
  </conditionalFormatting>
  <conditionalFormatting sqref="BA332:BA335">
    <cfRule type="cellIs" dxfId="1271" priority="129" operator="lessThan">
      <formula>0</formula>
    </cfRule>
    <cfRule type="cellIs" dxfId="1270" priority="130" operator="lessThan">
      <formula>-105575</formula>
    </cfRule>
  </conditionalFormatting>
  <conditionalFormatting sqref="BA332:BA335 BA337:BA341">
    <cfRule type="cellIs" dxfId="1269" priority="127" operator="lessThan">
      <formula>0</formula>
    </cfRule>
    <cfRule type="cellIs" dxfId="1268" priority="128" operator="lessThan">
      <formula>-105575</formula>
    </cfRule>
  </conditionalFormatting>
  <conditionalFormatting sqref="BA342:BA346">
    <cfRule type="cellIs" dxfId="1267" priority="125" operator="lessThan">
      <formula>0</formula>
    </cfRule>
    <cfRule type="cellIs" dxfId="1266" priority="126" operator="lessThan">
      <formula>-105575</formula>
    </cfRule>
  </conditionalFormatting>
  <conditionalFormatting sqref="BA347:BA351">
    <cfRule type="cellIs" dxfId="1265" priority="123" operator="lessThan">
      <formula>0</formula>
    </cfRule>
    <cfRule type="cellIs" dxfId="1264" priority="124" operator="lessThan">
      <formula>-105575</formula>
    </cfRule>
  </conditionalFormatting>
  <conditionalFormatting sqref="BA352:BA356">
    <cfRule type="cellIs" dxfId="1263" priority="121" operator="lessThan">
      <formula>0</formula>
    </cfRule>
    <cfRule type="cellIs" dxfId="1262" priority="122" operator="lessThan">
      <formula>-105575</formula>
    </cfRule>
  </conditionalFormatting>
  <conditionalFormatting sqref="BA357:BA361">
    <cfRule type="cellIs" dxfId="1261" priority="119" operator="lessThan">
      <formula>0</formula>
    </cfRule>
    <cfRule type="cellIs" dxfId="1260" priority="120" operator="lessThan">
      <formula>-105575</formula>
    </cfRule>
  </conditionalFormatting>
  <conditionalFormatting sqref="BA363:BA366">
    <cfRule type="cellIs" dxfId="1259" priority="117" operator="lessThan">
      <formula>0</formula>
    </cfRule>
    <cfRule type="cellIs" dxfId="1258" priority="118" operator="lessThan">
      <formula>-105575</formula>
    </cfRule>
  </conditionalFormatting>
  <conditionalFormatting sqref="BA363:BA366">
    <cfRule type="cellIs" dxfId="1257" priority="115" operator="lessThan">
      <formula>0</formula>
    </cfRule>
    <cfRule type="cellIs" dxfId="1256" priority="116" operator="lessThan">
      <formula>-105575</formula>
    </cfRule>
  </conditionalFormatting>
  <conditionalFormatting sqref="BA369:BA372">
    <cfRule type="cellIs" dxfId="1255" priority="113" operator="lessThan">
      <formula>0</formula>
    </cfRule>
    <cfRule type="cellIs" dxfId="1254" priority="114" operator="lessThan">
      <formula>-105575</formula>
    </cfRule>
  </conditionalFormatting>
  <conditionalFormatting sqref="BA369:BA372 BA374:BA378">
    <cfRule type="cellIs" dxfId="1253" priority="111" operator="lessThan">
      <formula>0</formula>
    </cfRule>
    <cfRule type="cellIs" dxfId="1252" priority="112" operator="lessThan">
      <formula>-105575</formula>
    </cfRule>
  </conditionalFormatting>
  <conditionalFormatting sqref="BA379:BA383">
    <cfRule type="cellIs" dxfId="1251" priority="109" operator="lessThan">
      <formula>0</formula>
    </cfRule>
    <cfRule type="cellIs" dxfId="1250" priority="110" operator="lessThan">
      <formula>-105575</formula>
    </cfRule>
  </conditionalFormatting>
  <conditionalFormatting sqref="BA384:BA388">
    <cfRule type="cellIs" dxfId="1249" priority="107" operator="lessThan">
      <formula>0</formula>
    </cfRule>
    <cfRule type="cellIs" dxfId="1248" priority="108" operator="lessThan">
      <formula>-105575</formula>
    </cfRule>
  </conditionalFormatting>
  <conditionalFormatting sqref="BA390:BA393">
    <cfRule type="cellIs" dxfId="1247" priority="105" operator="lessThan">
      <formula>0</formula>
    </cfRule>
    <cfRule type="cellIs" dxfId="1246" priority="106" operator="lessThan">
      <formula>-105575</formula>
    </cfRule>
  </conditionalFormatting>
  <conditionalFormatting sqref="BA390:BA393 BA395:BA399">
    <cfRule type="cellIs" dxfId="1245" priority="103" operator="lessThan">
      <formula>0</formula>
    </cfRule>
    <cfRule type="cellIs" dxfId="1244" priority="104" operator="lessThan">
      <formula>-105575</formula>
    </cfRule>
  </conditionalFormatting>
  <conditionalFormatting sqref="BA400:BA404">
    <cfRule type="cellIs" dxfId="1243" priority="101" operator="lessThan">
      <formula>0</formula>
    </cfRule>
    <cfRule type="cellIs" dxfId="1242" priority="102" operator="lessThan">
      <formula>-105575</formula>
    </cfRule>
  </conditionalFormatting>
  <conditionalFormatting sqref="BA405:BA409">
    <cfRule type="cellIs" dxfId="1241" priority="99" operator="lessThan">
      <formula>0</formula>
    </cfRule>
    <cfRule type="cellIs" dxfId="1240" priority="100" operator="lessThan">
      <formula>-105575</formula>
    </cfRule>
  </conditionalFormatting>
  <conditionalFormatting sqref="BA411:BA414">
    <cfRule type="cellIs" dxfId="1239" priority="97" operator="lessThan">
      <formula>0</formula>
    </cfRule>
    <cfRule type="cellIs" dxfId="1238" priority="98" operator="lessThan">
      <formula>-105575</formula>
    </cfRule>
  </conditionalFormatting>
  <conditionalFormatting sqref="BA411:BA414 BA416:BA420">
    <cfRule type="cellIs" dxfId="1237" priority="95" operator="lessThan">
      <formula>0</formula>
    </cfRule>
    <cfRule type="cellIs" dxfId="1236" priority="96" operator="lessThan">
      <formula>-105575</formula>
    </cfRule>
  </conditionalFormatting>
  <conditionalFormatting sqref="BA421:BA425">
    <cfRule type="cellIs" dxfId="1235" priority="93" operator="lessThan">
      <formula>0</formula>
    </cfRule>
    <cfRule type="cellIs" dxfId="1234" priority="94" operator="lessThan">
      <formula>-105575</formula>
    </cfRule>
  </conditionalFormatting>
  <conditionalFormatting sqref="BA426:BA430">
    <cfRule type="cellIs" dxfId="1233" priority="91" operator="lessThan">
      <formula>0</formula>
    </cfRule>
    <cfRule type="cellIs" dxfId="1232" priority="92" operator="lessThan">
      <formula>-105575</formula>
    </cfRule>
  </conditionalFormatting>
  <conditionalFormatting sqref="BA432:BA435">
    <cfRule type="cellIs" dxfId="1231" priority="89" operator="lessThan">
      <formula>0</formula>
    </cfRule>
    <cfRule type="cellIs" dxfId="1230" priority="90" operator="lessThan">
      <formula>-105575</formula>
    </cfRule>
  </conditionalFormatting>
  <conditionalFormatting sqref="BA432:BA435 BA437:BA441">
    <cfRule type="cellIs" dxfId="1229" priority="87" operator="lessThan">
      <formula>0</formula>
    </cfRule>
    <cfRule type="cellIs" dxfId="1228" priority="88" operator="lessThan">
      <formula>-105575</formula>
    </cfRule>
  </conditionalFormatting>
  <conditionalFormatting sqref="BA442:BA446">
    <cfRule type="cellIs" dxfId="1227" priority="85" operator="lessThan">
      <formula>0</formula>
    </cfRule>
    <cfRule type="cellIs" dxfId="1226" priority="86" operator="lessThan">
      <formula>-105575</formula>
    </cfRule>
  </conditionalFormatting>
  <conditionalFormatting sqref="BA74 BA79:BA80 BA125:BA128 BA141:BA144 BA146 BA153:BA156 BA158:BA162 BA164:BA167 BA171:BA178 BA180:BA183 BA185:BA194 BA196:BA199 BA202:BA205 BA207:BA251 BA253:BA256 BA258:BA267 BA270:BA273 BA276:BA279 BA281:BA295 BA297:BA300 BA302:BA316 BA323:BA332 BA335:BA338 BA340:BA344 BA346:BA349 BA351:BA375 BA377:BA380 BA393:BA402 BA404:BA407 BA409:BA423 BA430:BA444 BA446:BA449 BA451:BA460 BB189:BB192 BB194:BB198 BB201:BB204 BB206:BB210 BB212:BB215 BB217:BB226 BB228:BB231 BB233:BB242 BB244:BB247 BB250:BB253 BB255:BB299 BB301:BB304 BB306:BB315 BA318:BB321 BB185 BB187 BB324:BB327 BB329:BB343 BB345:BB348 BB350:BB364 BB366:BB369 BB371:BB380 BA383:BB386 BA388:BB392 BB394:BB397 BB399:BB423 BA425:BB428 BB431:BB434 BB436:BB450 BB452:BB455 BB457:BB471 BB473:BB476 BB478:BB492 BB494:BB497 BB499:BB508 BA64:BA72 BA53:BA56 BA36:BA38 BA31:BA32 BA51 BA77 BA121:BA123 BA130:BA139 BA150 BA7:BB10 BA12:BB29 BB31:BB34 BB36:BB39 BA42:BB49 BB51:BB56 BA59:BB62 BB64:BB74 BB77:BB80 BA84:BB87 BA89:BB92 BA94:BB97 BA99:BB102 BA104:BB107 BA110:BB114 BA116:BB119 BB121:BB128 BB130:BB146 BB150:BB168 BB171:BB183">
    <cfRule type="cellIs" dxfId="1225" priority="83" operator="lessThan">
      <formula>0</formula>
    </cfRule>
    <cfRule type="cellIs" dxfId="1224" priority="84" operator="lessThan">
      <formula>-105575</formula>
    </cfRule>
  </conditionalFormatting>
  <conditionalFormatting sqref="BB30">
    <cfRule type="cellIs" dxfId="1223" priority="79" operator="lessThan">
      <formula>0</formula>
    </cfRule>
    <cfRule type="cellIs" dxfId="1222" priority="80" operator="lessThan">
      <formula>-105575</formula>
    </cfRule>
  </conditionalFormatting>
  <conditionalFormatting sqref="BA60">
    <cfRule type="cellIs" dxfId="1221" priority="77" operator="lessThan">
      <formula>0</formula>
    </cfRule>
    <cfRule type="cellIs" dxfId="1220" priority="78" operator="lessThan">
      <formula>-105575</formula>
    </cfRule>
  </conditionalFormatting>
  <conditionalFormatting sqref="BA60">
    <cfRule type="cellIs" dxfId="1219" priority="75" operator="lessThan">
      <formula>0</formula>
    </cfRule>
    <cfRule type="cellIs" dxfId="1218" priority="76" operator="lessThan">
      <formula>-105575</formula>
    </cfRule>
  </conditionalFormatting>
  <conditionalFormatting sqref="BA60">
    <cfRule type="cellIs" dxfId="1217" priority="73" operator="lessThan">
      <formula>0</formula>
    </cfRule>
    <cfRule type="cellIs" dxfId="1216" priority="74" operator="lessThan">
      <formula>-105575</formula>
    </cfRule>
  </conditionalFormatting>
  <conditionalFormatting sqref="BA60">
    <cfRule type="cellIs" dxfId="1215" priority="71" operator="lessThan">
      <formula>0</formula>
    </cfRule>
    <cfRule type="cellIs" dxfId="1214" priority="72" operator="lessThan">
      <formula>-105575</formula>
    </cfRule>
  </conditionalFormatting>
  <conditionalFormatting sqref="BA60:BB60">
    <cfRule type="cellIs" dxfId="1213" priority="69" operator="lessThan">
      <formula>0</formula>
    </cfRule>
    <cfRule type="cellIs" dxfId="1212" priority="70" operator="lessThan">
      <formula>-105575</formula>
    </cfRule>
  </conditionalFormatting>
  <conditionalFormatting sqref="BA60">
    <cfRule type="cellIs" dxfId="1211" priority="67" operator="lessThan">
      <formula>0</formula>
    </cfRule>
    <cfRule type="cellIs" dxfId="1210" priority="68" operator="lessThan">
      <formula>-105575</formula>
    </cfRule>
  </conditionalFormatting>
  <conditionalFormatting sqref="BA60:BB60">
    <cfRule type="cellIs" dxfId="1209" priority="65" operator="lessThan">
      <formula>0</formula>
    </cfRule>
    <cfRule type="cellIs" dxfId="1208" priority="66" operator="lessThan">
      <formula>-105575</formula>
    </cfRule>
  </conditionalFormatting>
  <conditionalFormatting sqref="BA60">
    <cfRule type="cellIs" dxfId="1207" priority="63" operator="lessThan">
      <formula>0</formula>
    </cfRule>
    <cfRule type="cellIs" dxfId="1206" priority="64" operator="lessThan">
      <formula>-105575</formula>
    </cfRule>
  </conditionalFormatting>
  <conditionalFormatting sqref="BA60">
    <cfRule type="cellIs" dxfId="1205" priority="61" operator="lessThan">
      <formula>0</formula>
    </cfRule>
    <cfRule type="cellIs" dxfId="1204" priority="62" operator="lessThan">
      <formula>-105575</formula>
    </cfRule>
  </conditionalFormatting>
  <conditionalFormatting sqref="BA60">
    <cfRule type="cellIs" dxfId="1203" priority="59" operator="lessThan">
      <formula>0</formula>
    </cfRule>
    <cfRule type="cellIs" dxfId="1202" priority="60" operator="lessThan">
      <formula>-105575</formula>
    </cfRule>
  </conditionalFormatting>
  <conditionalFormatting sqref="BA60">
    <cfRule type="cellIs" dxfId="1201" priority="57" operator="lessThan">
      <formula>0</formula>
    </cfRule>
    <cfRule type="cellIs" dxfId="1200" priority="58" operator="lessThan">
      <formula>-105575</formula>
    </cfRule>
  </conditionalFormatting>
  <conditionalFormatting sqref="BA60:BB60">
    <cfRule type="cellIs" dxfId="1199" priority="55" operator="lessThan">
      <formula>0</formula>
    </cfRule>
    <cfRule type="cellIs" dxfId="1198" priority="56" operator="lessThan">
      <formula>-105575</formula>
    </cfRule>
  </conditionalFormatting>
  <conditionalFormatting sqref="BA60">
    <cfRule type="cellIs" dxfId="1197" priority="53" operator="lessThan">
      <formula>0</formula>
    </cfRule>
    <cfRule type="cellIs" dxfId="1196" priority="54" operator="lessThan">
      <formula>-105575</formula>
    </cfRule>
  </conditionalFormatting>
  <conditionalFormatting sqref="BA60:BB60">
    <cfRule type="cellIs" dxfId="1195" priority="51" operator="lessThan">
      <formula>0</formula>
    </cfRule>
    <cfRule type="cellIs" dxfId="1194" priority="52" operator="lessThan">
      <formula>-105575</formula>
    </cfRule>
  </conditionalFormatting>
  <conditionalFormatting sqref="BA117">
    <cfRule type="cellIs" dxfId="1193" priority="49" operator="lessThan">
      <formula>0</formula>
    </cfRule>
    <cfRule type="cellIs" dxfId="1192" priority="50" operator="lessThan">
      <formula>-105575</formula>
    </cfRule>
  </conditionalFormatting>
  <conditionalFormatting sqref="BA117">
    <cfRule type="cellIs" dxfId="1191" priority="47" operator="lessThan">
      <formula>0</formula>
    </cfRule>
    <cfRule type="cellIs" dxfId="1190" priority="48" operator="lessThan">
      <formula>-105575</formula>
    </cfRule>
  </conditionalFormatting>
  <conditionalFormatting sqref="BA117">
    <cfRule type="cellIs" dxfId="1189" priority="45" operator="lessThan">
      <formula>0</formula>
    </cfRule>
    <cfRule type="cellIs" dxfId="1188" priority="46" operator="lessThan">
      <formula>-105575</formula>
    </cfRule>
  </conditionalFormatting>
  <conditionalFormatting sqref="BA117">
    <cfRule type="cellIs" dxfId="1187" priority="43" operator="lessThan">
      <formula>0</formula>
    </cfRule>
    <cfRule type="cellIs" dxfId="1186" priority="44" operator="lessThan">
      <formula>-105575</formula>
    </cfRule>
  </conditionalFormatting>
  <conditionalFormatting sqref="BA117:BB117">
    <cfRule type="cellIs" dxfId="1185" priority="41" operator="lessThan">
      <formula>0</formula>
    </cfRule>
    <cfRule type="cellIs" dxfId="1184" priority="42" operator="lessThan">
      <formula>-105575</formula>
    </cfRule>
  </conditionalFormatting>
  <conditionalFormatting sqref="BA117">
    <cfRule type="cellIs" dxfId="1183" priority="39" operator="lessThan">
      <formula>0</formula>
    </cfRule>
    <cfRule type="cellIs" dxfId="1182" priority="40" operator="lessThan">
      <formula>-105575</formula>
    </cfRule>
  </conditionalFormatting>
  <conditionalFormatting sqref="BA117:BB117">
    <cfRule type="cellIs" dxfId="1181" priority="37" operator="lessThan">
      <formula>0</formula>
    </cfRule>
    <cfRule type="cellIs" dxfId="1180" priority="38" operator="lessThan">
      <formula>-105575</formula>
    </cfRule>
  </conditionalFormatting>
  <conditionalFormatting sqref="BA155:BA156">
    <cfRule type="cellIs" dxfId="1179" priority="35" operator="lessThan">
      <formula>0</formula>
    </cfRule>
    <cfRule type="cellIs" dxfId="1178" priority="36" operator="lessThan">
      <formula>-105575</formula>
    </cfRule>
  </conditionalFormatting>
  <conditionalFormatting sqref="BA155:BA156">
    <cfRule type="cellIs" dxfId="1177" priority="33" operator="lessThan">
      <formula>0</formula>
    </cfRule>
    <cfRule type="cellIs" dxfId="1176" priority="34" operator="lessThan">
      <formula>-105575</formula>
    </cfRule>
  </conditionalFormatting>
  <conditionalFormatting sqref="BA155:BA156">
    <cfRule type="cellIs" dxfId="1175" priority="31" operator="lessThan">
      <formula>0</formula>
    </cfRule>
    <cfRule type="cellIs" dxfId="1174" priority="32" operator="lessThan">
      <formula>-105575</formula>
    </cfRule>
  </conditionalFormatting>
  <conditionalFormatting sqref="BA155:BA156">
    <cfRule type="cellIs" dxfId="1173" priority="29" operator="lessThan">
      <formula>0</formula>
    </cfRule>
    <cfRule type="cellIs" dxfId="1172" priority="30" operator="lessThan">
      <formula>-105575</formula>
    </cfRule>
  </conditionalFormatting>
  <conditionalFormatting sqref="BA155:BB156">
    <cfRule type="cellIs" dxfId="1171" priority="27" operator="lessThan">
      <formula>0</formula>
    </cfRule>
    <cfRule type="cellIs" dxfId="1170" priority="28" operator="lessThan">
      <formula>-105575</formula>
    </cfRule>
  </conditionalFormatting>
  <conditionalFormatting sqref="BA155:BA156">
    <cfRule type="cellIs" dxfId="1169" priority="25" operator="lessThan">
      <formula>0</formula>
    </cfRule>
    <cfRule type="cellIs" dxfId="1168" priority="26" operator="lessThan">
      <formula>-105575</formula>
    </cfRule>
  </conditionalFormatting>
  <conditionalFormatting sqref="BA155:BB156">
    <cfRule type="cellIs" dxfId="1167" priority="23" operator="lessThan">
      <formula>0</formula>
    </cfRule>
    <cfRule type="cellIs" dxfId="1166" priority="24" operator="lessThan">
      <formula>-105575</formula>
    </cfRule>
  </conditionalFormatting>
  <conditionalFormatting sqref="BA65">
    <cfRule type="cellIs" dxfId="1165" priority="21" operator="lessThan">
      <formula>0</formula>
    </cfRule>
    <cfRule type="cellIs" dxfId="1164" priority="22" operator="lessThan">
      <formula>-105575</formula>
    </cfRule>
  </conditionalFormatting>
  <conditionalFormatting sqref="BA65">
    <cfRule type="cellIs" dxfId="1163" priority="19" operator="lessThan">
      <formula>0</formula>
    </cfRule>
    <cfRule type="cellIs" dxfId="1162" priority="20" operator="lessThan">
      <formula>-105575</formula>
    </cfRule>
  </conditionalFormatting>
  <conditionalFormatting sqref="BA65:BB65">
    <cfRule type="cellIs" dxfId="1161" priority="17" operator="lessThan">
      <formula>0</formula>
    </cfRule>
    <cfRule type="cellIs" dxfId="1160" priority="18" operator="lessThan">
      <formula>-105575</formula>
    </cfRule>
  </conditionalFormatting>
  <conditionalFormatting sqref="BA65">
    <cfRule type="cellIs" dxfId="1159" priority="15" operator="lessThan">
      <formula>0</formula>
    </cfRule>
    <cfRule type="cellIs" dxfId="1158" priority="16" operator="lessThan">
      <formula>-105575</formula>
    </cfRule>
  </conditionalFormatting>
  <conditionalFormatting sqref="BA65:BB65">
    <cfRule type="cellIs" dxfId="1157" priority="13" operator="lessThan">
      <formula>0</formula>
    </cfRule>
    <cfRule type="cellIs" dxfId="1156" priority="14" operator="lessThan">
      <formula>-105575</formula>
    </cfRule>
  </conditionalFormatting>
  <conditionalFormatting sqref="BA65">
    <cfRule type="cellIs" dxfId="1155" priority="11" operator="lessThan">
      <formula>0</formula>
    </cfRule>
    <cfRule type="cellIs" dxfId="1154" priority="12" operator="lessThan">
      <formula>-105575</formula>
    </cfRule>
  </conditionalFormatting>
  <conditionalFormatting sqref="BA65">
    <cfRule type="cellIs" dxfId="1153" priority="9" operator="lessThan">
      <formula>0</formula>
    </cfRule>
    <cfRule type="cellIs" dxfId="1152" priority="10" operator="lessThan">
      <formula>-105575</formula>
    </cfRule>
  </conditionalFormatting>
  <conditionalFormatting sqref="BA65">
    <cfRule type="cellIs" dxfId="1151" priority="7" operator="lessThan">
      <formula>0</formula>
    </cfRule>
    <cfRule type="cellIs" dxfId="1150" priority="8" operator="lessThan">
      <formula>-105575</formula>
    </cfRule>
  </conditionalFormatting>
  <conditionalFormatting sqref="BA65:BB65">
    <cfRule type="cellIs" dxfId="1149" priority="5" operator="lessThan">
      <formula>0</formula>
    </cfRule>
    <cfRule type="cellIs" dxfId="1148" priority="6" operator="lessThan">
      <formula>-105575</formula>
    </cfRule>
  </conditionalFormatting>
  <conditionalFormatting sqref="BA65">
    <cfRule type="cellIs" dxfId="1147" priority="3" operator="lessThan">
      <formula>0</formula>
    </cfRule>
    <cfRule type="cellIs" dxfId="1146" priority="4" operator="lessThan">
      <formula>-105575</formula>
    </cfRule>
  </conditionalFormatting>
  <conditionalFormatting sqref="BA65:BB65">
    <cfRule type="cellIs" dxfId="1145" priority="1" operator="lessThan">
      <formula>0</formula>
    </cfRule>
    <cfRule type="cellIs" dxfId="1144" priority="2" operator="lessThan">
      <formula>-105575</formula>
    </cfRule>
  </conditionalFormatting>
  <pageMargins left="0.7" right="0.7" top="0.75" bottom="0.75" header="0.3" footer="0.3"/>
  <pageSetup scale="41" fitToWidth="16" orientation="landscape" horizontalDpi="4294967292" r:id="rId1"/>
  <headerFooter>
    <oddHeader xml:space="preserve">&amp;L&amp;"-,Bold"&amp;12Incremental Costs </oddHeader>
    <oddFooter>&amp;CPage &amp;P of &amp;N</oddFooter>
  </headerFooter>
  <colBreaks count="1" manualBreakCount="1">
    <brk id="29"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'1. Standard_Cost'!$B$4:$B$10</xm:f>
          </x14:formula1>
          <xm:sqref>I7:I10 I31 I12:I15 I23:I26 I17:I20 I28:I29 I33:I34 I36</xm:sqref>
        </x14:dataValidation>
      </x14:dataValidations>
    </ext>
  </extLst>
</worksheet>
</file>

<file path=xl/worksheets/sheet6.xml><?xml version="1.0" encoding="utf-8"?>
<worksheet xmlns="http://schemas.openxmlformats.org/spreadsheetml/2006/main" xmlns:r="http://schemas.openxmlformats.org/officeDocument/2006/relationships">
  <dimension ref="A1:BB446"/>
  <sheetViews>
    <sheetView topLeftCell="A64" zoomScale="60" zoomScaleNormal="60" workbookViewId="0">
      <selection activeCell="A65" sqref="A65:XFD65"/>
    </sheetView>
  </sheetViews>
  <sheetFormatPr defaultColWidth="8.88671875" defaultRowHeight="13.8" outlineLevelRow="2" outlineLevelCol="2"/>
  <cols>
    <col min="1" max="1" width="4.109375" style="2" bestFit="1" customWidth="1"/>
    <col min="2" max="2" width="2.44140625" style="2" customWidth="1"/>
    <col min="3" max="3" width="2.44140625" style="33" customWidth="1"/>
    <col min="4" max="4" width="17" style="33" customWidth="1"/>
    <col min="5" max="5" width="30.109375" style="159" customWidth="1" outlineLevel="1"/>
    <col min="6" max="6" width="9.5546875" style="33" customWidth="1" outlineLevel="1"/>
    <col min="7" max="7" width="11.6640625" style="33" customWidth="1" outlineLevel="1"/>
    <col min="8" max="8" width="76.6640625" style="33" customWidth="1" outlineLevel="2"/>
    <col min="9" max="9" width="16.109375" style="6" customWidth="1" outlineLevel="2"/>
    <col min="10" max="10" width="7.5546875" style="6" customWidth="1" outlineLevel="2"/>
    <col min="11" max="11" width="8.33203125" style="6" customWidth="1" outlineLevel="2"/>
    <col min="12" max="12" width="14" style="6" customWidth="1" outlineLevel="1"/>
    <col min="13" max="13" width="15.5546875" style="6" customWidth="1" outlineLevel="1"/>
    <col min="14" max="14" width="8.33203125" style="6" customWidth="1" outlineLevel="2"/>
    <col min="15" max="15" width="9.88671875" style="6" customWidth="1" outlineLevel="2"/>
    <col min="16" max="16" width="7.5546875" style="6" customWidth="1" outlineLevel="2"/>
    <col min="17" max="17" width="7.6640625" style="6" customWidth="1" outlineLevel="2"/>
    <col min="18" max="18" width="12.6640625" style="6" customWidth="1" outlineLevel="2"/>
    <col min="19" max="19" width="11.33203125" style="6" bestFit="1" customWidth="1" outlineLevel="2"/>
    <col min="20" max="20" width="12.88671875" style="6" bestFit="1" customWidth="1" outlineLevel="2"/>
    <col min="21" max="21" width="10.33203125" style="6" bestFit="1" customWidth="1" outlineLevel="2"/>
    <col min="22" max="22" width="6.109375" style="6" customWidth="1" outlineLevel="2"/>
    <col min="23" max="23" width="6.44140625" style="6" customWidth="1" outlineLevel="2"/>
    <col min="24" max="24" width="7.5546875" style="6" customWidth="1" outlineLevel="2"/>
    <col min="25" max="25" width="11.6640625" style="6" customWidth="1" outlineLevel="1"/>
    <col min="26" max="27" width="8.109375" style="6" customWidth="1" outlineLevel="2"/>
    <col min="28" max="28" width="16.44140625" style="6" customWidth="1" outlineLevel="1"/>
    <col min="29" max="29" width="16.109375" style="6" customWidth="1" outlineLevel="1"/>
    <col min="30" max="30" width="12.88671875" style="6" customWidth="1" outlineLevel="2"/>
    <col min="31" max="31" width="16" style="6" bestFit="1" customWidth="1" outlineLevel="2"/>
    <col min="32" max="32" width="13.88671875" style="6" bestFit="1" customWidth="1" outlineLevel="1"/>
    <col min="33" max="33" width="12" style="6" customWidth="1" outlineLevel="2"/>
    <col min="34" max="34" width="6.109375" style="6" customWidth="1" outlineLevel="2"/>
    <col min="35" max="35" width="7.33203125" style="6" customWidth="1" outlineLevel="2"/>
    <col min="36" max="36" width="9" style="6" customWidth="1" outlineLevel="2"/>
    <col min="37" max="37" width="12.33203125" style="6" customWidth="1" outlineLevel="2"/>
    <col min="38" max="38" width="8.109375" style="6" customWidth="1" outlineLevel="2"/>
    <col min="39" max="39" width="15.33203125" style="6" customWidth="1" outlineLevel="1"/>
    <col min="40" max="40" width="11.109375" style="6" customWidth="1" outlineLevel="1"/>
    <col min="41" max="41" width="39.88671875" style="168" customWidth="1" outlineLevel="2"/>
    <col min="42" max="42" width="2.6640625" style="6" customWidth="1"/>
    <col min="43" max="43" width="12.6640625" style="6" customWidth="1"/>
    <col min="44" max="46" width="14.88671875" style="6" customWidth="1"/>
    <col min="47" max="47" width="14.88671875" style="4" customWidth="1"/>
    <col min="48" max="48" width="10" style="4" bestFit="1" customWidth="1"/>
    <col min="49" max="49" width="8.5546875" style="4" customWidth="1"/>
    <col min="50" max="52" width="16.33203125" style="4" customWidth="1"/>
    <col min="53" max="53" width="8.5546875" style="4" customWidth="1"/>
    <col min="54" max="54" width="20.88671875" style="4" customWidth="1"/>
    <col min="55" max="16384" width="8.88671875" style="6"/>
  </cols>
  <sheetData>
    <row r="1" spans="1:54" s="2" customFormat="1" ht="12.75" customHeight="1">
      <c r="A1" s="132"/>
      <c r="B1" s="223" t="s">
        <v>182</v>
      </c>
      <c r="C1" s="223"/>
      <c r="D1" s="223"/>
      <c r="E1" s="223"/>
      <c r="F1" s="223"/>
      <c r="G1" s="223"/>
      <c r="H1" s="223"/>
      <c r="I1" s="223"/>
      <c r="J1" s="223"/>
      <c r="K1" s="223"/>
      <c r="L1" s="223"/>
      <c r="M1" s="133"/>
      <c r="N1" s="132"/>
      <c r="O1" s="132"/>
      <c r="P1" s="132"/>
      <c r="Q1" s="132"/>
      <c r="R1" s="132"/>
      <c r="S1" s="132"/>
      <c r="T1" s="132"/>
      <c r="U1" s="132"/>
      <c r="V1" s="132"/>
      <c r="W1" s="132"/>
      <c r="X1" s="132"/>
      <c r="Y1" s="132"/>
      <c r="Z1" s="132"/>
      <c r="AA1" s="132"/>
      <c r="AB1" s="132"/>
      <c r="AC1" s="132"/>
      <c r="AD1" s="132"/>
      <c r="AE1" s="132"/>
      <c r="AF1" s="132"/>
      <c r="AG1" s="132"/>
      <c r="AH1" s="132"/>
      <c r="AI1" s="132"/>
      <c r="AJ1" s="132"/>
      <c r="AK1" s="132"/>
      <c r="AL1" s="132"/>
      <c r="AM1" s="132"/>
      <c r="AN1" s="132"/>
      <c r="AO1" s="161"/>
      <c r="AU1" s="4"/>
      <c r="AV1" s="4"/>
      <c r="AW1" s="4"/>
      <c r="AX1" s="4"/>
      <c r="AY1" s="4"/>
      <c r="AZ1" s="4"/>
      <c r="BA1" s="4"/>
      <c r="BB1" s="4"/>
    </row>
    <row r="2" spans="1:54" ht="51" customHeight="1">
      <c r="A2" s="132" t="s">
        <v>62</v>
      </c>
      <c r="B2" s="236" t="s">
        <v>133</v>
      </c>
      <c r="C2" s="237"/>
      <c r="D2" s="237"/>
      <c r="E2" s="238"/>
      <c r="F2" s="200" t="s">
        <v>150</v>
      </c>
      <c r="G2" s="200" t="s">
        <v>151</v>
      </c>
      <c r="H2" s="176" t="s">
        <v>61</v>
      </c>
      <c r="I2" s="8" t="s">
        <v>0</v>
      </c>
      <c r="J2" s="8" t="s">
        <v>15</v>
      </c>
      <c r="K2" s="8" t="s">
        <v>16</v>
      </c>
      <c r="L2" s="9" t="s">
        <v>11</v>
      </c>
      <c r="M2" s="9" t="s">
        <v>91</v>
      </c>
      <c r="N2" s="8" t="s">
        <v>17</v>
      </c>
      <c r="O2" s="8" t="s">
        <v>7</v>
      </c>
      <c r="P2" s="8" t="s">
        <v>6</v>
      </c>
      <c r="Q2" s="8" t="s">
        <v>8</v>
      </c>
      <c r="R2" s="9" t="s">
        <v>64</v>
      </c>
      <c r="S2" s="9" t="s">
        <v>74</v>
      </c>
      <c r="T2" s="9" t="s">
        <v>73</v>
      </c>
      <c r="U2" s="9" t="s">
        <v>72</v>
      </c>
      <c r="V2" s="8" t="s">
        <v>18</v>
      </c>
      <c r="W2" s="8" t="s">
        <v>76</v>
      </c>
      <c r="X2" s="8" t="s">
        <v>6</v>
      </c>
      <c r="Y2" s="9" t="s">
        <v>80</v>
      </c>
      <c r="Z2" s="8" t="s">
        <v>10</v>
      </c>
      <c r="AA2" s="8" t="s">
        <v>9</v>
      </c>
      <c r="AB2" s="9" t="s">
        <v>79</v>
      </c>
      <c r="AC2" s="10" t="s">
        <v>19</v>
      </c>
      <c r="AD2" s="9" t="s">
        <v>88</v>
      </c>
      <c r="AE2" s="9" t="s">
        <v>24</v>
      </c>
      <c r="AF2" s="9" t="s">
        <v>89</v>
      </c>
      <c r="AG2" s="8" t="s">
        <v>21</v>
      </c>
      <c r="AH2" s="8" t="s">
        <v>22</v>
      </c>
      <c r="AI2" s="8" t="s">
        <v>23</v>
      </c>
      <c r="AJ2" s="8" t="s">
        <v>109</v>
      </c>
      <c r="AK2" s="8" t="s">
        <v>111</v>
      </c>
      <c r="AL2" s="8" t="s">
        <v>99</v>
      </c>
      <c r="AM2" s="9" t="s">
        <v>101</v>
      </c>
      <c r="AN2" s="9" t="s">
        <v>13</v>
      </c>
      <c r="AO2" s="162" t="s">
        <v>14</v>
      </c>
      <c r="AQ2" s="233" t="s">
        <v>147</v>
      </c>
      <c r="AR2" s="234"/>
      <c r="AS2" s="234"/>
      <c r="AT2" s="234"/>
      <c r="AU2" s="234"/>
      <c r="AV2" s="234"/>
      <c r="AW2" s="234"/>
      <c r="AX2" s="234"/>
      <c r="AY2" s="234"/>
      <c r="AZ2" s="234"/>
      <c r="BA2" s="234"/>
      <c r="BB2" s="235"/>
    </row>
    <row r="3" spans="1:54" s="11" customFormat="1" ht="76.5" customHeight="1">
      <c r="A3" s="7" t="s">
        <v>63</v>
      </c>
      <c r="B3" s="236" t="s">
        <v>134</v>
      </c>
      <c r="C3" s="237"/>
      <c r="D3" s="237"/>
      <c r="E3" s="238"/>
      <c r="F3" s="200" t="s">
        <v>152</v>
      </c>
      <c r="G3" s="200" t="s">
        <v>152</v>
      </c>
      <c r="H3" s="177" t="s">
        <v>46</v>
      </c>
      <c r="I3" s="8" t="s">
        <v>58</v>
      </c>
      <c r="J3" s="8" t="s">
        <v>59</v>
      </c>
      <c r="K3" s="8" t="s">
        <v>60</v>
      </c>
      <c r="L3" s="9" t="s">
        <v>130</v>
      </c>
      <c r="M3" s="9" t="s">
        <v>129</v>
      </c>
      <c r="N3" s="8" t="s">
        <v>82</v>
      </c>
      <c r="O3" s="8" t="s">
        <v>81</v>
      </c>
      <c r="P3" s="8" t="s">
        <v>83</v>
      </c>
      <c r="Q3" s="8" t="s">
        <v>84</v>
      </c>
      <c r="R3" s="9" t="s">
        <v>128</v>
      </c>
      <c r="S3" s="9" t="s">
        <v>127</v>
      </c>
      <c r="T3" s="9" t="s">
        <v>126</v>
      </c>
      <c r="U3" s="9" t="s">
        <v>125</v>
      </c>
      <c r="V3" s="8" t="s">
        <v>85</v>
      </c>
      <c r="W3" s="8" t="s">
        <v>86</v>
      </c>
      <c r="X3" s="8" t="s">
        <v>87</v>
      </c>
      <c r="Y3" s="9" t="s">
        <v>124</v>
      </c>
      <c r="Z3" s="8" t="s">
        <v>77</v>
      </c>
      <c r="AA3" s="8" t="s">
        <v>78</v>
      </c>
      <c r="AB3" s="9" t="s">
        <v>123</v>
      </c>
      <c r="AC3" s="10" t="s">
        <v>122</v>
      </c>
      <c r="AD3" s="9" t="s">
        <v>121</v>
      </c>
      <c r="AE3" s="9" t="s">
        <v>120</v>
      </c>
      <c r="AF3" s="9" t="s">
        <v>119</v>
      </c>
      <c r="AG3" s="8" t="s">
        <v>96</v>
      </c>
      <c r="AH3" s="8" t="s">
        <v>98</v>
      </c>
      <c r="AI3" s="8" t="s">
        <v>97</v>
      </c>
      <c r="AJ3" s="9" t="s">
        <v>110</v>
      </c>
      <c r="AK3" s="9" t="s">
        <v>112</v>
      </c>
      <c r="AL3" s="9" t="s">
        <v>106</v>
      </c>
      <c r="AM3" s="9" t="s">
        <v>117</v>
      </c>
      <c r="AN3" s="9" t="s">
        <v>118</v>
      </c>
      <c r="AO3" s="162" t="s">
        <v>105</v>
      </c>
      <c r="AQ3" s="12" t="s">
        <v>136</v>
      </c>
      <c r="AR3" s="12" t="s">
        <v>25</v>
      </c>
      <c r="AS3" s="12" t="s">
        <v>12</v>
      </c>
      <c r="AT3" s="12" t="s">
        <v>20</v>
      </c>
      <c r="AU3" s="13" t="s">
        <v>137</v>
      </c>
      <c r="AV3" s="13" t="s">
        <v>138</v>
      </c>
      <c r="AW3" s="13" t="s">
        <v>155</v>
      </c>
      <c r="AX3" s="13" t="s">
        <v>156</v>
      </c>
      <c r="AY3" s="13" t="s">
        <v>486</v>
      </c>
      <c r="AZ3" s="13" t="s">
        <v>167</v>
      </c>
      <c r="BA3" s="70" t="s">
        <v>141</v>
      </c>
      <c r="BB3" s="13" t="s">
        <v>26</v>
      </c>
    </row>
    <row r="4" spans="1:54" s="36" customFormat="1" ht="27.6">
      <c r="A4" s="134"/>
      <c r="B4" s="43"/>
      <c r="C4" s="44"/>
      <c r="D4" s="44"/>
      <c r="E4" s="45"/>
      <c r="F4" s="45" t="s">
        <v>148</v>
      </c>
      <c r="G4" s="45" t="s">
        <v>149</v>
      </c>
      <c r="H4" s="178" t="s">
        <v>132</v>
      </c>
      <c r="I4" s="35" t="s">
        <v>131</v>
      </c>
      <c r="J4" s="35">
        <v>2</v>
      </c>
      <c r="K4" s="35">
        <v>3</v>
      </c>
      <c r="L4" s="35" t="s">
        <v>90</v>
      </c>
      <c r="M4" s="35" t="s">
        <v>92</v>
      </c>
      <c r="N4" s="35">
        <v>6</v>
      </c>
      <c r="O4" s="35">
        <v>7</v>
      </c>
      <c r="P4" s="35">
        <v>8</v>
      </c>
      <c r="Q4" s="35">
        <v>9</v>
      </c>
      <c r="R4" s="35" t="s">
        <v>27</v>
      </c>
      <c r="S4" s="35" t="s">
        <v>28</v>
      </c>
      <c r="T4" s="35" t="s">
        <v>29</v>
      </c>
      <c r="U4" s="35" t="s">
        <v>30</v>
      </c>
      <c r="V4" s="35">
        <v>14</v>
      </c>
      <c r="W4" s="35">
        <v>15</v>
      </c>
      <c r="X4" s="35">
        <v>16</v>
      </c>
      <c r="Y4" s="35" t="s">
        <v>93</v>
      </c>
      <c r="Z4" s="35">
        <v>18</v>
      </c>
      <c r="AA4" s="35">
        <v>19</v>
      </c>
      <c r="AB4" s="35" t="s">
        <v>94</v>
      </c>
      <c r="AC4" s="35">
        <v>21</v>
      </c>
      <c r="AD4" s="35">
        <v>22</v>
      </c>
      <c r="AE4" s="35" t="s">
        <v>103</v>
      </c>
      <c r="AF4" s="35" t="s">
        <v>95</v>
      </c>
      <c r="AG4" s="35">
        <v>25</v>
      </c>
      <c r="AH4" s="35">
        <v>26</v>
      </c>
      <c r="AI4" s="35">
        <v>27</v>
      </c>
      <c r="AJ4" s="35">
        <v>28</v>
      </c>
      <c r="AK4" s="35">
        <v>29</v>
      </c>
      <c r="AL4" s="35">
        <v>30</v>
      </c>
      <c r="AM4" s="35" t="s">
        <v>104</v>
      </c>
      <c r="AN4" s="35" t="s">
        <v>113</v>
      </c>
      <c r="AO4" s="163"/>
      <c r="AQ4" s="35" t="s">
        <v>142</v>
      </c>
      <c r="AR4" s="35" t="s">
        <v>143</v>
      </c>
      <c r="AS4" s="35" t="s">
        <v>144</v>
      </c>
      <c r="AT4" s="35" t="s">
        <v>145</v>
      </c>
      <c r="AU4" s="37">
        <v>37</v>
      </c>
      <c r="AV4" s="37">
        <v>38</v>
      </c>
      <c r="AW4" s="37">
        <v>39</v>
      </c>
      <c r="AX4" s="37">
        <v>40</v>
      </c>
      <c r="AY4" s="37"/>
      <c r="AZ4" s="37">
        <v>41</v>
      </c>
      <c r="BA4" s="37">
        <v>42</v>
      </c>
      <c r="BB4" s="37" t="s">
        <v>168</v>
      </c>
    </row>
    <row r="5" spans="1:54" s="14" customFormat="1">
      <c r="A5" s="135"/>
      <c r="B5" s="226" t="s">
        <v>409</v>
      </c>
      <c r="C5" s="227"/>
      <c r="D5" s="227"/>
      <c r="E5" s="228"/>
      <c r="F5" s="56"/>
      <c r="G5" s="56"/>
      <c r="H5" s="56" t="s">
        <v>65</v>
      </c>
      <c r="I5" s="62"/>
      <c r="J5" s="62"/>
      <c r="K5" s="62"/>
      <c r="L5" s="63">
        <f>SUM(L6,L41,L58,L76)</f>
        <v>17894630</v>
      </c>
      <c r="M5" s="63">
        <f>SUM(M6,M41,M58,M76)</f>
        <v>2988403.21</v>
      </c>
      <c r="N5" s="62"/>
      <c r="O5" s="62"/>
      <c r="P5" s="62"/>
      <c r="Q5" s="62"/>
      <c r="R5" s="63">
        <f>SUM(R6,R41,R58,R76)</f>
        <v>2050000</v>
      </c>
      <c r="S5" s="63">
        <f>SUM(S6,S41,S58,S76)</f>
        <v>1867500</v>
      </c>
      <c r="T5" s="63">
        <f>SUM(T6,T41,T58,T76)</f>
        <v>0</v>
      </c>
      <c r="U5" s="63">
        <f>SUM(U6,U41,U58,U76)</f>
        <v>0</v>
      </c>
      <c r="V5" s="62"/>
      <c r="W5" s="62"/>
      <c r="X5" s="62"/>
      <c r="Y5" s="63">
        <f t="shared" ref="Y5:AF5" si="0">SUM(Y6,Y41,Y58,Y76)</f>
        <v>0</v>
      </c>
      <c r="Z5" s="63">
        <f t="shared" si="0"/>
        <v>0</v>
      </c>
      <c r="AA5" s="63">
        <f t="shared" si="0"/>
        <v>0</v>
      </c>
      <c r="AB5" s="63">
        <f t="shared" si="0"/>
        <v>2033000</v>
      </c>
      <c r="AC5" s="63">
        <f t="shared" si="0"/>
        <v>11911900</v>
      </c>
      <c r="AD5" s="63">
        <f t="shared" si="0"/>
        <v>0</v>
      </c>
      <c r="AE5" s="63">
        <f t="shared" si="0"/>
        <v>3572480</v>
      </c>
      <c r="AF5" s="63">
        <f t="shared" si="0"/>
        <v>21434880</v>
      </c>
      <c r="AG5" s="62"/>
      <c r="AH5" s="62"/>
      <c r="AI5" s="62"/>
      <c r="AJ5" s="63">
        <f>SUM(AJ6,AJ41,AJ58,AJ76)</f>
        <v>0</v>
      </c>
      <c r="AK5" s="63">
        <f>SUM(AK6,AK41,AK58,AK76)</f>
        <v>2400000</v>
      </c>
      <c r="AL5" s="63">
        <f>SUM(AL6,AL41,AL58,AL76)</f>
        <v>0</v>
      </c>
      <c r="AM5" s="63">
        <f>SUM(AM6,AM41,AM58,AM76)</f>
        <v>2400000</v>
      </c>
      <c r="AN5" s="63">
        <f>SUM(AN6,AN41,AN58,AN76)</f>
        <v>360000</v>
      </c>
      <c r="AO5" s="164"/>
      <c r="AQ5" s="63">
        <f t="shared" ref="AQ5:BB5" si="1">SUM(AQ6,AQ41,AQ58,AQ76)</f>
        <v>20883033.210000001</v>
      </c>
      <c r="AR5" s="63">
        <f t="shared" si="1"/>
        <v>21434880</v>
      </c>
      <c r="AS5" s="63">
        <f t="shared" si="1"/>
        <v>2760000</v>
      </c>
      <c r="AT5" s="63">
        <f t="shared" si="1"/>
        <v>45077913.210000001</v>
      </c>
      <c r="AU5" s="63">
        <f t="shared" si="1"/>
        <v>27174512.960000001</v>
      </c>
      <c r="AV5" s="63">
        <f t="shared" si="1"/>
        <v>0</v>
      </c>
      <c r="AW5" s="63">
        <f t="shared" si="1"/>
        <v>0</v>
      </c>
      <c r="AX5" s="63">
        <f t="shared" si="1"/>
        <v>0</v>
      </c>
      <c r="AY5" s="63">
        <f t="shared" si="1"/>
        <v>0</v>
      </c>
      <c r="AZ5" s="63">
        <f t="shared" si="1"/>
        <v>12093600</v>
      </c>
      <c r="BA5" s="63">
        <f t="shared" si="1"/>
        <v>0</v>
      </c>
      <c r="BB5" s="63">
        <f t="shared" si="1"/>
        <v>-5809800.25</v>
      </c>
    </row>
    <row r="6" spans="1:54" s="14" customFormat="1" ht="27.6">
      <c r="A6" s="135"/>
      <c r="B6" s="42"/>
      <c r="C6" s="229" t="s">
        <v>395</v>
      </c>
      <c r="D6" s="229"/>
      <c r="E6" s="230"/>
      <c r="F6" s="204" t="s">
        <v>432</v>
      </c>
      <c r="G6" s="204" t="s">
        <v>431</v>
      </c>
      <c r="H6" s="54" t="s">
        <v>66</v>
      </c>
      <c r="I6" s="55"/>
      <c r="J6" s="55"/>
      <c r="K6" s="55"/>
      <c r="L6" s="64">
        <f>SUM(L11+L30+L35+L40)</f>
        <v>15517130</v>
      </c>
      <c r="M6" s="64">
        <f>SUM(M11+M30+M35+M40)</f>
        <v>2591360.71</v>
      </c>
      <c r="N6" s="64"/>
      <c r="O6" s="65"/>
      <c r="P6" s="65"/>
      <c r="Q6" s="65"/>
      <c r="R6" s="64">
        <f>SUM(R11+R30+R35+R40)</f>
        <v>400000</v>
      </c>
      <c r="S6" s="64">
        <f>SUM(S11+S30+S35+S40)</f>
        <v>600000</v>
      </c>
      <c r="T6" s="64">
        <f>SUM(T11+T30+T35+T40)</f>
        <v>0</v>
      </c>
      <c r="U6" s="64">
        <f>SUM(U11+U30+U35+U40)</f>
        <v>0</v>
      </c>
      <c r="V6" s="64"/>
      <c r="W6" s="65"/>
      <c r="X6" s="65"/>
      <c r="Y6" s="64">
        <f t="shared" ref="Y6:AF6" si="2">SUM(Y11+Y30+Y35+Y40)</f>
        <v>0</v>
      </c>
      <c r="Z6" s="64">
        <f t="shared" si="2"/>
        <v>0</v>
      </c>
      <c r="AA6" s="64">
        <f t="shared" si="2"/>
        <v>0</v>
      </c>
      <c r="AB6" s="64">
        <f t="shared" si="2"/>
        <v>722000</v>
      </c>
      <c r="AC6" s="64">
        <f t="shared" si="2"/>
        <v>10583500</v>
      </c>
      <c r="AD6" s="64">
        <f t="shared" si="2"/>
        <v>0</v>
      </c>
      <c r="AE6" s="64">
        <f t="shared" si="2"/>
        <v>2461100</v>
      </c>
      <c r="AF6" s="64">
        <f t="shared" si="2"/>
        <v>14766600</v>
      </c>
      <c r="AG6" s="65"/>
      <c r="AH6" s="65"/>
      <c r="AI6" s="65"/>
      <c r="AJ6" s="64">
        <f>SUM(AJ11+AJ30+AJ35+AJ40)</f>
        <v>0</v>
      </c>
      <c r="AK6" s="64">
        <f>SUM(AK11+AK30+AK35+AK40)</f>
        <v>0</v>
      </c>
      <c r="AL6" s="64">
        <f>SUM(AL11+AL30+AL35+AL40)</f>
        <v>0</v>
      </c>
      <c r="AM6" s="64">
        <f>SUM(AM11+AM30+AM35+AM40)</f>
        <v>0</v>
      </c>
      <c r="AN6" s="64">
        <f>SUM(AN11+AN30+AN35+AN40)</f>
        <v>0</v>
      </c>
      <c r="AO6" s="165"/>
      <c r="AQ6" s="64">
        <f t="shared" ref="AQ6:BB6" si="3">SUM(AQ11+AQ30+AQ35+AQ40)</f>
        <v>18108490.710000001</v>
      </c>
      <c r="AR6" s="64">
        <f t="shared" si="3"/>
        <v>14766600</v>
      </c>
      <c r="AS6" s="64">
        <f t="shared" si="3"/>
        <v>0</v>
      </c>
      <c r="AT6" s="64">
        <f t="shared" si="3"/>
        <v>32875090.710000001</v>
      </c>
      <c r="AU6" s="64">
        <f t="shared" si="3"/>
        <v>19454290.460000001</v>
      </c>
      <c r="AV6" s="64">
        <f t="shared" si="3"/>
        <v>0</v>
      </c>
      <c r="AW6" s="64">
        <f t="shared" si="3"/>
        <v>0</v>
      </c>
      <c r="AX6" s="64">
        <f t="shared" si="3"/>
        <v>0</v>
      </c>
      <c r="AY6" s="64">
        <f t="shared" si="3"/>
        <v>0</v>
      </c>
      <c r="AZ6" s="64">
        <f t="shared" si="3"/>
        <v>11020800</v>
      </c>
      <c r="BA6" s="64">
        <f t="shared" si="3"/>
        <v>0</v>
      </c>
      <c r="BB6" s="64">
        <f t="shared" si="3"/>
        <v>-2400000.25</v>
      </c>
    </row>
    <row r="7" spans="1:54" ht="93.6" outlineLevel="2">
      <c r="A7" s="132"/>
      <c r="B7" s="136"/>
      <c r="C7" s="38"/>
      <c r="D7" s="137"/>
      <c r="E7" s="158"/>
      <c r="F7" s="172"/>
      <c r="G7" s="153"/>
      <c r="H7" s="209" t="s">
        <v>463</v>
      </c>
      <c r="I7" s="138"/>
      <c r="J7" s="139"/>
      <c r="K7" s="139"/>
      <c r="L7" s="140" t="str">
        <f>IF(I7&lt;&gt;0,((VLOOKUP(I7,'1. Standard_Cost'!$B$4:$D$9,2)+VLOOKUP(I7,'1. Standard_Cost'!$B$4:$D$9,3))*J7*K7),"0")</f>
        <v>0</v>
      </c>
      <c r="M7" s="140">
        <f>L7*'1. Standard_Cost'!$F$4</f>
        <v>0</v>
      </c>
      <c r="N7" s="141">
        <v>0</v>
      </c>
      <c r="O7" s="141">
        <v>0</v>
      </c>
      <c r="P7" s="141">
        <v>0</v>
      </c>
      <c r="Q7" s="141">
        <v>0</v>
      </c>
      <c r="R7" s="142">
        <f>'1. Standard_Cost'!$B$13*N7*P7</f>
        <v>0</v>
      </c>
      <c r="S7" s="142">
        <f>N7*O7*P7*'1. Standard_Cost'!$C$13</f>
        <v>0</v>
      </c>
      <c r="T7" s="142">
        <f>N7*P7*Q7*'1. Standard_Cost'!$D$13</f>
        <v>0</v>
      </c>
      <c r="U7" s="142">
        <f>N7*O7*'1. Standard_Cost'!$E$13</f>
        <v>0</v>
      </c>
      <c r="V7" s="141"/>
      <c r="W7" s="141"/>
      <c r="X7" s="141"/>
      <c r="Y7" s="142">
        <f>+V7*((X7*'1. Standard_Cost'!$B$17)+(W7*X7*'1. Standard_Cost'!$C$17))</f>
        <v>0</v>
      </c>
      <c r="Z7" s="141"/>
      <c r="AA7" s="141"/>
      <c r="AB7" s="142">
        <f>+Z7*'1. Standard_Cost'!$B$21+AA7*'1. Standard_Cost'!$C$21</f>
        <v>0</v>
      </c>
      <c r="AC7" s="143"/>
      <c r="AD7" s="144"/>
      <c r="AE7" s="142">
        <f>SUM(AD7,AC7,AB7,Y7,U7,T7,S7,R7)*'1. Standard_Cost'!$B$29</f>
        <v>0</v>
      </c>
      <c r="AF7" s="142">
        <f>SUM(AE7,AD7,AC7,AB7,Y7,U7,T7,S7,R7)</f>
        <v>0</v>
      </c>
      <c r="AG7" s="141"/>
      <c r="AH7" s="141"/>
      <c r="AI7" s="141"/>
      <c r="AJ7" s="145"/>
      <c r="AK7" s="145"/>
      <c r="AL7" s="145"/>
      <c r="AM7" s="142">
        <f>AG7*'1. Standard_Cost'!$B$25+'Incremental_Cost Year 5'!AH7*'1. Standard_Cost'!$C$25+'Incremental_Cost Year 5'!AI7*'1. Standard_Cost'!$D$25+'Incremental_Cost Year 5'!AJ7+'Incremental_Cost Year 5'!AL7+AK7</f>
        <v>0</v>
      </c>
      <c r="AN7" s="142">
        <f>AM7*'1. Standard_Cost'!$C$29</f>
        <v>0</v>
      </c>
      <c r="AO7" s="171"/>
      <c r="AQ7" s="20">
        <f>L7+M7</f>
        <v>0</v>
      </c>
      <c r="AR7" s="20">
        <f>AF7</f>
        <v>0</v>
      </c>
      <c r="AS7" s="20">
        <f>AM7+AN7</f>
        <v>0</v>
      </c>
      <c r="AT7" s="20">
        <f>SUM(AQ7,AR7,AS7)</f>
        <v>0</v>
      </c>
      <c r="AU7" s="24"/>
      <c r="AV7" s="24"/>
      <c r="AW7" s="24"/>
      <c r="AX7" s="24"/>
      <c r="AY7" s="24"/>
      <c r="AZ7" s="24">
        <v>0</v>
      </c>
      <c r="BA7" s="24"/>
      <c r="BB7" s="25">
        <f>SUM(AU7:BA7)-AT7</f>
        <v>0</v>
      </c>
    </row>
    <row r="8" spans="1:54" ht="93.6" outlineLevel="2">
      <c r="A8" s="132"/>
      <c r="B8" s="136"/>
      <c r="C8" s="38"/>
      <c r="D8" s="154"/>
      <c r="E8" s="156"/>
      <c r="F8" s="153"/>
      <c r="G8" s="82"/>
      <c r="H8" s="209" t="s">
        <v>445</v>
      </c>
      <c r="I8" s="138" t="s">
        <v>5</v>
      </c>
      <c r="J8" s="139">
        <v>0.2</v>
      </c>
      <c r="K8" s="139">
        <v>2</v>
      </c>
      <c r="L8" s="140">
        <f>IF(I8&lt;&gt;0,((VLOOKUP(I8,'1. Standard_Cost'!$B$4:$D$9,2)+VLOOKUP(I8,'1. Standard_Cost'!$B$4:$D$9,3))*J8*K8),"0")</f>
        <v>28280</v>
      </c>
      <c r="M8" s="140">
        <f>L8*'1. Standard_Cost'!$F$4</f>
        <v>4722.76</v>
      </c>
      <c r="N8" s="141">
        <v>0</v>
      </c>
      <c r="O8" s="141">
        <v>0</v>
      </c>
      <c r="P8" s="141">
        <v>0</v>
      </c>
      <c r="Q8" s="141">
        <v>0</v>
      </c>
      <c r="R8" s="142">
        <f>'1. Standard_Cost'!$B$13*N8*P8</f>
        <v>0</v>
      </c>
      <c r="S8" s="142">
        <f>N8*O8*P8*'1. Standard_Cost'!$C$13</f>
        <v>0</v>
      </c>
      <c r="T8" s="142">
        <f>N8*P8*Q8*'1. Standard_Cost'!$D$13</f>
        <v>0</v>
      </c>
      <c r="U8" s="142">
        <f>N8*O8*'1. Standard_Cost'!$E$13</f>
        <v>0</v>
      </c>
      <c r="V8" s="141"/>
      <c r="W8" s="141"/>
      <c r="X8" s="141"/>
      <c r="Y8" s="142">
        <f>+V8*((X8*'1. Standard_Cost'!$B$17)+(W8*X8*'1. Standard_Cost'!$C$17))</f>
        <v>0</v>
      </c>
      <c r="Z8" s="141"/>
      <c r="AA8" s="141">
        <v>1</v>
      </c>
      <c r="AB8" s="142">
        <f>+Z8*'1. Standard_Cost'!$B$21+AA8*'1. Standard_Cost'!$C$21</f>
        <v>19000</v>
      </c>
      <c r="AC8" s="143">
        <f>300*25</f>
        <v>7500</v>
      </c>
      <c r="AD8" s="144"/>
      <c r="AE8" s="142">
        <f>SUM(AD8,AC8,AB8,Y8,U8,T8,S8,R8)*'1. Standard_Cost'!$B$29</f>
        <v>5300</v>
      </c>
      <c r="AF8" s="142">
        <f t="shared" ref="AF8:AF10" si="4">SUM(AE8,AD8,AC8,AB8,Y8,U8,T8,S8,R8)</f>
        <v>31800</v>
      </c>
      <c r="AG8" s="141"/>
      <c r="AH8" s="141"/>
      <c r="AI8" s="141"/>
      <c r="AJ8" s="145"/>
      <c r="AK8" s="145"/>
      <c r="AL8" s="145"/>
      <c r="AM8" s="142">
        <f>AG8*'1. Standard_Cost'!$B$25+'Incremental_Cost Year 5'!AH8*'1. Standard_Cost'!$C$25+'Incremental_Cost Year 5'!AI8*'1. Standard_Cost'!$D$25+'Incremental_Cost Year 5'!AJ8+'Incremental_Cost Year 5'!AL8+AK8</f>
        <v>0</v>
      </c>
      <c r="AN8" s="142">
        <f>AM8*'1. Standard_Cost'!$C$29</f>
        <v>0</v>
      </c>
      <c r="AO8" s="160"/>
      <c r="AQ8" s="20">
        <f t="shared" ref="AQ8:AQ10" si="5">L8+M8</f>
        <v>33002.76</v>
      </c>
      <c r="AR8" s="20">
        <f t="shared" ref="AR8:AR10" si="6">AF8</f>
        <v>31800</v>
      </c>
      <c r="AS8" s="20">
        <f t="shared" ref="AS8:AS10" si="7">AM8+AN8</f>
        <v>0</v>
      </c>
      <c r="AT8" s="20">
        <f t="shared" ref="AT8:AT10" si="8">SUM(AQ8,AR8,AS8)</f>
        <v>64802.76</v>
      </c>
      <c r="AU8" s="24">
        <f>AT8</f>
        <v>64802.76</v>
      </c>
      <c r="AV8" s="24"/>
      <c r="AW8" s="24"/>
      <c r="AX8" s="24"/>
      <c r="AY8" s="24"/>
      <c r="AZ8" s="24"/>
      <c r="BA8" s="24"/>
      <c r="BB8" s="25">
        <f t="shared" ref="BB8:BB10" si="9">SUM(AU8:BA8)-AT8</f>
        <v>0</v>
      </c>
    </row>
    <row r="9" spans="1:54" ht="124.8" outlineLevel="2">
      <c r="A9" s="132"/>
      <c r="B9" s="136"/>
      <c r="C9" s="38"/>
      <c r="D9" s="84"/>
      <c r="E9" s="83"/>
      <c r="F9" s="155"/>
      <c r="G9" s="83"/>
      <c r="H9" s="209" t="s">
        <v>461</v>
      </c>
      <c r="I9" s="138"/>
      <c r="J9" s="139"/>
      <c r="K9" s="139"/>
      <c r="L9" s="140" t="str">
        <f>IF(I9&lt;&gt;0,((VLOOKUP(I9,'1. Standard_Cost'!$B$4:$D$9,2)+VLOOKUP(I9,'1. Standard_Cost'!$B$4:$D$9,3))*J9*K9),"0")</f>
        <v>0</v>
      </c>
      <c r="M9" s="140">
        <f>L9*'1. Standard_Cost'!$F$4</f>
        <v>0</v>
      </c>
      <c r="N9" s="141">
        <v>0</v>
      </c>
      <c r="O9" s="141">
        <v>0</v>
      </c>
      <c r="P9" s="141">
        <v>0</v>
      </c>
      <c r="Q9" s="141"/>
      <c r="R9" s="142">
        <f>'1. Standard_Cost'!$B$13*N9*P9</f>
        <v>0</v>
      </c>
      <c r="S9" s="142">
        <f>N9*O9*P9*'1. Standard_Cost'!$C$13</f>
        <v>0</v>
      </c>
      <c r="T9" s="142">
        <f>N9*P9*Q9*'1. Standard_Cost'!$D$13</f>
        <v>0</v>
      </c>
      <c r="U9" s="142">
        <f>N9*O9*'1. Standard_Cost'!$E$13</f>
        <v>0</v>
      </c>
      <c r="V9" s="141"/>
      <c r="W9" s="141"/>
      <c r="X9" s="141"/>
      <c r="Y9" s="142">
        <f>+V9*((X9*'1. Standard_Cost'!$B$17)+(W9*X9*'1. Standard_Cost'!$C$17))</f>
        <v>0</v>
      </c>
      <c r="Z9" s="141"/>
      <c r="AA9" s="141"/>
      <c r="AB9" s="142">
        <f>+Z9*'1. Standard_Cost'!$B$21+AA9*'1. Standard_Cost'!$C$21</f>
        <v>0</v>
      </c>
      <c r="AC9" s="143"/>
      <c r="AD9" s="144"/>
      <c r="AE9" s="142">
        <f>SUM(AD9,AC9,AB9,Y9,U9,T9,S9,R9)*'1. Standard_Cost'!$B$29</f>
        <v>0</v>
      </c>
      <c r="AF9" s="142">
        <f t="shared" si="4"/>
        <v>0</v>
      </c>
      <c r="AG9" s="141"/>
      <c r="AH9" s="141"/>
      <c r="AI9" s="141"/>
      <c r="AJ9" s="145"/>
      <c r="AK9" s="145"/>
      <c r="AL9" s="145"/>
      <c r="AM9" s="142">
        <f>AG9*'1. Standard_Cost'!$B$25+'Incremental_Cost Year 5'!AH9*'1. Standard_Cost'!$C$25+'Incremental_Cost Year 5'!AI9*'1. Standard_Cost'!$D$25+'Incremental_Cost Year 5'!AJ9+'Incremental_Cost Year 5'!AL9+AK9</f>
        <v>0</v>
      </c>
      <c r="AN9" s="142">
        <f>AM9*'1. Standard_Cost'!$C$29</f>
        <v>0</v>
      </c>
      <c r="AO9" s="160"/>
      <c r="AQ9" s="20">
        <f t="shared" si="5"/>
        <v>0</v>
      </c>
      <c r="AR9" s="20">
        <f t="shared" si="6"/>
        <v>0</v>
      </c>
      <c r="AS9" s="20">
        <f t="shared" si="7"/>
        <v>0</v>
      </c>
      <c r="AT9" s="20">
        <f t="shared" si="8"/>
        <v>0</v>
      </c>
      <c r="AU9" s="24">
        <f>AQ9</f>
        <v>0</v>
      </c>
      <c r="AV9" s="24"/>
      <c r="AW9" s="24"/>
      <c r="AX9" s="24"/>
      <c r="AY9" s="24"/>
      <c r="AZ9" s="24"/>
      <c r="BA9" s="24"/>
      <c r="BB9" s="25">
        <f t="shared" si="9"/>
        <v>0</v>
      </c>
    </row>
    <row r="10" spans="1:54" ht="109.2" outlineLevel="2">
      <c r="A10" s="132"/>
      <c r="B10" s="136"/>
      <c r="C10" s="38"/>
      <c r="D10" s="84"/>
      <c r="E10" s="83"/>
      <c r="F10" s="155"/>
      <c r="G10" s="83"/>
      <c r="H10" s="209" t="s">
        <v>462</v>
      </c>
      <c r="I10" s="138"/>
      <c r="J10" s="139"/>
      <c r="K10" s="139"/>
      <c r="L10" s="140" t="str">
        <f>IF(I10&lt;&gt;0,((VLOOKUP(I10,'1. Standard_Cost'!$B$4:$D$9,2)+VLOOKUP(I10,'1. Standard_Cost'!$B$4:$D$9,3))*J10*K10),"0")</f>
        <v>0</v>
      </c>
      <c r="M10" s="140">
        <f>L10*'1. Standard_Cost'!$F$4</f>
        <v>0</v>
      </c>
      <c r="N10" s="141"/>
      <c r="O10" s="141"/>
      <c r="P10" s="141"/>
      <c r="Q10" s="141"/>
      <c r="R10" s="142">
        <f>'1. Standard_Cost'!$B$13*N10*P10</f>
        <v>0</v>
      </c>
      <c r="S10" s="142">
        <f>N10*O10*P10*'1. Standard_Cost'!$C$13</f>
        <v>0</v>
      </c>
      <c r="T10" s="142">
        <f>N10*P10*Q10*'1. Standard_Cost'!$D$13</f>
        <v>0</v>
      </c>
      <c r="U10" s="142">
        <f>N10*O10*'1. Standard_Cost'!$E$13</f>
        <v>0</v>
      </c>
      <c r="V10" s="141"/>
      <c r="W10" s="141"/>
      <c r="X10" s="141"/>
      <c r="Y10" s="142">
        <f>+V10*((X10*'1. Standard_Cost'!$B$17)+(W10*X10*'1. Standard_Cost'!$C$17))</f>
        <v>0</v>
      </c>
      <c r="Z10" s="141"/>
      <c r="AA10" s="141"/>
      <c r="AB10" s="142">
        <f>+Z10*'1. Standard_Cost'!$B$21+AA10*'1. Standard_Cost'!$C$21</f>
        <v>0</v>
      </c>
      <c r="AC10" s="143"/>
      <c r="AD10" s="144"/>
      <c r="AE10" s="142">
        <f>SUM(AD10,AC10,AB10,Y10,U10,T10,S10,R10)*'1. Standard_Cost'!$B$29</f>
        <v>0</v>
      </c>
      <c r="AF10" s="142">
        <f t="shared" si="4"/>
        <v>0</v>
      </c>
      <c r="AG10" s="141"/>
      <c r="AH10" s="141"/>
      <c r="AI10" s="141"/>
      <c r="AJ10" s="145"/>
      <c r="AK10" s="145"/>
      <c r="AL10" s="145"/>
      <c r="AM10" s="142">
        <f>AG10*'1. Standard_Cost'!$B$25+'Incremental_Cost Year 5'!AH10*'1. Standard_Cost'!$C$25+'Incremental_Cost Year 5'!AI10*'1. Standard_Cost'!$D$25+'Incremental_Cost Year 5'!AJ10+'Incremental_Cost Year 5'!AL10+AK10</f>
        <v>0</v>
      </c>
      <c r="AN10" s="142">
        <f>AM10*'1. Standard_Cost'!$C$29</f>
        <v>0</v>
      </c>
      <c r="AO10" s="171"/>
      <c r="AQ10" s="20">
        <f t="shared" si="5"/>
        <v>0</v>
      </c>
      <c r="AR10" s="20">
        <f t="shared" si="6"/>
        <v>0</v>
      </c>
      <c r="AS10" s="20">
        <f t="shared" si="7"/>
        <v>0</v>
      </c>
      <c r="AT10" s="20">
        <f t="shared" si="8"/>
        <v>0</v>
      </c>
      <c r="AU10" s="24">
        <f>AQ10</f>
        <v>0</v>
      </c>
      <c r="AV10" s="24"/>
      <c r="AW10" s="24"/>
      <c r="AX10" s="24"/>
      <c r="AY10" s="24"/>
      <c r="AZ10" s="24">
        <f>+AR10</f>
        <v>0</v>
      </c>
      <c r="BA10" s="24"/>
      <c r="BB10" s="25">
        <f t="shared" si="9"/>
        <v>0</v>
      </c>
    </row>
    <row r="11" spans="1:54" ht="69" outlineLevel="1">
      <c r="A11" s="132"/>
      <c r="B11" s="136"/>
      <c r="C11" s="38"/>
      <c r="D11" s="86" t="s">
        <v>580</v>
      </c>
      <c r="E11" s="157" t="s">
        <v>396</v>
      </c>
      <c r="F11" s="152" t="s">
        <v>432</v>
      </c>
      <c r="G11" s="89">
        <v>2027</v>
      </c>
      <c r="H11" s="179" t="s">
        <v>52</v>
      </c>
      <c r="I11" s="146"/>
      <c r="J11" s="146"/>
      <c r="K11" s="146"/>
      <c r="L11" s="147">
        <f>SUM(L7:L10)</f>
        <v>28280</v>
      </c>
      <c r="M11" s="147">
        <f>SUM(M7:M10)</f>
        <v>4722.76</v>
      </c>
      <c r="N11" s="147"/>
      <c r="O11" s="146"/>
      <c r="P11" s="146"/>
      <c r="Q11" s="146"/>
      <c r="R11" s="147">
        <f>SUM(R7:R10)</f>
        <v>0</v>
      </c>
      <c r="S11" s="147">
        <f>SUM(S7:S10)</f>
        <v>0</v>
      </c>
      <c r="T11" s="147">
        <f>SUM(T7:T10)</f>
        <v>0</v>
      </c>
      <c r="U11" s="147">
        <f>SUM(U7:U10)</f>
        <v>0</v>
      </c>
      <c r="V11" s="146"/>
      <c r="W11" s="146"/>
      <c r="X11" s="146"/>
      <c r="Y11" s="147">
        <f>SUM(Y7:Y10)</f>
        <v>0</v>
      </c>
      <c r="Z11" s="146"/>
      <c r="AA11" s="146"/>
      <c r="AB11" s="147">
        <f>SUM(AB7:AB10)</f>
        <v>19000</v>
      </c>
      <c r="AC11" s="147">
        <f>SUM(AC7:AC10)</f>
        <v>7500</v>
      </c>
      <c r="AD11" s="147">
        <f>SUM(AD7:AD10)</f>
        <v>0</v>
      </c>
      <c r="AE11" s="147">
        <f>SUM(AE7:AE10)</f>
        <v>5300</v>
      </c>
      <c r="AF11" s="147">
        <f>SUM(AF7:AF10)</f>
        <v>31800</v>
      </c>
      <c r="AG11" s="146"/>
      <c r="AH11" s="146"/>
      <c r="AI11" s="146"/>
      <c r="AJ11" s="147">
        <f>SUM(AJ7:AJ10)</f>
        <v>0</v>
      </c>
      <c r="AK11" s="147">
        <f>SUM(AK7:AK10)</f>
        <v>0</v>
      </c>
      <c r="AL11" s="147">
        <f>SUM(AL7:AL10)</f>
        <v>0</v>
      </c>
      <c r="AM11" s="147">
        <f>SUM(AM7:AM10)</f>
        <v>0</v>
      </c>
      <c r="AN11" s="147">
        <f>SUM(AN7:AN10)</f>
        <v>0</v>
      </c>
      <c r="AO11" s="166"/>
      <c r="AP11" s="32"/>
      <c r="AQ11" s="147">
        <f t="shared" ref="AQ11:BB11" si="10">SUM(AQ7:AQ10)</f>
        <v>33002.76</v>
      </c>
      <c r="AR11" s="147">
        <f t="shared" si="10"/>
        <v>31800</v>
      </c>
      <c r="AS11" s="147">
        <f t="shared" si="10"/>
        <v>0</v>
      </c>
      <c r="AT11" s="147">
        <f t="shared" si="10"/>
        <v>64802.76</v>
      </c>
      <c r="AU11" s="147">
        <f t="shared" si="10"/>
        <v>64802.76</v>
      </c>
      <c r="AV11" s="147">
        <f t="shared" si="10"/>
        <v>0</v>
      </c>
      <c r="AW11" s="147">
        <f t="shared" si="10"/>
        <v>0</v>
      </c>
      <c r="AX11" s="147">
        <f t="shared" si="10"/>
        <v>0</v>
      </c>
      <c r="AY11" s="147"/>
      <c r="AZ11" s="147">
        <f t="shared" si="10"/>
        <v>0</v>
      </c>
      <c r="BA11" s="147">
        <f t="shared" si="10"/>
        <v>0</v>
      </c>
      <c r="BB11" s="147">
        <f t="shared" si="10"/>
        <v>0</v>
      </c>
    </row>
    <row r="12" spans="1:54" ht="187.2" outlineLevel="2">
      <c r="A12" s="132"/>
      <c r="B12" s="136"/>
      <c r="C12" s="38"/>
      <c r="D12" s="137"/>
      <c r="E12" s="137"/>
      <c r="F12" s="87"/>
      <c r="G12" s="82"/>
      <c r="H12" s="209" t="s">
        <v>464</v>
      </c>
      <c r="I12" s="138"/>
      <c r="J12" s="139"/>
      <c r="K12" s="139"/>
      <c r="L12" s="140" t="str">
        <f>IF(I12&lt;&gt;0,((VLOOKUP(I12,'1. Standard_Cost'!$B$4:$D$9,2)+VLOOKUP(I12,'1. Standard_Cost'!$B$4:$D$9,3))*J12*K12),"0")</f>
        <v>0</v>
      </c>
      <c r="M12" s="175">
        <f>L12*'1. Standard_Cost'!$F$4</f>
        <v>0</v>
      </c>
      <c r="N12" s="141">
        <v>0</v>
      </c>
      <c r="O12" s="141">
        <v>0</v>
      </c>
      <c r="P12" s="141">
        <v>0</v>
      </c>
      <c r="Q12" s="141"/>
      <c r="R12" s="142">
        <f>'1. Standard_Cost'!$B$13*N12*P12</f>
        <v>0</v>
      </c>
      <c r="S12" s="142">
        <f>N12*O12*P12*'1. Standard_Cost'!$C$13</f>
        <v>0</v>
      </c>
      <c r="T12" s="142">
        <f>N12*P12*Q12*'1. Standard_Cost'!$D$13</f>
        <v>0</v>
      </c>
      <c r="U12" s="142">
        <f>N12*O12*'1. Standard_Cost'!$E$13</f>
        <v>0</v>
      </c>
      <c r="V12" s="141"/>
      <c r="W12" s="141"/>
      <c r="X12" s="141"/>
      <c r="Y12" s="142">
        <f>+V12*((X12*'1. Standard_Cost'!$B$17)+(W12*X12*'1. Standard_Cost'!$C$17))</f>
        <v>0</v>
      </c>
      <c r="Z12" s="141"/>
      <c r="AA12" s="141"/>
      <c r="AB12" s="142">
        <f>+Z12*'1. Standard_Cost'!$B$21+AA12*'1. Standard_Cost'!$C$21</f>
        <v>0</v>
      </c>
      <c r="AC12" s="143"/>
      <c r="AD12" s="144"/>
      <c r="AE12" s="142">
        <f>SUM(AD12,AC12,AB12,Y12,U12,T12,S12,R12)*'1. Standard_Cost'!$B$29</f>
        <v>0</v>
      </c>
      <c r="AF12" s="142">
        <f t="shared" ref="AF12:AF29" si="11">SUM(AE12,AD12,AC12,AB12,Y12,U12,T12,S12,R12)</f>
        <v>0</v>
      </c>
      <c r="AG12" s="141"/>
      <c r="AH12" s="141"/>
      <c r="AI12" s="141"/>
      <c r="AJ12" s="145"/>
      <c r="AK12" s="145"/>
      <c r="AL12" s="145"/>
      <c r="AM12" s="142">
        <f>AG12*'1. Standard_Cost'!$B$25+'Incremental_Cost Year 5'!AH12*'1. Standard_Cost'!$C$25+'Incremental_Cost Year 5'!AI12*'1. Standard_Cost'!$D$25+'Incremental_Cost Year 5'!AJ12+'Incremental_Cost Year 5'!AL12+AK12</f>
        <v>0</v>
      </c>
      <c r="AN12" s="142">
        <f>AM12*'1. Standard_Cost'!$C$29</f>
        <v>0</v>
      </c>
      <c r="AO12" s="160"/>
      <c r="AQ12" s="20">
        <f t="shared" ref="AQ12" si="12">L12+M12</f>
        <v>0</v>
      </c>
      <c r="AR12" s="20">
        <f t="shared" ref="AR12" si="13">AF12</f>
        <v>0</v>
      </c>
      <c r="AS12" s="20">
        <f t="shared" ref="AS12" si="14">AM12+AN12</f>
        <v>0</v>
      </c>
      <c r="AT12" s="20">
        <f>SUM(AQ12,AR12,AS12)</f>
        <v>0</v>
      </c>
      <c r="AU12" s="24">
        <f>+AQ12</f>
        <v>0</v>
      </c>
      <c r="AV12" s="24"/>
      <c r="AW12" s="24"/>
      <c r="AX12" s="24"/>
      <c r="AY12" s="24"/>
      <c r="AZ12" s="24"/>
      <c r="BA12" s="24"/>
      <c r="BB12" s="25">
        <f t="shared" ref="BB12:BB34" si="15">SUM(AU12:BA12)-AT12</f>
        <v>0</v>
      </c>
    </row>
    <row r="13" spans="1:54" ht="218.4" outlineLevel="2">
      <c r="A13" s="132"/>
      <c r="B13" s="136"/>
      <c r="C13" s="38"/>
      <c r="D13" s="137"/>
      <c r="E13" s="137"/>
      <c r="F13" s="87"/>
      <c r="G13" s="82"/>
      <c r="H13" s="209" t="s">
        <v>465</v>
      </c>
      <c r="I13" s="138"/>
      <c r="J13" s="139"/>
      <c r="K13" s="139"/>
      <c r="L13" s="140" t="str">
        <f>IF(I13&lt;&gt;0,((VLOOKUP(I13,'1. Standard_Cost'!$B$4:$D$9,2)+VLOOKUP(I13,'1. Standard_Cost'!$B$4:$D$9,3))*J13*K13),"0")</f>
        <v>0</v>
      </c>
      <c r="M13" s="175">
        <f>L13*'1. Standard_Cost'!$F$4</f>
        <v>0</v>
      </c>
      <c r="N13" s="141">
        <v>0</v>
      </c>
      <c r="O13" s="141">
        <v>0</v>
      </c>
      <c r="P13" s="141">
        <v>0</v>
      </c>
      <c r="Q13" s="141"/>
      <c r="R13" s="142">
        <f>'1. Standard_Cost'!$B$13*N13*P13</f>
        <v>0</v>
      </c>
      <c r="S13" s="142">
        <f>N13*O13*P13*'1. Standard_Cost'!$C$13</f>
        <v>0</v>
      </c>
      <c r="T13" s="142">
        <f>N13*P13*Q13*'1. Standard_Cost'!$D$13</f>
        <v>0</v>
      </c>
      <c r="U13" s="142">
        <f>N13*O13*'1. Standard_Cost'!$E$13</f>
        <v>0</v>
      </c>
      <c r="V13" s="141"/>
      <c r="W13" s="141"/>
      <c r="X13" s="141"/>
      <c r="Y13" s="142">
        <f>+V13*((X13*'1. Standard_Cost'!$B$17)+(W13*X13*'1. Standard_Cost'!$C$17))</f>
        <v>0</v>
      </c>
      <c r="Z13" s="141"/>
      <c r="AA13" s="141"/>
      <c r="AB13" s="142">
        <f>+Z13*'1. Standard_Cost'!$B$21+AA13*'1. Standard_Cost'!$C$21</f>
        <v>0</v>
      </c>
      <c r="AC13" s="143"/>
      <c r="AD13" s="144"/>
      <c r="AE13" s="142">
        <f>SUM(AD13,AC13,AB13,Y13,U13,T13,S13,R13)*'1. Standard_Cost'!$B$29</f>
        <v>0</v>
      </c>
      <c r="AF13" s="142">
        <f t="shared" si="11"/>
        <v>0</v>
      </c>
      <c r="AG13" s="141"/>
      <c r="AH13" s="141"/>
      <c r="AI13" s="141"/>
      <c r="AJ13" s="145"/>
      <c r="AK13" s="145">
        <v>0</v>
      </c>
      <c r="AL13" s="145"/>
      <c r="AM13" s="142">
        <f>AG13*'1. Standard_Cost'!$B$25+'Incremental_Cost Year 5'!AH13*'1. Standard_Cost'!$C$25+'Incremental_Cost Year 5'!AI13*'1. Standard_Cost'!$D$25+'Incremental_Cost Year 5'!AJ13+'Incremental_Cost Year 5'!AL13+AK13</f>
        <v>0</v>
      </c>
      <c r="AN13" s="142">
        <f>AM13*'1. Standard_Cost'!$C$29</f>
        <v>0</v>
      </c>
      <c r="AO13" s="160"/>
      <c r="AQ13" s="20">
        <f t="shared" ref="AQ13:AQ29" si="16">L13+M13</f>
        <v>0</v>
      </c>
      <c r="AR13" s="20">
        <f t="shared" ref="AR13:AR29" si="17">AF13</f>
        <v>0</v>
      </c>
      <c r="AS13" s="20">
        <f t="shared" ref="AS13:AS29" si="18">AM13+AN13</f>
        <v>0</v>
      </c>
      <c r="AT13" s="20">
        <f t="shared" ref="AT13:AT29" si="19">SUM(AQ13,AR13,AS13)</f>
        <v>0</v>
      </c>
      <c r="AU13" s="24">
        <f>+AQ13</f>
        <v>0</v>
      </c>
      <c r="AV13" s="24"/>
      <c r="AW13" s="24"/>
      <c r="AX13" s="24"/>
      <c r="AY13" s="24"/>
      <c r="AZ13" s="24"/>
      <c r="BA13" s="24"/>
      <c r="BB13" s="25">
        <f t="shared" si="15"/>
        <v>0</v>
      </c>
    </row>
    <row r="14" spans="1:54" ht="62.4" customHeight="1" outlineLevel="2">
      <c r="A14" s="132"/>
      <c r="B14" s="136"/>
      <c r="C14" s="38"/>
      <c r="D14" s="84"/>
      <c r="E14" s="84"/>
      <c r="F14" s="84"/>
      <c r="G14" s="83"/>
      <c r="H14" s="209" t="s">
        <v>558</v>
      </c>
      <c r="I14" s="138"/>
      <c r="J14" s="139"/>
      <c r="K14" s="139"/>
      <c r="L14" s="140">
        <v>0</v>
      </c>
      <c r="M14" s="140">
        <f>L14*'1. Standard_Cost'!$F$4</f>
        <v>0</v>
      </c>
      <c r="N14" s="188">
        <v>0</v>
      </c>
      <c r="O14" s="188">
        <v>0</v>
      </c>
      <c r="P14" s="188">
        <v>0</v>
      </c>
      <c r="Q14" s="188"/>
      <c r="R14" s="142">
        <f>'1. Standard_Cost'!$B$13*N14*P14</f>
        <v>0</v>
      </c>
      <c r="S14" s="142">
        <f>N14*O14*P14*'1. Standard_Cost'!$C$13</f>
        <v>0</v>
      </c>
      <c r="T14" s="142">
        <f>N14*P14*Q14*'1. Standard_Cost'!$D$13</f>
        <v>0</v>
      </c>
      <c r="U14" s="142">
        <f>N14*O14*'1. Standard_Cost'!$E$13</f>
        <v>0</v>
      </c>
      <c r="V14" s="141"/>
      <c r="W14" s="141"/>
      <c r="X14" s="141"/>
      <c r="Y14" s="142">
        <f>+V14*((X14*'1. Standard_Cost'!$B$17)+(W14*X14*'1. Standard_Cost'!$C$17))</f>
        <v>0</v>
      </c>
      <c r="Z14" s="141"/>
      <c r="AA14" s="141"/>
      <c r="AB14" s="142">
        <f>+Z14*'1. Standard_Cost'!$B$21+AA14*'1. Standard_Cost'!$C$21</f>
        <v>0</v>
      </c>
      <c r="AC14" s="143"/>
      <c r="AD14" s="144"/>
      <c r="AE14" s="142">
        <f>SUM(AD14,AC14,AB14,Y14,U14,T14,S14,R14)*'1. Standard_Cost'!$B$29</f>
        <v>0</v>
      </c>
      <c r="AF14" s="142">
        <f t="shared" si="11"/>
        <v>0</v>
      </c>
      <c r="AG14" s="141"/>
      <c r="AH14" s="141"/>
      <c r="AI14" s="141"/>
      <c r="AJ14" s="145"/>
      <c r="AK14" s="145"/>
      <c r="AL14" s="145"/>
      <c r="AM14" s="142">
        <f>AG14*'1. Standard_Cost'!$B$25+'Incremental_Cost Year 5'!AH14*'1. Standard_Cost'!$C$25+'Incremental_Cost Year 5'!AI14*'1. Standard_Cost'!$D$25+'Incremental_Cost Year 5'!AJ14+'Incremental_Cost Year 5'!AL14+AK14</f>
        <v>0</v>
      </c>
      <c r="AN14" s="142">
        <f>AM14*'1. Standard_Cost'!$C$29</f>
        <v>0</v>
      </c>
      <c r="AO14" s="160"/>
      <c r="AQ14" s="20">
        <f t="shared" si="16"/>
        <v>0</v>
      </c>
      <c r="AR14" s="20">
        <f t="shared" si="17"/>
        <v>0</v>
      </c>
      <c r="AS14" s="20">
        <f t="shared" si="18"/>
        <v>0</v>
      </c>
      <c r="AT14" s="20">
        <f t="shared" si="19"/>
        <v>0</v>
      </c>
      <c r="AU14" s="24">
        <f>AQ14</f>
        <v>0</v>
      </c>
      <c r="AV14" s="24">
        <v>0</v>
      </c>
      <c r="AW14" s="24"/>
      <c r="AX14" s="24"/>
      <c r="AY14" s="24"/>
      <c r="AZ14" s="24"/>
      <c r="BA14" s="24"/>
      <c r="BB14" s="25">
        <f t="shared" si="15"/>
        <v>0</v>
      </c>
    </row>
    <row r="15" spans="1:54" ht="19.95" customHeight="1" outlineLevel="2">
      <c r="A15" s="132"/>
      <c r="B15" s="136"/>
      <c r="C15" s="38"/>
      <c r="D15" s="84"/>
      <c r="E15" s="84"/>
      <c r="F15" s="84"/>
      <c r="G15" s="83"/>
      <c r="H15" s="209" t="s">
        <v>552</v>
      </c>
      <c r="I15" s="138"/>
      <c r="J15" s="139"/>
      <c r="K15" s="139"/>
      <c r="L15" s="140" t="str">
        <f>IF(I15&lt;&gt;0,((VLOOKUP(I15,'1. Standard_Cost'!$B$4:$D$9,2)+VLOOKUP(I15,'1. Standard_Cost'!$B$4:$D$9,3))*J15*K15),"0")</f>
        <v>0</v>
      </c>
      <c r="M15" s="175">
        <f>L15*'1. Standard_Cost'!$F$4</f>
        <v>0</v>
      </c>
      <c r="N15" s="141">
        <v>0</v>
      </c>
      <c r="O15" s="141">
        <v>0</v>
      </c>
      <c r="P15" s="141">
        <v>0</v>
      </c>
      <c r="Q15" s="141"/>
      <c r="R15" s="142">
        <f>'1. Standard_Cost'!$B$13*N15*P15</f>
        <v>0</v>
      </c>
      <c r="S15" s="142">
        <f>N15*O15*P15*'1. Standard_Cost'!$C$13</f>
        <v>0</v>
      </c>
      <c r="T15" s="142">
        <f>N15*P15*Q15*'1. Standard_Cost'!$D$13</f>
        <v>0</v>
      </c>
      <c r="U15" s="142">
        <f>N15*O15*'1. Standard_Cost'!$E$13</f>
        <v>0</v>
      </c>
      <c r="V15" s="141"/>
      <c r="W15" s="141"/>
      <c r="X15" s="141"/>
      <c r="Y15" s="142">
        <f>+V15*((X15*'1. Standard_Cost'!$B$17)+(W15*X15*'1. Standard_Cost'!$C$17))</f>
        <v>0</v>
      </c>
      <c r="Z15" s="141"/>
      <c r="AA15" s="141">
        <v>0</v>
      </c>
      <c r="AB15" s="142">
        <f>+Z15*'1. Standard_Cost'!$B$21+AA15*'1. Standard_Cost'!$C$21</f>
        <v>0</v>
      </c>
      <c r="AC15" s="143"/>
      <c r="AD15" s="144"/>
      <c r="AE15" s="142">
        <f>SUM(AD15,AC15,AB15,Y15,U15,T15,S15,R15)*'1. Standard_Cost'!$B$29</f>
        <v>0</v>
      </c>
      <c r="AF15" s="142">
        <f t="shared" si="11"/>
        <v>0</v>
      </c>
      <c r="AG15" s="141"/>
      <c r="AH15" s="141"/>
      <c r="AI15" s="141"/>
      <c r="AJ15" s="145"/>
      <c r="AK15" s="145"/>
      <c r="AL15" s="145"/>
      <c r="AM15" s="142">
        <f>AG15*'1. Standard_Cost'!$B$25+'Incremental_Cost Year 5'!AH15*'1. Standard_Cost'!$C$25+'Incremental_Cost Year 5'!AI15*'1. Standard_Cost'!$D$25+'Incremental_Cost Year 5'!AJ15+'Incremental_Cost Year 5'!AL15+AK15</f>
        <v>0</v>
      </c>
      <c r="AN15" s="142">
        <f>AM15*'1. Standard_Cost'!$C$29</f>
        <v>0</v>
      </c>
      <c r="AO15" s="160"/>
      <c r="AQ15" s="20">
        <f t="shared" si="16"/>
        <v>0</v>
      </c>
      <c r="AR15" s="20">
        <f t="shared" si="17"/>
        <v>0</v>
      </c>
      <c r="AS15" s="20">
        <f t="shared" si="18"/>
        <v>0</v>
      </c>
      <c r="AT15" s="20">
        <f t="shared" si="19"/>
        <v>0</v>
      </c>
      <c r="AU15" s="24">
        <f t="shared" ref="AU15:AU23" si="20">+AQ15</f>
        <v>0</v>
      </c>
      <c r="AV15" s="24"/>
      <c r="AW15" s="24"/>
      <c r="AX15" s="24"/>
      <c r="AY15" s="24"/>
      <c r="AZ15" s="24"/>
      <c r="BA15" s="24"/>
      <c r="BB15" s="25">
        <f t="shared" si="15"/>
        <v>0</v>
      </c>
    </row>
    <row r="16" spans="1:54" ht="30" customHeight="1" outlineLevel="1">
      <c r="A16" s="132"/>
      <c r="B16" s="136"/>
      <c r="C16" s="38"/>
      <c r="D16" s="84"/>
      <c r="E16" s="84"/>
      <c r="F16" s="84"/>
      <c r="G16" s="83"/>
      <c r="H16" s="209" t="s">
        <v>553</v>
      </c>
      <c r="I16" s="138"/>
      <c r="J16" s="139"/>
      <c r="K16" s="139"/>
      <c r="L16" s="140" t="str">
        <f>IF(I16&lt;&gt;0,((VLOOKUP(I16,'1. Standard_Cost'!$B$4:$D$9,2)+VLOOKUP(I16,'1. Standard_Cost'!$B$4:$D$9,3))*J16*K16),"0")</f>
        <v>0</v>
      </c>
      <c r="M16" s="175">
        <f>L16*'1. Standard_Cost'!$F$4</f>
        <v>0</v>
      </c>
      <c r="N16" s="141">
        <v>0</v>
      </c>
      <c r="O16" s="141">
        <v>0</v>
      </c>
      <c r="P16" s="141">
        <v>0</v>
      </c>
      <c r="Q16" s="141"/>
      <c r="R16" s="142">
        <f>'1. Standard_Cost'!$B$13*N16*P16</f>
        <v>0</v>
      </c>
      <c r="S16" s="142">
        <f>N16*O16*P16*'1. Standard_Cost'!$C$13</f>
        <v>0</v>
      </c>
      <c r="T16" s="142">
        <f>N16*P16*Q16*'1. Standard_Cost'!$D$13</f>
        <v>0</v>
      </c>
      <c r="U16" s="142">
        <f>N16*O16*'1. Standard_Cost'!$F$13</f>
        <v>0</v>
      </c>
      <c r="V16" s="141"/>
      <c r="W16" s="141"/>
      <c r="X16" s="141"/>
      <c r="Y16" s="142">
        <f>+V16*((X16*'1. Standard_Cost'!$B$17)+(W16*X16*'1. Standard_Cost'!$C$17))</f>
        <v>0</v>
      </c>
      <c r="Z16" s="141"/>
      <c r="AA16" s="141"/>
      <c r="AB16" s="142">
        <f>+Z16*'1. Standard_Cost'!$B$21+AA16*'1. Standard_Cost'!$C$21</f>
        <v>0</v>
      </c>
      <c r="AC16" s="143"/>
      <c r="AD16" s="144"/>
      <c r="AE16" s="142">
        <f>SUM(AD16,AC16,AB16,Y16,U16,T16,S16,R16)*'1. Standard_Cost'!$B$29</f>
        <v>0</v>
      </c>
      <c r="AF16" s="142">
        <f t="shared" si="11"/>
        <v>0</v>
      </c>
      <c r="AG16" s="141"/>
      <c r="AH16" s="141"/>
      <c r="AI16" s="141"/>
      <c r="AJ16" s="145"/>
      <c r="AK16" s="145"/>
      <c r="AL16" s="145"/>
      <c r="AM16" s="142">
        <f>AG16*'1. Standard_Cost'!$B$25+'Incremental_Cost Year 5'!AH16*'1. Standard_Cost'!$C$25+'Incremental_Cost Year 5'!AI16*'1. Standard_Cost'!$D$25+'Incremental_Cost Year 5'!AJ16+'Incremental_Cost Year 5'!AL16+AK16</f>
        <v>0</v>
      </c>
      <c r="AN16" s="142">
        <f>AM16*'1. Standard_Cost'!$C$29</f>
        <v>0</v>
      </c>
      <c r="AO16" s="160"/>
      <c r="AQ16" s="20">
        <f t="shared" si="16"/>
        <v>0</v>
      </c>
      <c r="AR16" s="20">
        <f t="shared" si="17"/>
        <v>0</v>
      </c>
      <c r="AS16" s="20">
        <f t="shared" si="18"/>
        <v>0</v>
      </c>
      <c r="AT16" s="20">
        <f t="shared" si="19"/>
        <v>0</v>
      </c>
      <c r="AU16" s="24">
        <f t="shared" si="20"/>
        <v>0</v>
      </c>
      <c r="AV16" s="24"/>
      <c r="AW16" s="24"/>
      <c r="AX16" s="24"/>
      <c r="AY16" s="24"/>
      <c r="AZ16" s="24"/>
      <c r="BA16" s="24"/>
      <c r="BB16" s="25">
        <f t="shared" si="15"/>
        <v>0</v>
      </c>
    </row>
    <row r="17" spans="1:54" ht="26.4" customHeight="1" outlineLevel="2">
      <c r="A17" s="132"/>
      <c r="B17" s="136"/>
      <c r="C17" s="38"/>
      <c r="D17" s="84"/>
      <c r="E17" s="84"/>
      <c r="F17" s="84"/>
      <c r="G17" s="83"/>
      <c r="H17" s="209" t="s">
        <v>549</v>
      </c>
      <c r="I17" s="138"/>
      <c r="J17" s="139"/>
      <c r="K17" s="139"/>
      <c r="L17" s="140" t="str">
        <f>IF(I17&lt;&gt;0,((VLOOKUP(I17,'1. Standard_Cost'!$B$4:$D$9,2)+VLOOKUP(I17,'1. Standard_Cost'!$B$4:$D$9,3))*J17*K17),"0")</f>
        <v>0</v>
      </c>
      <c r="M17" s="175">
        <f>L17*'1. Standard_Cost'!$F$4</f>
        <v>0</v>
      </c>
      <c r="N17" s="141">
        <v>0</v>
      </c>
      <c r="O17" s="141">
        <v>0</v>
      </c>
      <c r="P17" s="141">
        <v>0</v>
      </c>
      <c r="Q17" s="141"/>
      <c r="R17" s="142">
        <f>'1. Standard_Cost'!$B$13*N17*P17</f>
        <v>0</v>
      </c>
      <c r="S17" s="142">
        <f>N17*O17*P17*'1. Standard_Cost'!$C$13</f>
        <v>0</v>
      </c>
      <c r="T17" s="142">
        <f>N17*P17*Q17*'1. Standard_Cost'!$D$13</f>
        <v>0</v>
      </c>
      <c r="U17" s="142">
        <f>N17*O17*'1. Standard_Cost'!$E$13</f>
        <v>0</v>
      </c>
      <c r="V17" s="141"/>
      <c r="W17" s="141"/>
      <c r="X17" s="141"/>
      <c r="Y17" s="142">
        <f>+V17*((X17*'1. Standard_Cost'!$B$17)+(W17*X17*'1. Standard_Cost'!$C$17))</f>
        <v>0</v>
      </c>
      <c r="Z17" s="141"/>
      <c r="AA17" s="141"/>
      <c r="AB17" s="142">
        <f>+Z17*'1. Standard_Cost'!$B$21+AA17*'1. Standard_Cost'!$C$21</f>
        <v>0</v>
      </c>
      <c r="AC17" s="143"/>
      <c r="AD17" s="144"/>
      <c r="AE17" s="142">
        <f>SUM(AD17,AC17,AB17,Y17,U17,T17,S17,R17)*'1. Standard_Cost'!$B$29</f>
        <v>0</v>
      </c>
      <c r="AF17" s="142">
        <f t="shared" si="11"/>
        <v>0</v>
      </c>
      <c r="AG17" s="141"/>
      <c r="AH17" s="141"/>
      <c r="AI17" s="141"/>
      <c r="AJ17" s="145"/>
      <c r="AK17" s="145"/>
      <c r="AL17" s="145"/>
      <c r="AM17" s="142">
        <f>AG17*'1. Standard_Cost'!$B$25+'Incremental_Cost Year 5'!AH17*'1. Standard_Cost'!$C$25+'Incremental_Cost Year 5'!AI17*'1. Standard_Cost'!$D$25+'Incremental_Cost Year 5'!AJ17+'Incremental_Cost Year 5'!AL17+AK17</f>
        <v>0</v>
      </c>
      <c r="AN17" s="142">
        <f>AM17*'1. Standard_Cost'!$C$29</f>
        <v>0</v>
      </c>
      <c r="AO17" s="160"/>
      <c r="AQ17" s="20">
        <f t="shared" si="16"/>
        <v>0</v>
      </c>
      <c r="AR17" s="20">
        <f t="shared" si="17"/>
        <v>0</v>
      </c>
      <c r="AS17" s="20">
        <f t="shared" si="18"/>
        <v>0</v>
      </c>
      <c r="AT17" s="20">
        <f t="shared" si="19"/>
        <v>0</v>
      </c>
      <c r="AU17" s="24">
        <f t="shared" si="20"/>
        <v>0</v>
      </c>
      <c r="AV17" s="24"/>
      <c r="AW17" s="24"/>
      <c r="AX17" s="24"/>
      <c r="AY17" s="24"/>
      <c r="AZ17" s="24"/>
      <c r="BA17" s="24"/>
      <c r="BB17" s="25">
        <f t="shared" si="15"/>
        <v>0</v>
      </c>
    </row>
    <row r="18" spans="1:54" ht="36" customHeight="1" outlineLevel="2">
      <c r="A18" s="132"/>
      <c r="B18" s="136"/>
      <c r="C18" s="38"/>
      <c r="D18" s="84"/>
      <c r="E18" s="84"/>
      <c r="F18" s="84"/>
      <c r="G18" s="83"/>
      <c r="H18" s="209" t="s">
        <v>550</v>
      </c>
      <c r="I18" s="138"/>
      <c r="J18" s="139"/>
      <c r="K18" s="139"/>
      <c r="L18" s="140" t="str">
        <f>IF(I18&lt;&gt;0,((VLOOKUP(I18,'1. Standard_Cost'!$B$4:$D$9,2)+VLOOKUP(I18,'1. Standard_Cost'!$B$4:$D$9,3))*J18*K18),"0")</f>
        <v>0</v>
      </c>
      <c r="M18" s="175">
        <f>L18*'1. Standard_Cost'!$F$4</f>
        <v>0</v>
      </c>
      <c r="N18" s="141">
        <v>0</v>
      </c>
      <c r="O18" s="141">
        <v>0</v>
      </c>
      <c r="P18" s="141">
        <v>0</v>
      </c>
      <c r="Q18" s="141"/>
      <c r="R18" s="142">
        <f>'1. Standard_Cost'!$B$13*N18*P18</f>
        <v>0</v>
      </c>
      <c r="S18" s="142">
        <f>N18*O18*P18*'1. Standard_Cost'!$C$13</f>
        <v>0</v>
      </c>
      <c r="T18" s="142">
        <f>N18*P18*Q18*'1. Standard_Cost'!$D$13</f>
        <v>0</v>
      </c>
      <c r="U18" s="142">
        <f>N18*O18*'1. Standard_Cost'!$E$13</f>
        <v>0</v>
      </c>
      <c r="V18" s="141"/>
      <c r="W18" s="141"/>
      <c r="X18" s="141"/>
      <c r="Y18" s="142">
        <f>+V18*((X18*'1. Standard_Cost'!$B$17)+(W18*X18*'1. Standard_Cost'!$C$17))</f>
        <v>0</v>
      </c>
      <c r="Z18" s="141"/>
      <c r="AA18" s="141"/>
      <c r="AB18" s="142">
        <f>+Z18*'1. Standard_Cost'!$B$21+AA18*'1. Standard_Cost'!$C$21</f>
        <v>0</v>
      </c>
      <c r="AC18" s="143"/>
      <c r="AD18" s="144"/>
      <c r="AE18" s="142">
        <f>SUM(AD18,AC18,AB18,Y18,U18,T18,S18,R18)*'1. Standard_Cost'!$B$29</f>
        <v>0</v>
      </c>
      <c r="AF18" s="142">
        <f t="shared" si="11"/>
        <v>0</v>
      </c>
      <c r="AG18" s="141"/>
      <c r="AH18" s="141"/>
      <c r="AI18" s="141"/>
      <c r="AJ18" s="145"/>
      <c r="AK18" s="145"/>
      <c r="AL18" s="145"/>
      <c r="AM18" s="142">
        <f>AG18*'1. Standard_Cost'!$B$25+'Incremental_Cost Year 5'!AH18*'1. Standard_Cost'!$C$25+'Incremental_Cost Year 5'!AI18*'1. Standard_Cost'!$D$25+'Incremental_Cost Year 5'!AJ18+'Incremental_Cost Year 5'!AL18+AK18</f>
        <v>0</v>
      </c>
      <c r="AN18" s="142">
        <f>AM18*'1. Standard_Cost'!$C$29</f>
        <v>0</v>
      </c>
      <c r="AO18" s="160"/>
      <c r="AQ18" s="20">
        <f t="shared" si="16"/>
        <v>0</v>
      </c>
      <c r="AR18" s="20">
        <f t="shared" si="17"/>
        <v>0</v>
      </c>
      <c r="AS18" s="20">
        <f t="shared" si="18"/>
        <v>0</v>
      </c>
      <c r="AT18" s="20">
        <f t="shared" si="19"/>
        <v>0</v>
      </c>
      <c r="AU18" s="24">
        <f t="shared" si="20"/>
        <v>0</v>
      </c>
      <c r="AV18" s="24"/>
      <c r="AW18" s="24"/>
      <c r="AX18" s="24"/>
      <c r="AY18" s="24"/>
      <c r="AZ18" s="24"/>
      <c r="BA18" s="24"/>
      <c r="BB18" s="25">
        <f t="shared" si="15"/>
        <v>0</v>
      </c>
    </row>
    <row r="19" spans="1:54" ht="31.95" customHeight="1" outlineLevel="2">
      <c r="A19" s="132"/>
      <c r="B19" s="136"/>
      <c r="C19" s="38"/>
      <c r="D19" s="84"/>
      <c r="E19" s="84"/>
      <c r="F19" s="84"/>
      <c r="G19" s="83"/>
      <c r="H19" s="209" t="s">
        <v>554</v>
      </c>
      <c r="I19" s="138"/>
      <c r="J19" s="139"/>
      <c r="K19" s="139"/>
      <c r="L19" s="140" t="str">
        <f>IF(I19&lt;&gt;0,((VLOOKUP(I19,'1. Standard_Cost'!$B$4:$D$9,2)+VLOOKUP(I19,'1. Standard_Cost'!$B$4:$D$9,3))*J19*K19),"0")</f>
        <v>0</v>
      </c>
      <c r="M19" s="175">
        <f>L19*'1. Standard_Cost'!$F$4</f>
        <v>0</v>
      </c>
      <c r="N19" s="141">
        <v>0</v>
      </c>
      <c r="O19" s="141">
        <v>0</v>
      </c>
      <c r="P19" s="141">
        <v>0</v>
      </c>
      <c r="Q19" s="141"/>
      <c r="R19" s="142">
        <f>'1. Standard_Cost'!$B$13*N19*P19</f>
        <v>0</v>
      </c>
      <c r="S19" s="142">
        <f>N19*O19*P19*'1. Standard_Cost'!$C$13</f>
        <v>0</v>
      </c>
      <c r="T19" s="142">
        <f>N19*P19*Q19*'1. Standard_Cost'!$D$13</f>
        <v>0</v>
      </c>
      <c r="U19" s="142">
        <f>N19*O19*'1. Standard_Cost'!$E$13</f>
        <v>0</v>
      </c>
      <c r="V19" s="141"/>
      <c r="W19" s="141"/>
      <c r="X19" s="141"/>
      <c r="Y19" s="142">
        <f>+V19*((X19*'1. Standard_Cost'!$B$17)+(W19*X19*'1. Standard_Cost'!$C$17))</f>
        <v>0</v>
      </c>
      <c r="Z19" s="141"/>
      <c r="AA19" s="141"/>
      <c r="AB19" s="142">
        <f>+Z19*'1. Standard_Cost'!$B$21+AA19*'1. Standard_Cost'!$C$21</f>
        <v>0</v>
      </c>
      <c r="AC19" s="143"/>
      <c r="AD19" s="144"/>
      <c r="AE19" s="142">
        <f>SUM(AD19,AC19,AB19,Y19,U19,T19,S19,R19)*'1. Standard_Cost'!$B$29</f>
        <v>0</v>
      </c>
      <c r="AF19" s="142">
        <f t="shared" si="11"/>
        <v>0</v>
      </c>
      <c r="AG19" s="141"/>
      <c r="AH19" s="141"/>
      <c r="AI19" s="141"/>
      <c r="AJ19" s="145"/>
      <c r="AK19" s="145"/>
      <c r="AL19" s="145"/>
      <c r="AM19" s="142">
        <f>AG19*'1. Standard_Cost'!$B$25+'Incremental_Cost Year 5'!AH19*'1. Standard_Cost'!$C$25+'Incremental_Cost Year 5'!AI19*'1. Standard_Cost'!$D$25+'Incremental_Cost Year 5'!AJ19+'Incremental_Cost Year 5'!AL19+AK19</f>
        <v>0</v>
      </c>
      <c r="AN19" s="142">
        <f>AM19*'1. Standard_Cost'!$C$29</f>
        <v>0</v>
      </c>
      <c r="AO19" s="160"/>
      <c r="AQ19" s="20">
        <f t="shared" si="16"/>
        <v>0</v>
      </c>
      <c r="AR19" s="20">
        <f t="shared" si="17"/>
        <v>0</v>
      </c>
      <c r="AS19" s="20">
        <f t="shared" si="18"/>
        <v>0</v>
      </c>
      <c r="AT19" s="20">
        <f t="shared" si="19"/>
        <v>0</v>
      </c>
      <c r="AU19" s="24">
        <f t="shared" si="20"/>
        <v>0</v>
      </c>
      <c r="AV19" s="24"/>
      <c r="AW19" s="24"/>
      <c r="AX19" s="24"/>
      <c r="AY19" s="24"/>
      <c r="AZ19" s="24"/>
      <c r="BA19" s="24"/>
      <c r="BB19" s="25">
        <f t="shared" si="15"/>
        <v>0</v>
      </c>
    </row>
    <row r="20" spans="1:54" ht="19.2" customHeight="1" outlineLevel="2">
      <c r="A20" s="132"/>
      <c r="B20" s="136"/>
      <c r="C20" s="38"/>
      <c r="D20" s="84"/>
      <c r="E20" s="84"/>
      <c r="F20" s="84"/>
      <c r="G20" s="83"/>
      <c r="H20" s="209" t="s">
        <v>555</v>
      </c>
      <c r="I20" s="138"/>
      <c r="J20" s="139"/>
      <c r="K20" s="139"/>
      <c r="L20" s="140" t="str">
        <f>IF(I20&lt;&gt;0,((VLOOKUP(I20,'1. Standard_Cost'!$B$4:$D$9,2)+VLOOKUP(I20,'1. Standard_Cost'!$B$4:$D$9,3))*J20*K20),"0")</f>
        <v>0</v>
      </c>
      <c r="M20" s="175">
        <f>L20*'1. Standard_Cost'!$F$4</f>
        <v>0</v>
      </c>
      <c r="N20" s="141">
        <v>0</v>
      </c>
      <c r="O20" s="141">
        <v>0</v>
      </c>
      <c r="P20" s="141">
        <v>0</v>
      </c>
      <c r="Q20" s="141">
        <v>0</v>
      </c>
      <c r="R20" s="142">
        <f>'1. Standard_Cost'!$B$13*N20*P20</f>
        <v>0</v>
      </c>
      <c r="S20" s="142">
        <f>N20*O20*P20*'1. Standard_Cost'!$C$13</f>
        <v>0</v>
      </c>
      <c r="T20" s="142">
        <f>N20*P20*Q20*'1. Standard_Cost'!$D$13</f>
        <v>0</v>
      </c>
      <c r="U20" s="142">
        <f>N20*O20*'1. Standard_Cost'!$F$13</f>
        <v>0</v>
      </c>
      <c r="V20" s="141"/>
      <c r="W20" s="141"/>
      <c r="X20" s="141"/>
      <c r="Y20" s="142">
        <f>+V20*((X20*'1. Standard_Cost'!$B$17)+(W20*X20*'1. Standard_Cost'!$C$17))</f>
        <v>0</v>
      </c>
      <c r="Z20" s="141"/>
      <c r="AA20" s="141">
        <v>0</v>
      </c>
      <c r="AB20" s="142">
        <f>+Z20*'1. Standard_Cost'!$B$21+AA20*'1. Standard_Cost'!$C$21</f>
        <v>0</v>
      </c>
      <c r="AC20" s="143"/>
      <c r="AD20" s="144"/>
      <c r="AE20" s="142">
        <f>SUM(AD20,AC20,AB20,Y20,U20,T20,S20,R20)*'1. Standard_Cost'!$B$29</f>
        <v>0</v>
      </c>
      <c r="AF20" s="142">
        <f t="shared" si="11"/>
        <v>0</v>
      </c>
      <c r="AG20" s="141"/>
      <c r="AH20" s="141"/>
      <c r="AI20" s="141"/>
      <c r="AJ20" s="145"/>
      <c r="AK20" s="145"/>
      <c r="AL20" s="145"/>
      <c r="AM20" s="142">
        <f>AG20*'1. Standard_Cost'!$B$25+'Incremental_Cost Year 5'!AH20*'1. Standard_Cost'!$C$25+'Incremental_Cost Year 5'!AI20*'1. Standard_Cost'!$D$25+'Incremental_Cost Year 5'!AJ20+'Incremental_Cost Year 5'!AL20+AK20</f>
        <v>0</v>
      </c>
      <c r="AN20" s="142">
        <f>AM20*'1. Standard_Cost'!$C$29</f>
        <v>0</v>
      </c>
      <c r="AO20" s="160"/>
      <c r="AQ20" s="20">
        <f t="shared" si="16"/>
        <v>0</v>
      </c>
      <c r="AR20" s="20">
        <f t="shared" si="17"/>
        <v>0</v>
      </c>
      <c r="AS20" s="20">
        <f t="shared" si="18"/>
        <v>0</v>
      </c>
      <c r="AT20" s="20">
        <f t="shared" si="19"/>
        <v>0</v>
      </c>
      <c r="AU20" s="24"/>
      <c r="AV20" s="24"/>
      <c r="AW20" s="24"/>
      <c r="AX20" s="24"/>
      <c r="AY20" s="24"/>
      <c r="AZ20" s="24"/>
      <c r="BA20" s="24"/>
      <c r="BB20" s="25">
        <f t="shared" si="15"/>
        <v>0</v>
      </c>
    </row>
    <row r="21" spans="1:54" ht="28.2" customHeight="1" outlineLevel="1">
      <c r="A21" s="132"/>
      <c r="B21" s="136"/>
      <c r="C21" s="38"/>
      <c r="D21" s="84"/>
      <c r="E21" s="84"/>
      <c r="F21" s="84"/>
      <c r="G21" s="83"/>
      <c r="H21" s="209" t="s">
        <v>556</v>
      </c>
      <c r="I21" s="138"/>
      <c r="J21" s="139"/>
      <c r="K21" s="139"/>
      <c r="L21" s="140" t="str">
        <f>IF(I21&lt;&gt;0,((VLOOKUP(I21,'1. Standard_Cost'!$B$4:$D$9,2)+VLOOKUP(I21,'1. Standard_Cost'!$B$4:$D$9,3))*J21*K21),"0")</f>
        <v>0</v>
      </c>
      <c r="M21" s="175">
        <f>L21*'1. Standard_Cost'!$F$4</f>
        <v>0</v>
      </c>
      <c r="N21" s="141">
        <v>0</v>
      </c>
      <c r="O21" s="141">
        <v>0</v>
      </c>
      <c r="P21" s="141">
        <v>0</v>
      </c>
      <c r="Q21" s="141"/>
      <c r="R21" s="142">
        <f>'1. Standard_Cost'!$B$13*N21*P21</f>
        <v>0</v>
      </c>
      <c r="S21" s="142">
        <f>N21*O21*P21*'1. Standard_Cost'!$C$13</f>
        <v>0</v>
      </c>
      <c r="T21" s="142">
        <f>N21*P21*Q21*'1. Standard_Cost'!$D$13</f>
        <v>0</v>
      </c>
      <c r="U21" s="142">
        <f>N21*O21*'1. Standard_Cost'!$E$13</f>
        <v>0</v>
      </c>
      <c r="V21" s="141"/>
      <c r="W21" s="141"/>
      <c r="X21" s="141"/>
      <c r="Y21" s="142">
        <f>+V21*((X21*'1. Standard_Cost'!$B$17)+(W21*X21*'1. Standard_Cost'!$C$17))</f>
        <v>0</v>
      </c>
      <c r="Z21" s="141"/>
      <c r="AA21" s="141">
        <v>0</v>
      </c>
      <c r="AB21" s="142">
        <f>+Z21*'1. Standard_Cost'!$B$21+AA21*'1. Standard_Cost'!$C$21</f>
        <v>0</v>
      </c>
      <c r="AC21" s="143"/>
      <c r="AD21" s="144"/>
      <c r="AE21" s="142">
        <f>SUM(AD21,AC21,AB21,Y21,U21,T21,S21,R21)*'1. Standard_Cost'!$B$29</f>
        <v>0</v>
      </c>
      <c r="AF21" s="142">
        <f t="shared" si="11"/>
        <v>0</v>
      </c>
      <c r="AG21" s="141"/>
      <c r="AH21" s="141"/>
      <c r="AI21" s="141"/>
      <c r="AJ21" s="145"/>
      <c r="AK21" s="145"/>
      <c r="AL21" s="145"/>
      <c r="AM21" s="142">
        <f>AG21*'1. Standard_Cost'!$B$25+'Incremental_Cost Year 5'!AH21*'1. Standard_Cost'!$C$25+'Incremental_Cost Year 5'!AI21*'1. Standard_Cost'!$D$25+'Incremental_Cost Year 5'!AJ21+'Incremental_Cost Year 5'!AL21+AK21</f>
        <v>0</v>
      </c>
      <c r="AN21" s="142">
        <f>AM21*'1. Standard_Cost'!$C$29</f>
        <v>0</v>
      </c>
      <c r="AO21" s="160"/>
      <c r="AQ21" s="20">
        <f t="shared" si="16"/>
        <v>0</v>
      </c>
      <c r="AR21" s="20">
        <f t="shared" si="17"/>
        <v>0</v>
      </c>
      <c r="AS21" s="20">
        <f t="shared" si="18"/>
        <v>0</v>
      </c>
      <c r="AT21" s="20">
        <f t="shared" si="19"/>
        <v>0</v>
      </c>
      <c r="AU21" s="24">
        <f t="shared" si="20"/>
        <v>0</v>
      </c>
      <c r="AV21" s="24"/>
      <c r="AW21" s="24"/>
      <c r="AX21" s="24"/>
      <c r="AY21" s="24"/>
      <c r="AZ21" s="24"/>
      <c r="BA21" s="24"/>
      <c r="BB21" s="25">
        <f t="shared" si="15"/>
        <v>0</v>
      </c>
    </row>
    <row r="22" spans="1:54" ht="22.2" customHeight="1">
      <c r="A22" s="132"/>
      <c r="B22" s="136"/>
      <c r="C22" s="38"/>
      <c r="D22" s="84"/>
      <c r="E22" s="84"/>
      <c r="F22" s="84"/>
      <c r="G22" s="83"/>
      <c r="H22" s="209" t="s">
        <v>551</v>
      </c>
      <c r="I22" s="138"/>
      <c r="J22" s="139"/>
      <c r="K22" s="139"/>
      <c r="L22" s="140" t="str">
        <f>IF(I22&lt;&gt;0,((VLOOKUP(I22,'1. Standard_Cost'!$B$4:$D$9,2)+VLOOKUP(I22,'1. Standard_Cost'!$B$4:$D$9,3))*J22*K22),"0")</f>
        <v>0</v>
      </c>
      <c r="M22" s="175">
        <f>L22*'1. Standard_Cost'!$F$4</f>
        <v>0</v>
      </c>
      <c r="N22" s="141">
        <v>0</v>
      </c>
      <c r="O22" s="141">
        <v>0</v>
      </c>
      <c r="P22" s="141">
        <v>0</v>
      </c>
      <c r="Q22" s="141"/>
      <c r="R22" s="142">
        <f>'1. Standard_Cost'!$B$13*N22*P22</f>
        <v>0</v>
      </c>
      <c r="S22" s="142">
        <f>N22*O22*P22*'1. Standard_Cost'!$C$13</f>
        <v>0</v>
      </c>
      <c r="T22" s="142">
        <f>N22*P22*Q22*'1. Standard_Cost'!$D$13</f>
        <v>0</v>
      </c>
      <c r="U22" s="142">
        <f>N22*O22*'1. Standard_Cost'!$E$13</f>
        <v>0</v>
      </c>
      <c r="V22" s="141"/>
      <c r="W22" s="141"/>
      <c r="X22" s="141"/>
      <c r="Y22" s="142">
        <f>+V22*((X22*'1. Standard_Cost'!$B$17)+(W22*X22*'1. Standard_Cost'!$C$17))</f>
        <v>0</v>
      </c>
      <c r="Z22" s="141"/>
      <c r="AA22" s="141"/>
      <c r="AB22" s="142">
        <f>+Z22*'1. Standard_Cost'!$B$21+AA22*'1. Standard_Cost'!$C$21</f>
        <v>0</v>
      </c>
      <c r="AC22" s="143">
        <v>0</v>
      </c>
      <c r="AD22" s="144"/>
      <c r="AE22" s="142">
        <f>SUM(AD22,AC22,AB22,Y22,U22,T22,S22,R22)*'1. Standard_Cost'!$B$29</f>
        <v>0</v>
      </c>
      <c r="AF22" s="142">
        <f t="shared" si="11"/>
        <v>0</v>
      </c>
      <c r="AG22" s="141"/>
      <c r="AH22" s="141"/>
      <c r="AI22" s="141"/>
      <c r="AJ22" s="145"/>
      <c r="AK22" s="145"/>
      <c r="AL22" s="145"/>
      <c r="AM22" s="142">
        <f>AG22*'1. Standard_Cost'!$B$25+'Incremental_Cost Year 5'!AH22*'1. Standard_Cost'!$C$25+'Incremental_Cost Year 5'!AI22*'1. Standard_Cost'!$D$25+'Incremental_Cost Year 5'!AJ22+'Incremental_Cost Year 5'!AL22+AK22</f>
        <v>0</v>
      </c>
      <c r="AN22" s="142">
        <f>AM22*'1. Standard_Cost'!$C$29</f>
        <v>0</v>
      </c>
      <c r="AO22" s="160"/>
      <c r="AQ22" s="20">
        <f t="shared" si="16"/>
        <v>0</v>
      </c>
      <c r="AR22" s="20">
        <f t="shared" si="17"/>
        <v>0</v>
      </c>
      <c r="AS22" s="20">
        <f t="shared" si="18"/>
        <v>0</v>
      </c>
      <c r="AT22" s="20">
        <f t="shared" si="19"/>
        <v>0</v>
      </c>
      <c r="AU22" s="24">
        <f t="shared" si="20"/>
        <v>0</v>
      </c>
      <c r="AV22" s="24"/>
      <c r="AW22" s="24"/>
      <c r="AX22" s="24"/>
      <c r="AY22" s="24"/>
      <c r="AZ22" s="24"/>
      <c r="BA22" s="24"/>
      <c r="BB22" s="25">
        <f t="shared" si="15"/>
        <v>0</v>
      </c>
    </row>
    <row r="23" spans="1:54" ht="39.6" customHeight="1" outlineLevel="2">
      <c r="A23" s="132"/>
      <c r="B23" s="136"/>
      <c r="C23" s="38"/>
      <c r="D23" s="84"/>
      <c r="E23" s="84"/>
      <c r="F23" s="84"/>
      <c r="G23" s="83"/>
      <c r="H23" s="209" t="s">
        <v>557</v>
      </c>
      <c r="I23" s="138"/>
      <c r="J23" s="139"/>
      <c r="K23" s="139"/>
      <c r="L23" s="140" t="str">
        <f>IF(I23&lt;&gt;0,((VLOOKUP(I23,'1. Standard_Cost'!$B$4:$D$9,2)+VLOOKUP(I23,'1. Standard_Cost'!$B$4:$D$9,3))*J23*K23),"0")</f>
        <v>0</v>
      </c>
      <c r="M23" s="175">
        <f>L23*'1. Standard_Cost'!$F$4</f>
        <v>0</v>
      </c>
      <c r="N23" s="141">
        <v>0</v>
      </c>
      <c r="O23" s="141">
        <v>0</v>
      </c>
      <c r="P23" s="141">
        <v>0</v>
      </c>
      <c r="Q23" s="141"/>
      <c r="R23" s="142">
        <f>'1. Standard_Cost'!$B$13*N23*P23</f>
        <v>0</v>
      </c>
      <c r="S23" s="142">
        <f>N23*O23*P23*'1. Standard_Cost'!$C$13</f>
        <v>0</v>
      </c>
      <c r="T23" s="142">
        <f>N23*P23*Q23*'1. Standard_Cost'!$D$13</f>
        <v>0</v>
      </c>
      <c r="U23" s="142">
        <f>N23*O23*'1. Standard_Cost'!$E$13</f>
        <v>0</v>
      </c>
      <c r="V23" s="141"/>
      <c r="W23" s="141"/>
      <c r="X23" s="141"/>
      <c r="Y23" s="142">
        <f>+V23*((X23*'1. Standard_Cost'!$B$17)+(W23*X23*'1. Standard_Cost'!$C$17))</f>
        <v>0</v>
      </c>
      <c r="Z23" s="141"/>
      <c r="AA23" s="141"/>
      <c r="AB23" s="142">
        <f>+Z23*'1. Standard_Cost'!$B$21+AA23*'1. Standard_Cost'!$C$21</f>
        <v>0</v>
      </c>
      <c r="AC23" s="143"/>
      <c r="AD23" s="144"/>
      <c r="AE23" s="142">
        <f>SUM(AD23,AC23,AB23,Y23,U23,T23,S23,R23)*'1. Standard_Cost'!$B$29</f>
        <v>0</v>
      </c>
      <c r="AF23" s="142">
        <f t="shared" si="11"/>
        <v>0</v>
      </c>
      <c r="AG23" s="141"/>
      <c r="AH23" s="141"/>
      <c r="AI23" s="141"/>
      <c r="AJ23" s="145"/>
      <c r="AK23" s="145"/>
      <c r="AL23" s="145"/>
      <c r="AM23" s="142">
        <f>AG23*'1. Standard_Cost'!$B$25+'Incremental_Cost Year 5'!AH23*'1. Standard_Cost'!$C$25+'Incremental_Cost Year 5'!AI23*'1. Standard_Cost'!$D$25+'Incremental_Cost Year 5'!AJ23+'Incremental_Cost Year 5'!AL23+AK23</f>
        <v>0</v>
      </c>
      <c r="AN23" s="142">
        <f>AM23*'1. Standard_Cost'!$C$29</f>
        <v>0</v>
      </c>
      <c r="AO23" s="160"/>
      <c r="AQ23" s="20">
        <f t="shared" si="16"/>
        <v>0</v>
      </c>
      <c r="AR23" s="20">
        <f t="shared" si="17"/>
        <v>0</v>
      </c>
      <c r="AS23" s="20">
        <f t="shared" si="18"/>
        <v>0</v>
      </c>
      <c r="AT23" s="20">
        <f t="shared" si="19"/>
        <v>0</v>
      </c>
      <c r="AU23" s="24">
        <f t="shared" si="20"/>
        <v>0</v>
      </c>
      <c r="AV23" s="24"/>
      <c r="AW23" s="24"/>
      <c r="AX23" s="24"/>
      <c r="AY23" s="24"/>
      <c r="AZ23" s="24"/>
      <c r="BA23" s="24"/>
      <c r="BB23" s="25">
        <f t="shared" si="15"/>
        <v>0</v>
      </c>
    </row>
    <row r="24" spans="1:54" ht="158.4" customHeight="1" outlineLevel="2">
      <c r="A24" s="132"/>
      <c r="B24" s="136"/>
      <c r="C24" s="38"/>
      <c r="D24" s="84"/>
      <c r="E24" s="84"/>
      <c r="F24" s="84"/>
      <c r="G24" s="83"/>
      <c r="H24" s="209" t="s">
        <v>559</v>
      </c>
      <c r="I24" s="138"/>
      <c r="J24" s="139"/>
      <c r="K24" s="139"/>
      <c r="L24" s="140" t="str">
        <f>IF(I24&lt;&gt;0,((VLOOKUP(I24,'1. Standard_Cost'!$B$4:$D$9,2)+VLOOKUP(I24,'1. Standard_Cost'!$B$4:$D$9,3))*J24*K24),"0")</f>
        <v>0</v>
      </c>
      <c r="M24" s="140">
        <f>L24*'1. Standard_Cost'!$F$4</f>
        <v>0</v>
      </c>
      <c r="N24" s="141">
        <v>10</v>
      </c>
      <c r="O24" s="141">
        <v>2</v>
      </c>
      <c r="P24" s="141">
        <v>20</v>
      </c>
      <c r="Q24" s="141"/>
      <c r="R24" s="142">
        <f>'1. Standard_Cost'!$B$13*N24*P24</f>
        <v>400000</v>
      </c>
      <c r="S24" s="142">
        <f>N24*O24*P24*'1. Standard_Cost'!$C$13</f>
        <v>600000</v>
      </c>
      <c r="T24" s="142">
        <f>N24*P24*Q24*'1. Standard_Cost'!$D$13</f>
        <v>0</v>
      </c>
      <c r="U24" s="142">
        <f>N24*O24*'1. Standard_Cost'!$F$13</f>
        <v>0</v>
      </c>
      <c r="V24" s="141"/>
      <c r="W24" s="141"/>
      <c r="X24" s="141"/>
      <c r="Y24" s="142">
        <f>+V24*((X24*'1. Standard_Cost'!$B$17)+(W24*X24*'1. Standard_Cost'!$C$17))</f>
        <v>0</v>
      </c>
      <c r="Z24" s="141"/>
      <c r="AA24" s="141">
        <f>10*2+2</f>
        <v>22</v>
      </c>
      <c r="AB24" s="142">
        <f>+Z24*'1. Standard_Cost'!$B$21+AA24*'1. Standard_Cost'!$C$21</f>
        <v>418000</v>
      </c>
      <c r="AC24" s="143">
        <f>250*200</f>
        <v>50000</v>
      </c>
      <c r="AD24" s="144"/>
      <c r="AE24" s="142">
        <f>SUM(AD24,AC24,AB24,Y24,U24,T24,S24,R24)*'1. Standard_Cost'!$B$29</f>
        <v>293600</v>
      </c>
      <c r="AF24" s="142">
        <f t="shared" si="11"/>
        <v>1761600</v>
      </c>
      <c r="AG24" s="141"/>
      <c r="AH24" s="141"/>
      <c r="AI24" s="141"/>
      <c r="AJ24" s="145"/>
      <c r="AK24" s="145"/>
      <c r="AL24" s="145"/>
      <c r="AM24" s="142">
        <f>AG24*'1. Standard_Cost'!$B$25+'Incremental_Cost Year 5'!AH24*'1. Standard_Cost'!$C$25+'Incremental_Cost Year 5'!AI24*'1. Standard_Cost'!$D$25+'Incremental_Cost Year 5'!AJ24+'Incremental_Cost Year 5'!AL24+AK24</f>
        <v>0</v>
      </c>
      <c r="AN24" s="142">
        <f>AM24*'1. Standard_Cost'!$C$29</f>
        <v>0</v>
      </c>
      <c r="AO24" s="160"/>
      <c r="AQ24" s="20">
        <f t="shared" si="16"/>
        <v>0</v>
      </c>
      <c r="AR24" s="20">
        <f t="shared" si="17"/>
        <v>1761600</v>
      </c>
      <c r="AS24" s="20">
        <f t="shared" si="18"/>
        <v>0</v>
      </c>
      <c r="AT24" s="20">
        <f t="shared" si="19"/>
        <v>1761600</v>
      </c>
      <c r="AU24" s="24">
        <v>0</v>
      </c>
      <c r="AV24" s="24"/>
      <c r="AW24" s="24"/>
      <c r="AX24" s="24"/>
      <c r="AY24" s="24"/>
      <c r="AZ24" s="24">
        <v>1761600</v>
      </c>
      <c r="BA24" s="24"/>
      <c r="BB24" s="25">
        <f t="shared" si="15"/>
        <v>0</v>
      </c>
    </row>
    <row r="25" spans="1:54" ht="93" customHeight="1" outlineLevel="2">
      <c r="A25" s="132"/>
      <c r="B25" s="136"/>
      <c r="C25" s="38"/>
      <c r="D25" s="84"/>
      <c r="E25" s="84"/>
      <c r="F25" s="84"/>
      <c r="G25" s="83"/>
      <c r="H25" s="209" t="s">
        <v>547</v>
      </c>
      <c r="I25" s="138"/>
      <c r="J25" s="185"/>
      <c r="K25" s="185"/>
      <c r="L25" s="140"/>
      <c r="M25" s="140">
        <f>L25*'1. Standard_Cost'!$F$4</f>
        <v>0</v>
      </c>
      <c r="N25" s="141"/>
      <c r="O25" s="141"/>
      <c r="P25" s="141"/>
      <c r="Q25" s="141"/>
      <c r="R25" s="142">
        <f>'1. Standard_Cost'!$B$13*N25*P25</f>
        <v>0</v>
      </c>
      <c r="S25" s="142">
        <f>N25*O25*P25*'1. Standard_Cost'!$C$13</f>
        <v>0</v>
      </c>
      <c r="T25" s="142">
        <f>N25*P25*Q25*'1. Standard_Cost'!$D$13</f>
        <v>0</v>
      </c>
      <c r="U25" s="142">
        <f>N25*O25*'1. Standard_Cost'!$E$13</f>
        <v>0</v>
      </c>
      <c r="V25" s="141"/>
      <c r="W25" s="141"/>
      <c r="X25" s="141"/>
      <c r="Y25" s="142">
        <f>+V25*((X25*'1. Standard_Cost'!$B$17)+(W25*X25*'1. Standard_Cost'!$C$17))</f>
        <v>0</v>
      </c>
      <c r="Z25" s="141"/>
      <c r="AA25" s="141"/>
      <c r="AB25" s="142">
        <f>+Z25*'1. Standard_Cost'!$B$21+AA25*'1. Standard_Cost'!$C$21</f>
        <v>0</v>
      </c>
      <c r="AC25" s="143"/>
      <c r="AD25" s="144"/>
      <c r="AE25" s="142">
        <f>SUM(AD25,AC25,AB25,Y25,U25,T25,S25,R25)*'1. Standard_Cost'!$B$29</f>
        <v>0</v>
      </c>
      <c r="AF25" s="142">
        <f t="shared" si="11"/>
        <v>0</v>
      </c>
      <c r="AG25" s="141"/>
      <c r="AH25" s="141"/>
      <c r="AI25" s="141"/>
      <c r="AJ25" s="145"/>
      <c r="AK25" s="145"/>
      <c r="AL25" s="145"/>
      <c r="AM25" s="142">
        <f>AG25*'1. Standard_Cost'!$B$25+'Incremental_Cost Year 5'!AH25*'1. Standard_Cost'!$C$25+'Incremental_Cost Year 5'!AI25*'1. Standard_Cost'!$D$25+'Incremental_Cost Year 5'!AJ25+'Incremental_Cost Year 5'!AL25+AK25</f>
        <v>0</v>
      </c>
      <c r="AN25" s="142">
        <f>AM25*'1. Standard_Cost'!$C$29</f>
        <v>0</v>
      </c>
      <c r="AO25" s="160"/>
      <c r="AQ25" s="20">
        <f t="shared" si="16"/>
        <v>0</v>
      </c>
      <c r="AR25" s="20">
        <f t="shared" si="17"/>
        <v>0</v>
      </c>
      <c r="AS25" s="20">
        <f t="shared" si="18"/>
        <v>0</v>
      </c>
      <c r="AT25" s="20">
        <f t="shared" si="19"/>
        <v>0</v>
      </c>
      <c r="AU25" s="24">
        <f t="shared" ref="AU25:AU29" si="21">AT25</f>
        <v>0</v>
      </c>
      <c r="AV25" s="24"/>
      <c r="AW25" s="24"/>
      <c r="AX25" s="24"/>
      <c r="AY25" s="24"/>
      <c r="AZ25" s="24"/>
      <c r="BA25" s="24"/>
      <c r="BB25" s="25">
        <f t="shared" si="15"/>
        <v>0</v>
      </c>
    </row>
    <row r="26" spans="1:54" ht="24" customHeight="1" outlineLevel="2">
      <c r="A26" s="132"/>
      <c r="B26" s="136"/>
      <c r="C26" s="38"/>
      <c r="D26" s="84"/>
      <c r="E26" s="84"/>
      <c r="F26" s="84"/>
      <c r="G26" s="83"/>
      <c r="H26" s="209" t="s">
        <v>544</v>
      </c>
      <c r="I26" s="138" t="s">
        <v>4</v>
      </c>
      <c r="J26" s="185">
        <v>6</v>
      </c>
      <c r="K26" s="185">
        <v>1</v>
      </c>
      <c r="L26" s="140">
        <f>IF(I26&lt;&gt;0,((VLOOKUP(I26,'1. Standard_Cost'!$B$4:$D$9,2)+VLOOKUP(I26,'1. Standard_Cost'!$B$4:$D$9,3))*J26*K26),"0")</f>
        <v>484500</v>
      </c>
      <c r="M26" s="140">
        <f>L26*'1. Standard_Cost'!$F$4</f>
        <v>80911.5</v>
      </c>
      <c r="N26" s="141"/>
      <c r="O26" s="141"/>
      <c r="P26" s="141"/>
      <c r="Q26" s="141"/>
      <c r="R26" s="142">
        <f>'1. Standard_Cost'!$B$13*N26*P26</f>
        <v>0</v>
      </c>
      <c r="S26" s="142">
        <f>N26*O26*P26*'1. Standard_Cost'!$C$13</f>
        <v>0</v>
      </c>
      <c r="T26" s="142">
        <f>N26*P26*Q26*'1. Standard_Cost'!$D$13</f>
        <v>0</v>
      </c>
      <c r="U26" s="142">
        <f>N26*O26*'1. Standard_Cost'!$E$13</f>
        <v>0</v>
      </c>
      <c r="V26" s="141"/>
      <c r="W26" s="141"/>
      <c r="X26" s="141"/>
      <c r="Y26" s="142">
        <f>+V26*((X26*'1. Standard_Cost'!$B$17)+(W26*X26*'1. Standard_Cost'!$C$17))</f>
        <v>0</v>
      </c>
      <c r="Z26" s="141"/>
      <c r="AA26" s="141"/>
      <c r="AB26" s="142">
        <f>+Z26*'1. Standard_Cost'!$B$21+AA26*'1. Standard_Cost'!$C$21</f>
        <v>0</v>
      </c>
      <c r="AC26" s="143">
        <f>40*1500</f>
        <v>60000</v>
      </c>
      <c r="AD26" s="144"/>
      <c r="AE26" s="142">
        <f>SUM(AD26,AC26,AB26,Y26,U26,T26,S26,R26)*'1. Standard_Cost'!$B$29</f>
        <v>12000</v>
      </c>
      <c r="AF26" s="142">
        <f t="shared" si="11"/>
        <v>72000</v>
      </c>
      <c r="AG26" s="141"/>
      <c r="AH26" s="141"/>
      <c r="AI26" s="141"/>
      <c r="AJ26" s="145"/>
      <c r="AK26" s="145"/>
      <c r="AL26" s="145"/>
      <c r="AM26" s="142">
        <f>AG26*'1. Standard_Cost'!$B$25+'Incremental_Cost Year 5'!AH26*'1. Standard_Cost'!$C$25+'Incremental_Cost Year 5'!AI26*'1. Standard_Cost'!$D$25+'Incremental_Cost Year 5'!AJ26+'Incremental_Cost Year 5'!AL26+AK26</f>
        <v>0</v>
      </c>
      <c r="AN26" s="142">
        <f>AM26*'1. Standard_Cost'!$C$29</f>
        <v>0</v>
      </c>
      <c r="AO26" s="160"/>
      <c r="AQ26" s="20">
        <f t="shared" si="16"/>
        <v>565411.5</v>
      </c>
      <c r="AR26" s="20">
        <f t="shared" si="17"/>
        <v>72000</v>
      </c>
      <c r="AS26" s="20">
        <f t="shared" si="18"/>
        <v>0</v>
      </c>
      <c r="AT26" s="20">
        <f t="shared" si="19"/>
        <v>637411.5</v>
      </c>
      <c r="AU26" s="24">
        <f t="shared" si="21"/>
        <v>637411.5</v>
      </c>
      <c r="AV26" s="24"/>
      <c r="AW26" s="24"/>
      <c r="AX26" s="24"/>
      <c r="AY26" s="24"/>
      <c r="AZ26" s="24"/>
      <c r="BA26" s="24"/>
      <c r="BB26" s="25">
        <f t="shared" si="15"/>
        <v>0</v>
      </c>
    </row>
    <row r="27" spans="1:54" ht="27.6" customHeight="1" outlineLevel="1">
      <c r="A27" s="132"/>
      <c r="B27" s="136"/>
      <c r="C27" s="38"/>
      <c r="D27" s="84"/>
      <c r="E27" s="84"/>
      <c r="F27" s="84"/>
      <c r="G27" s="83"/>
      <c r="H27" s="209" t="s">
        <v>545</v>
      </c>
      <c r="I27" s="138" t="s">
        <v>4</v>
      </c>
      <c r="J27" s="185">
        <v>3</v>
      </c>
      <c r="K27" s="185">
        <v>1</v>
      </c>
      <c r="L27" s="140">
        <f>IF(I27&lt;&gt;0,((VLOOKUP(I27,'1. Standard_Cost'!$B$4:$D$9,2)+VLOOKUP(I27,'1. Standard_Cost'!$B$4:$D$9,3))*J27*K27),"0")</f>
        <v>242250</v>
      </c>
      <c r="M27" s="140">
        <f>L27*'1. Standard_Cost'!$F$4</f>
        <v>40455.75</v>
      </c>
      <c r="N27" s="141"/>
      <c r="O27" s="141"/>
      <c r="P27" s="141"/>
      <c r="Q27" s="141"/>
      <c r="R27" s="142">
        <f>'1. Standard_Cost'!$B$13*N27*P27</f>
        <v>0</v>
      </c>
      <c r="S27" s="142">
        <f>N27*O27*P27*'1. Standard_Cost'!$C$13</f>
        <v>0</v>
      </c>
      <c r="T27" s="142">
        <f>N27*P27*Q27*'1. Standard_Cost'!$D$13</f>
        <v>0</v>
      </c>
      <c r="U27" s="142">
        <f>N27*O27*'1. Standard_Cost'!$E$13</f>
        <v>0</v>
      </c>
      <c r="V27" s="141"/>
      <c r="W27" s="141"/>
      <c r="X27" s="141"/>
      <c r="Y27" s="142">
        <f>+V27*((X27*'1. Standard_Cost'!$B$17)+(W27*X27*'1. Standard_Cost'!$C$17))</f>
        <v>0</v>
      </c>
      <c r="Z27" s="141"/>
      <c r="AA27" s="141"/>
      <c r="AB27" s="142">
        <f>+Z27*'1. Standard_Cost'!$B$21+AA27*'1. Standard_Cost'!$C$21</f>
        <v>0</v>
      </c>
      <c r="AC27" s="143">
        <f>40*1500</f>
        <v>60000</v>
      </c>
      <c r="AD27" s="144"/>
      <c r="AE27" s="142">
        <f>SUM(AD27,AC27,AB27,Y27,U27,T27,S27,R27)*'1. Standard_Cost'!$B$29</f>
        <v>12000</v>
      </c>
      <c r="AF27" s="142">
        <f t="shared" si="11"/>
        <v>72000</v>
      </c>
      <c r="AG27" s="141"/>
      <c r="AH27" s="141"/>
      <c r="AI27" s="141"/>
      <c r="AJ27" s="145"/>
      <c r="AK27" s="145"/>
      <c r="AL27" s="145"/>
      <c r="AM27" s="142">
        <f>AG27*'1. Standard_Cost'!$B$25+'Incremental_Cost Year 5'!AH27*'1. Standard_Cost'!$C$25+'Incremental_Cost Year 5'!AI27*'1. Standard_Cost'!$D$25+'Incremental_Cost Year 5'!AJ27+'Incremental_Cost Year 5'!AL27+AK27</f>
        <v>0</v>
      </c>
      <c r="AN27" s="142">
        <f>AM27*'1. Standard_Cost'!$C$29</f>
        <v>0</v>
      </c>
      <c r="AO27" s="160"/>
      <c r="AQ27" s="20">
        <f t="shared" si="16"/>
        <v>282705.75</v>
      </c>
      <c r="AR27" s="20">
        <f t="shared" si="17"/>
        <v>72000</v>
      </c>
      <c r="AS27" s="20">
        <f t="shared" si="18"/>
        <v>0</v>
      </c>
      <c r="AT27" s="20">
        <f t="shared" si="19"/>
        <v>354705.75</v>
      </c>
      <c r="AU27" s="24">
        <f t="shared" si="21"/>
        <v>354705.75</v>
      </c>
      <c r="AV27" s="24"/>
      <c r="AW27" s="24"/>
      <c r="AX27" s="24"/>
      <c r="AY27" s="24"/>
      <c r="AZ27" s="24"/>
      <c r="BA27" s="24"/>
      <c r="BB27" s="25">
        <f t="shared" si="15"/>
        <v>0</v>
      </c>
    </row>
    <row r="28" spans="1:54" ht="25.95" customHeight="1" outlineLevel="2">
      <c r="A28" s="132"/>
      <c r="B28" s="136"/>
      <c r="C28" s="38"/>
      <c r="D28" s="84"/>
      <c r="E28" s="84"/>
      <c r="F28" s="84"/>
      <c r="G28" s="83"/>
      <c r="H28" s="209" t="s">
        <v>546</v>
      </c>
      <c r="I28" s="138"/>
      <c r="J28" s="185"/>
      <c r="K28" s="185"/>
      <c r="L28" s="140" t="str">
        <f>IF(I28&lt;&gt;0,((VLOOKUP(I28,'1. Standard_Cost'!$B$4:$D$9,2)+VLOOKUP(I28,'1. Standard_Cost'!$B$4:$D$9,3))*J28*K28),"0")</f>
        <v>0</v>
      </c>
      <c r="M28" s="140">
        <f>L28*'1. Standard_Cost'!$F$4</f>
        <v>0</v>
      </c>
      <c r="N28" s="141"/>
      <c r="O28" s="141"/>
      <c r="P28" s="141"/>
      <c r="Q28" s="141"/>
      <c r="R28" s="142">
        <f>'1. Standard_Cost'!$B$13*N28*P28</f>
        <v>0</v>
      </c>
      <c r="S28" s="142">
        <f>N28*O28*P28*'1. Standard_Cost'!$C$13</f>
        <v>0</v>
      </c>
      <c r="T28" s="142">
        <f>N28*P28*Q28*'1. Standard_Cost'!$D$13</f>
        <v>0</v>
      </c>
      <c r="U28" s="142">
        <f>N28*O28*'1. Standard_Cost'!$E$13</f>
        <v>0</v>
      </c>
      <c r="V28" s="141"/>
      <c r="W28" s="141"/>
      <c r="X28" s="141"/>
      <c r="Y28" s="142">
        <f>+V28*((X28*'1. Standard_Cost'!$B$17)+(W28*X28*'1. Standard_Cost'!$C$17))</f>
        <v>0</v>
      </c>
      <c r="Z28" s="141"/>
      <c r="AA28" s="141"/>
      <c r="AB28" s="142">
        <f>+Z28*'1. Standard_Cost'!$B$21+AA28*'1. Standard_Cost'!$C$21</f>
        <v>0</v>
      </c>
      <c r="AC28" s="143">
        <f>40*1500</f>
        <v>60000</v>
      </c>
      <c r="AD28" s="144"/>
      <c r="AE28" s="142">
        <f>SUM(AD28,AC28,AB28,Y28,U28,T28,S28,R28)*'1. Standard_Cost'!$B$29</f>
        <v>12000</v>
      </c>
      <c r="AF28" s="142">
        <f t="shared" si="11"/>
        <v>72000</v>
      </c>
      <c r="AG28" s="141"/>
      <c r="AH28" s="141"/>
      <c r="AI28" s="141"/>
      <c r="AJ28" s="145"/>
      <c r="AK28" s="145"/>
      <c r="AL28" s="145"/>
      <c r="AM28" s="142">
        <f>AG28*'1. Standard_Cost'!$B$25+'Incremental_Cost Year 5'!AH28*'1. Standard_Cost'!$C$25+'Incremental_Cost Year 5'!AI28*'1. Standard_Cost'!$D$25+'Incremental_Cost Year 5'!AJ28+'Incremental_Cost Year 5'!AL28+AK28</f>
        <v>0</v>
      </c>
      <c r="AN28" s="142">
        <f>AM28*'1. Standard_Cost'!$C$29</f>
        <v>0</v>
      </c>
      <c r="AO28" s="160"/>
      <c r="AQ28" s="20">
        <f t="shared" si="16"/>
        <v>0</v>
      </c>
      <c r="AR28" s="20">
        <f t="shared" si="17"/>
        <v>72000</v>
      </c>
      <c r="AS28" s="20">
        <f t="shared" si="18"/>
        <v>0</v>
      </c>
      <c r="AT28" s="20">
        <f t="shared" si="19"/>
        <v>72000</v>
      </c>
      <c r="AU28" s="24">
        <f t="shared" si="21"/>
        <v>72000</v>
      </c>
      <c r="AV28" s="24"/>
      <c r="AW28" s="24"/>
      <c r="AX28" s="24"/>
      <c r="AY28" s="24"/>
      <c r="AZ28" s="24"/>
      <c r="BA28" s="24"/>
      <c r="BB28" s="25">
        <f t="shared" si="15"/>
        <v>0</v>
      </c>
    </row>
    <row r="29" spans="1:54" ht="46.95" customHeight="1" outlineLevel="2">
      <c r="A29" s="132"/>
      <c r="B29" s="136"/>
      <c r="C29" s="38"/>
      <c r="D29" s="84"/>
      <c r="E29" s="84"/>
      <c r="F29" s="84"/>
      <c r="G29" s="83"/>
      <c r="H29" s="209" t="s">
        <v>548</v>
      </c>
      <c r="I29" s="138" t="s">
        <v>4</v>
      </c>
      <c r="J29" s="185">
        <v>0.2</v>
      </c>
      <c r="K29" s="185">
        <v>1</v>
      </c>
      <c r="L29" s="140">
        <f>IF(I29&lt;&gt;0,((VLOOKUP(I29,'1. Standard_Cost'!$B$4:$D$9,2)+VLOOKUP(I29,'1. Standard_Cost'!$B$4:$D$9,3))*J29*K29),"0")</f>
        <v>16150</v>
      </c>
      <c r="M29" s="140">
        <f>L29*'1. Standard_Cost'!$F$4</f>
        <v>2697.05</v>
      </c>
      <c r="N29" s="141"/>
      <c r="O29" s="141"/>
      <c r="P29" s="141"/>
      <c r="Q29" s="141"/>
      <c r="R29" s="142">
        <f>'1. Standard_Cost'!$B$13*N29*P29</f>
        <v>0</v>
      </c>
      <c r="S29" s="142">
        <f>N29*O29*P29*'1. Standard_Cost'!$C$13</f>
        <v>0</v>
      </c>
      <c r="T29" s="142">
        <f>N29*P29*Q29*'1. Standard_Cost'!$D$13</f>
        <v>0</v>
      </c>
      <c r="U29" s="142">
        <f>N29*O29*'1. Standard_Cost'!$E$13</f>
        <v>0</v>
      </c>
      <c r="V29" s="141"/>
      <c r="W29" s="141"/>
      <c r="X29" s="141"/>
      <c r="Y29" s="142">
        <f>+V29*((X29*'1. Standard_Cost'!$B$17)+(W29*X29*'1. Standard_Cost'!$C$17))</f>
        <v>0</v>
      </c>
      <c r="Z29" s="141"/>
      <c r="AA29" s="141"/>
      <c r="AB29" s="142">
        <f>+Z29*'1. Standard_Cost'!$B$21+AA29*'1. Standard_Cost'!$C$21</f>
        <v>0</v>
      </c>
      <c r="AC29" s="143">
        <v>0</v>
      </c>
      <c r="AD29" s="144"/>
      <c r="AE29" s="142">
        <f>SUM(AD29,AC29,AB29,Y29,U29,T29,S29,R29)*'1. Standard_Cost'!$B$29</f>
        <v>0</v>
      </c>
      <c r="AF29" s="142">
        <f t="shared" si="11"/>
        <v>0</v>
      </c>
      <c r="AG29" s="141"/>
      <c r="AH29" s="141"/>
      <c r="AI29" s="141"/>
      <c r="AJ29" s="145"/>
      <c r="AK29" s="145"/>
      <c r="AL29" s="145"/>
      <c r="AM29" s="142">
        <f>AG29*'1. Standard_Cost'!$B$25+'Incremental_Cost Year 5'!AH29*'1. Standard_Cost'!$C$25+'Incremental_Cost Year 5'!AI29*'1. Standard_Cost'!$D$25+'Incremental_Cost Year 5'!AJ29+'Incremental_Cost Year 5'!AL29+AK29</f>
        <v>0</v>
      </c>
      <c r="AN29" s="142">
        <f>AM29*'1. Standard_Cost'!$C$29</f>
        <v>0</v>
      </c>
      <c r="AO29" s="160"/>
      <c r="AQ29" s="20">
        <f t="shared" si="16"/>
        <v>18847.05</v>
      </c>
      <c r="AR29" s="20">
        <f t="shared" si="17"/>
        <v>0</v>
      </c>
      <c r="AS29" s="20">
        <f t="shared" si="18"/>
        <v>0</v>
      </c>
      <c r="AT29" s="20">
        <f t="shared" si="19"/>
        <v>18847.05</v>
      </c>
      <c r="AU29" s="24">
        <f t="shared" si="21"/>
        <v>18847.05</v>
      </c>
      <c r="AV29" s="24"/>
      <c r="AW29" s="24"/>
      <c r="AX29" s="24"/>
      <c r="AY29" s="24"/>
      <c r="AZ29" s="24"/>
      <c r="BA29" s="24"/>
      <c r="BB29" s="25">
        <f t="shared" si="15"/>
        <v>0</v>
      </c>
    </row>
    <row r="30" spans="1:54" ht="69" outlineLevel="1">
      <c r="A30" s="132"/>
      <c r="B30" s="136"/>
      <c r="C30" s="38"/>
      <c r="D30" s="46" t="s">
        <v>581</v>
      </c>
      <c r="E30" s="86" t="s">
        <v>397</v>
      </c>
      <c r="F30" s="88" t="s">
        <v>433</v>
      </c>
      <c r="G30" s="88" t="s">
        <v>434</v>
      </c>
      <c r="H30" s="180" t="s">
        <v>53</v>
      </c>
      <c r="I30" s="146"/>
      <c r="J30" s="146"/>
      <c r="K30" s="146"/>
      <c r="L30" s="147">
        <f>SUM(L12:L29)</f>
        <v>742900</v>
      </c>
      <c r="M30" s="147">
        <f>SUM(M12:M29)</f>
        <v>124064.3</v>
      </c>
      <c r="N30" s="146"/>
      <c r="O30" s="146"/>
      <c r="P30" s="146"/>
      <c r="Q30" s="146"/>
      <c r="R30" s="147">
        <f t="shared" ref="R30:U30" si="22">SUM(R12:R29)</f>
        <v>400000</v>
      </c>
      <c r="S30" s="147">
        <f t="shared" si="22"/>
        <v>600000</v>
      </c>
      <c r="T30" s="147">
        <f t="shared" si="22"/>
        <v>0</v>
      </c>
      <c r="U30" s="147">
        <f t="shared" si="22"/>
        <v>0</v>
      </c>
      <c r="V30" s="146"/>
      <c r="W30" s="146"/>
      <c r="X30" s="146"/>
      <c r="Y30" s="147">
        <f>SUM(Y12:Y29)</f>
        <v>0</v>
      </c>
      <c r="Z30" s="146"/>
      <c r="AA30" s="146"/>
      <c r="AB30" s="147">
        <f t="shared" ref="AB30:AF30" si="23">SUM(AB12:AB29)</f>
        <v>418000</v>
      </c>
      <c r="AC30" s="147">
        <f t="shared" si="23"/>
        <v>230000</v>
      </c>
      <c r="AD30" s="147">
        <f t="shared" si="23"/>
        <v>0</v>
      </c>
      <c r="AE30" s="147">
        <f t="shared" si="23"/>
        <v>329600</v>
      </c>
      <c r="AF30" s="147">
        <f t="shared" si="23"/>
        <v>1977600</v>
      </c>
      <c r="AG30" s="146"/>
      <c r="AH30" s="146"/>
      <c r="AI30" s="146"/>
      <c r="AJ30" s="147">
        <f t="shared" ref="AJ30:AN30" si="24">SUM(AJ12:AJ29)</f>
        <v>0</v>
      </c>
      <c r="AK30" s="147">
        <f t="shared" si="24"/>
        <v>0</v>
      </c>
      <c r="AL30" s="147">
        <f t="shared" si="24"/>
        <v>0</v>
      </c>
      <c r="AM30" s="147">
        <f t="shared" si="24"/>
        <v>0</v>
      </c>
      <c r="AN30" s="147">
        <f t="shared" si="24"/>
        <v>0</v>
      </c>
      <c r="AO30" s="166"/>
      <c r="AP30" s="32"/>
      <c r="AQ30" s="147">
        <f>SUM(AQ12:AQ29)</f>
        <v>866964.3</v>
      </c>
      <c r="AR30" s="147">
        <f t="shared" ref="AR30:BA30" si="25">SUM(AR12:AR29)</f>
        <v>1977600</v>
      </c>
      <c r="AS30" s="147">
        <f t="shared" si="25"/>
        <v>0</v>
      </c>
      <c r="AT30" s="147">
        <f t="shared" si="25"/>
        <v>2844564.3</v>
      </c>
      <c r="AU30" s="147">
        <f t="shared" si="25"/>
        <v>1082964.3</v>
      </c>
      <c r="AV30" s="147">
        <f t="shared" si="25"/>
        <v>0</v>
      </c>
      <c r="AW30" s="147">
        <f t="shared" si="25"/>
        <v>0</v>
      </c>
      <c r="AX30" s="147">
        <f t="shared" si="25"/>
        <v>0</v>
      </c>
      <c r="AY30" s="147">
        <f t="shared" si="25"/>
        <v>0</v>
      </c>
      <c r="AZ30" s="147">
        <f t="shared" si="25"/>
        <v>1761600</v>
      </c>
      <c r="BA30" s="147">
        <f t="shared" si="25"/>
        <v>0</v>
      </c>
      <c r="BB30" s="25">
        <f t="shared" si="15"/>
        <v>0</v>
      </c>
    </row>
    <row r="31" spans="1:54" ht="93.6" outlineLevel="2">
      <c r="A31" s="132"/>
      <c r="B31" s="136"/>
      <c r="C31" s="38"/>
      <c r="D31" s="137"/>
      <c r="E31" s="137"/>
      <c r="F31" s="87"/>
      <c r="G31" s="82"/>
      <c r="H31" s="209" t="s">
        <v>562</v>
      </c>
      <c r="I31" s="138" t="s">
        <v>436</v>
      </c>
      <c r="J31" s="139">
        <v>12</v>
      </c>
      <c r="K31" s="139">
        <v>8</v>
      </c>
      <c r="L31" s="140">
        <f>IF(I31&lt;&gt;0,((VLOOKUP(I31,'1. Standard_Cost'!$B$4:$D$9,2)+VLOOKUP(I31,'1. Standard_Cost'!$B$4:$D$9,3))*J31*K31),"0")</f>
        <v>5136000</v>
      </c>
      <c r="M31" s="140">
        <f>L31*'1. Standard_Cost'!$F$4</f>
        <v>857712</v>
      </c>
      <c r="N31" s="141">
        <v>0</v>
      </c>
      <c r="O31" s="141">
        <v>0</v>
      </c>
      <c r="P31" s="141">
        <v>0</v>
      </c>
      <c r="Q31" s="141"/>
      <c r="R31" s="142">
        <f>'1. Standard_Cost'!$B$13*N31*P31</f>
        <v>0</v>
      </c>
      <c r="S31" s="142">
        <f>N31*O31*P31*'1. Standard_Cost'!$C$13</f>
        <v>0</v>
      </c>
      <c r="T31" s="142">
        <f>N31*P31*Q31*'1. Standard_Cost'!$D$13</f>
        <v>0</v>
      </c>
      <c r="U31" s="142">
        <f>N31*O31*'1. Standard_Cost'!$E$13</f>
        <v>0</v>
      </c>
      <c r="V31" s="141"/>
      <c r="W31" s="141"/>
      <c r="X31" s="141"/>
      <c r="Y31" s="142">
        <f>+V31*((X31*'1. Standard_Cost'!$B$17)+(W31*X31*'1. Standard_Cost'!$C$17))</f>
        <v>0</v>
      </c>
      <c r="Z31" s="141"/>
      <c r="AA31" s="141"/>
      <c r="AB31" s="142">
        <f>+Z31*'1. Standard_Cost'!$B$21+AA31*'1. Standard_Cost'!$C$21</f>
        <v>0</v>
      </c>
      <c r="AC31" s="143">
        <v>7716000</v>
      </c>
      <c r="AD31" s="144"/>
      <c r="AE31" s="142">
        <f>SUM(AD31,AC31,AB31,Y31,U31,T31,S31,R31)*'1. Standard_Cost'!$B$29</f>
        <v>1543200</v>
      </c>
      <c r="AF31" s="142">
        <f t="shared" ref="AF31:AF34" si="26">SUM(AE31,AD31,AC31,AB31,Y31,U31,T31,S31,R31)</f>
        <v>9259200</v>
      </c>
      <c r="AG31" s="141"/>
      <c r="AH31" s="141"/>
      <c r="AI31" s="141"/>
      <c r="AJ31" s="145"/>
      <c r="AK31" s="145"/>
      <c r="AL31" s="145"/>
      <c r="AM31" s="142">
        <f>AG31*'1. Standard_Cost'!$B$25+'Incremental_Cost Year 5'!AH31*'1. Standard_Cost'!$C$25+'Incremental_Cost Year 5'!AI31*'1. Standard_Cost'!$D$25+'Incremental_Cost Year 5'!AJ31+'Incremental_Cost Year 5'!AL31+AK31</f>
        <v>0</v>
      </c>
      <c r="AN31" s="142">
        <f>AM31*'1. Standard_Cost'!$C$29</f>
        <v>0</v>
      </c>
      <c r="AO31" s="160"/>
      <c r="AQ31" s="20">
        <f t="shared" ref="AQ31" si="27">L31+M31</f>
        <v>5993712</v>
      </c>
      <c r="AR31" s="20">
        <f t="shared" ref="AR31" si="28">AF31</f>
        <v>9259200</v>
      </c>
      <c r="AS31" s="20">
        <f t="shared" ref="AS31" si="29">AM31+AN31</f>
        <v>0</v>
      </c>
      <c r="AT31" s="20">
        <f>SUM(AQ31,AR31,AS31)</f>
        <v>15252912</v>
      </c>
      <c r="AU31" s="24">
        <f>+AQ31</f>
        <v>5993712</v>
      </c>
      <c r="AV31" s="24">
        <v>0</v>
      </c>
      <c r="AW31" s="24"/>
      <c r="AX31" s="24"/>
      <c r="AY31" s="24"/>
      <c r="AZ31" s="24">
        <f>AR31</f>
        <v>9259200</v>
      </c>
      <c r="BA31" s="24"/>
      <c r="BB31" s="25">
        <f t="shared" si="15"/>
        <v>0</v>
      </c>
    </row>
    <row r="32" spans="1:54" ht="140.4" outlineLevel="1">
      <c r="A32" s="132"/>
      <c r="B32" s="136"/>
      <c r="C32" s="38"/>
      <c r="D32" s="84"/>
      <c r="E32" s="84"/>
      <c r="F32" s="84"/>
      <c r="G32" s="83"/>
      <c r="H32" s="209" t="s">
        <v>561</v>
      </c>
      <c r="I32" s="138" t="s">
        <v>436</v>
      </c>
      <c r="J32" s="139">
        <v>12</v>
      </c>
      <c r="K32" s="139">
        <v>6</v>
      </c>
      <c r="L32" s="140">
        <f>IF(I32&lt;&gt;0,((VLOOKUP(I32,'1. Standard_Cost'!$B$4:$D$9,2)+VLOOKUP(I32,'1. Standard_Cost'!$B$4:$D$9,3))*J32*K32),"0")</f>
        <v>3852000</v>
      </c>
      <c r="M32" s="140">
        <f>L32*'1. Standard_Cost'!$F$4</f>
        <v>643284</v>
      </c>
      <c r="N32" s="141"/>
      <c r="O32" s="141"/>
      <c r="P32" s="141"/>
      <c r="Q32" s="141"/>
      <c r="R32" s="142">
        <f>'1. Standard_Cost'!$B$13*N32*P32</f>
        <v>0</v>
      </c>
      <c r="S32" s="142">
        <f>N32*O32*P32*'1. Standard_Cost'!$C$13</f>
        <v>0</v>
      </c>
      <c r="T32" s="142">
        <f>N32*P32*Q32*'1. Standard_Cost'!$D$13</f>
        <v>0</v>
      </c>
      <c r="U32" s="142">
        <f>N32*O32*'1. Standard_Cost'!$E$13</f>
        <v>0</v>
      </c>
      <c r="V32" s="141"/>
      <c r="W32" s="141"/>
      <c r="X32" s="141"/>
      <c r="Y32" s="142">
        <f>+V32*((X32*'1. Standard_Cost'!$B$17)+(W32*X32*'1. Standard_Cost'!$C$17))</f>
        <v>0</v>
      </c>
      <c r="Z32" s="141"/>
      <c r="AA32" s="141"/>
      <c r="AB32" s="142">
        <f>+Z32*'1. Standard_Cost'!$B$21+AA32*'1. Standard_Cost'!$C$21</f>
        <v>0</v>
      </c>
      <c r="AC32" s="143">
        <v>2000000</v>
      </c>
      <c r="AD32" s="144"/>
      <c r="AE32" s="142">
        <f>SUM(AD32,AC32,AB32,Y32,U32,T32,S32,R32)*'1. Standard_Cost'!$B$29</f>
        <v>400000</v>
      </c>
      <c r="AF32" s="142">
        <f t="shared" si="26"/>
        <v>2400000</v>
      </c>
      <c r="AG32" s="141"/>
      <c r="AH32" s="141"/>
      <c r="AI32" s="141"/>
      <c r="AJ32" s="145"/>
      <c r="AK32" s="145"/>
      <c r="AL32" s="145"/>
      <c r="AM32" s="142">
        <f>AG32*'1. Standard_Cost'!$B$25+'Incremental_Cost Year 5'!AH32*'1. Standard_Cost'!$C$25+'Incremental_Cost Year 5'!AI32*'1. Standard_Cost'!$D$25+'Incremental_Cost Year 5'!AJ32+'Incremental_Cost Year 5'!AL32+AK32</f>
        <v>0</v>
      </c>
      <c r="AN32" s="142">
        <f>AM32*'1. Standard_Cost'!$C$29</f>
        <v>0</v>
      </c>
      <c r="AO32" s="160"/>
      <c r="AQ32" s="20">
        <f t="shared" ref="AQ32:AQ34" si="30">L32+M32</f>
        <v>4495284</v>
      </c>
      <c r="AR32" s="20">
        <f t="shared" ref="AR32:AR34" si="31">AF32</f>
        <v>2400000</v>
      </c>
      <c r="AS32" s="20">
        <f t="shared" ref="AS32:AS34" si="32">AM32+AN32</f>
        <v>0</v>
      </c>
      <c r="AT32" s="20">
        <f t="shared" ref="AT32:AT34" si="33">SUM(AQ32,AR32,AS32)</f>
        <v>6895284</v>
      </c>
      <c r="AU32" s="24">
        <f>AQ32</f>
        <v>4495284</v>
      </c>
      <c r="AV32" s="24"/>
      <c r="AW32" s="24"/>
      <c r="AX32" s="24"/>
      <c r="AY32" s="24"/>
      <c r="AZ32" s="24"/>
      <c r="BA32" s="24"/>
      <c r="BB32" s="25">
        <f t="shared" si="15"/>
        <v>-2400000</v>
      </c>
    </row>
    <row r="33" spans="1:54" ht="183" customHeight="1" outlineLevel="2">
      <c r="A33" s="132"/>
      <c r="B33" s="136"/>
      <c r="C33" s="38"/>
      <c r="D33" s="84"/>
      <c r="E33" s="84"/>
      <c r="F33" s="84"/>
      <c r="G33" s="83"/>
      <c r="H33" s="209" t="s">
        <v>560</v>
      </c>
      <c r="I33" s="138" t="s">
        <v>4</v>
      </c>
      <c r="J33" s="139">
        <v>0.5</v>
      </c>
      <c r="K33" s="139">
        <v>2</v>
      </c>
      <c r="L33" s="140">
        <f>IF(I33&lt;&gt;0,((VLOOKUP(I33,'1. Standard_Cost'!$B$4:$D$9,2)+VLOOKUP(I33,'1. Standard_Cost'!$B$4:$D$9,3))*J33*K33),"0")</f>
        <v>80750</v>
      </c>
      <c r="M33" s="175">
        <f>L33*'1. Standard_Cost'!$F$4</f>
        <v>13485.25</v>
      </c>
      <c r="N33" s="141"/>
      <c r="O33" s="141"/>
      <c r="P33" s="141"/>
      <c r="Q33" s="141"/>
      <c r="R33" s="142">
        <f>'1. Standard_Cost'!$B$13*N33*P33</f>
        <v>0</v>
      </c>
      <c r="S33" s="142">
        <f>N33*O33*P33*'1. Standard_Cost'!$C$13</f>
        <v>0</v>
      </c>
      <c r="T33" s="142">
        <f>N33*P33*Q33*'1. Standard_Cost'!$D$13</f>
        <v>0</v>
      </c>
      <c r="U33" s="142">
        <f>N33*O33*'1. Standard_Cost'!$E$13</f>
        <v>0</v>
      </c>
      <c r="V33" s="141"/>
      <c r="W33" s="141"/>
      <c r="X33" s="141"/>
      <c r="Y33" s="142">
        <f>+V33*((X33*'1. Standard_Cost'!$B$17)+(W33*X33*'1. Standard_Cost'!$C$17))</f>
        <v>0</v>
      </c>
      <c r="Z33" s="141"/>
      <c r="AA33" s="141">
        <v>15</v>
      </c>
      <c r="AB33" s="142">
        <f>+Z33*'1. Standard_Cost'!$B$21+AA33*'1. Standard_Cost'!$C$21</f>
        <v>285000</v>
      </c>
      <c r="AC33" s="143">
        <f>1000*10</f>
        <v>10000</v>
      </c>
      <c r="AD33" s="144"/>
      <c r="AE33" s="142">
        <f>SUM(AD33,AC33,AB33,Y33,U33,T33,S33,R33)*'1. Standard_Cost'!$B$29</f>
        <v>59000</v>
      </c>
      <c r="AF33" s="142">
        <f t="shared" si="26"/>
        <v>354000</v>
      </c>
      <c r="AG33" s="141"/>
      <c r="AH33" s="141"/>
      <c r="AI33" s="141"/>
      <c r="AJ33" s="145"/>
      <c r="AK33" s="145"/>
      <c r="AL33" s="145"/>
      <c r="AM33" s="142">
        <f>AG33*'1. Standard_Cost'!$B$25+'Incremental_Cost Year 5'!AH33*'1. Standard_Cost'!$C$25+'Incremental_Cost Year 5'!AI33*'1. Standard_Cost'!$D$25+'Incremental_Cost Year 5'!AJ33+'Incremental_Cost Year 5'!AL33+AK33</f>
        <v>0</v>
      </c>
      <c r="AN33" s="142">
        <f>AM33*'1. Standard_Cost'!$C$29</f>
        <v>0</v>
      </c>
      <c r="AO33" s="160"/>
      <c r="AQ33" s="20">
        <f t="shared" si="30"/>
        <v>94235.25</v>
      </c>
      <c r="AR33" s="20">
        <f t="shared" si="31"/>
        <v>354000</v>
      </c>
      <c r="AS33" s="20">
        <f t="shared" si="32"/>
        <v>0</v>
      </c>
      <c r="AT33" s="20">
        <f t="shared" si="33"/>
        <v>448235.25</v>
      </c>
      <c r="AU33" s="24">
        <v>448235</v>
      </c>
      <c r="AV33" s="24"/>
      <c r="AW33" s="24"/>
      <c r="AX33" s="24"/>
      <c r="AY33" s="24"/>
      <c r="AZ33" s="24"/>
      <c r="BA33" s="24"/>
      <c r="BB33" s="25">
        <f t="shared" si="15"/>
        <v>-0.25</v>
      </c>
    </row>
    <row r="34" spans="1:54" outlineLevel="2">
      <c r="A34" s="132"/>
      <c r="B34" s="136"/>
      <c r="C34" s="38"/>
      <c r="D34" s="84"/>
      <c r="E34" s="84"/>
      <c r="F34" s="84"/>
      <c r="G34" s="83"/>
      <c r="H34" s="210" t="s">
        <v>180</v>
      </c>
      <c r="I34" s="138"/>
      <c r="J34" s="139"/>
      <c r="K34" s="139"/>
      <c r="L34" s="140" t="str">
        <f>IF(I34&lt;&gt;0,((VLOOKUP(I34,'1. Standard_Cost'!$B$4:$D$9,2)+VLOOKUP(I34,'1. Standard_Cost'!$B$4:$D$9,3))*J34*K34),"0")</f>
        <v>0</v>
      </c>
      <c r="M34" s="140">
        <f>L34*'1. Standard_Cost'!$F$4</f>
        <v>0</v>
      </c>
      <c r="N34" s="141"/>
      <c r="O34" s="141"/>
      <c r="P34" s="141"/>
      <c r="Q34" s="141"/>
      <c r="R34" s="142">
        <f>'1. Standard_Cost'!$B$13*N34*P34</f>
        <v>0</v>
      </c>
      <c r="S34" s="142">
        <f>N34*O34*P34*'1. Standard_Cost'!$C$13</f>
        <v>0</v>
      </c>
      <c r="T34" s="142">
        <f>N34*P34*Q34*'1. Standard_Cost'!$D$13</f>
        <v>0</v>
      </c>
      <c r="U34" s="142">
        <f>N34*O34*'1. Standard_Cost'!$E$13</f>
        <v>0</v>
      </c>
      <c r="V34" s="141"/>
      <c r="W34" s="141"/>
      <c r="X34" s="141"/>
      <c r="Y34" s="142">
        <f>+V34*((X34*'1. Standard_Cost'!$B$17)+(W34*X34*'1. Standard_Cost'!$C$17))</f>
        <v>0</v>
      </c>
      <c r="Z34" s="141"/>
      <c r="AA34" s="141"/>
      <c r="AB34" s="142">
        <f>+Z34*'1. Standard_Cost'!$B$21+AA34*'1. Standard_Cost'!$C$21</f>
        <v>0</v>
      </c>
      <c r="AC34" s="143"/>
      <c r="AD34" s="144"/>
      <c r="AE34" s="142">
        <f>SUM(AD34,AC34,AB34,Y34,U34,T34,S34,R34)*'1. Standard_Cost'!$B$29</f>
        <v>0</v>
      </c>
      <c r="AF34" s="142">
        <f t="shared" si="26"/>
        <v>0</v>
      </c>
      <c r="AG34" s="141"/>
      <c r="AH34" s="141"/>
      <c r="AI34" s="141"/>
      <c r="AJ34" s="145"/>
      <c r="AK34" s="145"/>
      <c r="AL34" s="145"/>
      <c r="AM34" s="142">
        <f>AG34*'1. Standard_Cost'!$B$25+'Incremental_Cost Year 5'!AH34*'1. Standard_Cost'!$C$25+'Incremental_Cost Year 5'!AI34*'1. Standard_Cost'!$D$25+'Incremental_Cost Year 5'!AJ34+'Incremental_Cost Year 5'!AL34+AK34</f>
        <v>0</v>
      </c>
      <c r="AN34" s="142">
        <f>AM34*'1. Standard_Cost'!$C$29</f>
        <v>0</v>
      </c>
      <c r="AO34" s="160"/>
      <c r="AQ34" s="20">
        <f t="shared" si="30"/>
        <v>0</v>
      </c>
      <c r="AR34" s="20">
        <f t="shared" si="31"/>
        <v>0</v>
      </c>
      <c r="AS34" s="20">
        <f t="shared" si="32"/>
        <v>0</v>
      </c>
      <c r="AT34" s="20">
        <f t="shared" si="33"/>
        <v>0</v>
      </c>
      <c r="AU34" s="24"/>
      <c r="AV34" s="24"/>
      <c r="AW34" s="24"/>
      <c r="AX34" s="24"/>
      <c r="AY34" s="24"/>
      <c r="AZ34" s="24"/>
      <c r="BA34" s="24"/>
      <c r="BB34" s="25">
        <f t="shared" si="15"/>
        <v>0</v>
      </c>
    </row>
    <row r="35" spans="1:54" ht="55.2" outlineLevel="1">
      <c r="A35" s="132"/>
      <c r="B35" s="136"/>
      <c r="C35" s="38"/>
      <c r="D35" s="46" t="s">
        <v>581</v>
      </c>
      <c r="E35" s="86" t="s">
        <v>398</v>
      </c>
      <c r="F35" s="88" t="s">
        <v>435</v>
      </c>
      <c r="G35" s="88" t="s">
        <v>434</v>
      </c>
      <c r="H35" s="180" t="s">
        <v>54</v>
      </c>
      <c r="I35" s="146"/>
      <c r="J35" s="146"/>
      <c r="K35" s="146"/>
      <c r="L35" s="147">
        <f>SUM(L31:L34)</f>
        <v>9068750</v>
      </c>
      <c r="M35" s="147">
        <f>SUM(M31:M34)</f>
        <v>1514481.25</v>
      </c>
      <c r="N35" s="146"/>
      <c r="O35" s="146"/>
      <c r="P35" s="146"/>
      <c r="Q35" s="146"/>
      <c r="R35" s="147">
        <f t="shared" ref="R35:U35" si="34">SUM(R31:R34)</f>
        <v>0</v>
      </c>
      <c r="S35" s="147">
        <f t="shared" si="34"/>
        <v>0</v>
      </c>
      <c r="T35" s="147">
        <f t="shared" si="34"/>
        <v>0</v>
      </c>
      <c r="U35" s="147">
        <f t="shared" si="34"/>
        <v>0</v>
      </c>
      <c r="V35" s="146"/>
      <c r="W35" s="146"/>
      <c r="X35" s="146"/>
      <c r="Y35" s="147">
        <f>SUM(Y31:Y34)</f>
        <v>0</v>
      </c>
      <c r="Z35" s="146"/>
      <c r="AA35" s="146"/>
      <c r="AB35" s="147">
        <f t="shared" ref="AB35:AF35" si="35">SUM(AB31:AB34)</f>
        <v>285000</v>
      </c>
      <c r="AC35" s="147">
        <f t="shared" si="35"/>
        <v>9726000</v>
      </c>
      <c r="AD35" s="147">
        <f t="shared" si="35"/>
        <v>0</v>
      </c>
      <c r="AE35" s="147">
        <f t="shared" si="35"/>
        <v>2002200</v>
      </c>
      <c r="AF35" s="147">
        <f t="shared" si="35"/>
        <v>12013200</v>
      </c>
      <c r="AG35" s="146"/>
      <c r="AH35" s="146"/>
      <c r="AI35" s="146"/>
      <c r="AJ35" s="147">
        <f t="shared" ref="AJ35:AN35" si="36">SUM(AJ31:AJ34)</f>
        <v>0</v>
      </c>
      <c r="AK35" s="147">
        <f t="shared" si="36"/>
        <v>0</v>
      </c>
      <c r="AL35" s="147">
        <f t="shared" si="36"/>
        <v>0</v>
      </c>
      <c r="AM35" s="147">
        <f t="shared" si="36"/>
        <v>0</v>
      </c>
      <c r="AN35" s="147">
        <f t="shared" si="36"/>
        <v>0</v>
      </c>
      <c r="AO35" s="166"/>
      <c r="AP35" s="32"/>
      <c r="AQ35" s="147">
        <f>SUM(AQ31:AQ34)</f>
        <v>10583231.25</v>
      </c>
      <c r="AR35" s="147">
        <f t="shared" ref="AR35:BB35" si="37">SUM(AR31:AR34)</f>
        <v>12013200</v>
      </c>
      <c r="AS35" s="147">
        <f t="shared" si="37"/>
        <v>0</v>
      </c>
      <c r="AT35" s="147">
        <f t="shared" si="37"/>
        <v>22596431.25</v>
      </c>
      <c r="AU35" s="147">
        <f t="shared" si="37"/>
        <v>10937231</v>
      </c>
      <c r="AV35" s="147">
        <f t="shared" si="37"/>
        <v>0</v>
      </c>
      <c r="AW35" s="147">
        <f t="shared" si="37"/>
        <v>0</v>
      </c>
      <c r="AX35" s="147">
        <f t="shared" si="37"/>
        <v>0</v>
      </c>
      <c r="AY35" s="147">
        <f t="shared" si="37"/>
        <v>0</v>
      </c>
      <c r="AZ35" s="147">
        <f t="shared" si="37"/>
        <v>9259200</v>
      </c>
      <c r="BA35" s="147">
        <f t="shared" si="37"/>
        <v>0</v>
      </c>
      <c r="BB35" s="147">
        <f t="shared" si="37"/>
        <v>-2400000.25</v>
      </c>
    </row>
    <row r="36" spans="1:54" ht="156" outlineLevel="2">
      <c r="A36" s="132"/>
      <c r="B36" s="136"/>
      <c r="C36" s="38"/>
      <c r="D36" s="137"/>
      <c r="E36" s="137"/>
      <c r="F36" s="87"/>
      <c r="G36" s="82"/>
      <c r="H36" s="209" t="s">
        <v>563</v>
      </c>
      <c r="I36" s="138" t="s">
        <v>436</v>
      </c>
      <c r="J36" s="139">
        <v>12</v>
      </c>
      <c r="K36" s="139">
        <v>4.2</v>
      </c>
      <c r="L36" s="140">
        <f>IF(I36&lt;&gt;0,((VLOOKUP(I36,'1. Standard_Cost'!$B$4:$D$9,2)+VLOOKUP(I36,'1. Standard_Cost'!$B$4:$D$9,3))*J36*K36),"0")</f>
        <v>2696400</v>
      </c>
      <c r="M36" s="140">
        <f>L36*'1. Standard_Cost'!$F$4</f>
        <v>450298.80000000005</v>
      </c>
      <c r="N36" s="141">
        <v>0</v>
      </c>
      <c r="O36" s="141">
        <v>0</v>
      </c>
      <c r="P36" s="141">
        <v>0</v>
      </c>
      <c r="Q36" s="141"/>
      <c r="R36" s="142">
        <f>'1. Standard_Cost'!$B$13*N36*P36</f>
        <v>0</v>
      </c>
      <c r="S36" s="142">
        <f>N36*O36*P36*'1. Standard_Cost'!$C$13</f>
        <v>0</v>
      </c>
      <c r="T36" s="142">
        <f>N36*P36*Q36*'1. Standard_Cost'!$D$13</f>
        <v>0</v>
      </c>
      <c r="U36" s="142">
        <f>N36*O36*'1. Standard_Cost'!$E$13</f>
        <v>0</v>
      </c>
      <c r="V36" s="141"/>
      <c r="W36" s="141"/>
      <c r="X36" s="141"/>
      <c r="Y36" s="142">
        <f>+V36*((X36*'1. Standard_Cost'!$B$17)+(W36*X36*'1. Standard_Cost'!$C$17))</f>
        <v>0</v>
      </c>
      <c r="Z36" s="141"/>
      <c r="AA36" s="141"/>
      <c r="AB36" s="142">
        <f>+Z36*'1. Standard_Cost'!$B$21+AA36*'1. Standard_Cost'!$C$21</f>
        <v>0</v>
      </c>
      <c r="AC36" s="143">
        <f>1000*20+50000</f>
        <v>70000</v>
      </c>
      <c r="AD36" s="144"/>
      <c r="AE36" s="142">
        <f>SUM(AD36,AC36,AB36,Y36,U36,T36,S36,R36)*'1. Standard_Cost'!$B$29</f>
        <v>14000</v>
      </c>
      <c r="AF36" s="142">
        <f t="shared" ref="AF36:AF39" si="38">SUM(AE36,AD36,AC36,AB36,Y36,U36,T36,S36,R36)</f>
        <v>84000</v>
      </c>
      <c r="AG36" s="141"/>
      <c r="AH36" s="141"/>
      <c r="AI36" s="141"/>
      <c r="AJ36" s="145"/>
      <c r="AK36" s="145"/>
      <c r="AL36" s="145"/>
      <c r="AM36" s="142">
        <f>AG36*'1. Standard_Cost'!$B$25+'Incremental_Cost Year 5'!AH36*'1. Standard_Cost'!$C$25+'Incremental_Cost Year 5'!AI36*'1. Standard_Cost'!$D$25+'Incremental_Cost Year 5'!AJ36+'Incremental_Cost Year 5'!AL36+AK36</f>
        <v>0</v>
      </c>
      <c r="AN36" s="142">
        <f>AM36*'1. Standard_Cost'!$C$29</f>
        <v>0</v>
      </c>
      <c r="AO36" s="160"/>
      <c r="AQ36" s="20">
        <f>L36+M36</f>
        <v>3146698.8</v>
      </c>
      <c r="AR36" s="20">
        <f t="shared" ref="AR36" si="39">AF36</f>
        <v>84000</v>
      </c>
      <c r="AS36" s="20">
        <f t="shared" ref="AS36" si="40">AM36+AN36</f>
        <v>0</v>
      </c>
      <c r="AT36" s="20">
        <f>SUM(AQ36,AR36,AS36)</f>
        <v>3230698.8</v>
      </c>
      <c r="AU36" s="24">
        <f>AT36</f>
        <v>3230698.8</v>
      </c>
      <c r="AV36" s="24"/>
      <c r="AW36" s="24"/>
      <c r="AX36" s="24"/>
      <c r="AY36" s="24"/>
      <c r="AZ36" s="24"/>
      <c r="BA36" s="24"/>
      <c r="BB36" s="25">
        <f>SUM(AU36:BA36)-AT36</f>
        <v>0</v>
      </c>
    </row>
    <row r="37" spans="1:54" ht="171.6" outlineLevel="1">
      <c r="A37" s="132"/>
      <c r="B37" s="136"/>
      <c r="C37" s="38"/>
      <c r="D37" s="84"/>
      <c r="E37" s="84"/>
      <c r="F37" s="84"/>
      <c r="G37" s="83"/>
      <c r="H37" s="209" t="s">
        <v>467</v>
      </c>
      <c r="I37" s="138" t="s">
        <v>5</v>
      </c>
      <c r="J37" s="139">
        <v>6</v>
      </c>
      <c r="K37" s="139">
        <v>4</v>
      </c>
      <c r="L37" s="140">
        <f>IF(I37&lt;&gt;0,((VLOOKUP(I37,'1. Standard_Cost'!$B$4:$D$9,2)+VLOOKUP(I37,'1. Standard_Cost'!$B$4:$D$9,3))*J37*K37),"0")</f>
        <v>1696800</v>
      </c>
      <c r="M37" s="140">
        <f>L37*'1. Standard_Cost'!$F$4</f>
        <v>283365.60000000003</v>
      </c>
      <c r="N37" s="141">
        <v>0</v>
      </c>
      <c r="O37" s="141">
        <v>0</v>
      </c>
      <c r="P37" s="141">
        <v>0</v>
      </c>
      <c r="Q37" s="141"/>
      <c r="R37" s="142">
        <f>'1. Standard_Cost'!$B$13*N37*P37</f>
        <v>0</v>
      </c>
      <c r="S37" s="142">
        <f>N37*O37*P37*'1. Standard_Cost'!$C$13</f>
        <v>0</v>
      </c>
      <c r="T37" s="142">
        <f>N37*P37*Q37*'1. Standard_Cost'!$D$13</f>
        <v>0</v>
      </c>
      <c r="U37" s="142">
        <f>N37*O37*'1. Standard_Cost'!$F$13</f>
        <v>0</v>
      </c>
      <c r="V37" s="141"/>
      <c r="W37" s="141"/>
      <c r="X37" s="141"/>
      <c r="Y37" s="142">
        <f>+V37*((X37*'1. Standard_Cost'!$B$17)+(W37*X37*'1. Standard_Cost'!$C$17))</f>
        <v>0</v>
      </c>
      <c r="Z37" s="141"/>
      <c r="AA37" s="141"/>
      <c r="AB37" s="142">
        <f>+Z37*'1. Standard_Cost'!$B$21+AA37*'1. Standard_Cost'!$C$21</f>
        <v>0</v>
      </c>
      <c r="AC37" s="143">
        <v>400000</v>
      </c>
      <c r="AD37" s="144"/>
      <c r="AE37" s="142">
        <f>SUM(AD37,AC37,AB37,Y37,U37,T37,S37,R37)*'1. Standard_Cost'!$B$29</f>
        <v>80000</v>
      </c>
      <c r="AF37" s="142">
        <f t="shared" si="38"/>
        <v>480000</v>
      </c>
      <c r="AG37" s="141"/>
      <c r="AH37" s="141"/>
      <c r="AI37" s="141"/>
      <c r="AJ37" s="145"/>
      <c r="AK37" s="145"/>
      <c r="AL37" s="145"/>
      <c r="AM37" s="142">
        <f>AG37*'1. Standard_Cost'!$B$25+'Incremental_Cost Year 5'!AH37*'1. Standard_Cost'!$C$25+'Incremental_Cost Year 5'!AI37*'1. Standard_Cost'!$D$25+'Incremental_Cost Year 5'!AJ37+'Incremental_Cost Year 5'!AL37+AK37</f>
        <v>0</v>
      </c>
      <c r="AN37" s="142">
        <f>AM37*'1. Standard_Cost'!$C$29</f>
        <v>0</v>
      </c>
      <c r="AO37" s="160"/>
      <c r="AQ37" s="20">
        <f t="shared" ref="AQ37:AQ39" si="41">L37+M37</f>
        <v>1980165.6</v>
      </c>
      <c r="AR37" s="20">
        <f t="shared" ref="AR37:AR39" si="42">AF37</f>
        <v>480000</v>
      </c>
      <c r="AS37" s="20">
        <f t="shared" ref="AS37:AS39" si="43">AM37+AN37</f>
        <v>0</v>
      </c>
      <c r="AT37" s="20">
        <f t="shared" ref="AT37:AT39" si="44">SUM(AQ37,AR37,AS37)</f>
        <v>2460165.6</v>
      </c>
      <c r="AU37" s="24">
        <f>AT37</f>
        <v>2460165.6</v>
      </c>
      <c r="AV37" s="24"/>
      <c r="AW37" s="24"/>
      <c r="AX37" s="24"/>
      <c r="AY37" s="24"/>
      <c r="AZ37" s="24"/>
      <c r="BA37" s="24"/>
      <c r="BB37" s="25">
        <f t="shared" ref="BB37:BB39" si="45">SUM(AU37:BA37)-AT37</f>
        <v>0</v>
      </c>
    </row>
    <row r="38" spans="1:54" ht="85.2" customHeight="1" outlineLevel="2">
      <c r="A38" s="132"/>
      <c r="B38" s="136"/>
      <c r="C38" s="38"/>
      <c r="D38" s="84"/>
      <c r="E38" s="84"/>
      <c r="F38" s="84"/>
      <c r="G38" s="83"/>
      <c r="H38" s="209" t="s">
        <v>468</v>
      </c>
      <c r="I38" s="138" t="s">
        <v>436</v>
      </c>
      <c r="J38" s="139">
        <v>6</v>
      </c>
      <c r="K38" s="139">
        <v>3</v>
      </c>
      <c r="L38" s="140">
        <f>IF(I38&lt;&gt;0,((VLOOKUP(I38,'1. Standard_Cost'!$B$4:$D$9,2)+VLOOKUP(I38,'1. Standard_Cost'!$B$4:$D$9,3))*J38*K38),"0")</f>
        <v>963000</v>
      </c>
      <c r="M38" s="140">
        <f>L38*'1. Standard_Cost'!$F$4</f>
        <v>160821</v>
      </c>
      <c r="N38" s="141"/>
      <c r="O38" s="141"/>
      <c r="P38" s="141"/>
      <c r="Q38" s="141"/>
      <c r="R38" s="142">
        <f>'1. Standard_Cost'!$B$13*N38*P38</f>
        <v>0</v>
      </c>
      <c r="S38" s="142">
        <f>N38*O38*P38*'1. Standard_Cost'!$C$13</f>
        <v>0</v>
      </c>
      <c r="T38" s="142">
        <f>N38*P38*Q38*'1. Standard_Cost'!$D$13</f>
        <v>0</v>
      </c>
      <c r="U38" s="142">
        <f>N38*O38*'1. Standard_Cost'!$E$13</f>
        <v>0</v>
      </c>
      <c r="V38" s="141"/>
      <c r="W38" s="141"/>
      <c r="X38" s="141"/>
      <c r="Y38" s="142">
        <f>+V38*((X38*'1. Standard_Cost'!$B$17)+(W38*X38*'1. Standard_Cost'!$C$17))</f>
        <v>0</v>
      </c>
      <c r="Z38" s="141"/>
      <c r="AA38" s="141"/>
      <c r="AB38" s="142">
        <f>+Z38*'1. Standard_Cost'!$B$21+AA38*'1. Standard_Cost'!$C$21</f>
        <v>0</v>
      </c>
      <c r="AC38" s="143">
        <v>100000</v>
      </c>
      <c r="AD38" s="144"/>
      <c r="AE38" s="142">
        <f>SUM(AD38,AC38,AB38,Y38,U38,T38,S38,R38)*'1. Standard_Cost'!$B$29</f>
        <v>20000</v>
      </c>
      <c r="AF38" s="142">
        <f t="shared" si="38"/>
        <v>120000</v>
      </c>
      <c r="AG38" s="141"/>
      <c r="AH38" s="141"/>
      <c r="AI38" s="141"/>
      <c r="AJ38" s="145"/>
      <c r="AK38" s="145"/>
      <c r="AL38" s="145"/>
      <c r="AM38" s="142">
        <f>AG38*'1. Standard_Cost'!$B$25+'Incremental_Cost Year 5'!AH38*'1. Standard_Cost'!$C$25+'Incremental_Cost Year 5'!AI38*'1. Standard_Cost'!$D$25+'Incremental_Cost Year 5'!AJ38+'Incremental_Cost Year 5'!AL38+AK38</f>
        <v>0</v>
      </c>
      <c r="AN38" s="142">
        <f>AM38*'1. Standard_Cost'!$C$29</f>
        <v>0</v>
      </c>
      <c r="AO38" s="160"/>
      <c r="AQ38" s="20">
        <f t="shared" si="41"/>
        <v>1123821</v>
      </c>
      <c r="AR38" s="20">
        <f t="shared" si="42"/>
        <v>120000</v>
      </c>
      <c r="AS38" s="20">
        <f t="shared" si="43"/>
        <v>0</v>
      </c>
      <c r="AT38" s="20">
        <f t="shared" si="44"/>
        <v>1243821</v>
      </c>
      <c r="AU38" s="24">
        <f>AT38</f>
        <v>1243821</v>
      </c>
      <c r="AV38" s="24"/>
      <c r="AW38" s="24"/>
      <c r="AX38" s="24"/>
      <c r="AY38" s="24"/>
      <c r="AZ38" s="24"/>
      <c r="BA38" s="24"/>
      <c r="BB38" s="25">
        <f t="shared" si="45"/>
        <v>0</v>
      </c>
    </row>
    <row r="39" spans="1:54" ht="27.6" outlineLevel="2">
      <c r="A39" s="132"/>
      <c r="B39" s="136"/>
      <c r="C39" s="38"/>
      <c r="D39" s="84"/>
      <c r="E39" s="84"/>
      <c r="F39" s="84"/>
      <c r="G39" s="83"/>
      <c r="H39" s="210" t="s">
        <v>469</v>
      </c>
      <c r="I39" s="138" t="s">
        <v>436</v>
      </c>
      <c r="J39" s="139">
        <v>3</v>
      </c>
      <c r="K39" s="139">
        <v>2</v>
      </c>
      <c r="L39" s="140">
        <f>IF(I39&lt;&gt;0,((VLOOKUP(I39,'1. Standard_Cost'!$B$4:$D$9,2)+VLOOKUP(I39,'1. Standard_Cost'!$B$4:$D$9,3))*J39*K39),"0")</f>
        <v>321000</v>
      </c>
      <c r="M39" s="140">
        <f>L39*'1. Standard_Cost'!$F$4</f>
        <v>53607</v>
      </c>
      <c r="N39" s="141"/>
      <c r="O39" s="141"/>
      <c r="P39" s="141"/>
      <c r="Q39" s="141"/>
      <c r="R39" s="142">
        <f>'1. Standard_Cost'!$B$13*N39*P39</f>
        <v>0</v>
      </c>
      <c r="S39" s="142">
        <f>N39*O39*P39*'1. Standard_Cost'!$C$13</f>
        <v>0</v>
      </c>
      <c r="T39" s="142">
        <f>N39*P39*Q39*'1. Standard_Cost'!$D$13</f>
        <v>0</v>
      </c>
      <c r="U39" s="142">
        <f>N39*O39*'1. Standard_Cost'!$E$13</f>
        <v>0</v>
      </c>
      <c r="V39" s="141"/>
      <c r="W39" s="141"/>
      <c r="X39" s="141"/>
      <c r="Y39" s="142">
        <f>+V39*((X39*'1. Standard_Cost'!$B$17)+(W39*X39*'1. Standard_Cost'!$C$17))</f>
        <v>0</v>
      </c>
      <c r="Z39" s="141"/>
      <c r="AA39" s="141"/>
      <c r="AB39" s="142">
        <f>+Z39*'1. Standard_Cost'!$B$21+AA39*'1. Standard_Cost'!$C$21</f>
        <v>0</v>
      </c>
      <c r="AC39" s="143">
        <v>50000</v>
      </c>
      <c r="AD39" s="144"/>
      <c r="AE39" s="142">
        <f>SUM(AD39,AC39,AB39,Y39,U39,T39,S39,R39)*'1. Standard_Cost'!$B$29</f>
        <v>10000</v>
      </c>
      <c r="AF39" s="142">
        <f t="shared" si="38"/>
        <v>60000</v>
      </c>
      <c r="AG39" s="141"/>
      <c r="AH39" s="141"/>
      <c r="AI39" s="141"/>
      <c r="AJ39" s="145"/>
      <c r="AK39" s="145"/>
      <c r="AL39" s="145"/>
      <c r="AM39" s="142">
        <f>AG39*'1. Standard_Cost'!$B$25+'Incremental_Cost Year 5'!AH39*'1. Standard_Cost'!$C$25+'Incremental_Cost Year 5'!AI39*'1. Standard_Cost'!$D$25+'Incremental_Cost Year 5'!AJ39+'Incremental_Cost Year 5'!AL39+AK39</f>
        <v>0</v>
      </c>
      <c r="AN39" s="142">
        <f>AM39*'1. Standard_Cost'!$C$29</f>
        <v>0</v>
      </c>
      <c r="AO39" s="160"/>
      <c r="AQ39" s="20">
        <f t="shared" si="41"/>
        <v>374607</v>
      </c>
      <c r="AR39" s="20">
        <f t="shared" si="42"/>
        <v>60000</v>
      </c>
      <c r="AS39" s="20">
        <f t="shared" si="43"/>
        <v>0</v>
      </c>
      <c r="AT39" s="20">
        <f t="shared" si="44"/>
        <v>434607</v>
      </c>
      <c r="AU39" s="24">
        <f>AT39</f>
        <v>434607</v>
      </c>
      <c r="AV39" s="24"/>
      <c r="AW39" s="24"/>
      <c r="AX39" s="24"/>
      <c r="AY39" s="24"/>
      <c r="AZ39" s="24"/>
      <c r="BA39" s="24"/>
      <c r="BB39" s="25">
        <f t="shared" si="45"/>
        <v>0</v>
      </c>
    </row>
    <row r="40" spans="1:54" ht="55.2" outlineLevel="1">
      <c r="A40" s="132"/>
      <c r="B40" s="136"/>
      <c r="C40" s="38"/>
      <c r="D40" s="46" t="s">
        <v>581</v>
      </c>
      <c r="E40" s="86" t="s">
        <v>399</v>
      </c>
      <c r="F40" s="88" t="s">
        <v>437</v>
      </c>
      <c r="G40" s="89" t="s">
        <v>434</v>
      </c>
      <c r="H40" s="180" t="s">
        <v>400</v>
      </c>
      <c r="I40" s="146"/>
      <c r="J40" s="146"/>
      <c r="K40" s="146"/>
      <c r="L40" s="147">
        <f>SUM(L36:L39)</f>
        <v>5677200</v>
      </c>
      <c r="M40" s="147">
        <f>SUM(M36:M39)</f>
        <v>948092.40000000014</v>
      </c>
      <c r="N40" s="146"/>
      <c r="O40" s="146"/>
      <c r="P40" s="146"/>
      <c r="Q40" s="146"/>
      <c r="R40" s="147">
        <f t="shared" ref="R40:U40" si="46">SUM(R36:R39)</f>
        <v>0</v>
      </c>
      <c r="S40" s="147">
        <f t="shared" si="46"/>
        <v>0</v>
      </c>
      <c r="T40" s="147">
        <f t="shared" si="46"/>
        <v>0</v>
      </c>
      <c r="U40" s="147">
        <f t="shared" si="46"/>
        <v>0</v>
      </c>
      <c r="V40" s="146"/>
      <c r="W40" s="146"/>
      <c r="X40" s="146"/>
      <c r="Y40" s="147">
        <f>SUM(Y36:Y39)</f>
        <v>0</v>
      </c>
      <c r="Z40" s="146"/>
      <c r="AA40" s="146"/>
      <c r="AB40" s="147">
        <f t="shared" ref="AB40:AF40" si="47">SUM(AB36:AB39)</f>
        <v>0</v>
      </c>
      <c r="AC40" s="147">
        <f t="shared" si="47"/>
        <v>620000</v>
      </c>
      <c r="AD40" s="147">
        <f t="shared" si="47"/>
        <v>0</v>
      </c>
      <c r="AE40" s="147">
        <f t="shared" si="47"/>
        <v>124000</v>
      </c>
      <c r="AF40" s="147">
        <f t="shared" si="47"/>
        <v>744000</v>
      </c>
      <c r="AG40" s="146"/>
      <c r="AH40" s="146"/>
      <c r="AI40" s="146"/>
      <c r="AJ40" s="147">
        <f t="shared" ref="AJ40:AN40" si="48">SUM(AJ36:AJ39)</f>
        <v>0</v>
      </c>
      <c r="AK40" s="147">
        <f t="shared" si="48"/>
        <v>0</v>
      </c>
      <c r="AL40" s="147">
        <f t="shared" si="48"/>
        <v>0</v>
      </c>
      <c r="AM40" s="147">
        <f t="shared" si="48"/>
        <v>0</v>
      </c>
      <c r="AN40" s="147">
        <f t="shared" si="48"/>
        <v>0</v>
      </c>
      <c r="AO40" s="166"/>
      <c r="AP40" s="32"/>
      <c r="AQ40" s="147">
        <f t="shared" ref="AQ40:BB40" si="49">SUM(AQ36:AQ39)</f>
        <v>6625292.4000000004</v>
      </c>
      <c r="AR40" s="147">
        <f t="shared" si="49"/>
        <v>744000</v>
      </c>
      <c r="AS40" s="147">
        <f t="shared" si="49"/>
        <v>0</v>
      </c>
      <c r="AT40" s="147">
        <f t="shared" si="49"/>
        <v>7369292.4000000004</v>
      </c>
      <c r="AU40" s="147">
        <f t="shared" si="49"/>
        <v>7369292.4000000004</v>
      </c>
      <c r="AV40" s="147">
        <f t="shared" si="49"/>
        <v>0</v>
      </c>
      <c r="AW40" s="147">
        <f t="shared" si="49"/>
        <v>0</v>
      </c>
      <c r="AX40" s="147">
        <f t="shared" si="49"/>
        <v>0</v>
      </c>
      <c r="AY40" s="147">
        <f t="shared" si="49"/>
        <v>0</v>
      </c>
      <c r="AZ40" s="147">
        <f t="shared" si="49"/>
        <v>0</v>
      </c>
      <c r="BA40" s="147">
        <f t="shared" si="49"/>
        <v>0</v>
      </c>
      <c r="BB40" s="147">
        <f t="shared" si="49"/>
        <v>0</v>
      </c>
    </row>
    <row r="41" spans="1:54" s="39" customFormat="1">
      <c r="A41" s="148"/>
      <c r="B41" s="149"/>
      <c r="C41" s="224" t="s">
        <v>401</v>
      </c>
      <c r="D41" s="224"/>
      <c r="E41" s="225"/>
      <c r="F41" s="69"/>
      <c r="G41" s="69"/>
      <c r="H41" s="181" t="s">
        <v>67</v>
      </c>
      <c r="I41" s="150"/>
      <c r="J41" s="150"/>
      <c r="K41" s="150"/>
      <c r="L41" s="151">
        <f>SUM(L50,L57)</f>
        <v>1211250</v>
      </c>
      <c r="M41" s="151">
        <f>SUM(M50,M57)</f>
        <v>202278.75</v>
      </c>
      <c r="N41" s="151"/>
      <c r="O41" s="150"/>
      <c r="P41" s="150"/>
      <c r="Q41" s="150"/>
      <c r="R41" s="151">
        <f t="shared" ref="R41:U41" si="50">SUM(R50,R57)</f>
        <v>900000</v>
      </c>
      <c r="S41" s="151">
        <f t="shared" si="50"/>
        <v>705000</v>
      </c>
      <c r="T41" s="151">
        <f t="shared" si="50"/>
        <v>0</v>
      </c>
      <c r="U41" s="151">
        <f t="shared" si="50"/>
        <v>0</v>
      </c>
      <c r="V41" s="150"/>
      <c r="W41" s="150"/>
      <c r="X41" s="150"/>
      <c r="Y41" s="151">
        <f t="shared" ref="Y41" si="51">SUM(Y50,Y57)</f>
        <v>0</v>
      </c>
      <c r="Z41" s="151"/>
      <c r="AA41" s="150"/>
      <c r="AB41" s="151">
        <f t="shared" ref="AB41:AF41" si="52">SUM(AB50,AB57)</f>
        <v>855000</v>
      </c>
      <c r="AC41" s="151">
        <f t="shared" si="52"/>
        <v>46000</v>
      </c>
      <c r="AD41" s="151">
        <f t="shared" si="52"/>
        <v>0</v>
      </c>
      <c r="AE41" s="151">
        <f t="shared" si="52"/>
        <v>501200</v>
      </c>
      <c r="AF41" s="151">
        <f t="shared" si="52"/>
        <v>3007200</v>
      </c>
      <c r="AG41" s="151"/>
      <c r="AH41" s="150"/>
      <c r="AI41" s="150"/>
      <c r="AJ41" s="151">
        <f t="shared" ref="AJ41:AN41" si="53">SUM(AJ50,AJ57)</f>
        <v>0</v>
      </c>
      <c r="AK41" s="151">
        <f t="shared" si="53"/>
        <v>0</v>
      </c>
      <c r="AL41" s="151">
        <f t="shared" si="53"/>
        <v>0</v>
      </c>
      <c r="AM41" s="151">
        <f>SUM(AM50,AM57)</f>
        <v>0</v>
      </c>
      <c r="AN41" s="151">
        <f t="shared" si="53"/>
        <v>0</v>
      </c>
      <c r="AO41" s="167"/>
      <c r="AP41" s="40"/>
      <c r="AQ41" s="151">
        <f t="shared" ref="AQ41:BB41" si="54">SUM(AQ50,AQ57)</f>
        <v>1413528.75</v>
      </c>
      <c r="AR41" s="151">
        <f t="shared" si="54"/>
        <v>3007200</v>
      </c>
      <c r="AS41" s="151">
        <f t="shared" si="54"/>
        <v>0</v>
      </c>
      <c r="AT41" s="151">
        <f t="shared" si="54"/>
        <v>4420728.75</v>
      </c>
      <c r="AU41" s="151">
        <f t="shared" si="54"/>
        <v>2169528.75</v>
      </c>
      <c r="AV41" s="151">
        <f t="shared" si="54"/>
        <v>0</v>
      </c>
      <c r="AW41" s="151">
        <f t="shared" si="54"/>
        <v>0</v>
      </c>
      <c r="AX41" s="151">
        <f t="shared" si="54"/>
        <v>0</v>
      </c>
      <c r="AY41" s="151"/>
      <c r="AZ41" s="151">
        <f t="shared" si="54"/>
        <v>0</v>
      </c>
      <c r="BA41" s="151">
        <f t="shared" si="54"/>
        <v>0</v>
      </c>
      <c r="BB41" s="151">
        <f t="shared" si="54"/>
        <v>-2251200</v>
      </c>
    </row>
    <row r="42" spans="1:54" ht="46.8" outlineLevel="1">
      <c r="A42" s="132"/>
      <c r="B42" s="136"/>
      <c r="C42" s="38"/>
      <c r="D42" s="137"/>
      <c r="E42" s="137"/>
      <c r="F42" s="87"/>
      <c r="G42" s="82"/>
      <c r="H42" s="209" t="s">
        <v>446</v>
      </c>
      <c r="I42" s="138"/>
      <c r="J42" s="139"/>
      <c r="K42" s="139"/>
      <c r="L42" s="140" t="str">
        <f>IF(I42&lt;&gt;0,((VLOOKUP(I42,'1. Standard_Cost'!$B$4:$D$9,2)+VLOOKUP(I42,'1. Standard_Cost'!$B$4:$D$9,3))*J42*K42),"0")</f>
        <v>0</v>
      </c>
      <c r="M42" s="140">
        <f>L42*'1. Standard_Cost'!$F$4</f>
        <v>0</v>
      </c>
      <c r="N42" s="141"/>
      <c r="O42" s="141"/>
      <c r="P42" s="141"/>
      <c r="Q42" s="141"/>
      <c r="R42" s="142">
        <f>'1. Standard_Cost'!$B$13*N42*P42</f>
        <v>0</v>
      </c>
      <c r="S42" s="142">
        <f>N42*O42*P42*'1. Standard_Cost'!$C$13</f>
        <v>0</v>
      </c>
      <c r="T42" s="142">
        <f>N42*P42*Q42*'1. Standard_Cost'!$D$13</f>
        <v>0</v>
      </c>
      <c r="U42" s="142">
        <f>N42*O42*'1. Standard_Cost'!$E$13</f>
        <v>0</v>
      </c>
      <c r="V42" s="141"/>
      <c r="W42" s="141"/>
      <c r="X42" s="141"/>
      <c r="Y42" s="142">
        <f>+V42*((X42*'1. Standard_Cost'!$B$17)+(W42*X42*'1. Standard_Cost'!$C$17))</f>
        <v>0</v>
      </c>
      <c r="Z42" s="141"/>
      <c r="AA42" s="141">
        <v>0</v>
      </c>
      <c r="AB42" s="142">
        <f>+Z42*'1. Standard_Cost'!$B$21+AA42*'1. Standard_Cost'!$C$21</f>
        <v>0</v>
      </c>
      <c r="AC42" s="143">
        <v>0</v>
      </c>
      <c r="AD42" s="144"/>
      <c r="AE42" s="142">
        <f>SUM(AD42,AC42,AB42,Y42,U42,T42,S42,R42)*'1. Standard_Cost'!$B$29</f>
        <v>0</v>
      </c>
      <c r="AF42" s="142">
        <f t="shared" ref="AF42:AF49" si="55">SUM(AE42,AD42,AC42,AB42,Y42,U42,T42,S42,R42)</f>
        <v>0</v>
      </c>
      <c r="AG42" s="141"/>
      <c r="AH42" s="141"/>
      <c r="AI42" s="141"/>
      <c r="AJ42" s="145"/>
      <c r="AK42" s="145"/>
      <c r="AL42" s="145"/>
      <c r="AM42" s="142">
        <f>AG42*'1. Standard_Cost'!$B$25+'Incremental_Cost Year 5'!AH42*'1. Standard_Cost'!$C$25+'Incremental_Cost Year 5'!AI42*'1. Standard_Cost'!$D$25+'Incremental_Cost Year 5'!AJ42+'Incremental_Cost Year 5'!AL42+AK42</f>
        <v>0</v>
      </c>
      <c r="AN42" s="142">
        <f>AM42*'1. Standard_Cost'!$C$29</f>
        <v>0</v>
      </c>
      <c r="AO42" s="160"/>
      <c r="AQ42" s="20">
        <f t="shared" ref="AQ42" si="56">L42+M42</f>
        <v>0</v>
      </c>
      <c r="AR42" s="20">
        <f t="shared" ref="AR42" si="57">AF42</f>
        <v>0</v>
      </c>
      <c r="AS42" s="20">
        <f t="shared" ref="AS42" si="58">AM42+AN42</f>
        <v>0</v>
      </c>
      <c r="AT42" s="20">
        <f>SUM(AQ42,AR42,AS42)</f>
        <v>0</v>
      </c>
      <c r="AU42" s="24"/>
      <c r="AV42" s="24"/>
      <c r="AW42" s="24"/>
      <c r="AX42" s="24"/>
      <c r="AY42" s="24"/>
      <c r="AZ42" s="24"/>
      <c r="BA42" s="24"/>
      <c r="BB42" s="25">
        <f>SUM(AU42:BA42)-AT42</f>
        <v>0</v>
      </c>
    </row>
    <row r="43" spans="1:54" ht="37.200000000000003" customHeight="1">
      <c r="A43" s="132"/>
      <c r="B43" s="136"/>
      <c r="C43" s="38"/>
      <c r="D43" s="84"/>
      <c r="E43" s="84"/>
      <c r="F43" s="84"/>
      <c r="G43" s="83"/>
      <c r="H43" s="209" t="s">
        <v>567</v>
      </c>
      <c r="I43" s="138"/>
      <c r="J43" s="139"/>
      <c r="K43" s="139"/>
      <c r="L43" s="140" t="str">
        <f>IF(I43&lt;&gt;0,((VLOOKUP(I43,'1. Standard_Cost'!$B$4:$D$9,2)+VLOOKUP(I43,'1. Standard_Cost'!$B$4:$D$9,3))*J43*K43),"0")</f>
        <v>0</v>
      </c>
      <c r="M43" s="140">
        <f>L43*'1. Standard_Cost'!$F$4</f>
        <v>0</v>
      </c>
      <c r="N43" s="141"/>
      <c r="O43" s="141"/>
      <c r="P43" s="141"/>
      <c r="Q43" s="141"/>
      <c r="R43" s="142">
        <f>'1. Standard_Cost'!$B$13*N43*P43</f>
        <v>0</v>
      </c>
      <c r="S43" s="142">
        <f>N43*O43*P43*'1. Standard_Cost'!$C$13</f>
        <v>0</v>
      </c>
      <c r="T43" s="142">
        <f>N43*P43*Q43*'1. Standard_Cost'!$D$13</f>
        <v>0</v>
      </c>
      <c r="U43" s="142">
        <f>N43*O43*'1. Standard_Cost'!$E$13</f>
        <v>0</v>
      </c>
      <c r="V43" s="141"/>
      <c r="W43" s="141"/>
      <c r="X43" s="141"/>
      <c r="Y43" s="142">
        <f>+V43*((X43*'1. Standard_Cost'!$B$17)+(W43*X43*'1. Standard_Cost'!$C$17))</f>
        <v>0</v>
      </c>
      <c r="Z43" s="141"/>
      <c r="AA43" s="141"/>
      <c r="AB43" s="142">
        <f>+Z43*'1. Standard_Cost'!$B$21+AA43*'1. Standard_Cost'!$C$21</f>
        <v>0</v>
      </c>
      <c r="AC43" s="143"/>
      <c r="AD43" s="144"/>
      <c r="AE43" s="142">
        <f>SUM(AD43,AC43,AB43,Y43,U43,T43,S43,R43)*'1. Standard_Cost'!$B$29</f>
        <v>0</v>
      </c>
      <c r="AF43" s="142">
        <f t="shared" si="55"/>
        <v>0</v>
      </c>
      <c r="AG43" s="141"/>
      <c r="AH43" s="141"/>
      <c r="AI43" s="141"/>
      <c r="AJ43" s="145"/>
      <c r="AK43" s="145"/>
      <c r="AL43" s="145"/>
      <c r="AM43" s="142">
        <f>AG43*'1. Standard_Cost'!$B$25+'Incremental_Cost Year 5'!AH43*'1. Standard_Cost'!$C$25+'Incremental_Cost Year 5'!AI43*'1. Standard_Cost'!$D$25+'Incremental_Cost Year 5'!AJ43+'Incremental_Cost Year 5'!AL43+AK43</f>
        <v>0</v>
      </c>
      <c r="AN43" s="142">
        <f>AM43*'1. Standard_Cost'!$C$29</f>
        <v>0</v>
      </c>
      <c r="AO43" s="160"/>
      <c r="AQ43" s="20">
        <f t="shared" ref="AQ43:AQ49" si="59">L43+M43</f>
        <v>0</v>
      </c>
      <c r="AR43" s="20">
        <f t="shared" ref="AR43:AR49" si="60">AF43</f>
        <v>0</v>
      </c>
      <c r="AS43" s="20">
        <f t="shared" ref="AS43:AS49" si="61">AM43+AN43</f>
        <v>0</v>
      </c>
      <c r="AT43" s="20">
        <f t="shared" ref="AT43:AT49" si="62">SUM(AQ43,AR43,AS43)</f>
        <v>0</v>
      </c>
      <c r="AU43" s="24"/>
      <c r="AV43" s="24"/>
      <c r="AW43" s="24"/>
      <c r="AX43" s="24"/>
      <c r="AY43" s="24"/>
      <c r="AZ43" s="24"/>
      <c r="BA43" s="24"/>
      <c r="BB43" s="25">
        <f t="shared" ref="BB43:BB49" si="63">SUM(AU43:BA43)-AT43</f>
        <v>0</v>
      </c>
    </row>
    <row r="44" spans="1:54" ht="39.6" customHeight="1" outlineLevel="2">
      <c r="A44" s="132"/>
      <c r="B44" s="136"/>
      <c r="C44" s="38"/>
      <c r="D44" s="84"/>
      <c r="E44" s="84"/>
      <c r="F44" s="84"/>
      <c r="G44" s="83"/>
      <c r="H44" s="211" t="s">
        <v>564</v>
      </c>
      <c r="I44" s="138"/>
      <c r="J44" s="139"/>
      <c r="K44" s="139"/>
      <c r="L44" s="140" t="str">
        <f>IF(I44&lt;&gt;0,((VLOOKUP(I44,'1. Standard_Cost'!$B$4:$D$9,2)+VLOOKUP(I44,'1. Standard_Cost'!$B$4:$D$9,3))*J44*K44),"0")</f>
        <v>0</v>
      </c>
      <c r="M44" s="140">
        <f>L44*'1. Standard_Cost'!$F$4</f>
        <v>0</v>
      </c>
      <c r="N44" s="141">
        <v>14</v>
      </c>
      <c r="O44" s="141">
        <v>1</v>
      </c>
      <c r="P44" s="141">
        <v>15</v>
      </c>
      <c r="Q44" s="141"/>
      <c r="R44" s="142">
        <f>'1. Standard_Cost'!$B$13*N44*P44</f>
        <v>420000</v>
      </c>
      <c r="S44" s="142">
        <f>N44*O44*P44*'1. Standard_Cost'!$C$13</f>
        <v>315000</v>
      </c>
      <c r="T44" s="142">
        <f>N44*P44*Q44*'1. Standard_Cost'!$D$13</f>
        <v>0</v>
      </c>
      <c r="U44" s="142">
        <f>N44*O44*'1. Standard_Cost'!$F$13</f>
        <v>0</v>
      </c>
      <c r="V44" s="141"/>
      <c r="W44" s="141"/>
      <c r="X44" s="141"/>
      <c r="Y44" s="142">
        <f>+V44*((X44*'1. Standard_Cost'!$B$17)+(W44*X44*'1. Standard_Cost'!$C$17))</f>
        <v>0</v>
      </c>
      <c r="Z44" s="141"/>
      <c r="AA44" s="141"/>
      <c r="AB44" s="142">
        <f>+Z44*'1. Standard_Cost'!$B$21+AA44*'1. Standard_Cost'!$C$21</f>
        <v>0</v>
      </c>
      <c r="AC44" s="143"/>
      <c r="AD44" s="144"/>
      <c r="AE44" s="142">
        <f>SUM(AD44,AC44,AB44,Y44,U44,T44,S44,R44)*'1. Standard_Cost'!$B$29</f>
        <v>147000</v>
      </c>
      <c r="AF44" s="142">
        <f t="shared" si="55"/>
        <v>882000</v>
      </c>
      <c r="AG44" s="141"/>
      <c r="AH44" s="141"/>
      <c r="AI44" s="141"/>
      <c r="AJ44" s="145"/>
      <c r="AK44" s="145"/>
      <c r="AL44" s="145"/>
      <c r="AM44" s="142">
        <f>AG44*'1. Standard_Cost'!$B$25+'Incremental_Cost Year 5'!AH44*'1. Standard_Cost'!$C$25+'Incremental_Cost Year 5'!AI44*'1. Standard_Cost'!$D$25+'Incremental_Cost Year 5'!AJ44+'Incremental_Cost Year 5'!AL44+AK44</f>
        <v>0</v>
      </c>
      <c r="AN44" s="142">
        <f>AM44*'1. Standard_Cost'!$C$29</f>
        <v>0</v>
      </c>
      <c r="AO44" s="160"/>
      <c r="AQ44" s="20">
        <f t="shared" si="59"/>
        <v>0</v>
      </c>
      <c r="AR44" s="20">
        <f t="shared" si="60"/>
        <v>882000</v>
      </c>
      <c r="AS44" s="20">
        <f t="shared" si="61"/>
        <v>0</v>
      </c>
      <c r="AT44" s="20">
        <f t="shared" si="62"/>
        <v>882000</v>
      </c>
      <c r="AU44" s="24"/>
      <c r="AV44" s="24"/>
      <c r="AW44" s="24"/>
      <c r="AX44" s="24"/>
      <c r="AY44" s="24"/>
      <c r="AZ44" s="24"/>
      <c r="BA44" s="24"/>
      <c r="BB44" s="25">
        <f t="shared" si="63"/>
        <v>-882000</v>
      </c>
    </row>
    <row r="45" spans="1:54" ht="36.6" customHeight="1" outlineLevel="2">
      <c r="A45" s="132"/>
      <c r="B45" s="136"/>
      <c r="C45" s="38"/>
      <c r="D45" s="84"/>
      <c r="E45" s="84"/>
      <c r="F45" s="84"/>
      <c r="G45" s="83"/>
      <c r="H45" s="211" t="s">
        <v>565</v>
      </c>
      <c r="I45" s="138"/>
      <c r="J45" s="139"/>
      <c r="K45" s="139"/>
      <c r="L45" s="140" t="str">
        <f>IF(I45&lt;&gt;0,((VLOOKUP(I45,'1. Standard_Cost'!$B$4:$D$9,2)+VLOOKUP(I45,'1. Standard_Cost'!$B$4:$D$9,3))*J45*K45),"0")</f>
        <v>0</v>
      </c>
      <c r="M45" s="140">
        <f>L45*'1. Standard_Cost'!$F$4</f>
        <v>0</v>
      </c>
      <c r="N45" s="141"/>
      <c r="O45" s="141"/>
      <c r="P45" s="141"/>
      <c r="Q45" s="141"/>
      <c r="R45" s="142">
        <f>'1. Standard_Cost'!$B$13*N45*P45</f>
        <v>0</v>
      </c>
      <c r="S45" s="142">
        <f>N45*O45*P45*'1. Standard_Cost'!$C$13</f>
        <v>0</v>
      </c>
      <c r="T45" s="142">
        <f>N45*P45*Q45*'1. Standard_Cost'!$D$13</f>
        <v>0</v>
      </c>
      <c r="U45" s="142">
        <f>N45*O45*'1. Standard_Cost'!$E$13</f>
        <v>0</v>
      </c>
      <c r="V45" s="141"/>
      <c r="W45" s="141"/>
      <c r="X45" s="141"/>
      <c r="Y45" s="142">
        <f>+V45*((X45*'1. Standard_Cost'!$B$17)+(W45*X45*'1. Standard_Cost'!$C$17))</f>
        <v>0</v>
      </c>
      <c r="Z45" s="141"/>
      <c r="AA45" s="141">
        <v>28</v>
      </c>
      <c r="AB45" s="142">
        <f>+Z45*'1. Standard_Cost'!$B$21+AA45*'1. Standard_Cost'!$C$21</f>
        <v>532000</v>
      </c>
      <c r="AC45" s="143"/>
      <c r="AD45" s="144"/>
      <c r="AE45" s="142">
        <f>SUM(AD45,AC45,AB45,Y45,U45,T45,S45,R45)*'1. Standard_Cost'!$B$29</f>
        <v>106400</v>
      </c>
      <c r="AF45" s="142">
        <f t="shared" si="55"/>
        <v>638400</v>
      </c>
      <c r="AG45" s="141"/>
      <c r="AH45" s="141"/>
      <c r="AI45" s="141"/>
      <c r="AJ45" s="145"/>
      <c r="AK45" s="145"/>
      <c r="AL45" s="145"/>
      <c r="AM45" s="142">
        <f>AG45*'1. Standard_Cost'!$B$25+'Incremental_Cost Year 5'!AH45*'1. Standard_Cost'!$C$25+'Incremental_Cost Year 5'!AI45*'1. Standard_Cost'!$D$25+'Incremental_Cost Year 5'!AJ45+'Incremental_Cost Year 5'!AL45+AK45</f>
        <v>0</v>
      </c>
      <c r="AN45" s="142">
        <f>AM45*'1. Standard_Cost'!$C$29</f>
        <v>0</v>
      </c>
      <c r="AO45" s="160"/>
      <c r="AQ45" s="20">
        <f t="shared" si="59"/>
        <v>0</v>
      </c>
      <c r="AR45" s="20">
        <f t="shared" si="60"/>
        <v>638400</v>
      </c>
      <c r="AS45" s="20">
        <f t="shared" si="61"/>
        <v>0</v>
      </c>
      <c r="AT45" s="20">
        <f t="shared" si="62"/>
        <v>638400</v>
      </c>
      <c r="AU45" s="24"/>
      <c r="AV45" s="24"/>
      <c r="AW45" s="24"/>
      <c r="AX45" s="24"/>
      <c r="AY45" s="24"/>
      <c r="AZ45" s="24"/>
      <c r="BA45" s="24"/>
      <c r="BB45" s="25">
        <f t="shared" si="63"/>
        <v>-638400</v>
      </c>
    </row>
    <row r="46" spans="1:54" ht="41.4" customHeight="1" outlineLevel="2">
      <c r="A46" s="132"/>
      <c r="B46" s="136"/>
      <c r="C46" s="38"/>
      <c r="D46" s="84"/>
      <c r="E46" s="84"/>
      <c r="F46" s="84"/>
      <c r="G46" s="83"/>
      <c r="H46" s="211" t="s">
        <v>566</v>
      </c>
      <c r="I46" s="138"/>
      <c r="J46" s="139"/>
      <c r="K46" s="139"/>
      <c r="L46" s="140" t="str">
        <f>IF(I46&lt;&gt;0,((VLOOKUP(I46,'1. Standard_Cost'!$B$4:$D$9,2)+VLOOKUP(I46,'1. Standard_Cost'!$B$4:$D$9,3))*J46*K46),"0")</f>
        <v>0</v>
      </c>
      <c r="M46" s="140">
        <f>L46*'1. Standard_Cost'!$F$4</f>
        <v>0</v>
      </c>
      <c r="N46" s="141"/>
      <c r="O46" s="141"/>
      <c r="P46" s="141"/>
      <c r="Q46" s="141"/>
      <c r="R46" s="142">
        <f>'1. Standard_Cost'!$B$13*N46*P46</f>
        <v>0</v>
      </c>
      <c r="S46" s="142">
        <f>N46*O46*P46*'1. Standard_Cost'!$C$13</f>
        <v>0</v>
      </c>
      <c r="T46" s="142">
        <f>N46*P46*Q46*'1. Standard_Cost'!$D$13</f>
        <v>0</v>
      </c>
      <c r="U46" s="142">
        <f>N46*O46*'1. Standard_Cost'!$E$13</f>
        <v>0</v>
      </c>
      <c r="V46" s="141"/>
      <c r="W46" s="141"/>
      <c r="X46" s="141"/>
      <c r="Y46" s="142">
        <f>+V46*((X46*'1. Standard_Cost'!$B$17)+(W46*X46*'1. Standard_Cost'!$C$17))</f>
        <v>0</v>
      </c>
      <c r="Z46" s="141"/>
      <c r="AA46" s="141"/>
      <c r="AB46" s="142">
        <f>+Z46*'1. Standard_Cost'!$B$21+AA46*'1. Standard_Cost'!$C$21</f>
        <v>0</v>
      </c>
      <c r="AC46" s="143">
        <f>210*200</f>
        <v>42000</v>
      </c>
      <c r="AD46" s="144"/>
      <c r="AE46" s="142">
        <f>SUM(AD46,AC46,AB46,Y46,U46,T46,S46,R46)*'1. Standard_Cost'!$B$29</f>
        <v>8400</v>
      </c>
      <c r="AF46" s="142">
        <f t="shared" si="55"/>
        <v>50400</v>
      </c>
      <c r="AG46" s="141"/>
      <c r="AH46" s="141"/>
      <c r="AI46" s="141"/>
      <c r="AJ46" s="145"/>
      <c r="AK46" s="145"/>
      <c r="AL46" s="145"/>
      <c r="AM46" s="142">
        <f>AG46*'1. Standard_Cost'!$B$25+'Incremental_Cost Year 5'!AH46*'1. Standard_Cost'!$C$25+'Incremental_Cost Year 5'!AI46*'1. Standard_Cost'!$D$25+'Incremental_Cost Year 5'!AJ46+'Incremental_Cost Year 5'!AL46+AK46</f>
        <v>0</v>
      </c>
      <c r="AN46" s="142">
        <f>AM46*'1. Standard_Cost'!$C$29</f>
        <v>0</v>
      </c>
      <c r="AO46" s="160"/>
      <c r="AQ46" s="20">
        <f t="shared" si="59"/>
        <v>0</v>
      </c>
      <c r="AR46" s="20">
        <f t="shared" si="60"/>
        <v>50400</v>
      </c>
      <c r="AS46" s="20">
        <f t="shared" si="61"/>
        <v>0</v>
      </c>
      <c r="AT46" s="20">
        <f t="shared" si="62"/>
        <v>50400</v>
      </c>
      <c r="AU46" s="24"/>
      <c r="AV46" s="24"/>
      <c r="AW46" s="24"/>
      <c r="AX46" s="24"/>
      <c r="AY46" s="24"/>
      <c r="AZ46" s="24"/>
      <c r="BA46" s="24"/>
      <c r="BB46" s="25">
        <f t="shared" si="63"/>
        <v>-50400</v>
      </c>
    </row>
    <row r="47" spans="1:54" ht="40.950000000000003" customHeight="1" outlineLevel="2">
      <c r="A47" s="132"/>
      <c r="B47" s="136"/>
      <c r="C47" s="38"/>
      <c r="D47" s="84"/>
      <c r="E47" s="84"/>
      <c r="F47" s="84"/>
      <c r="G47" s="83"/>
      <c r="H47" s="182" t="s">
        <v>470</v>
      </c>
      <c r="I47" s="138"/>
      <c r="J47" s="139"/>
      <c r="K47" s="139"/>
      <c r="L47" s="140" t="str">
        <f>IF(I47&lt;&gt;0,((VLOOKUP(I47,'1. Standard_Cost'!$B$4:$D$9,2)+VLOOKUP(I47,'1. Standard_Cost'!$B$4:$D$9,3))*J47*K47),"0")</f>
        <v>0</v>
      </c>
      <c r="M47" s="140">
        <f>L47*'1. Standard_Cost'!$F$4</f>
        <v>0</v>
      </c>
      <c r="N47" s="141"/>
      <c r="O47" s="141"/>
      <c r="P47" s="141"/>
      <c r="Q47" s="141"/>
      <c r="R47" s="142">
        <f>'1. Standard_Cost'!$B$13*N47*P47</f>
        <v>0</v>
      </c>
      <c r="S47" s="142">
        <f>N47*O47*P47*'1. Standard_Cost'!$C$13</f>
        <v>0</v>
      </c>
      <c r="T47" s="142">
        <f>N47*P47*Q47*'1. Standard_Cost'!$D$13</f>
        <v>0</v>
      </c>
      <c r="U47" s="142">
        <f>N47*O47*'1. Standard_Cost'!$E$13</f>
        <v>0</v>
      </c>
      <c r="V47" s="141"/>
      <c r="W47" s="141"/>
      <c r="X47" s="141"/>
      <c r="Y47" s="142">
        <f>+V47*((X47*'1. Standard_Cost'!$B$17)+(W47*X47*'1. Standard_Cost'!$C$17))</f>
        <v>0</v>
      </c>
      <c r="Z47" s="141"/>
      <c r="AA47" s="141">
        <v>0</v>
      </c>
      <c r="AB47" s="142">
        <f>+Z47*'1. Standard_Cost'!$B$21+AA47*'1. Standard_Cost'!$C$21</f>
        <v>0</v>
      </c>
      <c r="AC47" s="143"/>
      <c r="AD47" s="144"/>
      <c r="AE47" s="142">
        <f>SUM(AD47,AC47,AB47,Y47,U47,T47,S47,R47)*'1. Standard_Cost'!$B$29</f>
        <v>0</v>
      </c>
      <c r="AF47" s="142">
        <f t="shared" si="55"/>
        <v>0</v>
      </c>
      <c r="AG47" s="141"/>
      <c r="AH47" s="141"/>
      <c r="AI47" s="141"/>
      <c r="AJ47" s="145"/>
      <c r="AK47" s="145"/>
      <c r="AL47" s="145"/>
      <c r="AM47" s="142">
        <f>AG47*'1. Standard_Cost'!$B$25+'Incremental_Cost Year 5'!AH47*'1. Standard_Cost'!$C$25+'Incremental_Cost Year 5'!AI47*'1. Standard_Cost'!$D$25+'Incremental_Cost Year 5'!AJ47+'Incremental_Cost Year 5'!AL47+AK47</f>
        <v>0</v>
      </c>
      <c r="AN47" s="142">
        <f>AM47*'1. Standard_Cost'!$C$29</f>
        <v>0</v>
      </c>
      <c r="AO47" s="160"/>
      <c r="AQ47" s="20">
        <f t="shared" si="59"/>
        <v>0</v>
      </c>
      <c r="AR47" s="20">
        <f t="shared" si="60"/>
        <v>0</v>
      </c>
      <c r="AS47" s="20">
        <f t="shared" si="61"/>
        <v>0</v>
      </c>
      <c r="AT47" s="20">
        <f t="shared" si="62"/>
        <v>0</v>
      </c>
      <c r="AU47" s="24"/>
      <c r="AV47" s="24"/>
      <c r="AW47" s="24"/>
      <c r="AX47" s="24"/>
      <c r="AY47" s="24"/>
      <c r="AZ47" s="24"/>
      <c r="BA47" s="24"/>
      <c r="BB47" s="25">
        <f t="shared" si="63"/>
        <v>0</v>
      </c>
    </row>
    <row r="48" spans="1:54" ht="27.6" outlineLevel="1">
      <c r="A48" s="132"/>
      <c r="B48" s="136"/>
      <c r="C48" s="38"/>
      <c r="D48" s="84"/>
      <c r="E48" s="84"/>
      <c r="F48" s="84"/>
      <c r="G48" s="83"/>
      <c r="H48" s="182" t="s">
        <v>471</v>
      </c>
      <c r="I48" s="138"/>
      <c r="J48" s="139"/>
      <c r="K48" s="139"/>
      <c r="L48" s="140" t="str">
        <f>IF(I48&lt;&gt;0,((VLOOKUP(I48,'1. Standard_Cost'!$B$4:$D$9,2)+VLOOKUP(I48,'1. Standard_Cost'!$B$4:$D$9,3))*J48*K48),"0")</f>
        <v>0</v>
      </c>
      <c r="M48" s="140">
        <f>L48*'1. Standard_Cost'!$F$4</f>
        <v>0</v>
      </c>
      <c r="N48" s="141">
        <v>12</v>
      </c>
      <c r="O48" s="141">
        <v>1</v>
      </c>
      <c r="P48" s="141">
        <v>15</v>
      </c>
      <c r="Q48" s="141"/>
      <c r="R48" s="142">
        <f>'1. Standard_Cost'!$B$13*N48*P48</f>
        <v>360000</v>
      </c>
      <c r="S48" s="142">
        <f>N48*O48*P48*'1. Standard_Cost'!$C$13</f>
        <v>270000</v>
      </c>
      <c r="T48" s="142">
        <f>N48*P48*Q48*'1. Standard_Cost'!$D$13</f>
        <v>0</v>
      </c>
      <c r="U48" s="142">
        <f>N48*O48*'1. Standard_Cost'!$F$13</f>
        <v>0</v>
      </c>
      <c r="V48" s="141"/>
      <c r="W48" s="141"/>
      <c r="X48" s="141"/>
      <c r="Y48" s="142">
        <f>+V48*((X48*'1. Standard_Cost'!$B$17)+(W48*X48*'1. Standard_Cost'!$C$17))</f>
        <v>0</v>
      </c>
      <c r="Z48" s="141"/>
      <c r="AA48" s="141">
        <v>12</v>
      </c>
      <c r="AB48" s="142">
        <f>+Z48*'1. Standard_Cost'!$B$21+AA48*'1. Standard_Cost'!$C$21</f>
        <v>228000</v>
      </c>
      <c r="AC48" s="143"/>
      <c r="AD48" s="144"/>
      <c r="AE48" s="142">
        <f>SUM(AD48,AC48,AB48,Y48,U48,T48,S48,R48)*'1. Standard_Cost'!$B$29</f>
        <v>171600</v>
      </c>
      <c r="AF48" s="142">
        <f t="shared" si="55"/>
        <v>1029600</v>
      </c>
      <c r="AG48" s="141"/>
      <c r="AH48" s="141"/>
      <c r="AI48" s="141"/>
      <c r="AJ48" s="145"/>
      <c r="AK48" s="145"/>
      <c r="AL48" s="145"/>
      <c r="AM48" s="142">
        <f>AG48*'1. Standard_Cost'!$B$25+'Incremental_Cost Year 5'!AH48*'1. Standard_Cost'!$C$25+'Incremental_Cost Year 5'!AI48*'1. Standard_Cost'!$D$25+'Incremental_Cost Year 5'!AJ48+'Incremental_Cost Year 5'!AL48+AK48</f>
        <v>0</v>
      </c>
      <c r="AN48" s="142">
        <f>AM48*'1. Standard_Cost'!$C$29</f>
        <v>0</v>
      </c>
      <c r="AO48" s="160"/>
      <c r="AQ48" s="20">
        <f t="shared" si="59"/>
        <v>0</v>
      </c>
      <c r="AR48" s="20">
        <f t="shared" si="60"/>
        <v>1029600</v>
      </c>
      <c r="AS48" s="20">
        <f t="shared" si="61"/>
        <v>0</v>
      </c>
      <c r="AT48" s="20">
        <f t="shared" si="62"/>
        <v>1029600</v>
      </c>
      <c r="AU48" s="24">
        <v>756000</v>
      </c>
      <c r="AV48" s="24"/>
      <c r="AW48" s="24"/>
      <c r="AX48" s="24"/>
      <c r="AY48" s="24"/>
      <c r="AZ48" s="24"/>
      <c r="BA48" s="24"/>
      <c r="BB48" s="25">
        <f t="shared" si="63"/>
        <v>-273600</v>
      </c>
    </row>
    <row r="49" spans="1:54" ht="27.6" outlineLevel="2">
      <c r="A49" s="132"/>
      <c r="B49" s="136"/>
      <c r="C49" s="38"/>
      <c r="D49" s="84"/>
      <c r="E49" s="84"/>
      <c r="F49" s="84"/>
      <c r="G49" s="83"/>
      <c r="H49" s="182" t="s">
        <v>472</v>
      </c>
      <c r="I49" s="138"/>
      <c r="J49" s="139"/>
      <c r="K49" s="139"/>
      <c r="L49" s="140" t="str">
        <f>IF(I49&lt;&gt;0,((VLOOKUP(I49,'1. Standard_Cost'!$B$4:$D$9,2)+VLOOKUP(I49,'1. Standard_Cost'!$B$4:$D$9,3))*J49*K49),"0")</f>
        <v>0</v>
      </c>
      <c r="M49" s="140">
        <f>L49*'1. Standard_Cost'!$F$4</f>
        <v>0</v>
      </c>
      <c r="N49" s="141">
        <v>2</v>
      </c>
      <c r="O49" s="141">
        <v>1</v>
      </c>
      <c r="P49" s="141">
        <v>20</v>
      </c>
      <c r="Q49" s="141"/>
      <c r="R49" s="142">
        <f>'1. Standard_Cost'!$B$13*N49*P49</f>
        <v>80000</v>
      </c>
      <c r="S49" s="142">
        <f>N49*O49*P49*'1. Standard_Cost'!$C$13</f>
        <v>60000</v>
      </c>
      <c r="T49" s="142">
        <f>N49*P49*Q49*'1. Standard_Cost'!$D$13</f>
        <v>0</v>
      </c>
      <c r="U49" s="142">
        <f>N49*O49*'1. Standard_Cost'!$F$13</f>
        <v>0</v>
      </c>
      <c r="V49" s="141"/>
      <c r="W49" s="141"/>
      <c r="X49" s="141"/>
      <c r="Y49" s="142">
        <f>+V49*((X49*'1. Standard_Cost'!$B$17)+(W49*X49*'1. Standard_Cost'!$C$17))</f>
        <v>0</v>
      </c>
      <c r="Z49" s="141"/>
      <c r="AA49" s="141">
        <v>1</v>
      </c>
      <c r="AB49" s="142">
        <f>+Z49*'1. Standard_Cost'!$B$21+AA49*'1. Standard_Cost'!$C$21</f>
        <v>19000</v>
      </c>
      <c r="AC49" s="143"/>
      <c r="AD49" s="144"/>
      <c r="AE49" s="142">
        <f>SUM(AD49,AC49,AB49,Y49,U49,T49,S49,R49)*'1. Standard_Cost'!$B$29</f>
        <v>31800</v>
      </c>
      <c r="AF49" s="142">
        <f t="shared" si="55"/>
        <v>190800</v>
      </c>
      <c r="AG49" s="141"/>
      <c r="AH49" s="141"/>
      <c r="AI49" s="141"/>
      <c r="AJ49" s="145"/>
      <c r="AK49" s="145"/>
      <c r="AL49" s="145"/>
      <c r="AM49" s="142">
        <f>AG49*'1. Standard_Cost'!$B$25+'Incremental_Cost Year 5'!AH49*'1. Standard_Cost'!$C$25+'Incremental_Cost Year 5'!AI49*'1. Standard_Cost'!$D$25+'Incremental_Cost Year 5'!AJ49+'Incremental_Cost Year 5'!AL49+AK49</f>
        <v>0</v>
      </c>
      <c r="AN49" s="142">
        <f>AM49*'1. Standard_Cost'!$C$29</f>
        <v>0</v>
      </c>
      <c r="AO49" s="160"/>
      <c r="AQ49" s="20">
        <f t="shared" si="59"/>
        <v>0</v>
      </c>
      <c r="AR49" s="20">
        <f t="shared" si="60"/>
        <v>190800</v>
      </c>
      <c r="AS49" s="20">
        <f t="shared" si="61"/>
        <v>0</v>
      </c>
      <c r="AT49" s="20">
        <f t="shared" si="62"/>
        <v>190800</v>
      </c>
      <c r="AU49" s="24"/>
      <c r="AV49" s="24"/>
      <c r="AW49" s="24"/>
      <c r="AX49" s="24"/>
      <c r="AY49" s="24"/>
      <c r="AZ49" s="24"/>
      <c r="BA49" s="24"/>
      <c r="BB49" s="25">
        <f t="shared" si="63"/>
        <v>-190800</v>
      </c>
    </row>
    <row r="50" spans="1:54" ht="82.8" outlineLevel="1">
      <c r="A50" s="132"/>
      <c r="B50" s="136"/>
      <c r="C50" s="38"/>
      <c r="D50" s="86" t="s">
        <v>582</v>
      </c>
      <c r="E50" s="86" t="s">
        <v>402</v>
      </c>
      <c r="F50" s="88" t="s">
        <v>438</v>
      </c>
      <c r="G50" s="89" t="s">
        <v>434</v>
      </c>
      <c r="H50" s="180" t="s">
        <v>116</v>
      </c>
      <c r="I50" s="146"/>
      <c r="J50" s="146"/>
      <c r="K50" s="146"/>
      <c r="L50" s="147">
        <f>SUM(L42:L49)</f>
        <v>0</v>
      </c>
      <c r="M50" s="147">
        <f>SUM(M42:M49)</f>
        <v>0</v>
      </c>
      <c r="N50" s="146"/>
      <c r="O50" s="146"/>
      <c r="P50" s="146"/>
      <c r="Q50" s="146"/>
      <c r="R50" s="147">
        <f t="shared" ref="R50:U50" si="64">SUM(R42:R49)</f>
        <v>860000</v>
      </c>
      <c r="S50" s="147">
        <f t="shared" si="64"/>
        <v>645000</v>
      </c>
      <c r="T50" s="147">
        <f t="shared" si="64"/>
        <v>0</v>
      </c>
      <c r="U50" s="147">
        <f t="shared" si="64"/>
        <v>0</v>
      </c>
      <c r="V50" s="146"/>
      <c r="W50" s="146"/>
      <c r="X50" s="146"/>
      <c r="Y50" s="147">
        <f>SUM(Y42:Y49)</f>
        <v>0</v>
      </c>
      <c r="Z50" s="146"/>
      <c r="AA50" s="146"/>
      <c r="AB50" s="147">
        <f t="shared" ref="AB50:AF50" si="65">SUM(AB42:AB49)</f>
        <v>779000</v>
      </c>
      <c r="AC50" s="147">
        <f t="shared" si="65"/>
        <v>42000</v>
      </c>
      <c r="AD50" s="147">
        <f t="shared" si="65"/>
        <v>0</v>
      </c>
      <c r="AE50" s="147">
        <f t="shared" si="65"/>
        <v>465200</v>
      </c>
      <c r="AF50" s="147">
        <f t="shared" si="65"/>
        <v>2791200</v>
      </c>
      <c r="AG50" s="146"/>
      <c r="AH50" s="146"/>
      <c r="AI50" s="146"/>
      <c r="AJ50" s="147">
        <f t="shared" ref="AJ50:AN50" si="66">SUM(AJ42:AJ49)</f>
        <v>0</v>
      </c>
      <c r="AK50" s="147">
        <f t="shared" si="66"/>
        <v>0</v>
      </c>
      <c r="AL50" s="147">
        <f t="shared" si="66"/>
        <v>0</v>
      </c>
      <c r="AM50" s="147">
        <f t="shared" si="66"/>
        <v>0</v>
      </c>
      <c r="AN50" s="147">
        <f t="shared" si="66"/>
        <v>0</v>
      </c>
      <c r="AO50" s="166"/>
      <c r="AP50" s="32"/>
      <c r="AQ50" s="147">
        <f t="shared" ref="AQ50:BB50" si="67">SUM(AQ42:AQ49)</f>
        <v>0</v>
      </c>
      <c r="AR50" s="147">
        <f t="shared" si="67"/>
        <v>2791200</v>
      </c>
      <c r="AS50" s="147">
        <f t="shared" si="67"/>
        <v>0</v>
      </c>
      <c r="AT50" s="147">
        <f t="shared" si="67"/>
        <v>2791200</v>
      </c>
      <c r="AU50" s="147">
        <f t="shared" si="67"/>
        <v>756000</v>
      </c>
      <c r="AV50" s="147">
        <f t="shared" si="67"/>
        <v>0</v>
      </c>
      <c r="AW50" s="147">
        <f t="shared" si="67"/>
        <v>0</v>
      </c>
      <c r="AX50" s="147">
        <f t="shared" si="67"/>
        <v>0</v>
      </c>
      <c r="AY50" s="147"/>
      <c r="AZ50" s="147">
        <f t="shared" si="67"/>
        <v>0</v>
      </c>
      <c r="BA50" s="147">
        <f t="shared" si="67"/>
        <v>0</v>
      </c>
      <c r="BB50" s="147">
        <f t="shared" si="67"/>
        <v>-2035200</v>
      </c>
    </row>
    <row r="51" spans="1:54" ht="124.8" outlineLevel="2">
      <c r="A51" s="132"/>
      <c r="B51" s="136"/>
      <c r="C51" s="38"/>
      <c r="D51" s="137"/>
      <c r="E51" s="137"/>
      <c r="F51" s="87"/>
      <c r="G51" s="82"/>
      <c r="H51" s="209" t="s">
        <v>473</v>
      </c>
      <c r="I51" s="138" t="s">
        <v>4</v>
      </c>
      <c r="J51" s="139">
        <v>3</v>
      </c>
      <c r="K51" s="139">
        <v>1</v>
      </c>
      <c r="L51" s="140">
        <f>IF(I51&lt;&gt;0,((VLOOKUP(I51,'1. Standard_Cost'!$B$4:$D$9,2)+VLOOKUP(I51,'1. Standard_Cost'!$B$4:$D$9,3))*J51*K51),"0")</f>
        <v>242250</v>
      </c>
      <c r="M51" s="140">
        <f>L51*'1. Standard_Cost'!$F$4</f>
        <v>40455.75</v>
      </c>
      <c r="N51" s="141"/>
      <c r="O51" s="141"/>
      <c r="P51" s="141"/>
      <c r="Q51" s="141"/>
      <c r="R51" s="142">
        <f>'1. Standard_Cost'!$B$13*N51*P51</f>
        <v>0</v>
      </c>
      <c r="S51" s="142">
        <f>N51*O51*P51*'1. Standard_Cost'!$C$13</f>
        <v>0</v>
      </c>
      <c r="T51" s="142">
        <f>N51*P51*Q51*'1. Standard_Cost'!$D$13</f>
        <v>0</v>
      </c>
      <c r="U51" s="142">
        <f>N51*O51*'1. Standard_Cost'!$E$13</f>
        <v>0</v>
      </c>
      <c r="V51" s="141"/>
      <c r="W51" s="141"/>
      <c r="X51" s="141"/>
      <c r="Y51" s="142">
        <f>+V51*((X51*'1. Standard_Cost'!$B$17)+(W51*X51*'1. Standard_Cost'!$C$17))</f>
        <v>0</v>
      </c>
      <c r="Z51" s="141"/>
      <c r="AA51" s="141">
        <v>0</v>
      </c>
      <c r="AB51" s="142">
        <f>+Z51*'1. Standard_Cost'!$B$21+AA51*'1. Standard_Cost'!$C$21</f>
        <v>0</v>
      </c>
      <c r="AC51" s="143"/>
      <c r="AD51" s="144"/>
      <c r="AE51" s="142">
        <f>SUM(AD51,AC51,AB51,Y51,U51,T51,S51,R51)*'1. Standard_Cost'!$B$29</f>
        <v>0</v>
      </c>
      <c r="AF51" s="142">
        <f t="shared" ref="AF51:AF56" si="68">SUM(AE51,AD51,AC51,AB51,Y51,U51,T51,S51,R51)</f>
        <v>0</v>
      </c>
      <c r="AG51" s="141"/>
      <c r="AH51" s="141"/>
      <c r="AI51" s="141"/>
      <c r="AJ51" s="145"/>
      <c r="AK51" s="145"/>
      <c r="AL51" s="145"/>
      <c r="AM51" s="142">
        <f>AG51*'1. Standard_Cost'!$B$25+'Incremental_Cost Year 5'!AH51*'1. Standard_Cost'!$C$25+'Incremental_Cost Year 5'!AI51*'1. Standard_Cost'!$D$25+'Incremental_Cost Year 5'!AJ51+'Incremental_Cost Year 5'!AL51+AK51</f>
        <v>0</v>
      </c>
      <c r="AN51" s="142">
        <f>AM51*'1. Standard_Cost'!$C$29</f>
        <v>0</v>
      </c>
      <c r="AO51" s="160"/>
      <c r="AQ51" s="20">
        <f t="shared" ref="AQ51" si="69">L51+M51</f>
        <v>282705.75</v>
      </c>
      <c r="AR51" s="20">
        <f>AF51</f>
        <v>0</v>
      </c>
      <c r="AS51" s="20">
        <f t="shared" ref="AS51" si="70">AM51+AN51</f>
        <v>0</v>
      </c>
      <c r="AT51" s="20">
        <f t="shared" ref="AT51" si="71">SUM(AQ51,AR51,AS51)</f>
        <v>282705.75</v>
      </c>
      <c r="AU51" s="24">
        <f>AT51</f>
        <v>282705.75</v>
      </c>
      <c r="AV51" s="24"/>
      <c r="AW51" s="24"/>
      <c r="AX51" s="24"/>
      <c r="AY51" s="24"/>
      <c r="AZ51" s="24"/>
      <c r="BA51" s="24"/>
      <c r="BB51" s="25">
        <f>SUM(AU51:BA51)-AT51</f>
        <v>0</v>
      </c>
    </row>
    <row r="52" spans="1:54" ht="124.8" outlineLevel="2">
      <c r="A52" s="132"/>
      <c r="B52" s="136"/>
      <c r="C52" s="38"/>
      <c r="D52" s="84"/>
      <c r="E52" s="84"/>
      <c r="F52" s="84"/>
      <c r="G52" s="83"/>
      <c r="H52" s="209" t="s">
        <v>476</v>
      </c>
      <c r="I52" s="138" t="s">
        <v>4</v>
      </c>
      <c r="J52" s="139">
        <v>3</v>
      </c>
      <c r="K52" s="139">
        <v>1</v>
      </c>
      <c r="L52" s="140">
        <f>IF(I52&lt;&gt;0,((VLOOKUP(I52,'1. Standard_Cost'!$B$4:$D$9,2)+VLOOKUP(I52,'1. Standard_Cost'!$B$4:$D$9,3))*J52*K52),"0")</f>
        <v>242250</v>
      </c>
      <c r="M52" s="140">
        <f>L52*'1. Standard_Cost'!$F$4</f>
        <v>40455.75</v>
      </c>
      <c r="N52" s="141"/>
      <c r="O52" s="141"/>
      <c r="P52" s="141"/>
      <c r="Q52" s="141"/>
      <c r="R52" s="142">
        <f>'1. Standard_Cost'!$B$13*N52*P52</f>
        <v>0</v>
      </c>
      <c r="S52" s="142">
        <f>N52*O52*P52*'1. Standard_Cost'!$C$13</f>
        <v>0</v>
      </c>
      <c r="T52" s="142">
        <f>N52*P52*Q52*'1. Standard_Cost'!$D$13</f>
        <v>0</v>
      </c>
      <c r="U52" s="142">
        <f>N52*O52*'1. Standard_Cost'!$E$13</f>
        <v>0</v>
      </c>
      <c r="V52" s="141"/>
      <c r="W52" s="141"/>
      <c r="X52" s="141"/>
      <c r="Y52" s="142">
        <f>+V52*((X52*'1. Standard_Cost'!$B$17)+(W52*X52*'1. Standard_Cost'!$C$17))</f>
        <v>0</v>
      </c>
      <c r="Z52" s="141"/>
      <c r="AA52" s="141">
        <v>0</v>
      </c>
      <c r="AB52" s="142">
        <f>+Z52*'1. Standard_Cost'!$B$21+AA52*'1. Standard_Cost'!$C$21</f>
        <v>0</v>
      </c>
      <c r="AC52" s="143"/>
      <c r="AD52" s="144"/>
      <c r="AE52" s="142">
        <f>SUM(AD52,AC52,AB52,Y52,U52,T52,S52,R52)*'1. Standard_Cost'!$B$29</f>
        <v>0</v>
      </c>
      <c r="AF52" s="142">
        <f t="shared" si="68"/>
        <v>0</v>
      </c>
      <c r="AG52" s="141"/>
      <c r="AH52" s="141"/>
      <c r="AI52" s="141"/>
      <c r="AJ52" s="145"/>
      <c r="AK52" s="145"/>
      <c r="AL52" s="145"/>
      <c r="AM52" s="142">
        <f>AG52*'1. Standard_Cost'!$B$25+'Incremental_Cost Year 5'!AH52*'1. Standard_Cost'!$C$25+'Incremental_Cost Year 5'!AI52*'1. Standard_Cost'!$D$25+'Incremental_Cost Year 5'!AJ52+'Incremental_Cost Year 5'!AL52+AK52</f>
        <v>0</v>
      </c>
      <c r="AN52" s="142">
        <f>AM52*'1. Standard_Cost'!$C$29</f>
        <v>0</v>
      </c>
      <c r="AO52" s="160"/>
      <c r="AQ52" s="20">
        <f t="shared" ref="AQ52:AQ56" si="72">L52+M52</f>
        <v>282705.75</v>
      </c>
      <c r="AR52" s="20">
        <f t="shared" ref="AR52:AR56" si="73">AF52</f>
        <v>0</v>
      </c>
      <c r="AS52" s="20">
        <f t="shared" ref="AS52:AS56" si="74">AM52+AN52</f>
        <v>0</v>
      </c>
      <c r="AT52" s="20">
        <f t="shared" ref="AT52:AT56" si="75">SUM(AQ52,AR52,AS52)</f>
        <v>282705.75</v>
      </c>
      <c r="AU52" s="24">
        <f>AT52</f>
        <v>282705.75</v>
      </c>
      <c r="AV52" s="24">
        <v>0</v>
      </c>
      <c r="AW52" s="24"/>
      <c r="AX52" s="24"/>
      <c r="AY52" s="24"/>
      <c r="AZ52" s="24"/>
      <c r="BA52" s="24"/>
      <c r="BB52" s="25">
        <f t="shared" ref="BB52:BB56" si="76">SUM(AU52:BA52)-AT52</f>
        <v>0</v>
      </c>
    </row>
    <row r="53" spans="1:54" ht="124.8" outlineLevel="1">
      <c r="A53" s="132"/>
      <c r="B53" s="136"/>
      <c r="C53" s="38"/>
      <c r="D53" s="84"/>
      <c r="E53" s="84"/>
      <c r="F53" s="84"/>
      <c r="G53" s="83"/>
      <c r="H53" s="209" t="s">
        <v>473</v>
      </c>
      <c r="I53" s="138" t="s">
        <v>4</v>
      </c>
      <c r="J53" s="139">
        <v>3</v>
      </c>
      <c r="K53" s="139">
        <v>1</v>
      </c>
      <c r="L53" s="140">
        <f>IF(I53&lt;&gt;0,((VLOOKUP(I53,'1. Standard_Cost'!$B$4:$D$9,2)+VLOOKUP(I53,'1. Standard_Cost'!$B$4:$D$9,3))*J53*K53),"0")</f>
        <v>242250</v>
      </c>
      <c r="M53" s="140">
        <f>L53*'1. Standard_Cost'!$F$4</f>
        <v>40455.75</v>
      </c>
      <c r="N53" s="141"/>
      <c r="O53" s="141"/>
      <c r="P53" s="141"/>
      <c r="Q53" s="141"/>
      <c r="R53" s="142">
        <f>'1. Standard_Cost'!$B$13*N53*P53</f>
        <v>0</v>
      </c>
      <c r="S53" s="142">
        <f>N53*O53*P53*'1. Standard_Cost'!$C$13</f>
        <v>0</v>
      </c>
      <c r="T53" s="142">
        <f>N53*P53*Q53*'1. Standard_Cost'!$D$13</f>
        <v>0</v>
      </c>
      <c r="U53" s="142">
        <f>N53*O53*'1. Standard_Cost'!$E$13</f>
        <v>0</v>
      </c>
      <c r="V53" s="141"/>
      <c r="W53" s="141"/>
      <c r="X53" s="141"/>
      <c r="Y53" s="142">
        <f>+V53*((X53*'1. Standard_Cost'!$B$17)+(W53*X53*'1. Standard_Cost'!$C$17))</f>
        <v>0</v>
      </c>
      <c r="Z53" s="141"/>
      <c r="AA53" s="141">
        <v>0</v>
      </c>
      <c r="AB53" s="142">
        <f>+Z53*'1. Standard_Cost'!$B$21+AA53*'1. Standard_Cost'!$C$21</f>
        <v>0</v>
      </c>
      <c r="AC53" s="143"/>
      <c r="AD53" s="144"/>
      <c r="AE53" s="142">
        <f>SUM(AD53,AC53,AB53,Y53,U53,T53,S53,R53)*'1. Standard_Cost'!$B$29</f>
        <v>0</v>
      </c>
      <c r="AF53" s="142">
        <f t="shared" si="68"/>
        <v>0</v>
      </c>
      <c r="AG53" s="141"/>
      <c r="AH53" s="141"/>
      <c r="AI53" s="141"/>
      <c r="AJ53" s="145"/>
      <c r="AK53" s="145"/>
      <c r="AL53" s="145"/>
      <c r="AM53" s="142">
        <f>AG53*'1. Standard_Cost'!$B$25+'Incremental_Cost Year 5'!AH53*'1. Standard_Cost'!$C$25+'Incremental_Cost Year 5'!AI53*'1. Standard_Cost'!$D$25+'Incremental_Cost Year 5'!AJ53+'Incremental_Cost Year 5'!AL53+AK53</f>
        <v>0</v>
      </c>
      <c r="AN53" s="142">
        <f>AM53*'1. Standard_Cost'!$C$29</f>
        <v>0</v>
      </c>
      <c r="AO53" s="160"/>
      <c r="AQ53" s="20">
        <f t="shared" si="72"/>
        <v>282705.75</v>
      </c>
      <c r="AR53" s="20">
        <f t="shared" si="73"/>
        <v>0</v>
      </c>
      <c r="AS53" s="20">
        <f t="shared" si="74"/>
        <v>0</v>
      </c>
      <c r="AT53" s="20">
        <f t="shared" si="75"/>
        <v>282705.75</v>
      </c>
      <c r="AU53" s="24">
        <f>AT53</f>
        <v>282705.75</v>
      </c>
      <c r="AV53" s="24"/>
      <c r="AW53" s="24"/>
      <c r="AX53" s="24"/>
      <c r="AY53" s="24"/>
      <c r="AZ53" s="24"/>
      <c r="BA53" s="24"/>
      <c r="BB53" s="25">
        <f t="shared" si="76"/>
        <v>0</v>
      </c>
    </row>
    <row r="54" spans="1:54" ht="124.8" outlineLevel="2">
      <c r="A54" s="132"/>
      <c r="B54" s="136"/>
      <c r="C54" s="38"/>
      <c r="D54" s="84"/>
      <c r="E54" s="84"/>
      <c r="F54" s="84"/>
      <c r="G54" s="83"/>
      <c r="H54" s="209" t="s">
        <v>476</v>
      </c>
      <c r="I54" s="138"/>
      <c r="J54" s="139"/>
      <c r="K54" s="139"/>
      <c r="L54" s="140" t="str">
        <f>IF(I54&lt;&gt;0,((VLOOKUP(I54,'1. Standard_Cost'!$B$4:$D$9,2)+VLOOKUP(I54,'1. Standard_Cost'!$B$4:$D$9,3))*J54*K54),"0")</f>
        <v>0</v>
      </c>
      <c r="M54" s="140">
        <f>L54*'1. Standard_Cost'!$F$4</f>
        <v>0</v>
      </c>
      <c r="N54" s="141">
        <v>1</v>
      </c>
      <c r="O54" s="141">
        <v>2</v>
      </c>
      <c r="P54" s="141">
        <v>20</v>
      </c>
      <c r="Q54" s="141"/>
      <c r="R54" s="142">
        <f>'1. Standard_Cost'!$B$13*N54*P54</f>
        <v>40000</v>
      </c>
      <c r="S54" s="142">
        <f>N54*O54*P54*'1. Standard_Cost'!$C$13</f>
        <v>60000</v>
      </c>
      <c r="T54" s="142">
        <f>N54*P54*Q54*'1. Standard_Cost'!$D$13</f>
        <v>0</v>
      </c>
      <c r="U54" s="142">
        <f>N54*O54*'1. Standard_Cost'!$F$13</f>
        <v>0</v>
      </c>
      <c r="V54" s="141"/>
      <c r="W54" s="141"/>
      <c r="X54" s="141"/>
      <c r="Y54" s="142">
        <f>+V54*((X54*'1. Standard_Cost'!$B$17)+(W54*X54*'1. Standard_Cost'!$C$17))</f>
        <v>0</v>
      </c>
      <c r="Z54" s="141"/>
      <c r="AA54" s="141">
        <v>4</v>
      </c>
      <c r="AB54" s="142">
        <f>+Z54*'1. Standard_Cost'!$B$21+AA54*'1. Standard_Cost'!$C$21</f>
        <v>76000</v>
      </c>
      <c r="AC54" s="143">
        <f>20*200</f>
        <v>4000</v>
      </c>
      <c r="AD54" s="144"/>
      <c r="AE54" s="142">
        <f>SUM(AD54,AC54,AB54,Y54,U54,T54,S54,R54)*'1. Standard_Cost'!$B$29</f>
        <v>36000</v>
      </c>
      <c r="AF54" s="142">
        <f t="shared" si="68"/>
        <v>216000</v>
      </c>
      <c r="AG54" s="141"/>
      <c r="AH54" s="141"/>
      <c r="AI54" s="141"/>
      <c r="AJ54" s="145"/>
      <c r="AK54" s="145"/>
      <c r="AL54" s="145"/>
      <c r="AM54" s="142">
        <f>AG54*'1. Standard_Cost'!$B$25+'Incremental_Cost Year 5'!AH54*'1. Standard_Cost'!$C$25+'Incremental_Cost Year 5'!AI54*'1. Standard_Cost'!$D$25+'Incremental_Cost Year 5'!AJ54+'Incremental_Cost Year 5'!AL54+AK54</f>
        <v>0</v>
      </c>
      <c r="AN54" s="142">
        <f>AM54*'1. Standard_Cost'!$C$29</f>
        <v>0</v>
      </c>
      <c r="AO54" s="160"/>
      <c r="AQ54" s="20">
        <f t="shared" si="72"/>
        <v>0</v>
      </c>
      <c r="AR54" s="20">
        <f t="shared" si="73"/>
        <v>216000</v>
      </c>
      <c r="AS54" s="20">
        <f t="shared" si="74"/>
        <v>0</v>
      </c>
      <c r="AT54" s="20">
        <f t="shared" si="75"/>
        <v>216000</v>
      </c>
      <c r="AU54" s="24"/>
      <c r="AV54" s="24"/>
      <c r="AW54" s="24"/>
      <c r="AX54" s="24"/>
      <c r="AY54" s="24"/>
      <c r="AZ54" s="24"/>
      <c r="BA54" s="24"/>
      <c r="BB54" s="25">
        <f t="shared" si="76"/>
        <v>-216000</v>
      </c>
    </row>
    <row r="55" spans="1:54" ht="109.2" outlineLevel="2">
      <c r="A55" s="132"/>
      <c r="B55" s="136"/>
      <c r="C55" s="38"/>
      <c r="D55" s="84"/>
      <c r="E55" s="84"/>
      <c r="F55" s="84"/>
      <c r="G55" s="83"/>
      <c r="H55" s="209" t="s">
        <v>474</v>
      </c>
      <c r="I55" s="138" t="s">
        <v>4</v>
      </c>
      <c r="J55" s="139">
        <v>3</v>
      </c>
      <c r="K55" s="139">
        <v>1</v>
      </c>
      <c r="L55" s="140">
        <f>IF(I55&lt;&gt;0,((VLOOKUP(I55,'1. Standard_Cost'!$B$4:$D$9,2)+VLOOKUP(I55,'1. Standard_Cost'!$B$4:$D$9,3))*J55*K55),"0")</f>
        <v>242250</v>
      </c>
      <c r="M55" s="140">
        <f>L55*'1. Standard_Cost'!$F$4</f>
        <v>40455.75</v>
      </c>
      <c r="N55" s="141"/>
      <c r="O55" s="141"/>
      <c r="P55" s="141"/>
      <c r="Q55" s="141"/>
      <c r="R55" s="142">
        <f>'1. Standard_Cost'!$B$13*N55*P55</f>
        <v>0</v>
      </c>
      <c r="S55" s="142">
        <f>N55*O55*P55*'1. Standard_Cost'!$C$13</f>
        <v>0</v>
      </c>
      <c r="T55" s="142">
        <f>N55*P55*Q55*'1. Standard_Cost'!$D$13</f>
        <v>0</v>
      </c>
      <c r="U55" s="142">
        <f>N55*O55*'1. Standard_Cost'!$E$13</f>
        <v>0</v>
      </c>
      <c r="V55" s="141"/>
      <c r="W55" s="141"/>
      <c r="X55" s="141"/>
      <c r="Y55" s="142">
        <f>+V55*((X55*'1. Standard_Cost'!$B$17)+(W55*X55*'1. Standard_Cost'!$C$17))</f>
        <v>0</v>
      </c>
      <c r="Z55" s="141"/>
      <c r="AA55" s="141">
        <v>0</v>
      </c>
      <c r="AB55" s="142">
        <f>+Z55*'1. Standard_Cost'!$B$21+AA55*'1. Standard_Cost'!$C$21</f>
        <v>0</v>
      </c>
      <c r="AC55" s="143"/>
      <c r="AD55" s="144"/>
      <c r="AE55" s="142">
        <f>SUM(AD55,AC55,AB55,Y55,U55,T55,S55,R55)*'1. Standard_Cost'!$B$29</f>
        <v>0</v>
      </c>
      <c r="AF55" s="142">
        <f t="shared" si="68"/>
        <v>0</v>
      </c>
      <c r="AG55" s="141"/>
      <c r="AH55" s="141"/>
      <c r="AI55" s="141"/>
      <c r="AJ55" s="145"/>
      <c r="AK55" s="145"/>
      <c r="AL55" s="145"/>
      <c r="AM55" s="142">
        <f>AG55*'1. Standard_Cost'!$B$25+'Incremental_Cost Year 5'!AH55*'1. Standard_Cost'!$C$25+'Incremental_Cost Year 5'!AI55*'1. Standard_Cost'!$D$25+'Incremental_Cost Year 5'!AJ55+'Incremental_Cost Year 5'!AL55+AK55</f>
        <v>0</v>
      </c>
      <c r="AN55" s="142">
        <f>AM55*'1. Standard_Cost'!$C$29</f>
        <v>0</v>
      </c>
      <c r="AO55" s="160"/>
      <c r="AQ55" s="20">
        <f t="shared" si="72"/>
        <v>282705.75</v>
      </c>
      <c r="AR55" s="20">
        <f t="shared" si="73"/>
        <v>0</v>
      </c>
      <c r="AS55" s="20">
        <f t="shared" si="74"/>
        <v>0</v>
      </c>
      <c r="AT55" s="20">
        <f t="shared" si="75"/>
        <v>282705.75</v>
      </c>
      <c r="AU55" s="24">
        <f>AT55</f>
        <v>282705.75</v>
      </c>
      <c r="AV55" s="24"/>
      <c r="AW55" s="24"/>
      <c r="AX55" s="24"/>
      <c r="AY55" s="24"/>
      <c r="AZ55" s="24"/>
      <c r="BA55" s="24"/>
      <c r="BB55" s="25">
        <f t="shared" si="76"/>
        <v>0</v>
      </c>
    </row>
    <row r="56" spans="1:54" ht="109.2" outlineLevel="2">
      <c r="A56" s="132"/>
      <c r="B56" s="136"/>
      <c r="C56" s="38"/>
      <c r="D56" s="84"/>
      <c r="E56" s="84"/>
      <c r="F56" s="84"/>
      <c r="G56" s="83"/>
      <c r="H56" s="209" t="s">
        <v>475</v>
      </c>
      <c r="I56" s="138" t="s">
        <v>4</v>
      </c>
      <c r="J56" s="139">
        <v>3</v>
      </c>
      <c r="K56" s="139">
        <v>1</v>
      </c>
      <c r="L56" s="140">
        <f>IF(I56&lt;&gt;0,((VLOOKUP(I56,'1. Standard_Cost'!$B$4:$D$9,2)+VLOOKUP(I56,'1. Standard_Cost'!$B$4:$D$9,3))*J56*K56),"0")</f>
        <v>242250</v>
      </c>
      <c r="M56" s="140">
        <f>L56*'1. Standard_Cost'!$F$4</f>
        <v>40455.75</v>
      </c>
      <c r="N56" s="141"/>
      <c r="O56" s="141"/>
      <c r="P56" s="141"/>
      <c r="Q56" s="141"/>
      <c r="R56" s="142">
        <f>'1. Standard_Cost'!$B$13*N56*P56</f>
        <v>0</v>
      </c>
      <c r="S56" s="142">
        <f>N56*O56*P56*'1. Standard_Cost'!$C$13</f>
        <v>0</v>
      </c>
      <c r="T56" s="142">
        <f>N56*P56*Q56*'1. Standard_Cost'!$D$13</f>
        <v>0</v>
      </c>
      <c r="U56" s="142">
        <f>N56*O56*'1. Standard_Cost'!$E$13</f>
        <v>0</v>
      </c>
      <c r="V56" s="141"/>
      <c r="W56" s="141"/>
      <c r="X56" s="141"/>
      <c r="Y56" s="142">
        <f>+V56*((X56*'1. Standard_Cost'!$B$17)+(W56*X56*'1. Standard_Cost'!$C$17))</f>
        <v>0</v>
      </c>
      <c r="Z56" s="141"/>
      <c r="AA56" s="141">
        <v>0</v>
      </c>
      <c r="AB56" s="142">
        <f>+Z56*'1. Standard_Cost'!$B$21+AA56*'1. Standard_Cost'!$C$21</f>
        <v>0</v>
      </c>
      <c r="AC56" s="143"/>
      <c r="AD56" s="144"/>
      <c r="AE56" s="142">
        <f>SUM(AD56,AC56,AB56,Y56,U56,T56,S56,R56)*'1. Standard_Cost'!$B$29</f>
        <v>0</v>
      </c>
      <c r="AF56" s="142">
        <f t="shared" si="68"/>
        <v>0</v>
      </c>
      <c r="AG56" s="141"/>
      <c r="AH56" s="141"/>
      <c r="AI56" s="141"/>
      <c r="AJ56" s="145"/>
      <c r="AK56" s="145"/>
      <c r="AL56" s="145"/>
      <c r="AM56" s="142">
        <f>AG56*'1. Standard_Cost'!$B$25+'Incremental_Cost Year 5'!AH56*'1. Standard_Cost'!$C$25+'Incremental_Cost Year 5'!AI56*'1. Standard_Cost'!$D$25+'Incremental_Cost Year 5'!AJ56+'Incremental_Cost Year 5'!AL56+AK56</f>
        <v>0</v>
      </c>
      <c r="AN56" s="142">
        <f>AM56*'1. Standard_Cost'!$C$29</f>
        <v>0</v>
      </c>
      <c r="AO56" s="160"/>
      <c r="AQ56" s="20">
        <f t="shared" si="72"/>
        <v>282705.75</v>
      </c>
      <c r="AR56" s="20">
        <f t="shared" si="73"/>
        <v>0</v>
      </c>
      <c r="AS56" s="20">
        <f t="shared" si="74"/>
        <v>0</v>
      </c>
      <c r="AT56" s="20">
        <f t="shared" si="75"/>
        <v>282705.75</v>
      </c>
      <c r="AU56" s="24">
        <f>AT56</f>
        <v>282705.75</v>
      </c>
      <c r="AV56" s="24"/>
      <c r="AW56" s="24"/>
      <c r="AX56" s="24"/>
      <c r="AY56" s="24"/>
      <c r="AZ56" s="24"/>
      <c r="BA56" s="24"/>
      <c r="BB56" s="25">
        <f t="shared" si="76"/>
        <v>0</v>
      </c>
    </row>
    <row r="57" spans="1:54" ht="69" outlineLevel="1">
      <c r="A57" s="132"/>
      <c r="B57" s="136"/>
      <c r="C57" s="38"/>
      <c r="D57" s="86" t="s">
        <v>583</v>
      </c>
      <c r="E57" s="86" t="s">
        <v>403</v>
      </c>
      <c r="F57" s="88" t="s">
        <v>439</v>
      </c>
      <c r="G57" s="89" t="s">
        <v>434</v>
      </c>
      <c r="H57" s="180" t="s">
        <v>115</v>
      </c>
      <c r="I57" s="146"/>
      <c r="J57" s="146"/>
      <c r="K57" s="146"/>
      <c r="L57" s="147">
        <f>SUM(L51:L56)</f>
        <v>1211250</v>
      </c>
      <c r="M57" s="147">
        <f>SUM(M51:M56)</f>
        <v>202278.75</v>
      </c>
      <c r="N57" s="147"/>
      <c r="O57" s="146"/>
      <c r="P57" s="146"/>
      <c r="Q57" s="146"/>
      <c r="R57" s="147">
        <f t="shared" ref="R57:U57" si="77">SUM(R51:R56)</f>
        <v>40000</v>
      </c>
      <c r="S57" s="147">
        <f t="shared" si="77"/>
        <v>60000</v>
      </c>
      <c r="T57" s="147">
        <f t="shared" si="77"/>
        <v>0</v>
      </c>
      <c r="U57" s="147">
        <f t="shared" si="77"/>
        <v>0</v>
      </c>
      <c r="V57" s="146"/>
      <c r="W57" s="146"/>
      <c r="X57" s="146"/>
      <c r="Y57" s="147">
        <f>SUM(Y51:Y56)</f>
        <v>0</v>
      </c>
      <c r="Z57" s="146"/>
      <c r="AA57" s="146"/>
      <c r="AB57" s="147">
        <f t="shared" ref="AB57:AF57" si="78">SUM(AB51:AB56)</f>
        <v>76000</v>
      </c>
      <c r="AC57" s="147">
        <f t="shared" si="78"/>
        <v>4000</v>
      </c>
      <c r="AD57" s="147">
        <f t="shared" si="78"/>
        <v>0</v>
      </c>
      <c r="AE57" s="147">
        <f t="shared" si="78"/>
        <v>36000</v>
      </c>
      <c r="AF57" s="147">
        <f t="shared" si="78"/>
        <v>216000</v>
      </c>
      <c r="AG57" s="146"/>
      <c r="AH57" s="146"/>
      <c r="AI57" s="146"/>
      <c r="AJ57" s="147">
        <f t="shared" ref="AJ57:AN57" si="79">SUM(AJ51:AJ56)</f>
        <v>0</v>
      </c>
      <c r="AK57" s="147">
        <f t="shared" si="79"/>
        <v>0</v>
      </c>
      <c r="AL57" s="147">
        <f t="shared" si="79"/>
        <v>0</v>
      </c>
      <c r="AM57" s="147">
        <f t="shared" si="79"/>
        <v>0</v>
      </c>
      <c r="AN57" s="147">
        <f t="shared" si="79"/>
        <v>0</v>
      </c>
      <c r="AO57" s="166"/>
      <c r="AP57" s="32"/>
      <c r="AQ57" s="147">
        <f t="shared" ref="AQ57:BB57" si="80">SUM(AQ51:AQ56)</f>
        <v>1413528.75</v>
      </c>
      <c r="AR57" s="147">
        <f t="shared" si="80"/>
        <v>216000</v>
      </c>
      <c r="AS57" s="147">
        <f t="shared" si="80"/>
        <v>0</v>
      </c>
      <c r="AT57" s="147">
        <f t="shared" si="80"/>
        <v>1629528.75</v>
      </c>
      <c r="AU57" s="147">
        <f t="shared" si="80"/>
        <v>1413528.75</v>
      </c>
      <c r="AV57" s="147">
        <f t="shared" si="80"/>
        <v>0</v>
      </c>
      <c r="AW57" s="147">
        <f t="shared" si="80"/>
        <v>0</v>
      </c>
      <c r="AX57" s="147">
        <f t="shared" si="80"/>
        <v>0</v>
      </c>
      <c r="AY57" s="147">
        <f t="shared" si="80"/>
        <v>0</v>
      </c>
      <c r="AZ57" s="147">
        <f t="shared" si="80"/>
        <v>0</v>
      </c>
      <c r="BA57" s="147">
        <f t="shared" si="80"/>
        <v>0</v>
      </c>
      <c r="BB57" s="147">
        <f t="shared" si="80"/>
        <v>-216000</v>
      </c>
    </row>
    <row r="58" spans="1:54" s="39" customFormat="1">
      <c r="A58" s="148"/>
      <c r="B58" s="149"/>
      <c r="C58" s="224" t="s">
        <v>404</v>
      </c>
      <c r="D58" s="224"/>
      <c r="E58" s="225"/>
      <c r="F58" s="69"/>
      <c r="G58" s="69"/>
      <c r="H58" s="181" t="s">
        <v>259</v>
      </c>
      <c r="I58" s="150"/>
      <c r="J58" s="150"/>
      <c r="K58" s="150"/>
      <c r="L58" s="151">
        <f>SUM(L63,L75)</f>
        <v>1166250</v>
      </c>
      <c r="M58" s="151">
        <f>SUM(M63,M75)</f>
        <v>194763.75</v>
      </c>
      <c r="N58" s="151"/>
      <c r="O58" s="150"/>
      <c r="P58" s="150"/>
      <c r="Q58" s="150"/>
      <c r="R58" s="151">
        <f>SUM(R63,R75)</f>
        <v>390000</v>
      </c>
      <c r="S58" s="151">
        <f>SUM(S63,S75)</f>
        <v>292500</v>
      </c>
      <c r="T58" s="151">
        <f>SUM(T63,T75)</f>
        <v>0</v>
      </c>
      <c r="U58" s="151">
        <f>SUM(U63,U75)</f>
        <v>0</v>
      </c>
      <c r="V58" s="150"/>
      <c r="W58" s="150"/>
      <c r="X58" s="150"/>
      <c r="Y58" s="151">
        <f>SUM(Y63,Y75)</f>
        <v>0</v>
      </c>
      <c r="Z58" s="150"/>
      <c r="AA58" s="150"/>
      <c r="AB58" s="151">
        <f>SUM(AB63,AB75)</f>
        <v>228000</v>
      </c>
      <c r="AC58" s="151">
        <f>SUM(AC63,AC75)</f>
        <v>1246400</v>
      </c>
      <c r="AD58" s="151">
        <f>SUM(AD63,AD75)</f>
        <v>0</v>
      </c>
      <c r="AE58" s="151">
        <f>SUM(AE63,AE75)</f>
        <v>431380</v>
      </c>
      <c r="AF58" s="151">
        <f>SUM(AF63,AF75)</f>
        <v>2588280</v>
      </c>
      <c r="AG58" s="150"/>
      <c r="AH58" s="150"/>
      <c r="AI58" s="150"/>
      <c r="AJ58" s="151">
        <f>SUM(AJ63,AJ75)</f>
        <v>0</v>
      </c>
      <c r="AK58" s="151">
        <f>SUM(AK63,AK75)</f>
        <v>0</v>
      </c>
      <c r="AL58" s="151">
        <f>SUM(AL63,AL75)</f>
        <v>0</v>
      </c>
      <c r="AM58" s="151">
        <f>SUM(AM63,AM75)</f>
        <v>0</v>
      </c>
      <c r="AN58" s="151">
        <f>SUM(AN63,AN75)</f>
        <v>0</v>
      </c>
      <c r="AO58" s="167"/>
      <c r="AP58" s="40"/>
      <c r="AQ58" s="151">
        <f t="shared" ref="AQ58:AX58" si="81">SUM(AQ63,AQ75)</f>
        <v>1361013.75</v>
      </c>
      <c r="AR58" s="151">
        <f t="shared" si="81"/>
        <v>2588280</v>
      </c>
      <c r="AS58" s="151">
        <f t="shared" si="81"/>
        <v>0</v>
      </c>
      <c r="AT58" s="151">
        <f t="shared" si="81"/>
        <v>3949293.75</v>
      </c>
      <c r="AU58" s="151">
        <f t="shared" si="81"/>
        <v>2790693.75</v>
      </c>
      <c r="AV58" s="151">
        <f t="shared" si="81"/>
        <v>0</v>
      </c>
      <c r="AW58" s="151">
        <f t="shared" si="81"/>
        <v>0</v>
      </c>
      <c r="AX58" s="151">
        <f t="shared" si="81"/>
        <v>0</v>
      </c>
      <c r="AY58" s="151"/>
      <c r="AZ58" s="151">
        <f>SUM(AZ63,AZ75)</f>
        <v>0</v>
      </c>
      <c r="BA58" s="151">
        <f>SUM(BA63,BA75)</f>
        <v>0</v>
      </c>
      <c r="BB58" s="151">
        <f>SUM(BB63,BB75)</f>
        <v>-1158600</v>
      </c>
    </row>
    <row r="59" spans="1:54" ht="132" customHeight="1">
      <c r="A59" s="132"/>
      <c r="B59" s="136"/>
      <c r="C59" s="38"/>
      <c r="D59" s="137"/>
      <c r="E59" s="137"/>
      <c r="F59" s="87"/>
      <c r="G59" s="82"/>
      <c r="H59" s="209" t="s">
        <v>477</v>
      </c>
      <c r="I59" s="138"/>
      <c r="J59" s="139"/>
      <c r="K59" s="139"/>
      <c r="L59" s="140" t="str">
        <f>IF(I59&lt;&gt;0,((VLOOKUP(I59,'1. Standard_Cost'!$B$4:$D$9,2)+VLOOKUP(I59,'1. Standard_Cost'!$B$4:$D$9,3))*J59*K59),"0")</f>
        <v>0</v>
      </c>
      <c r="M59" s="140">
        <f>L59*'1. Standard_Cost'!$F$4</f>
        <v>0</v>
      </c>
      <c r="N59" s="141"/>
      <c r="O59" s="141"/>
      <c r="P59" s="141"/>
      <c r="Q59" s="141"/>
      <c r="R59" s="142">
        <f>'1. Standard_Cost'!$B$13*N59*P59</f>
        <v>0</v>
      </c>
      <c r="S59" s="142">
        <f>N59*O59*P59*'1. Standard_Cost'!$C$13</f>
        <v>0</v>
      </c>
      <c r="T59" s="142">
        <f>N59*P59*Q59*'1. Standard_Cost'!$D$13</f>
        <v>0</v>
      </c>
      <c r="U59" s="142">
        <f>N59*O59*'1. Standard_Cost'!$E$13</f>
        <v>0</v>
      </c>
      <c r="V59" s="141"/>
      <c r="W59" s="141"/>
      <c r="X59" s="141"/>
      <c r="Y59" s="142">
        <f>+V59*((X59*'1. Standard_Cost'!$B$17)+(W59*X59*'1. Standard_Cost'!$C$17))</f>
        <v>0</v>
      </c>
      <c r="Z59" s="141"/>
      <c r="AA59" s="141"/>
      <c r="AB59" s="142">
        <f>+Z59*'1. Standard_Cost'!$B$21+AA59*'1. Standard_Cost'!$C$21</f>
        <v>0</v>
      </c>
      <c r="AC59" s="143"/>
      <c r="AD59" s="144"/>
      <c r="AE59" s="142">
        <f>SUM(AD59,AC59,AB59,Y59,U59,T59,S59,R59)*'1. Standard_Cost'!$B$29</f>
        <v>0</v>
      </c>
      <c r="AF59" s="142">
        <f t="shared" ref="AF59:AF62" si="82">SUM(AE59,AD59,AC59,AB59,Y59,U59,T59,S59,R59)</f>
        <v>0</v>
      </c>
      <c r="AG59" s="141"/>
      <c r="AH59" s="141"/>
      <c r="AI59" s="141"/>
      <c r="AJ59" s="145"/>
      <c r="AK59" s="145"/>
      <c r="AL59" s="145"/>
      <c r="AM59" s="142">
        <f>AG59*'1. Standard_Cost'!$B$25+'Incremental_Cost Year 5'!AH59*'1. Standard_Cost'!$C$25+'Incremental_Cost Year 5'!AI59*'1. Standard_Cost'!$D$25+'Incremental_Cost Year 5'!AJ59+'Incremental_Cost Year 5'!AL59+AK59</f>
        <v>0</v>
      </c>
      <c r="AN59" s="142">
        <f>AM59*'1. Standard_Cost'!$C$29</f>
        <v>0</v>
      </c>
      <c r="AO59" s="160"/>
      <c r="AQ59" s="20">
        <f t="shared" ref="AQ59:AQ60" si="83">L59+M59</f>
        <v>0</v>
      </c>
      <c r="AR59" s="20">
        <f t="shared" ref="AR59:AR60" si="84">AF59</f>
        <v>0</v>
      </c>
      <c r="AS59" s="20">
        <f t="shared" ref="AS59:AS60" si="85">AM59+AN59</f>
        <v>0</v>
      </c>
      <c r="AT59" s="20">
        <f>SUM(AQ59,AR59,AS59)</f>
        <v>0</v>
      </c>
      <c r="AU59" s="24">
        <f>AQ59</f>
        <v>0</v>
      </c>
      <c r="AV59" s="24"/>
      <c r="AW59" s="24"/>
      <c r="AX59" s="24">
        <f>AT59</f>
        <v>0</v>
      </c>
      <c r="AY59" s="24"/>
      <c r="AZ59" s="24"/>
      <c r="BA59" s="24"/>
      <c r="BB59" s="25">
        <f t="shared" ref="BB59:BB62" si="86">SUM(AU59:BA59)-AT59</f>
        <v>0</v>
      </c>
    </row>
    <row r="60" spans="1:54" ht="156" outlineLevel="2">
      <c r="A60" s="132"/>
      <c r="B60" s="136"/>
      <c r="C60" s="38"/>
      <c r="D60" s="84"/>
      <c r="E60" s="84"/>
      <c r="F60" s="84"/>
      <c r="G60" s="83"/>
      <c r="H60" s="209" t="s">
        <v>598</v>
      </c>
      <c r="I60" s="138"/>
      <c r="J60" s="139"/>
      <c r="K60" s="139"/>
      <c r="L60" s="140" t="str">
        <f>IF(I60&lt;&gt;0,((VLOOKUP(I60,'1. Standard_Cost'!$B$4:$D$9,2)+VLOOKUP(I60,'1. Standard_Cost'!$B$4:$D$9,3))*J60*K60),"0")</f>
        <v>0</v>
      </c>
      <c r="M60" s="140">
        <f>L60*'1. Standard_Cost'!$F$4</f>
        <v>0</v>
      </c>
      <c r="N60" s="141">
        <v>12</v>
      </c>
      <c r="O60" s="141">
        <v>1</v>
      </c>
      <c r="P60" s="141">
        <v>15</v>
      </c>
      <c r="Q60" s="141"/>
      <c r="R60" s="142">
        <f>'1. Standard_Cost'!$B$13*N60*P60</f>
        <v>360000</v>
      </c>
      <c r="S60" s="142">
        <f>N60*O60*P60*'1. Standard_Cost'!$C$13</f>
        <v>270000</v>
      </c>
      <c r="T60" s="142">
        <f>N60*P60*Q60*'1. Standard_Cost'!$D$13</f>
        <v>0</v>
      </c>
      <c r="U60" s="142">
        <f>N60*O60*'1. Standard_Cost'!$F$13</f>
        <v>0</v>
      </c>
      <c r="V60" s="141"/>
      <c r="W60" s="141"/>
      <c r="X60" s="141"/>
      <c r="Y60" s="142">
        <f>+V60*((X60*'1. Standard_Cost'!$B$17)+(W60*X60*'1. Standard_Cost'!$C$17))</f>
        <v>0</v>
      </c>
      <c r="Z60" s="141"/>
      <c r="AA60" s="141">
        <v>11</v>
      </c>
      <c r="AB60" s="142">
        <f>+Z60*'1. Standard_Cost'!$B$21+AA60*'1. Standard_Cost'!$C$21</f>
        <v>209000</v>
      </c>
      <c r="AC60" s="143"/>
      <c r="AD60" s="144"/>
      <c r="AE60" s="142">
        <f>SUM(AD60,AC60,AB60,Y60,U60,T60,S60,R60)*'1. Standard_Cost'!$B$29</f>
        <v>167800</v>
      </c>
      <c r="AF60" s="142">
        <f t="shared" si="82"/>
        <v>1006800</v>
      </c>
      <c r="AG60" s="141"/>
      <c r="AH60" s="141"/>
      <c r="AI60" s="141"/>
      <c r="AJ60" s="145"/>
      <c r="AK60" s="145"/>
      <c r="AL60" s="145"/>
      <c r="AM60" s="142">
        <f>AG60*'1. Standard_Cost'!$B$25+'Incremental_Cost Year 7'!AH60*'1. Standard_Cost'!$C$25+'Incremental_Cost Year 7'!AI60*'1. Standard_Cost'!$D$25+'Incremental_Cost Year 7'!AJ60+'Incremental_Cost Year 7'!AL60+AK60</f>
        <v>0</v>
      </c>
      <c r="AN60" s="142">
        <f>AM60*'1. Standard_Cost'!$C$29</f>
        <v>0</v>
      </c>
      <c r="AO60" s="160"/>
      <c r="AQ60" s="20">
        <f t="shared" si="83"/>
        <v>0</v>
      </c>
      <c r="AR60" s="20">
        <f t="shared" si="84"/>
        <v>1006800</v>
      </c>
      <c r="AS60" s="20">
        <f t="shared" si="85"/>
        <v>0</v>
      </c>
      <c r="AT60" s="20">
        <f t="shared" ref="AT60" si="87">SUM(AQ60,AR60,AS60)</f>
        <v>1006800</v>
      </c>
      <c r="AU60" s="24"/>
      <c r="AV60" s="24"/>
      <c r="AW60" s="24"/>
      <c r="AX60" s="24"/>
      <c r="AY60" s="24"/>
      <c r="AZ60" s="24"/>
      <c r="BA60" s="24"/>
      <c r="BB60" s="25">
        <f t="shared" si="86"/>
        <v>-1006800</v>
      </c>
    </row>
    <row r="61" spans="1:54" outlineLevel="2">
      <c r="A61" s="132"/>
      <c r="B61" s="136"/>
      <c r="C61" s="38"/>
      <c r="D61" s="84"/>
      <c r="E61" s="84"/>
      <c r="F61" s="84"/>
      <c r="G61" s="83"/>
      <c r="H61" s="182" t="s">
        <v>51</v>
      </c>
      <c r="I61" s="138"/>
      <c r="J61" s="139"/>
      <c r="K61" s="139"/>
      <c r="L61" s="140" t="str">
        <f>IF(I61&lt;&gt;0,((VLOOKUP(I61,'1. Standard_Cost'!$B$4:$D$9,2)+VLOOKUP(I61,'1. Standard_Cost'!$B$4:$D$9,3))*J61*K61),"0")</f>
        <v>0</v>
      </c>
      <c r="M61" s="140">
        <f>L61*'1. Standard_Cost'!$F$4</f>
        <v>0</v>
      </c>
      <c r="N61" s="141"/>
      <c r="O61" s="141"/>
      <c r="P61" s="141"/>
      <c r="Q61" s="141"/>
      <c r="R61" s="142">
        <f>'1. Standard_Cost'!$B$13*N61*P61</f>
        <v>0</v>
      </c>
      <c r="S61" s="142">
        <f>N61*O61*P61*'1. Standard_Cost'!$C$13</f>
        <v>0</v>
      </c>
      <c r="T61" s="142">
        <f>N61*P61*Q61*'1. Standard_Cost'!$D$13</f>
        <v>0</v>
      </c>
      <c r="U61" s="142">
        <f>N61*O61*'1. Standard_Cost'!$E$13</f>
        <v>0</v>
      </c>
      <c r="V61" s="141"/>
      <c r="W61" s="141"/>
      <c r="X61" s="141"/>
      <c r="Y61" s="142">
        <f>+V61*((X61*'1. Standard_Cost'!$B$17)+(W61*X61*'1. Standard_Cost'!$C$17))</f>
        <v>0</v>
      </c>
      <c r="Z61" s="141"/>
      <c r="AA61" s="141"/>
      <c r="AB61" s="142">
        <f>+Z61*'1. Standard_Cost'!$B$21+AA61*'1. Standard_Cost'!$C$21</f>
        <v>0</v>
      </c>
      <c r="AC61" s="143"/>
      <c r="AD61" s="144"/>
      <c r="AE61" s="142">
        <f>SUM(AD61,AC61,AB61,Y61,U61,T61,S61,R61)*'1. Standard_Cost'!$B$29</f>
        <v>0</v>
      </c>
      <c r="AF61" s="142">
        <f t="shared" si="82"/>
        <v>0</v>
      </c>
      <c r="AG61" s="141"/>
      <c r="AH61" s="141"/>
      <c r="AI61" s="141"/>
      <c r="AJ61" s="145"/>
      <c r="AK61" s="145"/>
      <c r="AL61" s="145"/>
      <c r="AM61" s="142">
        <f>AG61*'1. Standard_Cost'!$B$25+'Incremental_Cost Year 5'!AH61*'1. Standard_Cost'!$C$25+'Incremental_Cost Year 5'!AI61*'1. Standard_Cost'!$D$25+'Incremental_Cost Year 5'!AJ61+'Incremental_Cost Year 5'!AL61+AK61</f>
        <v>0</v>
      </c>
      <c r="AN61" s="142">
        <f>AM61*'1. Standard_Cost'!$C$29</f>
        <v>0</v>
      </c>
      <c r="AO61" s="160"/>
      <c r="AQ61" s="20">
        <f t="shared" ref="AQ61:AQ62" si="88">L61+M61</f>
        <v>0</v>
      </c>
      <c r="AR61" s="20">
        <f t="shared" ref="AR61:AR62" si="89">AF61</f>
        <v>0</v>
      </c>
      <c r="AS61" s="20">
        <f t="shared" ref="AS61:AS62" si="90">AM61+AN61</f>
        <v>0</v>
      </c>
      <c r="AT61" s="20">
        <f t="shared" ref="AT61:AT62" si="91">SUM(AQ61,AR61,AS61)</f>
        <v>0</v>
      </c>
      <c r="AU61" s="24"/>
      <c r="AV61" s="24"/>
      <c r="AW61" s="24"/>
      <c r="AX61" s="24"/>
      <c r="AY61" s="24"/>
      <c r="AZ61" s="24"/>
      <c r="BA61" s="24"/>
      <c r="BB61" s="25">
        <f t="shared" si="86"/>
        <v>0</v>
      </c>
    </row>
    <row r="62" spans="1:54" outlineLevel="2">
      <c r="A62" s="132"/>
      <c r="B62" s="136"/>
      <c r="C62" s="38"/>
      <c r="D62" s="84"/>
      <c r="E62" s="84"/>
      <c r="F62" s="84"/>
      <c r="G62" s="83"/>
      <c r="H62" s="210" t="s">
        <v>180</v>
      </c>
      <c r="I62" s="138"/>
      <c r="J62" s="139"/>
      <c r="K62" s="139"/>
      <c r="L62" s="140" t="str">
        <f>IF(I62&lt;&gt;0,((VLOOKUP(I62,'1. Standard_Cost'!$B$4:$D$9,2)+VLOOKUP(I62,'1. Standard_Cost'!$B$4:$D$9,3))*J62*K62),"0")</f>
        <v>0</v>
      </c>
      <c r="M62" s="140">
        <f>L62*'1. Standard_Cost'!$F$4</f>
        <v>0</v>
      </c>
      <c r="N62" s="141"/>
      <c r="O62" s="141"/>
      <c r="P62" s="141"/>
      <c r="Q62" s="141"/>
      <c r="R62" s="142">
        <f>'1. Standard_Cost'!$B$13*N62*P62</f>
        <v>0</v>
      </c>
      <c r="S62" s="142">
        <f>N62*O62*P62*'1. Standard_Cost'!$C$13</f>
        <v>0</v>
      </c>
      <c r="T62" s="142">
        <f>N62*P62*Q62*'1. Standard_Cost'!$D$13</f>
        <v>0</v>
      </c>
      <c r="U62" s="142">
        <f>N62*O62*'1. Standard_Cost'!$E$13</f>
        <v>0</v>
      </c>
      <c r="V62" s="141"/>
      <c r="W62" s="141"/>
      <c r="X62" s="141"/>
      <c r="Y62" s="142">
        <f>+V62*((X62*'1. Standard_Cost'!$B$17)+(W62*X62*'1. Standard_Cost'!$C$17))</f>
        <v>0</v>
      </c>
      <c r="Z62" s="141"/>
      <c r="AA62" s="141"/>
      <c r="AB62" s="142">
        <f>+Z62*'1. Standard_Cost'!$B$21+AA62*'1. Standard_Cost'!$C$21</f>
        <v>0</v>
      </c>
      <c r="AC62" s="143"/>
      <c r="AD62" s="144"/>
      <c r="AE62" s="142">
        <f>SUM(AD62,AC62,AB62,Y62,U62,T62,S62,R62)*'1. Standard_Cost'!$B$29</f>
        <v>0</v>
      </c>
      <c r="AF62" s="142">
        <f t="shared" si="82"/>
        <v>0</v>
      </c>
      <c r="AG62" s="141"/>
      <c r="AH62" s="141"/>
      <c r="AI62" s="141"/>
      <c r="AJ62" s="145"/>
      <c r="AK62" s="145"/>
      <c r="AL62" s="145"/>
      <c r="AM62" s="142">
        <f>AG62*'1. Standard_Cost'!$B$25+'Incremental_Cost Year 5'!AH62*'1. Standard_Cost'!$C$25+'Incremental_Cost Year 5'!AI62*'1. Standard_Cost'!$D$25+'Incremental_Cost Year 5'!AJ62+'Incremental_Cost Year 5'!AL62+AK62</f>
        <v>0</v>
      </c>
      <c r="AN62" s="142">
        <f>AM62*'1. Standard_Cost'!$C$29</f>
        <v>0</v>
      </c>
      <c r="AO62" s="160"/>
      <c r="AQ62" s="20">
        <f t="shared" si="88"/>
        <v>0</v>
      </c>
      <c r="AR62" s="20">
        <f t="shared" si="89"/>
        <v>0</v>
      </c>
      <c r="AS62" s="20">
        <f t="shared" si="90"/>
        <v>0</v>
      </c>
      <c r="AT62" s="20">
        <f t="shared" si="91"/>
        <v>0</v>
      </c>
      <c r="AU62" s="24"/>
      <c r="AV62" s="24"/>
      <c r="AW62" s="24"/>
      <c r="AX62" s="24"/>
      <c r="AY62" s="24"/>
      <c r="AZ62" s="24"/>
      <c r="BA62" s="24"/>
      <c r="BB62" s="25">
        <f t="shared" si="86"/>
        <v>0</v>
      </c>
    </row>
    <row r="63" spans="1:54" ht="96.6" outlineLevel="1">
      <c r="A63" s="132"/>
      <c r="B63" s="136"/>
      <c r="C63" s="38"/>
      <c r="D63" s="86" t="s">
        <v>594</v>
      </c>
      <c r="E63" s="86" t="s">
        <v>405</v>
      </c>
      <c r="F63" s="88" t="s">
        <v>432</v>
      </c>
      <c r="G63" s="89" t="s">
        <v>440</v>
      </c>
      <c r="H63" s="180" t="s">
        <v>260</v>
      </c>
      <c r="I63" s="146"/>
      <c r="J63" s="146"/>
      <c r="K63" s="146"/>
      <c r="L63" s="147">
        <f>SUM(L59:L62)</f>
        <v>0</v>
      </c>
      <c r="M63" s="147">
        <f>SUM(M59:M62)</f>
        <v>0</v>
      </c>
      <c r="N63" s="146"/>
      <c r="O63" s="146"/>
      <c r="P63" s="146"/>
      <c r="Q63" s="146"/>
      <c r="R63" s="147">
        <f t="shared" ref="R63:U63" si="92">SUM(R59:R62)</f>
        <v>360000</v>
      </c>
      <c r="S63" s="147">
        <f t="shared" si="92"/>
        <v>270000</v>
      </c>
      <c r="T63" s="147">
        <f t="shared" si="92"/>
        <v>0</v>
      </c>
      <c r="U63" s="147">
        <f t="shared" si="92"/>
        <v>0</v>
      </c>
      <c r="V63" s="146"/>
      <c r="W63" s="146"/>
      <c r="X63" s="146"/>
      <c r="Y63" s="147">
        <f>SUM(Y59:Y62)</f>
        <v>0</v>
      </c>
      <c r="Z63" s="146"/>
      <c r="AA63" s="146"/>
      <c r="AB63" s="147">
        <f t="shared" ref="AB63:AF63" si="93">SUM(AB59:AB62)</f>
        <v>209000</v>
      </c>
      <c r="AC63" s="147">
        <f t="shared" si="93"/>
        <v>0</v>
      </c>
      <c r="AD63" s="147">
        <f t="shared" si="93"/>
        <v>0</v>
      </c>
      <c r="AE63" s="147">
        <f t="shared" si="93"/>
        <v>167800</v>
      </c>
      <c r="AF63" s="147">
        <f t="shared" si="93"/>
        <v>1006800</v>
      </c>
      <c r="AG63" s="146"/>
      <c r="AH63" s="146"/>
      <c r="AI63" s="146"/>
      <c r="AJ63" s="147">
        <f t="shared" ref="AJ63:AN63" si="94">SUM(AJ59:AJ62)</f>
        <v>0</v>
      </c>
      <c r="AK63" s="147">
        <f t="shared" si="94"/>
        <v>0</v>
      </c>
      <c r="AL63" s="147">
        <f t="shared" si="94"/>
        <v>0</v>
      </c>
      <c r="AM63" s="147">
        <f t="shared" si="94"/>
        <v>0</v>
      </c>
      <c r="AN63" s="147">
        <f t="shared" si="94"/>
        <v>0</v>
      </c>
      <c r="AO63" s="166"/>
      <c r="AP63" s="32"/>
      <c r="AQ63" s="147">
        <f t="shared" ref="AQ63:BB63" si="95">SUM(AQ59:AQ62)</f>
        <v>0</v>
      </c>
      <c r="AR63" s="147">
        <f t="shared" si="95"/>
        <v>1006800</v>
      </c>
      <c r="AS63" s="147">
        <f t="shared" si="95"/>
        <v>0</v>
      </c>
      <c r="AT63" s="147">
        <f t="shared" si="95"/>
        <v>1006800</v>
      </c>
      <c r="AU63" s="147">
        <f t="shared" si="95"/>
        <v>0</v>
      </c>
      <c r="AV63" s="147">
        <f t="shared" si="95"/>
        <v>0</v>
      </c>
      <c r="AW63" s="147">
        <f t="shared" si="95"/>
        <v>0</v>
      </c>
      <c r="AX63" s="147">
        <f t="shared" si="95"/>
        <v>0</v>
      </c>
      <c r="AY63" s="147">
        <f t="shared" si="95"/>
        <v>0</v>
      </c>
      <c r="AZ63" s="147">
        <f t="shared" si="95"/>
        <v>0</v>
      </c>
      <c r="BA63" s="147">
        <f t="shared" si="95"/>
        <v>0</v>
      </c>
      <c r="BB63" s="147">
        <f t="shared" si="95"/>
        <v>-1006800</v>
      </c>
    </row>
    <row r="64" spans="1:54" ht="93.6" outlineLevel="1">
      <c r="A64" s="132"/>
      <c r="B64" s="136"/>
      <c r="C64" s="38"/>
      <c r="D64" s="137"/>
      <c r="E64" s="137"/>
      <c r="F64" s="87"/>
      <c r="G64" s="82"/>
      <c r="H64" s="209" t="s">
        <v>478</v>
      </c>
      <c r="I64" s="138"/>
      <c r="J64" s="139"/>
      <c r="K64" s="139"/>
      <c r="L64" s="140" t="str">
        <f>IF(I64&lt;&gt;0,((VLOOKUP(I64,'1. Standard_Cost'!$B$4:$D$9,2)+VLOOKUP(I64,'1. Standard_Cost'!$B$4:$D$9,3))*J64*K64),"0")</f>
        <v>0</v>
      </c>
      <c r="M64" s="140">
        <f>L64*'1. Standard_Cost'!$F$4</f>
        <v>0</v>
      </c>
      <c r="N64" s="141"/>
      <c r="O64" s="141"/>
      <c r="P64" s="141"/>
      <c r="Q64" s="141"/>
      <c r="R64" s="142">
        <f>'1. Standard_Cost'!$B$13*N64*P64</f>
        <v>0</v>
      </c>
      <c r="S64" s="142">
        <f>N64*O64*P64*'1. Standard_Cost'!$C$13</f>
        <v>0</v>
      </c>
      <c r="T64" s="142">
        <f>N64*P64*Q64*'1. Standard_Cost'!$D$13</f>
        <v>0</v>
      </c>
      <c r="U64" s="142">
        <f>N64*O64*'1. Standard_Cost'!$E$13</f>
        <v>0</v>
      </c>
      <c r="V64" s="141"/>
      <c r="W64" s="141"/>
      <c r="X64" s="141"/>
      <c r="Y64" s="142">
        <f>+V64*((X64*'1. Standard_Cost'!$B$17)+(W64*X64*'1. Standard_Cost'!$C$17))</f>
        <v>0</v>
      </c>
      <c r="Z64" s="141"/>
      <c r="AA64" s="141">
        <v>0</v>
      </c>
      <c r="AB64" s="142">
        <f>+Z64*'1. Standard_Cost'!$B$21+AA64*'1. Standard_Cost'!$C$21</f>
        <v>0</v>
      </c>
      <c r="AC64" s="143">
        <v>0</v>
      </c>
      <c r="AD64" s="144"/>
      <c r="AE64" s="142">
        <f>SUM(AD64,AC64,AB64,Y64,U64,T64,S64,R64)*'1. Standard_Cost'!$B$29</f>
        <v>0</v>
      </c>
      <c r="AF64" s="142">
        <f t="shared" ref="AF64:AF74" si="96">SUM(AE64,AD64,AC64,AB64,Y64,U64,T64,S64,R64)</f>
        <v>0</v>
      </c>
      <c r="AG64" s="141"/>
      <c r="AH64" s="141"/>
      <c r="AI64" s="141"/>
      <c r="AJ64" s="145"/>
      <c r="AK64" s="145"/>
      <c r="AL64" s="145"/>
      <c r="AM64" s="142">
        <f>AG64*'1. Standard_Cost'!$B$25+'Incremental_Cost Year 5'!AH64*'1. Standard_Cost'!$C$25+'Incremental_Cost Year 5'!AI64*'1. Standard_Cost'!$D$25+'Incremental_Cost Year 5'!AJ64+'Incremental_Cost Year 5'!AL64+AK64</f>
        <v>0</v>
      </c>
      <c r="AN64" s="142">
        <f>AM64*'1. Standard_Cost'!$C$29</f>
        <v>0</v>
      </c>
      <c r="AO64" s="160"/>
      <c r="AQ64" s="20">
        <f>L64+M64</f>
        <v>0</v>
      </c>
      <c r="AR64" s="20">
        <f>AF64</f>
        <v>0</v>
      </c>
      <c r="AS64" s="20">
        <f>AM64+AN64</f>
        <v>0</v>
      </c>
      <c r="AT64" s="20">
        <f>SUM(AQ64,AR64,AS64)</f>
        <v>0</v>
      </c>
      <c r="AU64" s="24"/>
      <c r="AV64" s="24"/>
      <c r="AW64" s="24"/>
      <c r="AX64" s="24"/>
      <c r="AY64" s="24"/>
      <c r="AZ64" s="24"/>
      <c r="BA64" s="24"/>
      <c r="BB64" s="25">
        <f t="shared" ref="BB64:BB74" si="97">SUM(AU64:BA64)-AT64</f>
        <v>0</v>
      </c>
    </row>
    <row r="65" spans="1:54" ht="109.2" outlineLevel="2">
      <c r="A65" s="132"/>
      <c r="B65" s="136"/>
      <c r="C65" s="38"/>
      <c r="D65" s="84"/>
      <c r="E65" s="84"/>
      <c r="F65" s="84"/>
      <c r="G65" s="83"/>
      <c r="H65" s="209" t="s">
        <v>604</v>
      </c>
      <c r="I65" s="138"/>
      <c r="J65" s="139"/>
      <c r="K65" s="139"/>
      <c r="L65" s="140" t="str">
        <f>IF(I65&lt;&gt;0,((VLOOKUP(I65,'1. Standard_Cost'!$B$4:$D$9,2)+VLOOKUP(I65,'1. Standard_Cost'!$B$4:$D$9,3))*J65*K65),"0")</f>
        <v>0</v>
      </c>
      <c r="M65" s="140">
        <f>L65*'1. Standard_Cost'!$F$4</f>
        <v>0</v>
      </c>
      <c r="N65" s="141">
        <v>1</v>
      </c>
      <c r="O65" s="141">
        <v>1</v>
      </c>
      <c r="P65" s="141">
        <v>15</v>
      </c>
      <c r="Q65" s="141"/>
      <c r="R65" s="142">
        <f>'1. Standard_Cost'!$B$13*N65*P65</f>
        <v>30000</v>
      </c>
      <c r="S65" s="142">
        <f>N65*O65*P65*'1. Standard_Cost'!$C$13</f>
        <v>22500</v>
      </c>
      <c r="T65" s="142">
        <f>N65*P65*Q65*'1. Standard_Cost'!$D$13</f>
        <v>0</v>
      </c>
      <c r="U65" s="142">
        <f>N65*O65*'1. Standard_Cost'!$F$13</f>
        <v>0</v>
      </c>
      <c r="V65" s="141"/>
      <c r="W65" s="141"/>
      <c r="X65" s="141"/>
      <c r="Y65" s="142">
        <f>+V65*((X65*'1. Standard_Cost'!$B$17)+(W65*X65*'1. Standard_Cost'!$C$17))</f>
        <v>0</v>
      </c>
      <c r="Z65" s="141"/>
      <c r="AA65" s="141">
        <v>1</v>
      </c>
      <c r="AB65" s="142">
        <f>+Z65*'1. Standard_Cost'!$B$21+AA65*'1. Standard_Cost'!$C$21</f>
        <v>19000</v>
      </c>
      <c r="AC65" s="143">
        <f>50000+5000</f>
        <v>55000</v>
      </c>
      <c r="AD65" s="144"/>
      <c r="AE65" s="142">
        <f>SUM(AD65,AC65,AB65,Y65,U65,T65,S65,R65)*'1. Standard_Cost'!$B$29</f>
        <v>25300</v>
      </c>
      <c r="AF65" s="142">
        <f t="shared" si="96"/>
        <v>151800</v>
      </c>
      <c r="AG65" s="141"/>
      <c r="AH65" s="141"/>
      <c r="AI65" s="141"/>
      <c r="AJ65" s="145"/>
      <c r="AK65" s="145"/>
      <c r="AL65" s="145"/>
      <c r="AM65" s="142">
        <f>AG65*'1. Standard_Cost'!$B$25+'Incremental_Cost Year 6'!AH65*'1. Standard_Cost'!$C$25+'Incremental_Cost Year 6'!AI65*'1. Standard_Cost'!$D$25+'Incremental_Cost Year 6'!AJ65+'Incremental_Cost Year 6'!AL65+AK65</f>
        <v>0</v>
      </c>
      <c r="AN65" s="142">
        <f>AM65*'1. Standard_Cost'!$C$29</f>
        <v>0</v>
      </c>
      <c r="AO65" s="160"/>
      <c r="AQ65" s="20">
        <f t="shared" ref="AQ65" si="98">L65+M65</f>
        <v>0</v>
      </c>
      <c r="AR65" s="20">
        <f t="shared" ref="AR65" si="99">AF65</f>
        <v>151800</v>
      </c>
      <c r="AS65" s="20">
        <f t="shared" ref="AS65" si="100">AM65+AN65</f>
        <v>0</v>
      </c>
      <c r="AT65" s="20">
        <f t="shared" ref="AT65" si="101">SUM(AQ65,AR65,AS65)</f>
        <v>151800</v>
      </c>
      <c r="AU65" s="24"/>
      <c r="AV65" s="24"/>
      <c r="AW65" s="24"/>
      <c r="AX65" s="24"/>
      <c r="AY65" s="24"/>
      <c r="AZ65" s="24"/>
      <c r="BA65" s="24"/>
      <c r="BB65" s="25">
        <f t="shared" si="97"/>
        <v>-151800</v>
      </c>
    </row>
    <row r="66" spans="1:54" ht="114" customHeight="1" outlineLevel="2">
      <c r="A66" s="132"/>
      <c r="B66" s="136"/>
      <c r="C66" s="231"/>
      <c r="D66" s="84"/>
      <c r="E66" s="84"/>
      <c r="F66" s="84"/>
      <c r="G66" s="83"/>
      <c r="H66" s="209" t="s">
        <v>480</v>
      </c>
      <c r="I66" s="138"/>
      <c r="J66" s="139"/>
      <c r="K66" s="139"/>
      <c r="L66" s="140"/>
      <c r="M66" s="140">
        <f>L66*'1. Standard_Cost'!$F$4</f>
        <v>0</v>
      </c>
      <c r="N66" s="141"/>
      <c r="O66" s="141"/>
      <c r="P66" s="141"/>
      <c r="Q66" s="141"/>
      <c r="R66" s="142">
        <f>'1. Standard_Cost'!$B$13*N66*P66</f>
        <v>0</v>
      </c>
      <c r="S66" s="142">
        <f>N66*O66*P66*'1. Standard_Cost'!$C$13</f>
        <v>0</v>
      </c>
      <c r="T66" s="142">
        <f>N66*P66*Q66*'1. Standard_Cost'!$D$13</f>
        <v>0</v>
      </c>
      <c r="U66" s="142">
        <f>N66*O66*'1. Standard_Cost'!$E$13</f>
        <v>0</v>
      </c>
      <c r="V66" s="141"/>
      <c r="W66" s="141"/>
      <c r="X66" s="141"/>
      <c r="Y66" s="142">
        <f>+V66*((X66*'1. Standard_Cost'!$B$17)+(W66*X66*'1. Standard_Cost'!$C$17))</f>
        <v>0</v>
      </c>
      <c r="Z66" s="141"/>
      <c r="AA66" s="141"/>
      <c r="AB66" s="142">
        <f>+Z66*'1. Standard_Cost'!$B$21+AA66*'1. Standard_Cost'!$C$21</f>
        <v>0</v>
      </c>
      <c r="AC66" s="143">
        <v>0</v>
      </c>
      <c r="AD66" s="144"/>
      <c r="AE66" s="142">
        <f>SUM(AD66,AC66,AB66,Y66,U66,T66,S66,R66)*'1. Standard_Cost'!$B$29</f>
        <v>0</v>
      </c>
      <c r="AF66" s="142">
        <f t="shared" si="96"/>
        <v>0</v>
      </c>
      <c r="AG66" s="141"/>
      <c r="AH66" s="141"/>
      <c r="AI66" s="141"/>
      <c r="AJ66" s="145"/>
      <c r="AK66" s="145"/>
      <c r="AL66" s="145"/>
      <c r="AM66" s="142">
        <f>AG66*'1. Standard_Cost'!$B$25+'Incremental_Cost Year 5'!AH66*'1. Standard_Cost'!$C$25+'Incremental_Cost Year 5'!AI66*'1. Standard_Cost'!$D$25+'Incremental_Cost Year 5'!AJ66+'Incremental_Cost Year 5'!AL66+AK66</f>
        <v>0</v>
      </c>
      <c r="AN66" s="142">
        <f>AM66*'1. Standard_Cost'!$C$29</f>
        <v>0</v>
      </c>
      <c r="AO66" s="160"/>
      <c r="AQ66" s="20">
        <f t="shared" ref="AQ66:AQ74" si="102">L66+M66</f>
        <v>0</v>
      </c>
      <c r="AR66" s="20">
        <f t="shared" ref="AR66:AR74" si="103">AF66</f>
        <v>0</v>
      </c>
      <c r="AS66" s="20">
        <f t="shared" ref="AS66:AS74" si="104">AM66+AN66</f>
        <v>0</v>
      </c>
      <c r="AT66" s="20">
        <f t="shared" ref="AT66:AT74" si="105">SUM(AQ66,AR66,AS66)</f>
        <v>0</v>
      </c>
      <c r="AU66" s="24">
        <f>AT66</f>
        <v>0</v>
      </c>
      <c r="AV66" s="24"/>
      <c r="AW66" s="24"/>
      <c r="AX66" s="24"/>
      <c r="AY66" s="24"/>
      <c r="AZ66" s="24"/>
      <c r="BA66" s="24"/>
      <c r="BB66" s="25">
        <f t="shared" si="97"/>
        <v>0</v>
      </c>
    </row>
    <row r="67" spans="1:54" ht="46.8" outlineLevel="2">
      <c r="A67" s="132"/>
      <c r="B67" s="136"/>
      <c r="C67" s="231"/>
      <c r="D67" s="84"/>
      <c r="E67" s="84"/>
      <c r="F67" s="84"/>
      <c r="G67" s="83"/>
      <c r="H67" s="209" t="s">
        <v>481</v>
      </c>
      <c r="I67" s="138" t="s">
        <v>4</v>
      </c>
      <c r="J67" s="139">
        <v>1</v>
      </c>
      <c r="K67" s="139">
        <v>4</v>
      </c>
      <c r="L67" s="140">
        <f>IF(I67&lt;&gt;0,((VLOOKUP(I67,'1. Standard_Cost'!$B$4:$D$9,2)+VLOOKUP(I67,'1. Standard_Cost'!$B$4:$D$9,3))*J67*K67),"0")</f>
        <v>323000</v>
      </c>
      <c r="M67" s="140">
        <f>L67*'1. Standard_Cost'!$F$4</f>
        <v>53941</v>
      </c>
      <c r="N67" s="141"/>
      <c r="O67" s="141"/>
      <c r="P67" s="141"/>
      <c r="Q67" s="141"/>
      <c r="R67" s="142">
        <f>'1. Standard_Cost'!$B$13*N67*P67</f>
        <v>0</v>
      </c>
      <c r="S67" s="142">
        <f>N67*O67*P67*'1. Standard_Cost'!$C$13</f>
        <v>0</v>
      </c>
      <c r="T67" s="142">
        <f>N67*P67*Q67*'1. Standard_Cost'!$D$13</f>
        <v>0</v>
      </c>
      <c r="U67" s="142">
        <f>N67*O67*'1. Standard_Cost'!$E$13</f>
        <v>0</v>
      </c>
      <c r="V67" s="141"/>
      <c r="W67" s="141"/>
      <c r="X67" s="141"/>
      <c r="Y67" s="142">
        <f>+V67*((X67*'1. Standard_Cost'!$B$17)+(W67*X67*'1. Standard_Cost'!$C$17))</f>
        <v>0</v>
      </c>
      <c r="Z67" s="141"/>
      <c r="AA67" s="141"/>
      <c r="AB67" s="142">
        <f>+Z67*'1. Standard_Cost'!$B$21+AA67*'1. Standard_Cost'!$C$21</f>
        <v>0</v>
      </c>
      <c r="AC67" s="143"/>
      <c r="AD67" s="144"/>
      <c r="AE67" s="142">
        <f>SUM(AD67,AC67,AB67,Y67,U67,T67,S67,R67)*'1. Standard_Cost'!$B$29</f>
        <v>0</v>
      </c>
      <c r="AF67" s="142">
        <f t="shared" si="96"/>
        <v>0</v>
      </c>
      <c r="AG67" s="141"/>
      <c r="AH67" s="141"/>
      <c r="AI67" s="141"/>
      <c r="AJ67" s="145"/>
      <c r="AK67" s="145"/>
      <c r="AL67" s="145"/>
      <c r="AM67" s="142">
        <f>AG67*'1. Standard_Cost'!$B$25+'Incremental_Cost Year 5'!AH67*'1. Standard_Cost'!$C$25+'Incremental_Cost Year 5'!AI67*'1. Standard_Cost'!$D$25+'Incremental_Cost Year 5'!AJ67+'Incremental_Cost Year 5'!AL67+AK67</f>
        <v>0</v>
      </c>
      <c r="AN67" s="142">
        <f>AM67*'1. Standard_Cost'!$C$29</f>
        <v>0</v>
      </c>
      <c r="AO67" s="160"/>
      <c r="AQ67" s="20">
        <f t="shared" si="102"/>
        <v>376941</v>
      </c>
      <c r="AR67" s="20">
        <f t="shared" si="103"/>
        <v>0</v>
      </c>
      <c r="AS67" s="20">
        <f t="shared" si="104"/>
        <v>0</v>
      </c>
      <c r="AT67" s="20">
        <f t="shared" si="105"/>
        <v>376941</v>
      </c>
      <c r="AU67" s="24">
        <f>AQ67</f>
        <v>376941</v>
      </c>
      <c r="AV67" s="24"/>
      <c r="AW67" s="24"/>
      <c r="AX67" s="24"/>
      <c r="AY67" s="24"/>
      <c r="AZ67" s="24"/>
      <c r="BA67" s="24"/>
      <c r="BB67" s="25">
        <f t="shared" si="97"/>
        <v>0</v>
      </c>
    </row>
    <row r="68" spans="1:54" ht="93.6" outlineLevel="2">
      <c r="A68" s="132"/>
      <c r="B68" s="136"/>
      <c r="C68" s="231"/>
      <c r="D68" s="84"/>
      <c r="E68" s="84"/>
      <c r="F68" s="84"/>
      <c r="G68" s="83"/>
      <c r="H68" s="209" t="s">
        <v>570</v>
      </c>
      <c r="I68" s="138"/>
      <c r="J68" s="139"/>
      <c r="K68" s="139"/>
      <c r="L68" s="140" t="str">
        <f>IF(I68&lt;&gt;0,((VLOOKUP(I68,'1. Standard_Cost'!$B$4:$D$9,2)+VLOOKUP(I68,'1. Standard_Cost'!$B$4:$D$9,3))*J68*K68),"0")</f>
        <v>0</v>
      </c>
      <c r="M68" s="140">
        <f>L68*'1. Standard_Cost'!$F$4</f>
        <v>0</v>
      </c>
      <c r="N68" s="141"/>
      <c r="O68" s="141"/>
      <c r="P68" s="141"/>
      <c r="Q68" s="141"/>
      <c r="R68" s="142">
        <f>'1. Standard_Cost'!$B$13*N68*P68</f>
        <v>0</v>
      </c>
      <c r="S68" s="142">
        <f>N68*O68*P68*'1. Standard_Cost'!$C$13</f>
        <v>0</v>
      </c>
      <c r="T68" s="142">
        <f>N68*P68*Q68*'1. Standard_Cost'!$D$13</f>
        <v>0</v>
      </c>
      <c r="U68" s="142">
        <f>N68*O68*'1. Standard_Cost'!$E$13</f>
        <v>0</v>
      </c>
      <c r="V68" s="141"/>
      <c r="W68" s="141"/>
      <c r="X68" s="141"/>
      <c r="Y68" s="142">
        <f>+V68*((X68*'1. Standard_Cost'!$B$17)+(W68*X68*'1. Standard_Cost'!$C$17))</f>
        <v>0</v>
      </c>
      <c r="Z68" s="141"/>
      <c r="AA68" s="141"/>
      <c r="AB68" s="142">
        <f>+Z68*'1. Standard_Cost'!$B$21+AA68*'1. Standard_Cost'!$C$21</f>
        <v>0</v>
      </c>
      <c r="AC68" s="143"/>
      <c r="AD68" s="144"/>
      <c r="AE68" s="142">
        <f>SUM(AD68,AC68,AB68,Y68,U68,T68,S68,R68)*'1. Standard_Cost'!$B$29</f>
        <v>0</v>
      </c>
      <c r="AF68" s="142">
        <f t="shared" si="96"/>
        <v>0</v>
      </c>
      <c r="AG68" s="141"/>
      <c r="AH68" s="141"/>
      <c r="AI68" s="141"/>
      <c r="AJ68" s="145"/>
      <c r="AK68" s="145"/>
      <c r="AL68" s="145"/>
      <c r="AM68" s="142">
        <f>AG68*'1. Standard_Cost'!$B$25+'Incremental_Cost Year 5'!AH68*'1. Standard_Cost'!$C$25+'Incremental_Cost Year 5'!AI68*'1. Standard_Cost'!$D$25+'Incremental_Cost Year 5'!AJ68+'Incremental_Cost Year 5'!AL68+AK68</f>
        <v>0</v>
      </c>
      <c r="AN68" s="142">
        <f>AM68*'1. Standard_Cost'!$C$29</f>
        <v>0</v>
      </c>
      <c r="AO68" s="160"/>
      <c r="AQ68" s="20">
        <f t="shared" si="102"/>
        <v>0</v>
      </c>
      <c r="AR68" s="20">
        <f t="shared" si="103"/>
        <v>0</v>
      </c>
      <c r="AS68" s="20">
        <f t="shared" si="104"/>
        <v>0</v>
      </c>
      <c r="AT68" s="20">
        <f t="shared" si="105"/>
        <v>0</v>
      </c>
      <c r="AU68" s="24"/>
      <c r="AV68" s="24"/>
      <c r="AW68" s="24"/>
      <c r="AX68" s="24"/>
      <c r="AY68" s="24"/>
      <c r="AZ68" s="24"/>
      <c r="BA68" s="24"/>
      <c r="BB68" s="25">
        <f t="shared" si="97"/>
        <v>0</v>
      </c>
    </row>
    <row r="69" spans="1:54" ht="158.4" customHeight="1" outlineLevel="1">
      <c r="A69" s="132"/>
      <c r="B69" s="136"/>
      <c r="C69" s="231"/>
      <c r="D69" s="84"/>
      <c r="E69" s="84"/>
      <c r="F69" s="84"/>
      <c r="G69" s="83"/>
      <c r="H69" s="209" t="s">
        <v>572</v>
      </c>
      <c r="I69" s="138"/>
      <c r="J69" s="139"/>
      <c r="K69" s="139"/>
      <c r="L69" s="140" t="str">
        <f>IF(I69&lt;&gt;0,((VLOOKUP(I69,'1. Standard_Cost'!$B$4:$D$9,2)+VLOOKUP(I69,'1. Standard_Cost'!$B$4:$D$9,3))*J69*K69),"0")</f>
        <v>0</v>
      </c>
      <c r="M69" s="140">
        <f>L69*'1. Standard_Cost'!$F$4</f>
        <v>0</v>
      </c>
      <c r="N69" s="141"/>
      <c r="O69" s="141"/>
      <c r="P69" s="141"/>
      <c r="Q69" s="141"/>
      <c r="R69" s="142">
        <f>'1. Standard_Cost'!$B$13*N69*P69</f>
        <v>0</v>
      </c>
      <c r="S69" s="142">
        <f>N69*O69*P69*'1. Standard_Cost'!$C$13</f>
        <v>0</v>
      </c>
      <c r="T69" s="142">
        <f>N69*P69*Q69*'1. Standard_Cost'!$D$13</f>
        <v>0</v>
      </c>
      <c r="U69" s="142">
        <f>N69*O69*'1. Standard_Cost'!$E$13</f>
        <v>0</v>
      </c>
      <c r="V69" s="141"/>
      <c r="W69" s="141"/>
      <c r="X69" s="141"/>
      <c r="Y69" s="142">
        <f>+V69*((X69*'1. Standard_Cost'!$B$17)+(W69*X69*'1. Standard_Cost'!$C$17))</f>
        <v>0</v>
      </c>
      <c r="Z69" s="141"/>
      <c r="AA69" s="141"/>
      <c r="AB69" s="142">
        <f>+Z69*'1. Standard_Cost'!$B$21+AA69*'1. Standard_Cost'!$C$21</f>
        <v>0</v>
      </c>
      <c r="AC69" s="143">
        <f>1800*2*300</f>
        <v>1080000</v>
      </c>
      <c r="AD69" s="144"/>
      <c r="AE69" s="142">
        <f>SUM(AD69,AC69,AB69,Y69,U69,T69,S69,R69)*'1. Standard_Cost'!$B$29</f>
        <v>216000</v>
      </c>
      <c r="AF69" s="142">
        <f t="shared" si="96"/>
        <v>1296000</v>
      </c>
      <c r="AG69" s="141"/>
      <c r="AH69" s="141"/>
      <c r="AI69" s="141"/>
      <c r="AJ69" s="145"/>
      <c r="AK69" s="145"/>
      <c r="AL69" s="145"/>
      <c r="AM69" s="142">
        <f>AG69*'1. Standard_Cost'!$B$25+'Incremental_Cost Year 5'!AH69*'1. Standard_Cost'!$C$25+'Incremental_Cost Year 5'!AI69*'1. Standard_Cost'!$D$25+'Incremental_Cost Year 5'!AJ69+'Incremental_Cost Year 5'!AL69+AK69</f>
        <v>0</v>
      </c>
      <c r="AN69" s="142">
        <f>AM69*'1. Standard_Cost'!$C$29</f>
        <v>0</v>
      </c>
      <c r="AO69" s="160"/>
      <c r="AQ69" s="20">
        <f t="shared" si="102"/>
        <v>0</v>
      </c>
      <c r="AR69" s="20">
        <f t="shared" si="103"/>
        <v>1296000</v>
      </c>
      <c r="AS69" s="20">
        <f t="shared" si="104"/>
        <v>0</v>
      </c>
      <c r="AT69" s="20">
        <f t="shared" si="105"/>
        <v>1296000</v>
      </c>
      <c r="AU69" s="24">
        <f t="shared" ref="AU69:AU74" si="106">AT69</f>
        <v>1296000</v>
      </c>
      <c r="AV69" s="24">
        <v>0</v>
      </c>
      <c r="AW69" s="24"/>
      <c r="AX69" s="24"/>
      <c r="AY69" s="24">
        <v>0</v>
      </c>
      <c r="AZ69" s="24">
        <v>0</v>
      </c>
      <c r="BA69" s="24"/>
      <c r="BB69" s="25">
        <f t="shared" si="97"/>
        <v>0</v>
      </c>
    </row>
    <row r="70" spans="1:54" ht="213" customHeight="1" outlineLevel="2">
      <c r="A70" s="132"/>
      <c r="B70" s="136"/>
      <c r="C70" s="231"/>
      <c r="D70" s="84"/>
      <c r="E70" s="84"/>
      <c r="F70" s="84"/>
      <c r="G70" s="83"/>
      <c r="H70" s="209" t="s">
        <v>487</v>
      </c>
      <c r="I70" s="138" t="s">
        <v>436</v>
      </c>
      <c r="J70" s="139">
        <v>10.5</v>
      </c>
      <c r="K70" s="139">
        <v>1</v>
      </c>
      <c r="L70" s="140">
        <f>IF(I70&lt;&gt;0,((VLOOKUP(I70,'1. Standard_Cost'!$B$4:$D$9,2)+VLOOKUP(I70,'1. Standard_Cost'!$B$4:$D$9,3))*J70*K70),"0")</f>
        <v>561750</v>
      </c>
      <c r="M70" s="140">
        <f>L70*'1. Standard_Cost'!$F$4</f>
        <v>93812.25</v>
      </c>
      <c r="N70" s="141"/>
      <c r="O70" s="141"/>
      <c r="P70" s="141"/>
      <c r="Q70" s="141"/>
      <c r="R70" s="142">
        <f>'1. Standard_Cost'!$B$13*N70*P70</f>
        <v>0</v>
      </c>
      <c r="S70" s="142">
        <f>N70*O70*P70*'1. Standard_Cost'!$C$13</f>
        <v>0</v>
      </c>
      <c r="T70" s="142">
        <f>N70*P70*Q70*'1. Standard_Cost'!$D$13</f>
        <v>0</v>
      </c>
      <c r="U70" s="142">
        <f>N70*O70*'1. Standard_Cost'!$E$13</f>
        <v>0</v>
      </c>
      <c r="V70" s="141"/>
      <c r="W70" s="141"/>
      <c r="X70" s="141"/>
      <c r="Y70" s="142">
        <f>+V70*((X70*'1. Standard_Cost'!$B$17)+(W70*X70*'1. Standard_Cost'!$C$17))</f>
        <v>0</v>
      </c>
      <c r="Z70" s="141"/>
      <c r="AA70" s="141"/>
      <c r="AB70" s="142">
        <f>+Z70*'1. Standard_Cost'!$B$21+AA70*'1. Standard_Cost'!$C$21</f>
        <v>0</v>
      </c>
      <c r="AC70" s="143"/>
      <c r="AD70" s="144"/>
      <c r="AE70" s="142">
        <f>SUM(AD70,AC70,AB70,Y70,U70,T70,S70,R70)*'1. Standard_Cost'!$B$29</f>
        <v>0</v>
      </c>
      <c r="AF70" s="142">
        <f t="shared" si="96"/>
        <v>0</v>
      </c>
      <c r="AG70" s="141"/>
      <c r="AH70" s="141"/>
      <c r="AI70" s="141"/>
      <c r="AJ70" s="145"/>
      <c r="AK70" s="145"/>
      <c r="AL70" s="145"/>
      <c r="AM70" s="142">
        <f>AG70*'1. Standard_Cost'!$B$25+'Incremental_Cost Year 5'!AH70*'1. Standard_Cost'!$C$25+'Incremental_Cost Year 5'!AI70*'1. Standard_Cost'!$D$25+'Incremental_Cost Year 5'!AJ70+'Incremental_Cost Year 5'!AL70+AK70</f>
        <v>0</v>
      </c>
      <c r="AN70" s="142">
        <f>AM70*'1. Standard_Cost'!$C$29</f>
        <v>0</v>
      </c>
      <c r="AO70" s="160"/>
      <c r="AQ70" s="20">
        <f t="shared" si="102"/>
        <v>655562.25</v>
      </c>
      <c r="AR70" s="20">
        <f t="shared" si="103"/>
        <v>0</v>
      </c>
      <c r="AS70" s="20">
        <f t="shared" si="104"/>
        <v>0</v>
      </c>
      <c r="AT70" s="20">
        <f t="shared" si="105"/>
        <v>655562.25</v>
      </c>
      <c r="AU70" s="24">
        <f t="shared" si="106"/>
        <v>655562.25</v>
      </c>
      <c r="AV70" s="24"/>
      <c r="AW70" s="24"/>
      <c r="AX70" s="24"/>
      <c r="AY70" s="24">
        <f>AT70-AU70</f>
        <v>0</v>
      </c>
      <c r="AZ70" s="24"/>
      <c r="BA70" s="24"/>
      <c r="BB70" s="25">
        <f t="shared" si="97"/>
        <v>0</v>
      </c>
    </row>
    <row r="71" spans="1:54" ht="156" outlineLevel="2">
      <c r="A71" s="132"/>
      <c r="B71" s="136"/>
      <c r="C71" s="231"/>
      <c r="D71" s="84"/>
      <c r="E71" s="84"/>
      <c r="F71" s="84"/>
      <c r="G71" s="83"/>
      <c r="H71" s="209" t="s">
        <v>571</v>
      </c>
      <c r="I71" s="138"/>
      <c r="J71" s="139"/>
      <c r="K71" s="139"/>
      <c r="L71" s="140" t="str">
        <f>IF(I71&lt;&gt;0,((VLOOKUP(I71,'1. Standard_Cost'!$B$4:$D$9,2)+VLOOKUP(I71,'1. Standard_Cost'!$B$4:$D$9,3))*J71*K71),"0")</f>
        <v>0</v>
      </c>
      <c r="M71" s="140">
        <f>L71*'1. Standard_Cost'!$F$4</f>
        <v>0</v>
      </c>
      <c r="N71" s="141"/>
      <c r="O71" s="141"/>
      <c r="P71" s="141"/>
      <c r="Q71" s="141"/>
      <c r="R71" s="142">
        <f>'1. Standard_Cost'!$B$13*N71*P71</f>
        <v>0</v>
      </c>
      <c r="S71" s="142">
        <f>N71*O71*P71*'1. Standard_Cost'!$C$13</f>
        <v>0</v>
      </c>
      <c r="T71" s="142">
        <f>N71*P71*Q71*'1. Standard_Cost'!$D$13</f>
        <v>0</v>
      </c>
      <c r="U71" s="142">
        <f>N71*O71*'1. Standard_Cost'!$E$13</f>
        <v>0</v>
      </c>
      <c r="V71" s="141"/>
      <c r="W71" s="141"/>
      <c r="X71" s="141"/>
      <c r="Y71" s="142">
        <f>+V71*((X71*'1. Standard_Cost'!$B$17)+(W71*X71*'1. Standard_Cost'!$C$17))</f>
        <v>0</v>
      </c>
      <c r="Z71" s="141"/>
      <c r="AA71" s="141"/>
      <c r="AB71" s="142">
        <f>+Z71*'1. Standard_Cost'!$B$21+AA71*'1. Standard_Cost'!$C$21</f>
        <v>0</v>
      </c>
      <c r="AC71" s="143">
        <f>180*480</f>
        <v>86400</v>
      </c>
      <c r="AD71" s="144"/>
      <c r="AE71" s="142">
        <f>SUM(AD71,AC71,AB71,Y71,U71,T71,S71,R71)*'1. Standard_Cost'!$B$29</f>
        <v>17280</v>
      </c>
      <c r="AF71" s="142">
        <f t="shared" si="96"/>
        <v>103680</v>
      </c>
      <c r="AG71" s="141"/>
      <c r="AH71" s="141"/>
      <c r="AI71" s="141"/>
      <c r="AJ71" s="145"/>
      <c r="AK71" s="145"/>
      <c r="AL71" s="145"/>
      <c r="AM71" s="142">
        <f>AG71*'1. Standard_Cost'!$B$25+'Incremental_Cost Year 5'!AH71*'1. Standard_Cost'!$C$25+'Incremental_Cost Year 5'!AI71*'1. Standard_Cost'!$D$25+'Incremental_Cost Year 5'!AJ71+'Incremental_Cost Year 5'!AL71+AK71</f>
        <v>0</v>
      </c>
      <c r="AN71" s="142">
        <f>AM71*'1. Standard_Cost'!$C$29</f>
        <v>0</v>
      </c>
      <c r="AO71" s="160"/>
      <c r="AQ71" s="20">
        <f t="shared" si="102"/>
        <v>0</v>
      </c>
      <c r="AR71" s="20">
        <f t="shared" si="103"/>
        <v>103680</v>
      </c>
      <c r="AS71" s="20">
        <f t="shared" si="104"/>
        <v>0</v>
      </c>
      <c r="AT71" s="20">
        <f t="shared" si="105"/>
        <v>103680</v>
      </c>
      <c r="AU71" s="24">
        <f t="shared" si="106"/>
        <v>103680</v>
      </c>
      <c r="AV71" s="24"/>
      <c r="AW71" s="24"/>
      <c r="AX71" s="24"/>
      <c r="AY71" s="24"/>
      <c r="AZ71" s="24">
        <f>AT71-AU71</f>
        <v>0</v>
      </c>
      <c r="BA71" s="24"/>
      <c r="BB71" s="25">
        <f t="shared" si="97"/>
        <v>0</v>
      </c>
    </row>
    <row r="72" spans="1:54" ht="124.8" outlineLevel="2">
      <c r="A72" s="132"/>
      <c r="B72" s="136"/>
      <c r="C72" s="231"/>
      <c r="D72" s="84"/>
      <c r="E72" s="84"/>
      <c r="F72" s="84"/>
      <c r="G72" s="83"/>
      <c r="H72" s="209" t="s">
        <v>482</v>
      </c>
      <c r="I72" s="138"/>
      <c r="J72" s="139"/>
      <c r="K72" s="139"/>
      <c r="L72" s="140" t="str">
        <f>IF(I72&lt;&gt;0,((VLOOKUP(I72,'1. Standard_Cost'!$B$4:$D$9,2)+VLOOKUP(I72,'1. Standard_Cost'!$B$4:$D$9,3))*J72*K72),"0")</f>
        <v>0</v>
      </c>
      <c r="M72" s="140">
        <f>L72*'1. Standard_Cost'!$F$4</f>
        <v>0</v>
      </c>
      <c r="N72" s="141"/>
      <c r="O72" s="141"/>
      <c r="P72" s="141"/>
      <c r="Q72" s="141"/>
      <c r="R72" s="142">
        <f>'1. Standard_Cost'!$B$13*N72*P72</f>
        <v>0</v>
      </c>
      <c r="S72" s="142">
        <f>N72*O72*P72*'1. Standard_Cost'!$C$13</f>
        <v>0</v>
      </c>
      <c r="T72" s="142">
        <f>N72*P72*Q72*'1. Standard_Cost'!$D$13</f>
        <v>0</v>
      </c>
      <c r="U72" s="142">
        <f>N72*O72*'1. Standard_Cost'!$E$13</f>
        <v>0</v>
      </c>
      <c r="V72" s="141"/>
      <c r="W72" s="141"/>
      <c r="X72" s="141"/>
      <c r="Y72" s="142">
        <f>+V72*((X72*'1. Standard_Cost'!$B$17)+(W72*X72*'1. Standard_Cost'!$C$17))</f>
        <v>0</v>
      </c>
      <c r="Z72" s="141"/>
      <c r="AA72" s="141"/>
      <c r="AB72" s="142">
        <f>+Z72*'1. Standard_Cost'!$B$21+AA72*'1. Standard_Cost'!$C$21</f>
        <v>0</v>
      </c>
      <c r="AC72" s="143">
        <f>5*5000</f>
        <v>25000</v>
      </c>
      <c r="AD72" s="144"/>
      <c r="AE72" s="142">
        <f>SUM(AD72,AC72,AB72,Y72,U72,T72,S72,R72)*'1. Standard_Cost'!$B$29</f>
        <v>5000</v>
      </c>
      <c r="AF72" s="142">
        <f t="shared" si="96"/>
        <v>30000</v>
      </c>
      <c r="AG72" s="141"/>
      <c r="AH72" s="141"/>
      <c r="AI72" s="141"/>
      <c r="AJ72" s="145"/>
      <c r="AK72" s="145"/>
      <c r="AL72" s="145"/>
      <c r="AM72" s="142">
        <f>AG72*'1. Standard_Cost'!$B$25+'Incremental_Cost Year 5'!AH72*'1. Standard_Cost'!$C$25+'Incremental_Cost Year 5'!AI72*'1. Standard_Cost'!$D$25+'Incremental_Cost Year 5'!AJ72+'Incremental_Cost Year 5'!AL72+AK72</f>
        <v>0</v>
      </c>
      <c r="AN72" s="142">
        <f>AM72*'1. Standard_Cost'!$C$29</f>
        <v>0</v>
      </c>
      <c r="AO72" s="160"/>
      <c r="AQ72" s="20">
        <f t="shared" si="102"/>
        <v>0</v>
      </c>
      <c r="AR72" s="20">
        <f t="shared" si="103"/>
        <v>30000</v>
      </c>
      <c r="AS72" s="20">
        <f t="shared" si="104"/>
        <v>0</v>
      </c>
      <c r="AT72" s="20">
        <f t="shared" si="105"/>
        <v>30000</v>
      </c>
      <c r="AU72" s="24">
        <f t="shared" si="106"/>
        <v>30000</v>
      </c>
      <c r="AV72" s="24"/>
      <c r="AW72" s="24"/>
      <c r="AX72" s="24"/>
      <c r="AY72" s="24"/>
      <c r="AZ72" s="24"/>
      <c r="BA72" s="24"/>
      <c r="BB72" s="25">
        <f t="shared" si="97"/>
        <v>0</v>
      </c>
    </row>
    <row r="73" spans="1:54" ht="140.4" outlineLevel="2">
      <c r="A73" s="132"/>
      <c r="B73" s="136"/>
      <c r="C73" s="231"/>
      <c r="D73" s="84"/>
      <c r="E73" s="84"/>
      <c r="F73" s="84"/>
      <c r="G73" s="83"/>
      <c r="H73" s="209" t="s">
        <v>483</v>
      </c>
      <c r="I73" s="138" t="s">
        <v>2</v>
      </c>
      <c r="J73" s="139">
        <v>1</v>
      </c>
      <c r="K73" s="139">
        <v>1</v>
      </c>
      <c r="L73" s="140">
        <f>IF(I73&lt;&gt;0,((VLOOKUP(I73,'1. Standard_Cost'!$B$4:$D$9,2)+VLOOKUP(I73,'1. Standard_Cost'!$B$4:$D$9,3))*J73*K73),"0")</f>
        <v>121000</v>
      </c>
      <c r="M73" s="140">
        <f>L73*'1. Standard_Cost'!$F$4</f>
        <v>20207</v>
      </c>
      <c r="N73" s="141"/>
      <c r="O73" s="141"/>
      <c r="P73" s="141"/>
      <c r="Q73" s="141"/>
      <c r="R73" s="142">
        <f>'1. Standard_Cost'!$B$13*N73*P73</f>
        <v>0</v>
      </c>
      <c r="S73" s="142">
        <f>N73*O73*P73*'1. Standard_Cost'!$C$13</f>
        <v>0</v>
      </c>
      <c r="T73" s="142">
        <f>N73*P73*Q73*'1. Standard_Cost'!$D$13</f>
        <v>0</v>
      </c>
      <c r="U73" s="142">
        <f>N73*O73*'1. Standard_Cost'!$E$13</f>
        <v>0</v>
      </c>
      <c r="V73" s="141"/>
      <c r="W73" s="141"/>
      <c r="X73" s="141"/>
      <c r="Y73" s="142">
        <f>+V73*((X73*'1. Standard_Cost'!$B$17)+(W73*X73*'1. Standard_Cost'!$C$17))</f>
        <v>0</v>
      </c>
      <c r="Z73" s="141"/>
      <c r="AA73" s="141"/>
      <c r="AB73" s="142">
        <f>+Z73*'1. Standard_Cost'!$B$21+AA73*'1. Standard_Cost'!$C$21</f>
        <v>0</v>
      </c>
      <c r="AC73" s="143"/>
      <c r="AD73" s="144"/>
      <c r="AE73" s="142">
        <f>SUM(AD73,AC73,AB73,Y73,U73,T73,S73,R73)*'1. Standard_Cost'!$B$29</f>
        <v>0</v>
      </c>
      <c r="AF73" s="142">
        <f t="shared" si="96"/>
        <v>0</v>
      </c>
      <c r="AG73" s="141"/>
      <c r="AH73" s="141"/>
      <c r="AI73" s="141"/>
      <c r="AJ73" s="145"/>
      <c r="AK73" s="145"/>
      <c r="AL73" s="145"/>
      <c r="AM73" s="142">
        <f>AG73*'1. Standard_Cost'!$B$25+'Incremental_Cost Year 5'!AH73*'1. Standard_Cost'!$C$25+'Incremental_Cost Year 5'!AI73*'1. Standard_Cost'!$D$25+'Incremental_Cost Year 5'!AJ73+'Incremental_Cost Year 5'!AL73+AK73</f>
        <v>0</v>
      </c>
      <c r="AN73" s="142">
        <f>AM73*'1. Standard_Cost'!$C$29</f>
        <v>0</v>
      </c>
      <c r="AO73" s="160"/>
      <c r="AQ73" s="20">
        <f t="shared" si="102"/>
        <v>141207</v>
      </c>
      <c r="AR73" s="20">
        <f t="shared" si="103"/>
        <v>0</v>
      </c>
      <c r="AS73" s="20">
        <f t="shared" si="104"/>
        <v>0</v>
      </c>
      <c r="AT73" s="20">
        <f t="shared" si="105"/>
        <v>141207</v>
      </c>
      <c r="AU73" s="24">
        <f t="shared" si="106"/>
        <v>141207</v>
      </c>
      <c r="AV73" s="24"/>
      <c r="AW73" s="24"/>
      <c r="AX73" s="24"/>
      <c r="AY73" s="24"/>
      <c r="AZ73" s="24"/>
      <c r="BA73" s="24"/>
      <c r="BB73" s="25">
        <f t="shared" si="97"/>
        <v>0</v>
      </c>
    </row>
    <row r="74" spans="1:54" ht="156" outlineLevel="1">
      <c r="A74" s="132"/>
      <c r="B74" s="136"/>
      <c r="C74" s="231"/>
      <c r="D74" s="84"/>
      <c r="E74" s="84"/>
      <c r="F74" s="84"/>
      <c r="G74" s="83"/>
      <c r="H74" s="209" t="s">
        <v>484</v>
      </c>
      <c r="I74" s="138" t="s">
        <v>436</v>
      </c>
      <c r="J74" s="139">
        <v>3</v>
      </c>
      <c r="K74" s="139">
        <v>1</v>
      </c>
      <c r="L74" s="140">
        <f>IF(I74&lt;&gt;0,((VLOOKUP(I74,'1. Standard_Cost'!$B$4:$D$9,2)+VLOOKUP(I74,'1. Standard_Cost'!$B$4:$D$9,3))*J74*K74),"0")</f>
        <v>160500</v>
      </c>
      <c r="M74" s="140">
        <f>L74*'1. Standard_Cost'!$F$4</f>
        <v>26803.5</v>
      </c>
      <c r="N74" s="141"/>
      <c r="O74" s="141"/>
      <c r="P74" s="141"/>
      <c r="Q74" s="141"/>
      <c r="R74" s="142">
        <f>'1. Standard_Cost'!$B$13*N74*P74</f>
        <v>0</v>
      </c>
      <c r="S74" s="142">
        <f>N74*O74*P74*'1. Standard_Cost'!$C$13</f>
        <v>0</v>
      </c>
      <c r="T74" s="142">
        <f>N74*P74*Q74*'1. Standard_Cost'!$D$13</f>
        <v>0</v>
      </c>
      <c r="U74" s="142">
        <f>N74*O74*'1. Standard_Cost'!$E$13</f>
        <v>0</v>
      </c>
      <c r="V74" s="141"/>
      <c r="W74" s="141"/>
      <c r="X74" s="141"/>
      <c r="Y74" s="142">
        <f>+V74*((X74*'1. Standard_Cost'!$B$17)+(W74*X74*'1. Standard_Cost'!$C$17))</f>
        <v>0</v>
      </c>
      <c r="Z74" s="141"/>
      <c r="AA74" s="141"/>
      <c r="AB74" s="142">
        <f>+Z74*'1. Standard_Cost'!$B$21+AA74*'1. Standard_Cost'!$C$21</f>
        <v>0</v>
      </c>
      <c r="AC74" s="143"/>
      <c r="AD74" s="144"/>
      <c r="AE74" s="142">
        <f>SUM(AD74,AC74,AB74,Y74,U74,T74,S74,R74)*'1. Standard_Cost'!$B$29</f>
        <v>0</v>
      </c>
      <c r="AF74" s="142">
        <f t="shared" si="96"/>
        <v>0</v>
      </c>
      <c r="AG74" s="141"/>
      <c r="AH74" s="141"/>
      <c r="AI74" s="141"/>
      <c r="AJ74" s="145"/>
      <c r="AK74" s="145"/>
      <c r="AL74" s="145"/>
      <c r="AM74" s="142">
        <f>AG74*'1. Standard_Cost'!$B$25+'Incremental_Cost Year 5'!AH74*'1. Standard_Cost'!$C$25+'Incremental_Cost Year 5'!AI74*'1. Standard_Cost'!$D$25+'Incremental_Cost Year 5'!AJ74+'Incremental_Cost Year 5'!AL74+AK74</f>
        <v>0</v>
      </c>
      <c r="AN74" s="142">
        <f>AM74*'1. Standard_Cost'!$C$29</f>
        <v>0</v>
      </c>
      <c r="AO74" s="160"/>
      <c r="AQ74" s="20">
        <f t="shared" si="102"/>
        <v>187303.5</v>
      </c>
      <c r="AR74" s="20">
        <f t="shared" si="103"/>
        <v>0</v>
      </c>
      <c r="AS74" s="20">
        <f t="shared" si="104"/>
        <v>0</v>
      </c>
      <c r="AT74" s="20">
        <f t="shared" si="105"/>
        <v>187303.5</v>
      </c>
      <c r="AU74" s="24">
        <f t="shared" si="106"/>
        <v>187303.5</v>
      </c>
      <c r="AV74" s="24"/>
      <c r="AW74" s="24"/>
      <c r="AX74" s="24"/>
      <c r="AY74" s="24"/>
      <c r="AZ74" s="24"/>
      <c r="BA74" s="24"/>
      <c r="BB74" s="25">
        <f t="shared" si="97"/>
        <v>0</v>
      </c>
    </row>
    <row r="75" spans="1:54" ht="82.8" outlineLevel="1">
      <c r="A75" s="132"/>
      <c r="B75" s="136"/>
      <c r="C75" s="232"/>
      <c r="D75" s="46" t="s">
        <v>585</v>
      </c>
      <c r="E75" s="86" t="s">
        <v>406</v>
      </c>
      <c r="F75" s="88">
        <v>2022</v>
      </c>
      <c r="G75" s="89">
        <v>2027</v>
      </c>
      <c r="H75" s="183" t="s">
        <v>261</v>
      </c>
      <c r="I75" s="146"/>
      <c r="J75" s="146"/>
      <c r="K75" s="146"/>
      <c r="L75" s="147">
        <f>SUM(L64:L74)</f>
        <v>1166250</v>
      </c>
      <c r="M75" s="147">
        <f>SUM(M64:M74)</f>
        <v>194763.75</v>
      </c>
      <c r="N75" s="147"/>
      <c r="O75" s="146"/>
      <c r="P75" s="146"/>
      <c r="Q75" s="146"/>
      <c r="R75" s="147">
        <f t="shared" ref="R75:U75" si="107">SUM(R64:R74)</f>
        <v>30000</v>
      </c>
      <c r="S75" s="147">
        <f t="shared" si="107"/>
        <v>22500</v>
      </c>
      <c r="T75" s="147">
        <f t="shared" si="107"/>
        <v>0</v>
      </c>
      <c r="U75" s="147">
        <f t="shared" si="107"/>
        <v>0</v>
      </c>
      <c r="V75" s="146"/>
      <c r="W75" s="146"/>
      <c r="X75" s="146"/>
      <c r="Y75" s="147">
        <f>SUM(Y64:Y74)</f>
        <v>0</v>
      </c>
      <c r="Z75" s="146"/>
      <c r="AA75" s="146"/>
      <c r="AB75" s="147">
        <f t="shared" ref="AB75:AF75" si="108">SUM(AB64:AB74)</f>
        <v>19000</v>
      </c>
      <c r="AC75" s="147">
        <f t="shared" si="108"/>
        <v>1246400</v>
      </c>
      <c r="AD75" s="147">
        <f t="shared" si="108"/>
        <v>0</v>
      </c>
      <c r="AE75" s="147">
        <f t="shared" si="108"/>
        <v>263580</v>
      </c>
      <c r="AF75" s="147">
        <f t="shared" si="108"/>
        <v>1581480</v>
      </c>
      <c r="AG75" s="146"/>
      <c r="AH75" s="146"/>
      <c r="AI75" s="146"/>
      <c r="AJ75" s="147">
        <f t="shared" ref="AJ75:AN75" si="109">SUM(AJ64:AJ74)</f>
        <v>0</v>
      </c>
      <c r="AK75" s="147">
        <f t="shared" si="109"/>
        <v>0</v>
      </c>
      <c r="AL75" s="147">
        <f t="shared" si="109"/>
        <v>0</v>
      </c>
      <c r="AM75" s="147">
        <f t="shared" si="109"/>
        <v>0</v>
      </c>
      <c r="AN75" s="147">
        <f t="shared" si="109"/>
        <v>0</v>
      </c>
      <c r="AO75" s="166"/>
      <c r="AP75" s="32"/>
      <c r="AQ75" s="147">
        <f t="shared" ref="AQ75:BB75" si="110">SUM(AQ64:AQ74)</f>
        <v>1361013.75</v>
      </c>
      <c r="AR75" s="147">
        <f t="shared" si="110"/>
        <v>1581480</v>
      </c>
      <c r="AS75" s="147">
        <f t="shared" si="110"/>
        <v>0</v>
      </c>
      <c r="AT75" s="147">
        <f t="shared" si="110"/>
        <v>2942493.75</v>
      </c>
      <c r="AU75" s="147">
        <f t="shared" si="110"/>
        <v>2790693.75</v>
      </c>
      <c r="AV75" s="147">
        <f t="shared" si="110"/>
        <v>0</v>
      </c>
      <c r="AW75" s="147">
        <f t="shared" si="110"/>
        <v>0</v>
      </c>
      <c r="AX75" s="147">
        <f t="shared" si="110"/>
        <v>0</v>
      </c>
      <c r="AY75" s="147">
        <f t="shared" si="110"/>
        <v>0</v>
      </c>
      <c r="AZ75" s="147">
        <f t="shared" si="110"/>
        <v>0</v>
      </c>
      <c r="BA75" s="147">
        <f t="shared" si="110"/>
        <v>0</v>
      </c>
      <c r="BB75" s="147">
        <f t="shared" si="110"/>
        <v>-151800</v>
      </c>
    </row>
    <row r="76" spans="1:54" s="39" customFormat="1" ht="12.75" customHeight="1">
      <c r="A76" s="148"/>
      <c r="B76" s="149"/>
      <c r="C76" s="224" t="s">
        <v>407</v>
      </c>
      <c r="D76" s="224"/>
      <c r="E76" s="225"/>
      <c r="F76" s="69"/>
      <c r="G76" s="69"/>
      <c r="H76" s="184" t="s">
        <v>258</v>
      </c>
      <c r="I76" s="150"/>
      <c r="J76" s="150"/>
      <c r="K76" s="150"/>
      <c r="L76" s="151">
        <f>SUM(L81)</f>
        <v>0</v>
      </c>
      <c r="M76" s="151">
        <f>SUM(M81)</f>
        <v>0</v>
      </c>
      <c r="N76" s="150"/>
      <c r="O76" s="150"/>
      <c r="P76" s="150"/>
      <c r="Q76" s="150"/>
      <c r="R76" s="151">
        <f t="shared" ref="R76:U76" si="111">SUM(R81)</f>
        <v>360000</v>
      </c>
      <c r="S76" s="151">
        <f t="shared" si="111"/>
        <v>270000</v>
      </c>
      <c r="T76" s="151">
        <f t="shared" si="111"/>
        <v>0</v>
      </c>
      <c r="U76" s="151">
        <f t="shared" si="111"/>
        <v>0</v>
      </c>
      <c r="V76" s="150"/>
      <c r="W76" s="150"/>
      <c r="X76" s="150"/>
      <c r="Y76" s="151">
        <f>SUM(Y81)</f>
        <v>0</v>
      </c>
      <c r="Z76" s="151"/>
      <c r="AA76" s="150"/>
      <c r="AB76" s="151">
        <f t="shared" ref="AB76:AF76" si="112">SUM(AB81)</f>
        <v>228000</v>
      </c>
      <c r="AC76" s="151">
        <f t="shared" si="112"/>
        <v>36000</v>
      </c>
      <c r="AD76" s="151">
        <f t="shared" si="112"/>
        <v>0</v>
      </c>
      <c r="AE76" s="151">
        <f t="shared" si="112"/>
        <v>178800</v>
      </c>
      <c r="AF76" s="151">
        <f t="shared" si="112"/>
        <v>1072800</v>
      </c>
      <c r="AG76" s="150"/>
      <c r="AH76" s="150"/>
      <c r="AI76" s="150"/>
      <c r="AJ76" s="151">
        <f t="shared" ref="AJ76:AN76" si="113">SUM(AJ81)</f>
        <v>0</v>
      </c>
      <c r="AK76" s="151">
        <f t="shared" si="113"/>
        <v>2400000</v>
      </c>
      <c r="AL76" s="151">
        <f t="shared" si="113"/>
        <v>0</v>
      </c>
      <c r="AM76" s="151">
        <f t="shared" si="113"/>
        <v>2400000</v>
      </c>
      <c r="AN76" s="151">
        <f t="shared" si="113"/>
        <v>360000</v>
      </c>
      <c r="AO76" s="167"/>
      <c r="AP76" s="40"/>
      <c r="AQ76" s="151">
        <f t="shared" ref="AQ76:BB76" si="114">SUM(AQ81)</f>
        <v>0</v>
      </c>
      <c r="AR76" s="151">
        <f t="shared" si="114"/>
        <v>1072800</v>
      </c>
      <c r="AS76" s="151">
        <f t="shared" si="114"/>
        <v>2760000</v>
      </c>
      <c r="AT76" s="151">
        <f t="shared" si="114"/>
        <v>3832800</v>
      </c>
      <c r="AU76" s="151">
        <f t="shared" si="114"/>
        <v>2760000</v>
      </c>
      <c r="AV76" s="151">
        <f t="shared" si="114"/>
        <v>0</v>
      </c>
      <c r="AW76" s="151">
        <f t="shared" si="114"/>
        <v>0</v>
      </c>
      <c r="AX76" s="151">
        <f t="shared" si="114"/>
        <v>0</v>
      </c>
      <c r="AY76" s="151"/>
      <c r="AZ76" s="151">
        <f t="shared" si="114"/>
        <v>1072800</v>
      </c>
      <c r="BA76" s="151">
        <f t="shared" si="114"/>
        <v>0</v>
      </c>
      <c r="BB76" s="151">
        <f t="shared" si="114"/>
        <v>0</v>
      </c>
    </row>
    <row r="77" spans="1:54" ht="109.2" outlineLevel="2">
      <c r="A77" s="132"/>
      <c r="B77" s="136"/>
      <c r="C77" s="38"/>
      <c r="D77" s="137"/>
      <c r="E77" s="137"/>
      <c r="F77" s="87"/>
      <c r="G77" s="82"/>
      <c r="H77" s="209" t="s">
        <v>488</v>
      </c>
      <c r="I77" s="16"/>
      <c r="J77" s="17"/>
      <c r="K77" s="17"/>
      <c r="L77" s="140" t="str">
        <f>IF(I77&lt;&gt;0,((VLOOKUP(I77,'1. Standard_Cost'!$B$4:$D$9,2)+VLOOKUP(I77,'1. Standard_Cost'!$B$4:$D$9,3))*J77*K77),"0")</f>
        <v>0</v>
      </c>
      <c r="M77" s="140">
        <f>L77*'1. Standard_Cost'!$F$4</f>
        <v>0</v>
      </c>
      <c r="N77" s="141"/>
      <c r="O77" s="141"/>
      <c r="P77" s="141"/>
      <c r="Q77" s="141"/>
      <c r="R77" s="142">
        <f>'1. Standard_Cost'!$B$13*N77*P77</f>
        <v>0</v>
      </c>
      <c r="S77" s="142">
        <f>N77*O77*P77*'1. Standard_Cost'!$C$13</f>
        <v>0</v>
      </c>
      <c r="T77" s="142">
        <f>N77*P77*Q77*'1. Standard_Cost'!$D$13</f>
        <v>0</v>
      </c>
      <c r="U77" s="142">
        <f>N77*O77*'1. Standard_Cost'!$E$13</f>
        <v>0</v>
      </c>
      <c r="V77" s="141"/>
      <c r="W77" s="141"/>
      <c r="X77" s="141"/>
      <c r="Y77" s="142">
        <f>+V77*((X77*'1. Standard_Cost'!$B$17)+(W77*X77*'1. Standard_Cost'!$C$17))</f>
        <v>0</v>
      </c>
      <c r="Z77" s="141"/>
      <c r="AA77" s="141"/>
      <c r="AB77" s="142">
        <f>+Z77*'1. Standard_Cost'!$B$21+AA77*'1. Standard_Cost'!$C$21</f>
        <v>0</v>
      </c>
      <c r="AC77" s="143"/>
      <c r="AD77" s="144"/>
      <c r="AE77" s="142">
        <f>SUM(AD77,AC77,AB77,Y77,U77,T77,S77,R77)*'1. Standard_Cost'!$B$29</f>
        <v>0</v>
      </c>
      <c r="AF77" s="142">
        <f t="shared" ref="AF77:AF80" si="115">SUM(AE77,AD77,AC77,AB77,Y77,U77,T77,S77,R77)</f>
        <v>0</v>
      </c>
      <c r="AG77" s="141"/>
      <c r="AH77" s="141"/>
      <c r="AI77" s="141"/>
      <c r="AJ77" s="145"/>
      <c r="AK77" s="145"/>
      <c r="AL77" s="145"/>
      <c r="AM77" s="142">
        <f>AG77*'1. Standard_Cost'!$B$25+'Incremental_Cost Year 5'!AH77*'1. Standard_Cost'!$C$25+'Incremental_Cost Year 5'!AI77*'1. Standard_Cost'!$D$25+'Incremental_Cost Year 5'!AJ77+'Incremental_Cost Year 5'!AL77+AK77</f>
        <v>0</v>
      </c>
      <c r="AN77" s="142">
        <f>AM77*'1. Standard_Cost'!$C$29</f>
        <v>0</v>
      </c>
      <c r="AO77" s="160"/>
      <c r="AQ77" s="20">
        <f t="shared" ref="AQ77:AQ80" si="116">L77+M77</f>
        <v>0</v>
      </c>
      <c r="AR77" s="20">
        <f t="shared" ref="AR77:AR80" si="117">AF77</f>
        <v>0</v>
      </c>
      <c r="AS77" s="20">
        <f t="shared" ref="AS77:AS80" si="118">AM77+AN77</f>
        <v>0</v>
      </c>
      <c r="AT77" s="20">
        <f t="shared" ref="AT77:AT80" si="119">SUM(AQ77,AR77,AS77)</f>
        <v>0</v>
      </c>
      <c r="AU77" s="24"/>
      <c r="AV77" s="24"/>
      <c r="AW77" s="24"/>
      <c r="AX77" s="24"/>
      <c r="AY77" s="24"/>
      <c r="AZ77" s="24">
        <f>AT77-AU77</f>
        <v>0</v>
      </c>
      <c r="BA77" s="24"/>
      <c r="BB77" s="25">
        <f t="shared" ref="BB77:BB80" si="120">SUM(AU77:BA77)-AT77</f>
        <v>0</v>
      </c>
    </row>
    <row r="78" spans="1:54" ht="46.8" outlineLevel="2">
      <c r="A78" s="132"/>
      <c r="B78" s="136"/>
      <c r="C78" s="38"/>
      <c r="D78" s="84"/>
      <c r="E78" s="84"/>
      <c r="F78" s="84"/>
      <c r="G78" s="83"/>
      <c r="H78" s="209" t="s">
        <v>447</v>
      </c>
      <c r="I78" s="138"/>
      <c r="J78" s="139"/>
      <c r="K78" s="139"/>
      <c r="L78" s="140" t="str">
        <f>IF(I78&lt;&gt;0,((VLOOKUP(I78,'1. Standard_Cost'!$B$4:$D$9,2)+VLOOKUP(I78,'1. Standard_Cost'!$B$4:$D$9,3))*J78*K78),"0")</f>
        <v>0</v>
      </c>
      <c r="M78" s="140">
        <f>L78*'1. Standard_Cost'!$F$4</f>
        <v>0</v>
      </c>
      <c r="N78" s="141"/>
      <c r="O78" s="141"/>
      <c r="P78" s="141"/>
      <c r="Q78" s="141"/>
      <c r="R78" s="142">
        <f>'1. Standard_Cost'!$B$13*N78*P78</f>
        <v>0</v>
      </c>
      <c r="S78" s="142">
        <f>N78*O78*P78*'1. Standard_Cost'!$C$13</f>
        <v>0</v>
      </c>
      <c r="T78" s="142">
        <f>N78*P78*Q78*'1. Standard_Cost'!$D$13</f>
        <v>0</v>
      </c>
      <c r="U78" s="142">
        <f>N78*O78*'1. Standard_Cost'!$E$13</f>
        <v>0</v>
      </c>
      <c r="V78" s="141"/>
      <c r="W78" s="141"/>
      <c r="X78" s="141"/>
      <c r="Y78" s="142">
        <f>+V78*((X78*'1. Standard_Cost'!$B$17)+(W78*X78*'1. Standard_Cost'!$C$17))</f>
        <v>0</v>
      </c>
      <c r="Z78" s="141"/>
      <c r="AA78" s="141"/>
      <c r="AB78" s="142">
        <f>+Z78*'1. Standard_Cost'!$B$21+AA78*'1. Standard_Cost'!$C$21</f>
        <v>0</v>
      </c>
      <c r="AC78" s="143"/>
      <c r="AD78" s="144"/>
      <c r="AE78" s="142">
        <f>SUM(AD78,AC78,AB78,Y78,U78,T78,S78,R78)*'1. Standard_Cost'!$B$29</f>
        <v>0</v>
      </c>
      <c r="AF78" s="142">
        <f t="shared" si="115"/>
        <v>0</v>
      </c>
      <c r="AG78" s="141"/>
      <c r="AH78" s="141"/>
      <c r="AI78" s="141"/>
      <c r="AJ78" s="145"/>
      <c r="AK78" s="145"/>
      <c r="AL78" s="145"/>
      <c r="AM78" s="142">
        <f>AG78*'1. Standard_Cost'!$B$25+'Incremental_Cost Year 5'!AH78*'1. Standard_Cost'!$C$25+'Incremental_Cost Year 5'!AI78*'1. Standard_Cost'!$D$25+'Incremental_Cost Year 5'!AJ78+'Incremental_Cost Year 5'!AL78+AK78</f>
        <v>0</v>
      </c>
      <c r="AN78" s="142">
        <f>AM78*'1. Standard_Cost'!$C$29</f>
        <v>0</v>
      </c>
      <c r="AO78" s="160"/>
      <c r="AQ78" s="20">
        <f t="shared" si="116"/>
        <v>0</v>
      </c>
      <c r="AR78" s="20">
        <f t="shared" si="117"/>
        <v>0</v>
      </c>
      <c r="AS78" s="20">
        <f t="shared" si="118"/>
        <v>0</v>
      </c>
      <c r="AT78" s="20">
        <f t="shared" si="119"/>
        <v>0</v>
      </c>
      <c r="AU78" s="24"/>
      <c r="AV78" s="24"/>
      <c r="AW78" s="24"/>
      <c r="AX78" s="24"/>
      <c r="AY78" s="24"/>
      <c r="AZ78" s="24"/>
      <c r="BA78" s="24"/>
      <c r="BB78" s="25">
        <f t="shared" si="120"/>
        <v>0</v>
      </c>
    </row>
    <row r="79" spans="1:54" ht="134.4" customHeight="1" outlineLevel="1">
      <c r="A79" s="132"/>
      <c r="B79" s="136"/>
      <c r="C79" s="38"/>
      <c r="D79" s="84"/>
      <c r="E79" s="84"/>
      <c r="F79" s="84"/>
      <c r="G79" s="83"/>
      <c r="H79" s="209" t="s">
        <v>489</v>
      </c>
      <c r="I79" s="138"/>
      <c r="J79" s="139"/>
      <c r="K79" s="139"/>
      <c r="L79" s="140" t="str">
        <f>IF(I79&lt;&gt;0,((VLOOKUP(I79,'1. Standard_Cost'!$B$4:$D$9,2)+VLOOKUP(I79,'1. Standard_Cost'!$B$4:$D$9,3))*J79*K79),"0")</f>
        <v>0</v>
      </c>
      <c r="M79" s="140">
        <f>L79*'1. Standard_Cost'!$F$4</f>
        <v>0</v>
      </c>
      <c r="N79" s="141">
        <v>12</v>
      </c>
      <c r="O79" s="141">
        <v>1</v>
      </c>
      <c r="P79" s="141">
        <v>15</v>
      </c>
      <c r="Q79" s="141"/>
      <c r="R79" s="142">
        <f>'1. Standard_Cost'!$B$13*N79*P79</f>
        <v>360000</v>
      </c>
      <c r="S79" s="142">
        <f>N79*O79*P79*'1. Standard_Cost'!$C$13</f>
        <v>270000</v>
      </c>
      <c r="T79" s="142">
        <f>N79*P79*Q79*'1. Standard_Cost'!$D$13</f>
        <v>0</v>
      </c>
      <c r="U79" s="142">
        <f>N79*O79*'1. Standard_Cost'!$F$13</f>
        <v>0</v>
      </c>
      <c r="V79" s="141"/>
      <c r="W79" s="141"/>
      <c r="X79" s="141"/>
      <c r="Y79" s="142">
        <f>+V79*((X79*'1. Standard_Cost'!$B$17)+(W79*X79*'1. Standard_Cost'!$C$17))</f>
        <v>0</v>
      </c>
      <c r="Z79" s="141"/>
      <c r="AA79" s="141">
        <v>12</v>
      </c>
      <c r="AB79" s="142">
        <f>+Z79*'1. Standard_Cost'!$B$21+AA79*'1. Standard_Cost'!$C$21</f>
        <v>228000</v>
      </c>
      <c r="AC79" s="143">
        <f>180*200</f>
        <v>36000</v>
      </c>
      <c r="AD79" s="144"/>
      <c r="AE79" s="142">
        <f>SUM(AD79,AC79,AB79,Y79,U79,T79,S79,R79)*'1. Standard_Cost'!$B$29</f>
        <v>178800</v>
      </c>
      <c r="AF79" s="142">
        <f t="shared" si="115"/>
        <v>1072800</v>
      </c>
      <c r="AG79" s="141"/>
      <c r="AH79" s="141"/>
      <c r="AI79" s="141"/>
      <c r="AJ79" s="145"/>
      <c r="AK79" s="145"/>
      <c r="AL79" s="145"/>
      <c r="AM79" s="142">
        <f>AG79*'1. Standard_Cost'!$B$25+'Incremental_Cost Year 5'!AH79*'1. Standard_Cost'!$C$25+'Incremental_Cost Year 5'!AI79*'1. Standard_Cost'!$D$25+'Incremental_Cost Year 5'!AJ79+'Incremental_Cost Year 5'!AL79+AK79</f>
        <v>0</v>
      </c>
      <c r="AN79" s="142">
        <f>AM79*'1. Standard_Cost'!$C$29</f>
        <v>0</v>
      </c>
      <c r="AO79" s="160"/>
      <c r="AQ79" s="20">
        <f t="shared" si="116"/>
        <v>0</v>
      </c>
      <c r="AR79" s="20">
        <f t="shared" si="117"/>
        <v>1072800</v>
      </c>
      <c r="AS79" s="20">
        <f t="shared" si="118"/>
        <v>0</v>
      </c>
      <c r="AT79" s="20">
        <f t="shared" si="119"/>
        <v>1072800</v>
      </c>
      <c r="AU79" s="24"/>
      <c r="AV79" s="24"/>
      <c r="AW79" s="24"/>
      <c r="AX79" s="24"/>
      <c r="AY79" s="24"/>
      <c r="AZ79" s="24">
        <v>1072800</v>
      </c>
      <c r="BA79" s="24"/>
      <c r="BB79" s="25">
        <f t="shared" si="120"/>
        <v>0</v>
      </c>
    </row>
    <row r="80" spans="1:54" ht="78" outlineLevel="2">
      <c r="A80" s="132"/>
      <c r="B80" s="136"/>
      <c r="C80" s="38"/>
      <c r="D80" s="84"/>
      <c r="E80" s="84"/>
      <c r="F80" s="84"/>
      <c r="G80" s="83"/>
      <c r="H80" s="209" t="s">
        <v>490</v>
      </c>
      <c r="I80" s="138"/>
      <c r="J80" s="139"/>
      <c r="K80" s="139"/>
      <c r="L80" s="140" t="str">
        <f>IF(I80&lt;&gt;0,((VLOOKUP(I80,'1. Standard_Cost'!$B$4:$D$9,2)+VLOOKUP(I80,'1. Standard_Cost'!$B$4:$D$9,3))*J80*K80),"0")</f>
        <v>0</v>
      </c>
      <c r="M80" s="140">
        <f>L80*'1. Standard_Cost'!$F$4</f>
        <v>0</v>
      </c>
      <c r="N80" s="141"/>
      <c r="O80" s="141"/>
      <c r="P80" s="141"/>
      <c r="Q80" s="141"/>
      <c r="R80" s="142">
        <f>'1. Standard_Cost'!$B$13*N80*P80</f>
        <v>0</v>
      </c>
      <c r="S80" s="142">
        <f>N80*O80*P80*'1. Standard_Cost'!$C$13</f>
        <v>0</v>
      </c>
      <c r="T80" s="142">
        <f>N80*P80*Q80*'1. Standard_Cost'!$D$13</f>
        <v>0</v>
      </c>
      <c r="U80" s="142">
        <f>N80*O80*'1. Standard_Cost'!$E$13</f>
        <v>0</v>
      </c>
      <c r="V80" s="141"/>
      <c r="W80" s="141"/>
      <c r="X80" s="141"/>
      <c r="Y80" s="142">
        <f>+V80*((X80*'1. Standard_Cost'!$B$17)+(W80*X80*'1. Standard_Cost'!$C$17))</f>
        <v>0</v>
      </c>
      <c r="Z80" s="141"/>
      <c r="AA80" s="141"/>
      <c r="AB80" s="142">
        <f>+Z80*'1. Standard_Cost'!$B$21+AA80*'1. Standard_Cost'!$C$21</f>
        <v>0</v>
      </c>
      <c r="AC80" s="143"/>
      <c r="AD80" s="144"/>
      <c r="AE80" s="142">
        <f>SUM(AD80,AC80,AB80,Y80,U80,T80,S80,R80)*'1. Standard_Cost'!$B$29</f>
        <v>0</v>
      </c>
      <c r="AF80" s="142">
        <f t="shared" si="115"/>
        <v>0</v>
      </c>
      <c r="AG80" s="141"/>
      <c r="AH80" s="141"/>
      <c r="AI80" s="141"/>
      <c r="AJ80" s="145"/>
      <c r="AK80" s="145">
        <f>4*600000</f>
        <v>2400000</v>
      </c>
      <c r="AL80" s="145"/>
      <c r="AM80" s="142">
        <f>AG80*'1. Standard_Cost'!$B$25+'Incremental_Cost Year 5'!AH80*'1. Standard_Cost'!$C$25+'Incremental_Cost Year 5'!AI80*'1. Standard_Cost'!$D$25+'Incremental_Cost Year 5'!AJ80+'Incremental_Cost Year 5'!AL80+AK80</f>
        <v>2400000</v>
      </c>
      <c r="AN80" s="142">
        <f>AM80*'1. Standard_Cost'!$C$29</f>
        <v>360000</v>
      </c>
      <c r="AO80" s="160"/>
      <c r="AQ80" s="20">
        <f t="shared" si="116"/>
        <v>0</v>
      </c>
      <c r="AR80" s="20">
        <f t="shared" si="117"/>
        <v>0</v>
      </c>
      <c r="AS80" s="20">
        <f t="shared" si="118"/>
        <v>2760000</v>
      </c>
      <c r="AT80" s="20">
        <f t="shared" si="119"/>
        <v>2760000</v>
      </c>
      <c r="AU80" s="24">
        <f>AT80</f>
        <v>2760000</v>
      </c>
      <c r="AV80" s="24"/>
      <c r="AW80" s="24"/>
      <c r="AX80" s="24"/>
      <c r="AY80" s="24"/>
      <c r="AZ80" s="24"/>
      <c r="BA80" s="24"/>
      <c r="BB80" s="25">
        <f t="shared" si="120"/>
        <v>0</v>
      </c>
    </row>
    <row r="81" spans="1:54" ht="55.2" outlineLevel="1">
      <c r="A81" s="132"/>
      <c r="B81" s="136"/>
      <c r="C81" s="38"/>
      <c r="D81" s="47" t="s">
        <v>586</v>
      </c>
      <c r="E81" s="86" t="s">
        <v>408</v>
      </c>
      <c r="F81" s="88" t="s">
        <v>438</v>
      </c>
      <c r="G81" s="89" t="s">
        <v>434</v>
      </c>
      <c r="H81" s="180" t="s">
        <v>257</v>
      </c>
      <c r="I81" s="146"/>
      <c r="J81" s="146"/>
      <c r="K81" s="146"/>
      <c r="L81" s="147">
        <f>SUM(L77:L80)</f>
        <v>0</v>
      </c>
      <c r="M81" s="147">
        <f>SUM(M77:M80)</f>
        <v>0</v>
      </c>
      <c r="N81" s="146"/>
      <c r="O81" s="146"/>
      <c r="P81" s="146"/>
      <c r="Q81" s="146"/>
      <c r="R81" s="147">
        <f t="shared" ref="R81:U81" si="121">SUM(R77:R80)</f>
        <v>360000</v>
      </c>
      <c r="S81" s="147">
        <f t="shared" si="121"/>
        <v>270000</v>
      </c>
      <c r="T81" s="147">
        <f t="shared" si="121"/>
        <v>0</v>
      </c>
      <c r="U81" s="147">
        <f t="shared" si="121"/>
        <v>0</v>
      </c>
      <c r="V81" s="146"/>
      <c r="W81" s="146"/>
      <c r="X81" s="146"/>
      <c r="Y81" s="147">
        <f>SUM(Y77:Y80)</f>
        <v>0</v>
      </c>
      <c r="Z81" s="146"/>
      <c r="AA81" s="146"/>
      <c r="AB81" s="147">
        <f t="shared" ref="AB81:AF81" si="122">SUM(AB77:AB80)</f>
        <v>228000</v>
      </c>
      <c r="AC81" s="147">
        <f t="shared" si="122"/>
        <v>36000</v>
      </c>
      <c r="AD81" s="147">
        <f t="shared" si="122"/>
        <v>0</v>
      </c>
      <c r="AE81" s="147">
        <f t="shared" si="122"/>
        <v>178800</v>
      </c>
      <c r="AF81" s="147">
        <f t="shared" si="122"/>
        <v>1072800</v>
      </c>
      <c r="AG81" s="146"/>
      <c r="AH81" s="146"/>
      <c r="AI81" s="146"/>
      <c r="AJ81" s="147">
        <f t="shared" ref="AJ81:AN81" si="123">SUM(AJ77:AJ80)</f>
        <v>0</v>
      </c>
      <c r="AK81" s="147">
        <f t="shared" si="123"/>
        <v>2400000</v>
      </c>
      <c r="AL81" s="147">
        <f t="shared" si="123"/>
        <v>0</v>
      </c>
      <c r="AM81" s="147">
        <f t="shared" si="123"/>
        <v>2400000</v>
      </c>
      <c r="AN81" s="147">
        <f t="shared" si="123"/>
        <v>360000</v>
      </c>
      <c r="AO81" s="166"/>
      <c r="AP81" s="32"/>
      <c r="AQ81" s="147">
        <f t="shared" ref="AQ81:BB81" si="124">SUM(AQ77:AQ80)</f>
        <v>0</v>
      </c>
      <c r="AR81" s="147">
        <f t="shared" si="124"/>
        <v>1072800</v>
      </c>
      <c r="AS81" s="147">
        <f t="shared" si="124"/>
        <v>2760000</v>
      </c>
      <c r="AT81" s="147">
        <f t="shared" si="124"/>
        <v>3832800</v>
      </c>
      <c r="AU81" s="147">
        <f t="shared" si="124"/>
        <v>2760000</v>
      </c>
      <c r="AV81" s="147">
        <f t="shared" si="124"/>
        <v>0</v>
      </c>
      <c r="AW81" s="147">
        <f t="shared" si="124"/>
        <v>0</v>
      </c>
      <c r="AX81" s="147">
        <f t="shared" si="124"/>
        <v>0</v>
      </c>
      <c r="AY81" s="147">
        <f t="shared" si="124"/>
        <v>0</v>
      </c>
      <c r="AZ81" s="147">
        <f t="shared" si="124"/>
        <v>1072800</v>
      </c>
      <c r="BA81" s="147">
        <f t="shared" si="124"/>
        <v>0</v>
      </c>
      <c r="BB81" s="147">
        <f t="shared" si="124"/>
        <v>0</v>
      </c>
    </row>
    <row r="82" spans="1:54" s="14" customFormat="1" ht="34.200000000000003" customHeight="1">
      <c r="A82" s="135"/>
      <c r="B82" s="226" t="s">
        <v>410</v>
      </c>
      <c r="C82" s="227"/>
      <c r="D82" s="227"/>
      <c r="E82" s="228"/>
      <c r="F82" s="56"/>
      <c r="G82" s="56"/>
      <c r="H82" s="56" t="s">
        <v>69</v>
      </c>
      <c r="I82" s="62"/>
      <c r="J82" s="62"/>
      <c r="K82" s="62"/>
      <c r="L82" s="63">
        <f>SUM(L83,L109)</f>
        <v>3971440</v>
      </c>
      <c r="M82" s="63">
        <f>SUM(M83,M109)</f>
        <v>663230.48</v>
      </c>
      <c r="N82" s="62"/>
      <c r="O82" s="62"/>
      <c r="P82" s="62"/>
      <c r="Q82" s="62"/>
      <c r="R82" s="63">
        <f t="shared" ref="R82:U82" si="125">SUM(R83,R109)</f>
        <v>420000</v>
      </c>
      <c r="S82" s="63">
        <f t="shared" si="125"/>
        <v>360000</v>
      </c>
      <c r="T82" s="63">
        <f t="shared" si="125"/>
        <v>0</v>
      </c>
      <c r="U82" s="63">
        <f t="shared" si="125"/>
        <v>0</v>
      </c>
      <c r="V82" s="62"/>
      <c r="W82" s="62"/>
      <c r="X82" s="62"/>
      <c r="Y82" s="63">
        <f>SUM(Y83,Y109)</f>
        <v>0</v>
      </c>
      <c r="Z82" s="62"/>
      <c r="AA82" s="62"/>
      <c r="AB82" s="63">
        <f t="shared" ref="AB82:AN82" si="126">SUM(AB83,AB109)</f>
        <v>1634000</v>
      </c>
      <c r="AC82" s="63">
        <f t="shared" si="126"/>
        <v>175500</v>
      </c>
      <c r="AD82" s="63">
        <f t="shared" si="126"/>
        <v>0</v>
      </c>
      <c r="AE82" s="63">
        <f t="shared" si="126"/>
        <v>517900</v>
      </c>
      <c r="AF82" s="63">
        <f t="shared" si="126"/>
        <v>3107400</v>
      </c>
      <c r="AG82" s="63"/>
      <c r="AH82" s="63"/>
      <c r="AI82" s="63"/>
      <c r="AJ82" s="63">
        <f t="shared" si="126"/>
        <v>0</v>
      </c>
      <c r="AK82" s="63">
        <f t="shared" si="126"/>
        <v>30000</v>
      </c>
      <c r="AL82" s="63">
        <f t="shared" si="126"/>
        <v>0</v>
      </c>
      <c r="AM82" s="63">
        <f t="shared" si="126"/>
        <v>30000</v>
      </c>
      <c r="AN82" s="63">
        <f t="shared" si="126"/>
        <v>4500</v>
      </c>
      <c r="AO82" s="164"/>
      <c r="AQ82" s="63">
        <f t="shared" ref="AQ82:BB82" si="127">SUM(AQ83,AQ109)</f>
        <v>4634670.4800000004</v>
      </c>
      <c r="AR82" s="63">
        <f t="shared" si="127"/>
        <v>3107400</v>
      </c>
      <c r="AS82" s="63">
        <f t="shared" si="127"/>
        <v>34500</v>
      </c>
      <c r="AT82" s="63">
        <f t="shared" si="127"/>
        <v>7776570.4800000004</v>
      </c>
      <c r="AU82" s="63">
        <f t="shared" si="127"/>
        <v>4173341.4299999997</v>
      </c>
      <c r="AV82" s="63">
        <f t="shared" si="127"/>
        <v>91200</v>
      </c>
      <c r="AW82" s="63">
        <f t="shared" si="127"/>
        <v>0</v>
      </c>
      <c r="AX82" s="63">
        <f t="shared" si="127"/>
        <v>0</v>
      </c>
      <c r="AY82" s="63">
        <f t="shared" si="127"/>
        <v>0</v>
      </c>
      <c r="AZ82" s="63">
        <f t="shared" si="127"/>
        <v>0</v>
      </c>
      <c r="BA82" s="63">
        <f t="shared" si="127"/>
        <v>0</v>
      </c>
      <c r="BB82" s="63">
        <f t="shared" si="127"/>
        <v>-3512029.05</v>
      </c>
    </row>
    <row r="83" spans="1:54" s="14" customFormat="1">
      <c r="A83" s="135"/>
      <c r="B83" s="42"/>
      <c r="C83" s="229" t="s">
        <v>411</v>
      </c>
      <c r="D83" s="229"/>
      <c r="E83" s="230"/>
      <c r="F83" s="204"/>
      <c r="G83" s="204"/>
      <c r="H83" s="54" t="s">
        <v>223</v>
      </c>
      <c r="I83" s="55"/>
      <c r="J83" s="55"/>
      <c r="K83" s="55"/>
      <c r="L83" s="64">
        <f>SUM(L88+L93+L98+L103+L108)</f>
        <v>1453500</v>
      </c>
      <c r="M83" s="64">
        <f>SUM(M88+M93+M98+M103+M108)</f>
        <v>242734.5</v>
      </c>
      <c r="N83" s="64"/>
      <c r="O83" s="64"/>
      <c r="P83" s="64"/>
      <c r="Q83" s="64"/>
      <c r="R83" s="64">
        <f t="shared" ref="R83:U83" si="128">SUM(R88+R93+R98+R103+R108)</f>
        <v>0</v>
      </c>
      <c r="S83" s="64">
        <f t="shared" si="128"/>
        <v>0</v>
      </c>
      <c r="T83" s="64">
        <f t="shared" si="128"/>
        <v>0</v>
      </c>
      <c r="U83" s="64">
        <f t="shared" si="128"/>
        <v>0</v>
      </c>
      <c r="V83" s="64"/>
      <c r="W83" s="64"/>
      <c r="X83" s="64"/>
      <c r="Y83" s="64">
        <f>SUM(Y88+Y93+Y98+Y103+Y108)</f>
        <v>0</v>
      </c>
      <c r="Z83" s="64"/>
      <c r="AA83" s="64"/>
      <c r="AB83" s="64">
        <f t="shared" ref="AB83:AN83" si="129">SUM(AB88+AB93+AB98+AB103+AB108)</f>
        <v>570000</v>
      </c>
      <c r="AC83" s="64">
        <f t="shared" si="129"/>
        <v>15000</v>
      </c>
      <c r="AD83" s="64">
        <f t="shared" si="129"/>
        <v>0</v>
      </c>
      <c r="AE83" s="64">
        <f t="shared" si="129"/>
        <v>117000</v>
      </c>
      <c r="AF83" s="64">
        <f t="shared" si="129"/>
        <v>702000</v>
      </c>
      <c r="AG83" s="64"/>
      <c r="AH83" s="64"/>
      <c r="AI83" s="64"/>
      <c r="AJ83" s="64">
        <f t="shared" si="129"/>
        <v>0</v>
      </c>
      <c r="AK83" s="64">
        <f t="shared" si="129"/>
        <v>0</v>
      </c>
      <c r="AL83" s="64">
        <f t="shared" si="129"/>
        <v>0</v>
      </c>
      <c r="AM83" s="64">
        <f t="shared" si="129"/>
        <v>0</v>
      </c>
      <c r="AN83" s="64">
        <f t="shared" si="129"/>
        <v>0</v>
      </c>
      <c r="AO83" s="165"/>
      <c r="AP83" s="113"/>
      <c r="AQ83" s="64">
        <f t="shared" ref="AQ83:BB83" si="130">SUM(AQ88+AQ93+AQ98+AQ103+AQ108)</f>
        <v>1696234.5</v>
      </c>
      <c r="AR83" s="64">
        <f t="shared" si="130"/>
        <v>702000</v>
      </c>
      <c r="AS83" s="64">
        <f t="shared" si="130"/>
        <v>0</v>
      </c>
      <c r="AT83" s="64">
        <f t="shared" si="130"/>
        <v>2398234.5</v>
      </c>
      <c r="AU83" s="64">
        <f t="shared" si="130"/>
        <v>1130823</v>
      </c>
      <c r="AV83" s="64">
        <f t="shared" si="130"/>
        <v>0</v>
      </c>
      <c r="AW83" s="64">
        <f t="shared" si="130"/>
        <v>0</v>
      </c>
      <c r="AX83" s="64">
        <f t="shared" si="130"/>
        <v>0</v>
      </c>
      <c r="AY83" s="64">
        <f t="shared" si="130"/>
        <v>0</v>
      </c>
      <c r="AZ83" s="64">
        <f t="shared" si="130"/>
        <v>0</v>
      </c>
      <c r="BA83" s="64">
        <f t="shared" si="130"/>
        <v>0</v>
      </c>
      <c r="BB83" s="64">
        <f t="shared" si="130"/>
        <v>-1267411.5</v>
      </c>
    </row>
    <row r="84" spans="1:54" ht="117.6" customHeight="1" outlineLevel="1">
      <c r="A84" s="132"/>
      <c r="B84" s="136"/>
      <c r="C84" s="38"/>
      <c r="D84" s="137"/>
      <c r="E84" s="137"/>
      <c r="F84" s="87"/>
      <c r="G84" s="82"/>
      <c r="H84" s="209" t="s">
        <v>493</v>
      </c>
      <c r="I84" s="186"/>
      <c r="J84" s="187"/>
      <c r="K84" s="187"/>
      <c r="L84" s="140" t="str">
        <f>IF(I84&lt;&gt;0,((VLOOKUP(I84,'1. Standard_Cost'!$B$4:$D$9,2)+VLOOKUP(I84,'1. Standard_Cost'!$B$4:$D$9,3))*J84*K84),"0")</f>
        <v>0</v>
      </c>
      <c r="M84" s="140">
        <f>L84*'1. Standard_Cost'!$F$4</f>
        <v>0</v>
      </c>
      <c r="N84" s="141"/>
      <c r="O84" s="141"/>
      <c r="P84" s="141"/>
      <c r="Q84" s="141"/>
      <c r="R84" s="142">
        <f>'1. Standard_Cost'!$B$13*N84*P84</f>
        <v>0</v>
      </c>
      <c r="S84" s="142">
        <f>N84*O84*P84*'1. Standard_Cost'!$C$13</f>
        <v>0</v>
      </c>
      <c r="T84" s="142">
        <f>N84*P84*Q84*'1. Standard_Cost'!$D$13</f>
        <v>0</v>
      </c>
      <c r="U84" s="142">
        <f>N84*O84*'1. Standard_Cost'!$E$13</f>
        <v>0</v>
      </c>
      <c r="V84" s="141"/>
      <c r="W84" s="141"/>
      <c r="X84" s="141"/>
      <c r="Y84" s="142">
        <f>+V84*((X84*'1. Standard_Cost'!$B$17)+(W84*X84*'1. Standard_Cost'!$C$17))</f>
        <v>0</v>
      </c>
      <c r="Z84" s="141"/>
      <c r="AA84" s="141"/>
      <c r="AB84" s="142">
        <f>+Z84*'1. Standard_Cost'!$B$21+AA84*'1. Standard_Cost'!$C$21</f>
        <v>0</v>
      </c>
      <c r="AC84" s="143"/>
      <c r="AD84" s="144"/>
      <c r="AE84" s="142">
        <f>SUM(AD84,AC84,AB84,Y84,U84,T84,S84,R84)*'1. Standard_Cost'!$B$29</f>
        <v>0</v>
      </c>
      <c r="AF84" s="142">
        <f t="shared" ref="AF84:AF87" si="131">SUM(AE84,AD84,AC84,AB84,Y84,U84,T84,S84,R84)</f>
        <v>0</v>
      </c>
      <c r="AG84" s="141"/>
      <c r="AH84" s="141"/>
      <c r="AI84" s="141"/>
      <c r="AJ84" s="145"/>
      <c r="AK84" s="145"/>
      <c r="AL84" s="145"/>
      <c r="AM84" s="142">
        <f>AG84*'1. Standard_Cost'!$B$25+'Incremental_Cost Year 5'!AH84*'1. Standard_Cost'!$C$25+'Incremental_Cost Year 5'!AI84*'1. Standard_Cost'!$D$25+'Incremental_Cost Year 5'!AJ84+'Incremental_Cost Year 5'!AL84+AK84</f>
        <v>0</v>
      </c>
      <c r="AN84" s="142">
        <f>AM84*'1. Standard_Cost'!$C$29</f>
        <v>0</v>
      </c>
      <c r="AO84" s="160"/>
      <c r="AQ84" s="20">
        <f t="shared" ref="AQ84:AQ87" si="132">L84+M84</f>
        <v>0</v>
      </c>
      <c r="AR84" s="20">
        <f t="shared" ref="AR84:AR87" si="133">AF84</f>
        <v>0</v>
      </c>
      <c r="AS84" s="20">
        <f t="shared" ref="AS84:AS87" si="134">AM84+AN84</f>
        <v>0</v>
      </c>
      <c r="AT84" s="20">
        <f t="shared" ref="AT84:AT87" si="135">SUM(AQ84,AR84,AS84)</f>
        <v>0</v>
      </c>
      <c r="AU84" s="24"/>
      <c r="AV84" s="24"/>
      <c r="AW84" s="24"/>
      <c r="AX84" s="24"/>
      <c r="AY84" s="24"/>
      <c r="AZ84" s="24"/>
      <c r="BA84" s="24"/>
      <c r="BB84" s="25">
        <f t="shared" ref="BB84:BB107" si="136">SUM(AU84:BA84)-AT84</f>
        <v>0</v>
      </c>
    </row>
    <row r="85" spans="1:54" ht="96.6" customHeight="1" outlineLevel="2">
      <c r="A85" s="132"/>
      <c r="B85" s="136"/>
      <c r="C85" s="38"/>
      <c r="D85" s="84"/>
      <c r="E85" s="84"/>
      <c r="F85" s="84"/>
      <c r="G85" s="83"/>
      <c r="H85" s="209" t="s">
        <v>492</v>
      </c>
      <c r="I85" s="186"/>
      <c r="J85" s="187"/>
      <c r="K85" s="187"/>
      <c r="L85" s="140" t="str">
        <f>IF(I85&lt;&gt;0,((VLOOKUP(I85,'1. Standard_Cost'!$B$4:$D$9,2)+VLOOKUP(I85,'1. Standard_Cost'!$B$4:$D$9,3))*J85*K85),"0")</f>
        <v>0</v>
      </c>
      <c r="M85" s="140">
        <f>L85*'1. Standard_Cost'!$F$4</f>
        <v>0</v>
      </c>
      <c r="N85" s="141"/>
      <c r="O85" s="141"/>
      <c r="P85" s="141"/>
      <c r="Q85" s="141"/>
      <c r="R85" s="142">
        <f>'1. Standard_Cost'!$B$13*N85*P85</f>
        <v>0</v>
      </c>
      <c r="S85" s="142">
        <f>N85*O85*P85*'1. Standard_Cost'!$C$13</f>
        <v>0</v>
      </c>
      <c r="T85" s="142">
        <f>N85*P85*Q85*'1. Standard_Cost'!$D$13</f>
        <v>0</v>
      </c>
      <c r="U85" s="142">
        <f>N85*O85*'1. Standard_Cost'!$E$13</f>
        <v>0</v>
      </c>
      <c r="V85" s="141"/>
      <c r="W85" s="141"/>
      <c r="X85" s="141"/>
      <c r="Y85" s="142">
        <f>+V85*((X85*'1. Standard_Cost'!$B$17)+(W85*X85*'1. Standard_Cost'!$C$17))</f>
        <v>0</v>
      </c>
      <c r="Z85" s="141"/>
      <c r="AA85" s="141"/>
      <c r="AB85" s="142">
        <f>+Z85*'1. Standard_Cost'!$B$21+AA85*'1. Standard_Cost'!$C$21</f>
        <v>0</v>
      </c>
      <c r="AC85" s="143"/>
      <c r="AD85" s="144"/>
      <c r="AE85" s="142">
        <f>SUM(AD85,AC85,AB85,Y85,U85,T85,S85,R85)*'1. Standard_Cost'!$B$29</f>
        <v>0</v>
      </c>
      <c r="AF85" s="142">
        <f t="shared" si="131"/>
        <v>0</v>
      </c>
      <c r="AG85" s="141"/>
      <c r="AH85" s="141"/>
      <c r="AI85" s="141"/>
      <c r="AJ85" s="145"/>
      <c r="AK85" s="145"/>
      <c r="AL85" s="145"/>
      <c r="AM85" s="142">
        <f>AG85*'1. Standard_Cost'!$B$25+'Incremental_Cost Year 5'!AH85*'1. Standard_Cost'!$C$25+'Incremental_Cost Year 5'!AI85*'1. Standard_Cost'!$D$25+'Incremental_Cost Year 5'!AJ85+'Incremental_Cost Year 5'!AL85+AK85</f>
        <v>0</v>
      </c>
      <c r="AN85" s="142">
        <f>AM85*'1. Standard_Cost'!$C$29</f>
        <v>0</v>
      </c>
      <c r="AO85" s="160"/>
      <c r="AQ85" s="20">
        <f t="shared" si="132"/>
        <v>0</v>
      </c>
      <c r="AR85" s="20">
        <f t="shared" si="133"/>
        <v>0</v>
      </c>
      <c r="AS85" s="20">
        <f t="shared" si="134"/>
        <v>0</v>
      </c>
      <c r="AT85" s="20">
        <f t="shared" si="135"/>
        <v>0</v>
      </c>
      <c r="AU85" s="24">
        <f>AQ85</f>
        <v>0</v>
      </c>
      <c r="AV85" s="24"/>
      <c r="AW85" s="24"/>
      <c r="AX85" s="24"/>
      <c r="AY85" s="24"/>
      <c r="AZ85" s="24"/>
      <c r="BA85" s="24"/>
      <c r="BB85" s="25">
        <f t="shared" si="136"/>
        <v>0</v>
      </c>
    </row>
    <row r="86" spans="1:54" ht="46.8" outlineLevel="2">
      <c r="A86" s="132"/>
      <c r="B86" s="136"/>
      <c r="C86" s="38"/>
      <c r="D86" s="84"/>
      <c r="E86" s="84"/>
      <c r="F86" s="84"/>
      <c r="G86" s="83"/>
      <c r="H86" s="209" t="s">
        <v>491</v>
      </c>
      <c r="I86" s="138"/>
      <c r="J86" s="139"/>
      <c r="K86" s="139"/>
      <c r="L86" s="140" t="str">
        <f>IF(I86&lt;&gt;0,((VLOOKUP(I86,'1. Standard_Cost'!$B$4:$D$9,2)+VLOOKUP(I86,'1. Standard_Cost'!$B$4:$D$9,3))*J86*K86),"0")</f>
        <v>0</v>
      </c>
      <c r="M86" s="140">
        <f>L86*'1. Standard_Cost'!$F$4</f>
        <v>0</v>
      </c>
      <c r="N86" s="141"/>
      <c r="O86" s="141"/>
      <c r="P86" s="141"/>
      <c r="Q86" s="141"/>
      <c r="R86" s="142">
        <f>'1. Standard_Cost'!$B$13*N86*P86</f>
        <v>0</v>
      </c>
      <c r="S86" s="142">
        <f>N86*O86*P86*'1. Standard_Cost'!$C$13</f>
        <v>0</v>
      </c>
      <c r="T86" s="142">
        <f>N86*P86*Q86*'1. Standard_Cost'!$D$13</f>
        <v>0</v>
      </c>
      <c r="U86" s="142">
        <f>N86*O86*'1. Standard_Cost'!$E$13</f>
        <v>0</v>
      </c>
      <c r="V86" s="141"/>
      <c r="W86" s="141"/>
      <c r="X86" s="141"/>
      <c r="Y86" s="142">
        <f>+V86*((X86*'1. Standard_Cost'!$B$17)+(W86*X86*'1. Standard_Cost'!$C$17))</f>
        <v>0</v>
      </c>
      <c r="Z86" s="141"/>
      <c r="AA86" s="141"/>
      <c r="AB86" s="142">
        <f>+Z86*'1. Standard_Cost'!$B$21+AA86*'1. Standard_Cost'!$C$21</f>
        <v>0</v>
      </c>
      <c r="AC86" s="143"/>
      <c r="AD86" s="144"/>
      <c r="AE86" s="142">
        <f>SUM(AD86,AC86,AB86,Y86,U86,T86,S86,R86)*'1. Standard_Cost'!$B$29</f>
        <v>0</v>
      </c>
      <c r="AF86" s="142">
        <f t="shared" si="131"/>
        <v>0</v>
      </c>
      <c r="AG86" s="141"/>
      <c r="AH86" s="141"/>
      <c r="AI86" s="141"/>
      <c r="AJ86" s="145"/>
      <c r="AK86" s="145"/>
      <c r="AL86" s="145"/>
      <c r="AM86" s="142">
        <f>AG86*'1. Standard_Cost'!$B$25+'Incremental_Cost Year 5'!AH86*'1. Standard_Cost'!$C$25+'Incremental_Cost Year 5'!AI86*'1. Standard_Cost'!$D$25+'Incremental_Cost Year 5'!AJ86+'Incremental_Cost Year 5'!AL86+AK86</f>
        <v>0</v>
      </c>
      <c r="AN86" s="142">
        <f>AM86*'1. Standard_Cost'!$C$29</f>
        <v>0</v>
      </c>
      <c r="AO86" s="160"/>
      <c r="AQ86" s="20">
        <f t="shared" si="132"/>
        <v>0</v>
      </c>
      <c r="AR86" s="20">
        <f t="shared" si="133"/>
        <v>0</v>
      </c>
      <c r="AS86" s="20">
        <f t="shared" si="134"/>
        <v>0</v>
      </c>
      <c r="AT86" s="20">
        <f t="shared" si="135"/>
        <v>0</v>
      </c>
      <c r="AU86" s="24">
        <f>AQ86</f>
        <v>0</v>
      </c>
      <c r="AV86" s="24"/>
      <c r="AW86" s="24"/>
      <c r="AX86" s="24"/>
      <c r="AY86" s="24"/>
      <c r="AZ86" s="24"/>
      <c r="BA86" s="24"/>
      <c r="BB86" s="25">
        <f t="shared" si="136"/>
        <v>0</v>
      </c>
    </row>
    <row r="87" spans="1:54" outlineLevel="2">
      <c r="A87" s="132"/>
      <c r="B87" s="136"/>
      <c r="C87" s="38"/>
      <c r="D87" s="84"/>
      <c r="E87" s="84"/>
      <c r="F87" s="84"/>
      <c r="G87" s="83"/>
      <c r="H87" s="210" t="s">
        <v>180</v>
      </c>
      <c r="I87" s="138"/>
      <c r="J87" s="139"/>
      <c r="K87" s="139"/>
      <c r="L87" s="140" t="str">
        <f>IF(I87&lt;&gt;0,((VLOOKUP(I87,'1. Standard_Cost'!$B$4:$D$9,2)+VLOOKUP(I87,'1. Standard_Cost'!$B$4:$D$9,3))*J87*K87),"0")</f>
        <v>0</v>
      </c>
      <c r="M87" s="140">
        <f>L87*'1. Standard_Cost'!$F$4</f>
        <v>0</v>
      </c>
      <c r="N87" s="141"/>
      <c r="O87" s="141"/>
      <c r="P87" s="141"/>
      <c r="Q87" s="141"/>
      <c r="R87" s="142">
        <f>'1. Standard_Cost'!$B$13*N87*P87</f>
        <v>0</v>
      </c>
      <c r="S87" s="142">
        <f>N87*O87*P87*'1. Standard_Cost'!$C$13</f>
        <v>0</v>
      </c>
      <c r="T87" s="142">
        <f>N87*P87*Q87*'1. Standard_Cost'!$D$13</f>
        <v>0</v>
      </c>
      <c r="U87" s="142">
        <f>N87*O87*'1. Standard_Cost'!$E$13</f>
        <v>0</v>
      </c>
      <c r="V87" s="141"/>
      <c r="W87" s="141"/>
      <c r="X87" s="141"/>
      <c r="Y87" s="142">
        <f>+V87*((X87*'1. Standard_Cost'!$B$17)+(W87*X87*'1. Standard_Cost'!$C$17))</f>
        <v>0</v>
      </c>
      <c r="Z87" s="141"/>
      <c r="AA87" s="141"/>
      <c r="AB87" s="142">
        <f>+Z87*'1. Standard_Cost'!$B$21+AA87*'1. Standard_Cost'!$C$21</f>
        <v>0</v>
      </c>
      <c r="AC87" s="143"/>
      <c r="AD87" s="144"/>
      <c r="AE87" s="142">
        <f>SUM(AD87,AC87,AB87,Y87,U87,T87,S87,R87)*'1. Standard_Cost'!$B$29</f>
        <v>0</v>
      </c>
      <c r="AF87" s="142">
        <f t="shared" si="131"/>
        <v>0</v>
      </c>
      <c r="AG87" s="141"/>
      <c r="AH87" s="141"/>
      <c r="AI87" s="141"/>
      <c r="AJ87" s="145"/>
      <c r="AK87" s="145"/>
      <c r="AL87" s="145"/>
      <c r="AM87" s="142">
        <f>AG87*'1. Standard_Cost'!$B$25+'Incremental_Cost Year 5'!AH87*'1. Standard_Cost'!$C$25+'Incremental_Cost Year 5'!AI87*'1. Standard_Cost'!$D$25+'Incremental_Cost Year 5'!AJ87+'Incremental_Cost Year 5'!AL87+AK87</f>
        <v>0</v>
      </c>
      <c r="AN87" s="142">
        <f>AM87*'1. Standard_Cost'!$C$29</f>
        <v>0</v>
      </c>
      <c r="AO87" s="160"/>
      <c r="AQ87" s="20">
        <f t="shared" si="132"/>
        <v>0</v>
      </c>
      <c r="AR87" s="20">
        <f t="shared" si="133"/>
        <v>0</v>
      </c>
      <c r="AS87" s="20">
        <f t="shared" si="134"/>
        <v>0</v>
      </c>
      <c r="AT87" s="20">
        <f t="shared" si="135"/>
        <v>0</v>
      </c>
      <c r="AU87" s="24"/>
      <c r="AV87" s="24"/>
      <c r="AW87" s="24"/>
      <c r="AX87" s="24"/>
      <c r="AY87" s="24"/>
      <c r="AZ87" s="24"/>
      <c r="BA87" s="24"/>
      <c r="BB87" s="25">
        <f t="shared" si="136"/>
        <v>0</v>
      </c>
    </row>
    <row r="88" spans="1:54" ht="69" outlineLevel="1">
      <c r="A88" s="132"/>
      <c r="B88" s="136"/>
      <c r="C88" s="38"/>
      <c r="D88" s="47" t="s">
        <v>587</v>
      </c>
      <c r="E88" s="86" t="s">
        <v>412</v>
      </c>
      <c r="F88" s="88" t="s">
        <v>438</v>
      </c>
      <c r="G88" s="89" t="s">
        <v>442</v>
      </c>
      <c r="H88" s="180" t="s">
        <v>116</v>
      </c>
      <c r="I88" s="146"/>
      <c r="J88" s="146"/>
      <c r="K88" s="146"/>
      <c r="L88" s="147">
        <f>SUM(L84:L87)</f>
        <v>0</v>
      </c>
      <c r="M88" s="147">
        <f>SUM(M84:M87)</f>
        <v>0</v>
      </c>
      <c r="N88" s="146"/>
      <c r="O88" s="146"/>
      <c r="P88" s="146"/>
      <c r="Q88" s="146"/>
      <c r="R88" s="147">
        <f t="shared" ref="R88:U88" si="137">SUM(R84:R87)</f>
        <v>0</v>
      </c>
      <c r="S88" s="147">
        <f t="shared" si="137"/>
        <v>0</v>
      </c>
      <c r="T88" s="147">
        <f t="shared" si="137"/>
        <v>0</v>
      </c>
      <c r="U88" s="147">
        <f t="shared" si="137"/>
        <v>0</v>
      </c>
      <c r="V88" s="146"/>
      <c r="W88" s="146"/>
      <c r="X88" s="146"/>
      <c r="Y88" s="147">
        <f>SUM(Y84:Y87)</f>
        <v>0</v>
      </c>
      <c r="Z88" s="146"/>
      <c r="AA88" s="146"/>
      <c r="AB88" s="147">
        <f>SUM(AB84:AB87)</f>
        <v>0</v>
      </c>
      <c r="AC88" s="147">
        <f t="shared" ref="AC88:AF88" si="138">SUM(AC84:AC87)</f>
        <v>0</v>
      </c>
      <c r="AD88" s="147">
        <f t="shared" si="138"/>
        <v>0</v>
      </c>
      <c r="AE88" s="147">
        <f t="shared" si="138"/>
        <v>0</v>
      </c>
      <c r="AF88" s="147">
        <f t="shared" si="138"/>
        <v>0</v>
      </c>
      <c r="AG88" s="146"/>
      <c r="AH88" s="146"/>
      <c r="AI88" s="146"/>
      <c r="AJ88" s="147">
        <f t="shared" ref="AJ88:AN88" si="139">SUM(AJ84:AJ87)</f>
        <v>0</v>
      </c>
      <c r="AK88" s="147">
        <f t="shared" si="139"/>
        <v>0</v>
      </c>
      <c r="AL88" s="147">
        <f t="shared" si="139"/>
        <v>0</v>
      </c>
      <c r="AM88" s="147">
        <f t="shared" si="139"/>
        <v>0</v>
      </c>
      <c r="AN88" s="147">
        <f t="shared" si="139"/>
        <v>0</v>
      </c>
      <c r="AO88" s="166"/>
      <c r="AP88" s="32"/>
      <c r="AQ88" s="147">
        <f t="shared" ref="AQ88:BB88" si="140">SUM(AQ84:AQ87)</f>
        <v>0</v>
      </c>
      <c r="AR88" s="147">
        <f t="shared" si="140"/>
        <v>0</v>
      </c>
      <c r="AS88" s="147">
        <f t="shared" si="140"/>
        <v>0</v>
      </c>
      <c r="AT88" s="147">
        <f t="shared" si="140"/>
        <v>0</v>
      </c>
      <c r="AU88" s="147">
        <f t="shared" si="140"/>
        <v>0</v>
      </c>
      <c r="AV88" s="147">
        <f t="shared" si="140"/>
        <v>0</v>
      </c>
      <c r="AW88" s="147">
        <f t="shared" si="140"/>
        <v>0</v>
      </c>
      <c r="AX88" s="147">
        <f t="shared" si="140"/>
        <v>0</v>
      </c>
      <c r="AY88" s="147">
        <f t="shared" si="140"/>
        <v>0</v>
      </c>
      <c r="AZ88" s="147">
        <f t="shared" si="140"/>
        <v>0</v>
      </c>
      <c r="BA88" s="147">
        <f t="shared" si="140"/>
        <v>0</v>
      </c>
      <c r="BB88" s="147">
        <f t="shared" si="140"/>
        <v>0</v>
      </c>
    </row>
    <row r="89" spans="1:54" ht="156" outlineLevel="1">
      <c r="A89" s="132"/>
      <c r="B89" s="136"/>
      <c r="C89" s="38"/>
      <c r="D89" s="137"/>
      <c r="E89" s="137"/>
      <c r="F89" s="87"/>
      <c r="G89" s="82"/>
      <c r="H89" s="209" t="s">
        <v>493</v>
      </c>
      <c r="I89" s="138" t="s">
        <v>4</v>
      </c>
      <c r="J89" s="139">
        <v>3</v>
      </c>
      <c r="K89" s="139">
        <v>2</v>
      </c>
      <c r="L89" s="140">
        <f>IF(I89&lt;&gt;0,((VLOOKUP(I89,'1. Standard_Cost'!$B$4:$D$9,2)+VLOOKUP(I89,'1. Standard_Cost'!$B$4:$D$9,3))*J89*K89),"0")</f>
        <v>484500</v>
      </c>
      <c r="M89" s="140">
        <f>L89*'1. Standard_Cost'!$F$4</f>
        <v>80911.5</v>
      </c>
      <c r="N89" s="141"/>
      <c r="O89" s="141"/>
      <c r="P89" s="141"/>
      <c r="Q89" s="141"/>
      <c r="R89" s="142">
        <f>'1. Standard_Cost'!$B$13*N89*P89</f>
        <v>0</v>
      </c>
      <c r="S89" s="142">
        <f>N89*O89*P89*'1. Standard_Cost'!$C$13</f>
        <v>0</v>
      </c>
      <c r="T89" s="142">
        <f>N89*P89*Q89*'1. Standard_Cost'!$D$13</f>
        <v>0</v>
      </c>
      <c r="U89" s="142">
        <f>N89*O89*'1. Standard_Cost'!$E$13</f>
        <v>0</v>
      </c>
      <c r="V89" s="141"/>
      <c r="W89" s="141"/>
      <c r="X89" s="141"/>
      <c r="Y89" s="142">
        <f>+V89*((X89*'1. Standard_Cost'!$B$17)+(W89*X89*'1. Standard_Cost'!$C$17))</f>
        <v>0</v>
      </c>
      <c r="Z89" s="141"/>
      <c r="AA89" s="141">
        <v>20</v>
      </c>
      <c r="AB89" s="142">
        <f>+Z89*'1. Standard_Cost'!$B$21+AA89*'1. Standard_Cost'!$C$21</f>
        <v>380000</v>
      </c>
      <c r="AC89" s="143">
        <f>3*10*300</f>
        <v>9000</v>
      </c>
      <c r="AD89" s="144"/>
      <c r="AE89" s="142">
        <f>SUM(AD89,AC89,AB89,Y89,U89,T89,S89,R89)*'1. Standard_Cost'!$B$29</f>
        <v>77800</v>
      </c>
      <c r="AF89" s="142">
        <f t="shared" ref="AF89:AF92" si="141">SUM(AE89,AD89,AC89,AB89,Y89,U89,T89,S89,R89)</f>
        <v>466800</v>
      </c>
      <c r="AG89" s="141"/>
      <c r="AH89" s="141"/>
      <c r="AI89" s="141"/>
      <c r="AJ89" s="145"/>
      <c r="AK89" s="145"/>
      <c r="AL89" s="145"/>
      <c r="AM89" s="142">
        <f>AG89*'1. Standard_Cost'!$B$25+'Incremental_Cost Year 5'!AH89*'1. Standard_Cost'!$C$25+'Incremental_Cost Year 5'!AI89*'1. Standard_Cost'!$D$25+'Incremental_Cost Year 5'!AJ89+'Incremental_Cost Year 5'!AL89+AK89</f>
        <v>0</v>
      </c>
      <c r="AN89" s="142">
        <f>AM89*'1. Standard_Cost'!$C$29</f>
        <v>0</v>
      </c>
      <c r="AO89" s="160"/>
      <c r="AQ89" s="20">
        <f t="shared" ref="AQ89:AQ92" si="142">L89+M89</f>
        <v>565411.5</v>
      </c>
      <c r="AR89" s="20">
        <f t="shared" ref="AR89:AR92" si="143">AF89</f>
        <v>466800</v>
      </c>
      <c r="AS89" s="20">
        <f t="shared" ref="AS89:AS92" si="144">AM89+AN89</f>
        <v>0</v>
      </c>
      <c r="AT89" s="20">
        <f t="shared" ref="AT89:AT92" si="145">SUM(AQ89,AR89,AS89)</f>
        <v>1032211.5</v>
      </c>
      <c r="AU89" s="24">
        <f>AQ89</f>
        <v>565411.5</v>
      </c>
      <c r="AV89" s="24"/>
      <c r="AW89" s="24"/>
      <c r="AX89" s="24"/>
      <c r="AY89" s="24"/>
      <c r="AZ89" s="24"/>
      <c r="BA89" s="24"/>
      <c r="BB89" s="25">
        <f>SUM(AU89:BA89)-AT89</f>
        <v>-466800</v>
      </c>
    </row>
    <row r="90" spans="1:54" ht="78" outlineLevel="2">
      <c r="A90" s="132"/>
      <c r="B90" s="136"/>
      <c r="C90" s="38"/>
      <c r="D90" s="84"/>
      <c r="E90" s="84"/>
      <c r="F90" s="84"/>
      <c r="G90" s="83"/>
      <c r="H90" s="209" t="s">
        <v>492</v>
      </c>
      <c r="I90" s="138"/>
      <c r="J90" s="139"/>
      <c r="K90" s="139"/>
      <c r="L90" s="140" t="str">
        <f>IF(I90&lt;&gt;0,((VLOOKUP(I90,'1. Standard_Cost'!$B$4:$D$9,2)+VLOOKUP(I90,'1. Standard_Cost'!$B$4:$D$9,3))*J90*K90),"0")</f>
        <v>0</v>
      </c>
      <c r="M90" s="140">
        <f>L90*'1. Standard_Cost'!$F$4</f>
        <v>0</v>
      </c>
      <c r="N90" s="141"/>
      <c r="O90" s="141"/>
      <c r="P90" s="141"/>
      <c r="Q90" s="141"/>
      <c r="R90" s="142">
        <f>'1. Standard_Cost'!$B$13*N90*P90</f>
        <v>0</v>
      </c>
      <c r="S90" s="142">
        <f>N90*O90*P90*'1. Standard_Cost'!$C$13</f>
        <v>0</v>
      </c>
      <c r="T90" s="142">
        <f>N90*P90*Q90*'1. Standard_Cost'!$D$13</f>
        <v>0</v>
      </c>
      <c r="U90" s="142">
        <f>N90*O90*'1. Standard_Cost'!$E$13</f>
        <v>0</v>
      </c>
      <c r="V90" s="141"/>
      <c r="W90" s="141"/>
      <c r="X90" s="141"/>
      <c r="Y90" s="142">
        <f>+V90*((X90*'1. Standard_Cost'!$B$17)+(W90*X90*'1. Standard_Cost'!$C$17))</f>
        <v>0</v>
      </c>
      <c r="Z90" s="141"/>
      <c r="AA90" s="141"/>
      <c r="AB90" s="142">
        <f>+Z90*'1. Standard_Cost'!$B$21+AA90*'1. Standard_Cost'!$C$21</f>
        <v>0</v>
      </c>
      <c r="AC90" s="143"/>
      <c r="AD90" s="144"/>
      <c r="AE90" s="142">
        <f>SUM(AD90,AC90,AB90,Y90,U90,T90,S90,R90)*'1. Standard_Cost'!$B$29</f>
        <v>0</v>
      </c>
      <c r="AF90" s="142">
        <f t="shared" si="141"/>
        <v>0</v>
      </c>
      <c r="AG90" s="141"/>
      <c r="AH90" s="141"/>
      <c r="AI90" s="141"/>
      <c r="AJ90" s="145"/>
      <c r="AK90" s="145"/>
      <c r="AL90" s="145"/>
      <c r="AM90" s="142">
        <f>AG90*'1. Standard_Cost'!$B$25+'Incremental_Cost Year 5'!AH90*'1. Standard_Cost'!$C$25+'Incremental_Cost Year 5'!AI90*'1. Standard_Cost'!$D$25+'Incremental_Cost Year 5'!AJ90+'Incremental_Cost Year 5'!AL90+AK90</f>
        <v>0</v>
      </c>
      <c r="AN90" s="142">
        <f>AM90*'1. Standard_Cost'!$C$29</f>
        <v>0</v>
      </c>
      <c r="AO90" s="160"/>
      <c r="AQ90" s="20">
        <f t="shared" si="142"/>
        <v>0</v>
      </c>
      <c r="AR90" s="20">
        <f t="shared" si="143"/>
        <v>0</v>
      </c>
      <c r="AS90" s="20">
        <f t="shared" si="144"/>
        <v>0</v>
      </c>
      <c r="AT90" s="20">
        <f t="shared" si="145"/>
        <v>0</v>
      </c>
      <c r="AU90" s="24"/>
      <c r="AV90" s="24">
        <v>0</v>
      </c>
      <c r="AW90" s="24"/>
      <c r="AX90" s="24"/>
      <c r="AY90" s="24"/>
      <c r="AZ90" s="24"/>
      <c r="BA90" s="24"/>
      <c r="BB90" s="25">
        <f t="shared" si="136"/>
        <v>0</v>
      </c>
    </row>
    <row r="91" spans="1:54" ht="46.8" outlineLevel="2">
      <c r="A91" s="132"/>
      <c r="B91" s="136"/>
      <c r="C91" s="231"/>
      <c r="D91" s="84"/>
      <c r="E91" s="84"/>
      <c r="F91" s="84"/>
      <c r="G91" s="83"/>
      <c r="H91" s="209" t="s">
        <v>491</v>
      </c>
      <c r="I91" s="138"/>
      <c r="J91" s="139"/>
      <c r="K91" s="139"/>
      <c r="L91" s="140" t="str">
        <f>IF(I91&lt;&gt;0,((VLOOKUP(I91,'1. Standard_Cost'!$B$4:$D$9,2)+VLOOKUP(I91,'1. Standard_Cost'!$B$4:$D$9,3))*J91*K91),"0")</f>
        <v>0</v>
      </c>
      <c r="M91" s="140">
        <f>L91*'1. Standard_Cost'!$F$4</f>
        <v>0</v>
      </c>
      <c r="N91" s="141"/>
      <c r="O91" s="141"/>
      <c r="P91" s="141"/>
      <c r="Q91" s="141"/>
      <c r="R91" s="142">
        <f>'1. Standard_Cost'!$B$13*N91*P91</f>
        <v>0</v>
      </c>
      <c r="S91" s="142">
        <f>N91*O91*P91*'1. Standard_Cost'!$C$13</f>
        <v>0</v>
      </c>
      <c r="T91" s="142">
        <f>N91*P91*Q91*'1. Standard_Cost'!$D$13</f>
        <v>0</v>
      </c>
      <c r="U91" s="142">
        <f>N91*O91*'1. Standard_Cost'!$E$13</f>
        <v>0</v>
      </c>
      <c r="V91" s="141"/>
      <c r="W91" s="141"/>
      <c r="X91" s="141"/>
      <c r="Y91" s="142">
        <f>+V91*((X91*'1. Standard_Cost'!$B$17)+(W91*X91*'1. Standard_Cost'!$C$17))</f>
        <v>0</v>
      </c>
      <c r="Z91" s="141"/>
      <c r="AA91" s="141"/>
      <c r="AB91" s="142">
        <f>+Z91*'1. Standard_Cost'!$B$21+AA91*'1. Standard_Cost'!$C$21</f>
        <v>0</v>
      </c>
      <c r="AC91" s="143"/>
      <c r="AD91" s="144"/>
      <c r="AE91" s="142">
        <f>SUM(AD91,AC91,AB91,Y91,U91,T91,S91,R91)*'1. Standard_Cost'!$B$29</f>
        <v>0</v>
      </c>
      <c r="AF91" s="142">
        <f t="shared" si="141"/>
        <v>0</v>
      </c>
      <c r="AG91" s="141"/>
      <c r="AH91" s="141"/>
      <c r="AI91" s="141"/>
      <c r="AJ91" s="145"/>
      <c r="AK91" s="145"/>
      <c r="AL91" s="145"/>
      <c r="AM91" s="142">
        <f>AG91*'1. Standard_Cost'!$B$25+'Incremental_Cost Year 5'!AH91*'1. Standard_Cost'!$C$25+'Incremental_Cost Year 5'!AI91*'1. Standard_Cost'!$D$25+'Incremental_Cost Year 5'!AJ91+'Incremental_Cost Year 5'!AL91+AK91</f>
        <v>0</v>
      </c>
      <c r="AN91" s="142">
        <f>AM91*'1. Standard_Cost'!$C$29</f>
        <v>0</v>
      </c>
      <c r="AO91" s="160"/>
      <c r="AQ91" s="20">
        <f t="shared" si="142"/>
        <v>0</v>
      </c>
      <c r="AR91" s="20">
        <f t="shared" si="143"/>
        <v>0</v>
      </c>
      <c r="AS91" s="20">
        <f t="shared" si="144"/>
        <v>0</v>
      </c>
      <c r="AT91" s="20">
        <f t="shared" si="145"/>
        <v>0</v>
      </c>
      <c r="AU91" s="24"/>
      <c r="AV91" s="24"/>
      <c r="AW91" s="24"/>
      <c r="AX91" s="24"/>
      <c r="AY91" s="24"/>
      <c r="AZ91" s="24"/>
      <c r="BA91" s="24"/>
      <c r="BB91" s="25">
        <f t="shared" si="136"/>
        <v>0</v>
      </c>
    </row>
    <row r="92" spans="1:54" outlineLevel="2">
      <c r="A92" s="132"/>
      <c r="B92" s="136"/>
      <c r="C92" s="232"/>
      <c r="D92" s="84"/>
      <c r="E92" s="84"/>
      <c r="F92" s="84"/>
      <c r="G92" s="83"/>
      <c r="H92" s="210" t="s">
        <v>180</v>
      </c>
      <c r="I92" s="138"/>
      <c r="J92" s="139"/>
      <c r="K92" s="139"/>
      <c r="L92" s="140" t="str">
        <f>IF(I92&lt;&gt;0,((VLOOKUP(I92,'1. Standard_Cost'!$B$4:$D$9,2)+VLOOKUP(I92,'1. Standard_Cost'!$B$4:$D$9,3))*J92*K92),"0")</f>
        <v>0</v>
      </c>
      <c r="M92" s="140">
        <f>L92*'1. Standard_Cost'!$F$4</f>
        <v>0</v>
      </c>
      <c r="N92" s="141"/>
      <c r="O92" s="141"/>
      <c r="P92" s="141"/>
      <c r="Q92" s="141"/>
      <c r="R92" s="142">
        <f>'1. Standard_Cost'!$B$13*N92*P92</f>
        <v>0</v>
      </c>
      <c r="S92" s="142">
        <f>N92*O92*P92*'1. Standard_Cost'!$C$13</f>
        <v>0</v>
      </c>
      <c r="T92" s="142">
        <f>N92*P92*Q92*'1. Standard_Cost'!$D$13</f>
        <v>0</v>
      </c>
      <c r="U92" s="142">
        <f>N92*O92*'1. Standard_Cost'!$E$13</f>
        <v>0</v>
      </c>
      <c r="V92" s="141"/>
      <c r="W92" s="141"/>
      <c r="X92" s="141"/>
      <c r="Y92" s="142">
        <f>+V92*((X92*'1. Standard_Cost'!$B$17)+(W92*X92*'1. Standard_Cost'!$C$17))</f>
        <v>0</v>
      </c>
      <c r="Z92" s="141"/>
      <c r="AA92" s="141"/>
      <c r="AB92" s="142">
        <f>+Z92*'1. Standard_Cost'!$B$21+AA92*'1. Standard_Cost'!$C$21</f>
        <v>0</v>
      </c>
      <c r="AC92" s="143"/>
      <c r="AD92" s="144"/>
      <c r="AE92" s="142">
        <f>SUM(AD92,AC92,AB92,Y92,U92,T92,S92,R92)*'1. Standard_Cost'!$B$29</f>
        <v>0</v>
      </c>
      <c r="AF92" s="142">
        <f t="shared" si="141"/>
        <v>0</v>
      </c>
      <c r="AG92" s="141"/>
      <c r="AH92" s="141"/>
      <c r="AI92" s="141"/>
      <c r="AJ92" s="145"/>
      <c r="AK92" s="145"/>
      <c r="AL92" s="145"/>
      <c r="AM92" s="142">
        <f>AG92*'1. Standard_Cost'!$B$25+'Incremental_Cost Year 5'!AH92*'1. Standard_Cost'!$C$25+'Incremental_Cost Year 5'!AI92*'1. Standard_Cost'!$D$25+'Incremental_Cost Year 5'!AJ92+'Incremental_Cost Year 5'!AL92+AK92</f>
        <v>0</v>
      </c>
      <c r="AN92" s="142">
        <f>AM92*'1. Standard_Cost'!$C$29</f>
        <v>0</v>
      </c>
      <c r="AO92" s="160"/>
      <c r="AQ92" s="20">
        <f t="shared" si="142"/>
        <v>0</v>
      </c>
      <c r="AR92" s="20">
        <f t="shared" si="143"/>
        <v>0</v>
      </c>
      <c r="AS92" s="20">
        <f t="shared" si="144"/>
        <v>0</v>
      </c>
      <c r="AT92" s="20">
        <f t="shared" si="145"/>
        <v>0</v>
      </c>
      <c r="AU92" s="24"/>
      <c r="AV92" s="24"/>
      <c r="AW92" s="24"/>
      <c r="AX92" s="24"/>
      <c r="AY92" s="24"/>
      <c r="AZ92" s="24"/>
      <c r="BA92" s="24"/>
      <c r="BB92" s="25">
        <f t="shared" si="136"/>
        <v>0</v>
      </c>
    </row>
    <row r="93" spans="1:54" ht="82.8" outlineLevel="1">
      <c r="A93" s="132"/>
      <c r="B93" s="136"/>
      <c r="C93" s="232"/>
      <c r="D93" s="207" t="s">
        <v>587</v>
      </c>
      <c r="E93" s="86" t="s">
        <v>413</v>
      </c>
      <c r="F93" s="88" t="s">
        <v>441</v>
      </c>
      <c r="G93" s="89" t="s">
        <v>434</v>
      </c>
      <c r="H93" s="180" t="s">
        <v>115</v>
      </c>
      <c r="I93" s="146"/>
      <c r="J93" s="146"/>
      <c r="K93" s="146"/>
      <c r="L93" s="147">
        <f>SUM(L89:L92)</f>
        <v>484500</v>
      </c>
      <c r="M93" s="147">
        <f>SUM(M89:M92)</f>
        <v>80911.5</v>
      </c>
      <c r="N93" s="146"/>
      <c r="O93" s="146"/>
      <c r="P93" s="146"/>
      <c r="Q93" s="146"/>
      <c r="R93" s="147">
        <f t="shared" ref="R93:U93" si="146">SUM(R89:R92)</f>
        <v>0</v>
      </c>
      <c r="S93" s="147">
        <f t="shared" si="146"/>
        <v>0</v>
      </c>
      <c r="T93" s="147">
        <f t="shared" si="146"/>
        <v>0</v>
      </c>
      <c r="U93" s="147">
        <f t="shared" si="146"/>
        <v>0</v>
      </c>
      <c r="V93" s="146"/>
      <c r="W93" s="146"/>
      <c r="X93" s="146"/>
      <c r="Y93" s="147">
        <f>SUM(Y89:Y92)</f>
        <v>0</v>
      </c>
      <c r="Z93" s="146"/>
      <c r="AA93" s="146"/>
      <c r="AB93" s="147">
        <f t="shared" ref="AB93:AF93" si="147">SUM(AB89:AB92)</f>
        <v>380000</v>
      </c>
      <c r="AC93" s="147">
        <f t="shared" si="147"/>
        <v>9000</v>
      </c>
      <c r="AD93" s="147">
        <f t="shared" si="147"/>
        <v>0</v>
      </c>
      <c r="AE93" s="147">
        <f t="shared" si="147"/>
        <v>77800</v>
      </c>
      <c r="AF93" s="147">
        <f t="shared" si="147"/>
        <v>466800</v>
      </c>
      <c r="AG93" s="146"/>
      <c r="AH93" s="146"/>
      <c r="AI93" s="146"/>
      <c r="AJ93" s="147">
        <f t="shared" ref="AJ93:AN93" si="148">SUM(AJ89:AJ92)</f>
        <v>0</v>
      </c>
      <c r="AK93" s="147">
        <f t="shared" si="148"/>
        <v>0</v>
      </c>
      <c r="AL93" s="147">
        <f t="shared" si="148"/>
        <v>0</v>
      </c>
      <c r="AM93" s="147">
        <f t="shared" si="148"/>
        <v>0</v>
      </c>
      <c r="AN93" s="147">
        <f t="shared" si="148"/>
        <v>0</v>
      </c>
      <c r="AO93" s="166"/>
      <c r="AP93" s="32"/>
      <c r="AQ93" s="147">
        <f t="shared" ref="AQ93:BB93" si="149">SUM(AQ89:AQ92)</f>
        <v>565411.5</v>
      </c>
      <c r="AR93" s="147">
        <f t="shared" si="149"/>
        <v>466800</v>
      </c>
      <c r="AS93" s="147">
        <f t="shared" si="149"/>
        <v>0</v>
      </c>
      <c r="AT93" s="147">
        <f t="shared" si="149"/>
        <v>1032211.5</v>
      </c>
      <c r="AU93" s="147">
        <f t="shared" si="149"/>
        <v>565411.5</v>
      </c>
      <c r="AV93" s="147">
        <f t="shared" si="149"/>
        <v>0</v>
      </c>
      <c r="AW93" s="147">
        <f t="shared" si="149"/>
        <v>0</v>
      </c>
      <c r="AX93" s="147">
        <f t="shared" si="149"/>
        <v>0</v>
      </c>
      <c r="AY93" s="147">
        <f t="shared" si="149"/>
        <v>0</v>
      </c>
      <c r="AZ93" s="147">
        <f t="shared" si="149"/>
        <v>0</v>
      </c>
      <c r="BA93" s="147">
        <f t="shared" si="149"/>
        <v>0</v>
      </c>
      <c r="BB93" s="147">
        <f t="shared" si="149"/>
        <v>-466800</v>
      </c>
    </row>
    <row r="94" spans="1:54" ht="124.8" outlineLevel="1">
      <c r="A94" s="132"/>
      <c r="B94" s="136"/>
      <c r="C94" s="38"/>
      <c r="D94" s="137"/>
      <c r="E94" s="137"/>
      <c r="F94" s="87"/>
      <c r="G94" s="82"/>
      <c r="H94" s="209" t="s">
        <v>499</v>
      </c>
      <c r="I94" s="138" t="s">
        <v>4</v>
      </c>
      <c r="J94" s="139">
        <v>3</v>
      </c>
      <c r="K94" s="139">
        <v>2</v>
      </c>
      <c r="L94" s="140">
        <f>IF(I94&lt;&gt;0,((VLOOKUP(I94,'1. Standard_Cost'!$B$4:$D$9,2)+VLOOKUP(I94,'1. Standard_Cost'!$B$4:$D$9,3))*J94*K94),"0")</f>
        <v>484500</v>
      </c>
      <c r="M94" s="140">
        <f>L94*'1. Standard_Cost'!$F$4</f>
        <v>80911.5</v>
      </c>
      <c r="N94" s="141"/>
      <c r="O94" s="141"/>
      <c r="P94" s="141"/>
      <c r="Q94" s="141"/>
      <c r="R94" s="142">
        <f>'1. Standard_Cost'!$B$13*N94*P94</f>
        <v>0</v>
      </c>
      <c r="S94" s="142">
        <f>N94*O94*P94*'1. Standard_Cost'!$C$13</f>
        <v>0</v>
      </c>
      <c r="T94" s="142">
        <f>N94*P94*Q94*'1. Standard_Cost'!$D$13</f>
        <v>0</v>
      </c>
      <c r="U94" s="142">
        <f>N94*O94*'1. Standard_Cost'!$E$13</f>
        <v>0</v>
      </c>
      <c r="V94" s="141"/>
      <c r="W94" s="141"/>
      <c r="X94" s="141"/>
      <c r="Y94" s="142">
        <f>+V94*((X94*'1. Standard_Cost'!$B$17)+(W94*X94*'1. Standard_Cost'!$C$17))</f>
        <v>0</v>
      </c>
      <c r="Z94" s="141"/>
      <c r="AA94" s="141">
        <v>10</v>
      </c>
      <c r="AB94" s="142">
        <f>+Z94*'1. Standard_Cost'!$B$21+AA94*'1. Standard_Cost'!$C$21</f>
        <v>190000</v>
      </c>
      <c r="AC94" s="143">
        <f>2*10*300</f>
        <v>6000</v>
      </c>
      <c r="AD94" s="144"/>
      <c r="AE94" s="142">
        <f>SUM(AD94,AC94,AB94,Y94,U94,T94,S94,R94)*'1. Standard_Cost'!$B$29</f>
        <v>39200</v>
      </c>
      <c r="AF94" s="142">
        <f t="shared" ref="AF94:AF97" si="150">SUM(AE94,AD94,AC94,AB94,Y94,U94,T94,S94,R94)</f>
        <v>235200</v>
      </c>
      <c r="AG94" s="141"/>
      <c r="AH94" s="141"/>
      <c r="AI94" s="141"/>
      <c r="AJ94" s="145"/>
      <c r="AK94" s="145"/>
      <c r="AL94" s="145"/>
      <c r="AM94" s="142">
        <f>AG94*'1. Standard_Cost'!$B$25+'Incremental_Cost Year 5'!AH94*'1. Standard_Cost'!$C$25+'Incremental_Cost Year 5'!AI94*'1. Standard_Cost'!$D$25+'Incremental_Cost Year 5'!AJ94+'Incremental_Cost Year 5'!AL94+AK94</f>
        <v>0</v>
      </c>
      <c r="AN94" s="142">
        <f>AM94*'1. Standard_Cost'!$C$29</f>
        <v>0</v>
      </c>
      <c r="AO94" s="160"/>
      <c r="AQ94" s="20">
        <f t="shared" ref="AQ94:AQ97" si="151">L94+M94</f>
        <v>565411.5</v>
      </c>
      <c r="AR94" s="20">
        <f t="shared" ref="AR94:AR97" si="152">AF94</f>
        <v>235200</v>
      </c>
      <c r="AS94" s="20">
        <f t="shared" ref="AS94:AS97" si="153">AM94+AN94</f>
        <v>0</v>
      </c>
      <c r="AT94" s="20">
        <f t="shared" ref="AT94:AT97" si="154">SUM(AQ94,AR94,AS94)</f>
        <v>800611.5</v>
      </c>
      <c r="AU94" s="24">
        <f>AQ94</f>
        <v>565411.5</v>
      </c>
      <c r="AV94" s="24"/>
      <c r="AW94" s="24"/>
      <c r="AX94" s="24"/>
      <c r="AY94" s="24"/>
      <c r="AZ94" s="24"/>
      <c r="BA94" s="24"/>
      <c r="BB94" s="25">
        <f t="shared" si="136"/>
        <v>-235200</v>
      </c>
    </row>
    <row r="95" spans="1:54" ht="52.95" customHeight="1">
      <c r="A95" s="132"/>
      <c r="B95" s="136"/>
      <c r="C95" s="38"/>
      <c r="D95" s="84"/>
      <c r="E95" s="84"/>
      <c r="F95" s="84"/>
      <c r="G95" s="83"/>
      <c r="H95" s="209" t="s">
        <v>494</v>
      </c>
      <c r="I95" s="138"/>
      <c r="J95" s="139"/>
      <c r="K95" s="139"/>
      <c r="L95" s="140" t="str">
        <f>IF(I95&lt;&gt;0,((VLOOKUP(I95,'1. Standard_Cost'!$B$4:$D$9,2)+VLOOKUP(I95,'1. Standard_Cost'!$B$4:$D$9,3))*J95*K95),"0")</f>
        <v>0</v>
      </c>
      <c r="M95" s="140">
        <f>L95*'1. Standard_Cost'!$F$4</f>
        <v>0</v>
      </c>
      <c r="N95" s="141"/>
      <c r="O95" s="141"/>
      <c r="P95" s="141"/>
      <c r="Q95" s="141"/>
      <c r="R95" s="142">
        <f>'1. Standard_Cost'!$B$13*N95*P95</f>
        <v>0</v>
      </c>
      <c r="S95" s="142">
        <f>N95*O95*P95*'1. Standard_Cost'!$C$13</f>
        <v>0</v>
      </c>
      <c r="T95" s="142">
        <f>N95*P95*Q95*'1. Standard_Cost'!$D$13</f>
        <v>0</v>
      </c>
      <c r="U95" s="142">
        <f>N95*O95*'1. Standard_Cost'!$E$13</f>
        <v>0</v>
      </c>
      <c r="V95" s="141"/>
      <c r="W95" s="141"/>
      <c r="X95" s="141"/>
      <c r="Y95" s="142">
        <f>+V95*((X95*'1. Standard_Cost'!$B$17)+(W95*X95*'1. Standard_Cost'!$C$17))</f>
        <v>0</v>
      </c>
      <c r="Z95" s="141"/>
      <c r="AA95" s="141"/>
      <c r="AB95" s="142">
        <f>+Z95*'1. Standard_Cost'!$B$21+AA95*'1. Standard_Cost'!$C$21</f>
        <v>0</v>
      </c>
      <c r="AC95" s="143"/>
      <c r="AD95" s="144"/>
      <c r="AE95" s="142">
        <f>SUM(AD95,AC95,AB95,Y95,U95,T95,S95,R95)*'1. Standard_Cost'!$B$29</f>
        <v>0</v>
      </c>
      <c r="AF95" s="142">
        <f t="shared" si="150"/>
        <v>0</v>
      </c>
      <c r="AG95" s="141"/>
      <c r="AH95" s="141"/>
      <c r="AI95" s="141"/>
      <c r="AJ95" s="145"/>
      <c r="AK95" s="145"/>
      <c r="AL95" s="145"/>
      <c r="AM95" s="142">
        <f>AG95*'1. Standard_Cost'!$B$25+'Incremental_Cost Year 5'!AH95*'1. Standard_Cost'!$C$25+'Incremental_Cost Year 5'!AI95*'1. Standard_Cost'!$D$25+'Incremental_Cost Year 5'!AJ95+'Incremental_Cost Year 5'!AL95+AK95</f>
        <v>0</v>
      </c>
      <c r="AN95" s="142">
        <f>AM95*'1. Standard_Cost'!$C$29</f>
        <v>0</v>
      </c>
      <c r="AO95" s="160"/>
      <c r="AQ95" s="20">
        <f t="shared" si="151"/>
        <v>0</v>
      </c>
      <c r="AR95" s="20">
        <f t="shared" si="152"/>
        <v>0</v>
      </c>
      <c r="AS95" s="20">
        <f t="shared" si="153"/>
        <v>0</v>
      </c>
      <c r="AT95" s="20">
        <f t="shared" si="154"/>
        <v>0</v>
      </c>
      <c r="AU95" s="24"/>
      <c r="AV95" s="24">
        <v>0</v>
      </c>
      <c r="AW95" s="24"/>
      <c r="AX95" s="24"/>
      <c r="AY95" s="24"/>
      <c r="AZ95" s="24"/>
      <c r="BA95" s="24"/>
      <c r="BB95" s="25">
        <f t="shared" si="136"/>
        <v>0</v>
      </c>
    </row>
    <row r="96" spans="1:54" ht="124.8" outlineLevel="2">
      <c r="A96" s="132"/>
      <c r="B96" s="136"/>
      <c r="C96" s="231"/>
      <c r="D96" s="84"/>
      <c r="E96" s="84"/>
      <c r="F96" s="84"/>
      <c r="G96" s="83"/>
      <c r="H96" s="209" t="s">
        <v>497</v>
      </c>
      <c r="I96" s="138"/>
      <c r="J96" s="139"/>
      <c r="K96" s="139"/>
      <c r="L96" s="140" t="str">
        <f>IF(I96&lt;&gt;0,((VLOOKUP(I96,'1. Standard_Cost'!$B$4:$D$9,2)+VLOOKUP(I96,'1. Standard_Cost'!$B$4:$D$9,3))*J96*K96),"0")</f>
        <v>0</v>
      </c>
      <c r="M96" s="140">
        <f>L96*'1. Standard_Cost'!$F$4</f>
        <v>0</v>
      </c>
      <c r="N96" s="141"/>
      <c r="O96" s="141"/>
      <c r="P96" s="141"/>
      <c r="Q96" s="141"/>
      <c r="R96" s="142">
        <f>'1. Standard_Cost'!$B$13*N96*P96</f>
        <v>0</v>
      </c>
      <c r="S96" s="142">
        <f>N96*O96*P96*'1. Standard_Cost'!$C$13</f>
        <v>0</v>
      </c>
      <c r="T96" s="142">
        <f>N96*P96*Q96*'1. Standard_Cost'!$D$13</f>
        <v>0</v>
      </c>
      <c r="U96" s="142">
        <f>N96*O96*'1. Standard_Cost'!$E$13</f>
        <v>0</v>
      </c>
      <c r="V96" s="141"/>
      <c r="W96" s="141"/>
      <c r="X96" s="141"/>
      <c r="Y96" s="142">
        <f>+V96*((X96*'1. Standard_Cost'!$B$17)+(W96*X96*'1. Standard_Cost'!$C$17))</f>
        <v>0</v>
      </c>
      <c r="Z96" s="141"/>
      <c r="AA96" s="141"/>
      <c r="AB96" s="142">
        <f>+Z96*'1. Standard_Cost'!$B$21+AA96*'1. Standard_Cost'!$C$21</f>
        <v>0</v>
      </c>
      <c r="AC96" s="143"/>
      <c r="AD96" s="144"/>
      <c r="AE96" s="142">
        <f>SUM(AD96,AC96,AB96,Y96,U96,T96,S96,R96)*'1. Standard_Cost'!$B$29</f>
        <v>0</v>
      </c>
      <c r="AF96" s="142">
        <f t="shared" si="150"/>
        <v>0</v>
      </c>
      <c r="AG96" s="141"/>
      <c r="AH96" s="141"/>
      <c r="AI96" s="141"/>
      <c r="AJ96" s="145"/>
      <c r="AK96" s="145"/>
      <c r="AL96" s="145"/>
      <c r="AM96" s="142">
        <f>AG96*'1. Standard_Cost'!$B$25+'Incremental_Cost Year 5'!AH96*'1. Standard_Cost'!$C$25+'Incremental_Cost Year 5'!AI96*'1. Standard_Cost'!$D$25+'Incremental_Cost Year 5'!AJ96+'Incremental_Cost Year 5'!AL96+AK96</f>
        <v>0</v>
      </c>
      <c r="AN96" s="142">
        <f>AM96*'1. Standard_Cost'!$C$29</f>
        <v>0</v>
      </c>
      <c r="AO96" s="160"/>
      <c r="AQ96" s="20">
        <f t="shared" si="151"/>
        <v>0</v>
      </c>
      <c r="AR96" s="20">
        <f t="shared" si="152"/>
        <v>0</v>
      </c>
      <c r="AS96" s="20">
        <f t="shared" si="153"/>
        <v>0</v>
      </c>
      <c r="AT96" s="20">
        <f t="shared" si="154"/>
        <v>0</v>
      </c>
      <c r="AU96" s="24"/>
      <c r="AV96" s="24"/>
      <c r="AW96" s="24"/>
      <c r="AX96" s="24">
        <f>AT96-AU96</f>
        <v>0</v>
      </c>
      <c r="AY96" s="24"/>
      <c r="AZ96" s="24"/>
      <c r="BA96" s="24"/>
      <c r="BB96" s="25">
        <f t="shared" si="136"/>
        <v>0</v>
      </c>
    </row>
    <row r="97" spans="1:54" ht="46.8" outlineLevel="2">
      <c r="A97" s="132"/>
      <c r="B97" s="136"/>
      <c r="C97" s="232"/>
      <c r="D97" s="84"/>
      <c r="E97" s="84"/>
      <c r="F97" s="84"/>
      <c r="G97" s="83"/>
      <c r="H97" s="209" t="s">
        <v>495</v>
      </c>
      <c r="I97" s="138"/>
      <c r="J97" s="139"/>
      <c r="K97" s="139"/>
      <c r="L97" s="140" t="str">
        <f>IF(I97&lt;&gt;0,((VLOOKUP(I97,'1. Standard_Cost'!$B$4:$D$9,2)+VLOOKUP(I97,'1. Standard_Cost'!$B$4:$D$9,3))*J97*K97),"0")</f>
        <v>0</v>
      </c>
      <c r="M97" s="140">
        <f>L97*'1. Standard_Cost'!$F$4</f>
        <v>0</v>
      </c>
      <c r="N97" s="141"/>
      <c r="O97" s="141"/>
      <c r="P97" s="141"/>
      <c r="Q97" s="141"/>
      <c r="R97" s="142">
        <f>'1. Standard_Cost'!$B$13*N97*P97</f>
        <v>0</v>
      </c>
      <c r="S97" s="142">
        <f>N97*O97*P97*'1. Standard_Cost'!$C$13</f>
        <v>0</v>
      </c>
      <c r="T97" s="142">
        <f>N97*P97*Q97*'1. Standard_Cost'!$D$13</f>
        <v>0</v>
      </c>
      <c r="U97" s="142">
        <f>N97*O97*'1. Standard_Cost'!$E$13</f>
        <v>0</v>
      </c>
      <c r="V97" s="141"/>
      <c r="W97" s="141"/>
      <c r="X97" s="141"/>
      <c r="Y97" s="142">
        <f>+V97*((X97*'1. Standard_Cost'!$B$17)+(W97*X97*'1. Standard_Cost'!$C$17))</f>
        <v>0</v>
      </c>
      <c r="Z97" s="141"/>
      <c r="AA97" s="141"/>
      <c r="AB97" s="142">
        <f>+Z97*'1. Standard_Cost'!$B$21+AA97*'1. Standard_Cost'!$C$21</f>
        <v>0</v>
      </c>
      <c r="AC97" s="143"/>
      <c r="AD97" s="144"/>
      <c r="AE97" s="142">
        <f>SUM(AD97,AC97,AB97,Y97,U97,T97,S97,R97)*'1. Standard_Cost'!$B$29</f>
        <v>0</v>
      </c>
      <c r="AF97" s="142">
        <f t="shared" si="150"/>
        <v>0</v>
      </c>
      <c r="AG97" s="141"/>
      <c r="AH97" s="141"/>
      <c r="AI97" s="141"/>
      <c r="AJ97" s="145"/>
      <c r="AK97" s="145"/>
      <c r="AL97" s="145"/>
      <c r="AM97" s="142">
        <f>AG97*'1. Standard_Cost'!$B$25+'Incremental_Cost Year 5'!AH97*'1. Standard_Cost'!$C$25+'Incremental_Cost Year 5'!AI97*'1. Standard_Cost'!$D$25+'Incremental_Cost Year 5'!AJ97+'Incremental_Cost Year 5'!AL97+AK97</f>
        <v>0</v>
      </c>
      <c r="AN97" s="142">
        <f>AM97*'1. Standard_Cost'!$C$29</f>
        <v>0</v>
      </c>
      <c r="AO97" s="160"/>
      <c r="AQ97" s="20">
        <f t="shared" si="151"/>
        <v>0</v>
      </c>
      <c r="AR97" s="20">
        <f t="shared" si="152"/>
        <v>0</v>
      </c>
      <c r="AS97" s="20">
        <f t="shared" si="153"/>
        <v>0</v>
      </c>
      <c r="AT97" s="20">
        <f t="shared" si="154"/>
        <v>0</v>
      </c>
      <c r="AU97" s="24">
        <f>AT97</f>
        <v>0</v>
      </c>
      <c r="AV97" s="24"/>
      <c r="AW97" s="24"/>
      <c r="AX97" s="24"/>
      <c r="AY97" s="24"/>
      <c r="AZ97" s="24"/>
      <c r="BA97" s="24"/>
      <c r="BB97" s="25">
        <f t="shared" si="136"/>
        <v>0</v>
      </c>
    </row>
    <row r="98" spans="1:54" ht="96.6" outlineLevel="1">
      <c r="A98" s="132"/>
      <c r="B98" s="136"/>
      <c r="C98" s="232"/>
      <c r="D98" s="207" t="s">
        <v>587</v>
      </c>
      <c r="E98" s="86" t="s">
        <v>414</v>
      </c>
      <c r="F98" s="88" t="s">
        <v>438</v>
      </c>
      <c r="G98" s="89" t="s">
        <v>434</v>
      </c>
      <c r="H98" s="180" t="s">
        <v>114</v>
      </c>
      <c r="I98" s="146"/>
      <c r="J98" s="146"/>
      <c r="K98" s="146"/>
      <c r="L98" s="147">
        <f>SUM(L94:L97)</f>
        <v>484500</v>
      </c>
      <c r="M98" s="147">
        <f>SUM(M94:M97)</f>
        <v>80911.5</v>
      </c>
      <c r="N98" s="146"/>
      <c r="O98" s="146"/>
      <c r="P98" s="146"/>
      <c r="Q98" s="146"/>
      <c r="R98" s="147">
        <f t="shared" ref="R98:U98" si="155">SUM(R94:R97)</f>
        <v>0</v>
      </c>
      <c r="S98" s="147">
        <f t="shared" si="155"/>
        <v>0</v>
      </c>
      <c r="T98" s="147">
        <f t="shared" si="155"/>
        <v>0</v>
      </c>
      <c r="U98" s="147">
        <f t="shared" si="155"/>
        <v>0</v>
      </c>
      <c r="V98" s="146"/>
      <c r="W98" s="146"/>
      <c r="X98" s="146"/>
      <c r="Y98" s="147">
        <f>SUM(Y94:Y97)</f>
        <v>0</v>
      </c>
      <c r="Z98" s="146"/>
      <c r="AA98" s="146"/>
      <c r="AB98" s="147">
        <f t="shared" ref="AB98:AF98" si="156">SUM(AB94:AB97)</f>
        <v>190000</v>
      </c>
      <c r="AC98" s="147">
        <f t="shared" si="156"/>
        <v>6000</v>
      </c>
      <c r="AD98" s="147">
        <f t="shared" si="156"/>
        <v>0</v>
      </c>
      <c r="AE98" s="147">
        <f t="shared" si="156"/>
        <v>39200</v>
      </c>
      <c r="AF98" s="147">
        <f t="shared" si="156"/>
        <v>235200</v>
      </c>
      <c r="AG98" s="146"/>
      <c r="AH98" s="146"/>
      <c r="AI98" s="146"/>
      <c r="AJ98" s="147">
        <f t="shared" ref="AJ98:AN98" si="157">SUM(AJ94:AJ97)</f>
        <v>0</v>
      </c>
      <c r="AK98" s="147">
        <f t="shared" si="157"/>
        <v>0</v>
      </c>
      <c r="AL98" s="147">
        <f t="shared" si="157"/>
        <v>0</v>
      </c>
      <c r="AM98" s="147">
        <f t="shared" si="157"/>
        <v>0</v>
      </c>
      <c r="AN98" s="147">
        <f t="shared" si="157"/>
        <v>0</v>
      </c>
      <c r="AO98" s="166"/>
      <c r="AP98" s="32"/>
      <c r="AQ98" s="147">
        <f t="shared" ref="AQ98:BB98" si="158">SUM(AQ94:AQ97)</f>
        <v>565411.5</v>
      </c>
      <c r="AR98" s="147">
        <f t="shared" si="158"/>
        <v>235200</v>
      </c>
      <c r="AS98" s="147">
        <f t="shared" si="158"/>
        <v>0</v>
      </c>
      <c r="AT98" s="147">
        <f t="shared" si="158"/>
        <v>800611.5</v>
      </c>
      <c r="AU98" s="147">
        <f t="shared" si="158"/>
        <v>565411.5</v>
      </c>
      <c r="AV98" s="147">
        <f t="shared" si="158"/>
        <v>0</v>
      </c>
      <c r="AW98" s="147">
        <f t="shared" si="158"/>
        <v>0</v>
      </c>
      <c r="AX98" s="147">
        <f t="shared" si="158"/>
        <v>0</v>
      </c>
      <c r="AY98" s="147">
        <f t="shared" si="158"/>
        <v>0</v>
      </c>
      <c r="AZ98" s="147">
        <f t="shared" si="158"/>
        <v>0</v>
      </c>
      <c r="BA98" s="147">
        <f t="shared" si="158"/>
        <v>0</v>
      </c>
      <c r="BB98" s="147">
        <f t="shared" si="158"/>
        <v>-235200</v>
      </c>
    </row>
    <row r="99" spans="1:54" ht="146.4" customHeight="1" outlineLevel="2">
      <c r="A99" s="132"/>
      <c r="B99" s="136"/>
      <c r="C99" s="38"/>
      <c r="D99" s="137"/>
      <c r="E99" s="137"/>
      <c r="F99" s="87"/>
      <c r="G99" s="82"/>
      <c r="H99" s="209" t="s">
        <v>568</v>
      </c>
      <c r="I99" s="138"/>
      <c r="J99" s="139"/>
      <c r="K99" s="139"/>
      <c r="L99" s="140" t="str">
        <f>IF(I99&lt;&gt;0,((VLOOKUP(I99,'1. Standard_Cost'!$B$4:$D$9,2)+VLOOKUP(I99,'1. Standard_Cost'!$B$4:$D$9,3))*J99*K99),"0")</f>
        <v>0</v>
      </c>
      <c r="M99" s="140">
        <f>L99*'1. Standard_Cost'!$F$4</f>
        <v>0</v>
      </c>
      <c r="N99" s="141"/>
      <c r="O99" s="141"/>
      <c r="P99" s="141"/>
      <c r="Q99" s="141"/>
      <c r="R99" s="142">
        <f>'1. Standard_Cost'!$B$13*N99*P99</f>
        <v>0</v>
      </c>
      <c r="S99" s="142">
        <f>N99*O99*P99*'1. Standard_Cost'!$C$13</f>
        <v>0</v>
      </c>
      <c r="T99" s="142">
        <f>N99*P99*Q99*'1. Standard_Cost'!$D$13</f>
        <v>0</v>
      </c>
      <c r="U99" s="142">
        <f>N99*O99*'1. Standard_Cost'!$E$13</f>
        <v>0</v>
      </c>
      <c r="V99" s="141"/>
      <c r="W99" s="141"/>
      <c r="X99" s="141"/>
      <c r="Y99" s="142">
        <f>+V99*((X99*'1. Standard_Cost'!$B$17)+(W99*X99*'1. Standard_Cost'!$C$17))</f>
        <v>0</v>
      </c>
      <c r="Z99" s="141"/>
      <c r="AA99" s="141"/>
      <c r="AB99" s="142">
        <f>+Z99*'1. Standard_Cost'!$B$21+AA99*'1. Standard_Cost'!$C$21</f>
        <v>0</v>
      </c>
      <c r="AC99" s="143"/>
      <c r="AD99" s="144"/>
      <c r="AE99" s="142">
        <f>SUM(AD99,AC99,AB99,Y99,U99,T99,S99,R99)*'1. Standard_Cost'!$B$29</f>
        <v>0</v>
      </c>
      <c r="AF99" s="142">
        <f t="shared" ref="AF99:AF102" si="159">SUM(AE99,AD99,AC99,AB99,Y99,U99,T99,S99,R99)</f>
        <v>0</v>
      </c>
      <c r="AG99" s="141"/>
      <c r="AH99" s="141"/>
      <c r="AI99" s="141"/>
      <c r="AJ99" s="145"/>
      <c r="AK99" s="145"/>
      <c r="AL99" s="145"/>
      <c r="AM99" s="142">
        <f>AG99*'1. Standard_Cost'!$B$25+'Incremental_Cost Year 5'!AH99*'1. Standard_Cost'!$C$25+'Incremental_Cost Year 5'!AI99*'1. Standard_Cost'!$D$25+'Incremental_Cost Year 5'!AJ99+'Incremental_Cost Year 5'!AL99+AK99</f>
        <v>0</v>
      </c>
      <c r="AN99" s="142">
        <f>AM99*'1. Standard_Cost'!$C$29</f>
        <v>0</v>
      </c>
      <c r="AO99" s="160"/>
      <c r="AQ99" s="20">
        <f t="shared" ref="AQ99:AQ102" si="160">L99+M99</f>
        <v>0</v>
      </c>
      <c r="AR99" s="20">
        <f t="shared" ref="AR99:AR102" si="161">AF99</f>
        <v>0</v>
      </c>
      <c r="AS99" s="20">
        <f t="shared" ref="AS99:AS102" si="162">AM99+AN99</f>
        <v>0</v>
      </c>
      <c r="AT99" s="20">
        <f t="shared" ref="AT99:AT102" si="163">SUM(AQ99,AR99,AS99)</f>
        <v>0</v>
      </c>
      <c r="AU99" s="24"/>
      <c r="AV99" s="24"/>
      <c r="AW99" s="24"/>
      <c r="AX99" s="24">
        <f>AT99-AU99</f>
        <v>0</v>
      </c>
      <c r="AY99" s="24"/>
      <c r="AZ99" s="24"/>
      <c r="BA99" s="24"/>
      <c r="BB99" s="25">
        <f t="shared" si="136"/>
        <v>0</v>
      </c>
    </row>
    <row r="100" spans="1:54" ht="46.8" outlineLevel="1">
      <c r="A100" s="132"/>
      <c r="B100" s="136"/>
      <c r="C100" s="38"/>
      <c r="D100" s="84"/>
      <c r="E100" s="84"/>
      <c r="F100" s="84"/>
      <c r="G100" s="83"/>
      <c r="H100" s="209" t="s">
        <v>498</v>
      </c>
      <c r="I100" s="138"/>
      <c r="J100" s="139"/>
      <c r="K100" s="139"/>
      <c r="L100" s="140" t="str">
        <f>IF(I100&lt;&gt;0,((VLOOKUP(I100,'1. Standard_Cost'!$B$4:$D$9,2)+VLOOKUP(I100,'1. Standard_Cost'!$B$4:$D$9,3))*J100*K100),"0")</f>
        <v>0</v>
      </c>
      <c r="M100" s="140">
        <f>L100*'1. Standard_Cost'!$F$4</f>
        <v>0</v>
      </c>
      <c r="N100" s="141"/>
      <c r="O100" s="141"/>
      <c r="P100" s="141"/>
      <c r="Q100" s="141"/>
      <c r="R100" s="142">
        <f>'1. Standard_Cost'!$B$13*N100*P100</f>
        <v>0</v>
      </c>
      <c r="S100" s="142">
        <f>N100*O100*P100*'1. Standard_Cost'!$C$13</f>
        <v>0</v>
      </c>
      <c r="T100" s="142">
        <f>N100*P100*Q100*'1. Standard_Cost'!$D$13</f>
        <v>0</v>
      </c>
      <c r="U100" s="142">
        <f>N100*O100*'1. Standard_Cost'!$E$13</f>
        <v>0</v>
      </c>
      <c r="V100" s="141"/>
      <c r="W100" s="141"/>
      <c r="X100" s="141"/>
      <c r="Y100" s="142">
        <f>+V100*((X100*'1. Standard_Cost'!$B$17)+(W100*X100*'1. Standard_Cost'!$C$17))</f>
        <v>0</v>
      </c>
      <c r="Z100" s="141"/>
      <c r="AA100" s="141"/>
      <c r="AB100" s="142">
        <f>+Z100*'1. Standard_Cost'!$B$21+AA100*'1. Standard_Cost'!$C$21</f>
        <v>0</v>
      </c>
      <c r="AC100" s="143"/>
      <c r="AD100" s="144"/>
      <c r="AE100" s="142">
        <f>SUM(AD100,AC100,AB100,Y100,U100,T100,S100,R100)*'1. Standard_Cost'!$B$29</f>
        <v>0</v>
      </c>
      <c r="AF100" s="142">
        <f t="shared" si="159"/>
        <v>0</v>
      </c>
      <c r="AG100" s="141"/>
      <c r="AH100" s="141"/>
      <c r="AI100" s="141"/>
      <c r="AJ100" s="145"/>
      <c r="AK100" s="145"/>
      <c r="AL100" s="145"/>
      <c r="AM100" s="142">
        <f>AG100*'1. Standard_Cost'!$B$25+'Incremental_Cost Year 5'!AH100*'1. Standard_Cost'!$C$25+'Incremental_Cost Year 5'!AI100*'1. Standard_Cost'!$D$25+'Incremental_Cost Year 5'!AJ100+'Incremental_Cost Year 5'!AL100+AK100</f>
        <v>0</v>
      </c>
      <c r="AN100" s="142">
        <f>AM100*'1. Standard_Cost'!$C$29</f>
        <v>0</v>
      </c>
      <c r="AO100" s="160"/>
      <c r="AQ100" s="20">
        <f t="shared" si="160"/>
        <v>0</v>
      </c>
      <c r="AR100" s="20">
        <f t="shared" si="161"/>
        <v>0</v>
      </c>
      <c r="AS100" s="20">
        <f t="shared" si="162"/>
        <v>0</v>
      </c>
      <c r="AT100" s="20">
        <f t="shared" si="163"/>
        <v>0</v>
      </c>
      <c r="AU100" s="24"/>
      <c r="AV100" s="24">
        <v>0</v>
      </c>
      <c r="AW100" s="24"/>
      <c r="AX100" s="24"/>
      <c r="AY100" s="24"/>
      <c r="AZ100" s="24"/>
      <c r="BA100" s="24"/>
      <c r="BB100" s="25">
        <f t="shared" si="136"/>
        <v>0</v>
      </c>
    </row>
    <row r="101" spans="1:54" outlineLevel="2">
      <c r="A101" s="132"/>
      <c r="B101" s="136"/>
      <c r="C101" s="231"/>
      <c r="D101" s="84"/>
      <c r="E101" s="84"/>
      <c r="F101" s="84"/>
      <c r="G101" s="83"/>
      <c r="H101" s="210" t="s">
        <v>416</v>
      </c>
      <c r="I101" s="138"/>
      <c r="J101" s="139"/>
      <c r="K101" s="139"/>
      <c r="L101" s="140" t="str">
        <f>IF(I101&lt;&gt;0,((VLOOKUP(I101,'1. Standard_Cost'!$B$4:$D$9,2)+VLOOKUP(I101,'1. Standard_Cost'!$B$4:$D$9,3))*J101*K101),"0")</f>
        <v>0</v>
      </c>
      <c r="M101" s="140">
        <f>L101*'1. Standard_Cost'!$F$4</f>
        <v>0</v>
      </c>
      <c r="N101" s="141"/>
      <c r="O101" s="141"/>
      <c r="P101" s="141"/>
      <c r="Q101" s="141"/>
      <c r="R101" s="142">
        <f>'1. Standard_Cost'!$B$13*N101*P101</f>
        <v>0</v>
      </c>
      <c r="S101" s="142">
        <f>N101*O101*P101*'1. Standard_Cost'!$C$13</f>
        <v>0</v>
      </c>
      <c r="T101" s="142">
        <f>N101*P101*Q101*'1. Standard_Cost'!$D$13</f>
        <v>0</v>
      </c>
      <c r="U101" s="142">
        <f>N101*O101*'1. Standard_Cost'!$E$13</f>
        <v>0</v>
      </c>
      <c r="V101" s="141"/>
      <c r="W101" s="141"/>
      <c r="X101" s="141"/>
      <c r="Y101" s="142">
        <f>+V101*((X101*'1. Standard_Cost'!$B$17)+(W101*X101*'1. Standard_Cost'!$C$17))</f>
        <v>0</v>
      </c>
      <c r="Z101" s="141"/>
      <c r="AA101" s="141"/>
      <c r="AB101" s="142">
        <f>+Z101*'1. Standard_Cost'!$B$21+AA101*'1. Standard_Cost'!$C$21</f>
        <v>0</v>
      </c>
      <c r="AC101" s="143"/>
      <c r="AD101" s="144"/>
      <c r="AE101" s="142">
        <f>SUM(AD101,AC101,AB101,Y101,U101,T101,S101,R101)*'1. Standard_Cost'!$B$29</f>
        <v>0</v>
      </c>
      <c r="AF101" s="142">
        <f t="shared" si="159"/>
        <v>0</v>
      </c>
      <c r="AG101" s="141"/>
      <c r="AH101" s="141"/>
      <c r="AI101" s="141"/>
      <c r="AJ101" s="145"/>
      <c r="AK101" s="145"/>
      <c r="AL101" s="145"/>
      <c r="AM101" s="142">
        <f>AG101*'1. Standard_Cost'!$B$25+'Incremental_Cost Year 5'!AH101*'1. Standard_Cost'!$C$25+'Incremental_Cost Year 5'!AI101*'1. Standard_Cost'!$D$25+'Incremental_Cost Year 5'!AJ101+'Incremental_Cost Year 5'!AL101+AK101</f>
        <v>0</v>
      </c>
      <c r="AN101" s="142">
        <f>AM101*'1. Standard_Cost'!$C$29</f>
        <v>0</v>
      </c>
      <c r="AO101" s="160"/>
      <c r="AQ101" s="20">
        <f t="shared" si="160"/>
        <v>0</v>
      </c>
      <c r="AR101" s="20">
        <f t="shared" si="161"/>
        <v>0</v>
      </c>
      <c r="AS101" s="20">
        <f t="shared" si="162"/>
        <v>0</v>
      </c>
      <c r="AT101" s="20">
        <f t="shared" si="163"/>
        <v>0</v>
      </c>
      <c r="AU101" s="24"/>
      <c r="AV101" s="24"/>
      <c r="AW101" s="24"/>
      <c r="AX101" s="24"/>
      <c r="AY101" s="24"/>
      <c r="AZ101" s="24"/>
      <c r="BA101" s="24"/>
      <c r="BB101" s="25">
        <f t="shared" si="136"/>
        <v>0</v>
      </c>
    </row>
    <row r="102" spans="1:54" outlineLevel="2">
      <c r="A102" s="132"/>
      <c r="B102" s="136"/>
      <c r="C102" s="232"/>
      <c r="D102" s="84"/>
      <c r="E102" s="84"/>
      <c r="F102" s="84"/>
      <c r="G102" s="83"/>
      <c r="H102" s="210" t="s">
        <v>180</v>
      </c>
      <c r="I102" s="138"/>
      <c r="J102" s="139"/>
      <c r="K102" s="139"/>
      <c r="L102" s="140" t="str">
        <f>IF(I102&lt;&gt;0,((VLOOKUP(I102,'1. Standard_Cost'!$B$4:$D$9,2)+VLOOKUP(I102,'1. Standard_Cost'!$B$4:$D$9,3))*J102*K102),"0")</f>
        <v>0</v>
      </c>
      <c r="M102" s="140">
        <f>L102*'1. Standard_Cost'!$F$4</f>
        <v>0</v>
      </c>
      <c r="N102" s="141"/>
      <c r="O102" s="141"/>
      <c r="P102" s="141"/>
      <c r="Q102" s="141"/>
      <c r="R102" s="142">
        <f>'1. Standard_Cost'!$B$13*N102*P102</f>
        <v>0</v>
      </c>
      <c r="S102" s="142">
        <f>N102*O102*P102*'1. Standard_Cost'!$C$13</f>
        <v>0</v>
      </c>
      <c r="T102" s="142">
        <f>N102*P102*Q102*'1. Standard_Cost'!$D$13</f>
        <v>0</v>
      </c>
      <c r="U102" s="142">
        <f>N102*O102*'1. Standard_Cost'!$E$13</f>
        <v>0</v>
      </c>
      <c r="V102" s="141"/>
      <c r="W102" s="141"/>
      <c r="X102" s="141"/>
      <c r="Y102" s="142">
        <f>+V102*((X102*'1. Standard_Cost'!$B$17)+(W102*X102*'1. Standard_Cost'!$C$17))</f>
        <v>0</v>
      </c>
      <c r="Z102" s="141"/>
      <c r="AA102" s="141"/>
      <c r="AB102" s="142">
        <f>+Z102*'1. Standard_Cost'!$B$21+AA102*'1. Standard_Cost'!$C$21</f>
        <v>0</v>
      </c>
      <c r="AC102" s="143"/>
      <c r="AD102" s="144"/>
      <c r="AE102" s="142">
        <f>SUM(AD102,AC102,AB102,Y102,U102,T102,S102,R102)*'1. Standard_Cost'!$B$29</f>
        <v>0</v>
      </c>
      <c r="AF102" s="142">
        <f t="shared" si="159"/>
        <v>0</v>
      </c>
      <c r="AG102" s="141"/>
      <c r="AH102" s="141"/>
      <c r="AI102" s="141"/>
      <c r="AJ102" s="145"/>
      <c r="AK102" s="145"/>
      <c r="AL102" s="145"/>
      <c r="AM102" s="142">
        <f>AG102*'1. Standard_Cost'!$B$25+'Incremental_Cost Year 5'!AH102*'1. Standard_Cost'!$C$25+'Incremental_Cost Year 5'!AI102*'1. Standard_Cost'!$D$25+'Incremental_Cost Year 5'!AJ102+'Incremental_Cost Year 5'!AL102+AK102</f>
        <v>0</v>
      </c>
      <c r="AN102" s="142">
        <f>AM102*'1. Standard_Cost'!$C$29</f>
        <v>0</v>
      </c>
      <c r="AO102" s="160"/>
      <c r="AQ102" s="20">
        <f t="shared" si="160"/>
        <v>0</v>
      </c>
      <c r="AR102" s="20">
        <f t="shared" si="161"/>
        <v>0</v>
      </c>
      <c r="AS102" s="20">
        <f t="shared" si="162"/>
        <v>0</v>
      </c>
      <c r="AT102" s="20">
        <f t="shared" si="163"/>
        <v>0</v>
      </c>
      <c r="AU102" s="24"/>
      <c r="AV102" s="24"/>
      <c r="AW102" s="24"/>
      <c r="AX102" s="24"/>
      <c r="AY102" s="24"/>
      <c r="AZ102" s="24"/>
      <c r="BA102" s="24"/>
      <c r="BB102" s="25">
        <f t="shared" si="136"/>
        <v>0</v>
      </c>
    </row>
    <row r="103" spans="1:54" ht="82.8" outlineLevel="1">
      <c r="A103" s="132"/>
      <c r="B103" s="136"/>
      <c r="C103" s="232"/>
      <c r="D103" s="46" t="s">
        <v>588</v>
      </c>
      <c r="E103" s="86" t="s">
        <v>415</v>
      </c>
      <c r="F103" s="88" t="s">
        <v>438</v>
      </c>
      <c r="G103" s="89" t="s">
        <v>443</v>
      </c>
      <c r="H103" s="180" t="s">
        <v>418</v>
      </c>
      <c r="I103" s="146"/>
      <c r="J103" s="146"/>
      <c r="K103" s="146"/>
      <c r="L103" s="147">
        <f>SUM(L99:L102)</f>
        <v>0</v>
      </c>
      <c r="M103" s="147">
        <f>SUM(M99:M102)</f>
        <v>0</v>
      </c>
      <c r="N103" s="146"/>
      <c r="O103" s="146"/>
      <c r="P103" s="146"/>
      <c r="Q103" s="146"/>
      <c r="R103" s="147">
        <f t="shared" ref="R103:U103" si="164">SUM(R99:R102)</f>
        <v>0</v>
      </c>
      <c r="S103" s="147">
        <f t="shared" si="164"/>
        <v>0</v>
      </c>
      <c r="T103" s="147">
        <f t="shared" si="164"/>
        <v>0</v>
      </c>
      <c r="U103" s="147">
        <f t="shared" si="164"/>
        <v>0</v>
      </c>
      <c r="V103" s="146"/>
      <c r="W103" s="146"/>
      <c r="X103" s="146"/>
      <c r="Y103" s="147">
        <f>SUM(Y99:Y102)</f>
        <v>0</v>
      </c>
      <c r="Z103" s="146"/>
      <c r="AA103" s="146"/>
      <c r="AB103" s="147">
        <f t="shared" ref="AB103:AF103" si="165">SUM(AB99:AB102)</f>
        <v>0</v>
      </c>
      <c r="AC103" s="147">
        <f t="shared" si="165"/>
        <v>0</v>
      </c>
      <c r="AD103" s="147">
        <f t="shared" si="165"/>
        <v>0</v>
      </c>
      <c r="AE103" s="147">
        <f t="shared" si="165"/>
        <v>0</v>
      </c>
      <c r="AF103" s="147">
        <f t="shared" si="165"/>
        <v>0</v>
      </c>
      <c r="AG103" s="146"/>
      <c r="AH103" s="146"/>
      <c r="AI103" s="146"/>
      <c r="AJ103" s="147">
        <f t="shared" ref="AJ103:AN103" si="166">SUM(AJ99:AJ102)</f>
        <v>0</v>
      </c>
      <c r="AK103" s="147">
        <f t="shared" si="166"/>
        <v>0</v>
      </c>
      <c r="AL103" s="147">
        <f t="shared" si="166"/>
        <v>0</v>
      </c>
      <c r="AM103" s="147">
        <f t="shared" si="166"/>
        <v>0</v>
      </c>
      <c r="AN103" s="147">
        <f t="shared" si="166"/>
        <v>0</v>
      </c>
      <c r="AO103" s="166"/>
      <c r="AP103" s="32"/>
      <c r="AQ103" s="147">
        <f t="shared" ref="AQ103:BB103" si="167">SUM(AQ99:AQ102)</f>
        <v>0</v>
      </c>
      <c r="AR103" s="147">
        <f t="shared" si="167"/>
        <v>0</v>
      </c>
      <c r="AS103" s="147">
        <f t="shared" si="167"/>
        <v>0</v>
      </c>
      <c r="AT103" s="147">
        <f t="shared" si="167"/>
        <v>0</v>
      </c>
      <c r="AU103" s="147">
        <f t="shared" si="167"/>
        <v>0</v>
      </c>
      <c r="AV103" s="147">
        <f t="shared" si="167"/>
        <v>0</v>
      </c>
      <c r="AW103" s="147">
        <f t="shared" si="167"/>
        <v>0</v>
      </c>
      <c r="AX103" s="147">
        <f t="shared" si="167"/>
        <v>0</v>
      </c>
      <c r="AY103" s="147">
        <f t="shared" si="167"/>
        <v>0</v>
      </c>
      <c r="AZ103" s="147">
        <f t="shared" si="167"/>
        <v>0</v>
      </c>
      <c r="BA103" s="147">
        <f t="shared" si="167"/>
        <v>0</v>
      </c>
      <c r="BB103" s="147">
        <f t="shared" si="167"/>
        <v>0</v>
      </c>
    </row>
    <row r="104" spans="1:54" ht="124.8" outlineLevel="2">
      <c r="A104" s="132"/>
      <c r="B104" s="136"/>
      <c r="C104" s="38"/>
      <c r="D104" s="137"/>
      <c r="E104" s="137"/>
      <c r="F104" s="87"/>
      <c r="G104" s="82"/>
      <c r="H104" s="209" t="s">
        <v>500</v>
      </c>
      <c r="I104" s="138"/>
      <c r="J104" s="139"/>
      <c r="K104" s="139"/>
      <c r="L104" s="140" t="str">
        <f>IF(I104&lt;&gt;0,((VLOOKUP(I104,'1. Standard_Cost'!$B$4:$D$9,2)+VLOOKUP(I104,'1. Standard_Cost'!$B$4:$D$9,3))*J104*K104),"0")</f>
        <v>0</v>
      </c>
      <c r="M104" s="140">
        <f>L104*'1. Standard_Cost'!$F$4</f>
        <v>0</v>
      </c>
      <c r="N104" s="141"/>
      <c r="O104" s="141"/>
      <c r="P104" s="141"/>
      <c r="Q104" s="141"/>
      <c r="R104" s="142">
        <f>'1. Standard_Cost'!$B$13*N104*P104</f>
        <v>0</v>
      </c>
      <c r="S104" s="142">
        <f>N104*O104*P104*'1. Standard_Cost'!$C$13</f>
        <v>0</v>
      </c>
      <c r="T104" s="142">
        <f>N104*P104*Q104*'1. Standard_Cost'!$D$13</f>
        <v>0</v>
      </c>
      <c r="U104" s="142">
        <f>N104*O104*'1. Standard_Cost'!$E$13</f>
        <v>0</v>
      </c>
      <c r="V104" s="141"/>
      <c r="W104" s="141"/>
      <c r="X104" s="141"/>
      <c r="Y104" s="142">
        <f>+V104*((X104*'1. Standard_Cost'!$B$17)+(W104*X104*'1. Standard_Cost'!$C$17))</f>
        <v>0</v>
      </c>
      <c r="Z104" s="141"/>
      <c r="AA104" s="141">
        <v>0</v>
      </c>
      <c r="AB104" s="142">
        <f>+Z104*'1. Standard_Cost'!$B$21+AA104*'1. Standard_Cost'!$C$21</f>
        <v>0</v>
      </c>
      <c r="AC104" s="143">
        <v>0</v>
      </c>
      <c r="AD104" s="144"/>
      <c r="AE104" s="142">
        <f>SUM(AD104,AC104,AB104,Y104,U104,T104,S104,R104)*'1. Standard_Cost'!$B$29</f>
        <v>0</v>
      </c>
      <c r="AF104" s="142">
        <f t="shared" ref="AF104:AF107" si="168">SUM(AE104,AD104,AC104,AB104,Y104,U104,T104,S104,R104)</f>
        <v>0</v>
      </c>
      <c r="AG104" s="141"/>
      <c r="AH104" s="141"/>
      <c r="AI104" s="141"/>
      <c r="AJ104" s="145"/>
      <c r="AK104" s="145"/>
      <c r="AL104" s="145"/>
      <c r="AM104" s="142">
        <f>AG104*'1. Standard_Cost'!$B$25+'Incremental_Cost Year 5'!AH104*'1. Standard_Cost'!$C$25+'Incremental_Cost Year 5'!AI104*'1. Standard_Cost'!$D$25+'Incremental_Cost Year 5'!AJ104+'Incremental_Cost Year 5'!AL104+AK104</f>
        <v>0</v>
      </c>
      <c r="AN104" s="142">
        <f>AM104*'1. Standard_Cost'!$C$29</f>
        <v>0</v>
      </c>
      <c r="AO104" s="160"/>
      <c r="AQ104" s="20">
        <f t="shared" ref="AQ104:AQ107" si="169">L104+M104</f>
        <v>0</v>
      </c>
      <c r="AR104" s="20">
        <f t="shared" ref="AR104:AR107" si="170">AF104</f>
        <v>0</v>
      </c>
      <c r="AS104" s="20">
        <f t="shared" ref="AS104:AS107" si="171">AM104+AN104</f>
        <v>0</v>
      </c>
      <c r="AT104" s="20">
        <f t="shared" ref="AT104:AT107" si="172">SUM(AQ104,AR104,AS104)</f>
        <v>0</v>
      </c>
      <c r="AU104" s="24">
        <f>AQ104</f>
        <v>0</v>
      </c>
      <c r="AV104" s="24"/>
      <c r="AW104" s="24"/>
      <c r="AX104" s="24"/>
      <c r="AY104" s="24"/>
      <c r="AZ104" s="24"/>
      <c r="BA104" s="24"/>
      <c r="BB104" s="25">
        <f t="shared" si="136"/>
        <v>0</v>
      </c>
    </row>
    <row r="105" spans="1:54" ht="46.8" outlineLevel="1">
      <c r="A105" s="132"/>
      <c r="B105" s="136"/>
      <c r="C105" s="38"/>
      <c r="D105" s="84"/>
      <c r="E105" s="84"/>
      <c r="F105" s="84"/>
      <c r="G105" s="83"/>
      <c r="H105" s="209" t="s">
        <v>501</v>
      </c>
      <c r="I105" s="138" t="s">
        <v>4</v>
      </c>
      <c r="J105" s="139">
        <v>3</v>
      </c>
      <c r="K105" s="139">
        <v>2</v>
      </c>
      <c r="L105" s="140">
        <f>IF(I105&lt;&gt;0,((VLOOKUP(I105,'1. Standard_Cost'!$B$4:$D$9,2)+VLOOKUP(I105,'1. Standard_Cost'!$B$4:$D$9,3))*J105*K105),"0")</f>
        <v>484500</v>
      </c>
      <c r="M105" s="140">
        <f>L105*'1. Standard_Cost'!$F$4</f>
        <v>80911.5</v>
      </c>
      <c r="N105" s="141"/>
      <c r="O105" s="141"/>
      <c r="P105" s="141"/>
      <c r="Q105" s="141"/>
      <c r="R105" s="142">
        <f>'1. Standard_Cost'!$B$13*N105*P105</f>
        <v>0</v>
      </c>
      <c r="S105" s="142">
        <f>N105*O105*P105*'1. Standard_Cost'!$C$13</f>
        <v>0</v>
      </c>
      <c r="T105" s="142">
        <f>N105*P105*Q105*'1. Standard_Cost'!$D$13</f>
        <v>0</v>
      </c>
      <c r="U105" s="142">
        <f>N105*O105*'1. Standard_Cost'!$E$13</f>
        <v>0</v>
      </c>
      <c r="V105" s="141"/>
      <c r="W105" s="141"/>
      <c r="X105" s="141"/>
      <c r="Y105" s="142">
        <f>+V105*((X105*'1. Standard_Cost'!$B$17)+(W105*X105*'1. Standard_Cost'!$C$17))</f>
        <v>0</v>
      </c>
      <c r="Z105" s="141"/>
      <c r="AA105" s="141"/>
      <c r="AB105" s="142">
        <f>+Z105*'1. Standard_Cost'!$B$21+AA105*'1. Standard_Cost'!$C$21</f>
        <v>0</v>
      </c>
      <c r="AC105" s="143"/>
      <c r="AD105" s="144"/>
      <c r="AE105" s="142">
        <f>SUM(AD105,AC105,AB105,Y105,U105,T105,S105,R105)*'1. Standard_Cost'!$B$29</f>
        <v>0</v>
      </c>
      <c r="AF105" s="142">
        <f t="shared" si="168"/>
        <v>0</v>
      </c>
      <c r="AG105" s="141"/>
      <c r="AH105" s="141"/>
      <c r="AI105" s="141"/>
      <c r="AJ105" s="145"/>
      <c r="AK105" s="145"/>
      <c r="AL105" s="145"/>
      <c r="AM105" s="142">
        <f>AG105*'1. Standard_Cost'!$B$25+'Incremental_Cost Year 5'!AH105*'1. Standard_Cost'!$C$25+'Incremental_Cost Year 5'!AI105*'1. Standard_Cost'!$D$25+'Incremental_Cost Year 5'!AJ105+'Incremental_Cost Year 5'!AL105+AK105</f>
        <v>0</v>
      </c>
      <c r="AN105" s="142">
        <f>AM105*'1. Standard_Cost'!$C$29</f>
        <v>0</v>
      </c>
      <c r="AO105" s="160"/>
      <c r="AQ105" s="20">
        <f t="shared" si="169"/>
        <v>565411.5</v>
      </c>
      <c r="AR105" s="20">
        <f t="shared" si="170"/>
        <v>0</v>
      </c>
      <c r="AS105" s="20">
        <f t="shared" si="171"/>
        <v>0</v>
      </c>
      <c r="AT105" s="20">
        <f t="shared" si="172"/>
        <v>565411.5</v>
      </c>
      <c r="AU105" s="24"/>
      <c r="AV105" s="24">
        <v>0</v>
      </c>
      <c r="AW105" s="24"/>
      <c r="AX105" s="24"/>
      <c r="AY105" s="24"/>
      <c r="AZ105" s="24"/>
      <c r="BA105" s="24"/>
      <c r="BB105" s="25">
        <f t="shared" si="136"/>
        <v>-565411.5</v>
      </c>
    </row>
    <row r="106" spans="1:54" outlineLevel="2">
      <c r="A106" s="132"/>
      <c r="B106" s="136"/>
      <c r="C106" s="231"/>
      <c r="D106" s="84"/>
      <c r="E106" s="84"/>
      <c r="F106" s="84"/>
      <c r="G106" s="83"/>
      <c r="H106" s="210" t="s">
        <v>416</v>
      </c>
      <c r="I106" s="138"/>
      <c r="J106" s="139"/>
      <c r="K106" s="139"/>
      <c r="L106" s="140" t="str">
        <f>IF(I106&lt;&gt;0,((VLOOKUP(I106,'1. Standard_Cost'!$B$4:$D$9,2)+VLOOKUP(I106,'1. Standard_Cost'!$B$4:$D$9,3))*J106*K106),"0")</f>
        <v>0</v>
      </c>
      <c r="M106" s="140">
        <f>L106*'1. Standard_Cost'!$F$4</f>
        <v>0</v>
      </c>
      <c r="N106" s="141"/>
      <c r="O106" s="141"/>
      <c r="P106" s="141"/>
      <c r="Q106" s="141"/>
      <c r="R106" s="142">
        <f>'1. Standard_Cost'!$B$13*N106*P106</f>
        <v>0</v>
      </c>
      <c r="S106" s="142">
        <f>N106*O106*P106*'1. Standard_Cost'!$C$13</f>
        <v>0</v>
      </c>
      <c r="T106" s="142">
        <f>N106*P106*Q106*'1. Standard_Cost'!$D$13</f>
        <v>0</v>
      </c>
      <c r="U106" s="142">
        <f>N106*O106*'1. Standard_Cost'!$E$13</f>
        <v>0</v>
      </c>
      <c r="V106" s="141"/>
      <c r="W106" s="141"/>
      <c r="X106" s="141"/>
      <c r="Y106" s="142">
        <f>+V106*((X106*'1. Standard_Cost'!$B$17)+(W106*X106*'1. Standard_Cost'!$C$17))</f>
        <v>0</v>
      </c>
      <c r="Z106" s="141"/>
      <c r="AA106" s="141"/>
      <c r="AB106" s="142">
        <f>+Z106*'1. Standard_Cost'!$B$21+AA106*'1. Standard_Cost'!$C$21</f>
        <v>0</v>
      </c>
      <c r="AC106" s="143"/>
      <c r="AD106" s="144"/>
      <c r="AE106" s="142">
        <f>SUM(AD106,AC106,AB106,Y106,U106,T106,S106,R106)*'1. Standard_Cost'!$B$29</f>
        <v>0</v>
      </c>
      <c r="AF106" s="142">
        <f t="shared" si="168"/>
        <v>0</v>
      </c>
      <c r="AG106" s="141"/>
      <c r="AH106" s="141"/>
      <c r="AI106" s="141"/>
      <c r="AJ106" s="145"/>
      <c r="AK106" s="145"/>
      <c r="AL106" s="145"/>
      <c r="AM106" s="142">
        <f>AG106*'1. Standard_Cost'!$B$25+'Incremental_Cost Year 5'!AH106*'1. Standard_Cost'!$C$25+'Incremental_Cost Year 5'!AI106*'1. Standard_Cost'!$D$25+'Incremental_Cost Year 5'!AJ106+'Incremental_Cost Year 5'!AL106+AK106</f>
        <v>0</v>
      </c>
      <c r="AN106" s="142">
        <f>AM106*'1. Standard_Cost'!$C$29</f>
        <v>0</v>
      </c>
      <c r="AO106" s="160"/>
      <c r="AQ106" s="20">
        <f t="shared" si="169"/>
        <v>0</v>
      </c>
      <c r="AR106" s="20">
        <f t="shared" si="170"/>
        <v>0</v>
      </c>
      <c r="AS106" s="20">
        <f t="shared" si="171"/>
        <v>0</v>
      </c>
      <c r="AT106" s="20">
        <f t="shared" si="172"/>
        <v>0</v>
      </c>
      <c r="AU106" s="24"/>
      <c r="AV106" s="24"/>
      <c r="AW106" s="24"/>
      <c r="AX106" s="24"/>
      <c r="AY106" s="24"/>
      <c r="AZ106" s="24"/>
      <c r="BA106" s="24"/>
      <c r="BB106" s="25">
        <f t="shared" si="136"/>
        <v>0</v>
      </c>
    </row>
    <row r="107" spans="1:54" outlineLevel="2">
      <c r="A107" s="132"/>
      <c r="B107" s="136"/>
      <c r="C107" s="232"/>
      <c r="D107" s="84"/>
      <c r="E107" s="84"/>
      <c r="F107" s="84"/>
      <c r="G107" s="83"/>
      <c r="H107" s="210" t="s">
        <v>180</v>
      </c>
      <c r="I107" s="138"/>
      <c r="J107" s="139"/>
      <c r="K107" s="139"/>
      <c r="L107" s="140" t="str">
        <f>IF(I107&lt;&gt;0,((VLOOKUP(I107,'1. Standard_Cost'!$B$4:$D$9,2)+VLOOKUP(I107,'1. Standard_Cost'!$B$4:$D$9,3))*J107*K107),"0")</f>
        <v>0</v>
      </c>
      <c r="M107" s="140">
        <f>L107*'1. Standard_Cost'!$F$4</f>
        <v>0</v>
      </c>
      <c r="N107" s="141"/>
      <c r="O107" s="141"/>
      <c r="P107" s="141"/>
      <c r="Q107" s="141"/>
      <c r="R107" s="142">
        <f>'1. Standard_Cost'!$B$13*N107*P107</f>
        <v>0</v>
      </c>
      <c r="S107" s="142">
        <f>N107*O107*P107*'1. Standard_Cost'!$C$13</f>
        <v>0</v>
      </c>
      <c r="T107" s="142">
        <f>N107*P107*Q107*'1. Standard_Cost'!$D$13</f>
        <v>0</v>
      </c>
      <c r="U107" s="142">
        <f>N107*O107*'1. Standard_Cost'!$E$13</f>
        <v>0</v>
      </c>
      <c r="V107" s="141"/>
      <c r="W107" s="141"/>
      <c r="X107" s="141"/>
      <c r="Y107" s="142">
        <f>+V107*((X107*'1. Standard_Cost'!$B$17)+(W107*X107*'1. Standard_Cost'!$C$17))</f>
        <v>0</v>
      </c>
      <c r="Z107" s="141"/>
      <c r="AA107" s="141"/>
      <c r="AB107" s="142">
        <f>+Z107*'1. Standard_Cost'!$B$21+AA107*'1. Standard_Cost'!$C$21</f>
        <v>0</v>
      </c>
      <c r="AC107" s="143"/>
      <c r="AD107" s="144"/>
      <c r="AE107" s="142">
        <f>SUM(AD107,AC107,AB107,Y107,U107,T107,S107,R107)*'1. Standard_Cost'!$B$29</f>
        <v>0</v>
      </c>
      <c r="AF107" s="142">
        <f t="shared" si="168"/>
        <v>0</v>
      </c>
      <c r="AG107" s="141"/>
      <c r="AH107" s="141"/>
      <c r="AI107" s="141"/>
      <c r="AJ107" s="145"/>
      <c r="AK107" s="145"/>
      <c r="AL107" s="145"/>
      <c r="AM107" s="142">
        <f>AG107*'1. Standard_Cost'!$B$25+'Incremental_Cost Year 5'!AH107*'1. Standard_Cost'!$C$25+'Incremental_Cost Year 5'!AI107*'1. Standard_Cost'!$D$25+'Incremental_Cost Year 5'!AJ107+'Incremental_Cost Year 5'!AL107+AK107</f>
        <v>0</v>
      </c>
      <c r="AN107" s="142">
        <f>AM107*'1. Standard_Cost'!$C$29</f>
        <v>0</v>
      </c>
      <c r="AO107" s="160"/>
      <c r="AQ107" s="20">
        <f t="shared" si="169"/>
        <v>0</v>
      </c>
      <c r="AR107" s="20">
        <f t="shared" si="170"/>
        <v>0</v>
      </c>
      <c r="AS107" s="20">
        <f t="shared" si="171"/>
        <v>0</v>
      </c>
      <c r="AT107" s="20">
        <f t="shared" si="172"/>
        <v>0</v>
      </c>
      <c r="AU107" s="24"/>
      <c r="AV107" s="24"/>
      <c r="AW107" s="24"/>
      <c r="AX107" s="24"/>
      <c r="AY107" s="24"/>
      <c r="AZ107" s="24"/>
      <c r="BA107" s="24"/>
      <c r="BB107" s="25">
        <f t="shared" si="136"/>
        <v>0</v>
      </c>
    </row>
    <row r="108" spans="1:54" ht="69" outlineLevel="1">
      <c r="A108" s="132"/>
      <c r="B108" s="136"/>
      <c r="C108" s="232"/>
      <c r="D108" s="207" t="s">
        <v>587</v>
      </c>
      <c r="E108" s="86" t="s">
        <v>417</v>
      </c>
      <c r="F108" s="88" t="s">
        <v>437</v>
      </c>
      <c r="G108" s="89" t="s">
        <v>444</v>
      </c>
      <c r="H108" s="180" t="s">
        <v>419</v>
      </c>
      <c r="I108" s="146"/>
      <c r="J108" s="146"/>
      <c r="K108" s="146"/>
      <c r="L108" s="147">
        <f>SUM(L104:L107)</f>
        <v>484500</v>
      </c>
      <c r="M108" s="147">
        <f>SUM(M104:M107)</f>
        <v>80911.5</v>
      </c>
      <c r="N108" s="146"/>
      <c r="O108" s="146"/>
      <c r="P108" s="146"/>
      <c r="Q108" s="146"/>
      <c r="R108" s="147">
        <f t="shared" ref="R108:U108" si="173">SUM(R104:R107)</f>
        <v>0</v>
      </c>
      <c r="S108" s="147">
        <f t="shared" si="173"/>
        <v>0</v>
      </c>
      <c r="T108" s="147">
        <f t="shared" si="173"/>
        <v>0</v>
      </c>
      <c r="U108" s="147">
        <f t="shared" si="173"/>
        <v>0</v>
      </c>
      <c r="V108" s="146"/>
      <c r="W108" s="146"/>
      <c r="X108" s="146"/>
      <c r="Y108" s="147">
        <f>SUM(Y104:Y107)</f>
        <v>0</v>
      </c>
      <c r="Z108" s="146"/>
      <c r="AA108" s="146"/>
      <c r="AB108" s="147">
        <f t="shared" ref="AB108:AF108" si="174">SUM(AB104:AB107)</f>
        <v>0</v>
      </c>
      <c r="AC108" s="147">
        <f t="shared" si="174"/>
        <v>0</v>
      </c>
      <c r="AD108" s="147">
        <f t="shared" si="174"/>
        <v>0</v>
      </c>
      <c r="AE108" s="147">
        <f t="shared" si="174"/>
        <v>0</v>
      </c>
      <c r="AF108" s="147">
        <f t="shared" si="174"/>
        <v>0</v>
      </c>
      <c r="AG108" s="146"/>
      <c r="AH108" s="146"/>
      <c r="AI108" s="146"/>
      <c r="AJ108" s="147">
        <f t="shared" ref="AJ108:AN108" si="175">SUM(AJ104:AJ107)</f>
        <v>0</v>
      </c>
      <c r="AK108" s="147">
        <f t="shared" si="175"/>
        <v>0</v>
      </c>
      <c r="AL108" s="147">
        <f t="shared" si="175"/>
        <v>0</v>
      </c>
      <c r="AM108" s="147">
        <f t="shared" si="175"/>
        <v>0</v>
      </c>
      <c r="AN108" s="147">
        <f t="shared" si="175"/>
        <v>0</v>
      </c>
      <c r="AO108" s="166"/>
      <c r="AP108" s="32"/>
      <c r="AQ108" s="147">
        <f t="shared" ref="AQ108:BB108" si="176">SUM(AQ104:AQ107)</f>
        <v>565411.5</v>
      </c>
      <c r="AR108" s="147">
        <f t="shared" si="176"/>
        <v>0</v>
      </c>
      <c r="AS108" s="147">
        <f t="shared" si="176"/>
        <v>0</v>
      </c>
      <c r="AT108" s="147">
        <f t="shared" si="176"/>
        <v>565411.5</v>
      </c>
      <c r="AU108" s="147">
        <f t="shared" si="176"/>
        <v>0</v>
      </c>
      <c r="AV108" s="147">
        <f t="shared" si="176"/>
        <v>0</v>
      </c>
      <c r="AW108" s="147">
        <f t="shared" si="176"/>
        <v>0</v>
      </c>
      <c r="AX108" s="147">
        <f t="shared" si="176"/>
        <v>0</v>
      </c>
      <c r="AY108" s="147">
        <f t="shared" si="176"/>
        <v>0</v>
      </c>
      <c r="AZ108" s="147">
        <f t="shared" si="176"/>
        <v>0</v>
      </c>
      <c r="BA108" s="147">
        <f t="shared" si="176"/>
        <v>0</v>
      </c>
      <c r="BB108" s="147">
        <f t="shared" si="176"/>
        <v>-565411.5</v>
      </c>
    </row>
    <row r="109" spans="1:54" s="39" customFormat="1">
      <c r="A109" s="148"/>
      <c r="B109" s="149"/>
      <c r="C109" s="224" t="s">
        <v>420</v>
      </c>
      <c r="D109" s="224"/>
      <c r="E109" s="225"/>
      <c r="F109" s="69"/>
      <c r="G109" s="69"/>
      <c r="H109" s="181" t="s">
        <v>240</v>
      </c>
      <c r="I109" s="150"/>
      <c r="J109" s="150"/>
      <c r="K109" s="150"/>
      <c r="L109" s="151">
        <f>SUM(L115,L120,L129,L147)</f>
        <v>2517940</v>
      </c>
      <c r="M109" s="151">
        <f>SUM(M115,M120,M129,M147)</f>
        <v>420495.98000000004</v>
      </c>
      <c r="N109" s="150"/>
      <c r="O109" s="150"/>
      <c r="P109" s="150"/>
      <c r="Q109" s="150"/>
      <c r="R109" s="151">
        <f t="shared" ref="R109:U109" si="177">SUM(R115,R120,R129,R147)</f>
        <v>420000</v>
      </c>
      <c r="S109" s="151">
        <f t="shared" si="177"/>
        <v>360000</v>
      </c>
      <c r="T109" s="151">
        <f t="shared" si="177"/>
        <v>0</v>
      </c>
      <c r="U109" s="151">
        <f t="shared" si="177"/>
        <v>0</v>
      </c>
      <c r="V109" s="150"/>
      <c r="W109" s="150"/>
      <c r="X109" s="150"/>
      <c r="Y109" s="151">
        <f>SUM(Y115,Y120,Y129,Y147)</f>
        <v>0</v>
      </c>
      <c r="Z109" s="150"/>
      <c r="AA109" s="150"/>
      <c r="AB109" s="151">
        <f t="shared" ref="AB109:AF109" si="178">SUM(AB115,AB120,AB129,AB147)</f>
        <v>1064000</v>
      </c>
      <c r="AC109" s="151">
        <f t="shared" si="178"/>
        <v>160500</v>
      </c>
      <c r="AD109" s="151">
        <f t="shared" si="178"/>
        <v>0</v>
      </c>
      <c r="AE109" s="151">
        <f t="shared" si="178"/>
        <v>400900</v>
      </c>
      <c r="AF109" s="151">
        <f t="shared" si="178"/>
        <v>2405400</v>
      </c>
      <c r="AG109" s="150"/>
      <c r="AH109" s="150"/>
      <c r="AI109" s="150"/>
      <c r="AJ109" s="151">
        <f t="shared" ref="AJ109:AN109" si="179">SUM(AJ115,AJ120,AJ129,AJ147)</f>
        <v>0</v>
      </c>
      <c r="AK109" s="151">
        <f t="shared" si="179"/>
        <v>30000</v>
      </c>
      <c r="AL109" s="151">
        <f t="shared" si="179"/>
        <v>0</v>
      </c>
      <c r="AM109" s="151">
        <f t="shared" si="179"/>
        <v>30000</v>
      </c>
      <c r="AN109" s="151">
        <f t="shared" si="179"/>
        <v>4500</v>
      </c>
      <c r="AO109" s="167"/>
      <c r="AP109" s="40"/>
      <c r="AQ109" s="151">
        <f t="shared" ref="AQ109:BB109" si="180">SUM(AQ115,AQ120,AQ129,AQ147)</f>
        <v>2938435.98</v>
      </c>
      <c r="AR109" s="151">
        <f t="shared" si="180"/>
        <v>2405400</v>
      </c>
      <c r="AS109" s="151">
        <f t="shared" si="180"/>
        <v>34500</v>
      </c>
      <c r="AT109" s="151">
        <f t="shared" si="180"/>
        <v>5378335.9800000004</v>
      </c>
      <c r="AU109" s="151">
        <f t="shared" si="180"/>
        <v>3042518.4299999997</v>
      </c>
      <c r="AV109" s="151">
        <f t="shared" si="180"/>
        <v>91200</v>
      </c>
      <c r="AW109" s="151">
        <f t="shared" si="180"/>
        <v>0</v>
      </c>
      <c r="AX109" s="151">
        <f t="shared" si="180"/>
        <v>0</v>
      </c>
      <c r="AY109" s="151">
        <f t="shared" si="180"/>
        <v>0</v>
      </c>
      <c r="AZ109" s="151">
        <f t="shared" si="180"/>
        <v>0</v>
      </c>
      <c r="BA109" s="151">
        <f t="shared" si="180"/>
        <v>0</v>
      </c>
      <c r="BB109" s="151">
        <f t="shared" si="180"/>
        <v>-2244617.5499999998</v>
      </c>
    </row>
    <row r="110" spans="1:54" ht="109.2" outlineLevel="1">
      <c r="A110" s="132"/>
      <c r="B110" s="136"/>
      <c r="C110" s="38"/>
      <c r="D110" s="137"/>
      <c r="E110" s="137"/>
      <c r="F110" s="87"/>
      <c r="G110" s="82"/>
      <c r="H110" s="212" t="s">
        <v>502</v>
      </c>
      <c r="I110" s="138" t="s">
        <v>4</v>
      </c>
      <c r="J110" s="139">
        <v>2</v>
      </c>
      <c r="K110" s="139">
        <v>2</v>
      </c>
      <c r="L110" s="140">
        <f>IF(I110&lt;&gt;0,((VLOOKUP(I110,'1. Standard_Cost'!$B$4:$D$9,2)+VLOOKUP(I110,'1. Standard_Cost'!$B$4:$D$9,3))*J110*K110),"0")</f>
        <v>323000</v>
      </c>
      <c r="M110" s="140">
        <f>L110*'1. Standard_Cost'!$F$4</f>
        <v>53941</v>
      </c>
      <c r="N110" s="141"/>
      <c r="O110" s="141"/>
      <c r="P110" s="141"/>
      <c r="Q110" s="141"/>
      <c r="R110" s="142">
        <f>'1. Standard_Cost'!$B$13*N110*P110</f>
        <v>0</v>
      </c>
      <c r="S110" s="142">
        <f>N110*O110*P110*'1. Standard_Cost'!$C$13</f>
        <v>0</v>
      </c>
      <c r="T110" s="142">
        <f>N110*P110*Q110*'1. Standard_Cost'!$D$13</f>
        <v>0</v>
      </c>
      <c r="U110" s="142">
        <f>N110*O110*'1. Standard_Cost'!$E$13</f>
        <v>0</v>
      </c>
      <c r="V110" s="141"/>
      <c r="W110" s="141"/>
      <c r="X110" s="141"/>
      <c r="Y110" s="142">
        <f>+V110*((X110*'1. Standard_Cost'!$B$17)+(W110*X110*'1. Standard_Cost'!$C$17))</f>
        <v>0</v>
      </c>
      <c r="Z110" s="141"/>
      <c r="AA110" s="141"/>
      <c r="AB110" s="142">
        <f>+Z110*'1. Standard_Cost'!$B$21+AA110*'1. Standard_Cost'!$C$21</f>
        <v>0</v>
      </c>
      <c r="AC110" s="143">
        <f>30*1500</f>
        <v>45000</v>
      </c>
      <c r="AD110" s="144"/>
      <c r="AE110" s="142">
        <f>SUM(AD110,AC110,AB110,Y110,U110,T110,S110,R110)*'1. Standard_Cost'!$B$29</f>
        <v>9000</v>
      </c>
      <c r="AF110" s="142">
        <f t="shared" ref="AF110:AF114" si="181">SUM(AE110,AD110,AC110,AB110,Y110,U110,T110,S110,R110)</f>
        <v>54000</v>
      </c>
      <c r="AG110" s="141"/>
      <c r="AH110" s="141"/>
      <c r="AI110" s="141"/>
      <c r="AJ110" s="145"/>
      <c r="AK110" s="145"/>
      <c r="AL110" s="145"/>
      <c r="AM110" s="142">
        <f>AG110*'1. Standard_Cost'!$B$25+'Incremental_Cost Year 5'!AH110*'1. Standard_Cost'!$C$25+'Incremental_Cost Year 5'!AI110*'1. Standard_Cost'!$D$25+'Incremental_Cost Year 5'!AJ110+'Incremental_Cost Year 5'!AL110+AK110</f>
        <v>0</v>
      </c>
      <c r="AN110" s="142">
        <f>AM110*'1. Standard_Cost'!$C$29</f>
        <v>0</v>
      </c>
      <c r="AO110" s="160"/>
      <c r="AQ110" s="20">
        <f t="shared" ref="AQ110:AQ114" si="182">L110+M110</f>
        <v>376941</v>
      </c>
      <c r="AR110" s="20">
        <f t="shared" ref="AR110:AR114" si="183">AF110</f>
        <v>54000</v>
      </c>
      <c r="AS110" s="20">
        <f t="shared" ref="AS110:AS114" si="184">AM110+AN110</f>
        <v>0</v>
      </c>
      <c r="AT110" s="20">
        <f t="shared" ref="AT110:AT114" si="185">SUM(AQ110,AR110,AS110)</f>
        <v>430941</v>
      </c>
      <c r="AU110" s="24">
        <f>AT110</f>
        <v>430941</v>
      </c>
      <c r="AV110" s="24"/>
      <c r="AW110" s="24"/>
      <c r="AX110" s="24"/>
      <c r="AY110" s="24"/>
      <c r="AZ110" s="24"/>
      <c r="BA110" s="24"/>
      <c r="BB110" s="25">
        <f t="shared" ref="BB110:BB146" si="186">SUM(AU110:BA110)-AT110</f>
        <v>0</v>
      </c>
    </row>
    <row r="111" spans="1:54" ht="31.2" outlineLevel="2">
      <c r="A111" s="132"/>
      <c r="B111" s="136"/>
      <c r="C111" s="38"/>
      <c r="D111" s="191"/>
      <c r="E111" s="191"/>
      <c r="F111" s="86"/>
      <c r="G111" s="157"/>
      <c r="H111" s="213" t="s">
        <v>503</v>
      </c>
      <c r="I111" s="138" t="s">
        <v>4</v>
      </c>
      <c r="J111" s="139">
        <v>0.18</v>
      </c>
      <c r="K111" s="139">
        <v>2</v>
      </c>
      <c r="L111" s="140">
        <f>IF(I111&lt;&gt;0,((VLOOKUP(I111,'1. Standard_Cost'!$B$4:$D$9,2)+VLOOKUP(I111,'1. Standard_Cost'!$B$4:$D$9,3))*J111*K111),"0")</f>
        <v>29070</v>
      </c>
      <c r="M111" s="140">
        <f>L111*'1. Standard_Cost'!$F$4</f>
        <v>4854.6900000000005</v>
      </c>
      <c r="N111" s="141"/>
      <c r="O111" s="141"/>
      <c r="P111" s="141"/>
      <c r="Q111" s="141"/>
      <c r="R111" s="142">
        <f>'1. Standard_Cost'!$B$13*N111*P111</f>
        <v>0</v>
      </c>
      <c r="S111" s="142">
        <f>N111*O111*P111*'1. Standard_Cost'!$C$13</f>
        <v>0</v>
      </c>
      <c r="T111" s="142">
        <f>N111*P111*Q111*'1. Standard_Cost'!$D$13</f>
        <v>0</v>
      </c>
      <c r="U111" s="142">
        <f>N111*O111*'1. Standard_Cost'!$E$13</f>
        <v>0</v>
      </c>
      <c r="V111" s="141"/>
      <c r="W111" s="141"/>
      <c r="X111" s="141"/>
      <c r="Y111" s="142">
        <f>+V111*((X111*'1. Standard_Cost'!$B$17)+(W111*X111*'1. Standard_Cost'!$C$17))</f>
        <v>0</v>
      </c>
      <c r="Z111" s="141"/>
      <c r="AA111" s="141"/>
      <c r="AB111" s="142">
        <f>+Z111*'1. Standard_Cost'!$B$21+AA111*'1. Standard_Cost'!$C$21</f>
        <v>0</v>
      </c>
      <c r="AC111" s="143"/>
      <c r="AD111" s="144"/>
      <c r="AE111" s="142">
        <f>SUM(AD111,AC111,AB111,Y111,U111,T111,S111,R111)*'1. Standard_Cost'!$B$29</f>
        <v>0</v>
      </c>
      <c r="AF111" s="142">
        <f t="shared" si="181"/>
        <v>0</v>
      </c>
      <c r="AG111" s="141"/>
      <c r="AH111" s="141"/>
      <c r="AI111" s="141"/>
      <c r="AJ111" s="145"/>
      <c r="AK111" s="145"/>
      <c r="AL111" s="145"/>
      <c r="AM111" s="142">
        <f>AG111*'1. Standard_Cost'!$B$25+'Incremental_Cost Year 5'!AH111*'1. Standard_Cost'!$C$25+'Incremental_Cost Year 5'!AI111*'1. Standard_Cost'!$D$25+'Incremental_Cost Year 5'!AJ111+'Incremental_Cost Year 5'!AL111+AK111</f>
        <v>0</v>
      </c>
      <c r="AN111" s="142">
        <f>AM111*'1. Standard_Cost'!$C$29</f>
        <v>0</v>
      </c>
      <c r="AO111" s="160"/>
      <c r="AQ111" s="20">
        <f t="shared" si="182"/>
        <v>33924.69</v>
      </c>
      <c r="AR111" s="20">
        <f t="shared" si="183"/>
        <v>0</v>
      </c>
      <c r="AS111" s="20">
        <f t="shared" si="184"/>
        <v>0</v>
      </c>
      <c r="AT111" s="20">
        <f t="shared" si="185"/>
        <v>33924.69</v>
      </c>
      <c r="AU111" s="24">
        <f>AT111</f>
        <v>33924.69</v>
      </c>
      <c r="AV111" s="24"/>
      <c r="AW111" s="24"/>
      <c r="AX111" s="24"/>
      <c r="AY111" s="24"/>
      <c r="AZ111" s="24"/>
      <c r="BA111" s="24"/>
      <c r="BB111" s="25">
        <f t="shared" si="186"/>
        <v>0</v>
      </c>
    </row>
    <row r="112" spans="1:54" ht="93.6" outlineLevel="2">
      <c r="A112" s="132"/>
      <c r="B112" s="136"/>
      <c r="C112" s="38"/>
      <c r="D112" s="84"/>
      <c r="E112" s="84"/>
      <c r="F112" s="84"/>
      <c r="G112" s="83"/>
      <c r="H112" s="209" t="s">
        <v>507</v>
      </c>
      <c r="I112" s="138" t="s">
        <v>4</v>
      </c>
      <c r="J112" s="139">
        <v>2</v>
      </c>
      <c r="K112" s="139">
        <v>1</v>
      </c>
      <c r="L112" s="140">
        <f>IF(I112&lt;&gt;0,((VLOOKUP(I112,'1. Standard_Cost'!$B$4:$D$9,2)+VLOOKUP(I112,'1. Standard_Cost'!$B$4:$D$9,3))*J112*K112),"0")</f>
        <v>161500</v>
      </c>
      <c r="M112" s="140">
        <f>L112*'1. Standard_Cost'!$F$4</f>
        <v>26970.5</v>
      </c>
      <c r="N112" s="141"/>
      <c r="O112" s="141"/>
      <c r="P112" s="141"/>
      <c r="Q112" s="141"/>
      <c r="R112" s="142">
        <f>'1. Standard_Cost'!$B$13*N112*P112</f>
        <v>0</v>
      </c>
      <c r="S112" s="142">
        <f>N112*O112*P112*'1. Standard_Cost'!$C$13</f>
        <v>0</v>
      </c>
      <c r="T112" s="142">
        <f>N112*P112*Q112*'1. Standard_Cost'!$D$13</f>
        <v>0</v>
      </c>
      <c r="U112" s="142">
        <f>N112*O112*'1. Standard_Cost'!$E$13</f>
        <v>0</v>
      </c>
      <c r="V112" s="141"/>
      <c r="W112" s="141"/>
      <c r="X112" s="141"/>
      <c r="Y112" s="142">
        <f>+V112*((X112*'1. Standard_Cost'!$B$17)+(W112*X112*'1. Standard_Cost'!$C$17))</f>
        <v>0</v>
      </c>
      <c r="Z112" s="141"/>
      <c r="AA112" s="141"/>
      <c r="AB112" s="142">
        <f>+Z112*'1. Standard_Cost'!$B$21+AA112*'1. Standard_Cost'!$C$21</f>
        <v>0</v>
      </c>
      <c r="AC112" s="143">
        <f>15*300</f>
        <v>4500</v>
      </c>
      <c r="AD112" s="144"/>
      <c r="AE112" s="142">
        <f>SUM(AD112,AC112,AB112,Y112,U112,T112,S112,R112)*'1. Standard_Cost'!$B$29</f>
        <v>900</v>
      </c>
      <c r="AF112" s="142">
        <f t="shared" si="181"/>
        <v>5400</v>
      </c>
      <c r="AG112" s="141"/>
      <c r="AH112" s="141"/>
      <c r="AI112" s="141"/>
      <c r="AJ112" s="145"/>
      <c r="AK112" s="145"/>
      <c r="AL112" s="145"/>
      <c r="AM112" s="142">
        <f>AG112*'1. Standard_Cost'!$B$25+'Incremental_Cost Year 5'!AH112*'1. Standard_Cost'!$C$25+'Incremental_Cost Year 5'!AI112*'1. Standard_Cost'!$D$25+'Incremental_Cost Year 5'!AJ112+'Incremental_Cost Year 5'!AL112+AK112</f>
        <v>0</v>
      </c>
      <c r="AN112" s="142">
        <f>AM112*'1. Standard_Cost'!$C$29</f>
        <v>0</v>
      </c>
      <c r="AO112" s="160"/>
      <c r="AQ112" s="20">
        <f t="shared" si="182"/>
        <v>188470.5</v>
      </c>
      <c r="AR112" s="20">
        <f t="shared" si="183"/>
        <v>5400</v>
      </c>
      <c r="AS112" s="20">
        <f t="shared" si="184"/>
        <v>0</v>
      </c>
      <c r="AT112" s="20">
        <f t="shared" si="185"/>
        <v>193870.5</v>
      </c>
      <c r="AU112" s="24">
        <f>AT112</f>
        <v>193870.5</v>
      </c>
      <c r="AV112" s="24"/>
      <c r="AW112" s="24"/>
      <c r="AX112" s="24"/>
      <c r="AY112" s="24"/>
      <c r="AZ112" s="24"/>
      <c r="BA112" s="24"/>
      <c r="BB112" s="25">
        <f t="shared" si="186"/>
        <v>0</v>
      </c>
    </row>
    <row r="113" spans="1:54" outlineLevel="2">
      <c r="A113" s="132"/>
      <c r="B113" s="136"/>
      <c r="C113" s="38"/>
      <c r="D113" s="84"/>
      <c r="E113" s="84"/>
      <c r="F113" s="84"/>
      <c r="G113" s="83"/>
      <c r="H113" s="182" t="s">
        <v>504</v>
      </c>
      <c r="I113" s="138" t="s">
        <v>4</v>
      </c>
      <c r="J113" s="139">
        <v>0.18</v>
      </c>
      <c r="K113" s="139">
        <v>1</v>
      </c>
      <c r="L113" s="140">
        <f>IF(I113&lt;&gt;0,((VLOOKUP(I113,'1. Standard_Cost'!$B$4:$D$9,2)+VLOOKUP(I113,'1. Standard_Cost'!$B$4:$D$9,3))*J113*K113),"0")</f>
        <v>14535</v>
      </c>
      <c r="M113" s="140">
        <f>L113*'1. Standard_Cost'!$F$4</f>
        <v>2427.3450000000003</v>
      </c>
      <c r="N113" s="141"/>
      <c r="O113" s="141"/>
      <c r="P113" s="141"/>
      <c r="Q113" s="141"/>
      <c r="R113" s="142">
        <f>'1. Standard_Cost'!$B$13*N113*P113</f>
        <v>0</v>
      </c>
      <c r="S113" s="142">
        <f>N113*O113*P113*'1. Standard_Cost'!$C$13</f>
        <v>0</v>
      </c>
      <c r="T113" s="142">
        <f>N113*P113*Q113*'1. Standard_Cost'!$D$13</f>
        <v>0</v>
      </c>
      <c r="U113" s="142">
        <f>N113*O113*'1. Standard_Cost'!$E$13</f>
        <v>0</v>
      </c>
      <c r="V113" s="141"/>
      <c r="W113" s="141"/>
      <c r="X113" s="141"/>
      <c r="Y113" s="142">
        <f>+V113*((X113*'1. Standard_Cost'!$B$17)+(W113*X113*'1. Standard_Cost'!$C$17))</f>
        <v>0</v>
      </c>
      <c r="Z113" s="141"/>
      <c r="AA113" s="141"/>
      <c r="AB113" s="142">
        <f>+Z113*'1. Standard_Cost'!$B$21+AA113*'1. Standard_Cost'!$C$21</f>
        <v>0</v>
      </c>
      <c r="AC113" s="143"/>
      <c r="AD113" s="144"/>
      <c r="AE113" s="142">
        <f>SUM(AD113,AC113,AB113,Y113,U113,T113,S113,R113)*'1. Standard_Cost'!$B$29</f>
        <v>0</v>
      </c>
      <c r="AF113" s="142">
        <f t="shared" si="181"/>
        <v>0</v>
      </c>
      <c r="AG113" s="141"/>
      <c r="AH113" s="141"/>
      <c r="AI113" s="141"/>
      <c r="AJ113" s="145"/>
      <c r="AK113" s="145"/>
      <c r="AL113" s="145"/>
      <c r="AM113" s="142">
        <f>AG113*'1. Standard_Cost'!$B$25+'Incremental_Cost Year 5'!AH113*'1. Standard_Cost'!$C$25+'Incremental_Cost Year 5'!AI113*'1. Standard_Cost'!$D$25+'Incremental_Cost Year 5'!AJ113+'Incremental_Cost Year 5'!AL113+AK113</f>
        <v>0</v>
      </c>
      <c r="AN113" s="142">
        <f>AM113*'1. Standard_Cost'!$C$29</f>
        <v>0</v>
      </c>
      <c r="AO113" s="160"/>
      <c r="AQ113" s="20">
        <f t="shared" si="182"/>
        <v>16962.345000000001</v>
      </c>
      <c r="AR113" s="20">
        <f t="shared" si="183"/>
        <v>0</v>
      </c>
      <c r="AS113" s="20">
        <f t="shared" si="184"/>
        <v>0</v>
      </c>
      <c r="AT113" s="20">
        <f t="shared" si="185"/>
        <v>16962.345000000001</v>
      </c>
      <c r="AU113" s="24">
        <f>AT113</f>
        <v>16962.345000000001</v>
      </c>
      <c r="AV113" s="24"/>
      <c r="AW113" s="24"/>
      <c r="AX113" s="24"/>
      <c r="AY113" s="24"/>
      <c r="AZ113" s="24"/>
      <c r="BA113" s="24"/>
      <c r="BB113" s="25">
        <f t="shared" si="186"/>
        <v>0</v>
      </c>
    </row>
    <row r="114" spans="1:54" outlineLevel="2">
      <c r="A114" s="132"/>
      <c r="B114" s="136"/>
      <c r="C114" s="38"/>
      <c r="D114" s="84"/>
      <c r="E114" s="84"/>
      <c r="F114" s="84"/>
      <c r="G114" s="83"/>
      <c r="H114" s="210" t="s">
        <v>180</v>
      </c>
      <c r="I114" s="138"/>
      <c r="J114" s="139"/>
      <c r="K114" s="139"/>
      <c r="L114" s="140" t="str">
        <f>IF(I114&lt;&gt;0,((VLOOKUP(I114,'1. Standard_Cost'!$B$4:$D$9,2)+VLOOKUP(I114,'1. Standard_Cost'!$B$4:$D$9,3))*J114*K114),"0")</f>
        <v>0</v>
      </c>
      <c r="M114" s="140">
        <f>L114*'1. Standard_Cost'!$F$4</f>
        <v>0</v>
      </c>
      <c r="N114" s="141"/>
      <c r="O114" s="141"/>
      <c r="P114" s="141"/>
      <c r="Q114" s="141"/>
      <c r="R114" s="142">
        <f>'1. Standard_Cost'!$B$13*N114*P114</f>
        <v>0</v>
      </c>
      <c r="S114" s="142">
        <f>N114*O114*P114*'1. Standard_Cost'!$C$13</f>
        <v>0</v>
      </c>
      <c r="T114" s="142">
        <f>N114*P114*Q114*'1. Standard_Cost'!$D$13</f>
        <v>0</v>
      </c>
      <c r="U114" s="142">
        <f>N114*O114*'1. Standard_Cost'!$E$13</f>
        <v>0</v>
      </c>
      <c r="V114" s="141"/>
      <c r="W114" s="141"/>
      <c r="X114" s="141"/>
      <c r="Y114" s="142">
        <f>+V114*((X114*'1. Standard_Cost'!$B$17)+(W114*X114*'1. Standard_Cost'!$C$17))</f>
        <v>0</v>
      </c>
      <c r="Z114" s="141"/>
      <c r="AA114" s="141"/>
      <c r="AB114" s="142">
        <f>+Z114*'1. Standard_Cost'!$B$21+AA114*'1. Standard_Cost'!$C$21</f>
        <v>0</v>
      </c>
      <c r="AC114" s="143"/>
      <c r="AD114" s="144"/>
      <c r="AE114" s="142">
        <f>SUM(AD114,AC114,AB114,Y114,U114,T114,S114,R114)*'1. Standard_Cost'!$B$29</f>
        <v>0</v>
      </c>
      <c r="AF114" s="142">
        <f t="shared" si="181"/>
        <v>0</v>
      </c>
      <c r="AG114" s="141"/>
      <c r="AH114" s="141"/>
      <c r="AI114" s="141"/>
      <c r="AJ114" s="145"/>
      <c r="AK114" s="145"/>
      <c r="AL114" s="145"/>
      <c r="AM114" s="142">
        <f>AG114*'1. Standard_Cost'!$B$25+'Incremental_Cost Year 5'!AH114*'1. Standard_Cost'!$C$25+'Incremental_Cost Year 5'!AI114*'1. Standard_Cost'!$D$25+'Incremental_Cost Year 5'!AJ114+'Incremental_Cost Year 5'!AL114+AK114</f>
        <v>0</v>
      </c>
      <c r="AN114" s="142">
        <f>AM114*'1. Standard_Cost'!$C$29</f>
        <v>0</v>
      </c>
      <c r="AO114" s="160"/>
      <c r="AQ114" s="20">
        <f t="shared" si="182"/>
        <v>0</v>
      </c>
      <c r="AR114" s="20">
        <f t="shared" si="183"/>
        <v>0</v>
      </c>
      <c r="AS114" s="20">
        <f t="shared" si="184"/>
        <v>0</v>
      </c>
      <c r="AT114" s="20">
        <f t="shared" si="185"/>
        <v>0</v>
      </c>
      <c r="AU114" s="24"/>
      <c r="AV114" s="24"/>
      <c r="AW114" s="24"/>
      <c r="AX114" s="24"/>
      <c r="AY114" s="24"/>
      <c r="AZ114" s="24"/>
      <c r="BA114" s="24"/>
      <c r="BB114" s="25">
        <f t="shared" si="186"/>
        <v>0</v>
      </c>
    </row>
    <row r="115" spans="1:54" ht="69" outlineLevel="1">
      <c r="A115" s="132"/>
      <c r="B115" s="136"/>
      <c r="C115" s="38"/>
      <c r="D115" s="86" t="s">
        <v>589</v>
      </c>
      <c r="E115" s="86" t="s">
        <v>421</v>
      </c>
      <c r="F115" s="88" t="s">
        <v>438</v>
      </c>
      <c r="G115" s="89" t="s">
        <v>434</v>
      </c>
      <c r="H115" s="180" t="s">
        <v>239</v>
      </c>
      <c r="I115" s="146"/>
      <c r="J115" s="146"/>
      <c r="K115" s="146"/>
      <c r="L115" s="147">
        <f>SUM(L110:L114)</f>
        <v>528105</v>
      </c>
      <c r="M115" s="147">
        <f>SUM(M110:M114)</f>
        <v>88193.535000000003</v>
      </c>
      <c r="N115" s="146"/>
      <c r="O115" s="146"/>
      <c r="P115" s="146"/>
      <c r="Q115" s="146"/>
      <c r="R115" s="147">
        <f t="shared" ref="R115:U115" si="187">SUM(R110:R114)</f>
        <v>0</v>
      </c>
      <c r="S115" s="147">
        <f t="shared" si="187"/>
        <v>0</v>
      </c>
      <c r="T115" s="147">
        <f t="shared" si="187"/>
        <v>0</v>
      </c>
      <c r="U115" s="147">
        <f t="shared" si="187"/>
        <v>0</v>
      </c>
      <c r="V115" s="146"/>
      <c r="W115" s="146"/>
      <c r="X115" s="146"/>
      <c r="Y115" s="147">
        <f>SUM(Y110:Y114)</f>
        <v>0</v>
      </c>
      <c r="Z115" s="147">
        <f>SUM(Z110:Z114)</f>
        <v>0</v>
      </c>
      <c r="AA115" s="146"/>
      <c r="AB115" s="147">
        <f>SUM(AB110:AB114)</f>
        <v>0</v>
      </c>
      <c r="AC115" s="147">
        <f t="shared" ref="AC115:AF115" si="188">SUM(AC110:AC114)</f>
        <v>49500</v>
      </c>
      <c r="AD115" s="147">
        <f t="shared" si="188"/>
        <v>0</v>
      </c>
      <c r="AE115" s="147">
        <f t="shared" si="188"/>
        <v>9900</v>
      </c>
      <c r="AF115" s="147">
        <f t="shared" si="188"/>
        <v>59400</v>
      </c>
      <c r="AG115" s="146"/>
      <c r="AH115" s="146"/>
      <c r="AI115" s="146"/>
      <c r="AJ115" s="147">
        <f t="shared" ref="AJ115:AN115" si="189">SUM(AJ110:AJ114)</f>
        <v>0</v>
      </c>
      <c r="AK115" s="147">
        <f t="shared" si="189"/>
        <v>0</v>
      </c>
      <c r="AL115" s="147">
        <f t="shared" si="189"/>
        <v>0</v>
      </c>
      <c r="AM115" s="147">
        <f t="shared" si="189"/>
        <v>0</v>
      </c>
      <c r="AN115" s="147">
        <f t="shared" si="189"/>
        <v>0</v>
      </c>
      <c r="AO115" s="166"/>
      <c r="AP115" s="32"/>
      <c r="AQ115" s="147">
        <f>SUM(AQ110:AQ114)</f>
        <v>616298.53499999992</v>
      </c>
      <c r="AR115" s="147">
        <f t="shared" ref="AR115:BB115" si="190">SUM(AR110:AR114)</f>
        <v>59400</v>
      </c>
      <c r="AS115" s="147">
        <f t="shared" si="190"/>
        <v>0</v>
      </c>
      <c r="AT115" s="147">
        <f t="shared" si="190"/>
        <v>675698.53499999992</v>
      </c>
      <c r="AU115" s="147">
        <f t="shared" si="190"/>
        <v>675698.53499999992</v>
      </c>
      <c r="AV115" s="147">
        <f t="shared" si="190"/>
        <v>0</v>
      </c>
      <c r="AW115" s="147">
        <f t="shared" si="190"/>
        <v>0</v>
      </c>
      <c r="AX115" s="147">
        <f t="shared" si="190"/>
        <v>0</v>
      </c>
      <c r="AY115" s="147">
        <f t="shared" si="190"/>
        <v>0</v>
      </c>
      <c r="AZ115" s="147">
        <f t="shared" si="190"/>
        <v>0</v>
      </c>
      <c r="BA115" s="147">
        <f t="shared" si="190"/>
        <v>0</v>
      </c>
      <c r="BB115" s="147">
        <f t="shared" si="190"/>
        <v>0</v>
      </c>
    </row>
    <row r="116" spans="1:54" ht="93.6" outlineLevel="2">
      <c r="A116" s="132"/>
      <c r="B116" s="136"/>
      <c r="C116" s="38"/>
      <c r="D116" s="137"/>
      <c r="E116" s="137"/>
      <c r="F116" s="87"/>
      <c r="G116" s="82"/>
      <c r="H116" s="209" t="s">
        <v>505</v>
      </c>
      <c r="I116" s="138" t="s">
        <v>5</v>
      </c>
      <c r="J116" s="139">
        <v>2</v>
      </c>
      <c r="K116" s="139">
        <v>11</v>
      </c>
      <c r="L116" s="140">
        <f>IF(I116&lt;&gt;0,((VLOOKUP(I116,'1. Standard_Cost'!$B$4:$D$9,2)+VLOOKUP(I116,'1. Standard_Cost'!$B$4:$D$9,3))*J116*K116),"0")</f>
        <v>1555400</v>
      </c>
      <c r="M116" s="140">
        <f>L116*'1. Standard_Cost'!$F$4</f>
        <v>259751.80000000002</v>
      </c>
      <c r="N116" s="141"/>
      <c r="O116" s="141"/>
      <c r="P116" s="141"/>
      <c r="Q116" s="141"/>
      <c r="R116" s="142">
        <f>'1. Standard_Cost'!$B$13*N116*P116</f>
        <v>0</v>
      </c>
      <c r="S116" s="142">
        <f>N116*O116*P116*'1. Standard_Cost'!$C$13</f>
        <v>0</v>
      </c>
      <c r="T116" s="142">
        <f>N116*P116*Q116*'1. Standard_Cost'!$D$13</f>
        <v>0</v>
      </c>
      <c r="U116" s="142">
        <f>N116*O116*'1. Standard_Cost'!$E$13</f>
        <v>0</v>
      </c>
      <c r="V116" s="141"/>
      <c r="W116" s="141"/>
      <c r="X116" s="141"/>
      <c r="Y116" s="142">
        <f>+V116*((X116*'1. Standard_Cost'!$B$17)+(W116*X116*'1. Standard_Cost'!$C$17))</f>
        <v>0</v>
      </c>
      <c r="Z116" s="141"/>
      <c r="AA116" s="141"/>
      <c r="AB116" s="142">
        <f>+Z116*'1. Standard_Cost'!$B$21+AA116*'1. Standard_Cost'!$C$21</f>
        <v>0</v>
      </c>
      <c r="AC116" s="143"/>
      <c r="AD116" s="144"/>
      <c r="AE116" s="142">
        <f>SUM(AD116,AC116,AB116,Y116,U116,T116,S116,R116)*'1. Standard_Cost'!$B$29</f>
        <v>0</v>
      </c>
      <c r="AF116" s="142">
        <f t="shared" ref="AF116:AF119" si="191">SUM(AE116,AD116,AC116,AB116,Y116,U116,T116,S116,R116)</f>
        <v>0</v>
      </c>
      <c r="AG116" s="141"/>
      <c r="AH116" s="141"/>
      <c r="AI116" s="141"/>
      <c r="AJ116" s="145"/>
      <c r="AK116" s="145"/>
      <c r="AL116" s="145"/>
      <c r="AM116" s="142">
        <f>AG116*'1. Standard_Cost'!$B$25+'Incremental_Cost Year 5'!AH116*'1. Standard_Cost'!$C$25+'Incremental_Cost Year 5'!AI116*'1. Standard_Cost'!$D$25+'Incremental_Cost Year 5'!AJ116+'Incremental_Cost Year 5'!AL116+AK116</f>
        <v>0</v>
      </c>
      <c r="AN116" s="142">
        <f>AM116*'1. Standard_Cost'!$C$29</f>
        <v>0</v>
      </c>
      <c r="AO116" s="160"/>
      <c r="AQ116" s="20">
        <f t="shared" ref="AQ116:AQ119" si="192">L116+M116</f>
        <v>1815151.8</v>
      </c>
      <c r="AR116" s="20">
        <f t="shared" ref="AR116:AR119" si="193">AF116</f>
        <v>0</v>
      </c>
      <c r="AS116" s="20">
        <f t="shared" ref="AS116:AS119" si="194">AM116+AN116</f>
        <v>0</v>
      </c>
      <c r="AT116" s="20">
        <f t="shared" ref="AT116:AT119" si="195">SUM(AQ116,AR116,AS116)</f>
        <v>1815151.8</v>
      </c>
      <c r="AU116" s="24">
        <f>AT116</f>
        <v>1815151.8</v>
      </c>
      <c r="AV116" s="24"/>
      <c r="AW116" s="24"/>
      <c r="AX116" s="24"/>
      <c r="AY116" s="24"/>
      <c r="AZ116" s="24"/>
      <c r="BA116" s="24"/>
      <c r="BB116" s="25">
        <f t="shared" si="186"/>
        <v>0</v>
      </c>
    </row>
    <row r="117" spans="1:54" ht="109.2" outlineLevel="2">
      <c r="A117" s="132"/>
      <c r="B117" s="136"/>
      <c r="C117" s="38"/>
      <c r="D117" s="84"/>
      <c r="E117" s="84"/>
      <c r="F117" s="84"/>
      <c r="G117" s="83"/>
      <c r="H117" s="209" t="s">
        <v>599</v>
      </c>
      <c r="I117" s="138"/>
      <c r="J117" s="139"/>
      <c r="K117" s="139"/>
      <c r="L117" s="140" t="str">
        <f>IF(I117&lt;&gt;0,((VLOOKUP(I117,'1. Standard_Cost'!$B$4:$D$9,2)+VLOOKUP(I117,'1. Standard_Cost'!$B$4:$D$9,3))*J117*K117),"0")</f>
        <v>0</v>
      </c>
      <c r="M117" s="140">
        <f>L117*'1. Standard_Cost'!$F$4</f>
        <v>0</v>
      </c>
      <c r="N117" s="141">
        <v>12</v>
      </c>
      <c r="O117" s="141">
        <v>1</v>
      </c>
      <c r="P117" s="141">
        <v>15</v>
      </c>
      <c r="Q117" s="141"/>
      <c r="R117" s="142">
        <f>'1. Standard_Cost'!$B$13*N117*P117</f>
        <v>360000</v>
      </c>
      <c r="S117" s="142">
        <f>N117*O117*P117*'1. Standard_Cost'!$C$13</f>
        <v>270000</v>
      </c>
      <c r="T117" s="142">
        <f>N117*P117*Q117*'1. Standard_Cost'!$D$13</f>
        <v>0</v>
      </c>
      <c r="U117" s="142">
        <f>N117*O117*'1. Standard_Cost'!$F$13</f>
        <v>0</v>
      </c>
      <c r="V117" s="141"/>
      <c r="W117" s="141"/>
      <c r="X117" s="141"/>
      <c r="Y117" s="142">
        <f>+V117*((X117*'1. Standard_Cost'!$B$17)+(W117*X117*'1. Standard_Cost'!$C$17))</f>
        <v>0</v>
      </c>
      <c r="Z117" s="141"/>
      <c r="AA117" s="141">
        <v>10</v>
      </c>
      <c r="AB117" s="142">
        <f>+Z117*'1. Standard_Cost'!$B$21+AA117*'1. Standard_Cost'!$C$21</f>
        <v>190000</v>
      </c>
      <c r="AC117" s="143"/>
      <c r="AD117" s="144"/>
      <c r="AE117" s="142">
        <f>SUM(AD117,AC117,AB117,Y117,U117,T117,S117,R117)*'1. Standard_Cost'!$B$29</f>
        <v>164000</v>
      </c>
      <c r="AF117" s="142">
        <f t="shared" si="191"/>
        <v>984000</v>
      </c>
      <c r="AG117" s="141"/>
      <c r="AH117" s="141"/>
      <c r="AI117" s="141"/>
      <c r="AJ117" s="145"/>
      <c r="AK117" s="145"/>
      <c r="AL117" s="145"/>
      <c r="AM117" s="142">
        <f>AG117*'1. Standard_Cost'!$B$25+'Incremental_Cost Year 7'!AH117*'1. Standard_Cost'!$C$25+'Incremental_Cost Year 7'!AI117*'1. Standard_Cost'!$D$25+'Incremental_Cost Year 7'!AJ117+'Incremental_Cost Year 7'!AL117+AK117</f>
        <v>0</v>
      </c>
      <c r="AN117" s="142">
        <f>AM117*'1. Standard_Cost'!$C$29</f>
        <v>0</v>
      </c>
      <c r="AO117" s="160"/>
      <c r="AQ117" s="20">
        <f t="shared" si="192"/>
        <v>0</v>
      </c>
      <c r="AR117" s="20">
        <f t="shared" si="193"/>
        <v>984000</v>
      </c>
      <c r="AS117" s="20">
        <f t="shared" si="194"/>
        <v>0</v>
      </c>
      <c r="AT117" s="20">
        <f t="shared" si="195"/>
        <v>984000</v>
      </c>
      <c r="AU117" s="24"/>
      <c r="AV117" s="24">
        <v>0</v>
      </c>
      <c r="AW117" s="24"/>
      <c r="AX117" s="24"/>
      <c r="AY117" s="24"/>
      <c r="AZ117" s="24"/>
      <c r="BA117" s="24"/>
      <c r="BB117" s="25">
        <f t="shared" si="186"/>
        <v>-984000</v>
      </c>
    </row>
    <row r="118" spans="1:54" outlineLevel="2">
      <c r="A118" s="132"/>
      <c r="B118" s="136"/>
      <c r="C118" s="231"/>
      <c r="D118" s="84"/>
      <c r="E118" s="84"/>
      <c r="F118" s="84"/>
      <c r="G118" s="83"/>
      <c r="H118" s="182" t="s">
        <v>506</v>
      </c>
      <c r="I118" s="138"/>
      <c r="J118" s="139"/>
      <c r="K118" s="139"/>
      <c r="L118" s="140" t="str">
        <f>IF(I118&lt;&gt;0,((VLOOKUP(I118,'1. Standard_Cost'!$B$4:$D$9,2)+VLOOKUP(I118,'1. Standard_Cost'!$B$4:$D$9,3))*J118*K118),"0")</f>
        <v>0</v>
      </c>
      <c r="M118" s="140">
        <f>L118*'1. Standard_Cost'!$F$4</f>
        <v>0</v>
      </c>
      <c r="N118" s="141"/>
      <c r="O118" s="141"/>
      <c r="P118" s="141"/>
      <c r="Q118" s="141"/>
      <c r="R118" s="142">
        <f>'1. Standard_Cost'!$B$13*N118*P118</f>
        <v>0</v>
      </c>
      <c r="S118" s="142">
        <f>N118*O118*P118*'1. Standard_Cost'!$C$13</f>
        <v>0</v>
      </c>
      <c r="T118" s="142">
        <f>N118*P118*Q118*'1. Standard_Cost'!$D$13</f>
        <v>0</v>
      </c>
      <c r="U118" s="142">
        <f>N118*O118*'1. Standard_Cost'!$E$13</f>
        <v>0</v>
      </c>
      <c r="V118" s="141"/>
      <c r="W118" s="141"/>
      <c r="X118" s="141"/>
      <c r="Y118" s="142">
        <f>+V118*((X118*'1. Standard_Cost'!$B$17)+(W118*X118*'1. Standard_Cost'!$C$17))</f>
        <v>0</v>
      </c>
      <c r="Z118" s="141"/>
      <c r="AA118" s="141">
        <v>12</v>
      </c>
      <c r="AB118" s="142">
        <f>+Z118*'1. Standard_Cost'!$B$21+AA118*'1. Standard_Cost'!$C$21</f>
        <v>228000</v>
      </c>
      <c r="AC118" s="143"/>
      <c r="AD118" s="144"/>
      <c r="AE118" s="142">
        <f>SUM(AD118,AC118,AB118,Y118,U118,T118,S118,R118)*'1. Standard_Cost'!$B$29</f>
        <v>45600</v>
      </c>
      <c r="AF118" s="142">
        <f t="shared" si="191"/>
        <v>273600</v>
      </c>
      <c r="AG118" s="141"/>
      <c r="AH118" s="141"/>
      <c r="AI118" s="141"/>
      <c r="AJ118" s="145"/>
      <c r="AK118" s="145"/>
      <c r="AL118" s="145"/>
      <c r="AM118" s="142">
        <f>AG118*'1. Standard_Cost'!$B$25+'Incremental_Cost Year 5'!AH118*'1. Standard_Cost'!$C$25+'Incremental_Cost Year 5'!AI118*'1. Standard_Cost'!$D$25+'Incremental_Cost Year 5'!AJ118+'Incremental_Cost Year 5'!AL118+AK118</f>
        <v>0</v>
      </c>
      <c r="AN118" s="142">
        <f>AM118*'1. Standard_Cost'!$C$29</f>
        <v>0</v>
      </c>
      <c r="AO118" s="160"/>
      <c r="AQ118" s="20">
        <f t="shared" si="192"/>
        <v>0</v>
      </c>
      <c r="AR118" s="20">
        <f t="shared" si="193"/>
        <v>273600</v>
      </c>
      <c r="AS118" s="20">
        <f t="shared" si="194"/>
        <v>0</v>
      </c>
      <c r="AT118" s="20">
        <f t="shared" si="195"/>
        <v>273600</v>
      </c>
      <c r="AU118" s="24"/>
      <c r="AV118" s="24"/>
      <c r="AW118" s="24"/>
      <c r="AX118" s="24"/>
      <c r="AY118" s="24"/>
      <c r="AZ118" s="24"/>
      <c r="BA118" s="24"/>
      <c r="BB118" s="25">
        <f t="shared" si="186"/>
        <v>-273600</v>
      </c>
    </row>
    <row r="119" spans="1:54" outlineLevel="2">
      <c r="A119" s="132"/>
      <c r="B119" s="136"/>
      <c r="C119" s="232"/>
      <c r="D119" s="84"/>
      <c r="E119" s="84"/>
      <c r="F119" s="84"/>
      <c r="G119" s="83"/>
      <c r="H119" s="210" t="s">
        <v>180</v>
      </c>
      <c r="I119" s="138"/>
      <c r="J119" s="139"/>
      <c r="K119" s="139"/>
      <c r="L119" s="140" t="str">
        <f>IF(I119&lt;&gt;0,((VLOOKUP(I119,'1. Standard_Cost'!$B$4:$D$9,2)+VLOOKUP(I119,'1. Standard_Cost'!$B$4:$D$9,3))*J119*K119),"0")</f>
        <v>0</v>
      </c>
      <c r="M119" s="140">
        <f>L119*'1. Standard_Cost'!$F$4</f>
        <v>0</v>
      </c>
      <c r="N119" s="141"/>
      <c r="O119" s="141"/>
      <c r="P119" s="141"/>
      <c r="Q119" s="141"/>
      <c r="R119" s="142">
        <f>'1. Standard_Cost'!$B$13*N119*P119</f>
        <v>0</v>
      </c>
      <c r="S119" s="142">
        <f>N119*O119*P119*'1. Standard_Cost'!$C$13</f>
        <v>0</v>
      </c>
      <c r="T119" s="142">
        <f>N119*P119*Q119*'1. Standard_Cost'!$D$13</f>
        <v>0</v>
      </c>
      <c r="U119" s="142">
        <f>N119*O119*'1. Standard_Cost'!$E$13</f>
        <v>0</v>
      </c>
      <c r="V119" s="141"/>
      <c r="W119" s="141"/>
      <c r="X119" s="141"/>
      <c r="Y119" s="142">
        <f>+V119*((X119*'1. Standard_Cost'!$B$17)+(W119*X119*'1. Standard_Cost'!$C$17))</f>
        <v>0</v>
      </c>
      <c r="Z119" s="141"/>
      <c r="AA119" s="141"/>
      <c r="AB119" s="142">
        <f>+Z119*'1. Standard_Cost'!$B$21+AA119*'1. Standard_Cost'!$C$21</f>
        <v>0</v>
      </c>
      <c r="AC119" s="143"/>
      <c r="AD119" s="144"/>
      <c r="AE119" s="142">
        <f>SUM(AD119,AC119,AB119,Y119,U119,T119,S119,R119)*'1. Standard_Cost'!$B$29</f>
        <v>0</v>
      </c>
      <c r="AF119" s="142">
        <f t="shared" si="191"/>
        <v>0</v>
      </c>
      <c r="AG119" s="141"/>
      <c r="AH119" s="141"/>
      <c r="AI119" s="141"/>
      <c r="AJ119" s="145"/>
      <c r="AK119" s="145"/>
      <c r="AL119" s="145"/>
      <c r="AM119" s="142">
        <f>AG119*'1. Standard_Cost'!$B$25+'Incremental_Cost Year 5'!AH119*'1. Standard_Cost'!$C$25+'Incremental_Cost Year 5'!AI119*'1. Standard_Cost'!$D$25+'Incremental_Cost Year 5'!AJ119+'Incremental_Cost Year 5'!AL119+AK119</f>
        <v>0</v>
      </c>
      <c r="AN119" s="142">
        <f>AM119*'1. Standard_Cost'!$C$29</f>
        <v>0</v>
      </c>
      <c r="AO119" s="160"/>
      <c r="AQ119" s="20">
        <f t="shared" si="192"/>
        <v>0</v>
      </c>
      <c r="AR119" s="20">
        <f t="shared" si="193"/>
        <v>0</v>
      </c>
      <c r="AS119" s="20">
        <f t="shared" si="194"/>
        <v>0</v>
      </c>
      <c r="AT119" s="20">
        <f t="shared" si="195"/>
        <v>0</v>
      </c>
      <c r="AU119" s="24"/>
      <c r="AV119" s="24"/>
      <c r="AW119" s="24"/>
      <c r="AX119" s="24"/>
      <c r="AY119" s="24"/>
      <c r="AZ119" s="24"/>
      <c r="BA119" s="24"/>
      <c r="BB119" s="25">
        <f t="shared" si="186"/>
        <v>0</v>
      </c>
    </row>
    <row r="120" spans="1:54" ht="69" outlineLevel="1">
      <c r="A120" s="132"/>
      <c r="B120" s="136"/>
      <c r="C120" s="232"/>
      <c r="D120" s="86" t="s">
        <v>590</v>
      </c>
      <c r="E120" s="86" t="s">
        <v>422</v>
      </c>
      <c r="F120" s="88" t="s">
        <v>438</v>
      </c>
      <c r="G120" s="89" t="s">
        <v>434</v>
      </c>
      <c r="H120" s="180" t="s">
        <v>238</v>
      </c>
      <c r="I120" s="146"/>
      <c r="J120" s="146"/>
      <c r="K120" s="146"/>
      <c r="L120" s="147">
        <f>SUM(L116:L119)</f>
        <v>1555400</v>
      </c>
      <c r="M120" s="147">
        <f>SUM(M116:M119)</f>
        <v>259751.80000000002</v>
      </c>
      <c r="N120" s="146"/>
      <c r="O120" s="146"/>
      <c r="P120" s="146"/>
      <c r="Q120" s="146"/>
      <c r="R120" s="147">
        <f t="shared" ref="R120:U120" si="196">SUM(R116:R119)</f>
        <v>360000</v>
      </c>
      <c r="S120" s="147">
        <f t="shared" si="196"/>
        <v>270000</v>
      </c>
      <c r="T120" s="147">
        <f t="shared" si="196"/>
        <v>0</v>
      </c>
      <c r="U120" s="147">
        <f t="shared" si="196"/>
        <v>0</v>
      </c>
      <c r="V120" s="146"/>
      <c r="W120" s="146"/>
      <c r="X120" s="146"/>
      <c r="Y120" s="147">
        <f>SUM(Y116:Y119)</f>
        <v>0</v>
      </c>
      <c r="Z120" s="146"/>
      <c r="AA120" s="146"/>
      <c r="AB120" s="147">
        <f t="shared" ref="AB120:AF120" si="197">SUM(AB116:AB119)</f>
        <v>418000</v>
      </c>
      <c r="AC120" s="147">
        <f t="shared" si="197"/>
        <v>0</v>
      </c>
      <c r="AD120" s="147">
        <f t="shared" si="197"/>
        <v>0</v>
      </c>
      <c r="AE120" s="147">
        <f t="shared" si="197"/>
        <v>209600</v>
      </c>
      <c r="AF120" s="147">
        <f t="shared" si="197"/>
        <v>1257600</v>
      </c>
      <c r="AG120" s="146"/>
      <c r="AH120" s="146"/>
      <c r="AI120" s="146"/>
      <c r="AJ120" s="147">
        <f t="shared" ref="AJ120:AN120" si="198">SUM(AJ116:AJ119)</f>
        <v>0</v>
      </c>
      <c r="AK120" s="147">
        <f t="shared" si="198"/>
        <v>0</v>
      </c>
      <c r="AL120" s="147">
        <f t="shared" si="198"/>
        <v>0</v>
      </c>
      <c r="AM120" s="147">
        <f t="shared" si="198"/>
        <v>0</v>
      </c>
      <c r="AN120" s="147">
        <f t="shared" si="198"/>
        <v>0</v>
      </c>
      <c r="AO120" s="166"/>
      <c r="AP120" s="32"/>
      <c r="AQ120" s="147">
        <f>SUM(AQ116:AQ119)</f>
        <v>1815151.8</v>
      </c>
      <c r="AR120" s="147">
        <f t="shared" ref="AR120:BB120" si="199">SUM(AR116:AR119)</f>
        <v>1257600</v>
      </c>
      <c r="AS120" s="147">
        <f t="shared" si="199"/>
        <v>0</v>
      </c>
      <c r="AT120" s="147">
        <f t="shared" si="199"/>
        <v>3072751.8</v>
      </c>
      <c r="AU120" s="147">
        <f t="shared" si="199"/>
        <v>1815151.8</v>
      </c>
      <c r="AV120" s="147">
        <f t="shared" si="199"/>
        <v>0</v>
      </c>
      <c r="AW120" s="147">
        <f t="shared" si="199"/>
        <v>0</v>
      </c>
      <c r="AX120" s="147">
        <f t="shared" si="199"/>
        <v>0</v>
      </c>
      <c r="AY120" s="147">
        <f t="shared" si="199"/>
        <v>0</v>
      </c>
      <c r="AZ120" s="147">
        <f t="shared" si="199"/>
        <v>0</v>
      </c>
      <c r="BA120" s="147">
        <f t="shared" si="199"/>
        <v>0</v>
      </c>
      <c r="BB120" s="147">
        <f t="shared" si="199"/>
        <v>-1257600</v>
      </c>
    </row>
    <row r="121" spans="1:54" ht="39" customHeight="1" outlineLevel="2">
      <c r="A121" s="132"/>
      <c r="B121" s="136"/>
      <c r="C121" s="232"/>
      <c r="D121" s="137"/>
      <c r="E121" s="137"/>
      <c r="F121" s="87"/>
      <c r="G121" s="82"/>
      <c r="H121" s="209" t="s">
        <v>448</v>
      </c>
      <c r="I121" s="138"/>
      <c r="J121" s="139"/>
      <c r="K121" s="139"/>
      <c r="L121" s="140" t="str">
        <f>IF(I121&lt;&gt;0,((VLOOKUP(I121,'1. Standard_Cost'!$B$4:$D$9,2)+VLOOKUP(I121,'1. Standard_Cost'!$B$4:$D$9,3))*J121*K121),"0")</f>
        <v>0</v>
      </c>
      <c r="M121" s="140">
        <f>L121*'1. Standard_Cost'!$F$4</f>
        <v>0</v>
      </c>
      <c r="N121" s="141"/>
      <c r="O121" s="141"/>
      <c r="P121" s="141"/>
      <c r="Q121" s="141"/>
      <c r="R121" s="142">
        <f>'1. Standard_Cost'!$B$13*N121*P121</f>
        <v>0</v>
      </c>
      <c r="S121" s="142">
        <f>N121*O121*P121*'1. Standard_Cost'!$C$13</f>
        <v>0</v>
      </c>
      <c r="T121" s="142">
        <f>N121*P121*Q121*'1. Standard_Cost'!$D$13</f>
        <v>0</v>
      </c>
      <c r="U121" s="142">
        <f>N121*O121*'1. Standard_Cost'!$E$13</f>
        <v>0</v>
      </c>
      <c r="V121" s="141"/>
      <c r="W121" s="141"/>
      <c r="X121" s="141"/>
      <c r="Y121" s="142">
        <f>+V121*((X121*'1. Standard_Cost'!$B$17)+(W121*X121*'1. Standard_Cost'!$C$17))</f>
        <v>0</v>
      </c>
      <c r="Z121" s="141"/>
      <c r="AA121" s="141"/>
      <c r="AB121" s="142">
        <f>+Z121*'1. Standard_Cost'!$B$21+AA121*'1. Standard_Cost'!$C$21</f>
        <v>0</v>
      </c>
      <c r="AC121" s="143"/>
      <c r="AD121" s="144"/>
      <c r="AE121" s="142">
        <f>SUM(AD121,AC121,AB121,Y121,U121,T121,S121,R121)*'1. Standard_Cost'!$B$29</f>
        <v>0</v>
      </c>
      <c r="AF121" s="142">
        <f t="shared" ref="AF121:AF128" si="200">SUM(AE121,AD121,AC121,AB121,Y121,U121,T121,S121,R121)</f>
        <v>0</v>
      </c>
      <c r="AG121" s="141"/>
      <c r="AH121" s="141"/>
      <c r="AI121" s="141"/>
      <c r="AJ121" s="145"/>
      <c r="AK121" s="145"/>
      <c r="AL121" s="145"/>
      <c r="AM121" s="142">
        <f>AG121*'1. Standard_Cost'!$B$25+'Incremental_Cost Year 5'!AH121*'1. Standard_Cost'!$C$25+'Incremental_Cost Year 5'!AI121*'1. Standard_Cost'!$D$25+'Incremental_Cost Year 5'!AJ121+'Incremental_Cost Year 5'!AL121+AK121</f>
        <v>0</v>
      </c>
      <c r="AN121" s="142">
        <f>AM121*'1. Standard_Cost'!$C$29</f>
        <v>0</v>
      </c>
      <c r="AO121" s="160"/>
      <c r="AQ121" s="20">
        <f t="shared" ref="AQ121:AQ128" si="201">L121+M121</f>
        <v>0</v>
      </c>
      <c r="AR121" s="20">
        <f t="shared" ref="AR121:AR128" si="202">AF121</f>
        <v>0</v>
      </c>
      <c r="AS121" s="20">
        <f t="shared" ref="AS121:AS128" si="203">AM121+AN121</f>
        <v>0</v>
      </c>
      <c r="AT121" s="20">
        <f t="shared" ref="AT121:AT128" si="204">SUM(AQ121,AR121,AS121)</f>
        <v>0</v>
      </c>
      <c r="AU121" s="24"/>
      <c r="AV121" s="24"/>
      <c r="AW121" s="24"/>
      <c r="AX121" s="24"/>
      <c r="AY121" s="24"/>
      <c r="AZ121" s="24"/>
      <c r="BA121" s="24"/>
      <c r="BB121" s="25">
        <f t="shared" si="186"/>
        <v>0</v>
      </c>
    </row>
    <row r="122" spans="1:54" ht="34.200000000000003" customHeight="1" outlineLevel="2">
      <c r="A122" s="132"/>
      <c r="B122" s="136"/>
      <c r="C122" s="232"/>
      <c r="D122" s="84"/>
      <c r="E122" s="84"/>
      <c r="F122" s="84"/>
      <c r="G122" s="83"/>
      <c r="H122" s="214" t="s">
        <v>523</v>
      </c>
      <c r="I122" s="138"/>
      <c r="J122" s="139"/>
      <c r="K122" s="139"/>
      <c r="L122" s="140" t="str">
        <f>IF(I122&lt;&gt;0,((VLOOKUP(I122,'1. Standard_Cost'!$B$4:$D$9,2)+VLOOKUP(I122,'1. Standard_Cost'!$B$4:$D$9,3))*J122*K122),"0")</f>
        <v>0</v>
      </c>
      <c r="M122" s="140">
        <f>L122*'1. Standard_Cost'!$F$4</f>
        <v>0</v>
      </c>
      <c r="N122" s="141"/>
      <c r="O122" s="141"/>
      <c r="P122" s="141"/>
      <c r="Q122" s="141"/>
      <c r="R122" s="142">
        <f>'1. Standard_Cost'!$B$13*N122*P122</f>
        <v>0</v>
      </c>
      <c r="S122" s="142">
        <f>N122*O122*P122*'1. Standard_Cost'!$C$13</f>
        <v>0</v>
      </c>
      <c r="T122" s="142">
        <f>N122*P122*Q122*'1. Standard_Cost'!$D$13</f>
        <v>0</v>
      </c>
      <c r="U122" s="142">
        <f>N122*O122*'1. Standard_Cost'!$E$13</f>
        <v>0</v>
      </c>
      <c r="V122" s="141"/>
      <c r="W122" s="141"/>
      <c r="X122" s="141"/>
      <c r="Y122" s="142">
        <f>+V122*((X122*'1. Standard_Cost'!$B$17)+(W122*X122*'1. Standard_Cost'!$C$17))</f>
        <v>0</v>
      </c>
      <c r="Z122" s="141"/>
      <c r="AA122" s="141"/>
      <c r="AB122" s="142">
        <f>+Z122*'1. Standard_Cost'!$B$21+AA122*'1. Standard_Cost'!$C$21</f>
        <v>0</v>
      </c>
      <c r="AC122" s="143"/>
      <c r="AD122" s="144"/>
      <c r="AE122" s="142">
        <f>SUM(AD122,AC122,AB122,Y122,U122,T122,S122,R122)*'1. Standard_Cost'!$B$29</f>
        <v>0</v>
      </c>
      <c r="AF122" s="142">
        <f t="shared" si="200"/>
        <v>0</v>
      </c>
      <c r="AG122" s="141"/>
      <c r="AH122" s="141"/>
      <c r="AI122" s="141"/>
      <c r="AJ122" s="145"/>
      <c r="AK122" s="145"/>
      <c r="AL122" s="145"/>
      <c r="AM122" s="142">
        <f>AG122*'1. Standard_Cost'!$B$25+'Incremental_Cost Year 5'!AH122*'1. Standard_Cost'!$C$25+'Incremental_Cost Year 5'!AI122*'1. Standard_Cost'!$D$25+'Incremental_Cost Year 5'!AJ122+'Incremental_Cost Year 5'!AL122+AK122</f>
        <v>0</v>
      </c>
      <c r="AN122" s="142">
        <f>AM122*'1. Standard_Cost'!$C$29</f>
        <v>0</v>
      </c>
      <c r="AO122" s="160"/>
      <c r="AQ122" s="20">
        <f t="shared" si="201"/>
        <v>0</v>
      </c>
      <c r="AR122" s="20">
        <f t="shared" si="202"/>
        <v>0</v>
      </c>
      <c r="AS122" s="20">
        <f t="shared" si="203"/>
        <v>0</v>
      </c>
      <c r="AT122" s="20">
        <f t="shared" si="204"/>
        <v>0</v>
      </c>
      <c r="AU122" s="24"/>
      <c r="AV122" s="24">
        <v>0</v>
      </c>
      <c r="AW122" s="24"/>
      <c r="AX122" s="24"/>
      <c r="AY122" s="24"/>
      <c r="AZ122" s="24"/>
      <c r="BA122" s="24"/>
      <c r="BB122" s="25">
        <f t="shared" si="186"/>
        <v>0</v>
      </c>
    </row>
    <row r="123" spans="1:54" ht="15.6" outlineLevel="2">
      <c r="A123" s="132"/>
      <c r="B123" s="136"/>
      <c r="C123" s="232"/>
      <c r="D123" s="191"/>
      <c r="E123" s="191"/>
      <c r="F123" s="86"/>
      <c r="G123" s="157"/>
      <c r="H123" s="211" t="s">
        <v>508</v>
      </c>
      <c r="I123" s="192"/>
      <c r="J123" s="139"/>
      <c r="K123" s="139"/>
      <c r="L123" s="140" t="str">
        <f>IF(I123&lt;&gt;0,((VLOOKUP(I123,'1. Standard_Cost'!$B$4:$D$9,2)+VLOOKUP(I123,'1. Standard_Cost'!$B$4:$D$9,3))*J123*K123),"0")</f>
        <v>0</v>
      </c>
      <c r="M123" s="140">
        <f>L123*'1. Standard_Cost'!$F$4</f>
        <v>0</v>
      </c>
      <c r="N123" s="141"/>
      <c r="O123" s="141"/>
      <c r="P123" s="141"/>
      <c r="Q123" s="141"/>
      <c r="R123" s="142">
        <f>'1. Standard_Cost'!$B$13*N123*P123</f>
        <v>0</v>
      </c>
      <c r="S123" s="142">
        <f>N123*O123*P123*'1. Standard_Cost'!$C$13</f>
        <v>0</v>
      </c>
      <c r="T123" s="142">
        <f>N123*P123*Q123*'1. Standard_Cost'!$D$13</f>
        <v>0</v>
      </c>
      <c r="U123" s="142">
        <f>N123*O123*'1. Standard_Cost'!$E$13</f>
        <v>0</v>
      </c>
      <c r="V123" s="141"/>
      <c r="W123" s="141"/>
      <c r="X123" s="141"/>
      <c r="Y123" s="142">
        <f>+V123*((X123*'1. Standard_Cost'!$B$17)+(W123*X123*'1. Standard_Cost'!$C$17))</f>
        <v>0</v>
      </c>
      <c r="Z123" s="141"/>
      <c r="AA123" s="141"/>
      <c r="AB123" s="142">
        <f>+Z123*'1. Standard_Cost'!$B$21+AA123*'1. Standard_Cost'!$C$21</f>
        <v>0</v>
      </c>
      <c r="AC123" s="143"/>
      <c r="AD123" s="144"/>
      <c r="AE123" s="142">
        <f>SUM(AD123,AC123,AB123,Y123,U123,T123,S123,R123)*'1. Standard_Cost'!$B$29</f>
        <v>0</v>
      </c>
      <c r="AF123" s="142">
        <f t="shared" si="200"/>
        <v>0</v>
      </c>
      <c r="AG123" s="141"/>
      <c r="AH123" s="141"/>
      <c r="AI123" s="141"/>
      <c r="AJ123" s="145"/>
      <c r="AK123" s="145"/>
      <c r="AL123" s="145"/>
      <c r="AM123" s="142">
        <f>AG123*'1. Standard_Cost'!$B$25+'Incremental_Cost Year 5'!AH123*'1. Standard_Cost'!$C$25+'Incremental_Cost Year 5'!AI123*'1. Standard_Cost'!$D$25+'Incremental_Cost Year 5'!AJ123+'Incremental_Cost Year 5'!AL123+AK123</f>
        <v>0</v>
      </c>
      <c r="AN123" s="142">
        <f>AM123*'1. Standard_Cost'!$C$29</f>
        <v>0</v>
      </c>
      <c r="AO123" s="160"/>
      <c r="AQ123" s="20">
        <f t="shared" si="201"/>
        <v>0</v>
      </c>
      <c r="AR123" s="20">
        <f t="shared" si="202"/>
        <v>0</v>
      </c>
      <c r="AS123" s="20">
        <f t="shared" si="203"/>
        <v>0</v>
      </c>
      <c r="AT123" s="20">
        <f t="shared" si="204"/>
        <v>0</v>
      </c>
      <c r="AU123" s="24"/>
      <c r="AV123" s="24"/>
      <c r="AW123" s="24"/>
      <c r="AX123" s="24"/>
      <c r="AY123" s="24"/>
      <c r="AZ123" s="24"/>
      <c r="BA123" s="24"/>
      <c r="BB123" s="25">
        <f t="shared" si="186"/>
        <v>0</v>
      </c>
    </row>
    <row r="124" spans="1:54" ht="46.8" outlineLevel="2">
      <c r="A124" s="132"/>
      <c r="B124" s="136"/>
      <c r="C124" s="232"/>
      <c r="D124" s="84"/>
      <c r="E124" s="84"/>
      <c r="F124" s="84"/>
      <c r="G124" s="83"/>
      <c r="H124" s="215" t="s">
        <v>449</v>
      </c>
      <c r="I124" s="138"/>
      <c r="J124" s="139"/>
      <c r="K124" s="139"/>
      <c r="L124" s="140" t="str">
        <f>IF(I124&lt;&gt;0,((VLOOKUP(I124,'1. Standard_Cost'!$B$4:$D$9,2)+VLOOKUP(I124,'1. Standard_Cost'!$B$4:$D$9,3))*J124*K124),"0")</f>
        <v>0</v>
      </c>
      <c r="M124" s="140">
        <f>L124*'1. Standard_Cost'!$F$4</f>
        <v>0</v>
      </c>
      <c r="N124" s="141"/>
      <c r="O124" s="141"/>
      <c r="P124" s="141"/>
      <c r="Q124" s="141"/>
      <c r="R124" s="142">
        <f>'1. Standard_Cost'!$B$13*N124*P124</f>
        <v>0</v>
      </c>
      <c r="S124" s="142">
        <f>N124*O124*P124*'1. Standard_Cost'!$C$13</f>
        <v>0</v>
      </c>
      <c r="T124" s="142">
        <f>N124*P124*Q124*'1. Standard_Cost'!$D$13</f>
        <v>0</v>
      </c>
      <c r="U124" s="142">
        <f>N124*O124*'1. Standard_Cost'!$E$13</f>
        <v>0</v>
      </c>
      <c r="V124" s="141"/>
      <c r="W124" s="141"/>
      <c r="X124" s="141"/>
      <c r="Y124" s="142">
        <f>+V124*((X124*'1. Standard_Cost'!$B$17)+(W124*X124*'1. Standard_Cost'!$C$17))</f>
        <v>0</v>
      </c>
      <c r="Z124" s="141"/>
      <c r="AA124" s="141"/>
      <c r="AB124" s="142">
        <f>+Z124*'1. Standard_Cost'!$B$21+AA124*'1. Standard_Cost'!$C$21</f>
        <v>0</v>
      </c>
      <c r="AC124" s="143"/>
      <c r="AD124" s="144"/>
      <c r="AE124" s="142">
        <f>SUM(AD124,AC124,AB124,Y124,U124,T124,S124,R124)*'1. Standard_Cost'!$B$29</f>
        <v>0</v>
      </c>
      <c r="AF124" s="142">
        <f t="shared" si="200"/>
        <v>0</v>
      </c>
      <c r="AG124" s="141"/>
      <c r="AH124" s="141"/>
      <c r="AI124" s="141"/>
      <c r="AJ124" s="145"/>
      <c r="AK124" s="145"/>
      <c r="AL124" s="145"/>
      <c r="AM124" s="142">
        <f>AG124*'1. Standard_Cost'!$B$25+'Incremental_Cost Year 5'!AH124*'1. Standard_Cost'!$C$25+'Incremental_Cost Year 5'!AI124*'1. Standard_Cost'!$D$25+'Incremental_Cost Year 5'!AJ124+'Incremental_Cost Year 5'!AL124+AK124</f>
        <v>0</v>
      </c>
      <c r="AN124" s="142">
        <f>AM124*'1. Standard_Cost'!$C$29</f>
        <v>0</v>
      </c>
      <c r="AO124" s="160"/>
      <c r="AQ124" s="20">
        <f t="shared" si="201"/>
        <v>0</v>
      </c>
      <c r="AR124" s="20">
        <f t="shared" si="202"/>
        <v>0</v>
      </c>
      <c r="AS124" s="20">
        <f t="shared" si="203"/>
        <v>0</v>
      </c>
      <c r="AT124" s="20">
        <f t="shared" si="204"/>
        <v>0</v>
      </c>
      <c r="AU124" s="24"/>
      <c r="AV124" s="24">
        <v>0</v>
      </c>
      <c r="AW124" s="24"/>
      <c r="AX124" s="24"/>
      <c r="AY124" s="24"/>
      <c r="AZ124" s="24"/>
      <c r="BA124" s="24"/>
      <c r="BB124" s="25">
        <f t="shared" si="186"/>
        <v>0</v>
      </c>
    </row>
    <row r="125" spans="1:54" ht="32.4" customHeight="1" outlineLevel="1">
      <c r="A125" s="132"/>
      <c r="B125" s="136"/>
      <c r="C125" s="232"/>
      <c r="D125" s="84"/>
      <c r="E125" s="84"/>
      <c r="F125" s="84"/>
      <c r="G125" s="83"/>
      <c r="H125" s="216" t="s">
        <v>509</v>
      </c>
      <c r="I125" s="138"/>
      <c r="J125" s="139"/>
      <c r="K125" s="139"/>
      <c r="L125" s="140" t="str">
        <f>IF(I125&lt;&gt;0,((VLOOKUP(I125,'1. Standard_Cost'!$B$4:$D$9,2)+VLOOKUP(I125,'1. Standard_Cost'!$B$4:$D$9,3))*J125*K125),"0")</f>
        <v>0</v>
      </c>
      <c r="M125" s="140">
        <f>L125*'1. Standard_Cost'!$F$4</f>
        <v>0</v>
      </c>
      <c r="N125" s="141">
        <v>2</v>
      </c>
      <c r="O125" s="141">
        <v>2</v>
      </c>
      <c r="P125" s="141">
        <v>15</v>
      </c>
      <c r="Q125" s="141"/>
      <c r="R125" s="142">
        <f>'1. Standard_Cost'!$B$13*N125*P125</f>
        <v>60000</v>
      </c>
      <c r="S125" s="142">
        <f>N125*O125*P125*'1. Standard_Cost'!$C$13</f>
        <v>90000</v>
      </c>
      <c r="T125" s="142">
        <f>N125*P125*Q125*'1. Standard_Cost'!$D$13</f>
        <v>0</v>
      </c>
      <c r="U125" s="142">
        <f>N125*O125*'1. Standard_Cost'!$F$13</f>
        <v>0</v>
      </c>
      <c r="V125" s="141"/>
      <c r="W125" s="141"/>
      <c r="X125" s="141"/>
      <c r="Y125" s="142">
        <f>+V125*((X125*'1. Standard_Cost'!$B$17)+(W125*X125*'1. Standard_Cost'!$C$17))</f>
        <v>0</v>
      </c>
      <c r="Z125" s="141"/>
      <c r="AA125" s="141"/>
      <c r="AB125" s="142">
        <f>+Z125*'1. Standard_Cost'!$B$21+AA125*'1. Standard_Cost'!$C$21</f>
        <v>0</v>
      </c>
      <c r="AC125" s="143"/>
      <c r="AD125" s="144"/>
      <c r="AE125" s="142">
        <f>SUM(AD125,AC125,AB125,Y125,U125,T125,S125,R125)*'1. Standard_Cost'!$B$29</f>
        <v>30000</v>
      </c>
      <c r="AF125" s="142">
        <f t="shared" si="200"/>
        <v>180000</v>
      </c>
      <c r="AG125" s="141"/>
      <c r="AH125" s="141"/>
      <c r="AI125" s="141"/>
      <c r="AJ125" s="145"/>
      <c r="AK125" s="145"/>
      <c r="AL125" s="145"/>
      <c r="AM125" s="142">
        <f>AG125*'1. Standard_Cost'!$B$25+'Incremental_Cost Year 5'!AH125*'1. Standard_Cost'!$C$25+'Incremental_Cost Year 5'!AI125*'1. Standard_Cost'!$D$25+'Incremental_Cost Year 5'!AJ125+'Incremental_Cost Year 5'!AL125+AK125</f>
        <v>0</v>
      </c>
      <c r="AN125" s="142">
        <f>AM125*'1. Standard_Cost'!$C$29</f>
        <v>0</v>
      </c>
      <c r="AO125" s="160"/>
      <c r="AQ125" s="20">
        <f t="shared" si="201"/>
        <v>0</v>
      </c>
      <c r="AR125" s="20">
        <f t="shared" si="202"/>
        <v>180000</v>
      </c>
      <c r="AS125" s="20">
        <f t="shared" si="203"/>
        <v>0</v>
      </c>
      <c r="AT125" s="20">
        <f t="shared" si="204"/>
        <v>180000</v>
      </c>
      <c r="AU125" s="24">
        <f>AT125</f>
        <v>180000</v>
      </c>
      <c r="AV125" s="24">
        <v>0</v>
      </c>
      <c r="AW125" s="24"/>
      <c r="AX125" s="24"/>
      <c r="AY125" s="24"/>
      <c r="AZ125" s="24"/>
      <c r="BA125" s="24"/>
      <c r="BB125" s="25">
        <f t="shared" si="186"/>
        <v>0</v>
      </c>
    </row>
    <row r="126" spans="1:54" ht="31.2" customHeight="1">
      <c r="A126" s="132"/>
      <c r="B126" s="136"/>
      <c r="C126" s="232"/>
      <c r="D126" s="84"/>
      <c r="E126" s="84"/>
      <c r="F126" s="84"/>
      <c r="G126" s="83"/>
      <c r="H126" s="216" t="s">
        <v>510</v>
      </c>
      <c r="I126" s="138"/>
      <c r="J126" s="139"/>
      <c r="K126" s="139"/>
      <c r="L126" s="140" t="str">
        <f>IF(I126&lt;&gt;0,((VLOOKUP(I126,'1. Standard_Cost'!$B$4:$D$9,2)+VLOOKUP(I126,'1. Standard_Cost'!$B$4:$D$9,3))*J126*K126),"0")</f>
        <v>0</v>
      </c>
      <c r="M126" s="140">
        <f>L126*'1. Standard_Cost'!$F$4</f>
        <v>0</v>
      </c>
      <c r="N126" s="141"/>
      <c r="O126" s="141"/>
      <c r="P126" s="141"/>
      <c r="Q126" s="141"/>
      <c r="R126" s="142">
        <f>'1. Standard_Cost'!$B$13*N126*P126</f>
        <v>0</v>
      </c>
      <c r="S126" s="142">
        <f>N126*O126*P126*'1. Standard_Cost'!$C$13</f>
        <v>0</v>
      </c>
      <c r="T126" s="142">
        <f>N126*P126*Q126*'1. Standard_Cost'!$D$13</f>
        <v>0</v>
      </c>
      <c r="U126" s="142">
        <f>N126*O126*'1. Standard_Cost'!$E$13</f>
        <v>0</v>
      </c>
      <c r="V126" s="141"/>
      <c r="W126" s="141"/>
      <c r="X126" s="141"/>
      <c r="Y126" s="142">
        <f>+V126*((X126*'1. Standard_Cost'!$B$17)+(W126*X126*'1. Standard_Cost'!$C$17))</f>
        <v>0</v>
      </c>
      <c r="Z126" s="141"/>
      <c r="AA126" s="141"/>
      <c r="AB126" s="142">
        <f>+Z126*'1. Standard_Cost'!$B$21+AA126*'1. Standard_Cost'!$C$21</f>
        <v>0</v>
      </c>
      <c r="AC126" s="143">
        <f>30*500</f>
        <v>15000</v>
      </c>
      <c r="AD126" s="144"/>
      <c r="AE126" s="142">
        <f>SUM(AD126,AC126,AB126,Y126,U126,T126,S126,R126)*'1. Standard_Cost'!$B$29</f>
        <v>3000</v>
      </c>
      <c r="AF126" s="142">
        <f t="shared" si="200"/>
        <v>18000</v>
      </c>
      <c r="AG126" s="141"/>
      <c r="AH126" s="141"/>
      <c r="AI126" s="141"/>
      <c r="AJ126" s="145"/>
      <c r="AK126" s="145"/>
      <c r="AL126" s="145"/>
      <c r="AM126" s="142">
        <f>AG126*'1. Standard_Cost'!$B$25+'Incremental_Cost Year 5'!AH126*'1. Standard_Cost'!$C$25+'Incremental_Cost Year 5'!AI126*'1. Standard_Cost'!$D$25+'Incremental_Cost Year 5'!AJ126+'Incremental_Cost Year 5'!AL126+AK126</f>
        <v>0</v>
      </c>
      <c r="AN126" s="142">
        <f>AM126*'1. Standard_Cost'!$C$29</f>
        <v>0</v>
      </c>
      <c r="AO126" s="160"/>
      <c r="AQ126" s="20">
        <f t="shared" si="201"/>
        <v>0</v>
      </c>
      <c r="AR126" s="20">
        <f t="shared" si="202"/>
        <v>18000</v>
      </c>
      <c r="AS126" s="20">
        <f t="shared" si="203"/>
        <v>0</v>
      </c>
      <c r="AT126" s="20">
        <f t="shared" si="204"/>
        <v>18000</v>
      </c>
      <c r="AU126" s="24">
        <f>AT126</f>
        <v>18000</v>
      </c>
      <c r="AV126" s="24">
        <v>0</v>
      </c>
      <c r="AW126" s="24"/>
      <c r="AX126" s="24"/>
      <c r="AY126" s="24"/>
      <c r="AZ126" s="24"/>
      <c r="BA126" s="24"/>
      <c r="BB126" s="25">
        <f t="shared" si="186"/>
        <v>0</v>
      </c>
    </row>
    <row r="127" spans="1:54" outlineLevel="2">
      <c r="A127" s="132"/>
      <c r="B127" s="136"/>
      <c r="C127" s="232"/>
      <c r="D127" s="84"/>
      <c r="E127" s="84"/>
      <c r="F127" s="84"/>
      <c r="G127" s="83"/>
      <c r="H127" s="182" t="s">
        <v>511</v>
      </c>
      <c r="I127" s="138"/>
      <c r="J127" s="139"/>
      <c r="K127" s="139"/>
      <c r="L127" s="140" t="str">
        <f>IF(I127&lt;&gt;0,((VLOOKUP(I127,'1. Standard_Cost'!$B$4:$D$9,2)+VLOOKUP(I127,'1. Standard_Cost'!$B$4:$D$9,3))*J127*K127),"0")</f>
        <v>0</v>
      </c>
      <c r="M127" s="140">
        <f>L127*'1. Standard_Cost'!$F$4</f>
        <v>0</v>
      </c>
      <c r="N127" s="141"/>
      <c r="O127" s="141"/>
      <c r="P127" s="141"/>
      <c r="Q127" s="141"/>
      <c r="R127" s="142">
        <f>'1. Standard_Cost'!$B$13*N127*P127</f>
        <v>0</v>
      </c>
      <c r="S127" s="142">
        <f>N127*O127*P127*'1. Standard_Cost'!$C$13</f>
        <v>0</v>
      </c>
      <c r="T127" s="142">
        <f>N127*P127*Q127*'1. Standard_Cost'!$D$13</f>
        <v>0</v>
      </c>
      <c r="U127" s="142">
        <f>N127*O127*'1. Standard_Cost'!$E$13</f>
        <v>0</v>
      </c>
      <c r="V127" s="141"/>
      <c r="W127" s="141"/>
      <c r="X127" s="141"/>
      <c r="Y127" s="142">
        <f>+V127*((X127*'1. Standard_Cost'!$B$17)+(W127*X127*'1. Standard_Cost'!$C$17))</f>
        <v>0</v>
      </c>
      <c r="Z127" s="141"/>
      <c r="AA127" s="141">
        <v>4</v>
      </c>
      <c r="AB127" s="142">
        <f>+Z127*'1. Standard_Cost'!$B$21+AA127*'1. Standard_Cost'!$C$21</f>
        <v>76000</v>
      </c>
      <c r="AC127" s="143"/>
      <c r="AD127" s="144"/>
      <c r="AE127" s="142">
        <f>SUM(AD127,AC127,AB127,Y127,U127,T127,S127,R127)*'1. Standard_Cost'!$B$29</f>
        <v>15200</v>
      </c>
      <c r="AF127" s="142">
        <f t="shared" si="200"/>
        <v>91200</v>
      </c>
      <c r="AG127" s="141"/>
      <c r="AH127" s="141"/>
      <c r="AI127" s="141"/>
      <c r="AJ127" s="145"/>
      <c r="AK127" s="145"/>
      <c r="AL127" s="145"/>
      <c r="AM127" s="142">
        <f>AG127*'1. Standard_Cost'!$B$25+'Incremental_Cost Year 5'!AH127*'1. Standard_Cost'!$C$25+'Incremental_Cost Year 5'!AI127*'1. Standard_Cost'!$D$25+'Incremental_Cost Year 5'!AJ127+'Incremental_Cost Year 5'!AL127+AK127</f>
        <v>0</v>
      </c>
      <c r="AN127" s="142">
        <f>AM127*'1. Standard_Cost'!$C$29</f>
        <v>0</v>
      </c>
      <c r="AO127" s="160"/>
      <c r="AQ127" s="20">
        <f t="shared" si="201"/>
        <v>0</v>
      </c>
      <c r="AR127" s="20">
        <f t="shared" si="202"/>
        <v>91200</v>
      </c>
      <c r="AS127" s="20">
        <f t="shared" si="203"/>
        <v>0</v>
      </c>
      <c r="AT127" s="20">
        <f t="shared" si="204"/>
        <v>91200</v>
      </c>
      <c r="AU127" s="24"/>
      <c r="AV127" s="24">
        <v>91200</v>
      </c>
      <c r="AW127" s="24"/>
      <c r="AX127" s="24"/>
      <c r="AY127" s="24"/>
      <c r="AZ127" s="24"/>
      <c r="BA127" s="24"/>
      <c r="BB127" s="25">
        <f t="shared" si="186"/>
        <v>0</v>
      </c>
    </row>
    <row r="128" spans="1:54" outlineLevel="2">
      <c r="A128" s="132"/>
      <c r="B128" s="136"/>
      <c r="C128" s="232"/>
      <c r="D128" s="84"/>
      <c r="E128" s="84"/>
      <c r="F128" s="84"/>
      <c r="G128" s="83"/>
      <c r="H128" s="210" t="s">
        <v>180</v>
      </c>
      <c r="I128" s="138"/>
      <c r="J128" s="139"/>
      <c r="K128" s="139"/>
      <c r="L128" s="140" t="str">
        <f>IF(I128&lt;&gt;0,((VLOOKUP(I128,'1. Standard_Cost'!$B$4:$D$9,2)+VLOOKUP(I128,'1. Standard_Cost'!$B$4:$D$9,3))*J128*K128),"0")</f>
        <v>0</v>
      </c>
      <c r="M128" s="140">
        <f>L128*'1. Standard_Cost'!$F$4</f>
        <v>0</v>
      </c>
      <c r="N128" s="141"/>
      <c r="O128" s="141"/>
      <c r="P128" s="141"/>
      <c r="Q128" s="141"/>
      <c r="R128" s="142">
        <f>'1. Standard_Cost'!$B$13*N128*P128</f>
        <v>0</v>
      </c>
      <c r="S128" s="142">
        <f>N128*O128*P128*'1. Standard_Cost'!$C$13</f>
        <v>0</v>
      </c>
      <c r="T128" s="142">
        <f>N128*P128*Q128*'1. Standard_Cost'!$D$13</f>
        <v>0</v>
      </c>
      <c r="U128" s="142">
        <f>N128*O128*'1. Standard_Cost'!$E$13</f>
        <v>0</v>
      </c>
      <c r="V128" s="141"/>
      <c r="W128" s="141"/>
      <c r="X128" s="141"/>
      <c r="Y128" s="142">
        <f>+V128*((X128*'1. Standard_Cost'!$B$17)+(W128*X128*'1. Standard_Cost'!$C$17))</f>
        <v>0</v>
      </c>
      <c r="Z128" s="141"/>
      <c r="AA128" s="141"/>
      <c r="AB128" s="142">
        <f>+Z128*'1. Standard_Cost'!$B$21+AA128*'1. Standard_Cost'!$C$21</f>
        <v>0</v>
      </c>
      <c r="AC128" s="143"/>
      <c r="AD128" s="144"/>
      <c r="AE128" s="142">
        <f>SUM(AD128,AC128,AB128,Y128,U128,T128,S128,R128)*'1. Standard_Cost'!$B$29</f>
        <v>0</v>
      </c>
      <c r="AF128" s="142">
        <f t="shared" si="200"/>
        <v>0</v>
      </c>
      <c r="AG128" s="141"/>
      <c r="AH128" s="141"/>
      <c r="AI128" s="141"/>
      <c r="AJ128" s="145"/>
      <c r="AK128" s="145"/>
      <c r="AL128" s="145"/>
      <c r="AM128" s="142">
        <f>AG128*'1. Standard_Cost'!$B$25+'Incremental_Cost Year 5'!AH128*'1. Standard_Cost'!$C$25+'Incremental_Cost Year 5'!AI128*'1. Standard_Cost'!$D$25+'Incremental_Cost Year 5'!AJ128+'Incremental_Cost Year 5'!AL128+AK128</f>
        <v>0</v>
      </c>
      <c r="AN128" s="142">
        <f>AM128*'1. Standard_Cost'!$C$29</f>
        <v>0</v>
      </c>
      <c r="AO128" s="160"/>
      <c r="AQ128" s="20">
        <f t="shared" si="201"/>
        <v>0</v>
      </c>
      <c r="AR128" s="20">
        <f t="shared" si="202"/>
        <v>0</v>
      </c>
      <c r="AS128" s="20">
        <f t="shared" si="203"/>
        <v>0</v>
      </c>
      <c r="AT128" s="20">
        <f t="shared" si="204"/>
        <v>0</v>
      </c>
      <c r="AU128" s="24"/>
      <c r="AV128" s="24"/>
      <c r="AW128" s="24"/>
      <c r="AX128" s="24"/>
      <c r="AY128" s="24"/>
      <c r="AZ128" s="24"/>
      <c r="BA128" s="24"/>
      <c r="BB128" s="25">
        <f t="shared" si="186"/>
        <v>0</v>
      </c>
    </row>
    <row r="129" spans="1:54" ht="96.6" outlineLevel="1">
      <c r="A129" s="132"/>
      <c r="B129" s="136"/>
      <c r="C129" s="232"/>
      <c r="D129" s="208" t="s">
        <v>591</v>
      </c>
      <c r="E129" s="86" t="s">
        <v>423</v>
      </c>
      <c r="F129" s="88" t="s">
        <v>438</v>
      </c>
      <c r="G129" s="89" t="s">
        <v>434</v>
      </c>
      <c r="H129" s="180" t="s">
        <v>237</v>
      </c>
      <c r="I129" s="146"/>
      <c r="J129" s="146"/>
      <c r="K129" s="146"/>
      <c r="L129" s="147">
        <f>SUM(L121:L128)</f>
        <v>0</v>
      </c>
      <c r="M129" s="147">
        <f>SUM(M121:M128)</f>
        <v>0</v>
      </c>
      <c r="N129" s="147"/>
      <c r="O129" s="146"/>
      <c r="P129" s="146"/>
      <c r="Q129" s="146"/>
      <c r="R129" s="147">
        <f t="shared" ref="R129:U129" si="205">SUM(R121:R128)</f>
        <v>60000</v>
      </c>
      <c r="S129" s="147">
        <f t="shared" si="205"/>
        <v>90000</v>
      </c>
      <c r="T129" s="147">
        <f t="shared" si="205"/>
        <v>0</v>
      </c>
      <c r="U129" s="147">
        <f t="shared" si="205"/>
        <v>0</v>
      </c>
      <c r="V129" s="146"/>
      <c r="W129" s="146"/>
      <c r="X129" s="146"/>
      <c r="Y129" s="147">
        <f>SUM(Y121:Y128)</f>
        <v>0</v>
      </c>
      <c r="Z129" s="146"/>
      <c r="AA129" s="146"/>
      <c r="AB129" s="147">
        <f t="shared" ref="AB129:AF129" si="206">SUM(AB121:AB128)</f>
        <v>76000</v>
      </c>
      <c r="AC129" s="147">
        <f t="shared" si="206"/>
        <v>15000</v>
      </c>
      <c r="AD129" s="147">
        <f t="shared" si="206"/>
        <v>0</v>
      </c>
      <c r="AE129" s="147">
        <f t="shared" si="206"/>
        <v>48200</v>
      </c>
      <c r="AF129" s="147">
        <f t="shared" si="206"/>
        <v>289200</v>
      </c>
      <c r="AG129" s="146"/>
      <c r="AH129" s="146"/>
      <c r="AI129" s="146"/>
      <c r="AJ129" s="147">
        <f t="shared" ref="AJ129:AN129" si="207">SUM(AJ121:AJ128)</f>
        <v>0</v>
      </c>
      <c r="AK129" s="147">
        <f t="shared" si="207"/>
        <v>0</v>
      </c>
      <c r="AL129" s="147">
        <f t="shared" si="207"/>
        <v>0</v>
      </c>
      <c r="AM129" s="147">
        <f t="shared" si="207"/>
        <v>0</v>
      </c>
      <c r="AN129" s="147">
        <f t="shared" si="207"/>
        <v>0</v>
      </c>
      <c r="AO129" s="166"/>
      <c r="AP129" s="32"/>
      <c r="AQ129" s="147">
        <f t="shared" ref="AQ129:BB129" si="208">SUM(AQ121:AQ128)</f>
        <v>0</v>
      </c>
      <c r="AR129" s="147">
        <f t="shared" si="208"/>
        <v>289200</v>
      </c>
      <c r="AS129" s="147">
        <f t="shared" si="208"/>
        <v>0</v>
      </c>
      <c r="AT129" s="147">
        <f t="shared" si="208"/>
        <v>289200</v>
      </c>
      <c r="AU129" s="147">
        <f t="shared" si="208"/>
        <v>198000</v>
      </c>
      <c r="AV129" s="147">
        <f t="shared" si="208"/>
        <v>91200</v>
      </c>
      <c r="AW129" s="147">
        <f t="shared" si="208"/>
        <v>0</v>
      </c>
      <c r="AX129" s="147">
        <f t="shared" si="208"/>
        <v>0</v>
      </c>
      <c r="AY129" s="147">
        <f t="shared" si="208"/>
        <v>0</v>
      </c>
      <c r="AZ129" s="147">
        <f t="shared" si="208"/>
        <v>0</v>
      </c>
      <c r="BA129" s="147">
        <f t="shared" si="208"/>
        <v>0</v>
      </c>
      <c r="BB129" s="147">
        <f t="shared" si="208"/>
        <v>0</v>
      </c>
    </row>
    <row r="130" spans="1:54" ht="62.4" outlineLevel="2">
      <c r="A130" s="132"/>
      <c r="B130" s="136"/>
      <c r="C130" s="201"/>
      <c r="D130" s="137"/>
      <c r="E130" s="137"/>
      <c r="F130" s="87"/>
      <c r="G130" s="82"/>
      <c r="H130" s="209" t="s">
        <v>512</v>
      </c>
      <c r="I130" s="138" t="s">
        <v>4</v>
      </c>
      <c r="J130" s="139">
        <v>3</v>
      </c>
      <c r="K130" s="139">
        <v>1</v>
      </c>
      <c r="L130" s="140">
        <f>IF(I130&lt;&gt;0,((VLOOKUP(I130,'1. Standard_Cost'!$B$4:$D$9,2)+VLOOKUP(I130,'1. Standard_Cost'!$B$4:$D$9,3))*J130*K130),"0")</f>
        <v>242250</v>
      </c>
      <c r="M130" s="140">
        <f>L130*'1. Standard_Cost'!$F$4</f>
        <v>40455.75</v>
      </c>
      <c r="N130" s="141"/>
      <c r="O130" s="141"/>
      <c r="P130" s="141"/>
      <c r="Q130" s="141"/>
      <c r="R130" s="142">
        <f>'1. Standard_Cost'!$B$13*N130*P130</f>
        <v>0</v>
      </c>
      <c r="S130" s="142">
        <f>N130*O130*P130*'1. Standard_Cost'!$C$13</f>
        <v>0</v>
      </c>
      <c r="T130" s="142">
        <f>N130*P130*Q130*'1. Standard_Cost'!$D$13</f>
        <v>0</v>
      </c>
      <c r="U130" s="142">
        <f>N130*O130*'1. Standard_Cost'!$E$13</f>
        <v>0</v>
      </c>
      <c r="V130" s="141"/>
      <c r="W130" s="141"/>
      <c r="X130" s="141"/>
      <c r="Y130" s="142">
        <f>+V130*((X130*'1. Standard_Cost'!$B$17)+(W130*X130*'1. Standard_Cost'!$C$17))</f>
        <v>0</v>
      </c>
      <c r="Z130" s="141"/>
      <c r="AA130" s="141"/>
      <c r="AB130" s="142">
        <f>+Z130*'1. Standard_Cost'!$B$21+AA130*'1. Standard_Cost'!$C$21</f>
        <v>0</v>
      </c>
      <c r="AC130" s="143"/>
      <c r="AD130" s="144"/>
      <c r="AE130" s="142">
        <f>SUM(AD130,AC130,AB130,Y130,U130,T130,S130,R130)*'1. Standard_Cost'!$B$29</f>
        <v>0</v>
      </c>
      <c r="AF130" s="142">
        <f t="shared" ref="AF130:AF146" si="209">SUM(AE130,AD130,AC130,AB130,Y130,U130,T130,S130,R130)</f>
        <v>0</v>
      </c>
      <c r="AG130" s="141"/>
      <c r="AH130" s="141"/>
      <c r="AI130" s="141"/>
      <c r="AJ130" s="145"/>
      <c r="AK130" s="145"/>
      <c r="AL130" s="145"/>
      <c r="AM130" s="142">
        <f>AG130*'1. Standard_Cost'!$B$25+'Incremental_Cost Year 5'!AH130*'1. Standard_Cost'!$C$25+'Incremental_Cost Year 5'!AI130*'1. Standard_Cost'!$D$25+'Incremental_Cost Year 5'!AJ130+'Incremental_Cost Year 5'!AL130+AK130</f>
        <v>0</v>
      </c>
      <c r="AN130" s="142">
        <f>AM130*'1. Standard_Cost'!$C$29</f>
        <v>0</v>
      </c>
      <c r="AO130" s="160"/>
      <c r="AQ130" s="20">
        <f t="shared" ref="AQ130:AQ146" si="210">L130+M130</f>
        <v>282705.75</v>
      </c>
      <c r="AR130" s="20">
        <f t="shared" ref="AR130:AR146" si="211">AF130</f>
        <v>0</v>
      </c>
      <c r="AS130" s="20">
        <f t="shared" ref="AS130:AS146" si="212">AM130+AN130</f>
        <v>0</v>
      </c>
      <c r="AT130" s="20">
        <f t="shared" ref="AT130:AT146" si="213">SUM(AQ130,AR130,AS130)</f>
        <v>282705.75</v>
      </c>
      <c r="AU130" s="24">
        <f>AT130</f>
        <v>282705.75</v>
      </c>
      <c r="AV130" s="24"/>
      <c r="AW130" s="24"/>
      <c r="AX130" s="24"/>
      <c r="AY130" s="24"/>
      <c r="AZ130" s="24"/>
      <c r="BA130" s="24"/>
      <c r="BB130" s="25">
        <f t="shared" si="186"/>
        <v>0</v>
      </c>
    </row>
    <row r="131" spans="1:54" ht="25.95" customHeight="1" outlineLevel="1">
      <c r="A131" s="132"/>
      <c r="B131" s="136"/>
      <c r="C131" s="201"/>
      <c r="D131" s="154"/>
      <c r="E131" s="154"/>
      <c r="F131" s="84"/>
      <c r="G131" s="83"/>
      <c r="H131" s="209" t="s">
        <v>513</v>
      </c>
      <c r="I131" s="138"/>
      <c r="J131" s="139"/>
      <c r="K131" s="139"/>
      <c r="L131" s="140" t="str">
        <f>IF(I131&lt;&gt;0,((VLOOKUP(I131,'1. Standard_Cost'!$B$4:$D$9,2)+VLOOKUP(I131,'1. Standard_Cost'!$B$4:$D$9,3))*J131*K131),"0")</f>
        <v>0</v>
      </c>
      <c r="M131" s="140">
        <f>L131*'1. Standard_Cost'!$F$4</f>
        <v>0</v>
      </c>
      <c r="N131" s="141"/>
      <c r="O131" s="141"/>
      <c r="P131" s="141"/>
      <c r="Q131" s="141"/>
      <c r="R131" s="142">
        <f>'1. Standard_Cost'!$B$13*N131*P131</f>
        <v>0</v>
      </c>
      <c r="S131" s="142">
        <f>N131*O131*P131*'1. Standard_Cost'!$C$13</f>
        <v>0</v>
      </c>
      <c r="T131" s="142">
        <f>N131*P131*Q131*'1. Standard_Cost'!$D$13</f>
        <v>0</v>
      </c>
      <c r="U131" s="142">
        <f>N131*O131*'1. Standard_Cost'!$E$13</f>
        <v>0</v>
      </c>
      <c r="V131" s="141"/>
      <c r="W131" s="141"/>
      <c r="X131" s="141"/>
      <c r="Y131" s="142">
        <f>+V131*((X131*'1. Standard_Cost'!$B$17)+(W131*X131*'1. Standard_Cost'!$C$17))</f>
        <v>0</v>
      </c>
      <c r="Z131" s="141"/>
      <c r="AA131" s="141"/>
      <c r="AB131" s="142">
        <f>+Z131*'1. Standard_Cost'!$B$21+AA131*'1. Standard_Cost'!$C$21</f>
        <v>0</v>
      </c>
      <c r="AC131" s="143">
        <f>30*1500</f>
        <v>45000</v>
      </c>
      <c r="AD131" s="144"/>
      <c r="AE131" s="142">
        <f>SUM(AD131,AC131,AB131,Y131,U131,T131,S131,R131)*'1. Standard_Cost'!$B$29</f>
        <v>9000</v>
      </c>
      <c r="AF131" s="142">
        <f t="shared" si="209"/>
        <v>54000</v>
      </c>
      <c r="AG131" s="141"/>
      <c r="AH131" s="141"/>
      <c r="AI131" s="141"/>
      <c r="AJ131" s="145"/>
      <c r="AK131" s="145"/>
      <c r="AL131" s="145"/>
      <c r="AM131" s="142">
        <f>AG131*'1. Standard_Cost'!$B$25+'Incremental_Cost Year 5'!AH131*'1. Standard_Cost'!$C$25+'Incremental_Cost Year 5'!AI131*'1. Standard_Cost'!$D$25+'Incremental_Cost Year 5'!AJ131+'Incremental_Cost Year 5'!AL131+AK131</f>
        <v>0</v>
      </c>
      <c r="AN131" s="142">
        <f>AM131*'1. Standard_Cost'!$C$29</f>
        <v>0</v>
      </c>
      <c r="AO131" s="160"/>
      <c r="AQ131" s="20">
        <f t="shared" si="210"/>
        <v>0</v>
      </c>
      <c r="AR131" s="20">
        <f t="shared" si="211"/>
        <v>54000</v>
      </c>
      <c r="AS131" s="20">
        <f t="shared" si="212"/>
        <v>0</v>
      </c>
      <c r="AT131" s="20">
        <f t="shared" si="213"/>
        <v>54000</v>
      </c>
      <c r="AU131" s="24">
        <f>AT131</f>
        <v>54000</v>
      </c>
      <c r="AV131" s="24"/>
      <c r="AW131" s="24"/>
      <c r="AX131" s="24"/>
      <c r="AY131" s="24"/>
      <c r="AZ131" s="24"/>
      <c r="BA131" s="24"/>
      <c r="BB131" s="25">
        <f t="shared" si="186"/>
        <v>0</v>
      </c>
    </row>
    <row r="132" spans="1:54" ht="25.95" customHeight="1" outlineLevel="2">
      <c r="A132" s="132"/>
      <c r="B132" s="136"/>
      <c r="C132" s="201"/>
      <c r="D132" s="191"/>
      <c r="E132" s="191"/>
      <c r="F132" s="86"/>
      <c r="G132" s="157"/>
      <c r="H132" s="209" t="s">
        <v>514</v>
      </c>
      <c r="I132" s="138" t="s">
        <v>4</v>
      </c>
      <c r="J132" s="139">
        <v>0.18</v>
      </c>
      <c r="K132" s="139">
        <v>1</v>
      </c>
      <c r="L132" s="140">
        <f>IF(I132&lt;&gt;0,((VLOOKUP(I132,'1. Standard_Cost'!$B$4:$D$9,2)+VLOOKUP(I132,'1. Standard_Cost'!$B$4:$D$9,3))*J132*K132),"0")</f>
        <v>14535</v>
      </c>
      <c r="M132" s="140">
        <f>L132*'1. Standard_Cost'!$F$4</f>
        <v>2427.3450000000003</v>
      </c>
      <c r="N132" s="141"/>
      <c r="O132" s="141"/>
      <c r="P132" s="141"/>
      <c r="Q132" s="141"/>
      <c r="R132" s="142">
        <f>'1. Standard_Cost'!$B$13*N132*P132</f>
        <v>0</v>
      </c>
      <c r="S132" s="142">
        <f>N132*O132*P132*'1. Standard_Cost'!$C$13</f>
        <v>0</v>
      </c>
      <c r="T132" s="142">
        <f>N132*P132*Q132*'1. Standard_Cost'!$D$13</f>
        <v>0</v>
      </c>
      <c r="U132" s="142">
        <f>N132*O132*'1. Standard_Cost'!$E$13</f>
        <v>0</v>
      </c>
      <c r="V132" s="141"/>
      <c r="W132" s="141"/>
      <c r="X132" s="141"/>
      <c r="Y132" s="142">
        <f>+V132*((X132*'1. Standard_Cost'!$B$17)+(W132*X132*'1. Standard_Cost'!$C$17))</f>
        <v>0</v>
      </c>
      <c r="Z132" s="141"/>
      <c r="AA132" s="141"/>
      <c r="AB132" s="142">
        <f>+Z132*'1. Standard_Cost'!$B$21+AA132*'1. Standard_Cost'!$C$21</f>
        <v>0</v>
      </c>
      <c r="AC132" s="143"/>
      <c r="AD132" s="144"/>
      <c r="AE132" s="142">
        <f>SUM(AD132,AC132,AB132,Y132,U132,T132,S132,R132)*'1. Standard_Cost'!$B$29</f>
        <v>0</v>
      </c>
      <c r="AF132" s="142">
        <f t="shared" si="209"/>
        <v>0</v>
      </c>
      <c r="AG132" s="141"/>
      <c r="AH132" s="141"/>
      <c r="AI132" s="141"/>
      <c r="AJ132" s="145"/>
      <c r="AK132" s="145"/>
      <c r="AL132" s="145"/>
      <c r="AM132" s="142">
        <f>AG132*'1. Standard_Cost'!$B$25+'Incremental_Cost Year 5'!AH132*'1. Standard_Cost'!$C$25+'Incremental_Cost Year 5'!AI132*'1. Standard_Cost'!$D$25+'Incremental_Cost Year 5'!AJ132+'Incremental_Cost Year 5'!AL132+AK132</f>
        <v>0</v>
      </c>
      <c r="AN132" s="142">
        <f>AM132*'1. Standard_Cost'!$C$29</f>
        <v>0</v>
      </c>
      <c r="AO132" s="160"/>
      <c r="AQ132" s="20">
        <f t="shared" si="210"/>
        <v>16962.345000000001</v>
      </c>
      <c r="AR132" s="20">
        <f t="shared" si="211"/>
        <v>0</v>
      </c>
      <c r="AS132" s="20">
        <f t="shared" si="212"/>
        <v>0</v>
      </c>
      <c r="AT132" s="20">
        <f t="shared" si="213"/>
        <v>16962.345000000001</v>
      </c>
      <c r="AU132" s="24">
        <f>AT132</f>
        <v>16962.345000000001</v>
      </c>
      <c r="AV132" s="24"/>
      <c r="AW132" s="24"/>
      <c r="AX132" s="24"/>
      <c r="AY132" s="24"/>
      <c r="AZ132" s="24"/>
      <c r="BA132" s="24"/>
      <c r="BB132" s="25">
        <f t="shared" si="186"/>
        <v>0</v>
      </c>
    </row>
    <row r="133" spans="1:54" ht="46.8" outlineLevel="2">
      <c r="A133" s="132"/>
      <c r="B133" s="136"/>
      <c r="C133" s="201"/>
      <c r="D133" s="87"/>
      <c r="E133" s="87"/>
      <c r="F133" s="87"/>
      <c r="G133" s="82"/>
      <c r="H133" s="217" t="s">
        <v>450</v>
      </c>
      <c r="I133" s="138"/>
      <c r="J133" s="139"/>
      <c r="K133" s="139"/>
      <c r="L133" s="140" t="str">
        <f>IF(I133&lt;&gt;0,((VLOOKUP(I133,'1. Standard_Cost'!$B$4:$D$9,2)+VLOOKUP(I133,'1. Standard_Cost'!$B$4:$D$9,3))*J133*K133),"0")</f>
        <v>0</v>
      </c>
      <c r="M133" s="140">
        <f>L133*'1. Standard_Cost'!$F$4</f>
        <v>0</v>
      </c>
      <c r="N133" s="141"/>
      <c r="O133" s="141"/>
      <c r="P133" s="141"/>
      <c r="Q133" s="141"/>
      <c r="R133" s="142">
        <f>'1. Standard_Cost'!$B$13*N133*P133</f>
        <v>0</v>
      </c>
      <c r="S133" s="142">
        <f>N133*O133*P133*'1. Standard_Cost'!$C$13</f>
        <v>0</v>
      </c>
      <c r="T133" s="142">
        <f>N133*P133*Q133*'1. Standard_Cost'!$D$13</f>
        <v>0</v>
      </c>
      <c r="U133" s="142">
        <f>N133*O133*'1. Standard_Cost'!$E$13</f>
        <v>0</v>
      </c>
      <c r="V133" s="141"/>
      <c r="W133" s="141"/>
      <c r="X133" s="141"/>
      <c r="Y133" s="142">
        <f>+V133*((X133*'1. Standard_Cost'!$B$17)+(W133*X133*'1. Standard_Cost'!$C$17))</f>
        <v>0</v>
      </c>
      <c r="Z133" s="141"/>
      <c r="AA133" s="141"/>
      <c r="AB133" s="142">
        <f>+Z133*'1. Standard_Cost'!$B$21+AA133*'1. Standard_Cost'!$C$21</f>
        <v>0</v>
      </c>
      <c r="AC133" s="143"/>
      <c r="AD133" s="144"/>
      <c r="AE133" s="142">
        <f>SUM(AD133,AC133,AB133,Y133,U133,T133,S133,R133)*'1. Standard_Cost'!$B$29</f>
        <v>0</v>
      </c>
      <c r="AF133" s="142">
        <f t="shared" si="209"/>
        <v>0</v>
      </c>
      <c r="AG133" s="141"/>
      <c r="AH133" s="141"/>
      <c r="AI133" s="141"/>
      <c r="AJ133" s="145"/>
      <c r="AK133" s="145"/>
      <c r="AL133" s="145"/>
      <c r="AM133" s="142">
        <f>AG133*'1. Standard_Cost'!$B$25+'Incremental_Cost Year 5'!AH133*'1. Standard_Cost'!$C$25+'Incremental_Cost Year 5'!AI133*'1. Standard_Cost'!$D$25+'Incremental_Cost Year 5'!AJ133+'Incremental_Cost Year 5'!AL133+AK133</f>
        <v>0</v>
      </c>
      <c r="AN133" s="142">
        <f>AM133*'1. Standard_Cost'!$C$29</f>
        <v>0</v>
      </c>
      <c r="AO133" s="160"/>
      <c r="AQ133" s="20">
        <f t="shared" si="210"/>
        <v>0</v>
      </c>
      <c r="AR133" s="20">
        <f t="shared" si="211"/>
        <v>0</v>
      </c>
      <c r="AS133" s="20">
        <f t="shared" si="212"/>
        <v>0</v>
      </c>
      <c r="AT133" s="20">
        <f t="shared" si="213"/>
        <v>0</v>
      </c>
      <c r="AU133" s="24"/>
      <c r="AV133" s="24">
        <v>0</v>
      </c>
      <c r="AW133" s="24"/>
      <c r="AX133" s="24"/>
      <c r="AY133" s="24"/>
      <c r="AZ133" s="24"/>
      <c r="BA133" s="24"/>
      <c r="BB133" s="25">
        <f t="shared" si="186"/>
        <v>0</v>
      </c>
    </row>
    <row r="134" spans="1:54" ht="15.6" outlineLevel="2">
      <c r="A134" s="132"/>
      <c r="B134" s="136"/>
      <c r="C134" s="201"/>
      <c r="D134" s="84"/>
      <c r="E134" s="84"/>
      <c r="F134" s="84"/>
      <c r="G134" s="83"/>
      <c r="H134" s="218" t="s">
        <v>574</v>
      </c>
      <c r="I134" s="138"/>
      <c r="J134" s="139"/>
      <c r="K134" s="139"/>
      <c r="L134" s="140" t="str">
        <f>IF(I134&lt;&gt;0,((VLOOKUP(I134,'1. Standard_Cost'!$B$4:$D$9,2)+VLOOKUP(I134,'1. Standard_Cost'!$B$4:$D$9,3))*J134*K134),"0")</f>
        <v>0</v>
      </c>
      <c r="M134" s="140">
        <f>L134*'1. Standard_Cost'!$F$4</f>
        <v>0</v>
      </c>
      <c r="N134" s="141"/>
      <c r="O134" s="141"/>
      <c r="P134" s="141"/>
      <c r="Q134" s="141"/>
      <c r="R134" s="142">
        <f>'1. Standard_Cost'!$B$13*N134*P134</f>
        <v>0</v>
      </c>
      <c r="S134" s="142">
        <f>N134*O134*P134*'1. Standard_Cost'!$C$13</f>
        <v>0</v>
      </c>
      <c r="T134" s="142">
        <f>N134*P134*Q134*'1. Standard_Cost'!$D$13</f>
        <v>0</v>
      </c>
      <c r="U134" s="142">
        <f>N134*O134*'1. Standard_Cost'!$E$13</f>
        <v>0</v>
      </c>
      <c r="V134" s="141"/>
      <c r="W134" s="141"/>
      <c r="X134" s="141"/>
      <c r="Y134" s="142">
        <f>+V134*((X134*'1. Standard_Cost'!$B$17)+(W134*X134*'1. Standard_Cost'!$C$17))</f>
        <v>0</v>
      </c>
      <c r="Z134" s="141"/>
      <c r="AA134" s="141">
        <v>30</v>
      </c>
      <c r="AB134" s="142">
        <f>+Z134*'1. Standard_Cost'!$B$21+AA134*'1. Standard_Cost'!$C$21</f>
        <v>570000</v>
      </c>
      <c r="AC134" s="143"/>
      <c r="AD134" s="144"/>
      <c r="AE134" s="142">
        <f>SUM(AD134,AC134,AB134,Y134,U134,T134,S134,R134)*'1. Standard_Cost'!$B$29</f>
        <v>114000</v>
      </c>
      <c r="AF134" s="142">
        <f t="shared" si="209"/>
        <v>684000</v>
      </c>
      <c r="AG134" s="141"/>
      <c r="AH134" s="141"/>
      <c r="AI134" s="141"/>
      <c r="AJ134" s="145"/>
      <c r="AK134" s="145"/>
      <c r="AL134" s="145"/>
      <c r="AM134" s="142">
        <f>AG134*'1. Standard_Cost'!$B$25+'Incremental_Cost Year 5'!AH134*'1. Standard_Cost'!$C$25+'Incremental_Cost Year 5'!AI134*'1. Standard_Cost'!$D$25+'Incremental_Cost Year 5'!AJ134+'Incremental_Cost Year 5'!AL134+AK134</f>
        <v>0</v>
      </c>
      <c r="AN134" s="142">
        <f>AM134*'1. Standard_Cost'!$C$29</f>
        <v>0</v>
      </c>
      <c r="AO134" s="160"/>
      <c r="AQ134" s="20">
        <f t="shared" si="210"/>
        <v>0</v>
      </c>
      <c r="AR134" s="20">
        <f t="shared" si="211"/>
        <v>684000</v>
      </c>
      <c r="AS134" s="20">
        <f t="shared" si="212"/>
        <v>0</v>
      </c>
      <c r="AT134" s="20">
        <f t="shared" si="213"/>
        <v>684000</v>
      </c>
      <c r="AU134" s="24"/>
      <c r="AV134" s="24">
        <v>0</v>
      </c>
      <c r="AW134" s="24"/>
      <c r="AX134" s="24"/>
      <c r="AY134" s="24"/>
      <c r="AZ134" s="24"/>
      <c r="BA134" s="24"/>
      <c r="BB134" s="25">
        <f t="shared" si="186"/>
        <v>-684000</v>
      </c>
    </row>
    <row r="135" spans="1:54" ht="15.6" outlineLevel="2">
      <c r="A135" s="132"/>
      <c r="B135" s="136"/>
      <c r="C135" s="201"/>
      <c r="D135" s="84"/>
      <c r="E135" s="84"/>
      <c r="F135" s="84"/>
      <c r="G135" s="83"/>
      <c r="H135" s="218" t="s">
        <v>573</v>
      </c>
      <c r="I135" s="138" t="s">
        <v>4</v>
      </c>
      <c r="J135" s="139">
        <v>2</v>
      </c>
      <c r="K135" s="139">
        <v>1</v>
      </c>
      <c r="L135" s="140">
        <f>IF(I135&lt;&gt;0,((VLOOKUP(I135,'1. Standard_Cost'!$B$4:$D$9,2)+VLOOKUP(I135,'1. Standard_Cost'!$B$4:$D$9,3))*J135*K135),"0")</f>
        <v>161500</v>
      </c>
      <c r="M135" s="140">
        <f>L135*'1. Standard_Cost'!$F$4</f>
        <v>26970.5</v>
      </c>
      <c r="N135" s="141"/>
      <c r="O135" s="141"/>
      <c r="P135" s="141"/>
      <c r="Q135" s="141"/>
      <c r="R135" s="142">
        <f>'1. Standard_Cost'!$B$13*N135*P135</f>
        <v>0</v>
      </c>
      <c r="S135" s="142">
        <f>N135*O135*P135*'1. Standard_Cost'!$C$13</f>
        <v>0</v>
      </c>
      <c r="T135" s="142">
        <f>N135*P135*Q135*'1. Standard_Cost'!$D$13</f>
        <v>0</v>
      </c>
      <c r="U135" s="142">
        <f>N135*O135*'1. Standard_Cost'!$E$13</f>
        <v>0</v>
      </c>
      <c r="V135" s="141"/>
      <c r="W135" s="141"/>
      <c r="X135" s="141"/>
      <c r="Y135" s="142">
        <f>+V135*((X135*'1. Standard_Cost'!$B$17)+(W135*X135*'1. Standard_Cost'!$C$17))</f>
        <v>0</v>
      </c>
      <c r="Z135" s="141"/>
      <c r="AA135" s="141"/>
      <c r="AB135" s="142">
        <f>+Z135*'1. Standard_Cost'!$B$21+AA135*'1. Standard_Cost'!$C$21</f>
        <v>0</v>
      </c>
      <c r="AC135" s="143"/>
      <c r="AD135" s="144"/>
      <c r="AE135" s="142">
        <f>SUM(AD135,AC135,AB135,Y135,U135,T135,S135,R135)*'1. Standard_Cost'!$B$29</f>
        <v>0</v>
      </c>
      <c r="AF135" s="142">
        <f t="shared" si="209"/>
        <v>0</v>
      </c>
      <c r="AG135" s="141"/>
      <c r="AH135" s="141"/>
      <c r="AI135" s="141"/>
      <c r="AJ135" s="145"/>
      <c r="AK135" s="145"/>
      <c r="AL135" s="145"/>
      <c r="AM135" s="142">
        <f>AG135*'1. Standard_Cost'!$B$25+'Incremental_Cost Year 5'!AH135*'1. Standard_Cost'!$C$25+'Incremental_Cost Year 5'!AI135*'1. Standard_Cost'!$D$25+'Incremental_Cost Year 5'!AJ135+'Incremental_Cost Year 5'!AL135+AK135</f>
        <v>0</v>
      </c>
      <c r="AN135" s="142">
        <f>AM135*'1. Standard_Cost'!$C$29</f>
        <v>0</v>
      </c>
      <c r="AO135" s="160"/>
      <c r="AQ135" s="20">
        <f t="shared" si="210"/>
        <v>188470.5</v>
      </c>
      <c r="AR135" s="20">
        <f t="shared" si="211"/>
        <v>0</v>
      </c>
      <c r="AS135" s="20">
        <f t="shared" si="212"/>
        <v>0</v>
      </c>
      <c r="AT135" s="20">
        <f t="shared" si="213"/>
        <v>188470.5</v>
      </c>
      <c r="AU135" s="24"/>
      <c r="AV135" s="24">
        <v>0</v>
      </c>
      <c r="AW135" s="24"/>
      <c r="AX135" s="24"/>
      <c r="AY135" s="24"/>
      <c r="AZ135" s="24"/>
      <c r="BA135" s="24"/>
      <c r="BB135" s="25">
        <f t="shared" si="186"/>
        <v>-188470.5</v>
      </c>
    </row>
    <row r="136" spans="1:54" ht="15.6" outlineLevel="1">
      <c r="A136" s="132"/>
      <c r="B136" s="136"/>
      <c r="C136" s="201"/>
      <c r="D136" s="84"/>
      <c r="E136" s="84"/>
      <c r="F136" s="84"/>
      <c r="G136" s="83"/>
      <c r="H136" s="218" t="s">
        <v>575</v>
      </c>
      <c r="I136" s="138"/>
      <c r="J136" s="139"/>
      <c r="K136" s="139"/>
      <c r="L136" s="140" t="str">
        <f>IF(I136&lt;&gt;0,((VLOOKUP(I136,'1. Standard_Cost'!$B$4:$D$9,2)+VLOOKUP(I136,'1. Standard_Cost'!$B$4:$D$9,3))*J136*K136),"0")</f>
        <v>0</v>
      </c>
      <c r="M136" s="140">
        <f>L136*'1. Standard_Cost'!$F$4</f>
        <v>0</v>
      </c>
      <c r="N136" s="141"/>
      <c r="O136" s="141"/>
      <c r="P136" s="141"/>
      <c r="Q136" s="141"/>
      <c r="R136" s="142">
        <f>'1. Standard_Cost'!$B$13*N136*P136</f>
        <v>0</v>
      </c>
      <c r="S136" s="142">
        <f>N136*O136*P136*'1. Standard_Cost'!$C$13</f>
        <v>0</v>
      </c>
      <c r="T136" s="142">
        <f>N136*P136*Q136*'1. Standard_Cost'!$D$13</f>
        <v>0</v>
      </c>
      <c r="U136" s="142">
        <f>N136*O136*'1. Standard_Cost'!$E$13</f>
        <v>0</v>
      </c>
      <c r="V136" s="141"/>
      <c r="W136" s="141"/>
      <c r="X136" s="141"/>
      <c r="Y136" s="142">
        <f>+V136*((X136*'1. Standard_Cost'!$B$17)+(W136*X136*'1. Standard_Cost'!$C$17))</f>
        <v>0</v>
      </c>
      <c r="Z136" s="141"/>
      <c r="AA136" s="141"/>
      <c r="AB136" s="142">
        <f>+Z136*'1. Standard_Cost'!$B$21+AA136*'1. Standard_Cost'!$C$21</f>
        <v>0</v>
      </c>
      <c r="AC136" s="143">
        <f>2*10*300</f>
        <v>6000</v>
      </c>
      <c r="AD136" s="144"/>
      <c r="AE136" s="142">
        <f>SUM(AD136,AC136,AB136,Y136,U136,T136,S136,R136)*'1. Standard_Cost'!$B$29</f>
        <v>1200</v>
      </c>
      <c r="AF136" s="142">
        <f t="shared" si="209"/>
        <v>7200</v>
      </c>
      <c r="AG136" s="141"/>
      <c r="AH136" s="141"/>
      <c r="AI136" s="141"/>
      <c r="AJ136" s="145"/>
      <c r="AK136" s="145"/>
      <c r="AL136" s="145"/>
      <c r="AM136" s="142">
        <f>AG136*'1. Standard_Cost'!$B$25+'Incremental_Cost Year 5'!AH136*'1. Standard_Cost'!$C$25+'Incremental_Cost Year 5'!AI136*'1. Standard_Cost'!$D$25+'Incremental_Cost Year 5'!AJ136+'Incremental_Cost Year 5'!AL136+AK136</f>
        <v>0</v>
      </c>
      <c r="AN136" s="142">
        <f>AM136*'1. Standard_Cost'!$C$29</f>
        <v>0</v>
      </c>
      <c r="AO136" s="160"/>
      <c r="AQ136" s="20">
        <f t="shared" si="210"/>
        <v>0</v>
      </c>
      <c r="AR136" s="20">
        <f t="shared" si="211"/>
        <v>7200</v>
      </c>
      <c r="AS136" s="20">
        <f t="shared" si="212"/>
        <v>0</v>
      </c>
      <c r="AT136" s="20">
        <f t="shared" si="213"/>
        <v>7200</v>
      </c>
      <c r="AU136" s="24"/>
      <c r="AV136" s="24">
        <v>0</v>
      </c>
      <c r="AW136" s="24"/>
      <c r="AX136" s="24"/>
      <c r="AY136" s="24"/>
      <c r="AZ136" s="24"/>
      <c r="BA136" s="24"/>
      <c r="BB136" s="25">
        <f t="shared" si="186"/>
        <v>-7200</v>
      </c>
    </row>
    <row r="137" spans="1:54" ht="21.6" customHeight="1">
      <c r="A137" s="132"/>
      <c r="B137" s="136"/>
      <c r="C137" s="201"/>
      <c r="D137" s="84"/>
      <c r="E137" s="84"/>
      <c r="F137" s="84"/>
      <c r="G137" s="83"/>
      <c r="H137" s="218" t="s">
        <v>517</v>
      </c>
      <c r="I137" s="138"/>
      <c r="J137" s="139"/>
      <c r="K137" s="139"/>
      <c r="L137" s="140" t="str">
        <f>IF(I137&lt;&gt;0,((VLOOKUP(I137,'1. Standard_Cost'!$B$4:$D$9,2)+VLOOKUP(I137,'1. Standard_Cost'!$B$4:$D$9,3))*J137*K137),"0")</f>
        <v>0</v>
      </c>
      <c r="M137" s="140">
        <f>L137*'1. Standard_Cost'!$F$4</f>
        <v>0</v>
      </c>
      <c r="N137" s="141"/>
      <c r="O137" s="141"/>
      <c r="P137" s="141"/>
      <c r="Q137" s="141"/>
      <c r="R137" s="142">
        <f>'1. Standard_Cost'!$B$13*N137*P137</f>
        <v>0</v>
      </c>
      <c r="S137" s="142">
        <f>N137*O137*P137*'1. Standard_Cost'!$C$13</f>
        <v>0</v>
      </c>
      <c r="T137" s="142">
        <f>N137*P137*Q137*'1. Standard_Cost'!$D$13</f>
        <v>0</v>
      </c>
      <c r="U137" s="142">
        <f>N137*O137*'1. Standard_Cost'!$E$13</f>
        <v>0</v>
      </c>
      <c r="V137" s="141"/>
      <c r="W137" s="141"/>
      <c r="X137" s="141"/>
      <c r="Y137" s="142">
        <f>+V137*((X137*'1. Standard_Cost'!$B$17)+(W137*X137*'1. Standard_Cost'!$C$17))</f>
        <v>0</v>
      </c>
      <c r="Z137" s="141"/>
      <c r="AA137" s="141"/>
      <c r="AB137" s="142">
        <f>+Z137*'1. Standard_Cost'!$B$21+AA137*'1. Standard_Cost'!$C$21</f>
        <v>0</v>
      </c>
      <c r="AC137" s="143">
        <f>30*1500</f>
        <v>45000</v>
      </c>
      <c r="AD137" s="144"/>
      <c r="AE137" s="142">
        <f>SUM(AD137,AC137,AB137,Y137,U137,T137,S137,R137)*'1. Standard_Cost'!$B$29</f>
        <v>9000</v>
      </c>
      <c r="AF137" s="142">
        <f t="shared" si="209"/>
        <v>54000</v>
      </c>
      <c r="AG137" s="141"/>
      <c r="AH137" s="141"/>
      <c r="AI137" s="141"/>
      <c r="AJ137" s="145"/>
      <c r="AK137" s="145"/>
      <c r="AL137" s="145"/>
      <c r="AM137" s="142">
        <f>AG137*'1. Standard_Cost'!$B$25+'Incremental_Cost Year 5'!AH137*'1. Standard_Cost'!$C$25+'Incremental_Cost Year 5'!AI137*'1. Standard_Cost'!$D$25+'Incremental_Cost Year 5'!AJ137+'Incremental_Cost Year 5'!AL137+AK137</f>
        <v>0</v>
      </c>
      <c r="AN137" s="142">
        <f>AM137*'1. Standard_Cost'!$C$29</f>
        <v>0</v>
      </c>
      <c r="AO137" s="160"/>
      <c r="AQ137" s="20">
        <f t="shared" si="210"/>
        <v>0</v>
      </c>
      <c r="AR137" s="20">
        <f t="shared" si="211"/>
        <v>54000</v>
      </c>
      <c r="AS137" s="20">
        <f t="shared" si="212"/>
        <v>0</v>
      </c>
      <c r="AT137" s="20">
        <f t="shared" si="213"/>
        <v>54000</v>
      </c>
      <c r="AU137" s="24"/>
      <c r="AV137" s="24">
        <v>0</v>
      </c>
      <c r="AW137" s="24"/>
      <c r="AX137" s="24"/>
      <c r="AY137" s="24"/>
      <c r="AZ137" s="24"/>
      <c r="BA137" s="24"/>
      <c r="BB137" s="25">
        <f t="shared" si="186"/>
        <v>-54000</v>
      </c>
    </row>
    <row r="138" spans="1:54" ht="34.200000000000003" customHeight="1">
      <c r="A138" s="132"/>
      <c r="B138" s="136"/>
      <c r="C138" s="201"/>
      <c r="D138" s="84"/>
      <c r="E138" s="84"/>
      <c r="F138" s="84"/>
      <c r="G138" s="83"/>
      <c r="H138" s="218" t="s">
        <v>518</v>
      </c>
      <c r="I138" s="138"/>
      <c r="J138" s="139"/>
      <c r="K138" s="139"/>
      <c r="L138" s="140" t="str">
        <f>IF(I138&lt;&gt;0,((VLOOKUP(I138,'1. Standard_Cost'!$B$4:$D$9,2)+VLOOKUP(I138,'1. Standard_Cost'!$B$4:$D$9,3))*J138*K138),"0")</f>
        <v>0</v>
      </c>
      <c r="M138" s="140">
        <f>L138*'1. Standard_Cost'!$F$4</f>
        <v>0</v>
      </c>
      <c r="N138" s="141"/>
      <c r="O138" s="141"/>
      <c r="P138" s="141"/>
      <c r="Q138" s="141"/>
      <c r="R138" s="142">
        <f>'1. Standard_Cost'!$B$13*N138*P138</f>
        <v>0</v>
      </c>
      <c r="S138" s="142">
        <f>N138*O138*P138*'1. Standard_Cost'!$C$13</f>
        <v>0</v>
      </c>
      <c r="T138" s="142">
        <f>N138*P138*Q138*'1. Standard_Cost'!$D$13</f>
        <v>0</v>
      </c>
      <c r="U138" s="142">
        <f>N138*O138*'1. Standard_Cost'!$E$13</f>
        <v>0</v>
      </c>
      <c r="V138" s="141"/>
      <c r="W138" s="141"/>
      <c r="X138" s="141"/>
      <c r="Y138" s="142">
        <f>+V138*((X138*'1. Standard_Cost'!$B$17)+(W138*X138*'1. Standard_Cost'!$C$17))</f>
        <v>0</v>
      </c>
      <c r="Z138" s="141"/>
      <c r="AA138" s="141"/>
      <c r="AB138" s="142">
        <f>+Z138*'1. Standard_Cost'!$B$21+AA138*'1. Standard_Cost'!$C$21</f>
        <v>0</v>
      </c>
      <c r="AC138" s="143"/>
      <c r="AD138" s="144"/>
      <c r="AE138" s="142">
        <f>SUM(AD138,AC138,AB138,Y138,U138,T138,S138,R138)*'1. Standard_Cost'!$B$29</f>
        <v>0</v>
      </c>
      <c r="AF138" s="142">
        <f t="shared" si="209"/>
        <v>0</v>
      </c>
      <c r="AG138" s="141"/>
      <c r="AH138" s="141"/>
      <c r="AI138" s="141"/>
      <c r="AJ138" s="145"/>
      <c r="AK138" s="145">
        <f>30*1000</f>
        <v>30000</v>
      </c>
      <c r="AL138" s="145"/>
      <c r="AM138" s="142">
        <f>AG138*'1. Standard_Cost'!$B$25+'Incremental_Cost Year 5'!AH138*'1. Standard_Cost'!$C$25+'Incremental_Cost Year 5'!AI138*'1. Standard_Cost'!$D$25+'Incremental_Cost Year 5'!AJ138+'Incremental_Cost Year 5'!AL138+AK138</f>
        <v>30000</v>
      </c>
      <c r="AN138" s="142">
        <f>AM138*'1. Standard_Cost'!$C$29</f>
        <v>4500</v>
      </c>
      <c r="AO138" s="160"/>
      <c r="AQ138" s="20">
        <f t="shared" si="210"/>
        <v>0</v>
      </c>
      <c r="AR138" s="20">
        <f t="shared" si="211"/>
        <v>0</v>
      </c>
      <c r="AS138" s="20">
        <f t="shared" si="212"/>
        <v>34500</v>
      </c>
      <c r="AT138" s="20">
        <f t="shared" si="213"/>
        <v>34500</v>
      </c>
      <c r="AU138" s="24"/>
      <c r="AV138" s="24">
        <v>0</v>
      </c>
      <c r="AW138" s="24"/>
      <c r="AX138" s="24"/>
      <c r="AY138" s="24"/>
      <c r="AZ138" s="24"/>
      <c r="BA138" s="24"/>
      <c r="BB138" s="25">
        <f t="shared" si="186"/>
        <v>-34500</v>
      </c>
    </row>
    <row r="139" spans="1:54" ht="15.6" outlineLevel="2">
      <c r="A139" s="132"/>
      <c r="B139" s="136"/>
      <c r="C139" s="201"/>
      <c r="D139" s="86"/>
      <c r="E139" s="86"/>
      <c r="F139" s="86"/>
      <c r="G139" s="157"/>
      <c r="H139" s="219" t="s">
        <v>519</v>
      </c>
      <c r="I139" s="138" t="s">
        <v>4</v>
      </c>
      <c r="J139" s="139">
        <v>0.2</v>
      </c>
      <c r="K139" s="139">
        <v>1</v>
      </c>
      <c r="L139" s="140">
        <f>IF(I139&lt;&gt;0,((VLOOKUP(I139,'1. Standard_Cost'!$B$4:$D$9,2)+VLOOKUP(I139,'1. Standard_Cost'!$B$4:$D$9,3))*J139*K139),"0")</f>
        <v>16150</v>
      </c>
      <c r="M139" s="140">
        <f>L139*'1. Standard_Cost'!$F$4</f>
        <v>2697.05</v>
      </c>
      <c r="N139" s="141"/>
      <c r="O139" s="141"/>
      <c r="P139" s="141"/>
      <c r="Q139" s="141"/>
      <c r="R139" s="142">
        <f>'1. Standard_Cost'!$B$13*N139*P139</f>
        <v>0</v>
      </c>
      <c r="S139" s="142">
        <f>N139*O139*P139*'1. Standard_Cost'!$C$13</f>
        <v>0</v>
      </c>
      <c r="T139" s="142">
        <f>N139*P139*Q139*'1. Standard_Cost'!$D$13</f>
        <v>0</v>
      </c>
      <c r="U139" s="142">
        <f>N139*O139*'1. Standard_Cost'!$E$13</f>
        <v>0</v>
      </c>
      <c r="V139" s="141"/>
      <c r="W139" s="141"/>
      <c r="X139" s="141"/>
      <c r="Y139" s="142">
        <f>+V139*((X139*'1. Standard_Cost'!$B$17)+(W139*X139*'1. Standard_Cost'!$C$17))</f>
        <v>0</v>
      </c>
      <c r="Z139" s="141"/>
      <c r="AA139" s="141"/>
      <c r="AB139" s="142">
        <f>+Z139*'1. Standard_Cost'!$B$21+AA139*'1. Standard_Cost'!$C$21</f>
        <v>0</v>
      </c>
      <c r="AC139" s="143"/>
      <c r="AD139" s="144"/>
      <c r="AE139" s="142">
        <f>SUM(AD139,AC139,AB139,Y139,U139,T139,S139,R139)*'1. Standard_Cost'!$B$29</f>
        <v>0</v>
      </c>
      <c r="AF139" s="142">
        <f t="shared" si="209"/>
        <v>0</v>
      </c>
      <c r="AG139" s="141"/>
      <c r="AH139" s="141"/>
      <c r="AI139" s="141"/>
      <c r="AJ139" s="145"/>
      <c r="AK139" s="145"/>
      <c r="AL139" s="145"/>
      <c r="AM139" s="142">
        <f>AG139*'1. Standard_Cost'!$B$25+'Incremental_Cost Year 5'!AH139*'1. Standard_Cost'!$C$25+'Incremental_Cost Year 5'!AI139*'1. Standard_Cost'!$D$25+'Incremental_Cost Year 5'!AJ139+'Incremental_Cost Year 5'!AL139+AK139</f>
        <v>0</v>
      </c>
      <c r="AN139" s="142">
        <f>AM139*'1. Standard_Cost'!$C$29</f>
        <v>0</v>
      </c>
      <c r="AO139" s="160"/>
      <c r="AQ139" s="20">
        <f t="shared" si="210"/>
        <v>18847.05</v>
      </c>
      <c r="AR139" s="20">
        <f t="shared" si="211"/>
        <v>0</v>
      </c>
      <c r="AS139" s="20">
        <f t="shared" si="212"/>
        <v>0</v>
      </c>
      <c r="AT139" s="20">
        <f t="shared" si="213"/>
        <v>18847.05</v>
      </c>
      <c r="AU139" s="24"/>
      <c r="AV139" s="24">
        <v>0</v>
      </c>
      <c r="AW139" s="24"/>
      <c r="AX139" s="24"/>
      <c r="AY139" s="24"/>
      <c r="AZ139" s="24"/>
      <c r="BA139" s="24"/>
      <c r="BB139" s="25">
        <f t="shared" si="186"/>
        <v>-18847.05</v>
      </c>
    </row>
    <row r="140" spans="1:54" ht="46.8" outlineLevel="2">
      <c r="A140" s="132"/>
      <c r="B140" s="136"/>
      <c r="C140" s="201"/>
      <c r="D140" s="84"/>
      <c r="E140" s="84"/>
      <c r="F140" s="84"/>
      <c r="G140" s="83"/>
      <c r="H140" s="213" t="s">
        <v>451</v>
      </c>
      <c r="I140" s="138"/>
      <c r="J140" s="139"/>
      <c r="K140" s="139"/>
      <c r="L140" s="140" t="str">
        <f>IF(I140&lt;&gt;0,((VLOOKUP(I140,'1. Standard_Cost'!$B$4:$D$9,2)+VLOOKUP(I140,'1. Standard_Cost'!$B$4:$D$9,3))*J140*K140),"0")</f>
        <v>0</v>
      </c>
      <c r="M140" s="140">
        <f>L140*'1. Standard_Cost'!$F$4</f>
        <v>0</v>
      </c>
      <c r="N140" s="141"/>
      <c r="O140" s="141"/>
      <c r="P140" s="141"/>
      <c r="Q140" s="141"/>
      <c r="R140" s="142">
        <f>'1. Standard_Cost'!$B$13*N140*P140</f>
        <v>0</v>
      </c>
      <c r="S140" s="142">
        <f>N140*O140*P140*'1. Standard_Cost'!$C$13</f>
        <v>0</v>
      </c>
      <c r="T140" s="142">
        <f>N140*P140*Q140*'1. Standard_Cost'!$D$13</f>
        <v>0</v>
      </c>
      <c r="U140" s="142">
        <f>N140*O140*'1. Standard_Cost'!$E$13</f>
        <v>0</v>
      </c>
      <c r="V140" s="141"/>
      <c r="W140" s="141"/>
      <c r="X140" s="141"/>
      <c r="Y140" s="142">
        <f>+V140*((X140*'1. Standard_Cost'!$B$17)+(W140*X140*'1. Standard_Cost'!$C$17))</f>
        <v>0</v>
      </c>
      <c r="Z140" s="141"/>
      <c r="AA140" s="141"/>
      <c r="AB140" s="142">
        <f>+Z140*'1. Standard_Cost'!$B$21+AA140*'1. Standard_Cost'!$C$21</f>
        <v>0</v>
      </c>
      <c r="AC140" s="143"/>
      <c r="AD140" s="144"/>
      <c r="AE140" s="142">
        <f>SUM(AD140,AC140,AB140,Y140,U140,T140,S140,R140)*'1. Standard_Cost'!$B$29</f>
        <v>0</v>
      </c>
      <c r="AF140" s="142">
        <f t="shared" si="209"/>
        <v>0</v>
      </c>
      <c r="AG140" s="141"/>
      <c r="AH140" s="141"/>
      <c r="AI140" s="141"/>
      <c r="AJ140" s="145"/>
      <c r="AK140" s="145"/>
      <c r="AL140" s="145"/>
      <c r="AM140" s="142">
        <f>AG140*'1. Standard_Cost'!$B$25+'Incremental_Cost Year 5'!AH140*'1. Standard_Cost'!$C$25+'Incremental_Cost Year 5'!AI140*'1. Standard_Cost'!$D$25+'Incremental_Cost Year 5'!AJ140+'Incremental_Cost Year 5'!AL140+AK140</f>
        <v>0</v>
      </c>
      <c r="AN140" s="142">
        <f>AM140*'1. Standard_Cost'!$C$29</f>
        <v>0</v>
      </c>
      <c r="AO140" s="160"/>
      <c r="AQ140" s="20">
        <f t="shared" si="210"/>
        <v>0</v>
      </c>
      <c r="AR140" s="20">
        <f t="shared" si="211"/>
        <v>0</v>
      </c>
      <c r="AS140" s="20">
        <f t="shared" si="212"/>
        <v>0</v>
      </c>
      <c r="AT140" s="20">
        <f t="shared" si="213"/>
        <v>0</v>
      </c>
      <c r="AU140" s="24"/>
      <c r="AV140" s="24"/>
      <c r="AW140" s="24"/>
      <c r="AX140" s="24"/>
      <c r="AY140" s="24"/>
      <c r="AZ140" s="24"/>
      <c r="BA140" s="24"/>
      <c r="BB140" s="25">
        <f t="shared" si="186"/>
        <v>0</v>
      </c>
    </row>
    <row r="141" spans="1:54" ht="15.6" outlineLevel="2">
      <c r="A141" s="132"/>
      <c r="B141" s="136"/>
      <c r="C141" s="201"/>
      <c r="D141" s="84"/>
      <c r="E141" s="84"/>
      <c r="F141" s="84"/>
      <c r="G141" s="83"/>
      <c r="H141" s="209" t="s">
        <v>515</v>
      </c>
      <c r="I141" s="138"/>
      <c r="J141" s="139"/>
      <c r="K141" s="139"/>
      <c r="L141" s="140" t="str">
        <f>IF(I141&lt;&gt;0,((VLOOKUP(I141,'1. Standard_Cost'!$B$4:$D$9,2)+VLOOKUP(I141,'1. Standard_Cost'!$B$4:$D$9,3))*J141*K141),"0")</f>
        <v>0</v>
      </c>
      <c r="M141" s="140">
        <f>L141*'1. Standard_Cost'!$F$4</f>
        <v>0</v>
      </c>
      <c r="N141" s="141"/>
      <c r="O141" s="141"/>
      <c r="P141" s="141"/>
      <c r="Q141" s="141"/>
      <c r="R141" s="142">
        <f>'1. Standard_Cost'!$B$13*N141*P141</f>
        <v>0</v>
      </c>
      <c r="S141" s="142">
        <f>N141*O141*P141*'1. Standard_Cost'!$C$13</f>
        <v>0</v>
      </c>
      <c r="T141" s="142">
        <f>N141*P141*Q141*'1. Standard_Cost'!$D$13</f>
        <v>0</v>
      </c>
      <c r="U141" s="142">
        <f>N141*O141*'1. Standard_Cost'!$E$13</f>
        <v>0</v>
      </c>
      <c r="V141" s="141"/>
      <c r="W141" s="141"/>
      <c r="X141" s="141"/>
      <c r="Y141" s="142">
        <f>+V141*((X141*'1. Standard_Cost'!$B$17)+(W141*X141*'1. Standard_Cost'!$C$17))</f>
        <v>0</v>
      </c>
      <c r="Z141" s="141"/>
      <c r="AA141" s="141"/>
      <c r="AB141" s="142">
        <f>+Z141*'1. Standard_Cost'!$B$21+AA141*'1. Standard_Cost'!$C$21</f>
        <v>0</v>
      </c>
      <c r="AC141" s="143"/>
      <c r="AD141" s="144"/>
      <c r="AE141" s="142">
        <f>SUM(AD141,AC141,AB141,Y141,U141,T141,S141,R141)*'1. Standard_Cost'!$B$29</f>
        <v>0</v>
      </c>
      <c r="AF141" s="142">
        <f t="shared" si="209"/>
        <v>0</v>
      </c>
      <c r="AG141" s="141"/>
      <c r="AH141" s="141"/>
      <c r="AI141" s="141"/>
      <c r="AJ141" s="145"/>
      <c r="AK141" s="145"/>
      <c r="AL141" s="145"/>
      <c r="AM141" s="142">
        <f>AG141*'1. Standard_Cost'!$B$25+'Incremental_Cost Year 5'!AH141*'1. Standard_Cost'!$C$25+'Incremental_Cost Year 5'!AI141*'1. Standard_Cost'!$D$25+'Incremental_Cost Year 5'!AJ141+'Incremental_Cost Year 5'!AL141+AK141</f>
        <v>0</v>
      </c>
      <c r="AN141" s="142">
        <f>AM141*'1. Standard_Cost'!$C$29</f>
        <v>0</v>
      </c>
      <c r="AO141" s="160"/>
      <c r="AQ141" s="20">
        <f t="shared" si="210"/>
        <v>0</v>
      </c>
      <c r="AR141" s="20">
        <f t="shared" si="211"/>
        <v>0</v>
      </c>
      <c r="AS141" s="20">
        <f t="shared" si="212"/>
        <v>0</v>
      </c>
      <c r="AT141" s="20">
        <f t="shared" si="213"/>
        <v>0</v>
      </c>
      <c r="AU141" s="24"/>
      <c r="AV141" s="24">
        <v>0</v>
      </c>
      <c r="AW141" s="24"/>
      <c r="AX141" s="24"/>
      <c r="AY141" s="24"/>
      <c r="AZ141" s="24"/>
      <c r="BA141" s="24"/>
      <c r="BB141" s="25">
        <f t="shared" si="186"/>
        <v>0</v>
      </c>
    </row>
    <row r="142" spans="1:54" ht="15.6" outlineLevel="2">
      <c r="A142" s="132"/>
      <c r="B142" s="136"/>
      <c r="C142" s="201"/>
      <c r="D142" s="84"/>
      <c r="E142" s="84"/>
      <c r="F142" s="84"/>
      <c r="G142" s="83"/>
      <c r="H142" s="209" t="s">
        <v>520</v>
      </c>
      <c r="I142" s="138"/>
      <c r="J142" s="139"/>
      <c r="K142" s="139"/>
      <c r="L142" s="140" t="str">
        <f>IF(I142&lt;&gt;0,((VLOOKUP(I142,'1. Standard_Cost'!$B$4:$D$9,2)+VLOOKUP(I142,'1. Standard_Cost'!$B$4:$D$9,3))*J142*K142),"0")</f>
        <v>0</v>
      </c>
      <c r="M142" s="140">
        <f>L142*'1. Standard_Cost'!$F$4</f>
        <v>0</v>
      </c>
      <c r="N142" s="141"/>
      <c r="O142" s="141"/>
      <c r="P142" s="141"/>
      <c r="Q142" s="141"/>
      <c r="R142" s="142">
        <f>'1. Standard_Cost'!$B$13*N142*P142</f>
        <v>0</v>
      </c>
      <c r="S142" s="142">
        <f>N142*O142*P142*'1. Standard_Cost'!$C$13</f>
        <v>0</v>
      </c>
      <c r="T142" s="142">
        <f>N142*P142*Q142*'1. Standard_Cost'!$D$13</f>
        <v>0</v>
      </c>
      <c r="U142" s="142">
        <f>N142*O142*'1. Standard_Cost'!$E$13</f>
        <v>0</v>
      </c>
      <c r="V142" s="141"/>
      <c r="W142" s="141"/>
      <c r="X142" s="141"/>
      <c r="Y142" s="142">
        <f>+V142*((X142*'1. Standard_Cost'!$B$17)+(W142*X142*'1. Standard_Cost'!$C$17))</f>
        <v>0</v>
      </c>
      <c r="Z142" s="141"/>
      <c r="AA142" s="141"/>
      <c r="AB142" s="142">
        <f>+Z142*'1. Standard_Cost'!$B$21+AA142*'1. Standard_Cost'!$C$21</f>
        <v>0</v>
      </c>
      <c r="AC142" s="143"/>
      <c r="AD142" s="144"/>
      <c r="AE142" s="142">
        <f>SUM(AD142,AC142,AB142,Y142,U142,T142,S142,R142)*'1. Standard_Cost'!$B$29</f>
        <v>0</v>
      </c>
      <c r="AF142" s="142">
        <f t="shared" si="209"/>
        <v>0</v>
      </c>
      <c r="AG142" s="141"/>
      <c r="AH142" s="141"/>
      <c r="AI142" s="141"/>
      <c r="AJ142" s="145"/>
      <c r="AK142" s="145"/>
      <c r="AL142" s="145"/>
      <c r="AM142" s="142">
        <f>AG142*'1. Standard_Cost'!$B$25+'Incremental_Cost Year 5'!AH142*'1. Standard_Cost'!$C$25+'Incremental_Cost Year 5'!AI142*'1. Standard_Cost'!$D$25+'Incremental_Cost Year 5'!AJ142+'Incremental_Cost Year 5'!AL142+AK142</f>
        <v>0</v>
      </c>
      <c r="AN142" s="142">
        <f>AM142*'1. Standard_Cost'!$C$29</f>
        <v>0</v>
      </c>
      <c r="AO142" s="160"/>
      <c r="AQ142" s="20">
        <f t="shared" si="210"/>
        <v>0</v>
      </c>
      <c r="AR142" s="20">
        <f t="shared" si="211"/>
        <v>0</v>
      </c>
      <c r="AS142" s="20">
        <f t="shared" si="212"/>
        <v>0</v>
      </c>
      <c r="AT142" s="20">
        <f t="shared" si="213"/>
        <v>0</v>
      </c>
      <c r="AU142" s="24"/>
      <c r="AV142" s="24">
        <v>0</v>
      </c>
      <c r="AW142" s="24"/>
      <c r="AX142" s="24"/>
      <c r="AY142" s="24"/>
      <c r="AZ142" s="24"/>
      <c r="BA142" s="24"/>
      <c r="BB142" s="25">
        <f t="shared" si="186"/>
        <v>0</v>
      </c>
    </row>
    <row r="143" spans="1:54" ht="15.6" outlineLevel="1">
      <c r="A143" s="132"/>
      <c r="B143" s="136"/>
      <c r="C143" s="201"/>
      <c r="D143" s="84"/>
      <c r="E143" s="84"/>
      <c r="F143" s="84"/>
      <c r="G143" s="83"/>
      <c r="H143" s="209" t="s">
        <v>516</v>
      </c>
      <c r="I143" s="138"/>
      <c r="J143" s="139"/>
      <c r="K143" s="139"/>
      <c r="L143" s="140" t="str">
        <f>IF(I143&lt;&gt;0,((VLOOKUP(I143,'1. Standard_Cost'!$B$4:$D$9,2)+VLOOKUP(I143,'1. Standard_Cost'!$B$4:$D$9,3))*J143*K143),"0")</f>
        <v>0</v>
      </c>
      <c r="M143" s="140">
        <f>L143*'1. Standard_Cost'!$F$4</f>
        <v>0</v>
      </c>
      <c r="N143" s="141"/>
      <c r="O143" s="141"/>
      <c r="P143" s="141"/>
      <c r="Q143" s="141"/>
      <c r="R143" s="142">
        <f>'1. Standard_Cost'!$B$13*N143*P143</f>
        <v>0</v>
      </c>
      <c r="S143" s="142">
        <f>N143*O143*P143*'1. Standard_Cost'!$C$13</f>
        <v>0</v>
      </c>
      <c r="T143" s="142">
        <f>N143*P143*Q143*'1. Standard_Cost'!$D$13</f>
        <v>0</v>
      </c>
      <c r="U143" s="142">
        <f>N143*O143*'1. Standard_Cost'!$E$13</f>
        <v>0</v>
      </c>
      <c r="V143" s="141"/>
      <c r="W143" s="141"/>
      <c r="X143" s="141"/>
      <c r="Y143" s="142">
        <f>+V143*((X143*'1. Standard_Cost'!$B$17)+(W143*X143*'1. Standard_Cost'!$C$17))</f>
        <v>0</v>
      </c>
      <c r="Z143" s="141"/>
      <c r="AA143" s="141"/>
      <c r="AB143" s="142">
        <f>+Z143*'1. Standard_Cost'!$B$21+AA143*'1. Standard_Cost'!$C$21</f>
        <v>0</v>
      </c>
      <c r="AC143" s="143"/>
      <c r="AD143" s="144"/>
      <c r="AE143" s="142">
        <f>SUM(AD143,AC143,AB143,Y143,U143,T143,S143,R143)*'1. Standard_Cost'!$B$29</f>
        <v>0</v>
      </c>
      <c r="AF143" s="142">
        <f t="shared" si="209"/>
        <v>0</v>
      </c>
      <c r="AG143" s="141"/>
      <c r="AH143" s="141"/>
      <c r="AI143" s="141"/>
      <c r="AJ143" s="145"/>
      <c r="AK143" s="145"/>
      <c r="AL143" s="145"/>
      <c r="AM143" s="142">
        <f>AG143*'1. Standard_Cost'!$B$25+'Incremental_Cost Year 5'!AH143*'1. Standard_Cost'!$C$25+'Incremental_Cost Year 5'!AI143*'1. Standard_Cost'!$D$25+'Incremental_Cost Year 5'!AJ143+'Incremental_Cost Year 5'!AL143+AK143</f>
        <v>0</v>
      </c>
      <c r="AN143" s="142">
        <f>AM143*'1. Standard_Cost'!$C$29</f>
        <v>0</v>
      </c>
      <c r="AO143" s="160"/>
      <c r="AQ143" s="20">
        <f t="shared" si="210"/>
        <v>0</v>
      </c>
      <c r="AR143" s="20">
        <f t="shared" si="211"/>
        <v>0</v>
      </c>
      <c r="AS143" s="20">
        <f t="shared" si="212"/>
        <v>0</v>
      </c>
      <c r="AT143" s="20">
        <f t="shared" si="213"/>
        <v>0</v>
      </c>
      <c r="AU143" s="24"/>
      <c r="AV143" s="24">
        <v>0</v>
      </c>
      <c r="AW143" s="24"/>
      <c r="AX143" s="24"/>
      <c r="AY143" s="24"/>
      <c r="AZ143" s="24"/>
      <c r="BA143" s="24"/>
      <c r="BB143" s="25">
        <f t="shared" si="186"/>
        <v>0</v>
      </c>
    </row>
    <row r="144" spans="1:54" ht="15.6" outlineLevel="2">
      <c r="A144" s="132"/>
      <c r="B144" s="136"/>
      <c r="C144" s="201"/>
      <c r="D144" s="84"/>
      <c r="E144" s="84"/>
      <c r="F144" s="84"/>
      <c r="G144" s="83"/>
      <c r="H144" s="209" t="s">
        <v>517</v>
      </c>
      <c r="I144" s="138"/>
      <c r="J144" s="139"/>
      <c r="K144" s="139"/>
      <c r="L144" s="140" t="str">
        <f>IF(I144&lt;&gt;0,((VLOOKUP(I144,'1. Standard_Cost'!$B$4:$D$9,2)+VLOOKUP(I144,'1. Standard_Cost'!$B$4:$D$9,3))*J144*K144),"0")</f>
        <v>0</v>
      </c>
      <c r="M144" s="140">
        <f>L144*'1. Standard_Cost'!$F$4</f>
        <v>0</v>
      </c>
      <c r="N144" s="141"/>
      <c r="O144" s="141"/>
      <c r="P144" s="141"/>
      <c r="Q144" s="141"/>
      <c r="R144" s="142">
        <f>'1. Standard_Cost'!$B$13*N144*P144</f>
        <v>0</v>
      </c>
      <c r="S144" s="142">
        <f>N144*O144*P144*'1. Standard_Cost'!$C$13</f>
        <v>0</v>
      </c>
      <c r="T144" s="142">
        <f>N144*P144*Q144*'1. Standard_Cost'!$D$13</f>
        <v>0</v>
      </c>
      <c r="U144" s="142">
        <f>N144*O144*'1. Standard_Cost'!$E$13</f>
        <v>0</v>
      </c>
      <c r="V144" s="141"/>
      <c r="W144" s="141"/>
      <c r="X144" s="141"/>
      <c r="Y144" s="142">
        <f>+V144*((X144*'1. Standard_Cost'!$B$17)+(W144*X144*'1. Standard_Cost'!$C$17))</f>
        <v>0</v>
      </c>
      <c r="Z144" s="141"/>
      <c r="AA144" s="141"/>
      <c r="AB144" s="142">
        <f>+Z144*'1. Standard_Cost'!$B$21+AA144*'1. Standard_Cost'!$C$21</f>
        <v>0</v>
      </c>
      <c r="AC144" s="143"/>
      <c r="AD144" s="144"/>
      <c r="AE144" s="142">
        <f>SUM(AD144,AC144,AB144,Y144,U144,T144,S144,R144)*'1. Standard_Cost'!$B$29</f>
        <v>0</v>
      </c>
      <c r="AF144" s="142">
        <f t="shared" si="209"/>
        <v>0</v>
      </c>
      <c r="AG144" s="141"/>
      <c r="AH144" s="141"/>
      <c r="AI144" s="141"/>
      <c r="AJ144" s="145"/>
      <c r="AK144" s="145"/>
      <c r="AL144" s="145"/>
      <c r="AM144" s="142">
        <f>AG144*'1. Standard_Cost'!$B$25+'Incremental_Cost Year 5'!AH144*'1. Standard_Cost'!$C$25+'Incremental_Cost Year 5'!AI144*'1. Standard_Cost'!$D$25+'Incremental_Cost Year 5'!AJ144+'Incremental_Cost Year 5'!AL144+AK144</f>
        <v>0</v>
      </c>
      <c r="AN144" s="142">
        <f>AM144*'1. Standard_Cost'!$C$29</f>
        <v>0</v>
      </c>
      <c r="AO144" s="160"/>
      <c r="AQ144" s="20">
        <f t="shared" si="210"/>
        <v>0</v>
      </c>
      <c r="AR144" s="20">
        <f t="shared" si="211"/>
        <v>0</v>
      </c>
      <c r="AS144" s="20">
        <f t="shared" si="212"/>
        <v>0</v>
      </c>
      <c r="AT144" s="20">
        <f t="shared" si="213"/>
        <v>0</v>
      </c>
      <c r="AU144" s="24"/>
      <c r="AV144" s="24">
        <v>0</v>
      </c>
      <c r="AW144" s="24"/>
      <c r="AX144" s="24"/>
      <c r="AY144" s="24"/>
      <c r="AZ144" s="24"/>
      <c r="BA144" s="24"/>
      <c r="BB144" s="25">
        <f t="shared" si="186"/>
        <v>0</v>
      </c>
    </row>
    <row r="145" spans="1:54" ht="15.6" outlineLevel="2">
      <c r="A145" s="132"/>
      <c r="B145" s="136"/>
      <c r="C145" s="201"/>
      <c r="D145" s="84"/>
      <c r="E145" s="84"/>
      <c r="F145" s="84"/>
      <c r="G145" s="83"/>
      <c r="H145" s="209" t="s">
        <v>518</v>
      </c>
      <c r="I145" s="138"/>
      <c r="J145" s="139"/>
      <c r="K145" s="139"/>
      <c r="L145" s="140" t="str">
        <f>IF(I145&lt;&gt;0,((VLOOKUP(I145,'1. Standard_Cost'!$B$4:$D$9,2)+VLOOKUP(I145,'1. Standard_Cost'!$B$4:$D$9,3))*J145*K145),"0")</f>
        <v>0</v>
      </c>
      <c r="M145" s="140">
        <f>L145*'1. Standard_Cost'!$F$4</f>
        <v>0</v>
      </c>
      <c r="N145" s="141"/>
      <c r="O145" s="141"/>
      <c r="P145" s="141"/>
      <c r="Q145" s="141"/>
      <c r="R145" s="142">
        <f>'1. Standard_Cost'!$B$13*N145*P145</f>
        <v>0</v>
      </c>
      <c r="S145" s="142">
        <f>N145*O145*P145*'1. Standard_Cost'!$C$13</f>
        <v>0</v>
      </c>
      <c r="T145" s="142">
        <f>N145*P145*Q145*'1. Standard_Cost'!$D$13</f>
        <v>0</v>
      </c>
      <c r="U145" s="142">
        <f>N145*O145*'1. Standard_Cost'!$E$13</f>
        <v>0</v>
      </c>
      <c r="V145" s="141"/>
      <c r="W145" s="141"/>
      <c r="X145" s="141"/>
      <c r="Y145" s="142">
        <f>+V145*((X145*'1. Standard_Cost'!$B$17)+(W145*X145*'1. Standard_Cost'!$C$17))</f>
        <v>0</v>
      </c>
      <c r="Z145" s="141"/>
      <c r="AA145" s="141"/>
      <c r="AB145" s="142">
        <f>+Z145*'1. Standard_Cost'!$B$21+AA145*'1. Standard_Cost'!$C$21</f>
        <v>0</v>
      </c>
      <c r="AC145" s="143"/>
      <c r="AD145" s="144"/>
      <c r="AE145" s="142">
        <f>SUM(AD145,AC145,AB145,Y145,U145,T145,S145,R145)*'1. Standard_Cost'!$B$29</f>
        <v>0</v>
      </c>
      <c r="AF145" s="142">
        <f t="shared" si="209"/>
        <v>0</v>
      </c>
      <c r="AG145" s="141"/>
      <c r="AH145" s="141"/>
      <c r="AI145" s="141"/>
      <c r="AJ145" s="145"/>
      <c r="AK145" s="145"/>
      <c r="AL145" s="145"/>
      <c r="AM145" s="142">
        <f>AG145*'1. Standard_Cost'!$B$25+'Incremental_Cost Year 5'!AH145*'1. Standard_Cost'!$C$25+'Incremental_Cost Year 5'!AI145*'1. Standard_Cost'!$D$25+'Incremental_Cost Year 5'!AJ145+'Incremental_Cost Year 5'!AL145+AK145</f>
        <v>0</v>
      </c>
      <c r="AN145" s="142">
        <f>AM145*'1. Standard_Cost'!$C$29</f>
        <v>0</v>
      </c>
      <c r="AO145" s="160"/>
      <c r="AQ145" s="20">
        <f t="shared" si="210"/>
        <v>0</v>
      </c>
      <c r="AR145" s="20">
        <f t="shared" si="211"/>
        <v>0</v>
      </c>
      <c r="AS145" s="20">
        <f t="shared" si="212"/>
        <v>0</v>
      </c>
      <c r="AT145" s="20">
        <f t="shared" si="213"/>
        <v>0</v>
      </c>
      <c r="AU145" s="24"/>
      <c r="AV145" s="24">
        <v>0</v>
      </c>
      <c r="AW145" s="24"/>
      <c r="AX145" s="24"/>
      <c r="AY145" s="24"/>
      <c r="AZ145" s="24"/>
      <c r="BA145" s="24"/>
      <c r="BB145" s="25">
        <f t="shared" si="186"/>
        <v>0</v>
      </c>
    </row>
    <row r="146" spans="1:54" ht="27.75" customHeight="1" outlineLevel="2">
      <c r="A146" s="132"/>
      <c r="B146" s="136"/>
      <c r="C146" s="201"/>
      <c r="D146" s="84"/>
      <c r="E146" s="84"/>
      <c r="F146" s="84"/>
      <c r="G146" s="83"/>
      <c r="H146" s="209" t="s">
        <v>519</v>
      </c>
      <c r="I146" s="138"/>
      <c r="J146" s="139"/>
      <c r="K146" s="139"/>
      <c r="L146" s="140" t="str">
        <f>IF(I146&lt;&gt;0,((VLOOKUP(I146,'1. Standard_Cost'!$B$4:$D$9,2)+VLOOKUP(I146,'1. Standard_Cost'!$B$4:$D$9,3))*J146*K146),"0")</f>
        <v>0</v>
      </c>
      <c r="M146" s="140">
        <f>L146*'1. Standard_Cost'!$F$4</f>
        <v>0</v>
      </c>
      <c r="N146" s="141"/>
      <c r="O146" s="141"/>
      <c r="P146" s="141"/>
      <c r="Q146" s="141"/>
      <c r="R146" s="142">
        <f>'1. Standard_Cost'!$B$13*N146*P146</f>
        <v>0</v>
      </c>
      <c r="S146" s="142">
        <f>N146*O146*P146*'1. Standard_Cost'!$C$13</f>
        <v>0</v>
      </c>
      <c r="T146" s="142">
        <f>N146*P146*Q146*'1. Standard_Cost'!$D$13</f>
        <v>0</v>
      </c>
      <c r="U146" s="142">
        <f>N146*O146*'1. Standard_Cost'!$E$13</f>
        <v>0</v>
      </c>
      <c r="V146" s="141"/>
      <c r="W146" s="141"/>
      <c r="X146" s="141"/>
      <c r="Y146" s="142">
        <f>+V146*((X146*'1. Standard_Cost'!$B$17)+(W146*X146*'1. Standard_Cost'!$C$17))</f>
        <v>0</v>
      </c>
      <c r="Z146" s="141"/>
      <c r="AA146" s="141"/>
      <c r="AB146" s="142">
        <f>+Z146*'1. Standard_Cost'!$B$21+AA146*'1. Standard_Cost'!$C$21</f>
        <v>0</v>
      </c>
      <c r="AC146" s="143"/>
      <c r="AD146" s="144"/>
      <c r="AE146" s="142">
        <f>SUM(AD146,AC146,AB146,Y146,U146,T146,S146,R146)*'1. Standard_Cost'!$B$29</f>
        <v>0</v>
      </c>
      <c r="AF146" s="142">
        <f t="shared" si="209"/>
        <v>0</v>
      </c>
      <c r="AG146" s="141"/>
      <c r="AH146" s="141"/>
      <c r="AI146" s="141"/>
      <c r="AJ146" s="145"/>
      <c r="AK146" s="145"/>
      <c r="AL146" s="145"/>
      <c r="AM146" s="142">
        <f>AG146*'1. Standard_Cost'!$B$25+'Incremental_Cost Year 5'!AH146*'1. Standard_Cost'!$C$25+'Incremental_Cost Year 5'!AI146*'1. Standard_Cost'!$D$25+'Incremental_Cost Year 5'!AJ146+'Incremental_Cost Year 5'!AL146+AK146</f>
        <v>0</v>
      </c>
      <c r="AN146" s="142">
        <f>AM146*'1. Standard_Cost'!$C$29</f>
        <v>0</v>
      </c>
      <c r="AO146" s="160"/>
      <c r="AQ146" s="20">
        <f t="shared" si="210"/>
        <v>0</v>
      </c>
      <c r="AR146" s="20">
        <f t="shared" si="211"/>
        <v>0</v>
      </c>
      <c r="AS146" s="20">
        <f t="shared" si="212"/>
        <v>0</v>
      </c>
      <c r="AT146" s="20">
        <f t="shared" si="213"/>
        <v>0</v>
      </c>
      <c r="AU146" s="24"/>
      <c r="AV146" s="24">
        <v>0</v>
      </c>
      <c r="AW146" s="24"/>
      <c r="AX146" s="24"/>
      <c r="AY146" s="24"/>
      <c r="AZ146" s="24"/>
      <c r="BA146" s="24"/>
      <c r="BB146" s="25">
        <f t="shared" si="186"/>
        <v>0</v>
      </c>
    </row>
    <row r="147" spans="1:54" ht="27.6" outlineLevel="1">
      <c r="A147" s="132"/>
      <c r="B147" s="136"/>
      <c r="C147" s="203"/>
      <c r="D147" s="46" t="s">
        <v>581</v>
      </c>
      <c r="E147" s="86" t="s">
        <v>424</v>
      </c>
      <c r="F147" s="88" t="s">
        <v>438</v>
      </c>
      <c r="G147" s="89" t="s">
        <v>434</v>
      </c>
      <c r="H147" s="180" t="s">
        <v>425</v>
      </c>
      <c r="I147" s="146"/>
      <c r="J147" s="146"/>
      <c r="K147" s="146"/>
      <c r="L147" s="147">
        <f>SUM(L130:L146)</f>
        <v>434435</v>
      </c>
      <c r="M147" s="147">
        <f>SUM(M130:M146)</f>
        <v>72550.645000000004</v>
      </c>
      <c r="N147" s="147"/>
      <c r="O147" s="146"/>
      <c r="P147" s="146"/>
      <c r="Q147" s="146"/>
      <c r="R147" s="147">
        <f t="shared" ref="R147:U147" si="214">SUM(R130:R146)</f>
        <v>0</v>
      </c>
      <c r="S147" s="147">
        <f t="shared" si="214"/>
        <v>0</v>
      </c>
      <c r="T147" s="147">
        <f t="shared" si="214"/>
        <v>0</v>
      </c>
      <c r="U147" s="147">
        <f t="shared" si="214"/>
        <v>0</v>
      </c>
      <c r="V147" s="146"/>
      <c r="W147" s="146"/>
      <c r="X147" s="146"/>
      <c r="Y147" s="147">
        <f>SUM(Y130:Y146)</f>
        <v>0</v>
      </c>
      <c r="Z147" s="146"/>
      <c r="AA147" s="146"/>
      <c r="AB147" s="147">
        <f t="shared" ref="AB147:AF147" si="215">SUM(AB130:AB146)</f>
        <v>570000</v>
      </c>
      <c r="AC147" s="147">
        <f t="shared" si="215"/>
        <v>96000</v>
      </c>
      <c r="AD147" s="147">
        <f t="shared" si="215"/>
        <v>0</v>
      </c>
      <c r="AE147" s="147">
        <f t="shared" si="215"/>
        <v>133200</v>
      </c>
      <c r="AF147" s="147">
        <f t="shared" si="215"/>
        <v>799200</v>
      </c>
      <c r="AG147" s="146"/>
      <c r="AH147" s="146"/>
      <c r="AI147" s="146"/>
      <c r="AJ147" s="147">
        <f t="shared" ref="AJ147:AN147" si="216">SUM(AJ130:AJ146)</f>
        <v>0</v>
      </c>
      <c r="AK147" s="147">
        <f t="shared" si="216"/>
        <v>30000</v>
      </c>
      <c r="AL147" s="147">
        <f t="shared" si="216"/>
        <v>0</v>
      </c>
      <c r="AM147" s="147">
        <f t="shared" si="216"/>
        <v>30000</v>
      </c>
      <c r="AN147" s="147">
        <f t="shared" si="216"/>
        <v>4500</v>
      </c>
      <c r="AO147" s="166"/>
      <c r="AP147" s="32"/>
      <c r="AQ147" s="147">
        <f t="shared" ref="AQ147:BB147" si="217">SUM(AQ130:AQ146)</f>
        <v>506985.64499999996</v>
      </c>
      <c r="AR147" s="147">
        <f t="shared" si="217"/>
        <v>799200</v>
      </c>
      <c r="AS147" s="147">
        <f t="shared" si="217"/>
        <v>34500</v>
      </c>
      <c r="AT147" s="147">
        <f t="shared" si="217"/>
        <v>1340685.645</v>
      </c>
      <c r="AU147" s="147">
        <f t="shared" si="217"/>
        <v>353668.09499999997</v>
      </c>
      <c r="AV147" s="147">
        <f t="shared" si="217"/>
        <v>0</v>
      </c>
      <c r="AW147" s="147">
        <f t="shared" si="217"/>
        <v>0</v>
      </c>
      <c r="AX147" s="147">
        <f t="shared" si="217"/>
        <v>0</v>
      </c>
      <c r="AY147" s="147">
        <f t="shared" si="217"/>
        <v>0</v>
      </c>
      <c r="AZ147" s="147">
        <f t="shared" si="217"/>
        <v>0</v>
      </c>
      <c r="BA147" s="147">
        <f t="shared" si="217"/>
        <v>0</v>
      </c>
      <c r="BB147" s="147">
        <f t="shared" si="217"/>
        <v>-987017.55</v>
      </c>
    </row>
    <row r="148" spans="1:54" s="14" customFormat="1">
      <c r="A148" s="135"/>
      <c r="B148" s="226" t="s">
        <v>426</v>
      </c>
      <c r="C148" s="227"/>
      <c r="D148" s="227"/>
      <c r="E148" s="228"/>
      <c r="F148" s="56"/>
      <c r="G148" s="56"/>
      <c r="H148" s="56" t="s">
        <v>300</v>
      </c>
      <c r="I148" s="62"/>
      <c r="J148" s="62"/>
      <c r="K148" s="62"/>
      <c r="L148" s="63">
        <f>SUM(L149,L170)</f>
        <v>1900475</v>
      </c>
      <c r="M148" s="63">
        <f>SUM(M149,M170)</f>
        <v>317379.32500000007</v>
      </c>
      <c r="N148" s="62"/>
      <c r="O148" s="62"/>
      <c r="P148" s="62"/>
      <c r="Q148" s="62"/>
      <c r="R148" s="63">
        <f>SUM(R149,R170)</f>
        <v>60000</v>
      </c>
      <c r="S148" s="63">
        <f>SUM(S149,S170)</f>
        <v>90000</v>
      </c>
      <c r="T148" s="63">
        <f>SUM(T149,T170)</f>
        <v>0</v>
      </c>
      <c r="U148" s="63">
        <f>SUM(U149,U170)</f>
        <v>0</v>
      </c>
      <c r="V148" s="62"/>
      <c r="W148" s="62"/>
      <c r="X148" s="62"/>
      <c r="Y148" s="63">
        <f>SUM(Y149,Y170)</f>
        <v>0</v>
      </c>
      <c r="Z148" s="62"/>
      <c r="AA148" s="62"/>
      <c r="AB148" s="63">
        <f>SUM(AB149,AB170)</f>
        <v>817000</v>
      </c>
      <c r="AC148" s="63">
        <f>SUM(AC149,AC170)</f>
        <v>1528000</v>
      </c>
      <c r="AD148" s="63">
        <f>SUM(AD149,AD170)</f>
        <v>0</v>
      </c>
      <c r="AE148" s="63">
        <f>SUM(AE149,AE170)</f>
        <v>499000</v>
      </c>
      <c r="AF148" s="63">
        <f>SUM(AF149,AF170)</f>
        <v>2994000</v>
      </c>
      <c r="AG148" s="62"/>
      <c r="AH148" s="62"/>
      <c r="AI148" s="62"/>
      <c r="AJ148" s="63">
        <f>SUM(AJ149,AJ170)</f>
        <v>0</v>
      </c>
      <c r="AK148" s="63">
        <f>SUM(AK149,AK170)</f>
        <v>0</v>
      </c>
      <c r="AL148" s="63">
        <f>SUM(AL149,AL170)</f>
        <v>0</v>
      </c>
      <c r="AM148" s="63">
        <f>SUM(AM149,AM170)</f>
        <v>0</v>
      </c>
      <c r="AN148" s="63">
        <f>SUM(AN149,AN170)</f>
        <v>0</v>
      </c>
      <c r="AO148" s="164"/>
      <c r="AQ148" s="63">
        <f t="shared" ref="AQ148:BB148" si="218">SUM(AQ149,AQ170)</f>
        <v>2217854.3249999997</v>
      </c>
      <c r="AR148" s="63">
        <f t="shared" si="218"/>
        <v>2994000</v>
      </c>
      <c r="AS148" s="63">
        <f t="shared" si="218"/>
        <v>0</v>
      </c>
      <c r="AT148" s="63">
        <f t="shared" si="218"/>
        <v>5211854.3249999993</v>
      </c>
      <c r="AU148" s="63">
        <f t="shared" si="218"/>
        <v>3969854.3250000002</v>
      </c>
      <c r="AV148" s="63">
        <f t="shared" si="218"/>
        <v>889200</v>
      </c>
      <c r="AW148" s="63">
        <f t="shared" si="218"/>
        <v>0</v>
      </c>
      <c r="AX148" s="63">
        <f t="shared" si="218"/>
        <v>0</v>
      </c>
      <c r="AY148" s="63">
        <f t="shared" si="218"/>
        <v>0</v>
      </c>
      <c r="AZ148" s="63">
        <f t="shared" si="218"/>
        <v>0</v>
      </c>
      <c r="BA148" s="63">
        <f t="shared" si="218"/>
        <v>0</v>
      </c>
      <c r="BB148" s="63">
        <f t="shared" si="218"/>
        <v>-352800</v>
      </c>
    </row>
    <row r="149" spans="1:54" s="39" customFormat="1">
      <c r="A149" s="148"/>
      <c r="B149" s="149"/>
      <c r="C149" s="224" t="s">
        <v>427</v>
      </c>
      <c r="D149" s="224"/>
      <c r="E149" s="225"/>
      <c r="F149" s="69"/>
      <c r="G149" s="69"/>
      <c r="H149" s="181" t="s">
        <v>301</v>
      </c>
      <c r="I149" s="150"/>
      <c r="J149" s="150"/>
      <c r="K149" s="150"/>
      <c r="L149" s="151">
        <f>SUM(L169)</f>
        <v>769275</v>
      </c>
      <c r="M149" s="151">
        <f>SUM(M169)</f>
        <v>128468.92500000002</v>
      </c>
      <c r="N149" s="150"/>
      <c r="O149" s="150"/>
      <c r="P149" s="150"/>
      <c r="Q149" s="150"/>
      <c r="R149" s="151">
        <f t="shared" ref="R149:U149" si="219">SUM(R169)</f>
        <v>60000</v>
      </c>
      <c r="S149" s="151">
        <f t="shared" si="219"/>
        <v>90000</v>
      </c>
      <c r="T149" s="151">
        <f t="shared" si="219"/>
        <v>0</v>
      </c>
      <c r="U149" s="151">
        <f t="shared" si="219"/>
        <v>0</v>
      </c>
      <c r="V149" s="150"/>
      <c r="W149" s="150"/>
      <c r="X149" s="150"/>
      <c r="Y149" s="151">
        <f>SUM(Y169)</f>
        <v>0</v>
      </c>
      <c r="Z149" s="150"/>
      <c r="AA149" s="150"/>
      <c r="AB149" s="151">
        <f t="shared" ref="AB149:AF149" si="220">SUM(AB169)</f>
        <v>817000</v>
      </c>
      <c r="AC149" s="151">
        <f t="shared" si="220"/>
        <v>1468000</v>
      </c>
      <c r="AD149" s="151">
        <f t="shared" si="220"/>
        <v>0</v>
      </c>
      <c r="AE149" s="151">
        <f t="shared" si="220"/>
        <v>487000</v>
      </c>
      <c r="AF149" s="151">
        <f t="shared" si="220"/>
        <v>2922000</v>
      </c>
      <c r="AG149" s="150"/>
      <c r="AH149" s="150"/>
      <c r="AI149" s="150"/>
      <c r="AJ149" s="151">
        <f t="shared" ref="AJ149:AN149" si="221">SUM(AJ169)</f>
        <v>0</v>
      </c>
      <c r="AK149" s="151">
        <f t="shared" si="221"/>
        <v>0</v>
      </c>
      <c r="AL149" s="151">
        <f t="shared" si="221"/>
        <v>0</v>
      </c>
      <c r="AM149" s="151">
        <f t="shared" si="221"/>
        <v>0</v>
      </c>
      <c r="AN149" s="151">
        <f t="shared" si="221"/>
        <v>0</v>
      </c>
      <c r="AO149" s="167"/>
      <c r="AP149" s="40"/>
      <c r="AQ149" s="151">
        <f t="shared" ref="AQ149:BB149" si="222">SUM(AQ169)</f>
        <v>897743.92499999993</v>
      </c>
      <c r="AR149" s="151">
        <f t="shared" si="222"/>
        <v>2922000</v>
      </c>
      <c r="AS149" s="151">
        <f t="shared" si="222"/>
        <v>0</v>
      </c>
      <c r="AT149" s="151">
        <f t="shared" si="222"/>
        <v>3819743.9249999998</v>
      </c>
      <c r="AU149" s="151">
        <f t="shared" si="222"/>
        <v>2577743.9250000003</v>
      </c>
      <c r="AV149" s="151">
        <f t="shared" si="222"/>
        <v>889200</v>
      </c>
      <c r="AW149" s="151">
        <f t="shared" si="222"/>
        <v>0</v>
      </c>
      <c r="AX149" s="151">
        <f t="shared" si="222"/>
        <v>0</v>
      </c>
      <c r="AY149" s="151">
        <f t="shared" si="222"/>
        <v>0</v>
      </c>
      <c r="AZ149" s="151">
        <f t="shared" si="222"/>
        <v>0</v>
      </c>
      <c r="BA149" s="151">
        <f t="shared" si="222"/>
        <v>0</v>
      </c>
      <c r="BB149" s="151">
        <f t="shared" si="222"/>
        <v>-352800</v>
      </c>
    </row>
    <row r="150" spans="1:54" ht="46.8" outlineLevel="2">
      <c r="A150" s="132"/>
      <c r="B150" s="136"/>
      <c r="C150" s="38"/>
      <c r="D150" s="137"/>
      <c r="E150" s="137"/>
      <c r="F150" s="87"/>
      <c r="G150" s="82"/>
      <c r="H150" s="209" t="s">
        <v>452</v>
      </c>
      <c r="I150" s="138"/>
      <c r="J150" s="139"/>
      <c r="K150" s="139"/>
      <c r="L150" s="140" t="str">
        <f>IF(I150&lt;&gt;0,((VLOOKUP(I150,'1. Standard_Cost'!$B$4:$D$9,2)+VLOOKUP(I150,'1. Standard_Cost'!$B$4:$D$9,3))*J150*K150),"0")</f>
        <v>0</v>
      </c>
      <c r="M150" s="140">
        <f>L150*'1. Standard_Cost'!$F$4</f>
        <v>0</v>
      </c>
      <c r="N150" s="141"/>
      <c r="O150" s="141"/>
      <c r="P150" s="141"/>
      <c r="Q150" s="141"/>
      <c r="R150" s="142">
        <f>'1. Standard_Cost'!$B$13*N150*P150</f>
        <v>0</v>
      </c>
      <c r="S150" s="142">
        <f>N150*O150*P150*'1. Standard_Cost'!$C$13</f>
        <v>0</v>
      </c>
      <c r="T150" s="142">
        <f>N150*P150*Q150*'1. Standard_Cost'!$D$13</f>
        <v>0</v>
      </c>
      <c r="U150" s="142">
        <f>N150*O150*'1. Standard_Cost'!$E$13</f>
        <v>0</v>
      </c>
      <c r="V150" s="141"/>
      <c r="W150" s="141"/>
      <c r="X150" s="141"/>
      <c r="Y150" s="142">
        <f>+V150*((X150*'1. Standard_Cost'!$B$17)+(W150*X150*'1. Standard_Cost'!$C$17))</f>
        <v>0</v>
      </c>
      <c r="Z150" s="141"/>
      <c r="AA150" s="141"/>
      <c r="AB150" s="142">
        <f>+Z150*'1. Standard_Cost'!$B$21+AA150*'1. Standard_Cost'!$C$21</f>
        <v>0</v>
      </c>
      <c r="AC150" s="143"/>
      <c r="AD150" s="144"/>
      <c r="AE150" s="142">
        <f>SUM(AD150,AC150,AB150,Y150,U150,T150,S150,R150)*'1. Standard_Cost'!$B$29</f>
        <v>0</v>
      </c>
      <c r="AF150" s="142">
        <f t="shared" ref="AF150:AF168" si="223">SUM(AE150,AD150,AC150,AB150,Y150,U150,T150,S150,R150)</f>
        <v>0</v>
      </c>
      <c r="AG150" s="141"/>
      <c r="AH150" s="141"/>
      <c r="AI150" s="141"/>
      <c r="AJ150" s="145"/>
      <c r="AK150" s="145"/>
      <c r="AL150" s="145"/>
      <c r="AM150" s="142">
        <f>AG150*'1. Standard_Cost'!$B$25+'Incremental_Cost Year 5'!AH150*'1. Standard_Cost'!$C$25+'Incremental_Cost Year 5'!AI150*'1. Standard_Cost'!$D$25+'Incremental_Cost Year 5'!AJ150+'Incremental_Cost Year 5'!AL150+AK150</f>
        <v>0</v>
      </c>
      <c r="AN150" s="142">
        <f>AM150*'1. Standard_Cost'!$C$29</f>
        <v>0</v>
      </c>
      <c r="AO150" s="160"/>
      <c r="AQ150" s="20">
        <f t="shared" ref="AQ150:AQ168" si="224">L150+M150</f>
        <v>0</v>
      </c>
      <c r="AR150" s="20">
        <f t="shared" ref="AR150:AR168" si="225">AF150</f>
        <v>0</v>
      </c>
      <c r="AS150" s="20">
        <f t="shared" ref="AS150:AS168" si="226">AM150+AN150</f>
        <v>0</v>
      </c>
      <c r="AT150" s="20">
        <f t="shared" ref="AT150:AT168" si="227">SUM(AQ150,AR150,AS150)</f>
        <v>0</v>
      </c>
      <c r="AU150" s="24"/>
      <c r="AV150" s="24"/>
      <c r="AW150" s="24"/>
      <c r="AX150" s="24"/>
      <c r="AY150" s="24"/>
      <c r="AZ150" s="24"/>
      <c r="BA150" s="24"/>
      <c r="BB150" s="25">
        <f t="shared" ref="BB150:BB168" si="228">SUM(AU150:BA150)-AT150</f>
        <v>0</v>
      </c>
    </row>
    <row r="151" spans="1:54" ht="33.6" customHeight="1" outlineLevel="2">
      <c r="A151" s="132"/>
      <c r="B151" s="136"/>
      <c r="C151" s="38"/>
      <c r="D151" s="154"/>
      <c r="E151" s="154"/>
      <c r="F151" s="84"/>
      <c r="G151" s="83"/>
      <c r="H151" s="209" t="s">
        <v>521</v>
      </c>
      <c r="I151" s="138"/>
      <c r="J151" s="139"/>
      <c r="K151" s="139"/>
      <c r="L151" s="140" t="str">
        <f>IF(I151&lt;&gt;0,((VLOOKUP(I151,'1. Standard_Cost'!$B$4:$D$9,2)+VLOOKUP(I151,'1. Standard_Cost'!$B$4:$D$9,3))*J151*K151),"0")</f>
        <v>0</v>
      </c>
      <c r="M151" s="140">
        <f>L151*'1. Standard_Cost'!$F$4</f>
        <v>0</v>
      </c>
      <c r="N151" s="141"/>
      <c r="O151" s="141"/>
      <c r="P151" s="141"/>
      <c r="Q151" s="141"/>
      <c r="R151" s="142">
        <f>'1. Standard_Cost'!$B$13*N151*P151</f>
        <v>0</v>
      </c>
      <c r="S151" s="142">
        <f>N151*O151*P151*'1. Standard_Cost'!$C$13</f>
        <v>0</v>
      </c>
      <c r="T151" s="142">
        <f>N151*P151*Q151*'1. Standard_Cost'!$D$13</f>
        <v>0</v>
      </c>
      <c r="U151" s="142">
        <f>N151*O151*'1. Standard_Cost'!$E$13</f>
        <v>0</v>
      </c>
      <c r="V151" s="141"/>
      <c r="W151" s="141"/>
      <c r="X151" s="141"/>
      <c r="Y151" s="142">
        <f>+V151*((X151*'1. Standard_Cost'!$B$17)+(W151*X151*'1. Standard_Cost'!$C$17))</f>
        <v>0</v>
      </c>
      <c r="Z151" s="141"/>
      <c r="AA151" s="141"/>
      <c r="AB151" s="142">
        <f>+Z151*'1. Standard_Cost'!$B$21+AA151*'1. Standard_Cost'!$C$21</f>
        <v>0</v>
      </c>
      <c r="AC151" s="143">
        <v>1000000</v>
      </c>
      <c r="AD151" s="144"/>
      <c r="AE151" s="142">
        <f>SUM(AD151,AC151,AB151,Y151,U151,T151,S151,R151)*'1. Standard_Cost'!$B$29</f>
        <v>200000</v>
      </c>
      <c r="AF151" s="142">
        <f t="shared" si="223"/>
        <v>1200000</v>
      </c>
      <c r="AG151" s="141"/>
      <c r="AH151" s="141"/>
      <c r="AI151" s="141"/>
      <c r="AJ151" s="145"/>
      <c r="AK151" s="145"/>
      <c r="AL151" s="145"/>
      <c r="AM151" s="142">
        <f>AG151*'1. Standard_Cost'!$B$25+'Incremental_Cost Year 5'!AH151*'1. Standard_Cost'!$C$25+'Incremental_Cost Year 5'!AI151*'1. Standard_Cost'!$D$25+'Incremental_Cost Year 5'!AJ151+'Incremental_Cost Year 5'!AL151+AK151</f>
        <v>0</v>
      </c>
      <c r="AN151" s="142">
        <f>AM151*'1. Standard_Cost'!$C$29</f>
        <v>0</v>
      </c>
      <c r="AO151" s="160"/>
      <c r="AQ151" s="20">
        <f t="shared" si="224"/>
        <v>0</v>
      </c>
      <c r="AR151" s="20">
        <f t="shared" si="225"/>
        <v>1200000</v>
      </c>
      <c r="AS151" s="20">
        <f t="shared" si="226"/>
        <v>0</v>
      </c>
      <c r="AT151" s="20">
        <f t="shared" si="227"/>
        <v>1200000</v>
      </c>
      <c r="AU151" s="24">
        <f>AT151</f>
        <v>1200000</v>
      </c>
      <c r="AV151" s="24"/>
      <c r="AW151" s="24"/>
      <c r="AX151" s="24"/>
      <c r="AY151" s="24"/>
      <c r="AZ151" s="24"/>
      <c r="BA151" s="24"/>
      <c r="BB151" s="25">
        <f t="shared" si="228"/>
        <v>0</v>
      </c>
    </row>
    <row r="152" spans="1:54" ht="33" customHeight="1" outlineLevel="2">
      <c r="A152" s="132"/>
      <c r="B152" s="136"/>
      <c r="C152" s="38"/>
      <c r="D152" s="154"/>
      <c r="E152" s="154"/>
      <c r="F152" s="84"/>
      <c r="G152" s="83"/>
      <c r="H152" s="209" t="s">
        <v>597</v>
      </c>
      <c r="I152" s="138"/>
      <c r="J152" s="139"/>
      <c r="K152" s="139"/>
      <c r="L152" s="140" t="str">
        <f>IF(I152&lt;&gt;0,((VLOOKUP(I152,'1. Standard_Cost'!$B$4:$D$9,2)+VLOOKUP(I152,'1. Standard_Cost'!$B$4:$D$9,3))*J152*K152),"0")</f>
        <v>0</v>
      </c>
      <c r="M152" s="140">
        <f>L152*'1. Standard_Cost'!$F$4</f>
        <v>0</v>
      </c>
      <c r="N152" s="141"/>
      <c r="O152" s="141"/>
      <c r="P152" s="141"/>
      <c r="Q152" s="141"/>
      <c r="R152" s="142">
        <f>'1. Standard_Cost'!$B$13*N152*P152</f>
        <v>0</v>
      </c>
      <c r="S152" s="142">
        <f>N152*O152*P152*'1. Standard_Cost'!$C$13</f>
        <v>0</v>
      </c>
      <c r="T152" s="142">
        <f>N152*P152*Q152*'1. Standard_Cost'!$D$13</f>
        <v>0</v>
      </c>
      <c r="U152" s="142">
        <f>N152*O152*'1. Standard_Cost'!$E$13</f>
        <v>0</v>
      </c>
      <c r="V152" s="141"/>
      <c r="W152" s="141"/>
      <c r="X152" s="141"/>
      <c r="Y152" s="142">
        <f>+V152*((X152*'1. Standard_Cost'!$B$17)+(W152*X152*'1. Standard_Cost'!$C$17))</f>
        <v>0</v>
      </c>
      <c r="Z152" s="141"/>
      <c r="AA152" s="141"/>
      <c r="AB152" s="142">
        <f>+Z152*'1. Standard_Cost'!$B$21+AA152*'1. Standard_Cost'!$C$21</f>
        <v>0</v>
      </c>
      <c r="AC152" s="143">
        <v>50000</v>
      </c>
      <c r="AD152" s="144"/>
      <c r="AE152" s="142">
        <f>SUM(AD152,AC152,AB152,Y152,U152,T152,S152,R152)*'1. Standard_Cost'!$B$29</f>
        <v>10000</v>
      </c>
      <c r="AF152" s="142">
        <f t="shared" si="223"/>
        <v>60000</v>
      </c>
      <c r="AG152" s="141"/>
      <c r="AH152" s="141"/>
      <c r="AI152" s="141"/>
      <c r="AJ152" s="145"/>
      <c r="AK152" s="145"/>
      <c r="AL152" s="145"/>
      <c r="AM152" s="142">
        <f>AG152*'1. Standard_Cost'!$B$25+'Incremental_Cost Year 5'!AH152*'1. Standard_Cost'!$C$25+'Incremental_Cost Year 5'!AI152*'1. Standard_Cost'!$D$25+'Incremental_Cost Year 5'!AJ152+'Incremental_Cost Year 5'!AL152+AK152</f>
        <v>0</v>
      </c>
      <c r="AN152" s="142">
        <f>AM152*'1. Standard_Cost'!$C$29</f>
        <v>0</v>
      </c>
      <c r="AO152" s="160"/>
      <c r="AQ152" s="20">
        <f t="shared" si="224"/>
        <v>0</v>
      </c>
      <c r="AR152" s="20">
        <f t="shared" si="225"/>
        <v>60000</v>
      </c>
      <c r="AS152" s="20">
        <f t="shared" si="226"/>
        <v>0</v>
      </c>
      <c r="AT152" s="20">
        <f t="shared" si="227"/>
        <v>60000</v>
      </c>
      <c r="AU152" s="24"/>
      <c r="AV152" s="24"/>
      <c r="AW152" s="24"/>
      <c r="AX152" s="24"/>
      <c r="AY152" s="24"/>
      <c r="AZ152" s="24"/>
      <c r="BA152" s="24"/>
      <c r="BB152" s="25">
        <f t="shared" si="228"/>
        <v>-60000</v>
      </c>
    </row>
    <row r="153" spans="1:54" ht="31.2" outlineLevel="2">
      <c r="A153" s="132"/>
      <c r="B153" s="136"/>
      <c r="C153" s="38"/>
      <c r="D153" s="154"/>
      <c r="E153" s="154"/>
      <c r="F153" s="84"/>
      <c r="G153" s="83"/>
      <c r="H153" s="209" t="s">
        <v>528</v>
      </c>
      <c r="I153" s="138" t="s">
        <v>4</v>
      </c>
      <c r="J153" s="139">
        <v>0.9</v>
      </c>
      <c r="K153" s="139">
        <v>1</v>
      </c>
      <c r="L153" s="140">
        <f>IF(I153&lt;&gt;0,((VLOOKUP(I153,'1. Standard_Cost'!$B$4:$D$9,2)+VLOOKUP(I153,'1. Standard_Cost'!$B$4:$D$9,3))*J153*K153),"0")</f>
        <v>72675</v>
      </c>
      <c r="M153" s="140">
        <f>L153*'1. Standard_Cost'!$F$4</f>
        <v>12136.725</v>
      </c>
      <c r="N153" s="141"/>
      <c r="O153" s="141"/>
      <c r="P153" s="141"/>
      <c r="Q153" s="141"/>
      <c r="R153" s="142">
        <f>'1. Standard_Cost'!$B$13*N153*P153</f>
        <v>0</v>
      </c>
      <c r="S153" s="142">
        <f>N153*O153*P153*'1. Standard_Cost'!$C$13</f>
        <v>0</v>
      </c>
      <c r="T153" s="142">
        <f>N153*P153*Q153*'1. Standard_Cost'!$D$13</f>
        <v>0</v>
      </c>
      <c r="U153" s="142">
        <f>N153*O153*'1. Standard_Cost'!$E$13</f>
        <v>0</v>
      </c>
      <c r="V153" s="141"/>
      <c r="W153" s="141"/>
      <c r="X153" s="141"/>
      <c r="Y153" s="142">
        <f>+V153*((X153*'1. Standard_Cost'!$B$17)+(W153*X153*'1. Standard_Cost'!$C$17))</f>
        <v>0</v>
      </c>
      <c r="Z153" s="141"/>
      <c r="AA153" s="141"/>
      <c r="AB153" s="142">
        <f>+Z153*'1. Standard_Cost'!$B$21+AA153*'1. Standard_Cost'!$C$21</f>
        <v>0</v>
      </c>
      <c r="AC153" s="143"/>
      <c r="AD153" s="144"/>
      <c r="AE153" s="142">
        <f>SUM(AD153,AC153,AB153,Y153,U153,T153,S153,R153)*'1. Standard_Cost'!$B$29</f>
        <v>0</v>
      </c>
      <c r="AF153" s="142">
        <f t="shared" si="223"/>
        <v>0</v>
      </c>
      <c r="AG153" s="141"/>
      <c r="AH153" s="141"/>
      <c r="AI153" s="141"/>
      <c r="AJ153" s="145"/>
      <c r="AK153" s="145"/>
      <c r="AL153" s="145"/>
      <c r="AM153" s="142">
        <f>AG153*'1. Standard_Cost'!$B$25+'Incremental_Cost Year 5'!AH153*'1. Standard_Cost'!$C$25+'Incremental_Cost Year 5'!AI153*'1. Standard_Cost'!$D$25+'Incremental_Cost Year 5'!AJ153+'Incremental_Cost Year 5'!AL153+AK153</f>
        <v>0</v>
      </c>
      <c r="AN153" s="142">
        <f>AM153*'1. Standard_Cost'!$C$29</f>
        <v>0</v>
      </c>
      <c r="AO153" s="160"/>
      <c r="AQ153" s="20">
        <f t="shared" si="224"/>
        <v>84811.725000000006</v>
      </c>
      <c r="AR153" s="20">
        <f t="shared" si="225"/>
        <v>0</v>
      </c>
      <c r="AS153" s="20">
        <f t="shared" si="226"/>
        <v>0</v>
      </c>
      <c r="AT153" s="20">
        <f t="shared" si="227"/>
        <v>84811.725000000006</v>
      </c>
      <c r="AU153" s="24">
        <f>AT153</f>
        <v>84811.725000000006</v>
      </c>
      <c r="AV153" s="24"/>
      <c r="AW153" s="24"/>
      <c r="AX153" s="24"/>
      <c r="AY153" s="24"/>
      <c r="AZ153" s="24"/>
      <c r="BA153" s="24"/>
      <c r="BB153" s="25">
        <f t="shared" si="228"/>
        <v>0</v>
      </c>
    </row>
    <row r="154" spans="1:54" ht="46.8" outlineLevel="1">
      <c r="A154" s="132"/>
      <c r="B154" s="136"/>
      <c r="C154" s="38"/>
      <c r="D154" s="154"/>
      <c r="E154" s="154"/>
      <c r="F154" s="84"/>
      <c r="G154" s="83"/>
      <c r="H154" s="209" t="s">
        <v>543</v>
      </c>
      <c r="I154" s="138"/>
      <c r="J154" s="139"/>
      <c r="K154" s="139"/>
      <c r="L154" s="140" t="str">
        <f>IF(I154&lt;&gt;0,((VLOOKUP(I154,'1. Standard_Cost'!$B$4:$D$9,2)+VLOOKUP(I154,'1. Standard_Cost'!$B$4:$D$9,3))*J154*K154),"0")</f>
        <v>0</v>
      </c>
      <c r="M154" s="140">
        <f>L154*'1. Standard_Cost'!$F$4</f>
        <v>0</v>
      </c>
      <c r="N154" s="141"/>
      <c r="O154" s="141"/>
      <c r="P154" s="141"/>
      <c r="Q154" s="141"/>
      <c r="R154" s="142">
        <f>'1. Standard_Cost'!$B$13*N154*P154</f>
        <v>0</v>
      </c>
      <c r="S154" s="142">
        <f>N154*O154*P154*'1. Standard_Cost'!$C$13</f>
        <v>0</v>
      </c>
      <c r="T154" s="142">
        <f>N154*P154*Q154*'1. Standard_Cost'!$D$13</f>
        <v>0</v>
      </c>
      <c r="U154" s="142">
        <f>N154*O154*'1. Standard_Cost'!$E$13</f>
        <v>0</v>
      </c>
      <c r="V154" s="141"/>
      <c r="W154" s="141"/>
      <c r="X154" s="141"/>
      <c r="Y154" s="142">
        <f>+V154*((X154*'1. Standard_Cost'!$B$17)+(W154*X154*'1. Standard_Cost'!$C$17))</f>
        <v>0</v>
      </c>
      <c r="Z154" s="141"/>
      <c r="AA154" s="141"/>
      <c r="AB154" s="142">
        <f>+Z154*'1. Standard_Cost'!$B$21+AA154*'1. Standard_Cost'!$C$21</f>
        <v>0</v>
      </c>
      <c r="AC154" s="143"/>
      <c r="AD154" s="144"/>
      <c r="AE154" s="142">
        <f>SUM(AD154,AC154,AB154,Y154,U154,T154,S154,R154)*'1. Standard_Cost'!$B$29</f>
        <v>0</v>
      </c>
      <c r="AF154" s="142">
        <f t="shared" si="223"/>
        <v>0</v>
      </c>
      <c r="AG154" s="141"/>
      <c r="AH154" s="141"/>
      <c r="AI154" s="141"/>
      <c r="AJ154" s="145"/>
      <c r="AK154" s="145"/>
      <c r="AL154" s="145"/>
      <c r="AM154" s="142">
        <f>AG154*'1. Standard_Cost'!$B$25+'Incremental_Cost Year 5'!AH154*'1. Standard_Cost'!$C$25+'Incremental_Cost Year 5'!AI154*'1. Standard_Cost'!$D$25+'Incremental_Cost Year 5'!AJ154+'Incremental_Cost Year 5'!AL154+AK154</f>
        <v>0</v>
      </c>
      <c r="AN154" s="142">
        <f>AM154*'1. Standard_Cost'!$C$29</f>
        <v>0</v>
      </c>
      <c r="AO154" s="160"/>
      <c r="AQ154" s="20">
        <f t="shared" si="224"/>
        <v>0</v>
      </c>
      <c r="AR154" s="20">
        <f t="shared" si="225"/>
        <v>0</v>
      </c>
      <c r="AS154" s="20">
        <f t="shared" si="226"/>
        <v>0</v>
      </c>
      <c r="AT154" s="20">
        <f t="shared" si="227"/>
        <v>0</v>
      </c>
      <c r="AU154" s="24"/>
      <c r="AV154" s="24"/>
      <c r="AW154" s="24"/>
      <c r="AX154" s="24"/>
      <c r="AY154" s="24"/>
      <c r="AZ154" s="24"/>
      <c r="BA154" s="24"/>
      <c r="BB154" s="25">
        <f t="shared" si="228"/>
        <v>0</v>
      </c>
    </row>
    <row r="155" spans="1:54" ht="31.2" outlineLevel="2">
      <c r="A155" s="132"/>
      <c r="B155" s="136"/>
      <c r="C155" s="38"/>
      <c r="D155" s="154"/>
      <c r="E155" s="154"/>
      <c r="F155" s="84"/>
      <c r="G155" s="83"/>
      <c r="H155" s="209" t="s">
        <v>541</v>
      </c>
      <c r="I155" s="138"/>
      <c r="J155" s="139"/>
      <c r="K155" s="139"/>
      <c r="L155" s="140" t="str">
        <f>IF(I155&lt;&gt;0,((VLOOKUP(I155,'1. Standard_Cost'!$B$4:$D$9,2)+VLOOKUP(I155,'1. Standard_Cost'!$B$4:$D$9,3))*J155*K155),"0")</f>
        <v>0</v>
      </c>
      <c r="M155" s="140">
        <f>L155*'1. Standard_Cost'!$F$4</f>
        <v>0</v>
      </c>
      <c r="N155" s="141"/>
      <c r="O155" s="141"/>
      <c r="P155" s="141"/>
      <c r="Q155" s="141"/>
      <c r="R155" s="142">
        <f>'1. Standard_Cost'!$B$13*N155*P155</f>
        <v>0</v>
      </c>
      <c r="S155" s="142">
        <f>N155*O155*P155*'1. Standard_Cost'!$C$13</f>
        <v>0</v>
      </c>
      <c r="T155" s="142">
        <f>N155*P155*Q155*'1. Standard_Cost'!$D$13</f>
        <v>0</v>
      </c>
      <c r="U155" s="142">
        <f>N155*O155*'1. Standard_Cost'!$E$13</f>
        <v>0</v>
      </c>
      <c r="V155" s="141"/>
      <c r="W155" s="141"/>
      <c r="X155" s="141"/>
      <c r="Y155" s="142">
        <f>+V155*((X155*'1. Standard_Cost'!$B$17)+(W155*X155*'1. Standard_Cost'!$C$17))</f>
        <v>0</v>
      </c>
      <c r="Z155" s="141"/>
      <c r="AA155" s="141">
        <v>35</v>
      </c>
      <c r="AB155" s="142">
        <f>+Z155*'1. Standard_Cost'!$B$21+AA155*'1. Standard_Cost'!$C$21</f>
        <v>665000</v>
      </c>
      <c r="AC155" s="143"/>
      <c r="AD155" s="144"/>
      <c r="AE155" s="142">
        <f>SUM(AD155,AC155,AB155,Y155,U155,T155,S155,R155)*'1. Standard_Cost'!$B$29</f>
        <v>133000</v>
      </c>
      <c r="AF155" s="142">
        <f t="shared" si="223"/>
        <v>798000</v>
      </c>
      <c r="AG155" s="141"/>
      <c r="AH155" s="141"/>
      <c r="AI155" s="141"/>
      <c r="AJ155" s="145"/>
      <c r="AK155" s="145"/>
      <c r="AL155" s="145"/>
      <c r="AM155" s="142">
        <f>AG155*'1. Standard_Cost'!$B$25+'Incremental_Cost Year 7'!AH155*'1. Standard_Cost'!$C$25+'Incremental_Cost Year 7'!AI155*'1. Standard_Cost'!$D$25+'Incremental_Cost Year 7'!AJ155+'Incremental_Cost Year 7'!AL155+AK155</f>
        <v>0</v>
      </c>
      <c r="AN155" s="142">
        <f>AM155*'1. Standard_Cost'!$C$29</f>
        <v>0</v>
      </c>
      <c r="AO155" s="160"/>
      <c r="AQ155" s="20">
        <f t="shared" si="224"/>
        <v>0</v>
      </c>
      <c r="AR155" s="20">
        <f t="shared" si="225"/>
        <v>798000</v>
      </c>
      <c r="AS155" s="20">
        <f t="shared" si="226"/>
        <v>0</v>
      </c>
      <c r="AT155" s="20">
        <f t="shared" si="227"/>
        <v>798000</v>
      </c>
      <c r="AU155" s="24"/>
      <c r="AV155" s="24">
        <v>798000</v>
      </c>
      <c r="AW155" s="24"/>
      <c r="AX155" s="24"/>
      <c r="AY155" s="24"/>
      <c r="AZ155" s="24"/>
      <c r="BA155" s="24"/>
      <c r="BB155" s="25">
        <f t="shared" si="228"/>
        <v>0</v>
      </c>
    </row>
    <row r="156" spans="1:54" ht="15.6" outlineLevel="2">
      <c r="A156" s="132"/>
      <c r="B156" s="136"/>
      <c r="C156" s="38"/>
      <c r="D156" s="154"/>
      <c r="E156" s="154"/>
      <c r="F156" s="84"/>
      <c r="G156" s="83"/>
      <c r="H156" s="209" t="s">
        <v>542</v>
      </c>
      <c r="I156" s="138"/>
      <c r="J156" s="139"/>
      <c r="K156" s="139"/>
      <c r="L156" s="140" t="str">
        <f>IF(I156&lt;&gt;0,((VLOOKUP(I156,'1. Standard_Cost'!$B$4:$D$9,2)+VLOOKUP(I156,'1. Standard_Cost'!$B$4:$D$9,3))*J156*K156),"0")</f>
        <v>0</v>
      </c>
      <c r="M156" s="140">
        <f>L156*'1. Standard_Cost'!$F$4</f>
        <v>0</v>
      </c>
      <c r="N156" s="141"/>
      <c r="O156" s="141"/>
      <c r="P156" s="141"/>
      <c r="Q156" s="141"/>
      <c r="R156" s="142">
        <f>'1. Standard_Cost'!$B$13*N156*P156</f>
        <v>0</v>
      </c>
      <c r="S156" s="142">
        <f>N156*O156*P156*'1. Standard_Cost'!$C$13</f>
        <v>0</v>
      </c>
      <c r="T156" s="142">
        <f>N156*P156*Q156*'1. Standard_Cost'!$D$13</f>
        <v>0</v>
      </c>
      <c r="U156" s="142">
        <f>N156*O156*'1. Standard_Cost'!$E$13</f>
        <v>0</v>
      </c>
      <c r="V156" s="141"/>
      <c r="W156" s="141"/>
      <c r="X156" s="141"/>
      <c r="Y156" s="142">
        <f>+V156*((X156*'1. Standard_Cost'!$B$17)+(W156*X156*'1. Standard_Cost'!$C$17))</f>
        <v>0</v>
      </c>
      <c r="Z156" s="141"/>
      <c r="AA156" s="141">
        <v>4</v>
      </c>
      <c r="AB156" s="142">
        <f>+Z156*'1. Standard_Cost'!$B$21+AA156*'1. Standard_Cost'!$C$21</f>
        <v>76000</v>
      </c>
      <c r="AC156" s="143"/>
      <c r="AD156" s="144"/>
      <c r="AE156" s="142">
        <f>SUM(AD156,AC156,AB156,Y156,U156,T156,S156,R156)*'1. Standard_Cost'!$B$29</f>
        <v>15200</v>
      </c>
      <c r="AF156" s="142">
        <f t="shared" si="223"/>
        <v>91200</v>
      </c>
      <c r="AG156" s="141"/>
      <c r="AH156" s="141"/>
      <c r="AI156" s="141"/>
      <c r="AJ156" s="145"/>
      <c r="AK156" s="145"/>
      <c r="AL156" s="145"/>
      <c r="AM156" s="142">
        <f>AG156*'1. Standard_Cost'!$B$25+'Incremental_Cost Year 7'!AH156*'1. Standard_Cost'!$C$25+'Incremental_Cost Year 7'!AI156*'1. Standard_Cost'!$D$25+'Incremental_Cost Year 7'!AJ156+'Incremental_Cost Year 7'!AL156+AK156</f>
        <v>0</v>
      </c>
      <c r="AN156" s="142">
        <f>AM156*'1. Standard_Cost'!$C$29</f>
        <v>0</v>
      </c>
      <c r="AO156" s="160"/>
      <c r="AQ156" s="20">
        <f t="shared" si="224"/>
        <v>0</v>
      </c>
      <c r="AR156" s="20">
        <f t="shared" si="225"/>
        <v>91200</v>
      </c>
      <c r="AS156" s="20">
        <f t="shared" si="226"/>
        <v>0</v>
      </c>
      <c r="AT156" s="20">
        <f t="shared" si="227"/>
        <v>91200</v>
      </c>
      <c r="AU156" s="24"/>
      <c r="AV156" s="24">
        <v>91200</v>
      </c>
      <c r="AW156" s="24"/>
      <c r="AX156" s="24"/>
      <c r="AY156" s="24"/>
      <c r="AZ156" s="24"/>
      <c r="BA156" s="24"/>
      <c r="BB156" s="25">
        <f t="shared" si="228"/>
        <v>0</v>
      </c>
    </row>
    <row r="157" spans="1:54" ht="46.8" outlineLevel="2">
      <c r="A157" s="132"/>
      <c r="B157" s="136"/>
      <c r="C157" s="38"/>
      <c r="D157" s="84"/>
      <c r="E157" s="84"/>
      <c r="F157" s="84"/>
      <c r="G157" s="83"/>
      <c r="H157" s="209" t="s">
        <v>453</v>
      </c>
      <c r="I157" s="138"/>
      <c r="J157" s="139"/>
      <c r="K157" s="139"/>
      <c r="L157" s="140" t="str">
        <f>IF(I157&lt;&gt;0,((VLOOKUP(I157,'1. Standard_Cost'!$B$4:$D$9,2)+VLOOKUP(I157,'1. Standard_Cost'!$B$4:$D$9,3))*J157*K157),"0")</f>
        <v>0</v>
      </c>
      <c r="M157" s="140">
        <f>L157*'1. Standard_Cost'!$F$4</f>
        <v>0</v>
      </c>
      <c r="N157" s="141"/>
      <c r="O157" s="141"/>
      <c r="P157" s="141"/>
      <c r="Q157" s="141"/>
      <c r="R157" s="142">
        <f>'1. Standard_Cost'!$B$13*N157*P157</f>
        <v>0</v>
      </c>
      <c r="S157" s="142">
        <f>N157*O157*P157*'1. Standard_Cost'!$C$13</f>
        <v>0</v>
      </c>
      <c r="T157" s="142">
        <f>N157*P157*Q157*'1. Standard_Cost'!$D$13</f>
        <v>0</v>
      </c>
      <c r="U157" s="142">
        <f>N157*O157*'1. Standard_Cost'!$E$13</f>
        <v>0</v>
      </c>
      <c r="V157" s="141"/>
      <c r="W157" s="141"/>
      <c r="X157" s="141"/>
      <c r="Y157" s="142">
        <f>+V157*((X157*'1. Standard_Cost'!$B$17)+(W157*X157*'1. Standard_Cost'!$C$17))</f>
        <v>0</v>
      </c>
      <c r="Z157" s="141"/>
      <c r="AA157" s="141"/>
      <c r="AB157" s="142">
        <f>+Z157*'1. Standard_Cost'!$B$21+AA157*'1. Standard_Cost'!$C$21</f>
        <v>0</v>
      </c>
      <c r="AC157" s="143"/>
      <c r="AD157" s="144"/>
      <c r="AE157" s="142">
        <f>SUM(AD157,AC157,AB157,Y157,U157,T157,S157,R157)*'1. Standard_Cost'!$B$29</f>
        <v>0</v>
      </c>
      <c r="AF157" s="142">
        <f t="shared" si="223"/>
        <v>0</v>
      </c>
      <c r="AG157" s="141"/>
      <c r="AH157" s="141"/>
      <c r="AI157" s="141"/>
      <c r="AJ157" s="145"/>
      <c r="AK157" s="145"/>
      <c r="AL157" s="145"/>
      <c r="AM157" s="142">
        <f>AG157*'1. Standard_Cost'!$B$25+'Incremental_Cost Year 5'!AH157*'1. Standard_Cost'!$C$25+'Incremental_Cost Year 5'!AI157*'1. Standard_Cost'!$D$25+'Incremental_Cost Year 5'!AJ157+'Incremental_Cost Year 5'!AL157+AK157</f>
        <v>0</v>
      </c>
      <c r="AN157" s="142">
        <f>AM157*'1. Standard_Cost'!$C$29</f>
        <v>0</v>
      </c>
      <c r="AO157" s="160"/>
      <c r="AQ157" s="20">
        <f t="shared" si="224"/>
        <v>0</v>
      </c>
      <c r="AR157" s="20">
        <f t="shared" si="225"/>
        <v>0</v>
      </c>
      <c r="AS157" s="20">
        <f t="shared" si="226"/>
        <v>0</v>
      </c>
      <c r="AT157" s="20">
        <f t="shared" si="227"/>
        <v>0</v>
      </c>
      <c r="AU157" s="24"/>
      <c r="AV157" s="24"/>
      <c r="AW157" s="24"/>
      <c r="AX157" s="24"/>
      <c r="AY157" s="24"/>
      <c r="AZ157" s="24"/>
      <c r="BA157" s="24"/>
      <c r="BB157" s="25">
        <f t="shared" si="228"/>
        <v>0</v>
      </c>
    </row>
    <row r="158" spans="1:54" ht="15.6" outlineLevel="2">
      <c r="A158" s="132"/>
      <c r="B158" s="136"/>
      <c r="C158" s="38"/>
      <c r="D158" s="84"/>
      <c r="E158" s="84"/>
      <c r="F158" s="84"/>
      <c r="G158" s="83"/>
      <c r="H158" s="220" t="s">
        <v>522</v>
      </c>
      <c r="I158" s="138"/>
      <c r="J158" s="139"/>
      <c r="K158" s="139"/>
      <c r="L158" s="140" t="str">
        <f>IF(I158&lt;&gt;0,((VLOOKUP(I158,'1. Standard_Cost'!$B$4:$D$9,2)+VLOOKUP(I158,'1. Standard_Cost'!$B$4:$D$9,3))*J158*K158),"0")</f>
        <v>0</v>
      </c>
      <c r="M158" s="140">
        <f>L158*'1. Standard_Cost'!$F$4</f>
        <v>0</v>
      </c>
      <c r="N158" s="141"/>
      <c r="O158" s="141"/>
      <c r="P158" s="141"/>
      <c r="Q158" s="141"/>
      <c r="R158" s="142">
        <f>'1. Standard_Cost'!$B$13*N158*P158</f>
        <v>0</v>
      </c>
      <c r="S158" s="142">
        <f>N158*O158*P158*'1. Standard_Cost'!$C$13</f>
        <v>0</v>
      </c>
      <c r="T158" s="142">
        <f>N158*P158*Q158*'1. Standard_Cost'!$D$13</f>
        <v>0</v>
      </c>
      <c r="U158" s="142">
        <f>N158*O158*'1. Standard_Cost'!$E$13</f>
        <v>0</v>
      </c>
      <c r="V158" s="141"/>
      <c r="W158" s="141"/>
      <c r="X158" s="141"/>
      <c r="Y158" s="142">
        <f>+V158*((X158*'1. Standard_Cost'!$B$17)+(W158*X158*'1. Standard_Cost'!$C$17))</f>
        <v>0</v>
      </c>
      <c r="Z158" s="141"/>
      <c r="AA158" s="141"/>
      <c r="AB158" s="142">
        <f>+Z158*'1. Standard_Cost'!$B$21+AA158*'1. Standard_Cost'!$C$21</f>
        <v>0</v>
      </c>
      <c r="AC158" s="143"/>
      <c r="AD158" s="144"/>
      <c r="AE158" s="142">
        <f>SUM(AD158,AC158,AB158,Y158,U158,T158,S158,R158)*'1. Standard_Cost'!$B$29</f>
        <v>0</v>
      </c>
      <c r="AF158" s="142">
        <f t="shared" si="223"/>
        <v>0</v>
      </c>
      <c r="AG158" s="141"/>
      <c r="AH158" s="141"/>
      <c r="AI158" s="141"/>
      <c r="AJ158" s="145"/>
      <c r="AK158" s="145"/>
      <c r="AL158" s="145"/>
      <c r="AM158" s="142">
        <f>AG158*'1. Standard_Cost'!$B$25+'Incremental_Cost Year 5'!AH158*'1. Standard_Cost'!$C$25+'Incremental_Cost Year 5'!AI158*'1. Standard_Cost'!$D$25+'Incremental_Cost Year 5'!AJ158+'Incremental_Cost Year 5'!AL158+AK158</f>
        <v>0</v>
      </c>
      <c r="AN158" s="142">
        <f>AM158*'1. Standard_Cost'!$C$29</f>
        <v>0</v>
      </c>
      <c r="AO158" s="160"/>
      <c r="AQ158" s="20">
        <f t="shared" si="224"/>
        <v>0</v>
      </c>
      <c r="AR158" s="20">
        <f t="shared" si="225"/>
        <v>0</v>
      </c>
      <c r="AS158" s="20">
        <f t="shared" si="226"/>
        <v>0</v>
      </c>
      <c r="AT158" s="20">
        <f t="shared" si="227"/>
        <v>0</v>
      </c>
      <c r="AU158" s="24"/>
      <c r="AV158" s="24"/>
      <c r="AW158" s="24"/>
      <c r="AX158" s="24"/>
      <c r="AY158" s="24"/>
      <c r="AZ158" s="24"/>
      <c r="BA158" s="24"/>
      <c r="BB158" s="25">
        <f t="shared" si="228"/>
        <v>0</v>
      </c>
    </row>
    <row r="159" spans="1:54" ht="31.2" outlineLevel="1">
      <c r="A159" s="132"/>
      <c r="B159" s="136"/>
      <c r="C159" s="38"/>
      <c r="D159" s="84"/>
      <c r="E159" s="84"/>
      <c r="F159" s="84"/>
      <c r="G159" s="83"/>
      <c r="H159" s="209" t="s">
        <v>524</v>
      </c>
      <c r="I159" s="138"/>
      <c r="J159" s="139"/>
      <c r="K159" s="139"/>
      <c r="L159" s="140" t="str">
        <f>IF(I159&lt;&gt;0,((VLOOKUP(I159,'1. Standard_Cost'!$B$4:$D$9,2)+VLOOKUP(I159,'1. Standard_Cost'!$B$4:$D$9,3))*J159*K159),"0")</f>
        <v>0</v>
      </c>
      <c r="M159" s="140">
        <f>L159*'1. Standard_Cost'!$F$4</f>
        <v>0</v>
      </c>
      <c r="N159" s="141">
        <v>2</v>
      </c>
      <c r="O159" s="141">
        <v>2</v>
      </c>
      <c r="P159" s="141">
        <v>15</v>
      </c>
      <c r="Q159" s="141"/>
      <c r="R159" s="142">
        <f>'1. Standard_Cost'!$B$13*N159*P159</f>
        <v>60000</v>
      </c>
      <c r="S159" s="142">
        <f>N159*O159*P159*'1. Standard_Cost'!$C$13</f>
        <v>90000</v>
      </c>
      <c r="T159" s="142">
        <f>N159*P159*Q159*'1. Standard_Cost'!$D$13</f>
        <v>0</v>
      </c>
      <c r="U159" s="142">
        <f>N159*O159*'1. Standard_Cost'!$F$13</f>
        <v>0</v>
      </c>
      <c r="V159" s="141"/>
      <c r="W159" s="141"/>
      <c r="X159" s="141"/>
      <c r="Y159" s="142">
        <f>+V159*((X159*'1. Standard_Cost'!$B$17)+(W159*X159*'1. Standard_Cost'!$C$17))</f>
        <v>0</v>
      </c>
      <c r="Z159" s="141"/>
      <c r="AA159" s="141"/>
      <c r="AB159" s="142">
        <f>+Z159*'1. Standard_Cost'!$B$21+AA159*'1. Standard_Cost'!$C$21</f>
        <v>0</v>
      </c>
      <c r="AC159" s="143">
        <f>30*2*300</f>
        <v>18000</v>
      </c>
      <c r="AD159" s="144"/>
      <c r="AE159" s="142">
        <f>SUM(AD159,AC159,AB159,Y159,U159,T159,S159,R159)*'1. Standard_Cost'!$B$29</f>
        <v>33600</v>
      </c>
      <c r="AF159" s="142">
        <f t="shared" si="223"/>
        <v>201600</v>
      </c>
      <c r="AG159" s="141"/>
      <c r="AH159" s="141"/>
      <c r="AI159" s="141"/>
      <c r="AJ159" s="145"/>
      <c r="AK159" s="145"/>
      <c r="AL159" s="145"/>
      <c r="AM159" s="142">
        <f>AG159*'1. Standard_Cost'!$B$25+'Incremental_Cost Year 5'!AH159*'1. Standard_Cost'!$C$25+'Incremental_Cost Year 5'!AI159*'1. Standard_Cost'!$D$25+'Incremental_Cost Year 5'!AJ159+'Incremental_Cost Year 5'!AL159+AK159</f>
        <v>0</v>
      </c>
      <c r="AN159" s="142">
        <f>AM159*'1. Standard_Cost'!$C$29</f>
        <v>0</v>
      </c>
      <c r="AO159" s="160"/>
      <c r="AQ159" s="20">
        <f t="shared" si="224"/>
        <v>0</v>
      </c>
      <c r="AR159" s="20">
        <f t="shared" si="225"/>
        <v>201600</v>
      </c>
      <c r="AS159" s="20">
        <f t="shared" si="226"/>
        <v>0</v>
      </c>
      <c r="AT159" s="20">
        <f t="shared" si="227"/>
        <v>201600</v>
      </c>
      <c r="AU159" s="24"/>
      <c r="AV159" s="24"/>
      <c r="AW159" s="24"/>
      <c r="AX159" s="24"/>
      <c r="AY159" s="24"/>
      <c r="AZ159" s="24"/>
      <c r="BA159" s="24"/>
      <c r="BB159" s="25">
        <f t="shared" si="228"/>
        <v>-201600</v>
      </c>
    </row>
    <row r="160" spans="1:54" ht="15.6" outlineLevel="2">
      <c r="A160" s="132"/>
      <c r="B160" s="136"/>
      <c r="C160" s="38"/>
      <c r="D160" s="84"/>
      <c r="E160" s="84"/>
      <c r="F160" s="84"/>
      <c r="G160" s="83"/>
      <c r="H160" s="209" t="s">
        <v>525</v>
      </c>
      <c r="I160" s="138"/>
      <c r="J160" s="139"/>
      <c r="K160" s="139"/>
      <c r="L160" s="140" t="str">
        <f>IF(I160&lt;&gt;0,((VLOOKUP(I160,'1. Standard_Cost'!$B$4:$D$9,2)+VLOOKUP(I160,'1. Standard_Cost'!$B$4:$D$9,3))*J160*K160),"0")</f>
        <v>0</v>
      </c>
      <c r="M160" s="140">
        <f>L160*'1. Standard_Cost'!$F$4</f>
        <v>0</v>
      </c>
      <c r="N160" s="141"/>
      <c r="O160" s="141"/>
      <c r="P160" s="141"/>
      <c r="Q160" s="141"/>
      <c r="R160" s="142">
        <f>'1. Standard_Cost'!$B$13*N160*P160</f>
        <v>0</v>
      </c>
      <c r="S160" s="142">
        <f>N160*O160*P160*'1. Standard_Cost'!$C$13</f>
        <v>0</v>
      </c>
      <c r="T160" s="142">
        <f>N160*P160*Q160*'1. Standard_Cost'!$D$13</f>
        <v>0</v>
      </c>
      <c r="U160" s="142">
        <f>N160*O160*'1. Standard_Cost'!$E$13</f>
        <v>0</v>
      </c>
      <c r="V160" s="141"/>
      <c r="W160" s="141"/>
      <c r="X160" s="141"/>
      <c r="Y160" s="142">
        <f>+V160*((X160*'1. Standard_Cost'!$B$17)+(W160*X160*'1. Standard_Cost'!$C$17))</f>
        <v>0</v>
      </c>
      <c r="Z160" s="141"/>
      <c r="AA160" s="141">
        <v>4</v>
      </c>
      <c r="AB160" s="142">
        <f>+Z160*'1. Standard_Cost'!$B$21+AA160*'1. Standard_Cost'!$C$21</f>
        <v>76000</v>
      </c>
      <c r="AC160" s="143"/>
      <c r="AD160" s="144"/>
      <c r="AE160" s="142">
        <f>SUM(AD160,AC160,AB160,Y160,U160,T160,S160,R160)*'1. Standard_Cost'!$B$29</f>
        <v>15200</v>
      </c>
      <c r="AF160" s="142">
        <f t="shared" si="223"/>
        <v>91200</v>
      </c>
      <c r="AG160" s="141"/>
      <c r="AH160" s="141"/>
      <c r="AI160" s="141"/>
      <c r="AJ160" s="145"/>
      <c r="AK160" s="145"/>
      <c r="AL160" s="145"/>
      <c r="AM160" s="142">
        <f>AG160*'1. Standard_Cost'!$B$25+'Incremental_Cost Year 5'!AH160*'1. Standard_Cost'!$C$25+'Incremental_Cost Year 5'!AI160*'1. Standard_Cost'!$D$25+'Incremental_Cost Year 5'!AJ160+'Incremental_Cost Year 5'!AL160+AK160</f>
        <v>0</v>
      </c>
      <c r="AN160" s="142">
        <f>AM160*'1. Standard_Cost'!$C$29</f>
        <v>0</v>
      </c>
      <c r="AO160" s="160"/>
      <c r="AQ160" s="20">
        <f t="shared" si="224"/>
        <v>0</v>
      </c>
      <c r="AR160" s="20">
        <f t="shared" si="225"/>
        <v>91200</v>
      </c>
      <c r="AS160" s="20">
        <f t="shared" si="226"/>
        <v>0</v>
      </c>
      <c r="AT160" s="20">
        <f t="shared" si="227"/>
        <v>91200</v>
      </c>
      <c r="AU160" s="24"/>
      <c r="AV160" s="24"/>
      <c r="AW160" s="24"/>
      <c r="AX160" s="24"/>
      <c r="AY160" s="24"/>
      <c r="AZ160" s="24"/>
      <c r="BA160" s="24"/>
      <c r="BB160" s="25">
        <f t="shared" si="228"/>
        <v>-91200</v>
      </c>
    </row>
    <row r="161" spans="1:54" ht="62.4" outlineLevel="2">
      <c r="A161" s="132"/>
      <c r="B161" s="136"/>
      <c r="C161" s="38"/>
      <c r="D161" s="84"/>
      <c r="E161" s="84"/>
      <c r="F161" s="84"/>
      <c r="G161" s="83"/>
      <c r="H161" s="209" t="s">
        <v>454</v>
      </c>
      <c r="I161" s="138"/>
      <c r="J161" s="139"/>
      <c r="K161" s="139"/>
      <c r="L161" s="140" t="str">
        <f>IF(I161&lt;&gt;0,((VLOOKUP(I161,'1. Standard_Cost'!$B$4:$D$9,2)+VLOOKUP(I161,'1. Standard_Cost'!$B$4:$D$9,3))*J161*K161),"0")</f>
        <v>0</v>
      </c>
      <c r="M161" s="140">
        <f>L161*'1. Standard_Cost'!$F$4</f>
        <v>0</v>
      </c>
      <c r="N161" s="141"/>
      <c r="O161" s="141"/>
      <c r="P161" s="141"/>
      <c r="Q161" s="141"/>
      <c r="R161" s="142">
        <f>'1. Standard_Cost'!$B$13*N161*P161</f>
        <v>0</v>
      </c>
      <c r="S161" s="142">
        <f>N161*O161*P161*'1. Standard_Cost'!$C$13</f>
        <v>0</v>
      </c>
      <c r="T161" s="142">
        <f>N161*P161*Q161*'1. Standard_Cost'!$D$13</f>
        <v>0</v>
      </c>
      <c r="U161" s="142">
        <f>N161*O161*'1. Standard_Cost'!$E$13</f>
        <v>0</v>
      </c>
      <c r="V161" s="141"/>
      <c r="W161" s="141"/>
      <c r="X161" s="141"/>
      <c r="Y161" s="142">
        <f>+V161*((X161*'1. Standard_Cost'!$B$17)+(W161*X161*'1. Standard_Cost'!$C$17))</f>
        <v>0</v>
      </c>
      <c r="Z161" s="141"/>
      <c r="AA161" s="141"/>
      <c r="AB161" s="142">
        <f>+Z161*'1. Standard_Cost'!$B$21+AA161*'1. Standard_Cost'!$C$21</f>
        <v>0</v>
      </c>
      <c r="AC161" s="143"/>
      <c r="AD161" s="144"/>
      <c r="AE161" s="142">
        <f>SUM(AD161,AC161,AB161,Y161,U161,T161,S161,R161)*'1. Standard_Cost'!$B$29</f>
        <v>0</v>
      </c>
      <c r="AF161" s="142">
        <f t="shared" si="223"/>
        <v>0</v>
      </c>
      <c r="AG161" s="141"/>
      <c r="AH161" s="141"/>
      <c r="AI161" s="141"/>
      <c r="AJ161" s="145"/>
      <c r="AK161" s="145"/>
      <c r="AL161" s="145"/>
      <c r="AM161" s="142">
        <f>AG161*'1. Standard_Cost'!$B$25+'Incremental_Cost Year 5'!AH161*'1. Standard_Cost'!$C$25+'Incremental_Cost Year 5'!AI161*'1. Standard_Cost'!$D$25+'Incremental_Cost Year 5'!AJ161+'Incremental_Cost Year 5'!AL161+AK161</f>
        <v>0</v>
      </c>
      <c r="AN161" s="142">
        <f>AM161*'1. Standard_Cost'!$C$29</f>
        <v>0</v>
      </c>
      <c r="AO161" s="160"/>
      <c r="AQ161" s="20">
        <f t="shared" si="224"/>
        <v>0</v>
      </c>
      <c r="AR161" s="20">
        <f t="shared" si="225"/>
        <v>0</v>
      </c>
      <c r="AS161" s="20">
        <f t="shared" si="226"/>
        <v>0</v>
      </c>
      <c r="AT161" s="20">
        <f t="shared" si="227"/>
        <v>0</v>
      </c>
      <c r="AU161" s="24"/>
      <c r="AV161" s="24"/>
      <c r="AW161" s="24"/>
      <c r="AX161" s="24"/>
      <c r="AY161" s="24"/>
      <c r="AZ161" s="24"/>
      <c r="BA161" s="24"/>
      <c r="BB161" s="25">
        <f t="shared" si="228"/>
        <v>0</v>
      </c>
    </row>
    <row r="162" spans="1:54" ht="26.4" customHeight="1" outlineLevel="2">
      <c r="A162" s="132"/>
      <c r="B162" s="136"/>
      <c r="C162" s="38"/>
      <c r="D162" s="84"/>
      <c r="E162" s="84"/>
      <c r="F162" s="84"/>
      <c r="G162" s="83"/>
      <c r="H162" s="209" t="s">
        <v>526</v>
      </c>
      <c r="I162" s="138" t="s">
        <v>4</v>
      </c>
      <c r="J162" s="139">
        <v>6</v>
      </c>
      <c r="K162" s="139">
        <v>1</v>
      </c>
      <c r="L162" s="140">
        <f>IF(I162&lt;&gt;0,((VLOOKUP(I162,'1. Standard_Cost'!$B$4:$D$9,2)+VLOOKUP(I162,'1. Standard_Cost'!$B$4:$D$9,3))*J162*K162),"0")</f>
        <v>484500</v>
      </c>
      <c r="M162" s="140">
        <f>L162*'1. Standard_Cost'!$F$4</f>
        <v>80911.5</v>
      </c>
      <c r="N162" s="141"/>
      <c r="O162" s="141"/>
      <c r="P162" s="141"/>
      <c r="Q162" s="141"/>
      <c r="R162" s="142">
        <f>'1. Standard_Cost'!$B$13*N162*P162</f>
        <v>0</v>
      </c>
      <c r="S162" s="142">
        <f>N162*O162*P162*'1. Standard_Cost'!$C$13</f>
        <v>0</v>
      </c>
      <c r="T162" s="142">
        <f>N162*P162*Q162*'1. Standard_Cost'!$D$13</f>
        <v>0</v>
      </c>
      <c r="U162" s="142">
        <f>N162*O162*'1. Standard_Cost'!$E$13</f>
        <v>0</v>
      </c>
      <c r="V162" s="141"/>
      <c r="W162" s="141"/>
      <c r="X162" s="141"/>
      <c r="Y162" s="142">
        <f>+V162*((X162*'1. Standard_Cost'!$B$17)+(W162*X162*'1. Standard_Cost'!$C$17))</f>
        <v>0</v>
      </c>
      <c r="Z162" s="141"/>
      <c r="AA162" s="141"/>
      <c r="AB162" s="142">
        <f>+Z162*'1. Standard_Cost'!$B$21+AA162*'1. Standard_Cost'!$C$21</f>
        <v>0</v>
      </c>
      <c r="AC162" s="143"/>
      <c r="AD162" s="144"/>
      <c r="AE162" s="142">
        <f>SUM(AD162,AC162,AB162,Y162,U162,T162,S162,R162)*'1. Standard_Cost'!$B$29</f>
        <v>0</v>
      </c>
      <c r="AF162" s="142">
        <f t="shared" si="223"/>
        <v>0</v>
      </c>
      <c r="AG162" s="141"/>
      <c r="AH162" s="141"/>
      <c r="AI162" s="141"/>
      <c r="AJ162" s="145"/>
      <c r="AK162" s="145"/>
      <c r="AL162" s="145"/>
      <c r="AM162" s="142">
        <f>AG162*'1. Standard_Cost'!$B$25+'Incremental_Cost Year 5'!AH162*'1. Standard_Cost'!$C$25+'Incremental_Cost Year 5'!AI162*'1. Standard_Cost'!$D$25+'Incremental_Cost Year 5'!AJ162+'Incremental_Cost Year 5'!AL162+AK162</f>
        <v>0</v>
      </c>
      <c r="AN162" s="142">
        <f>AM162*'1. Standard_Cost'!$C$29</f>
        <v>0</v>
      </c>
      <c r="AO162" s="160"/>
      <c r="AQ162" s="20">
        <f t="shared" si="224"/>
        <v>565411.5</v>
      </c>
      <c r="AR162" s="20">
        <f t="shared" si="225"/>
        <v>0</v>
      </c>
      <c r="AS162" s="20">
        <f t="shared" si="226"/>
        <v>0</v>
      </c>
      <c r="AT162" s="20">
        <f t="shared" si="227"/>
        <v>565411.5</v>
      </c>
      <c r="AU162" s="24">
        <f>AT162</f>
        <v>565411.5</v>
      </c>
      <c r="AV162" s="24"/>
      <c r="AW162" s="24"/>
      <c r="AX162" s="24"/>
      <c r="AY162" s="24"/>
      <c r="AZ162" s="24"/>
      <c r="BA162" s="24"/>
      <c r="BB162" s="25">
        <f t="shared" si="228"/>
        <v>0</v>
      </c>
    </row>
    <row r="163" spans="1:54" ht="26.4" customHeight="1" outlineLevel="2">
      <c r="A163" s="132"/>
      <c r="B163" s="136"/>
      <c r="C163" s="38"/>
      <c r="D163" s="84"/>
      <c r="E163" s="84"/>
      <c r="F163" s="84"/>
      <c r="G163" s="83"/>
      <c r="H163" s="209" t="s">
        <v>529</v>
      </c>
      <c r="I163" s="138" t="s">
        <v>5</v>
      </c>
      <c r="J163" s="139">
        <v>1</v>
      </c>
      <c r="K163" s="139">
        <v>2</v>
      </c>
      <c r="L163" s="140">
        <f>IF(I163&lt;&gt;0,((VLOOKUP(I163,'1. Standard_Cost'!$B$4:$D$9,2)+VLOOKUP(I163,'1. Standard_Cost'!$B$4:$D$9,3))*J163*K163),"0")</f>
        <v>141400</v>
      </c>
      <c r="M163" s="140">
        <f>L163*'1. Standard_Cost'!$F$4</f>
        <v>23613.800000000003</v>
      </c>
      <c r="N163" s="141"/>
      <c r="O163" s="141"/>
      <c r="P163" s="141"/>
      <c r="Q163" s="141"/>
      <c r="R163" s="142">
        <f>'1. Standard_Cost'!$B$13*N163*P163</f>
        <v>0</v>
      </c>
      <c r="S163" s="142">
        <f>N163*O163*P163*'1. Standard_Cost'!$C$13</f>
        <v>0</v>
      </c>
      <c r="T163" s="142">
        <f>N163*P163*Q163*'1. Standard_Cost'!$D$13</f>
        <v>0</v>
      </c>
      <c r="U163" s="142">
        <f>N163*O163*'1. Standard_Cost'!$E$13</f>
        <v>0</v>
      </c>
      <c r="V163" s="141"/>
      <c r="W163" s="141"/>
      <c r="X163" s="141"/>
      <c r="Y163" s="142">
        <f>+V163*((X163*'1. Standard_Cost'!$B$17)+(W163*X163*'1. Standard_Cost'!$C$17))</f>
        <v>0</v>
      </c>
      <c r="Z163" s="141"/>
      <c r="AA163" s="141"/>
      <c r="AB163" s="142">
        <f>+Z163*'1. Standard_Cost'!$B$21+AA163*'1. Standard_Cost'!$C$21</f>
        <v>0</v>
      </c>
      <c r="AC163" s="143"/>
      <c r="AD163" s="144"/>
      <c r="AE163" s="142">
        <f>SUM(AD163,AC163,AB163,Y163,U163,T163,S163,R163)*'1. Standard_Cost'!$B$29</f>
        <v>0</v>
      </c>
      <c r="AF163" s="142">
        <f t="shared" si="223"/>
        <v>0</v>
      </c>
      <c r="AG163" s="141"/>
      <c r="AH163" s="141"/>
      <c r="AI163" s="141"/>
      <c r="AJ163" s="145"/>
      <c r="AK163" s="145"/>
      <c r="AL163" s="145"/>
      <c r="AM163" s="142">
        <f>AG163*'1. Standard_Cost'!$B$25+'Incremental_Cost Year 5'!AH163*'1. Standard_Cost'!$C$25+'Incremental_Cost Year 5'!AI163*'1. Standard_Cost'!$D$25+'Incremental_Cost Year 5'!AJ163+'Incremental_Cost Year 5'!AL163+AK163</f>
        <v>0</v>
      </c>
      <c r="AN163" s="142">
        <f>AM163*'1. Standard_Cost'!$C$29</f>
        <v>0</v>
      </c>
      <c r="AO163" s="160"/>
      <c r="AQ163" s="20">
        <f t="shared" si="224"/>
        <v>165013.79999999999</v>
      </c>
      <c r="AR163" s="20">
        <f t="shared" si="225"/>
        <v>0</v>
      </c>
      <c r="AS163" s="20">
        <f t="shared" si="226"/>
        <v>0</v>
      </c>
      <c r="AT163" s="20">
        <f t="shared" si="227"/>
        <v>165013.79999999999</v>
      </c>
      <c r="AU163" s="24">
        <f>AT163</f>
        <v>165013.79999999999</v>
      </c>
      <c r="AV163" s="24"/>
      <c r="AW163" s="24"/>
      <c r="AX163" s="24"/>
      <c r="AY163" s="24"/>
      <c r="AZ163" s="24"/>
      <c r="BA163" s="24"/>
      <c r="BB163" s="25">
        <f t="shared" si="228"/>
        <v>0</v>
      </c>
    </row>
    <row r="164" spans="1:54" ht="78" outlineLevel="1">
      <c r="A164" s="132"/>
      <c r="B164" s="136"/>
      <c r="C164" s="38"/>
      <c r="D164" s="84"/>
      <c r="E164" s="84"/>
      <c r="F164" s="84"/>
      <c r="G164" s="83"/>
      <c r="H164" s="209" t="s">
        <v>455</v>
      </c>
      <c r="I164" s="138"/>
      <c r="J164" s="139"/>
      <c r="K164" s="139"/>
      <c r="L164" s="140" t="str">
        <f>IF(I164&lt;&gt;0,((VLOOKUP(I164,'1. Standard_Cost'!$B$4:$D$9,2)+VLOOKUP(I164,'1. Standard_Cost'!$B$4:$D$9,3))*J164*K164),"0")</f>
        <v>0</v>
      </c>
      <c r="M164" s="140">
        <f>L164*'1. Standard_Cost'!$F$4</f>
        <v>0</v>
      </c>
      <c r="N164" s="141"/>
      <c r="O164" s="141"/>
      <c r="P164" s="141"/>
      <c r="Q164" s="141"/>
      <c r="R164" s="142">
        <f>'1. Standard_Cost'!$B$13*N164*P164</f>
        <v>0</v>
      </c>
      <c r="S164" s="142">
        <f>N164*O164*P164*'1. Standard_Cost'!$C$13</f>
        <v>0</v>
      </c>
      <c r="T164" s="142">
        <f>N164*P164*Q164*'1. Standard_Cost'!$D$13</f>
        <v>0</v>
      </c>
      <c r="U164" s="142">
        <f>N164*O164*'1. Standard_Cost'!$E$13</f>
        <v>0</v>
      </c>
      <c r="V164" s="141"/>
      <c r="W164" s="141"/>
      <c r="X164" s="141"/>
      <c r="Y164" s="142">
        <f>+V164*((X164*'1. Standard_Cost'!$B$17)+(W164*X164*'1. Standard_Cost'!$C$17))</f>
        <v>0</v>
      </c>
      <c r="Z164" s="141"/>
      <c r="AA164" s="141"/>
      <c r="AB164" s="142">
        <f>+Z164*'1. Standard_Cost'!$B$21+AA164*'1. Standard_Cost'!$C$21</f>
        <v>0</v>
      </c>
      <c r="AC164" s="143"/>
      <c r="AD164" s="144"/>
      <c r="AE164" s="142">
        <f>SUM(AD164,AC164,AB164,Y164,U164,T164,S164,R164)*'1. Standard_Cost'!$B$29</f>
        <v>0</v>
      </c>
      <c r="AF164" s="142">
        <f t="shared" si="223"/>
        <v>0</v>
      </c>
      <c r="AG164" s="141"/>
      <c r="AH164" s="141"/>
      <c r="AI164" s="141"/>
      <c r="AJ164" s="145"/>
      <c r="AK164" s="145"/>
      <c r="AL164" s="145"/>
      <c r="AM164" s="142">
        <f>AG164*'1. Standard_Cost'!$B$25+'Incremental_Cost Year 5'!AH164*'1. Standard_Cost'!$C$25+'Incremental_Cost Year 5'!AI164*'1. Standard_Cost'!$D$25+'Incremental_Cost Year 5'!AJ164+'Incremental_Cost Year 5'!AL164+AK164</f>
        <v>0</v>
      </c>
      <c r="AN164" s="142">
        <f>AM164*'1. Standard_Cost'!$C$29</f>
        <v>0</v>
      </c>
      <c r="AO164" s="160"/>
      <c r="AQ164" s="20">
        <f t="shared" si="224"/>
        <v>0</v>
      </c>
      <c r="AR164" s="20">
        <f t="shared" si="225"/>
        <v>0</v>
      </c>
      <c r="AS164" s="20">
        <f t="shared" si="226"/>
        <v>0</v>
      </c>
      <c r="AT164" s="20">
        <f t="shared" si="227"/>
        <v>0</v>
      </c>
      <c r="AU164" s="24"/>
      <c r="AV164" s="24"/>
      <c r="AW164" s="24"/>
      <c r="AX164" s="24"/>
      <c r="AY164" s="24"/>
      <c r="AZ164" s="24"/>
      <c r="BA164" s="24"/>
      <c r="BB164" s="25">
        <f t="shared" si="228"/>
        <v>0</v>
      </c>
    </row>
    <row r="165" spans="1:54" ht="31.95" customHeight="1">
      <c r="A165" s="132"/>
      <c r="B165" s="136"/>
      <c r="C165" s="38"/>
      <c r="D165" s="84"/>
      <c r="E165" s="84"/>
      <c r="F165" s="84"/>
      <c r="G165" s="83"/>
      <c r="H165" s="209" t="s">
        <v>527</v>
      </c>
      <c r="I165" s="138"/>
      <c r="J165" s="139"/>
      <c r="K165" s="139"/>
      <c r="L165" s="140" t="str">
        <f>IF(I165&lt;&gt;0,((VLOOKUP(I165,'1. Standard_Cost'!$B$4:$D$9,2)+VLOOKUP(I165,'1. Standard_Cost'!$B$4:$D$9,3))*J165*K165),"0")</f>
        <v>0</v>
      </c>
      <c r="M165" s="140">
        <f>L165*'1. Standard_Cost'!$F$4</f>
        <v>0</v>
      </c>
      <c r="N165" s="141"/>
      <c r="O165" s="141"/>
      <c r="P165" s="141"/>
      <c r="Q165" s="141"/>
      <c r="R165" s="142">
        <f>'1. Standard_Cost'!$B$13*N165*P165</f>
        <v>0</v>
      </c>
      <c r="S165" s="142">
        <f>N165*O165*P165*'1. Standard_Cost'!$C$13</f>
        <v>0</v>
      </c>
      <c r="T165" s="142">
        <f>N165*P165*Q165*'1. Standard_Cost'!$D$13</f>
        <v>0</v>
      </c>
      <c r="U165" s="142">
        <f>N165*O165*'1. Standard_Cost'!$E$13</f>
        <v>0</v>
      </c>
      <c r="V165" s="141"/>
      <c r="W165" s="141"/>
      <c r="X165" s="141"/>
      <c r="Y165" s="142">
        <f>+V165*((X165*'1. Standard_Cost'!$B$17)+(W165*X165*'1. Standard_Cost'!$C$17))</f>
        <v>0</v>
      </c>
      <c r="Z165" s="141"/>
      <c r="AA165" s="141"/>
      <c r="AB165" s="142">
        <f>+Z165*'1. Standard_Cost'!$B$21+AA165*'1. Standard_Cost'!$C$21</f>
        <v>0</v>
      </c>
      <c r="AC165" s="143">
        <v>0</v>
      </c>
      <c r="AD165" s="144"/>
      <c r="AE165" s="142">
        <f>SUM(AD165,AC165,AB165,Y165,U165,T165,S165,R165)*'1. Standard_Cost'!$B$29</f>
        <v>0</v>
      </c>
      <c r="AF165" s="142">
        <f t="shared" si="223"/>
        <v>0</v>
      </c>
      <c r="AG165" s="141"/>
      <c r="AH165" s="141"/>
      <c r="AI165" s="141"/>
      <c r="AJ165" s="145"/>
      <c r="AK165" s="145"/>
      <c r="AL165" s="145"/>
      <c r="AM165" s="142">
        <f>AG165*'1. Standard_Cost'!$B$25+'Incremental_Cost Year 5'!AH165*'1. Standard_Cost'!$C$25+'Incremental_Cost Year 5'!AI165*'1. Standard_Cost'!$D$25+'Incremental_Cost Year 5'!AJ165+'Incremental_Cost Year 5'!AL165+AK165</f>
        <v>0</v>
      </c>
      <c r="AN165" s="142">
        <f>AM165*'1. Standard_Cost'!$C$29</f>
        <v>0</v>
      </c>
      <c r="AO165" s="160"/>
      <c r="AQ165" s="20">
        <f t="shared" si="224"/>
        <v>0</v>
      </c>
      <c r="AR165" s="20">
        <f t="shared" si="225"/>
        <v>0</v>
      </c>
      <c r="AS165" s="20">
        <f t="shared" si="226"/>
        <v>0</v>
      </c>
      <c r="AT165" s="20">
        <f t="shared" si="227"/>
        <v>0</v>
      </c>
      <c r="AU165" s="24"/>
      <c r="AV165" s="24"/>
      <c r="AW165" s="24"/>
      <c r="AX165" s="24"/>
      <c r="AY165" s="24"/>
      <c r="AZ165" s="24"/>
      <c r="BA165" s="24"/>
      <c r="BB165" s="25">
        <f t="shared" si="228"/>
        <v>0</v>
      </c>
    </row>
    <row r="166" spans="1:54" ht="46.8" outlineLevel="2">
      <c r="A166" s="132"/>
      <c r="B166" s="136"/>
      <c r="C166" s="38"/>
      <c r="D166" s="84"/>
      <c r="E166" s="84"/>
      <c r="F166" s="84"/>
      <c r="G166" s="83"/>
      <c r="H166" s="209" t="s">
        <v>530</v>
      </c>
      <c r="I166" s="138"/>
      <c r="J166" s="139"/>
      <c r="K166" s="139"/>
      <c r="L166" s="140" t="str">
        <f>IF(I166&lt;&gt;0,((VLOOKUP(I166,'1. Standard_Cost'!$B$4:$D$9,2)+VLOOKUP(I166,'1. Standard_Cost'!$B$4:$D$9,3))*J166*K166),"0")</f>
        <v>0</v>
      </c>
      <c r="M166" s="140">
        <f>L166*'1. Standard_Cost'!$F$4</f>
        <v>0</v>
      </c>
      <c r="N166" s="141"/>
      <c r="O166" s="141"/>
      <c r="P166" s="141"/>
      <c r="Q166" s="141"/>
      <c r="R166" s="142">
        <f>'1. Standard_Cost'!$B$13*N166*P166</f>
        <v>0</v>
      </c>
      <c r="S166" s="142">
        <f>N166*O166*P166*'1. Standard_Cost'!$C$13</f>
        <v>0</v>
      </c>
      <c r="T166" s="142">
        <f>N166*P166*Q166*'1. Standard_Cost'!$D$13</f>
        <v>0</v>
      </c>
      <c r="U166" s="142">
        <f>N166*O166*'1. Standard_Cost'!$E$13</f>
        <v>0</v>
      </c>
      <c r="V166" s="141"/>
      <c r="W166" s="141"/>
      <c r="X166" s="141"/>
      <c r="Y166" s="142">
        <f>+V166*((X166*'1. Standard_Cost'!$B$17)+(W166*X166*'1. Standard_Cost'!$C$17))</f>
        <v>0</v>
      </c>
      <c r="Z166" s="141"/>
      <c r="AA166" s="141"/>
      <c r="AB166" s="142">
        <f>+Z166*'1. Standard_Cost'!$B$21+AA166*'1. Standard_Cost'!$C$21</f>
        <v>0</v>
      </c>
      <c r="AC166" s="143"/>
      <c r="AD166" s="144"/>
      <c r="AE166" s="142">
        <f>SUM(AD166,AC166,AB166,Y166,U166,T166,S166,R166)*'1. Standard_Cost'!$B$29</f>
        <v>0</v>
      </c>
      <c r="AF166" s="142">
        <f t="shared" si="223"/>
        <v>0</v>
      </c>
      <c r="AG166" s="141"/>
      <c r="AH166" s="141"/>
      <c r="AI166" s="141"/>
      <c r="AJ166" s="145"/>
      <c r="AK166" s="145"/>
      <c r="AL166" s="145"/>
      <c r="AM166" s="142">
        <f>AG166*'1. Standard_Cost'!$B$25+'Incremental_Cost Year 5'!AH166*'1. Standard_Cost'!$C$25+'Incremental_Cost Year 5'!AI166*'1. Standard_Cost'!$D$25+'Incremental_Cost Year 5'!AJ166+'Incremental_Cost Year 5'!AL166+AK166</f>
        <v>0</v>
      </c>
      <c r="AN166" s="142">
        <f>AM166*'1. Standard_Cost'!$C$29</f>
        <v>0</v>
      </c>
      <c r="AO166" s="160"/>
      <c r="AQ166" s="20">
        <f t="shared" si="224"/>
        <v>0</v>
      </c>
      <c r="AR166" s="20">
        <f t="shared" si="225"/>
        <v>0</v>
      </c>
      <c r="AS166" s="20">
        <f t="shared" si="226"/>
        <v>0</v>
      </c>
      <c r="AT166" s="20">
        <f t="shared" si="227"/>
        <v>0</v>
      </c>
      <c r="AU166" s="24"/>
      <c r="AV166" s="24"/>
      <c r="AW166" s="24"/>
      <c r="AX166" s="24"/>
      <c r="AY166" s="24"/>
      <c r="AZ166" s="24"/>
      <c r="BA166" s="24"/>
      <c r="BB166" s="25">
        <f t="shared" si="228"/>
        <v>0</v>
      </c>
    </row>
    <row r="167" spans="1:54" ht="21" customHeight="1" outlineLevel="2">
      <c r="A167" s="132"/>
      <c r="B167" s="136"/>
      <c r="C167" s="38"/>
      <c r="D167" s="84"/>
      <c r="E167" s="84"/>
      <c r="F167" s="84"/>
      <c r="G167" s="83"/>
      <c r="H167" s="209" t="s">
        <v>531</v>
      </c>
      <c r="I167" s="138" t="s">
        <v>5</v>
      </c>
      <c r="J167" s="139">
        <v>1</v>
      </c>
      <c r="K167" s="139">
        <v>1</v>
      </c>
      <c r="L167" s="140">
        <f>IF(I167&lt;&gt;0,((VLOOKUP(I167,'1. Standard_Cost'!$B$4:$D$9,2)+VLOOKUP(I167,'1. Standard_Cost'!$B$4:$D$9,3))*J167*K167),"0")</f>
        <v>70700</v>
      </c>
      <c r="M167" s="140">
        <f>L167*'1. Standard_Cost'!$F$4</f>
        <v>11806.900000000001</v>
      </c>
      <c r="N167" s="141"/>
      <c r="O167" s="141"/>
      <c r="P167" s="141"/>
      <c r="Q167" s="141"/>
      <c r="R167" s="142">
        <f>'1. Standard_Cost'!$B$13*N167*P167</f>
        <v>0</v>
      </c>
      <c r="S167" s="142">
        <f>N167*O167*P167*'1. Standard_Cost'!$C$13</f>
        <v>0</v>
      </c>
      <c r="T167" s="142">
        <f>N167*P167*Q167*'1. Standard_Cost'!$D$13</f>
        <v>0</v>
      </c>
      <c r="U167" s="142">
        <f>N167*O167*'1. Standard_Cost'!$E$13</f>
        <v>0</v>
      </c>
      <c r="V167" s="141"/>
      <c r="W167" s="141"/>
      <c r="X167" s="141"/>
      <c r="Y167" s="142">
        <f>+V167*((X167*'1. Standard_Cost'!$B$17)+(W167*X167*'1. Standard_Cost'!$C$17))</f>
        <v>0</v>
      </c>
      <c r="Z167" s="141"/>
      <c r="AA167" s="141"/>
      <c r="AB167" s="142">
        <f>+Z167*'1. Standard_Cost'!$B$21+AA167*'1. Standard_Cost'!$C$21</f>
        <v>0</v>
      </c>
      <c r="AC167" s="143"/>
      <c r="AD167" s="144"/>
      <c r="AE167" s="142">
        <f>SUM(AD167,AC167,AB167,Y167,U167,T167,S167,R167)*'1. Standard_Cost'!$B$29</f>
        <v>0</v>
      </c>
      <c r="AF167" s="142">
        <f t="shared" si="223"/>
        <v>0</v>
      </c>
      <c r="AG167" s="141"/>
      <c r="AH167" s="141"/>
      <c r="AI167" s="141"/>
      <c r="AJ167" s="145"/>
      <c r="AK167" s="145"/>
      <c r="AL167" s="145"/>
      <c r="AM167" s="142">
        <f>AG167*'1. Standard_Cost'!$B$25+'Incremental_Cost Year 5'!AH167*'1. Standard_Cost'!$C$25+'Incremental_Cost Year 5'!AI167*'1. Standard_Cost'!$D$25+'Incremental_Cost Year 5'!AJ167+'Incremental_Cost Year 5'!AL167+AK167</f>
        <v>0</v>
      </c>
      <c r="AN167" s="142">
        <f>AM167*'1. Standard_Cost'!$C$29</f>
        <v>0</v>
      </c>
      <c r="AO167" s="160"/>
      <c r="AQ167" s="20">
        <f t="shared" si="224"/>
        <v>82506.899999999994</v>
      </c>
      <c r="AR167" s="20">
        <f t="shared" si="225"/>
        <v>0</v>
      </c>
      <c r="AS167" s="20">
        <f t="shared" si="226"/>
        <v>0</v>
      </c>
      <c r="AT167" s="20">
        <f t="shared" si="227"/>
        <v>82506.899999999994</v>
      </c>
      <c r="AU167" s="24">
        <f>AT167</f>
        <v>82506.899999999994</v>
      </c>
      <c r="AV167" s="24"/>
      <c r="AW167" s="24"/>
      <c r="AX167" s="24"/>
      <c r="AY167" s="24"/>
      <c r="AZ167" s="24"/>
      <c r="BA167" s="24"/>
      <c r="BB167" s="25">
        <f t="shared" si="228"/>
        <v>0</v>
      </c>
    </row>
    <row r="168" spans="1:54" ht="28.2" customHeight="1" outlineLevel="2">
      <c r="A168" s="132"/>
      <c r="B168" s="136"/>
      <c r="C168" s="38"/>
      <c r="D168" s="84"/>
      <c r="E168" s="84"/>
      <c r="F168" s="84"/>
      <c r="G168" s="83"/>
      <c r="H168" s="209" t="s">
        <v>532</v>
      </c>
      <c r="I168" s="138"/>
      <c r="J168" s="139"/>
      <c r="K168" s="139"/>
      <c r="L168" s="140" t="str">
        <f>IF(I168&lt;&gt;0,((VLOOKUP(I168,'1. Standard_Cost'!$B$4:$D$9,2)+VLOOKUP(I168,'1. Standard_Cost'!$B$4:$D$9,3))*J168*K168),"0")</f>
        <v>0</v>
      </c>
      <c r="M168" s="140">
        <f>L168*'1. Standard_Cost'!$F$4</f>
        <v>0</v>
      </c>
      <c r="N168" s="141"/>
      <c r="O168" s="141"/>
      <c r="P168" s="141"/>
      <c r="Q168" s="141"/>
      <c r="R168" s="142">
        <f>'1. Standard_Cost'!$B$13*N168*P168</f>
        <v>0</v>
      </c>
      <c r="S168" s="142">
        <f>N168*O168*P168*'1. Standard_Cost'!$C$13</f>
        <v>0</v>
      </c>
      <c r="T168" s="142">
        <f>N168*P168*Q168*'1. Standard_Cost'!$D$13</f>
        <v>0</v>
      </c>
      <c r="U168" s="142">
        <f>N168*O168*'1. Standard_Cost'!$E$13</f>
        <v>0</v>
      </c>
      <c r="V168" s="141"/>
      <c r="W168" s="141"/>
      <c r="X168" s="141"/>
      <c r="Y168" s="142">
        <f>+V168*((X168*'1. Standard_Cost'!$B$17)+(W168*X168*'1. Standard_Cost'!$C$17))</f>
        <v>0</v>
      </c>
      <c r="Z168" s="141"/>
      <c r="AA168" s="141"/>
      <c r="AB168" s="142">
        <f>+Z168*'1. Standard_Cost'!$B$21+AA168*'1. Standard_Cost'!$C$21</f>
        <v>0</v>
      </c>
      <c r="AC168" s="143">
        <v>400000</v>
      </c>
      <c r="AD168" s="144"/>
      <c r="AE168" s="142">
        <f>SUM(AD168,AC168,AB168,Y168,U168,T168,S168,R168)*'1. Standard_Cost'!$B$29</f>
        <v>80000</v>
      </c>
      <c r="AF168" s="142">
        <f t="shared" si="223"/>
        <v>480000</v>
      </c>
      <c r="AG168" s="141"/>
      <c r="AH168" s="141"/>
      <c r="AI168" s="141"/>
      <c r="AJ168" s="145"/>
      <c r="AK168" s="145"/>
      <c r="AL168" s="145"/>
      <c r="AM168" s="142">
        <f>AG168*'1. Standard_Cost'!$B$25+'Incremental_Cost Year 5'!AH168*'1. Standard_Cost'!$C$25+'Incremental_Cost Year 5'!AI168*'1. Standard_Cost'!$D$25+'Incremental_Cost Year 5'!AJ168+'Incremental_Cost Year 5'!AL168+AK168</f>
        <v>0</v>
      </c>
      <c r="AN168" s="142">
        <f>AM168*'1. Standard_Cost'!$C$29</f>
        <v>0</v>
      </c>
      <c r="AO168" s="160"/>
      <c r="AQ168" s="20">
        <f t="shared" si="224"/>
        <v>0</v>
      </c>
      <c r="AR168" s="20">
        <f t="shared" si="225"/>
        <v>480000</v>
      </c>
      <c r="AS168" s="20">
        <f t="shared" si="226"/>
        <v>0</v>
      </c>
      <c r="AT168" s="20">
        <f t="shared" si="227"/>
        <v>480000</v>
      </c>
      <c r="AU168" s="24">
        <f>AT168</f>
        <v>480000</v>
      </c>
      <c r="AV168" s="24"/>
      <c r="AW168" s="24"/>
      <c r="AX168" s="24"/>
      <c r="AY168" s="24"/>
      <c r="AZ168" s="24"/>
      <c r="BA168" s="24"/>
      <c r="BB168" s="25">
        <f t="shared" si="228"/>
        <v>0</v>
      </c>
    </row>
    <row r="169" spans="1:54" ht="69" outlineLevel="1">
      <c r="A169" s="132"/>
      <c r="B169" s="136"/>
      <c r="C169" s="38"/>
      <c r="D169" s="46" t="s">
        <v>592</v>
      </c>
      <c r="E169" s="86" t="s">
        <v>428</v>
      </c>
      <c r="F169" s="88" t="s">
        <v>438</v>
      </c>
      <c r="G169" s="89" t="s">
        <v>434</v>
      </c>
      <c r="H169" s="180" t="s">
        <v>302</v>
      </c>
      <c r="I169" s="146"/>
      <c r="J169" s="146"/>
      <c r="K169" s="146"/>
      <c r="L169" s="147">
        <f>SUM(L150:L168)</f>
        <v>769275</v>
      </c>
      <c r="M169" s="147">
        <f>SUM(M150:M168)</f>
        <v>128468.92500000002</v>
      </c>
      <c r="N169" s="146"/>
      <c r="O169" s="146"/>
      <c r="P169" s="146"/>
      <c r="Q169" s="146"/>
      <c r="R169" s="147">
        <f t="shared" ref="R169:U169" si="229">SUM(R150:R168)</f>
        <v>60000</v>
      </c>
      <c r="S169" s="147">
        <f t="shared" si="229"/>
        <v>90000</v>
      </c>
      <c r="T169" s="147">
        <f t="shared" si="229"/>
        <v>0</v>
      </c>
      <c r="U169" s="147">
        <f t="shared" si="229"/>
        <v>0</v>
      </c>
      <c r="V169" s="146"/>
      <c r="W169" s="146"/>
      <c r="X169" s="146"/>
      <c r="Y169" s="147">
        <f>SUM(Y150:Y168)</f>
        <v>0</v>
      </c>
      <c r="Z169" s="146"/>
      <c r="AA169" s="146"/>
      <c r="AB169" s="147">
        <f t="shared" ref="AB169:AF169" si="230">SUM(AB150:AB168)</f>
        <v>817000</v>
      </c>
      <c r="AC169" s="147">
        <f t="shared" si="230"/>
        <v>1468000</v>
      </c>
      <c r="AD169" s="147">
        <f t="shared" si="230"/>
        <v>0</v>
      </c>
      <c r="AE169" s="147">
        <f t="shared" si="230"/>
        <v>487000</v>
      </c>
      <c r="AF169" s="147">
        <f t="shared" si="230"/>
        <v>2922000</v>
      </c>
      <c r="AG169" s="146"/>
      <c r="AH169" s="146"/>
      <c r="AI169" s="146"/>
      <c r="AJ169" s="147">
        <f t="shared" ref="AJ169:AN169" si="231">SUM(AJ150:AJ168)</f>
        <v>0</v>
      </c>
      <c r="AK169" s="147">
        <f t="shared" si="231"/>
        <v>0</v>
      </c>
      <c r="AL169" s="147">
        <f t="shared" si="231"/>
        <v>0</v>
      </c>
      <c r="AM169" s="147">
        <f t="shared" si="231"/>
        <v>0</v>
      </c>
      <c r="AN169" s="147">
        <f t="shared" si="231"/>
        <v>0</v>
      </c>
      <c r="AO169" s="166"/>
      <c r="AP169" s="32"/>
      <c r="AQ169" s="147">
        <f t="shared" ref="AQ169:BB169" si="232">SUM(AQ150:AQ168)</f>
        <v>897743.92499999993</v>
      </c>
      <c r="AR169" s="147">
        <f t="shared" si="232"/>
        <v>2922000</v>
      </c>
      <c r="AS169" s="147">
        <f t="shared" si="232"/>
        <v>0</v>
      </c>
      <c r="AT169" s="147">
        <f t="shared" si="232"/>
        <v>3819743.9249999998</v>
      </c>
      <c r="AU169" s="147">
        <f t="shared" si="232"/>
        <v>2577743.9250000003</v>
      </c>
      <c r="AV169" s="147">
        <f t="shared" si="232"/>
        <v>889200</v>
      </c>
      <c r="AW169" s="147">
        <f t="shared" si="232"/>
        <v>0</v>
      </c>
      <c r="AX169" s="147">
        <f t="shared" si="232"/>
        <v>0</v>
      </c>
      <c r="AY169" s="147">
        <f t="shared" si="232"/>
        <v>0</v>
      </c>
      <c r="AZ169" s="147">
        <f t="shared" si="232"/>
        <v>0</v>
      </c>
      <c r="BA169" s="147">
        <f t="shared" si="232"/>
        <v>0</v>
      </c>
      <c r="BB169" s="147">
        <f t="shared" si="232"/>
        <v>-352800</v>
      </c>
    </row>
    <row r="170" spans="1:54" s="39" customFormat="1">
      <c r="A170" s="148"/>
      <c r="B170" s="149"/>
      <c r="C170" s="224" t="s">
        <v>429</v>
      </c>
      <c r="D170" s="224"/>
      <c r="E170" s="225"/>
      <c r="F170" s="69"/>
      <c r="G170" s="69"/>
      <c r="H170" s="181" t="s">
        <v>304</v>
      </c>
      <c r="I170" s="150"/>
      <c r="J170" s="150"/>
      <c r="K170" s="150"/>
      <c r="L170" s="151">
        <f>SUM(L184)</f>
        <v>1131200</v>
      </c>
      <c r="M170" s="151">
        <f>SUM(M184)</f>
        <v>188910.40000000002</v>
      </c>
      <c r="N170" s="150"/>
      <c r="O170" s="150"/>
      <c r="P170" s="150"/>
      <c r="Q170" s="150"/>
      <c r="R170" s="151">
        <f t="shared" ref="R170:U170" si="233">SUM(R184)</f>
        <v>0</v>
      </c>
      <c r="S170" s="151">
        <f t="shared" si="233"/>
        <v>0</v>
      </c>
      <c r="T170" s="151">
        <f t="shared" si="233"/>
        <v>0</v>
      </c>
      <c r="U170" s="151">
        <f t="shared" si="233"/>
        <v>0</v>
      </c>
      <c r="V170" s="150"/>
      <c r="W170" s="150"/>
      <c r="X170" s="150"/>
      <c r="Y170" s="151">
        <f t="shared" ref="Y170:AF170" si="234">SUM(Y184)</f>
        <v>0</v>
      </c>
      <c r="Z170" s="151"/>
      <c r="AA170" s="151"/>
      <c r="AB170" s="151">
        <f t="shared" si="234"/>
        <v>0</v>
      </c>
      <c r="AC170" s="151">
        <f t="shared" si="234"/>
        <v>60000</v>
      </c>
      <c r="AD170" s="151">
        <f t="shared" si="234"/>
        <v>0</v>
      </c>
      <c r="AE170" s="151">
        <f t="shared" si="234"/>
        <v>12000</v>
      </c>
      <c r="AF170" s="151">
        <f t="shared" si="234"/>
        <v>72000</v>
      </c>
      <c r="AG170" s="150"/>
      <c r="AH170" s="150"/>
      <c r="AI170" s="150"/>
      <c r="AJ170" s="151">
        <f t="shared" ref="AJ170:AN170" si="235">SUM(AJ184)</f>
        <v>0</v>
      </c>
      <c r="AK170" s="151">
        <f t="shared" si="235"/>
        <v>0</v>
      </c>
      <c r="AL170" s="151">
        <f t="shared" si="235"/>
        <v>0</v>
      </c>
      <c r="AM170" s="151">
        <f t="shared" si="235"/>
        <v>0</v>
      </c>
      <c r="AN170" s="151">
        <f t="shared" si="235"/>
        <v>0</v>
      </c>
      <c r="AO170" s="167"/>
      <c r="AP170" s="40"/>
      <c r="AQ170" s="151">
        <f t="shared" ref="AQ170:BB170" si="236">SUM(AQ184)</f>
        <v>1320110.3999999999</v>
      </c>
      <c r="AR170" s="151">
        <f t="shared" si="236"/>
        <v>72000</v>
      </c>
      <c r="AS170" s="151">
        <f t="shared" si="236"/>
        <v>0</v>
      </c>
      <c r="AT170" s="151">
        <f t="shared" si="236"/>
        <v>1392110.4</v>
      </c>
      <c r="AU170" s="151">
        <f t="shared" si="236"/>
        <v>1392110.4</v>
      </c>
      <c r="AV170" s="151">
        <f t="shared" si="236"/>
        <v>0</v>
      </c>
      <c r="AW170" s="151">
        <f t="shared" si="236"/>
        <v>0</v>
      </c>
      <c r="AX170" s="151">
        <f t="shared" si="236"/>
        <v>0</v>
      </c>
      <c r="AY170" s="151">
        <f t="shared" si="236"/>
        <v>0</v>
      </c>
      <c r="AZ170" s="151">
        <f t="shared" si="236"/>
        <v>0</v>
      </c>
      <c r="BA170" s="151">
        <f t="shared" si="236"/>
        <v>0</v>
      </c>
      <c r="BB170" s="151">
        <f t="shared" si="236"/>
        <v>0</v>
      </c>
    </row>
    <row r="171" spans="1:54" ht="46.8" outlineLevel="2">
      <c r="A171" s="132"/>
      <c r="B171" s="136"/>
      <c r="C171" s="38"/>
      <c r="D171" s="137"/>
      <c r="E171" s="158"/>
      <c r="F171" s="82"/>
      <c r="G171" s="193"/>
      <c r="H171" s="209" t="s">
        <v>456</v>
      </c>
      <c r="I171" s="138"/>
      <c r="J171" s="139"/>
      <c r="K171" s="139"/>
      <c r="L171" s="140" t="str">
        <f>IF(I171&lt;&gt;0,((VLOOKUP(I171,'1. Standard_Cost'!$B$4:$D$9,2)+VLOOKUP(I171,'1. Standard_Cost'!$B$4:$D$9,3))*J171*K171),"0")</f>
        <v>0</v>
      </c>
      <c r="M171" s="140">
        <f>L171*'1. Standard_Cost'!$F$4</f>
        <v>0</v>
      </c>
      <c r="N171" s="141"/>
      <c r="O171" s="141"/>
      <c r="P171" s="141"/>
      <c r="Q171" s="141"/>
      <c r="R171" s="142">
        <f>'1. Standard_Cost'!$B$13*N171*P171</f>
        <v>0</v>
      </c>
      <c r="S171" s="142">
        <f>N171*O171*P171*'1. Standard_Cost'!$C$13</f>
        <v>0</v>
      </c>
      <c r="T171" s="142">
        <f>N171*P171*Q171*'1. Standard_Cost'!$D$13</f>
        <v>0</v>
      </c>
      <c r="U171" s="142">
        <f>N171*O171*'1. Standard_Cost'!$E$13</f>
        <v>0</v>
      </c>
      <c r="V171" s="141"/>
      <c r="W171" s="141"/>
      <c r="X171" s="141"/>
      <c r="Y171" s="142">
        <f>+V171*((X171*'1. Standard_Cost'!$B$17)+(W171*X171*'1. Standard_Cost'!$C$17))</f>
        <v>0</v>
      </c>
      <c r="Z171" s="141"/>
      <c r="AA171" s="141"/>
      <c r="AB171" s="142">
        <f>+Z171*'1. Standard_Cost'!$B$21+AA171*'1. Standard_Cost'!$C$21</f>
        <v>0</v>
      </c>
      <c r="AC171" s="143"/>
      <c r="AD171" s="144"/>
      <c r="AE171" s="142">
        <f>SUM(AD171,AC171,AB171,Y171,U171,T171,S171,R171)*'1. Standard_Cost'!$B$29</f>
        <v>0</v>
      </c>
      <c r="AF171" s="142">
        <f t="shared" ref="AF171:AF183" si="237">SUM(AE171,AD171,AC171,AB171,Y171,U171,T171,S171,R171)</f>
        <v>0</v>
      </c>
      <c r="AG171" s="141"/>
      <c r="AH171" s="141"/>
      <c r="AI171" s="141"/>
      <c r="AJ171" s="145"/>
      <c r="AK171" s="145"/>
      <c r="AL171" s="145"/>
      <c r="AM171" s="142">
        <f>AG171*'1. Standard_Cost'!$B$25+'Incremental_Cost Year 5'!AH171*'1. Standard_Cost'!$C$25+'Incremental_Cost Year 5'!AI171*'1. Standard_Cost'!$D$25+'Incremental_Cost Year 5'!AJ171+'Incremental_Cost Year 5'!AL171+AK171</f>
        <v>0</v>
      </c>
      <c r="AN171" s="142">
        <f>AM171*'1. Standard_Cost'!$C$29</f>
        <v>0</v>
      </c>
      <c r="AO171" s="160"/>
      <c r="AQ171" s="20">
        <f t="shared" ref="AQ171:AQ182" si="238">L171+M171</f>
        <v>0</v>
      </c>
      <c r="AR171" s="20">
        <f t="shared" ref="AR171:AR182" si="239">AF171</f>
        <v>0</v>
      </c>
      <c r="AS171" s="20">
        <f t="shared" ref="AS171:AS182" si="240">AM171+AN171</f>
        <v>0</v>
      </c>
      <c r="AT171" s="20">
        <f t="shared" ref="AT171:AT182" si="241">SUM(AQ171,AR171,AS171)</f>
        <v>0</v>
      </c>
      <c r="AU171" s="24"/>
      <c r="AV171" s="24"/>
      <c r="AW171" s="24"/>
      <c r="AX171" s="24"/>
      <c r="AY171" s="24"/>
      <c r="AZ171" s="24"/>
      <c r="BA171" s="24"/>
      <c r="BB171" s="25">
        <f t="shared" ref="BB171:BB183" si="242">SUM(AU171:BA171)-AT171</f>
        <v>0</v>
      </c>
    </row>
    <row r="172" spans="1:54" ht="28.95" customHeight="1" outlineLevel="2">
      <c r="A172" s="132"/>
      <c r="B172" s="136"/>
      <c r="C172" s="38"/>
      <c r="D172" s="154"/>
      <c r="E172" s="156"/>
      <c r="F172" s="83"/>
      <c r="G172" s="121"/>
      <c r="H172" s="209" t="s">
        <v>533</v>
      </c>
      <c r="I172" s="138"/>
      <c r="J172" s="139"/>
      <c r="K172" s="139"/>
      <c r="L172" s="140" t="str">
        <f>IF(I172&lt;&gt;0,((VLOOKUP(I172,'1. Standard_Cost'!$B$4:$D$9,2)+VLOOKUP(I172,'1. Standard_Cost'!$B$4:$D$9,3))*J172*K172),"0")</f>
        <v>0</v>
      </c>
      <c r="M172" s="140">
        <f>L172*'1. Standard_Cost'!$F$4</f>
        <v>0</v>
      </c>
      <c r="N172" s="141"/>
      <c r="O172" s="141"/>
      <c r="P172" s="141"/>
      <c r="Q172" s="141"/>
      <c r="R172" s="142">
        <f>'1. Standard_Cost'!$B$13*N172*P172</f>
        <v>0</v>
      </c>
      <c r="S172" s="142">
        <f>N172*O172*P172*'1. Standard_Cost'!$C$13</f>
        <v>0</v>
      </c>
      <c r="T172" s="142">
        <f>N172*P172*Q172*'1. Standard_Cost'!$D$13</f>
        <v>0</v>
      </c>
      <c r="U172" s="142">
        <f>N172*O172*'1. Standard_Cost'!$E$13</f>
        <v>0</v>
      </c>
      <c r="V172" s="141"/>
      <c r="W172" s="141"/>
      <c r="X172" s="141"/>
      <c r="Y172" s="142">
        <f>+V172*((X172*'1. Standard_Cost'!$B$17)+(W172*X172*'1. Standard_Cost'!$C$17))</f>
        <v>0</v>
      </c>
      <c r="Z172" s="141"/>
      <c r="AA172" s="141"/>
      <c r="AB172" s="142">
        <f>+Z172*'1. Standard_Cost'!$B$21+AA172*'1. Standard_Cost'!$C$21</f>
        <v>0</v>
      </c>
      <c r="AC172" s="143"/>
      <c r="AD172" s="144"/>
      <c r="AE172" s="142">
        <f>SUM(AD172,AC172,AB172,Y172,U172,T172,S172,R172)*'1. Standard_Cost'!$B$29</f>
        <v>0</v>
      </c>
      <c r="AF172" s="142">
        <f t="shared" si="237"/>
        <v>0</v>
      </c>
      <c r="AG172" s="141"/>
      <c r="AH172" s="141"/>
      <c r="AI172" s="141"/>
      <c r="AJ172" s="145"/>
      <c r="AK172" s="145"/>
      <c r="AL172" s="145"/>
      <c r="AM172" s="142">
        <f>AG172*'1. Standard_Cost'!$B$25+'Incremental_Cost Year 5'!AH172*'1. Standard_Cost'!$C$25+'Incremental_Cost Year 5'!AI172*'1. Standard_Cost'!$D$25+'Incremental_Cost Year 5'!AJ172+'Incremental_Cost Year 5'!AL172+AK172</f>
        <v>0</v>
      </c>
      <c r="AN172" s="142">
        <f>AM172*'1. Standard_Cost'!$C$29</f>
        <v>0</v>
      </c>
      <c r="AO172" s="160"/>
      <c r="AQ172" s="20">
        <f t="shared" si="238"/>
        <v>0</v>
      </c>
      <c r="AR172" s="20">
        <f t="shared" si="239"/>
        <v>0</v>
      </c>
      <c r="AS172" s="20">
        <f t="shared" si="240"/>
        <v>0</v>
      </c>
      <c r="AT172" s="20">
        <f t="shared" si="241"/>
        <v>0</v>
      </c>
      <c r="AU172" s="24">
        <f>AT172</f>
        <v>0</v>
      </c>
      <c r="AV172" s="24"/>
      <c r="AW172" s="24"/>
      <c r="AX172" s="24"/>
      <c r="AY172" s="24"/>
      <c r="AZ172" s="24"/>
      <c r="BA172" s="24"/>
      <c r="BB172" s="25">
        <f t="shared" si="242"/>
        <v>0</v>
      </c>
    </row>
    <row r="173" spans="1:54" ht="31.2" outlineLevel="2">
      <c r="A173" s="132"/>
      <c r="B173" s="136"/>
      <c r="C173" s="38"/>
      <c r="D173" s="154"/>
      <c r="E173" s="156"/>
      <c r="F173" s="83"/>
      <c r="G173" s="121"/>
      <c r="H173" s="209" t="s">
        <v>534</v>
      </c>
      <c r="I173" s="138"/>
      <c r="J173" s="139"/>
      <c r="K173" s="139"/>
      <c r="L173" s="140" t="str">
        <f>IF(I173&lt;&gt;0,((VLOOKUP(I173,'1. Standard_Cost'!$B$4:$D$9,2)+VLOOKUP(I173,'1. Standard_Cost'!$B$4:$D$9,3))*J173*K173),"0")</f>
        <v>0</v>
      </c>
      <c r="M173" s="140">
        <f>L173*'1. Standard_Cost'!$F$4</f>
        <v>0</v>
      </c>
      <c r="N173" s="141"/>
      <c r="O173" s="141"/>
      <c r="P173" s="141"/>
      <c r="Q173" s="141"/>
      <c r="R173" s="142">
        <f>'1. Standard_Cost'!$B$13*N173*P173</f>
        <v>0</v>
      </c>
      <c r="S173" s="142">
        <f>N173*O173*P173*'1. Standard_Cost'!$C$13</f>
        <v>0</v>
      </c>
      <c r="T173" s="142">
        <f>N173*P173*Q173*'1. Standard_Cost'!$D$13</f>
        <v>0</v>
      </c>
      <c r="U173" s="142">
        <f>N173*O173*'1. Standard_Cost'!$E$13</f>
        <v>0</v>
      </c>
      <c r="V173" s="141"/>
      <c r="W173" s="141"/>
      <c r="X173" s="141"/>
      <c r="Y173" s="142">
        <f>+V173*((X173*'1. Standard_Cost'!$B$17)+(W173*X173*'1. Standard_Cost'!$C$17))</f>
        <v>0</v>
      </c>
      <c r="Z173" s="141"/>
      <c r="AA173" s="141"/>
      <c r="AB173" s="142">
        <f>+Z173*'1. Standard_Cost'!$B$21+AA173*'1. Standard_Cost'!$C$21</f>
        <v>0</v>
      </c>
      <c r="AC173" s="143"/>
      <c r="AD173" s="144"/>
      <c r="AE173" s="142">
        <f>SUM(AD173,AC173,AB173,Y173,U173,T173,S173,R173)*'1. Standard_Cost'!$B$29</f>
        <v>0</v>
      </c>
      <c r="AF173" s="142">
        <f t="shared" si="237"/>
        <v>0</v>
      </c>
      <c r="AG173" s="141"/>
      <c r="AH173" s="141"/>
      <c r="AI173" s="141"/>
      <c r="AJ173" s="145"/>
      <c r="AK173" s="145"/>
      <c r="AL173" s="145"/>
      <c r="AM173" s="142">
        <f>AG173*'1. Standard_Cost'!$B$25+'Incremental_Cost Year 5'!AH173*'1. Standard_Cost'!$C$25+'Incremental_Cost Year 5'!AI173*'1. Standard_Cost'!$D$25+'Incremental_Cost Year 5'!AJ173+'Incremental_Cost Year 5'!AL173+AK173</f>
        <v>0</v>
      </c>
      <c r="AN173" s="142">
        <f>AM173*'1. Standard_Cost'!$C$29</f>
        <v>0</v>
      </c>
      <c r="AO173" s="160"/>
      <c r="AQ173" s="20">
        <f t="shared" si="238"/>
        <v>0</v>
      </c>
      <c r="AR173" s="20">
        <f t="shared" si="239"/>
        <v>0</v>
      </c>
      <c r="AS173" s="20">
        <f t="shared" si="240"/>
        <v>0</v>
      </c>
      <c r="AT173" s="20">
        <f t="shared" si="241"/>
        <v>0</v>
      </c>
      <c r="AU173" s="24"/>
      <c r="AV173" s="24"/>
      <c r="AW173" s="24"/>
      <c r="AX173" s="24"/>
      <c r="AY173" s="24"/>
      <c r="AZ173" s="24"/>
      <c r="BA173" s="24"/>
      <c r="BB173" s="25">
        <f t="shared" si="242"/>
        <v>0</v>
      </c>
    </row>
    <row r="174" spans="1:54" ht="25.95" customHeight="1" outlineLevel="2">
      <c r="A174" s="132"/>
      <c r="B174" s="136"/>
      <c r="C174" s="38"/>
      <c r="D174" s="154"/>
      <c r="E174" s="156"/>
      <c r="F174" s="83"/>
      <c r="G174" s="121"/>
      <c r="H174" s="209" t="s">
        <v>535</v>
      </c>
      <c r="I174" s="138"/>
      <c r="J174" s="139"/>
      <c r="K174" s="139"/>
      <c r="L174" s="140" t="str">
        <f>IF(I174&lt;&gt;0,((VLOOKUP(I174,'1. Standard_Cost'!$B$4:$D$9,2)+VLOOKUP(I174,'1. Standard_Cost'!$B$4:$D$9,3))*J174*K174),"0")</f>
        <v>0</v>
      </c>
      <c r="M174" s="140">
        <f>L174*'1. Standard_Cost'!$F$4</f>
        <v>0</v>
      </c>
      <c r="N174" s="141"/>
      <c r="O174" s="141"/>
      <c r="P174" s="141"/>
      <c r="Q174" s="141"/>
      <c r="R174" s="142">
        <f>'1. Standard_Cost'!$B$13*N174*P174</f>
        <v>0</v>
      </c>
      <c r="S174" s="142">
        <f>N174*O174*P174*'1. Standard_Cost'!$C$13</f>
        <v>0</v>
      </c>
      <c r="T174" s="142">
        <f>N174*P174*Q174*'1. Standard_Cost'!$D$13</f>
        <v>0</v>
      </c>
      <c r="U174" s="142">
        <f>N174*O174*'1. Standard_Cost'!$E$13</f>
        <v>0</v>
      </c>
      <c r="V174" s="141"/>
      <c r="W174" s="141"/>
      <c r="X174" s="141"/>
      <c r="Y174" s="142">
        <f>+V174*((X174*'1. Standard_Cost'!$B$17)+(W174*X174*'1. Standard_Cost'!$C$17))</f>
        <v>0</v>
      </c>
      <c r="Z174" s="141"/>
      <c r="AA174" s="141"/>
      <c r="AB174" s="142">
        <f>+Z174*'1. Standard_Cost'!$B$21+AA174*'1. Standard_Cost'!$C$21</f>
        <v>0</v>
      </c>
      <c r="AC174" s="143"/>
      <c r="AD174" s="144"/>
      <c r="AE174" s="142">
        <f>SUM(AD174,AC174,AB174,Y174,U174,T174,S174,R174)*'1. Standard_Cost'!$B$29</f>
        <v>0</v>
      </c>
      <c r="AF174" s="142">
        <f t="shared" si="237"/>
        <v>0</v>
      </c>
      <c r="AG174" s="141"/>
      <c r="AH174" s="141"/>
      <c r="AI174" s="141"/>
      <c r="AJ174" s="145"/>
      <c r="AK174" s="145"/>
      <c r="AL174" s="145"/>
      <c r="AM174" s="142">
        <f>AG174*'1. Standard_Cost'!$B$25+'Incremental_Cost Year 5'!AH174*'1. Standard_Cost'!$C$25+'Incremental_Cost Year 5'!AI174*'1. Standard_Cost'!$D$25+'Incremental_Cost Year 5'!AJ174+'Incremental_Cost Year 5'!AL174+AK174</f>
        <v>0</v>
      </c>
      <c r="AN174" s="142">
        <f>AM174*'1. Standard_Cost'!$C$29</f>
        <v>0</v>
      </c>
      <c r="AO174" s="160"/>
      <c r="AQ174" s="20">
        <f t="shared" si="238"/>
        <v>0</v>
      </c>
      <c r="AR174" s="20">
        <f t="shared" si="239"/>
        <v>0</v>
      </c>
      <c r="AS174" s="20">
        <f t="shared" si="240"/>
        <v>0</v>
      </c>
      <c r="AT174" s="20">
        <f t="shared" si="241"/>
        <v>0</v>
      </c>
      <c r="AU174" s="24">
        <f>AT174</f>
        <v>0</v>
      </c>
      <c r="AV174" s="24"/>
      <c r="AW174" s="24"/>
      <c r="AX174" s="24"/>
      <c r="AY174" s="24"/>
      <c r="AZ174" s="24"/>
      <c r="BA174" s="24"/>
      <c r="BB174" s="25">
        <f t="shared" si="242"/>
        <v>0</v>
      </c>
    </row>
    <row r="175" spans="1:54" ht="13.2" customHeight="1" outlineLevel="1">
      <c r="A175" s="132"/>
      <c r="B175" s="136"/>
      <c r="C175" s="38"/>
      <c r="D175" s="191"/>
      <c r="E175" s="195"/>
      <c r="F175" s="157"/>
      <c r="G175" s="194"/>
      <c r="H175" s="209" t="s">
        <v>536</v>
      </c>
      <c r="I175" s="138"/>
      <c r="J175" s="139"/>
      <c r="K175" s="139"/>
      <c r="L175" s="140" t="str">
        <f>IF(I175&lt;&gt;0,((VLOOKUP(I175,'1. Standard_Cost'!$B$4:$D$9,2)+VLOOKUP(I175,'1. Standard_Cost'!$B$4:$D$9,3))*J175*K175),"0")</f>
        <v>0</v>
      </c>
      <c r="M175" s="140">
        <f>L175*'1. Standard_Cost'!$F$4</f>
        <v>0</v>
      </c>
      <c r="N175" s="141"/>
      <c r="O175" s="141"/>
      <c r="P175" s="141"/>
      <c r="Q175" s="141"/>
      <c r="R175" s="142">
        <f>'1. Standard_Cost'!$B$13*N175*P175</f>
        <v>0</v>
      </c>
      <c r="S175" s="142">
        <f>N175*O175*P175*'1. Standard_Cost'!$C$13</f>
        <v>0</v>
      </c>
      <c r="T175" s="142">
        <f>N175*P175*Q175*'1. Standard_Cost'!$D$13</f>
        <v>0</v>
      </c>
      <c r="U175" s="142">
        <f>N175*O175*'1. Standard_Cost'!$E$13</f>
        <v>0</v>
      </c>
      <c r="V175" s="141"/>
      <c r="W175" s="141"/>
      <c r="X175" s="141"/>
      <c r="Y175" s="142">
        <f>+V175*((X175*'1. Standard_Cost'!$B$17)+(W175*X175*'1. Standard_Cost'!$C$17))</f>
        <v>0</v>
      </c>
      <c r="Z175" s="141"/>
      <c r="AA175" s="141"/>
      <c r="AB175" s="142">
        <f>+Z175*'1. Standard_Cost'!$B$21+AA175*'1. Standard_Cost'!$C$21</f>
        <v>0</v>
      </c>
      <c r="AC175" s="143"/>
      <c r="AD175" s="144"/>
      <c r="AE175" s="142">
        <f>SUM(AD175,AC175,AB175,Y175,U175,T175,S175,R175)*'1. Standard_Cost'!$B$29</f>
        <v>0</v>
      </c>
      <c r="AF175" s="142">
        <f t="shared" si="237"/>
        <v>0</v>
      </c>
      <c r="AG175" s="141"/>
      <c r="AH175" s="141"/>
      <c r="AI175" s="141"/>
      <c r="AJ175" s="145"/>
      <c r="AK175" s="145"/>
      <c r="AL175" s="145"/>
      <c r="AM175" s="142">
        <f>AG175*'1. Standard_Cost'!$B$25+'Incremental_Cost Year 5'!AH175*'1. Standard_Cost'!$C$25+'Incremental_Cost Year 5'!AI175*'1. Standard_Cost'!$D$25+'Incremental_Cost Year 5'!AJ175+'Incremental_Cost Year 5'!AL175+AK175</f>
        <v>0</v>
      </c>
      <c r="AN175" s="142">
        <f>AM175*'1. Standard_Cost'!$C$29</f>
        <v>0</v>
      </c>
      <c r="AO175" s="160"/>
      <c r="AQ175" s="20">
        <f t="shared" si="238"/>
        <v>0</v>
      </c>
      <c r="AR175" s="20">
        <f t="shared" si="239"/>
        <v>0</v>
      </c>
      <c r="AS175" s="20">
        <f t="shared" si="240"/>
        <v>0</v>
      </c>
      <c r="AT175" s="20">
        <f t="shared" si="241"/>
        <v>0</v>
      </c>
      <c r="AU175" s="24">
        <f>AT175</f>
        <v>0</v>
      </c>
      <c r="AV175" s="24"/>
      <c r="AW175" s="24"/>
      <c r="AX175" s="24"/>
      <c r="AY175" s="24"/>
      <c r="AZ175" s="24"/>
      <c r="BA175" s="24"/>
      <c r="BB175" s="25">
        <f t="shared" si="242"/>
        <v>0</v>
      </c>
    </row>
    <row r="176" spans="1:54" ht="46.8" outlineLevel="2">
      <c r="A176" s="132"/>
      <c r="B176" s="136"/>
      <c r="C176" s="38"/>
      <c r="D176" s="84"/>
      <c r="E176" s="84"/>
      <c r="F176" s="84"/>
      <c r="G176" s="83"/>
      <c r="H176" s="209" t="s">
        <v>457</v>
      </c>
      <c r="I176" s="138"/>
      <c r="J176" s="139"/>
      <c r="K176" s="139"/>
      <c r="L176" s="140" t="str">
        <f>IF(I176&lt;&gt;0,((VLOOKUP(I176,'1. Standard_Cost'!$B$4:$D$9,2)+VLOOKUP(I176,'1. Standard_Cost'!$B$4:$D$9,3))*J176*K176),"0")</f>
        <v>0</v>
      </c>
      <c r="M176" s="140">
        <f>L176*'1. Standard_Cost'!$F$4</f>
        <v>0</v>
      </c>
      <c r="N176" s="141"/>
      <c r="O176" s="141"/>
      <c r="P176" s="141"/>
      <c r="Q176" s="141"/>
      <c r="R176" s="142">
        <f>'1. Standard_Cost'!$B$13*N176*P176</f>
        <v>0</v>
      </c>
      <c r="S176" s="142">
        <f>N176*O176*P176*'1. Standard_Cost'!$C$13</f>
        <v>0</v>
      </c>
      <c r="T176" s="142">
        <f>N176*P176*Q176*'1. Standard_Cost'!$D$13</f>
        <v>0</v>
      </c>
      <c r="U176" s="142">
        <f>N176*O176*'1. Standard_Cost'!$E$13</f>
        <v>0</v>
      </c>
      <c r="V176" s="141"/>
      <c r="W176" s="141"/>
      <c r="X176" s="141"/>
      <c r="Y176" s="142">
        <f>+V176*((X176*'1. Standard_Cost'!$B$17)+(W176*X176*'1. Standard_Cost'!$C$17))</f>
        <v>0</v>
      </c>
      <c r="Z176" s="141"/>
      <c r="AA176" s="141"/>
      <c r="AB176" s="142">
        <f>+Z176*'1. Standard_Cost'!$B$21+AA176*'1. Standard_Cost'!$C$21</f>
        <v>0</v>
      </c>
      <c r="AC176" s="143"/>
      <c r="AD176" s="144"/>
      <c r="AE176" s="142">
        <f>SUM(AD176,AC176,AB176,Y176,U176,T176,S176,R176)*'1. Standard_Cost'!$B$29</f>
        <v>0</v>
      </c>
      <c r="AF176" s="142">
        <f t="shared" si="237"/>
        <v>0</v>
      </c>
      <c r="AG176" s="141"/>
      <c r="AH176" s="141"/>
      <c r="AI176" s="141"/>
      <c r="AJ176" s="145"/>
      <c r="AK176" s="145"/>
      <c r="AL176" s="145"/>
      <c r="AM176" s="142">
        <f>AG176*'1. Standard_Cost'!$B$25+'Incremental_Cost Year 5'!AH176*'1. Standard_Cost'!$C$25+'Incremental_Cost Year 5'!AI176*'1. Standard_Cost'!$D$25+'Incremental_Cost Year 5'!AJ176+'Incremental_Cost Year 5'!AL176+AK176</f>
        <v>0</v>
      </c>
      <c r="AN176" s="142">
        <f>AM176*'1. Standard_Cost'!$C$29</f>
        <v>0</v>
      </c>
      <c r="AO176" s="160"/>
      <c r="AQ176" s="20">
        <f t="shared" si="238"/>
        <v>0</v>
      </c>
      <c r="AR176" s="20">
        <f t="shared" si="239"/>
        <v>0</v>
      </c>
      <c r="AS176" s="20">
        <f t="shared" si="240"/>
        <v>0</v>
      </c>
      <c r="AT176" s="20">
        <f t="shared" si="241"/>
        <v>0</v>
      </c>
      <c r="AU176" s="24"/>
      <c r="AV176" s="24"/>
      <c r="AW176" s="24"/>
      <c r="AX176" s="24"/>
      <c r="AY176" s="24"/>
      <c r="AZ176" s="24"/>
      <c r="BA176" s="24"/>
      <c r="BB176" s="25">
        <f t="shared" si="242"/>
        <v>0</v>
      </c>
    </row>
    <row r="177" spans="1:54" ht="15.6" outlineLevel="2">
      <c r="A177" s="132"/>
      <c r="B177" s="136"/>
      <c r="C177" s="38"/>
      <c r="D177" s="84"/>
      <c r="E177" s="84"/>
      <c r="F177" s="84"/>
      <c r="G177" s="83"/>
      <c r="H177" s="209" t="s">
        <v>537</v>
      </c>
      <c r="I177" s="138"/>
      <c r="J177" s="139"/>
      <c r="K177" s="139"/>
      <c r="L177" s="140" t="str">
        <f>IF(I177&lt;&gt;0,((VLOOKUP(I177,'1. Standard_Cost'!$B$4:$D$9,2)+VLOOKUP(I177,'1. Standard_Cost'!$B$4:$D$9,3))*J177*K177),"0")</f>
        <v>0</v>
      </c>
      <c r="M177" s="140">
        <f>L177*'1. Standard_Cost'!$F$4</f>
        <v>0</v>
      </c>
      <c r="N177" s="141">
        <v>0</v>
      </c>
      <c r="O177" s="141">
        <v>0</v>
      </c>
      <c r="P177" s="141">
        <v>0</v>
      </c>
      <c r="Q177" s="141"/>
      <c r="R177" s="142">
        <f>'1. Standard_Cost'!$B$13*N177*P177</f>
        <v>0</v>
      </c>
      <c r="S177" s="142">
        <f>N177*O177*P177*'1. Standard_Cost'!$C$13</f>
        <v>0</v>
      </c>
      <c r="T177" s="142">
        <f>N177*P177*Q177*'1. Standard_Cost'!$D$13</f>
        <v>0</v>
      </c>
      <c r="U177" s="142">
        <f>N177*O177*'1. Standard_Cost'!$E$13</f>
        <v>0</v>
      </c>
      <c r="V177" s="141"/>
      <c r="W177" s="141"/>
      <c r="X177" s="141"/>
      <c r="Y177" s="142">
        <f>+V177*((X177*'1. Standard_Cost'!$B$17)+(W177*X177*'1. Standard_Cost'!$C$17))</f>
        <v>0</v>
      </c>
      <c r="Z177" s="141"/>
      <c r="AA177" s="141"/>
      <c r="AB177" s="142">
        <f>+Z177*'1. Standard_Cost'!$B$21+AA177*'1. Standard_Cost'!$C$21</f>
        <v>0</v>
      </c>
      <c r="AC177" s="143"/>
      <c r="AD177" s="144"/>
      <c r="AE177" s="142">
        <f>SUM(AD177,AC177,AB177,Y177,U177,T177,S177,R177)*'1. Standard_Cost'!$B$29</f>
        <v>0</v>
      </c>
      <c r="AF177" s="142">
        <f t="shared" si="237"/>
        <v>0</v>
      </c>
      <c r="AG177" s="141"/>
      <c r="AH177" s="141"/>
      <c r="AI177" s="141"/>
      <c r="AJ177" s="145"/>
      <c r="AK177" s="145"/>
      <c r="AL177" s="145"/>
      <c r="AM177" s="142">
        <f>AG177*'1. Standard_Cost'!$B$25+'Incremental_Cost Year 5'!AH177*'1. Standard_Cost'!$C$25+'Incremental_Cost Year 5'!AI177*'1. Standard_Cost'!$D$25+'Incremental_Cost Year 5'!AJ177+'Incremental_Cost Year 5'!AL177+AK177</f>
        <v>0</v>
      </c>
      <c r="AN177" s="142">
        <f>AM177*'1. Standard_Cost'!$C$29</f>
        <v>0</v>
      </c>
      <c r="AO177" s="160"/>
      <c r="AQ177" s="20">
        <f t="shared" si="238"/>
        <v>0</v>
      </c>
      <c r="AR177" s="20">
        <f t="shared" si="239"/>
        <v>0</v>
      </c>
      <c r="AS177" s="20">
        <f t="shared" si="240"/>
        <v>0</v>
      </c>
      <c r="AT177" s="20">
        <f t="shared" si="241"/>
        <v>0</v>
      </c>
      <c r="AU177" s="24">
        <f>AT177</f>
        <v>0</v>
      </c>
      <c r="AV177" s="24"/>
      <c r="AW177" s="24"/>
      <c r="AX177" s="24"/>
      <c r="AY177" s="24"/>
      <c r="AZ177" s="24"/>
      <c r="BA177" s="24"/>
      <c r="BB177" s="25">
        <f t="shared" si="242"/>
        <v>0</v>
      </c>
    </row>
    <row r="178" spans="1:54" ht="31.2" outlineLevel="2">
      <c r="A178" s="132"/>
      <c r="B178" s="136"/>
      <c r="C178" s="38"/>
      <c r="D178" s="84"/>
      <c r="E178" s="84"/>
      <c r="F178" s="84"/>
      <c r="G178" s="83"/>
      <c r="H178" s="209" t="s">
        <v>458</v>
      </c>
      <c r="I178" s="138"/>
      <c r="J178" s="139"/>
      <c r="K178" s="139"/>
      <c r="L178" s="140" t="str">
        <f>IF(I178&lt;&gt;0,((VLOOKUP(I178,'1. Standard_Cost'!$B$4:$D$9,2)+VLOOKUP(I178,'1. Standard_Cost'!$B$4:$D$9,3))*J178*K178),"0")</f>
        <v>0</v>
      </c>
      <c r="M178" s="140">
        <f>L178*'1. Standard_Cost'!$F$4</f>
        <v>0</v>
      </c>
      <c r="N178" s="141"/>
      <c r="O178" s="141"/>
      <c r="P178" s="141"/>
      <c r="Q178" s="141"/>
      <c r="R178" s="142">
        <f>'1. Standard_Cost'!$B$13*N178*P178</f>
        <v>0</v>
      </c>
      <c r="S178" s="142">
        <f>N178*O178*P178*'1. Standard_Cost'!$C$13</f>
        <v>0</v>
      </c>
      <c r="T178" s="142">
        <f>N178*P178*Q178*'1. Standard_Cost'!$D$13</f>
        <v>0</v>
      </c>
      <c r="U178" s="142">
        <f>N178*O178*'1. Standard_Cost'!$E$13</f>
        <v>0</v>
      </c>
      <c r="V178" s="141"/>
      <c r="W178" s="141"/>
      <c r="X178" s="141"/>
      <c r="Y178" s="142">
        <f>+V178*((X178*'1. Standard_Cost'!$B$17)+(W178*X178*'1. Standard_Cost'!$C$17))</f>
        <v>0</v>
      </c>
      <c r="Z178" s="141"/>
      <c r="AA178" s="141"/>
      <c r="AB178" s="142">
        <f>+Z178*'1. Standard_Cost'!$B$21+AA178*'1. Standard_Cost'!$C$21</f>
        <v>0</v>
      </c>
      <c r="AC178" s="143"/>
      <c r="AD178" s="144"/>
      <c r="AE178" s="142">
        <f>SUM(AD178,AC178,AB178,Y178,U178,T178,S178,R178)*'1. Standard_Cost'!$B$29</f>
        <v>0</v>
      </c>
      <c r="AF178" s="142">
        <f t="shared" si="237"/>
        <v>0</v>
      </c>
      <c r="AG178" s="141"/>
      <c r="AH178" s="141"/>
      <c r="AI178" s="141"/>
      <c r="AJ178" s="145"/>
      <c r="AK178" s="145"/>
      <c r="AL178" s="145"/>
      <c r="AM178" s="142">
        <f>AG178*'1. Standard_Cost'!$B$25+'Incremental_Cost Year 5'!AH178*'1. Standard_Cost'!$C$25+'Incremental_Cost Year 5'!AI178*'1. Standard_Cost'!$D$25+'Incremental_Cost Year 5'!AJ178+'Incremental_Cost Year 5'!AL178+AK178</f>
        <v>0</v>
      </c>
      <c r="AN178" s="142">
        <f>AM178*'1. Standard_Cost'!$C$29</f>
        <v>0</v>
      </c>
      <c r="AO178" s="160"/>
      <c r="AQ178" s="20">
        <f t="shared" si="238"/>
        <v>0</v>
      </c>
      <c r="AR178" s="20">
        <f t="shared" si="239"/>
        <v>0</v>
      </c>
      <c r="AS178" s="20">
        <f t="shared" si="240"/>
        <v>0</v>
      </c>
      <c r="AT178" s="20">
        <f t="shared" si="241"/>
        <v>0</v>
      </c>
      <c r="AU178" s="24"/>
      <c r="AV178" s="24"/>
      <c r="AW178" s="24"/>
      <c r="AX178" s="24"/>
      <c r="AY178" s="24"/>
      <c r="AZ178" s="24"/>
      <c r="BA178" s="24"/>
      <c r="BB178" s="25">
        <f t="shared" si="242"/>
        <v>0</v>
      </c>
    </row>
    <row r="179" spans="1:54" ht="15.6" outlineLevel="2">
      <c r="A179" s="132"/>
      <c r="B179" s="136"/>
      <c r="C179" s="38"/>
      <c r="D179" s="84"/>
      <c r="E179" s="84"/>
      <c r="F179" s="84"/>
      <c r="G179" s="83"/>
      <c r="H179" s="209" t="s">
        <v>538</v>
      </c>
      <c r="I179" s="138"/>
      <c r="J179" s="139"/>
      <c r="K179" s="139"/>
      <c r="L179" s="140" t="str">
        <f>IF(I179&lt;&gt;0,((VLOOKUP(I179,'1. Standard_Cost'!$B$4:$D$9,2)+VLOOKUP(I179,'1. Standard_Cost'!$B$4:$D$9,3))*J179*K179),"0")</f>
        <v>0</v>
      </c>
      <c r="M179" s="140">
        <f>L179*'1. Standard_Cost'!$F$4</f>
        <v>0</v>
      </c>
      <c r="N179" s="141"/>
      <c r="O179" s="141"/>
      <c r="P179" s="141"/>
      <c r="Q179" s="141"/>
      <c r="R179" s="142">
        <f>'1. Standard_Cost'!$B$13*N179*P179</f>
        <v>0</v>
      </c>
      <c r="S179" s="142">
        <f>N179*O179*P179*'1. Standard_Cost'!$C$13</f>
        <v>0</v>
      </c>
      <c r="T179" s="142">
        <f>N179*P179*Q179*'1. Standard_Cost'!$D$13</f>
        <v>0</v>
      </c>
      <c r="U179" s="142">
        <f>N179*O179*'1. Standard_Cost'!$E$13</f>
        <v>0</v>
      </c>
      <c r="V179" s="141"/>
      <c r="W179" s="141"/>
      <c r="X179" s="141"/>
      <c r="Y179" s="142">
        <f>+V179*((X179*'1. Standard_Cost'!$B$17)+(W179*X179*'1. Standard_Cost'!$C$17))</f>
        <v>0</v>
      </c>
      <c r="Z179" s="141"/>
      <c r="AA179" s="141"/>
      <c r="AB179" s="142">
        <f>+Z179*'1. Standard_Cost'!$B$21+AA179*'1. Standard_Cost'!$C$21</f>
        <v>0</v>
      </c>
      <c r="AC179" s="143">
        <f>30*2000</f>
        <v>60000</v>
      </c>
      <c r="AD179" s="144"/>
      <c r="AE179" s="142">
        <f>SUM(AD179,AC179,AB179,Y179,U179,T179,S179,R179)*'1. Standard_Cost'!$B$29</f>
        <v>12000</v>
      </c>
      <c r="AF179" s="142">
        <f t="shared" si="237"/>
        <v>72000</v>
      </c>
      <c r="AG179" s="141"/>
      <c r="AH179" s="141"/>
      <c r="AI179" s="141"/>
      <c r="AJ179" s="145"/>
      <c r="AK179" s="145"/>
      <c r="AL179" s="145"/>
      <c r="AM179" s="142">
        <f>AG179*'1. Standard_Cost'!$B$25+'Incremental_Cost Year 5'!AH179*'1. Standard_Cost'!$C$25+'Incremental_Cost Year 5'!AI179*'1. Standard_Cost'!$D$25+'Incremental_Cost Year 5'!AJ179+'Incremental_Cost Year 5'!AL179+AK179</f>
        <v>0</v>
      </c>
      <c r="AN179" s="142">
        <f>AM179*'1. Standard_Cost'!$C$29</f>
        <v>0</v>
      </c>
      <c r="AO179" s="160"/>
      <c r="AQ179" s="20">
        <f t="shared" si="238"/>
        <v>0</v>
      </c>
      <c r="AR179" s="20">
        <f t="shared" si="239"/>
        <v>72000</v>
      </c>
      <c r="AS179" s="20">
        <f t="shared" si="240"/>
        <v>0</v>
      </c>
      <c r="AT179" s="20">
        <f t="shared" si="241"/>
        <v>72000</v>
      </c>
      <c r="AU179" s="24">
        <f>AT179</f>
        <v>72000</v>
      </c>
      <c r="AV179" s="24"/>
      <c r="AW179" s="24"/>
      <c r="AX179" s="24"/>
      <c r="AY179" s="24"/>
      <c r="AZ179" s="24"/>
      <c r="BA179" s="24"/>
      <c r="BB179" s="25">
        <f t="shared" si="242"/>
        <v>0</v>
      </c>
    </row>
    <row r="180" spans="1:54" ht="46.8" outlineLevel="1">
      <c r="A180" s="132"/>
      <c r="B180" s="136"/>
      <c r="C180" s="38"/>
      <c r="D180" s="84"/>
      <c r="E180" s="84"/>
      <c r="F180" s="84"/>
      <c r="G180" s="83"/>
      <c r="H180" s="209" t="s">
        <v>459</v>
      </c>
      <c r="I180" s="138"/>
      <c r="J180" s="139"/>
      <c r="K180" s="139"/>
      <c r="L180" s="140" t="str">
        <f>IF(I180&lt;&gt;0,((VLOOKUP(I180,'1. Standard_Cost'!$B$4:$D$9,2)+VLOOKUP(I180,'1. Standard_Cost'!$B$4:$D$9,3))*J180*K180),"0")</f>
        <v>0</v>
      </c>
      <c r="M180" s="140">
        <f>L180*'1. Standard_Cost'!$F$4</f>
        <v>0</v>
      </c>
      <c r="N180" s="141"/>
      <c r="O180" s="141"/>
      <c r="P180" s="141"/>
      <c r="Q180" s="141"/>
      <c r="R180" s="142">
        <f>'1. Standard_Cost'!$B$13*N180*P180</f>
        <v>0</v>
      </c>
      <c r="S180" s="142">
        <f>N180*O180*P180*'1. Standard_Cost'!$C$13</f>
        <v>0</v>
      </c>
      <c r="T180" s="142">
        <f>N180*P180*Q180*'1. Standard_Cost'!$D$13</f>
        <v>0</v>
      </c>
      <c r="U180" s="142">
        <f>N180*O180*'1. Standard_Cost'!$E$13</f>
        <v>0</v>
      </c>
      <c r="V180" s="141"/>
      <c r="W180" s="141"/>
      <c r="X180" s="141"/>
      <c r="Y180" s="142">
        <f>+V180*((X180*'1. Standard_Cost'!$B$17)+(W180*X180*'1. Standard_Cost'!$C$17))</f>
        <v>0</v>
      </c>
      <c r="Z180" s="141"/>
      <c r="AA180" s="141"/>
      <c r="AB180" s="142">
        <f>+Z180*'1. Standard_Cost'!$B$21+AA180*'1. Standard_Cost'!$C$21</f>
        <v>0</v>
      </c>
      <c r="AC180" s="143"/>
      <c r="AD180" s="144"/>
      <c r="AE180" s="142">
        <f>SUM(AD180,AC180,AB180,Y180,U180,T180,S180,R180)*'1. Standard_Cost'!$B$29</f>
        <v>0</v>
      </c>
      <c r="AF180" s="142">
        <f t="shared" si="237"/>
        <v>0</v>
      </c>
      <c r="AG180" s="141"/>
      <c r="AH180" s="141"/>
      <c r="AI180" s="141"/>
      <c r="AJ180" s="145"/>
      <c r="AK180" s="145"/>
      <c r="AL180" s="145"/>
      <c r="AM180" s="142">
        <f>AG180*'1. Standard_Cost'!$B$25+'Incremental_Cost Year 5'!AH180*'1. Standard_Cost'!$C$25+'Incremental_Cost Year 5'!AI180*'1. Standard_Cost'!$D$25+'Incremental_Cost Year 5'!AJ180+'Incremental_Cost Year 5'!AL180+AK180</f>
        <v>0</v>
      </c>
      <c r="AN180" s="142">
        <f>AM180*'1. Standard_Cost'!$C$29</f>
        <v>0</v>
      </c>
      <c r="AO180" s="160"/>
      <c r="AQ180" s="20">
        <f t="shared" si="238"/>
        <v>0</v>
      </c>
      <c r="AR180" s="20">
        <f t="shared" si="239"/>
        <v>0</v>
      </c>
      <c r="AS180" s="20">
        <f t="shared" si="240"/>
        <v>0</v>
      </c>
      <c r="AT180" s="20">
        <f t="shared" si="241"/>
        <v>0</v>
      </c>
      <c r="AU180" s="24"/>
      <c r="AV180" s="24"/>
      <c r="AW180" s="24"/>
      <c r="AX180" s="24"/>
      <c r="AY180" s="24"/>
      <c r="AZ180" s="24"/>
      <c r="BA180" s="24"/>
      <c r="BB180" s="25">
        <f t="shared" si="242"/>
        <v>0</v>
      </c>
    </row>
    <row r="181" spans="1:54" ht="30" customHeight="1">
      <c r="A181" s="132"/>
      <c r="B181" s="136"/>
      <c r="C181" s="38"/>
      <c r="D181" s="84"/>
      <c r="E181" s="84"/>
      <c r="F181" s="84"/>
      <c r="G181" s="83"/>
      <c r="H181" s="209" t="s">
        <v>539</v>
      </c>
      <c r="I181" s="138" t="s">
        <v>5</v>
      </c>
      <c r="J181" s="139">
        <v>1</v>
      </c>
      <c r="K181" s="139">
        <v>16</v>
      </c>
      <c r="L181" s="140">
        <f>IF(I181&lt;&gt;0,((VLOOKUP(I181,'1. Standard_Cost'!$B$4:$D$9,2)+VLOOKUP(I181,'1. Standard_Cost'!$B$4:$D$9,3))*J181*K181),"0")</f>
        <v>1131200</v>
      </c>
      <c r="M181" s="140">
        <f>L181*'1. Standard_Cost'!$F$4</f>
        <v>188910.40000000002</v>
      </c>
      <c r="N181" s="141"/>
      <c r="O181" s="141"/>
      <c r="P181" s="141"/>
      <c r="Q181" s="141"/>
      <c r="R181" s="142">
        <f>'1. Standard_Cost'!$B$13*N181*P181</f>
        <v>0</v>
      </c>
      <c r="S181" s="142">
        <f>N181*O181*P181*'1. Standard_Cost'!$C$13</f>
        <v>0</v>
      </c>
      <c r="T181" s="142">
        <f>N181*P181*Q181*'1. Standard_Cost'!$D$13</f>
        <v>0</v>
      </c>
      <c r="U181" s="142">
        <f>N181*O181*'1. Standard_Cost'!$E$13</f>
        <v>0</v>
      </c>
      <c r="V181" s="141"/>
      <c r="W181" s="141"/>
      <c r="X181" s="141"/>
      <c r="Y181" s="142">
        <f>+V181*((X181*'1. Standard_Cost'!$B$17)+(W181*X181*'1. Standard_Cost'!$C$17))</f>
        <v>0</v>
      </c>
      <c r="Z181" s="141"/>
      <c r="AA181" s="141"/>
      <c r="AB181" s="142">
        <f>+Z181*'1. Standard_Cost'!$B$21+AA181*'1. Standard_Cost'!$C$21</f>
        <v>0</v>
      </c>
      <c r="AC181" s="143"/>
      <c r="AD181" s="144"/>
      <c r="AE181" s="142">
        <f>SUM(AD181,AC181,AB181,Y181,U181,T181,S181,R181)*'1. Standard_Cost'!$B$29</f>
        <v>0</v>
      </c>
      <c r="AF181" s="142">
        <f t="shared" si="237"/>
        <v>0</v>
      </c>
      <c r="AG181" s="141"/>
      <c r="AH181" s="141"/>
      <c r="AI181" s="141"/>
      <c r="AJ181" s="145"/>
      <c r="AK181" s="145"/>
      <c r="AL181" s="145"/>
      <c r="AM181" s="142">
        <f>AG181*'1. Standard_Cost'!$B$25+'Incremental_Cost Year 5'!AH181*'1. Standard_Cost'!$C$25+'Incremental_Cost Year 5'!AI181*'1. Standard_Cost'!$D$25+'Incremental_Cost Year 5'!AJ181+'Incremental_Cost Year 5'!AL181+AK181</f>
        <v>0</v>
      </c>
      <c r="AN181" s="142">
        <f>AM181*'1. Standard_Cost'!$C$29</f>
        <v>0</v>
      </c>
      <c r="AO181" s="160"/>
      <c r="AQ181" s="20">
        <f t="shared" si="238"/>
        <v>1320110.3999999999</v>
      </c>
      <c r="AR181" s="20">
        <f t="shared" si="239"/>
        <v>0</v>
      </c>
      <c r="AS181" s="20">
        <f t="shared" si="240"/>
        <v>0</v>
      </c>
      <c r="AT181" s="20">
        <f t="shared" si="241"/>
        <v>1320110.3999999999</v>
      </c>
      <c r="AU181" s="24">
        <f>AT181</f>
        <v>1320110.3999999999</v>
      </c>
      <c r="AV181" s="24"/>
      <c r="AW181" s="24"/>
      <c r="AX181" s="24"/>
      <c r="AY181" s="24"/>
      <c r="AZ181" s="24"/>
      <c r="BA181" s="24"/>
      <c r="BB181" s="25">
        <f t="shared" si="242"/>
        <v>0</v>
      </c>
    </row>
    <row r="182" spans="1:54" ht="46.8" outlineLevel="2">
      <c r="A182" s="132"/>
      <c r="B182" s="136"/>
      <c r="C182" s="38"/>
      <c r="D182" s="84"/>
      <c r="E182" s="84"/>
      <c r="F182" s="84"/>
      <c r="G182" s="83"/>
      <c r="H182" s="209" t="s">
        <v>460</v>
      </c>
      <c r="I182" s="138"/>
      <c r="J182" s="139"/>
      <c r="K182" s="139"/>
      <c r="L182" s="140" t="str">
        <f>IF(I182&lt;&gt;0,((VLOOKUP(I182,'1. Standard_Cost'!$B$4:$D$9,2)+VLOOKUP(I182,'1. Standard_Cost'!$B$4:$D$9,3))*J182*K182),"0")</f>
        <v>0</v>
      </c>
      <c r="M182" s="140">
        <f>L182*'1. Standard_Cost'!$F$4</f>
        <v>0</v>
      </c>
      <c r="N182" s="141"/>
      <c r="O182" s="141"/>
      <c r="P182" s="141"/>
      <c r="Q182" s="141"/>
      <c r="R182" s="142">
        <f>'1. Standard_Cost'!$B$13*N182*P182</f>
        <v>0</v>
      </c>
      <c r="S182" s="142">
        <f>N182*O182*P182*'1. Standard_Cost'!$C$13</f>
        <v>0</v>
      </c>
      <c r="T182" s="142">
        <f>N182*P182*Q182*'1. Standard_Cost'!$D$13</f>
        <v>0</v>
      </c>
      <c r="U182" s="142">
        <f>N182*O182*'1. Standard_Cost'!$E$13</f>
        <v>0</v>
      </c>
      <c r="V182" s="141"/>
      <c r="W182" s="141"/>
      <c r="X182" s="141"/>
      <c r="Y182" s="142">
        <f>+V182*((X182*'1. Standard_Cost'!$B$17)+(W182*X182*'1. Standard_Cost'!$C$17))</f>
        <v>0</v>
      </c>
      <c r="Z182" s="141"/>
      <c r="AA182" s="141"/>
      <c r="AB182" s="142">
        <f>+Z182*'1. Standard_Cost'!$B$21+AA182*'1. Standard_Cost'!$C$21</f>
        <v>0</v>
      </c>
      <c r="AC182" s="143"/>
      <c r="AD182" s="144"/>
      <c r="AE182" s="142">
        <f>SUM(AD182,AC182,AB182,Y182,U182,T182,S182,R182)*'1. Standard_Cost'!$B$29</f>
        <v>0</v>
      </c>
      <c r="AF182" s="142">
        <f t="shared" si="237"/>
        <v>0</v>
      </c>
      <c r="AG182" s="141"/>
      <c r="AH182" s="141"/>
      <c r="AI182" s="141"/>
      <c r="AJ182" s="145"/>
      <c r="AK182" s="145"/>
      <c r="AL182" s="145"/>
      <c r="AM182" s="142">
        <f>AG182*'1. Standard_Cost'!$B$25+'Incremental_Cost Year 5'!AH182*'1. Standard_Cost'!$C$25+'Incremental_Cost Year 5'!AI182*'1. Standard_Cost'!$D$25+'Incremental_Cost Year 5'!AJ182+'Incremental_Cost Year 5'!AL182+AK182</f>
        <v>0</v>
      </c>
      <c r="AN182" s="142">
        <f>AM182*'1. Standard_Cost'!$C$29</f>
        <v>0</v>
      </c>
      <c r="AO182" s="160"/>
      <c r="AQ182" s="20">
        <f t="shared" si="238"/>
        <v>0</v>
      </c>
      <c r="AR182" s="20">
        <f t="shared" si="239"/>
        <v>0</v>
      </c>
      <c r="AS182" s="20">
        <f t="shared" si="240"/>
        <v>0</v>
      </c>
      <c r="AT182" s="20">
        <f t="shared" si="241"/>
        <v>0</v>
      </c>
      <c r="AU182" s="24"/>
      <c r="AV182" s="24"/>
      <c r="AW182" s="24"/>
      <c r="AX182" s="24"/>
      <c r="AY182" s="24"/>
      <c r="AZ182" s="24"/>
      <c r="BA182" s="24"/>
      <c r="BB182" s="25">
        <f t="shared" si="242"/>
        <v>0</v>
      </c>
    </row>
    <row r="183" spans="1:54" ht="15.6" outlineLevel="2">
      <c r="A183" s="132"/>
      <c r="B183" s="136"/>
      <c r="C183" s="38"/>
      <c r="D183" s="84"/>
      <c r="E183" s="84"/>
      <c r="F183" s="84"/>
      <c r="G183" s="83"/>
      <c r="H183" s="209" t="s">
        <v>540</v>
      </c>
      <c r="I183" s="138"/>
      <c r="J183" s="139"/>
      <c r="K183" s="139"/>
      <c r="L183" s="140" t="str">
        <f>IF(I183&lt;&gt;0,((VLOOKUP(I183,'1. Standard_Cost'!$B$4:$D$9,2)+VLOOKUP(I183,'1. Standard_Cost'!$B$4:$D$9,3))*J183*K183),"0")</f>
        <v>0</v>
      </c>
      <c r="M183" s="140">
        <f>L183*'1. Standard_Cost'!$F$4</f>
        <v>0</v>
      </c>
      <c r="N183" s="141"/>
      <c r="O183" s="141"/>
      <c r="P183" s="141"/>
      <c r="Q183" s="141"/>
      <c r="R183" s="142">
        <f>'1. Standard_Cost'!$B$13*N183*P183</f>
        <v>0</v>
      </c>
      <c r="S183" s="142">
        <f>N183*O183*P183*'1. Standard_Cost'!$C$13</f>
        <v>0</v>
      </c>
      <c r="T183" s="142">
        <f>N183*P183*Q183*'1. Standard_Cost'!$D$13</f>
        <v>0</v>
      </c>
      <c r="U183" s="142">
        <f>N183*O183*'1. Standard_Cost'!$E$13</f>
        <v>0</v>
      </c>
      <c r="V183" s="141"/>
      <c r="W183" s="141"/>
      <c r="X183" s="141"/>
      <c r="Y183" s="142">
        <f>+V183*((X183*'1. Standard_Cost'!$B$17)+(W183*X183*'1. Standard_Cost'!$C$17))</f>
        <v>0</v>
      </c>
      <c r="Z183" s="141"/>
      <c r="AA183" s="141"/>
      <c r="AB183" s="142">
        <f>+Z183*'1. Standard_Cost'!$B$21+AA183*'1. Standard_Cost'!$C$21</f>
        <v>0</v>
      </c>
      <c r="AC183" s="143"/>
      <c r="AD183" s="144"/>
      <c r="AE183" s="142">
        <f>SUM(AD183,AC183,AB183,Y183,U183,T183,S183,R183)*'1. Standard_Cost'!$B$29</f>
        <v>0</v>
      </c>
      <c r="AF183" s="142">
        <f t="shared" si="237"/>
        <v>0</v>
      </c>
      <c r="AG183" s="141"/>
      <c r="AH183" s="141"/>
      <c r="AI183" s="141"/>
      <c r="AJ183" s="145"/>
      <c r="AK183" s="145"/>
      <c r="AL183" s="145"/>
      <c r="AM183" s="142">
        <f>AG183*'1. Standard_Cost'!$B$25+'Incremental_Cost Year 5'!AH183*'1. Standard_Cost'!$C$25+'Incremental_Cost Year 5'!AI183*'1. Standard_Cost'!$D$25+'Incremental_Cost Year 5'!AJ183+'Incremental_Cost Year 5'!AL183+AK183</f>
        <v>0</v>
      </c>
      <c r="AN183" s="142">
        <f>AM183*'1. Standard_Cost'!$C$29</f>
        <v>0</v>
      </c>
      <c r="AO183" s="190"/>
      <c r="AQ183" s="20">
        <f t="shared" ref="AQ183" si="243">L183+M183</f>
        <v>0</v>
      </c>
      <c r="AR183" s="20">
        <f t="shared" ref="AR183" si="244">AF183</f>
        <v>0</v>
      </c>
      <c r="AS183" s="20">
        <f t="shared" ref="AS183" si="245">AM183+AN183</f>
        <v>0</v>
      </c>
      <c r="AT183" s="20">
        <f t="shared" ref="AT183" si="246">SUM(AQ183,AR183,AS183)</f>
        <v>0</v>
      </c>
      <c r="AU183" s="24"/>
      <c r="AV183" s="24"/>
      <c r="AW183" s="24"/>
      <c r="AX183" s="24"/>
      <c r="AY183" s="24"/>
      <c r="AZ183" s="24"/>
      <c r="BA183" s="24"/>
      <c r="BB183" s="25">
        <f t="shared" si="242"/>
        <v>0</v>
      </c>
    </row>
    <row r="184" spans="1:54" ht="41.4" outlineLevel="1">
      <c r="A184" s="132"/>
      <c r="B184" s="136"/>
      <c r="C184" s="38"/>
      <c r="D184" s="46" t="s">
        <v>593</v>
      </c>
      <c r="E184" s="86" t="s">
        <v>430</v>
      </c>
      <c r="F184" s="88" t="s">
        <v>438</v>
      </c>
      <c r="G184" s="89" t="s">
        <v>434</v>
      </c>
      <c r="H184" s="183" t="s">
        <v>305</v>
      </c>
      <c r="I184" s="146"/>
      <c r="J184" s="146"/>
      <c r="K184" s="146"/>
      <c r="L184" s="147">
        <f>SUM(L171:L183)</f>
        <v>1131200</v>
      </c>
      <c r="M184" s="147">
        <f>SUM(M171:M183)</f>
        <v>188910.40000000002</v>
      </c>
      <c r="N184" s="146"/>
      <c r="O184" s="146"/>
      <c r="P184" s="146"/>
      <c r="Q184" s="146"/>
      <c r="R184" s="147">
        <f t="shared" ref="R184:U184" si="247">SUM(R171:R183)</f>
        <v>0</v>
      </c>
      <c r="S184" s="147">
        <f t="shared" si="247"/>
        <v>0</v>
      </c>
      <c r="T184" s="147">
        <f t="shared" si="247"/>
        <v>0</v>
      </c>
      <c r="U184" s="147">
        <f t="shared" si="247"/>
        <v>0</v>
      </c>
      <c r="V184" s="146"/>
      <c r="W184" s="146"/>
      <c r="X184" s="146"/>
      <c r="Y184" s="147">
        <f>SUM(Y171:Y183)</f>
        <v>0</v>
      </c>
      <c r="Z184" s="147"/>
      <c r="AA184" s="146"/>
      <c r="AB184" s="147">
        <f t="shared" ref="AB184:AF184" si="248">SUM(AB171:AB183)</f>
        <v>0</v>
      </c>
      <c r="AC184" s="147">
        <f t="shared" si="248"/>
        <v>60000</v>
      </c>
      <c r="AD184" s="147">
        <f t="shared" si="248"/>
        <v>0</v>
      </c>
      <c r="AE184" s="147">
        <f t="shared" si="248"/>
        <v>12000</v>
      </c>
      <c r="AF184" s="147">
        <f t="shared" si="248"/>
        <v>72000</v>
      </c>
      <c r="AG184" s="146"/>
      <c r="AH184" s="146"/>
      <c r="AI184" s="146"/>
      <c r="AJ184" s="147">
        <f t="shared" ref="AJ184:AN184" si="249">SUM(AJ171:AJ183)</f>
        <v>0</v>
      </c>
      <c r="AK184" s="147">
        <f t="shared" si="249"/>
        <v>0</v>
      </c>
      <c r="AL184" s="147">
        <f t="shared" si="249"/>
        <v>0</v>
      </c>
      <c r="AM184" s="147">
        <f t="shared" si="249"/>
        <v>0</v>
      </c>
      <c r="AN184" s="147">
        <f t="shared" si="249"/>
        <v>0</v>
      </c>
      <c r="AO184" s="166"/>
      <c r="AP184" s="32"/>
      <c r="AQ184" s="147">
        <f t="shared" ref="AQ184:BB184" si="250">SUM(AQ171:AQ183)</f>
        <v>1320110.3999999999</v>
      </c>
      <c r="AR184" s="147">
        <f t="shared" si="250"/>
        <v>72000</v>
      </c>
      <c r="AS184" s="147">
        <f t="shared" si="250"/>
        <v>0</v>
      </c>
      <c r="AT184" s="147">
        <f t="shared" si="250"/>
        <v>1392110.4</v>
      </c>
      <c r="AU184" s="147">
        <f t="shared" si="250"/>
        <v>1392110.4</v>
      </c>
      <c r="AV184" s="147">
        <f t="shared" si="250"/>
        <v>0</v>
      </c>
      <c r="AW184" s="147">
        <f t="shared" si="250"/>
        <v>0</v>
      </c>
      <c r="AX184" s="147">
        <f t="shared" si="250"/>
        <v>0</v>
      </c>
      <c r="AY184" s="147">
        <f t="shared" si="250"/>
        <v>0</v>
      </c>
      <c r="AZ184" s="147">
        <f t="shared" si="250"/>
        <v>0</v>
      </c>
      <c r="BA184" s="147">
        <f t="shared" si="250"/>
        <v>0</v>
      </c>
      <c r="BB184" s="147">
        <f t="shared" si="250"/>
        <v>0</v>
      </c>
    </row>
    <row r="185" spans="1:54" outlineLevel="2"/>
    <row r="186" spans="1:54" outlineLevel="1">
      <c r="AT186" s="202">
        <f t="shared" ref="AT186:BB186" si="251">AT5+AT82+AT148</f>
        <v>58066338.015000001</v>
      </c>
      <c r="AU186" s="202">
        <f t="shared" si="251"/>
        <v>35317708.715000004</v>
      </c>
      <c r="AV186" s="202">
        <f t="shared" si="251"/>
        <v>980400</v>
      </c>
      <c r="AW186" s="202">
        <f t="shared" si="251"/>
        <v>0</v>
      </c>
      <c r="AX186" s="202">
        <f t="shared" si="251"/>
        <v>0</v>
      </c>
      <c r="AY186" s="202">
        <f t="shared" si="251"/>
        <v>0</v>
      </c>
      <c r="AZ186" s="202">
        <f t="shared" si="251"/>
        <v>12093600</v>
      </c>
      <c r="BA186" s="202">
        <f t="shared" si="251"/>
        <v>0</v>
      </c>
      <c r="BB186" s="202">
        <f t="shared" si="251"/>
        <v>-9674629.3000000007</v>
      </c>
    </row>
    <row r="187" spans="1:54" ht="12.75" customHeight="1"/>
    <row r="188" spans="1:54" outlineLevel="2"/>
    <row r="189" spans="1:54" outlineLevel="2"/>
    <row r="190" spans="1:54" outlineLevel="2"/>
    <row r="191" spans="1:54" outlineLevel="2"/>
    <row r="192" spans="1:54" outlineLevel="1"/>
    <row r="193" outlineLevel="2"/>
    <row r="194" outlineLevel="2"/>
    <row r="195" outlineLevel="2"/>
    <row r="196" outlineLevel="2"/>
    <row r="197" outlineLevel="1"/>
    <row r="198" outlineLevel="2"/>
    <row r="199" outlineLevel="2"/>
    <row r="200" outlineLevel="2"/>
    <row r="201" outlineLevel="2"/>
    <row r="202" outlineLevel="1"/>
    <row r="203" outlineLevel="2"/>
    <row r="204" outlineLevel="2"/>
    <row r="205" outlineLevel="2"/>
    <row r="206" outlineLevel="2"/>
    <row r="207" outlineLevel="1"/>
    <row r="208" outlineLevel="2"/>
    <row r="209" outlineLevel="2"/>
    <row r="210" outlineLevel="2"/>
    <row r="211" outlineLevel="2"/>
    <row r="212" outlineLevel="1"/>
    <row r="213" outlineLevel="2"/>
    <row r="214" outlineLevel="2"/>
    <row r="215" outlineLevel="2"/>
    <row r="216" outlineLevel="2"/>
    <row r="217" outlineLevel="1"/>
    <row r="218" outlineLevel="2"/>
    <row r="219" outlineLevel="2"/>
    <row r="220" outlineLevel="2"/>
    <row r="221" outlineLevel="2"/>
    <row r="222" outlineLevel="1"/>
    <row r="223" outlineLevel="2"/>
    <row r="224" outlineLevel="2"/>
    <row r="225" outlineLevel="2"/>
    <row r="226" outlineLevel="2"/>
    <row r="227" outlineLevel="1"/>
    <row r="228" outlineLevel="2"/>
    <row r="229" outlineLevel="2"/>
    <row r="230" outlineLevel="2"/>
    <row r="231" outlineLevel="2"/>
    <row r="232" outlineLevel="1"/>
    <row r="233" outlineLevel="2"/>
    <row r="234" outlineLevel="2"/>
    <row r="235" outlineLevel="2"/>
    <row r="236" outlineLevel="2"/>
    <row r="237" outlineLevel="1"/>
    <row r="238" ht="12.75" customHeight="1"/>
    <row r="239" outlineLevel="2"/>
    <row r="240" outlineLevel="2"/>
    <row r="241" outlineLevel="2"/>
    <row r="242" outlineLevel="2"/>
    <row r="243" outlineLevel="1"/>
    <row r="244" outlineLevel="2"/>
    <row r="245" outlineLevel="2"/>
    <row r="246" outlineLevel="2"/>
    <row r="247" outlineLevel="2"/>
    <row r="248" outlineLevel="1"/>
    <row r="249" outlineLevel="2"/>
    <row r="250" outlineLevel="2"/>
    <row r="251" outlineLevel="2"/>
    <row r="252" outlineLevel="2"/>
    <row r="253" outlineLevel="1"/>
    <row r="254" ht="12.75" customHeight="1"/>
    <row r="255" ht="12.75" customHeight="1"/>
    <row r="256" outlineLevel="2"/>
    <row r="257" outlineLevel="2"/>
    <row r="258" outlineLevel="2"/>
    <row r="259" outlineLevel="2"/>
    <row r="260" outlineLevel="1"/>
    <row r="261" ht="12.75" customHeight="1"/>
    <row r="262" outlineLevel="2"/>
    <row r="263" outlineLevel="2"/>
    <row r="264" outlineLevel="2"/>
    <row r="265" outlineLevel="2"/>
    <row r="266" outlineLevel="1"/>
    <row r="267" outlineLevel="2"/>
    <row r="268" outlineLevel="2"/>
    <row r="269" outlineLevel="2"/>
    <row r="270" outlineLevel="2"/>
    <row r="271" outlineLevel="1"/>
    <row r="272" outlineLevel="2"/>
    <row r="273" outlineLevel="2"/>
    <row r="274" outlineLevel="2"/>
    <row r="275" outlineLevel="2"/>
    <row r="276" outlineLevel="1"/>
    <row r="277" outlineLevel="2"/>
    <row r="278" outlineLevel="2"/>
    <row r="279" outlineLevel="2"/>
    <row r="280" outlineLevel="2"/>
    <row r="281" outlineLevel="1"/>
    <row r="282" ht="12.75" customHeight="1"/>
    <row r="283" outlineLevel="2"/>
    <row r="284" outlineLevel="2"/>
    <row r="285" outlineLevel="2"/>
    <row r="286" outlineLevel="2"/>
    <row r="287" outlineLevel="1"/>
    <row r="288" outlineLevel="2"/>
    <row r="289" outlineLevel="2"/>
    <row r="290" outlineLevel="2"/>
    <row r="291" outlineLevel="2"/>
    <row r="292" outlineLevel="1"/>
    <row r="293" outlineLevel="2"/>
    <row r="294" outlineLevel="2"/>
    <row r="295" outlineLevel="2"/>
    <row r="296" outlineLevel="2"/>
    <row r="297" outlineLevel="1"/>
    <row r="298" outlineLevel="2"/>
    <row r="299" outlineLevel="2"/>
    <row r="300" outlineLevel="2"/>
    <row r="301" outlineLevel="2"/>
    <row r="302" outlineLevel="1"/>
    <row r="303" ht="12.75" customHeight="1"/>
    <row r="304" outlineLevel="2"/>
    <row r="305" outlineLevel="2"/>
    <row r="306" outlineLevel="2"/>
    <row r="307" outlineLevel="2"/>
    <row r="308" outlineLevel="1"/>
    <row r="309" outlineLevel="2"/>
    <row r="310" outlineLevel="2"/>
    <row r="311" outlineLevel="2"/>
    <row r="312" outlineLevel="2"/>
    <row r="313" outlineLevel="1"/>
    <row r="314" outlineLevel="2"/>
    <row r="315" outlineLevel="2"/>
    <row r="316" outlineLevel="2"/>
    <row r="317" outlineLevel="2"/>
    <row r="318" outlineLevel="1"/>
    <row r="319" ht="12.75" customHeight="1"/>
    <row r="320" ht="12.75" customHeight="1"/>
    <row r="321" outlineLevel="2"/>
    <row r="322" outlineLevel="2"/>
    <row r="323" outlineLevel="2"/>
    <row r="324" outlineLevel="2"/>
    <row r="325" outlineLevel="1"/>
    <row r="326" outlineLevel="2"/>
    <row r="327" outlineLevel="2"/>
    <row r="328" outlineLevel="2"/>
    <row r="329" outlineLevel="2"/>
    <row r="330" outlineLevel="1"/>
    <row r="331" ht="12.75" customHeight="1"/>
    <row r="332" outlineLevel="2"/>
    <row r="333" outlineLevel="2"/>
    <row r="334" outlineLevel="2"/>
    <row r="335" outlineLevel="2"/>
    <row r="336" outlineLevel="1"/>
    <row r="337" outlineLevel="2"/>
    <row r="338" outlineLevel="2"/>
    <row r="339" outlineLevel="2"/>
    <row r="340" outlineLevel="2"/>
    <row r="341" outlineLevel="1"/>
    <row r="342" outlineLevel="2"/>
    <row r="343" outlineLevel="2"/>
    <row r="344" outlineLevel="2"/>
    <row r="345" outlineLevel="2"/>
    <row r="346" outlineLevel="1"/>
    <row r="347" outlineLevel="2"/>
    <row r="348" outlineLevel="2"/>
    <row r="349" outlineLevel="2"/>
    <row r="350" outlineLevel="2"/>
    <row r="351" outlineLevel="1"/>
    <row r="352" outlineLevel="2"/>
    <row r="353" outlineLevel="2"/>
    <row r="354" outlineLevel="2"/>
    <row r="355" outlineLevel="2"/>
    <row r="356" outlineLevel="1"/>
    <row r="357" outlineLevel="2"/>
    <row r="358" outlineLevel="2"/>
    <row r="359" outlineLevel="2"/>
    <row r="360" outlineLevel="2"/>
    <row r="361" outlineLevel="1"/>
    <row r="362" ht="12.75" customHeight="1"/>
    <row r="363" outlineLevel="2"/>
    <row r="364" outlineLevel="2"/>
    <row r="365" outlineLevel="2"/>
    <row r="366" outlineLevel="2"/>
    <row r="367" outlineLevel="1"/>
    <row r="368" ht="12.75" customHeight="1"/>
    <row r="369" outlineLevel="2"/>
    <row r="370" outlineLevel="2"/>
    <row r="371" outlineLevel="2"/>
    <row r="372" outlineLevel="2"/>
    <row r="373" outlineLevel="1"/>
    <row r="374" outlineLevel="2"/>
    <row r="375" outlineLevel="2"/>
    <row r="376" outlineLevel="2"/>
    <row r="377" outlineLevel="2"/>
    <row r="378" outlineLevel="1"/>
    <row r="379" outlineLevel="2"/>
    <row r="380" outlineLevel="2"/>
    <row r="381" outlineLevel="2"/>
    <row r="382" outlineLevel="2"/>
    <row r="383" outlineLevel="1"/>
    <row r="384" outlineLevel="2"/>
    <row r="385" outlineLevel="2"/>
    <row r="386" outlineLevel="2"/>
    <row r="387" outlineLevel="2"/>
    <row r="388" outlineLevel="1"/>
    <row r="389" ht="12.75" customHeight="1"/>
    <row r="390" outlineLevel="2"/>
    <row r="391" outlineLevel="2"/>
    <row r="392" outlineLevel="2"/>
    <row r="393" outlineLevel="2"/>
    <row r="394" outlineLevel="1"/>
    <row r="395" outlineLevel="2"/>
    <row r="396" outlineLevel="2"/>
    <row r="397" outlineLevel="2"/>
    <row r="398" outlineLevel="2"/>
    <row r="399" outlineLevel="1"/>
    <row r="400" outlineLevel="2"/>
    <row r="401" outlineLevel="2"/>
    <row r="402" outlineLevel="2"/>
    <row r="403" outlineLevel="2"/>
    <row r="404" outlineLevel="1"/>
    <row r="405" outlineLevel="2"/>
    <row r="406" outlineLevel="2"/>
    <row r="407" outlineLevel="2"/>
    <row r="408" outlineLevel="2"/>
    <row r="409" outlineLevel="1"/>
    <row r="410" ht="12.75" customHeight="1"/>
    <row r="411" outlineLevel="2"/>
    <row r="412" outlineLevel="2"/>
    <row r="413" outlineLevel="2"/>
    <row r="414" outlineLevel="2"/>
    <row r="415" outlineLevel="1"/>
    <row r="416" outlineLevel="2"/>
    <row r="417" outlineLevel="2"/>
    <row r="418" outlineLevel="2"/>
    <row r="419" outlineLevel="2"/>
    <row r="420" outlineLevel="1"/>
    <row r="421" outlineLevel="2"/>
    <row r="422" outlineLevel="2"/>
    <row r="423" outlineLevel="2"/>
    <row r="424" outlineLevel="2"/>
    <row r="425" outlineLevel="1"/>
    <row r="426" outlineLevel="2"/>
    <row r="427" outlineLevel="2"/>
    <row r="428" outlineLevel="2"/>
    <row r="429" outlineLevel="2"/>
    <row r="430" outlineLevel="1"/>
    <row r="431" ht="12.75" customHeight="1"/>
    <row r="432" outlineLevel="2"/>
    <row r="433" outlineLevel="2"/>
    <row r="434" outlineLevel="2"/>
    <row r="435" outlineLevel="2"/>
    <row r="436" outlineLevel="1"/>
    <row r="437" outlineLevel="2"/>
    <row r="438" outlineLevel="2"/>
    <row r="439" outlineLevel="2"/>
    <row r="440" outlineLevel="2"/>
    <row r="441" outlineLevel="1"/>
    <row r="442" outlineLevel="2"/>
    <row r="443" outlineLevel="2"/>
    <row r="444" outlineLevel="2"/>
    <row r="445" outlineLevel="2"/>
    <row r="446" outlineLevel="1"/>
  </sheetData>
  <mergeCells count="21">
    <mergeCell ref="B1:L1"/>
    <mergeCell ref="B2:E2"/>
    <mergeCell ref="C41:E41"/>
    <mergeCell ref="C58:E58"/>
    <mergeCell ref="B3:E3"/>
    <mergeCell ref="B5:E5"/>
    <mergeCell ref="C6:E6"/>
    <mergeCell ref="AQ2:BB2"/>
    <mergeCell ref="C66:C75"/>
    <mergeCell ref="C76:E76"/>
    <mergeCell ref="B82:E82"/>
    <mergeCell ref="C83:E83"/>
    <mergeCell ref="C118:C129"/>
    <mergeCell ref="C149:E149"/>
    <mergeCell ref="B148:E148"/>
    <mergeCell ref="C170:E170"/>
    <mergeCell ref="C91:C93"/>
    <mergeCell ref="C96:C98"/>
    <mergeCell ref="C101:C103"/>
    <mergeCell ref="C106:C108"/>
    <mergeCell ref="C109:E109"/>
  </mergeCells>
  <conditionalFormatting sqref="BA44:BA47 BA49 BA23:BA26 BA28:BA29 BA33:BA34 BA38:BA39 BA60:BA62 BA65:BA74 BA80 BA96:BA97 BA111:BA114 BA127:BA128 BA132:BA136 BA139:BA142 BA144:BA146 BA150:BA153 BA155:BA164 BA166:BA168 BA171:BA180 BA182:BA183 BA188:BA191 BA193:BA237 BA239:BA242 BA244:BA253 BA256:BA259 BA7:BA10 BA12:BA20 BA31 BA36 BA51:BA56 BA77:BA78 BA84:BA87 BA89:BA92 BA94 BA99:BA102 BA104:BA107 BA116:BA119 BA121:BA125 BA130 BA185">
    <cfRule type="cellIs" dxfId="1143" priority="271" operator="lessThan">
      <formula>0</formula>
    </cfRule>
    <cfRule type="cellIs" dxfId="1142" priority="272" operator="lessThan">
      <formula>-105575</formula>
    </cfRule>
  </conditionalFormatting>
  <conditionalFormatting sqref="BA262:BA265 BA267:BA271">
    <cfRule type="cellIs" dxfId="1141" priority="269" operator="lessThan">
      <formula>0</formula>
    </cfRule>
    <cfRule type="cellIs" dxfId="1140" priority="270" operator="lessThan">
      <formula>-105575</formula>
    </cfRule>
  </conditionalFormatting>
  <conditionalFormatting sqref="BA272:BA276">
    <cfRule type="cellIs" dxfId="1139" priority="267" operator="lessThan">
      <formula>0</formula>
    </cfRule>
    <cfRule type="cellIs" dxfId="1138" priority="268" operator="lessThan">
      <formula>-105575</formula>
    </cfRule>
  </conditionalFormatting>
  <conditionalFormatting sqref="BA277:BA281">
    <cfRule type="cellIs" dxfId="1137" priority="265" operator="lessThan">
      <formula>0</formula>
    </cfRule>
    <cfRule type="cellIs" dxfId="1136" priority="266" operator="lessThan">
      <formula>-105575</formula>
    </cfRule>
  </conditionalFormatting>
  <conditionalFormatting sqref="BA283:BA286 BA288:BA292">
    <cfRule type="cellIs" dxfId="1135" priority="263" operator="lessThan">
      <formula>0</formula>
    </cfRule>
    <cfRule type="cellIs" dxfId="1134" priority="264" operator="lessThan">
      <formula>-105575</formula>
    </cfRule>
  </conditionalFormatting>
  <conditionalFormatting sqref="BA293:BA297">
    <cfRule type="cellIs" dxfId="1133" priority="261" operator="lessThan">
      <formula>0</formula>
    </cfRule>
    <cfRule type="cellIs" dxfId="1132" priority="262" operator="lessThan">
      <formula>-105575</formula>
    </cfRule>
  </conditionalFormatting>
  <conditionalFormatting sqref="BA298:BA302">
    <cfRule type="cellIs" dxfId="1131" priority="259" operator="lessThan">
      <formula>0</formula>
    </cfRule>
    <cfRule type="cellIs" dxfId="1130" priority="260" operator="lessThan">
      <formula>-105575</formula>
    </cfRule>
  </conditionalFormatting>
  <conditionalFormatting sqref="BA304:BA307 BA309:BA313">
    <cfRule type="cellIs" dxfId="1129" priority="257" operator="lessThan">
      <formula>0</formula>
    </cfRule>
    <cfRule type="cellIs" dxfId="1128" priority="258" operator="lessThan">
      <formula>-105575</formula>
    </cfRule>
  </conditionalFormatting>
  <conditionalFormatting sqref="BA314:BA318">
    <cfRule type="cellIs" dxfId="1127" priority="255" operator="lessThan">
      <formula>0</formula>
    </cfRule>
    <cfRule type="cellIs" dxfId="1126" priority="256" operator="lessThan">
      <formula>-105575</formula>
    </cfRule>
  </conditionalFormatting>
  <conditionalFormatting sqref="BA321:BA324 BA326:BA330">
    <cfRule type="cellIs" dxfId="1125" priority="253" operator="lessThan">
      <formula>0</formula>
    </cfRule>
    <cfRule type="cellIs" dxfId="1124" priority="254" operator="lessThan">
      <formula>-105575</formula>
    </cfRule>
  </conditionalFormatting>
  <conditionalFormatting sqref="BA332:BA335">
    <cfRule type="cellIs" dxfId="1123" priority="251" operator="lessThan">
      <formula>0</formula>
    </cfRule>
    <cfRule type="cellIs" dxfId="1122" priority="252" operator="lessThan">
      <formula>-105575</formula>
    </cfRule>
  </conditionalFormatting>
  <conditionalFormatting sqref="BA332:BA335 BA337:BA341">
    <cfRule type="cellIs" dxfId="1121" priority="249" operator="lessThan">
      <formula>0</formula>
    </cfRule>
    <cfRule type="cellIs" dxfId="1120" priority="250" operator="lessThan">
      <formula>-105575</formula>
    </cfRule>
  </conditionalFormatting>
  <conditionalFormatting sqref="BA342:BA346">
    <cfRule type="cellIs" dxfId="1119" priority="247" operator="lessThan">
      <formula>0</formula>
    </cfRule>
    <cfRule type="cellIs" dxfId="1118" priority="248" operator="lessThan">
      <formula>-105575</formula>
    </cfRule>
  </conditionalFormatting>
  <conditionalFormatting sqref="BA347:BA351">
    <cfRule type="cellIs" dxfId="1117" priority="245" operator="lessThan">
      <formula>0</formula>
    </cfRule>
    <cfRule type="cellIs" dxfId="1116" priority="246" operator="lessThan">
      <formula>-105575</formula>
    </cfRule>
  </conditionalFormatting>
  <conditionalFormatting sqref="BA352:BA356">
    <cfRule type="cellIs" dxfId="1115" priority="243" operator="lessThan">
      <formula>0</formula>
    </cfRule>
    <cfRule type="cellIs" dxfId="1114" priority="244" operator="lessThan">
      <formula>-105575</formula>
    </cfRule>
  </conditionalFormatting>
  <conditionalFormatting sqref="BA357:BA361">
    <cfRule type="cellIs" dxfId="1113" priority="241" operator="lessThan">
      <formula>0</formula>
    </cfRule>
    <cfRule type="cellIs" dxfId="1112" priority="242" operator="lessThan">
      <formula>-105575</formula>
    </cfRule>
  </conditionalFormatting>
  <conditionalFormatting sqref="BA363:BA366">
    <cfRule type="cellIs" dxfId="1111" priority="239" operator="lessThan">
      <formula>0</formula>
    </cfRule>
    <cfRule type="cellIs" dxfId="1110" priority="240" operator="lessThan">
      <formula>-105575</formula>
    </cfRule>
  </conditionalFormatting>
  <conditionalFormatting sqref="BA363:BA366">
    <cfRule type="cellIs" dxfId="1109" priority="237" operator="lessThan">
      <formula>0</formula>
    </cfRule>
    <cfRule type="cellIs" dxfId="1108" priority="238" operator="lessThan">
      <formula>-105575</formula>
    </cfRule>
  </conditionalFormatting>
  <conditionalFormatting sqref="BA369:BA372">
    <cfRule type="cellIs" dxfId="1107" priority="235" operator="lessThan">
      <formula>0</formula>
    </cfRule>
    <cfRule type="cellIs" dxfId="1106" priority="236" operator="lessThan">
      <formula>-105575</formula>
    </cfRule>
  </conditionalFormatting>
  <conditionalFormatting sqref="BA369:BA372 BA374:BA378">
    <cfRule type="cellIs" dxfId="1105" priority="233" operator="lessThan">
      <formula>0</formula>
    </cfRule>
    <cfRule type="cellIs" dxfId="1104" priority="234" operator="lessThan">
      <formula>-105575</formula>
    </cfRule>
  </conditionalFormatting>
  <conditionalFormatting sqref="BA379:BA383">
    <cfRule type="cellIs" dxfId="1103" priority="231" operator="lessThan">
      <formula>0</formula>
    </cfRule>
    <cfRule type="cellIs" dxfId="1102" priority="232" operator="lessThan">
      <formula>-105575</formula>
    </cfRule>
  </conditionalFormatting>
  <conditionalFormatting sqref="BA384:BA388">
    <cfRule type="cellIs" dxfId="1101" priority="229" operator="lessThan">
      <formula>0</formula>
    </cfRule>
    <cfRule type="cellIs" dxfId="1100" priority="230" operator="lessThan">
      <formula>-105575</formula>
    </cfRule>
  </conditionalFormatting>
  <conditionalFormatting sqref="BA390:BA393">
    <cfRule type="cellIs" dxfId="1099" priority="227" operator="lessThan">
      <formula>0</formula>
    </cfRule>
    <cfRule type="cellIs" dxfId="1098" priority="228" operator="lessThan">
      <formula>-105575</formula>
    </cfRule>
  </conditionalFormatting>
  <conditionalFormatting sqref="BA390:BA393 BA395:BA399">
    <cfRule type="cellIs" dxfId="1097" priority="225" operator="lessThan">
      <formula>0</formula>
    </cfRule>
    <cfRule type="cellIs" dxfId="1096" priority="226" operator="lessThan">
      <formula>-105575</formula>
    </cfRule>
  </conditionalFormatting>
  <conditionalFormatting sqref="BA400:BA404">
    <cfRule type="cellIs" dxfId="1095" priority="223" operator="lessThan">
      <formula>0</formula>
    </cfRule>
    <cfRule type="cellIs" dxfId="1094" priority="224" operator="lessThan">
      <formula>-105575</formula>
    </cfRule>
  </conditionalFormatting>
  <conditionalFormatting sqref="BA405:BA409">
    <cfRule type="cellIs" dxfId="1093" priority="221" operator="lessThan">
      <formula>0</formula>
    </cfRule>
    <cfRule type="cellIs" dxfId="1092" priority="222" operator="lessThan">
      <formula>-105575</formula>
    </cfRule>
  </conditionalFormatting>
  <conditionalFormatting sqref="BA411:BA414">
    <cfRule type="cellIs" dxfId="1091" priority="219" operator="lessThan">
      <formula>0</formula>
    </cfRule>
    <cfRule type="cellIs" dxfId="1090" priority="220" operator="lessThan">
      <formula>-105575</formula>
    </cfRule>
  </conditionalFormatting>
  <conditionalFormatting sqref="BA411:BA414 BA416:BA420">
    <cfRule type="cellIs" dxfId="1089" priority="217" operator="lessThan">
      <formula>0</formula>
    </cfRule>
    <cfRule type="cellIs" dxfId="1088" priority="218" operator="lessThan">
      <formula>-105575</formula>
    </cfRule>
  </conditionalFormatting>
  <conditionalFormatting sqref="BA421:BA425">
    <cfRule type="cellIs" dxfId="1087" priority="215" operator="lessThan">
      <formula>0</formula>
    </cfRule>
    <cfRule type="cellIs" dxfId="1086" priority="216" operator="lessThan">
      <formula>-105575</formula>
    </cfRule>
  </conditionalFormatting>
  <conditionalFormatting sqref="BA426:BA430">
    <cfRule type="cellIs" dxfId="1085" priority="213" operator="lessThan">
      <formula>0</formula>
    </cfRule>
    <cfRule type="cellIs" dxfId="1084" priority="214" operator="lessThan">
      <formula>-105575</formula>
    </cfRule>
  </conditionalFormatting>
  <conditionalFormatting sqref="BA432:BA435">
    <cfRule type="cellIs" dxfId="1083" priority="211" operator="lessThan">
      <formula>0</formula>
    </cfRule>
    <cfRule type="cellIs" dxfId="1082" priority="212" operator="lessThan">
      <formula>-105575</formula>
    </cfRule>
  </conditionalFormatting>
  <conditionalFormatting sqref="BA432:BA435 BA437:BA441">
    <cfRule type="cellIs" dxfId="1081" priority="209" operator="lessThan">
      <formula>0</formula>
    </cfRule>
    <cfRule type="cellIs" dxfId="1080" priority="210" operator="lessThan">
      <formula>-105575</formula>
    </cfRule>
  </conditionalFormatting>
  <conditionalFormatting sqref="BA442:BA446">
    <cfRule type="cellIs" dxfId="1079" priority="207" operator="lessThan">
      <formula>0</formula>
    </cfRule>
    <cfRule type="cellIs" dxfId="1078" priority="208" operator="lessThan">
      <formula>-105575</formula>
    </cfRule>
  </conditionalFormatting>
  <conditionalFormatting sqref="BA44:BA47 BA49 BA23:BA26 BA28:BA29 BA33:BA34 BA38:BA39 BA60:BA62 BA65:BA74 BA80 BA96:BA97 BA111:BA114 BA127:BA128 BA132:BA136 BA139:BA142 BA144:BA146 BA150:BA153 BA155:BA164 BA166:BA168 BA171:BA180 BA182:BA183 BA188:BA191 BA193:BA237 BA239:BA242 BA244:BA253 BA256:BA259 BA7:BA10 BA12:BA20 BA31 BA36 BA51:BA56 BA77:BA78 BA84:BA87 BA89:BA92 BA94 BA99:BA102 BA104:BA107 BA116:BA119 BA121:BA125 BA130 BA185">
    <cfRule type="cellIs" dxfId="1077" priority="205" operator="lessThan">
      <formula>0</formula>
    </cfRule>
    <cfRule type="cellIs" dxfId="1076" priority="206" operator="lessThan">
      <formula>-105575</formula>
    </cfRule>
  </conditionalFormatting>
  <conditionalFormatting sqref="BA262:BA265 BA267:BA271">
    <cfRule type="cellIs" dxfId="1075" priority="203" operator="lessThan">
      <formula>0</formula>
    </cfRule>
    <cfRule type="cellIs" dxfId="1074" priority="204" operator="lessThan">
      <formula>-105575</formula>
    </cfRule>
  </conditionalFormatting>
  <conditionalFormatting sqref="BA272:BA276">
    <cfRule type="cellIs" dxfId="1073" priority="201" operator="lessThan">
      <formula>0</formula>
    </cfRule>
    <cfRule type="cellIs" dxfId="1072" priority="202" operator="lessThan">
      <formula>-105575</formula>
    </cfRule>
  </conditionalFormatting>
  <conditionalFormatting sqref="BA277:BA281">
    <cfRule type="cellIs" dxfId="1071" priority="199" operator="lessThan">
      <formula>0</formula>
    </cfRule>
    <cfRule type="cellIs" dxfId="1070" priority="200" operator="lessThan">
      <formula>-105575</formula>
    </cfRule>
  </conditionalFormatting>
  <conditionalFormatting sqref="BA283:BA286 BA288:BA292">
    <cfRule type="cellIs" dxfId="1069" priority="197" operator="lessThan">
      <formula>0</formula>
    </cfRule>
    <cfRule type="cellIs" dxfId="1068" priority="198" operator="lessThan">
      <formula>-105575</formula>
    </cfRule>
  </conditionalFormatting>
  <conditionalFormatting sqref="BA293:BA297">
    <cfRule type="cellIs" dxfId="1067" priority="195" operator="lessThan">
      <formula>0</formula>
    </cfRule>
    <cfRule type="cellIs" dxfId="1066" priority="196" operator="lessThan">
      <formula>-105575</formula>
    </cfRule>
  </conditionalFormatting>
  <conditionalFormatting sqref="BA298:BA302">
    <cfRule type="cellIs" dxfId="1065" priority="193" operator="lessThan">
      <formula>0</formula>
    </cfRule>
    <cfRule type="cellIs" dxfId="1064" priority="194" operator="lessThan">
      <formula>-105575</formula>
    </cfRule>
  </conditionalFormatting>
  <conditionalFormatting sqref="BA304:BA307 BA309:BA313">
    <cfRule type="cellIs" dxfId="1063" priority="191" operator="lessThan">
      <formula>0</formula>
    </cfRule>
    <cfRule type="cellIs" dxfId="1062" priority="192" operator="lessThan">
      <formula>-105575</formula>
    </cfRule>
  </conditionalFormatting>
  <conditionalFormatting sqref="BA314:BA318">
    <cfRule type="cellIs" dxfId="1061" priority="189" operator="lessThan">
      <formula>0</formula>
    </cfRule>
    <cfRule type="cellIs" dxfId="1060" priority="190" operator="lessThan">
      <formula>-105575</formula>
    </cfRule>
  </conditionalFormatting>
  <conditionalFormatting sqref="BA321:BA324 BA326:BA330">
    <cfRule type="cellIs" dxfId="1059" priority="187" operator="lessThan">
      <formula>0</formula>
    </cfRule>
    <cfRule type="cellIs" dxfId="1058" priority="188" operator="lessThan">
      <formula>-105575</formula>
    </cfRule>
  </conditionalFormatting>
  <conditionalFormatting sqref="BA332:BA335">
    <cfRule type="cellIs" dxfId="1057" priority="185" operator="lessThan">
      <formula>0</formula>
    </cfRule>
    <cfRule type="cellIs" dxfId="1056" priority="186" operator="lessThan">
      <formula>-105575</formula>
    </cfRule>
  </conditionalFormatting>
  <conditionalFormatting sqref="BA332:BA335 BA337:BA341">
    <cfRule type="cellIs" dxfId="1055" priority="183" operator="lessThan">
      <formula>0</formula>
    </cfRule>
    <cfRule type="cellIs" dxfId="1054" priority="184" operator="lessThan">
      <formula>-105575</formula>
    </cfRule>
  </conditionalFormatting>
  <conditionalFormatting sqref="BA342:BA346">
    <cfRule type="cellIs" dxfId="1053" priority="181" operator="lessThan">
      <formula>0</formula>
    </cfRule>
    <cfRule type="cellIs" dxfId="1052" priority="182" operator="lessThan">
      <formula>-105575</formula>
    </cfRule>
  </conditionalFormatting>
  <conditionalFormatting sqref="BA347:BA351">
    <cfRule type="cellIs" dxfId="1051" priority="179" operator="lessThan">
      <formula>0</formula>
    </cfRule>
    <cfRule type="cellIs" dxfId="1050" priority="180" operator="lessThan">
      <formula>-105575</formula>
    </cfRule>
  </conditionalFormatting>
  <conditionalFormatting sqref="BA352:BA356">
    <cfRule type="cellIs" dxfId="1049" priority="177" operator="lessThan">
      <formula>0</formula>
    </cfRule>
    <cfRule type="cellIs" dxfId="1048" priority="178" operator="lessThan">
      <formula>-105575</formula>
    </cfRule>
  </conditionalFormatting>
  <conditionalFormatting sqref="BA357:BA361">
    <cfRule type="cellIs" dxfId="1047" priority="175" operator="lessThan">
      <formula>0</formula>
    </cfRule>
    <cfRule type="cellIs" dxfId="1046" priority="176" operator="lessThan">
      <formula>-105575</formula>
    </cfRule>
  </conditionalFormatting>
  <conditionalFormatting sqref="BA363:BA366">
    <cfRule type="cellIs" dxfId="1045" priority="173" operator="lessThan">
      <formula>0</formula>
    </cfRule>
    <cfRule type="cellIs" dxfId="1044" priority="174" operator="lessThan">
      <formula>-105575</formula>
    </cfRule>
  </conditionalFormatting>
  <conditionalFormatting sqref="BA363:BA366">
    <cfRule type="cellIs" dxfId="1043" priority="171" operator="lessThan">
      <formula>0</formula>
    </cfRule>
    <cfRule type="cellIs" dxfId="1042" priority="172" operator="lessThan">
      <formula>-105575</formula>
    </cfRule>
  </conditionalFormatting>
  <conditionalFormatting sqref="BA369:BA372">
    <cfRule type="cellIs" dxfId="1041" priority="169" operator="lessThan">
      <formula>0</formula>
    </cfRule>
    <cfRule type="cellIs" dxfId="1040" priority="170" operator="lessThan">
      <formula>-105575</formula>
    </cfRule>
  </conditionalFormatting>
  <conditionalFormatting sqref="BA369:BA372 BA374:BA378">
    <cfRule type="cellIs" dxfId="1039" priority="167" operator="lessThan">
      <formula>0</formula>
    </cfRule>
    <cfRule type="cellIs" dxfId="1038" priority="168" operator="lessThan">
      <formula>-105575</formula>
    </cfRule>
  </conditionalFormatting>
  <conditionalFormatting sqref="BA379:BA383">
    <cfRule type="cellIs" dxfId="1037" priority="165" operator="lessThan">
      <formula>0</formula>
    </cfRule>
    <cfRule type="cellIs" dxfId="1036" priority="166" operator="lessThan">
      <formula>-105575</formula>
    </cfRule>
  </conditionalFormatting>
  <conditionalFormatting sqref="BA384:BA388">
    <cfRule type="cellIs" dxfId="1035" priority="163" operator="lessThan">
      <formula>0</formula>
    </cfRule>
    <cfRule type="cellIs" dxfId="1034" priority="164" operator="lessThan">
      <formula>-105575</formula>
    </cfRule>
  </conditionalFormatting>
  <conditionalFormatting sqref="BA390:BA393">
    <cfRule type="cellIs" dxfId="1033" priority="161" operator="lessThan">
      <formula>0</formula>
    </cfRule>
    <cfRule type="cellIs" dxfId="1032" priority="162" operator="lessThan">
      <formula>-105575</formula>
    </cfRule>
  </conditionalFormatting>
  <conditionalFormatting sqref="BA390:BA393 BA395:BA399">
    <cfRule type="cellIs" dxfId="1031" priority="159" operator="lessThan">
      <formula>0</formula>
    </cfRule>
    <cfRule type="cellIs" dxfId="1030" priority="160" operator="lessThan">
      <formula>-105575</formula>
    </cfRule>
  </conditionalFormatting>
  <conditionalFormatting sqref="BA400:BA404">
    <cfRule type="cellIs" dxfId="1029" priority="157" operator="lessThan">
      <formula>0</formula>
    </cfRule>
    <cfRule type="cellIs" dxfId="1028" priority="158" operator="lessThan">
      <formula>-105575</formula>
    </cfRule>
  </conditionalFormatting>
  <conditionalFormatting sqref="BA405:BA409">
    <cfRule type="cellIs" dxfId="1027" priority="155" operator="lessThan">
      <formula>0</formula>
    </cfRule>
    <cfRule type="cellIs" dxfId="1026" priority="156" operator="lessThan">
      <formula>-105575</formula>
    </cfRule>
  </conditionalFormatting>
  <conditionalFormatting sqref="BA411:BA414">
    <cfRule type="cellIs" dxfId="1025" priority="153" operator="lessThan">
      <formula>0</formula>
    </cfRule>
    <cfRule type="cellIs" dxfId="1024" priority="154" operator="lessThan">
      <formula>-105575</formula>
    </cfRule>
  </conditionalFormatting>
  <conditionalFormatting sqref="BA411:BA414 BA416:BA420">
    <cfRule type="cellIs" dxfId="1023" priority="151" operator="lessThan">
      <formula>0</formula>
    </cfRule>
    <cfRule type="cellIs" dxfId="1022" priority="152" operator="lessThan">
      <formula>-105575</formula>
    </cfRule>
  </conditionalFormatting>
  <conditionalFormatting sqref="BA421:BA425">
    <cfRule type="cellIs" dxfId="1021" priority="149" operator="lessThan">
      <formula>0</formula>
    </cfRule>
    <cfRule type="cellIs" dxfId="1020" priority="150" operator="lessThan">
      <formula>-105575</formula>
    </cfRule>
  </conditionalFormatting>
  <conditionalFormatting sqref="BA426:BA430">
    <cfRule type="cellIs" dxfId="1019" priority="147" operator="lessThan">
      <formula>0</formula>
    </cfRule>
    <cfRule type="cellIs" dxfId="1018" priority="148" operator="lessThan">
      <formula>-105575</formula>
    </cfRule>
  </conditionalFormatting>
  <conditionalFormatting sqref="BA432:BA435">
    <cfRule type="cellIs" dxfId="1017" priority="145" operator="lessThan">
      <formula>0</formula>
    </cfRule>
    <cfRule type="cellIs" dxfId="1016" priority="146" operator="lessThan">
      <formula>-105575</formula>
    </cfRule>
  </conditionalFormatting>
  <conditionalFormatting sqref="BA432:BA435 BA437:BA441">
    <cfRule type="cellIs" dxfId="1015" priority="143" operator="lessThan">
      <formula>0</formula>
    </cfRule>
    <cfRule type="cellIs" dxfId="1014" priority="144" operator="lessThan">
      <formula>-105575</formula>
    </cfRule>
  </conditionalFormatting>
  <conditionalFormatting sqref="BA442:BA446">
    <cfRule type="cellIs" dxfId="1013" priority="141" operator="lessThan">
      <formula>0</formula>
    </cfRule>
    <cfRule type="cellIs" dxfId="1012" priority="142" operator="lessThan">
      <formula>-105575</formula>
    </cfRule>
  </conditionalFormatting>
  <conditionalFormatting sqref="BA74 BA79:BA80 BA125:BA128 BA141:BA144 BA146 BA153:BA156 BA158:BA162 BA164:BA167 BA171:BA178 BA180:BA183 BA185:BA194 BA196:BA199 BA202:BA205 BA207:BA251 BA253:BA256 BA258:BA267 BA270:BA273 BA276:BA279 BA281:BA295 BA297:BA300 BA302:BA316 BA323:BA332 BA335:BA338 BA340:BA344 BA346:BA349 BA351:BA375 BA377:BA380 BA393:BA402 BA404:BA407 BA409:BA423 BA430:BA444 BA446:BA449 BA451:BA460 BB189:BB192 BB194:BB198 BB201:BB204 BB206:BB210 BB212:BB215 BB217:BB226 BB228:BB231 BB233:BB242 BB244:BB247 BB250:BB253 BB255:BB299 BB301:BB304 BB306:BB315 BA318:BB321 BB185 BB187 BB324:BB327 BB329:BB343 BB345:BB348 BB350:BB364 BB366:BB369 BB371:BB380 BA383:BB386 BA388:BB392 BB394:BB397 BB399:BB423 BA425:BB428 BB431:BB434 BB436:BB450 BB452:BB455 BB457:BB471 BB473:BB476 BB478:BB492 BB494:BB497 BB499:BB508 BA64:BA72 BA53:BA56 BA36:BA38 BA31:BA32 BA51 BA77 BA121:BA123 BA130:BA139 BA150 BA7:BB10 BA12:BB29 BB31:BB34 BB36:BB39 BA42:BB49 BB51:BB56 BA59:BB62 BB64:BB74 BB77:BB80 BA84:BB87 BA89:BB92 BA94:BB97 BA99:BB102 BA104:BB107 BA110:BB114 BA116:BB119 BB121:BB128 BB130:BB146 BB150:BB168 BB171:BB183">
    <cfRule type="cellIs" dxfId="1011" priority="139" operator="lessThan">
      <formula>0</formula>
    </cfRule>
    <cfRule type="cellIs" dxfId="1010" priority="140" operator="lessThan">
      <formula>-105575</formula>
    </cfRule>
  </conditionalFormatting>
  <conditionalFormatting sqref="BA44:BA47 BA49 BA23:BA26 BA28:BA29 BA33:BA34 BA38:BA39 BA60:BA62 BA65:BA74 BA80 BA96:BA97 BA111:BA114 BA127:BA128 BA132:BA136 BA139:BA142 BA144:BA146 BA150:BA153 BA155:BA164 BA166:BA168 BA171:BA180 BA182:BA183 BA188:BA191 BA193:BA237 BA239:BA242 BA244:BA253 BA256:BA259 BA7:BA10 BA12:BA20 BA31 BA36 BA51:BA56 BA77:BA78 BA84:BA87 BA89:BA92 BA94 BA99:BA102 BA104:BA107 BA116:BA119 BA121:BA125 BA130 BA185">
    <cfRule type="cellIs" dxfId="1009" priority="137" operator="lessThan">
      <formula>0</formula>
    </cfRule>
    <cfRule type="cellIs" dxfId="1008" priority="138" operator="lessThan">
      <formula>-105575</formula>
    </cfRule>
  </conditionalFormatting>
  <conditionalFormatting sqref="BA262:BA265 BA267:BA271">
    <cfRule type="cellIs" dxfId="1007" priority="135" operator="lessThan">
      <formula>0</formula>
    </cfRule>
    <cfRule type="cellIs" dxfId="1006" priority="136" operator="lessThan">
      <formula>-105575</formula>
    </cfRule>
  </conditionalFormatting>
  <conditionalFormatting sqref="BA272:BA276">
    <cfRule type="cellIs" dxfId="1005" priority="133" operator="lessThan">
      <formula>0</formula>
    </cfRule>
    <cfRule type="cellIs" dxfId="1004" priority="134" operator="lessThan">
      <formula>-105575</formula>
    </cfRule>
  </conditionalFormatting>
  <conditionalFormatting sqref="BA277:BA281">
    <cfRule type="cellIs" dxfId="1003" priority="131" operator="lessThan">
      <formula>0</formula>
    </cfRule>
    <cfRule type="cellIs" dxfId="1002" priority="132" operator="lessThan">
      <formula>-105575</formula>
    </cfRule>
  </conditionalFormatting>
  <conditionalFormatting sqref="BA283:BA286 BA288:BA292">
    <cfRule type="cellIs" dxfId="1001" priority="129" operator="lessThan">
      <formula>0</formula>
    </cfRule>
    <cfRule type="cellIs" dxfId="1000" priority="130" operator="lessThan">
      <formula>-105575</formula>
    </cfRule>
  </conditionalFormatting>
  <conditionalFormatting sqref="BA293:BA297">
    <cfRule type="cellIs" dxfId="999" priority="127" operator="lessThan">
      <formula>0</formula>
    </cfRule>
    <cfRule type="cellIs" dxfId="998" priority="128" operator="lessThan">
      <formula>-105575</formula>
    </cfRule>
  </conditionalFormatting>
  <conditionalFormatting sqref="BA298:BA302">
    <cfRule type="cellIs" dxfId="997" priority="125" operator="lessThan">
      <formula>0</formula>
    </cfRule>
    <cfRule type="cellIs" dxfId="996" priority="126" operator="lessThan">
      <formula>-105575</formula>
    </cfRule>
  </conditionalFormatting>
  <conditionalFormatting sqref="BA304:BA307 BA309:BA313">
    <cfRule type="cellIs" dxfId="995" priority="123" operator="lessThan">
      <formula>0</formula>
    </cfRule>
    <cfRule type="cellIs" dxfId="994" priority="124" operator="lessThan">
      <formula>-105575</formula>
    </cfRule>
  </conditionalFormatting>
  <conditionalFormatting sqref="BA314:BA318">
    <cfRule type="cellIs" dxfId="993" priority="121" operator="lessThan">
      <formula>0</formula>
    </cfRule>
    <cfRule type="cellIs" dxfId="992" priority="122" operator="lessThan">
      <formula>-105575</formula>
    </cfRule>
  </conditionalFormatting>
  <conditionalFormatting sqref="BA321:BA324 BA326:BA330">
    <cfRule type="cellIs" dxfId="991" priority="119" operator="lessThan">
      <formula>0</formula>
    </cfRule>
    <cfRule type="cellIs" dxfId="990" priority="120" operator="lessThan">
      <formula>-105575</formula>
    </cfRule>
  </conditionalFormatting>
  <conditionalFormatting sqref="BA332:BA335">
    <cfRule type="cellIs" dxfId="989" priority="117" operator="lessThan">
      <formula>0</formula>
    </cfRule>
    <cfRule type="cellIs" dxfId="988" priority="118" operator="lessThan">
      <formula>-105575</formula>
    </cfRule>
  </conditionalFormatting>
  <conditionalFormatting sqref="BA332:BA335 BA337:BA341">
    <cfRule type="cellIs" dxfId="987" priority="115" operator="lessThan">
      <formula>0</formula>
    </cfRule>
    <cfRule type="cellIs" dxfId="986" priority="116" operator="lessThan">
      <formula>-105575</formula>
    </cfRule>
  </conditionalFormatting>
  <conditionalFormatting sqref="BA342:BA346">
    <cfRule type="cellIs" dxfId="985" priority="113" operator="lessThan">
      <formula>0</formula>
    </cfRule>
    <cfRule type="cellIs" dxfId="984" priority="114" operator="lessThan">
      <formula>-105575</formula>
    </cfRule>
  </conditionalFormatting>
  <conditionalFormatting sqref="BA347:BA351">
    <cfRule type="cellIs" dxfId="983" priority="111" operator="lessThan">
      <formula>0</formula>
    </cfRule>
    <cfRule type="cellIs" dxfId="982" priority="112" operator="lessThan">
      <formula>-105575</formula>
    </cfRule>
  </conditionalFormatting>
  <conditionalFormatting sqref="BA352:BA356">
    <cfRule type="cellIs" dxfId="981" priority="109" operator="lessThan">
      <formula>0</formula>
    </cfRule>
    <cfRule type="cellIs" dxfId="980" priority="110" operator="lessThan">
      <formula>-105575</formula>
    </cfRule>
  </conditionalFormatting>
  <conditionalFormatting sqref="BA357:BA361">
    <cfRule type="cellIs" dxfId="979" priority="107" operator="lessThan">
      <formula>0</formula>
    </cfRule>
    <cfRule type="cellIs" dxfId="978" priority="108" operator="lessThan">
      <formula>-105575</formula>
    </cfRule>
  </conditionalFormatting>
  <conditionalFormatting sqref="BA363:BA366">
    <cfRule type="cellIs" dxfId="977" priority="105" operator="lessThan">
      <formula>0</formula>
    </cfRule>
    <cfRule type="cellIs" dxfId="976" priority="106" operator="lessThan">
      <formula>-105575</formula>
    </cfRule>
  </conditionalFormatting>
  <conditionalFormatting sqref="BA363:BA366">
    <cfRule type="cellIs" dxfId="975" priority="103" operator="lessThan">
      <formula>0</formula>
    </cfRule>
    <cfRule type="cellIs" dxfId="974" priority="104" operator="lessThan">
      <formula>-105575</formula>
    </cfRule>
  </conditionalFormatting>
  <conditionalFormatting sqref="BA369:BA372">
    <cfRule type="cellIs" dxfId="973" priority="101" operator="lessThan">
      <formula>0</formula>
    </cfRule>
    <cfRule type="cellIs" dxfId="972" priority="102" operator="lessThan">
      <formula>-105575</formula>
    </cfRule>
  </conditionalFormatting>
  <conditionalFormatting sqref="BA369:BA372 BA374:BA378">
    <cfRule type="cellIs" dxfId="971" priority="99" operator="lessThan">
      <formula>0</formula>
    </cfRule>
    <cfRule type="cellIs" dxfId="970" priority="100" operator="lessThan">
      <formula>-105575</formula>
    </cfRule>
  </conditionalFormatting>
  <conditionalFormatting sqref="BA379:BA383">
    <cfRule type="cellIs" dxfId="969" priority="97" operator="lessThan">
      <formula>0</formula>
    </cfRule>
    <cfRule type="cellIs" dxfId="968" priority="98" operator="lessThan">
      <formula>-105575</formula>
    </cfRule>
  </conditionalFormatting>
  <conditionalFormatting sqref="BA384:BA388">
    <cfRule type="cellIs" dxfId="967" priority="95" operator="lessThan">
      <formula>0</formula>
    </cfRule>
    <cfRule type="cellIs" dxfId="966" priority="96" operator="lessThan">
      <formula>-105575</formula>
    </cfRule>
  </conditionalFormatting>
  <conditionalFormatting sqref="BA390:BA393">
    <cfRule type="cellIs" dxfId="965" priority="93" operator="lessThan">
      <formula>0</formula>
    </cfRule>
    <cfRule type="cellIs" dxfId="964" priority="94" operator="lessThan">
      <formula>-105575</formula>
    </cfRule>
  </conditionalFormatting>
  <conditionalFormatting sqref="BA390:BA393 BA395:BA399">
    <cfRule type="cellIs" dxfId="963" priority="91" operator="lessThan">
      <formula>0</formula>
    </cfRule>
    <cfRule type="cellIs" dxfId="962" priority="92" operator="lessThan">
      <formula>-105575</formula>
    </cfRule>
  </conditionalFormatting>
  <conditionalFormatting sqref="BA400:BA404">
    <cfRule type="cellIs" dxfId="961" priority="89" operator="lessThan">
      <formula>0</formula>
    </cfRule>
    <cfRule type="cellIs" dxfId="960" priority="90" operator="lessThan">
      <formula>-105575</formula>
    </cfRule>
  </conditionalFormatting>
  <conditionalFormatting sqref="BA405:BA409">
    <cfRule type="cellIs" dxfId="959" priority="87" operator="lessThan">
      <formula>0</formula>
    </cfRule>
    <cfRule type="cellIs" dxfId="958" priority="88" operator="lessThan">
      <formula>-105575</formula>
    </cfRule>
  </conditionalFormatting>
  <conditionalFormatting sqref="BA411:BA414">
    <cfRule type="cellIs" dxfId="957" priority="85" operator="lessThan">
      <formula>0</formula>
    </cfRule>
    <cfRule type="cellIs" dxfId="956" priority="86" operator="lessThan">
      <formula>-105575</formula>
    </cfRule>
  </conditionalFormatting>
  <conditionalFormatting sqref="BA411:BA414 BA416:BA420">
    <cfRule type="cellIs" dxfId="955" priority="83" operator="lessThan">
      <formula>0</formula>
    </cfRule>
    <cfRule type="cellIs" dxfId="954" priority="84" operator="lessThan">
      <formula>-105575</formula>
    </cfRule>
  </conditionalFormatting>
  <conditionalFormatting sqref="BA421:BA425">
    <cfRule type="cellIs" dxfId="953" priority="81" operator="lessThan">
      <formula>0</formula>
    </cfRule>
    <cfRule type="cellIs" dxfId="952" priority="82" operator="lessThan">
      <formula>-105575</formula>
    </cfRule>
  </conditionalFormatting>
  <conditionalFormatting sqref="BA426:BA430">
    <cfRule type="cellIs" dxfId="951" priority="79" operator="lessThan">
      <formula>0</formula>
    </cfRule>
    <cfRule type="cellIs" dxfId="950" priority="80" operator="lessThan">
      <formula>-105575</formula>
    </cfRule>
  </conditionalFormatting>
  <conditionalFormatting sqref="BA432:BA435">
    <cfRule type="cellIs" dxfId="949" priority="77" operator="lessThan">
      <formula>0</formula>
    </cfRule>
    <cfRule type="cellIs" dxfId="948" priority="78" operator="lessThan">
      <formula>-105575</formula>
    </cfRule>
  </conditionalFormatting>
  <conditionalFormatting sqref="BA432:BA435 BA437:BA441">
    <cfRule type="cellIs" dxfId="947" priority="75" operator="lessThan">
      <formula>0</formula>
    </cfRule>
    <cfRule type="cellIs" dxfId="946" priority="76" operator="lessThan">
      <formula>-105575</formula>
    </cfRule>
  </conditionalFormatting>
  <conditionalFormatting sqref="BA442:BA446">
    <cfRule type="cellIs" dxfId="945" priority="73" operator="lessThan">
      <formula>0</formula>
    </cfRule>
    <cfRule type="cellIs" dxfId="944" priority="74" operator="lessThan">
      <formula>-105575</formula>
    </cfRule>
  </conditionalFormatting>
  <conditionalFormatting sqref="BA74 BA79:BA80 BA125:BA128 BA141:BA144 BA146 BA153:BA156 BA158:BA162 BA164:BA167 BA171:BA178 BA180:BA183 BA185:BA194 BA196:BA199 BA202:BA205 BA207:BA251 BA253:BA256 BA258:BA267 BA270:BA273 BA276:BA279 BA281:BA295 BA297:BA300 BA302:BA316 BA323:BA332 BA335:BA338 BA340:BA344 BA346:BA349 BA351:BA375 BA377:BA380 BA393:BA402 BA404:BA407 BA409:BA423 BA430:BA444 BA446:BA449 BA451:BA460 BB189:BB192 BB194:BB198 BB201:BB204 BB206:BB210 BB212:BB215 BB217:BB226 BB228:BB231 BB233:BB242 BB244:BB247 BB250:BB253 BB255:BB299 BB301:BB304 BB306:BB315 BA318:BB321 BB185 BB187 BB324:BB327 BB329:BB343 BB345:BB348 BB350:BB364 BB366:BB369 BB371:BB380 BA383:BB386 BA388:BB392 BB394:BB397 BB399:BB423 BA425:BB428 BB431:BB434 BB436:BB450 BB452:BB455 BB457:BB471 BB473:BB476 BB478:BB492 BB494:BB497 BB499:BB508 BA64:BA72 BA53:BA56 BA36:BA38 BA31:BA32 BA51 BA77 BA121:BA123 BA130:BA139 BA150 BA7:BB10 BA12:BB29 BB31:BB34 BB36:BB39 BA42:BB49 BB51:BB56 BA59:BB62 BB64:BB74 BB77:BB80 BA84:BB87 BA89:BB92 BA94:BB97 BA99:BB102 BA104:BB107 BA110:BB114 BA116:BB119 BB121:BB128 BB130:BB146 BB150:BB168 BB171:BB183">
    <cfRule type="cellIs" dxfId="943" priority="71" operator="lessThan">
      <formula>0</formula>
    </cfRule>
    <cfRule type="cellIs" dxfId="942" priority="72" operator="lessThan">
      <formula>-105575</formula>
    </cfRule>
  </conditionalFormatting>
  <conditionalFormatting sqref="BB30">
    <cfRule type="cellIs" dxfId="941" priority="69" operator="lessThan">
      <formula>0</formula>
    </cfRule>
    <cfRule type="cellIs" dxfId="940" priority="70" operator="lessThan">
      <formula>-105575</formula>
    </cfRule>
  </conditionalFormatting>
  <conditionalFormatting sqref="BA60">
    <cfRule type="cellIs" dxfId="939" priority="67" operator="lessThan">
      <formula>0</formula>
    </cfRule>
    <cfRule type="cellIs" dxfId="938" priority="68" operator="lessThan">
      <formula>-105575</formula>
    </cfRule>
  </conditionalFormatting>
  <conditionalFormatting sqref="BA60">
    <cfRule type="cellIs" dxfId="937" priority="65" operator="lessThan">
      <formula>0</formula>
    </cfRule>
    <cfRule type="cellIs" dxfId="936" priority="66" operator="lessThan">
      <formula>-105575</formula>
    </cfRule>
  </conditionalFormatting>
  <conditionalFormatting sqref="BA60">
    <cfRule type="cellIs" dxfId="935" priority="63" operator="lessThan">
      <formula>0</formula>
    </cfRule>
    <cfRule type="cellIs" dxfId="934" priority="64" operator="lessThan">
      <formula>-105575</formula>
    </cfRule>
  </conditionalFormatting>
  <conditionalFormatting sqref="BA60">
    <cfRule type="cellIs" dxfId="933" priority="61" operator="lessThan">
      <formula>0</formula>
    </cfRule>
    <cfRule type="cellIs" dxfId="932" priority="62" operator="lessThan">
      <formula>-105575</formula>
    </cfRule>
  </conditionalFormatting>
  <conditionalFormatting sqref="BA60:BB60">
    <cfRule type="cellIs" dxfId="931" priority="59" operator="lessThan">
      <formula>0</formula>
    </cfRule>
    <cfRule type="cellIs" dxfId="930" priority="60" operator="lessThan">
      <formula>-105575</formula>
    </cfRule>
  </conditionalFormatting>
  <conditionalFormatting sqref="BA60">
    <cfRule type="cellIs" dxfId="929" priority="57" operator="lessThan">
      <formula>0</formula>
    </cfRule>
    <cfRule type="cellIs" dxfId="928" priority="58" operator="lessThan">
      <formula>-105575</formula>
    </cfRule>
  </conditionalFormatting>
  <conditionalFormatting sqref="BA60:BB60">
    <cfRule type="cellIs" dxfId="927" priority="55" operator="lessThan">
      <formula>0</formula>
    </cfRule>
    <cfRule type="cellIs" dxfId="926" priority="56" operator="lessThan">
      <formula>-105575</formula>
    </cfRule>
  </conditionalFormatting>
  <conditionalFormatting sqref="BA60">
    <cfRule type="cellIs" dxfId="925" priority="53" operator="lessThan">
      <formula>0</formula>
    </cfRule>
    <cfRule type="cellIs" dxfId="924" priority="54" operator="lessThan">
      <formula>-105575</formula>
    </cfRule>
  </conditionalFormatting>
  <conditionalFormatting sqref="BA60">
    <cfRule type="cellIs" dxfId="923" priority="51" operator="lessThan">
      <formula>0</formula>
    </cfRule>
    <cfRule type="cellIs" dxfId="922" priority="52" operator="lessThan">
      <formula>-105575</formula>
    </cfRule>
  </conditionalFormatting>
  <conditionalFormatting sqref="BA60">
    <cfRule type="cellIs" dxfId="921" priority="49" operator="lessThan">
      <formula>0</formula>
    </cfRule>
    <cfRule type="cellIs" dxfId="920" priority="50" operator="lessThan">
      <formula>-105575</formula>
    </cfRule>
  </conditionalFormatting>
  <conditionalFormatting sqref="BA60">
    <cfRule type="cellIs" dxfId="919" priority="47" operator="lessThan">
      <formula>0</formula>
    </cfRule>
    <cfRule type="cellIs" dxfId="918" priority="48" operator="lessThan">
      <formula>-105575</formula>
    </cfRule>
  </conditionalFormatting>
  <conditionalFormatting sqref="BA60:BB60">
    <cfRule type="cellIs" dxfId="917" priority="45" operator="lessThan">
      <formula>0</formula>
    </cfRule>
    <cfRule type="cellIs" dxfId="916" priority="46" operator="lessThan">
      <formula>-105575</formula>
    </cfRule>
  </conditionalFormatting>
  <conditionalFormatting sqref="BA60">
    <cfRule type="cellIs" dxfId="915" priority="43" operator="lessThan">
      <formula>0</formula>
    </cfRule>
    <cfRule type="cellIs" dxfId="914" priority="44" operator="lessThan">
      <formula>-105575</formula>
    </cfRule>
  </conditionalFormatting>
  <conditionalFormatting sqref="BA60:BB60">
    <cfRule type="cellIs" dxfId="913" priority="41" operator="lessThan">
      <formula>0</formula>
    </cfRule>
    <cfRule type="cellIs" dxfId="912" priority="42" operator="lessThan">
      <formula>-105575</formula>
    </cfRule>
  </conditionalFormatting>
  <conditionalFormatting sqref="BA117">
    <cfRule type="cellIs" dxfId="911" priority="39" operator="lessThan">
      <formula>0</formula>
    </cfRule>
    <cfRule type="cellIs" dxfId="910" priority="40" operator="lessThan">
      <formula>-105575</formula>
    </cfRule>
  </conditionalFormatting>
  <conditionalFormatting sqref="BA117">
    <cfRule type="cellIs" dxfId="909" priority="37" operator="lessThan">
      <formula>0</formula>
    </cfRule>
    <cfRule type="cellIs" dxfId="908" priority="38" operator="lessThan">
      <formula>-105575</formula>
    </cfRule>
  </conditionalFormatting>
  <conditionalFormatting sqref="BA117">
    <cfRule type="cellIs" dxfId="907" priority="35" operator="lessThan">
      <formula>0</formula>
    </cfRule>
    <cfRule type="cellIs" dxfId="906" priority="36" operator="lessThan">
      <formula>-105575</formula>
    </cfRule>
  </conditionalFormatting>
  <conditionalFormatting sqref="BA117">
    <cfRule type="cellIs" dxfId="905" priority="33" operator="lessThan">
      <formula>0</formula>
    </cfRule>
    <cfRule type="cellIs" dxfId="904" priority="34" operator="lessThan">
      <formula>-105575</formula>
    </cfRule>
  </conditionalFormatting>
  <conditionalFormatting sqref="BA117:BB117">
    <cfRule type="cellIs" dxfId="903" priority="31" operator="lessThan">
      <formula>0</formula>
    </cfRule>
    <cfRule type="cellIs" dxfId="902" priority="32" operator="lessThan">
      <formula>-105575</formula>
    </cfRule>
  </conditionalFormatting>
  <conditionalFormatting sqref="BA117">
    <cfRule type="cellIs" dxfId="901" priority="29" operator="lessThan">
      <formula>0</formula>
    </cfRule>
    <cfRule type="cellIs" dxfId="900" priority="30" operator="lessThan">
      <formula>-105575</formula>
    </cfRule>
  </conditionalFormatting>
  <conditionalFormatting sqref="BA117:BB117">
    <cfRule type="cellIs" dxfId="899" priority="27" operator="lessThan">
      <formula>0</formula>
    </cfRule>
    <cfRule type="cellIs" dxfId="898" priority="28" operator="lessThan">
      <formula>-105575</formula>
    </cfRule>
  </conditionalFormatting>
  <conditionalFormatting sqref="BA155:BA156">
    <cfRule type="cellIs" dxfId="897" priority="25" operator="lessThan">
      <formula>0</formula>
    </cfRule>
    <cfRule type="cellIs" dxfId="896" priority="26" operator="lessThan">
      <formula>-105575</formula>
    </cfRule>
  </conditionalFormatting>
  <conditionalFormatting sqref="BA155:BA156">
    <cfRule type="cellIs" dxfId="895" priority="23" operator="lessThan">
      <formula>0</formula>
    </cfRule>
    <cfRule type="cellIs" dxfId="894" priority="24" operator="lessThan">
      <formula>-105575</formula>
    </cfRule>
  </conditionalFormatting>
  <conditionalFormatting sqref="BA155:BA156">
    <cfRule type="cellIs" dxfId="893" priority="21" operator="lessThan">
      <formula>0</formula>
    </cfRule>
    <cfRule type="cellIs" dxfId="892" priority="22" operator="lessThan">
      <formula>-105575</formula>
    </cfRule>
  </conditionalFormatting>
  <conditionalFormatting sqref="BA155:BA156">
    <cfRule type="cellIs" dxfId="891" priority="19" operator="lessThan">
      <formula>0</formula>
    </cfRule>
    <cfRule type="cellIs" dxfId="890" priority="20" operator="lessThan">
      <formula>-105575</formula>
    </cfRule>
  </conditionalFormatting>
  <conditionalFormatting sqref="BA155:BB156">
    <cfRule type="cellIs" dxfId="889" priority="17" operator="lessThan">
      <formula>0</formula>
    </cfRule>
    <cfRule type="cellIs" dxfId="888" priority="18" operator="lessThan">
      <formula>-105575</formula>
    </cfRule>
  </conditionalFormatting>
  <conditionalFormatting sqref="BA155:BA156">
    <cfRule type="cellIs" dxfId="887" priority="15" operator="lessThan">
      <formula>0</formula>
    </cfRule>
    <cfRule type="cellIs" dxfId="886" priority="16" operator="lessThan">
      <formula>-105575</formula>
    </cfRule>
  </conditionalFormatting>
  <conditionalFormatting sqref="BA155:BB156">
    <cfRule type="cellIs" dxfId="885" priority="13" operator="lessThan">
      <formula>0</formula>
    </cfRule>
    <cfRule type="cellIs" dxfId="884" priority="14" operator="lessThan">
      <formula>-105575</formula>
    </cfRule>
  </conditionalFormatting>
  <conditionalFormatting sqref="BA65">
    <cfRule type="cellIs" dxfId="883" priority="11" operator="lessThan">
      <formula>0</formula>
    </cfRule>
    <cfRule type="cellIs" dxfId="882" priority="12" operator="lessThan">
      <formula>-105575</formula>
    </cfRule>
  </conditionalFormatting>
  <conditionalFormatting sqref="BA65">
    <cfRule type="cellIs" dxfId="881" priority="9" operator="lessThan">
      <formula>0</formula>
    </cfRule>
    <cfRule type="cellIs" dxfId="880" priority="10" operator="lessThan">
      <formula>-105575</formula>
    </cfRule>
  </conditionalFormatting>
  <conditionalFormatting sqref="BA65">
    <cfRule type="cellIs" dxfId="879" priority="7" operator="lessThan">
      <formula>0</formula>
    </cfRule>
    <cfRule type="cellIs" dxfId="878" priority="8" operator="lessThan">
      <formula>-105575</formula>
    </cfRule>
  </conditionalFormatting>
  <conditionalFormatting sqref="BA65:BB65">
    <cfRule type="cellIs" dxfId="877" priority="5" operator="lessThan">
      <formula>0</formula>
    </cfRule>
    <cfRule type="cellIs" dxfId="876" priority="6" operator="lessThan">
      <formula>-105575</formula>
    </cfRule>
  </conditionalFormatting>
  <conditionalFormatting sqref="BA65">
    <cfRule type="cellIs" dxfId="875" priority="3" operator="lessThan">
      <formula>0</formula>
    </cfRule>
    <cfRule type="cellIs" dxfId="874" priority="4" operator="lessThan">
      <formula>-105575</formula>
    </cfRule>
  </conditionalFormatting>
  <conditionalFormatting sqref="BA65:BB65">
    <cfRule type="cellIs" dxfId="873" priority="1" operator="lessThan">
      <formula>0</formula>
    </cfRule>
    <cfRule type="cellIs" dxfId="872" priority="2" operator="lessThan">
      <formula>-105575</formula>
    </cfRule>
  </conditionalFormatting>
  <pageMargins left="0.7" right="0.7" top="0.75" bottom="0.75" header="0.3" footer="0.3"/>
  <pageSetup scale="41" fitToWidth="16" orientation="landscape" horizontalDpi="4294967292" r:id="rId1"/>
  <headerFooter>
    <oddHeader xml:space="preserve">&amp;L&amp;"-,Bold"&amp;12Incremental Costs </oddHeader>
    <oddFooter>&amp;CPage &amp;P of &amp;N</oddFooter>
  </headerFooter>
  <colBreaks count="1" manualBreakCount="1">
    <brk id="29"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'1. Standard_Cost'!$B$4:$B$10</xm:f>
          </x14:formula1>
          <xm:sqref>I7:I10 I31 I12:I15 I23:I26 I17:I20 I28:I29 I33:I34 I36</xm:sqref>
        </x14:dataValidation>
      </x14:dataValidations>
    </ext>
  </extLst>
</worksheet>
</file>

<file path=xl/worksheets/sheet7.xml><?xml version="1.0" encoding="utf-8"?>
<worksheet xmlns="http://schemas.openxmlformats.org/spreadsheetml/2006/main" xmlns:r="http://schemas.openxmlformats.org/officeDocument/2006/relationships">
  <dimension ref="A1:BB446"/>
  <sheetViews>
    <sheetView topLeftCell="A64" zoomScale="60" zoomScaleNormal="60" workbookViewId="0">
      <selection activeCell="A65" sqref="A65:XFD65"/>
    </sheetView>
  </sheetViews>
  <sheetFormatPr defaultColWidth="8.88671875" defaultRowHeight="13.8" outlineLevelRow="2" outlineLevelCol="2"/>
  <cols>
    <col min="1" max="1" width="4.109375" style="2" bestFit="1" customWidth="1"/>
    <col min="2" max="2" width="2.44140625" style="2" customWidth="1"/>
    <col min="3" max="3" width="2.44140625" style="33" customWidth="1"/>
    <col min="4" max="4" width="17" style="33" customWidth="1"/>
    <col min="5" max="5" width="30.109375" style="159" customWidth="1" outlineLevel="1"/>
    <col min="6" max="6" width="9.5546875" style="33" customWidth="1" outlineLevel="1"/>
    <col min="7" max="7" width="11.6640625" style="33" customWidth="1" outlineLevel="1"/>
    <col min="8" max="8" width="76.6640625" style="33" customWidth="1" outlineLevel="2"/>
    <col min="9" max="9" width="16.109375" style="6" customWidth="1" outlineLevel="2"/>
    <col min="10" max="10" width="7.5546875" style="6" customWidth="1" outlineLevel="2"/>
    <col min="11" max="11" width="8.33203125" style="6" customWidth="1" outlineLevel="2"/>
    <col min="12" max="12" width="14" style="6" customWidth="1" outlineLevel="1"/>
    <col min="13" max="13" width="15.5546875" style="6" customWidth="1" outlineLevel="1"/>
    <col min="14" max="14" width="8.33203125" style="6" customWidth="1" outlineLevel="2"/>
    <col min="15" max="15" width="9.88671875" style="6" customWidth="1" outlineLevel="2"/>
    <col min="16" max="16" width="7.5546875" style="6" customWidth="1" outlineLevel="2"/>
    <col min="17" max="17" width="7.6640625" style="6" customWidth="1" outlineLevel="2"/>
    <col min="18" max="18" width="12.6640625" style="6" customWidth="1" outlineLevel="2"/>
    <col min="19" max="19" width="11.33203125" style="6" bestFit="1" customWidth="1" outlineLevel="2"/>
    <col min="20" max="20" width="12.88671875" style="6" bestFit="1" customWidth="1" outlineLevel="2"/>
    <col min="21" max="21" width="10.33203125" style="6" bestFit="1" customWidth="1" outlineLevel="2"/>
    <col min="22" max="22" width="6.109375" style="6" customWidth="1" outlineLevel="2"/>
    <col min="23" max="23" width="6.44140625" style="6" customWidth="1" outlineLevel="2"/>
    <col min="24" max="24" width="7.5546875" style="6" customWidth="1" outlineLevel="2"/>
    <col min="25" max="25" width="11.6640625" style="6" customWidth="1" outlineLevel="1"/>
    <col min="26" max="27" width="8.109375" style="6" customWidth="1" outlineLevel="2"/>
    <col min="28" max="28" width="16.44140625" style="6" customWidth="1" outlineLevel="1"/>
    <col min="29" max="29" width="16.109375" style="6" customWidth="1" outlineLevel="1"/>
    <col min="30" max="30" width="12.88671875" style="6" customWidth="1" outlineLevel="2"/>
    <col min="31" max="31" width="16" style="6" bestFit="1" customWidth="1" outlineLevel="2"/>
    <col min="32" max="32" width="13.88671875" style="6" bestFit="1" customWidth="1" outlineLevel="1"/>
    <col min="33" max="33" width="12" style="6" customWidth="1" outlineLevel="2"/>
    <col min="34" max="34" width="6.109375" style="6" customWidth="1" outlineLevel="2"/>
    <col min="35" max="35" width="7.33203125" style="6" customWidth="1" outlineLevel="2"/>
    <col min="36" max="36" width="9" style="6" customWidth="1" outlineLevel="2"/>
    <col min="37" max="37" width="12.33203125" style="6" customWidth="1" outlineLevel="2"/>
    <col min="38" max="38" width="8.109375" style="6" customWidth="1" outlineLevel="2"/>
    <col min="39" max="39" width="15.33203125" style="6" customWidth="1" outlineLevel="1"/>
    <col min="40" max="40" width="11.109375" style="6" customWidth="1" outlineLevel="1"/>
    <col min="41" max="41" width="39.88671875" style="168" customWidth="1" outlineLevel="2"/>
    <col min="42" max="42" width="2.6640625" style="6" customWidth="1"/>
    <col min="43" max="43" width="12.6640625" style="6" customWidth="1"/>
    <col min="44" max="46" width="14.88671875" style="6" customWidth="1"/>
    <col min="47" max="47" width="14.88671875" style="4" customWidth="1"/>
    <col min="48" max="48" width="10" style="4" bestFit="1" customWidth="1"/>
    <col min="49" max="49" width="8.5546875" style="4" customWidth="1"/>
    <col min="50" max="52" width="16.33203125" style="4" customWidth="1"/>
    <col min="53" max="53" width="8.5546875" style="4" customWidth="1"/>
    <col min="54" max="54" width="20.88671875" style="4" customWidth="1"/>
    <col min="55" max="16384" width="8.88671875" style="6"/>
  </cols>
  <sheetData>
    <row r="1" spans="1:54" s="2" customFormat="1" ht="12.75" customHeight="1">
      <c r="A1" s="132"/>
      <c r="B1" s="223" t="s">
        <v>182</v>
      </c>
      <c r="C1" s="223"/>
      <c r="D1" s="223"/>
      <c r="E1" s="223"/>
      <c r="F1" s="223"/>
      <c r="G1" s="223"/>
      <c r="H1" s="223"/>
      <c r="I1" s="223"/>
      <c r="J1" s="223"/>
      <c r="K1" s="223"/>
      <c r="L1" s="223"/>
      <c r="M1" s="133"/>
      <c r="N1" s="132"/>
      <c r="O1" s="132"/>
      <c r="P1" s="132"/>
      <c r="Q1" s="132"/>
      <c r="R1" s="132"/>
      <c r="S1" s="132"/>
      <c r="T1" s="132"/>
      <c r="U1" s="132"/>
      <c r="V1" s="132"/>
      <c r="W1" s="132"/>
      <c r="X1" s="132"/>
      <c r="Y1" s="132"/>
      <c r="Z1" s="132"/>
      <c r="AA1" s="132"/>
      <c r="AB1" s="132"/>
      <c r="AC1" s="132"/>
      <c r="AD1" s="132"/>
      <c r="AE1" s="132"/>
      <c r="AF1" s="132"/>
      <c r="AG1" s="132"/>
      <c r="AH1" s="132"/>
      <c r="AI1" s="132"/>
      <c r="AJ1" s="132"/>
      <c r="AK1" s="132"/>
      <c r="AL1" s="132"/>
      <c r="AM1" s="132"/>
      <c r="AN1" s="132"/>
      <c r="AO1" s="161"/>
      <c r="AU1" s="4"/>
      <c r="AV1" s="4"/>
      <c r="AW1" s="4"/>
      <c r="AX1" s="4"/>
      <c r="AY1" s="4"/>
      <c r="AZ1" s="4"/>
      <c r="BA1" s="4"/>
      <c r="BB1" s="4"/>
    </row>
    <row r="2" spans="1:54" ht="51" customHeight="1">
      <c r="A2" s="132" t="s">
        <v>62</v>
      </c>
      <c r="B2" s="236" t="s">
        <v>133</v>
      </c>
      <c r="C2" s="237"/>
      <c r="D2" s="237"/>
      <c r="E2" s="238"/>
      <c r="F2" s="200" t="s">
        <v>150</v>
      </c>
      <c r="G2" s="200" t="s">
        <v>151</v>
      </c>
      <c r="H2" s="176" t="s">
        <v>61</v>
      </c>
      <c r="I2" s="8" t="s">
        <v>0</v>
      </c>
      <c r="J2" s="8" t="s">
        <v>15</v>
      </c>
      <c r="K2" s="8" t="s">
        <v>16</v>
      </c>
      <c r="L2" s="9" t="s">
        <v>11</v>
      </c>
      <c r="M2" s="9" t="s">
        <v>91</v>
      </c>
      <c r="N2" s="8" t="s">
        <v>17</v>
      </c>
      <c r="O2" s="8" t="s">
        <v>7</v>
      </c>
      <c r="P2" s="8" t="s">
        <v>6</v>
      </c>
      <c r="Q2" s="8" t="s">
        <v>8</v>
      </c>
      <c r="R2" s="9" t="s">
        <v>64</v>
      </c>
      <c r="S2" s="9" t="s">
        <v>74</v>
      </c>
      <c r="T2" s="9" t="s">
        <v>73</v>
      </c>
      <c r="U2" s="9" t="s">
        <v>72</v>
      </c>
      <c r="V2" s="8" t="s">
        <v>18</v>
      </c>
      <c r="W2" s="8" t="s">
        <v>76</v>
      </c>
      <c r="X2" s="8" t="s">
        <v>6</v>
      </c>
      <c r="Y2" s="9" t="s">
        <v>80</v>
      </c>
      <c r="Z2" s="8" t="s">
        <v>10</v>
      </c>
      <c r="AA2" s="8" t="s">
        <v>9</v>
      </c>
      <c r="AB2" s="9" t="s">
        <v>79</v>
      </c>
      <c r="AC2" s="10" t="s">
        <v>19</v>
      </c>
      <c r="AD2" s="9" t="s">
        <v>88</v>
      </c>
      <c r="AE2" s="9" t="s">
        <v>24</v>
      </c>
      <c r="AF2" s="9" t="s">
        <v>89</v>
      </c>
      <c r="AG2" s="8" t="s">
        <v>21</v>
      </c>
      <c r="AH2" s="8" t="s">
        <v>22</v>
      </c>
      <c r="AI2" s="8" t="s">
        <v>23</v>
      </c>
      <c r="AJ2" s="8" t="s">
        <v>109</v>
      </c>
      <c r="AK2" s="8" t="s">
        <v>111</v>
      </c>
      <c r="AL2" s="8" t="s">
        <v>99</v>
      </c>
      <c r="AM2" s="9" t="s">
        <v>101</v>
      </c>
      <c r="AN2" s="9" t="s">
        <v>13</v>
      </c>
      <c r="AO2" s="162" t="s">
        <v>14</v>
      </c>
      <c r="AQ2" s="233" t="s">
        <v>576</v>
      </c>
      <c r="AR2" s="234"/>
      <c r="AS2" s="234"/>
      <c r="AT2" s="234"/>
      <c r="AU2" s="234"/>
      <c r="AV2" s="234"/>
      <c r="AW2" s="234"/>
      <c r="AX2" s="234"/>
      <c r="AY2" s="234"/>
      <c r="AZ2" s="234"/>
      <c r="BA2" s="234"/>
      <c r="BB2" s="235"/>
    </row>
    <row r="3" spans="1:54" s="11" customFormat="1" ht="76.5" customHeight="1">
      <c r="A3" s="7" t="s">
        <v>63</v>
      </c>
      <c r="B3" s="236" t="s">
        <v>134</v>
      </c>
      <c r="C3" s="237"/>
      <c r="D3" s="237"/>
      <c r="E3" s="238"/>
      <c r="F3" s="200" t="s">
        <v>152</v>
      </c>
      <c r="G3" s="200" t="s">
        <v>152</v>
      </c>
      <c r="H3" s="177" t="s">
        <v>46</v>
      </c>
      <c r="I3" s="8" t="s">
        <v>58</v>
      </c>
      <c r="J3" s="8" t="s">
        <v>59</v>
      </c>
      <c r="K3" s="8" t="s">
        <v>60</v>
      </c>
      <c r="L3" s="9" t="s">
        <v>130</v>
      </c>
      <c r="M3" s="9" t="s">
        <v>129</v>
      </c>
      <c r="N3" s="8" t="s">
        <v>82</v>
      </c>
      <c r="O3" s="8" t="s">
        <v>81</v>
      </c>
      <c r="P3" s="8" t="s">
        <v>83</v>
      </c>
      <c r="Q3" s="8" t="s">
        <v>84</v>
      </c>
      <c r="R3" s="9" t="s">
        <v>128</v>
      </c>
      <c r="S3" s="9" t="s">
        <v>127</v>
      </c>
      <c r="T3" s="9" t="s">
        <v>126</v>
      </c>
      <c r="U3" s="9" t="s">
        <v>125</v>
      </c>
      <c r="V3" s="8" t="s">
        <v>85</v>
      </c>
      <c r="W3" s="8" t="s">
        <v>86</v>
      </c>
      <c r="X3" s="8" t="s">
        <v>87</v>
      </c>
      <c r="Y3" s="9" t="s">
        <v>124</v>
      </c>
      <c r="Z3" s="8" t="s">
        <v>77</v>
      </c>
      <c r="AA3" s="8" t="s">
        <v>78</v>
      </c>
      <c r="AB3" s="9" t="s">
        <v>123</v>
      </c>
      <c r="AC3" s="10" t="s">
        <v>122</v>
      </c>
      <c r="AD3" s="9" t="s">
        <v>121</v>
      </c>
      <c r="AE3" s="9" t="s">
        <v>120</v>
      </c>
      <c r="AF3" s="9" t="s">
        <v>119</v>
      </c>
      <c r="AG3" s="8" t="s">
        <v>96</v>
      </c>
      <c r="AH3" s="8" t="s">
        <v>98</v>
      </c>
      <c r="AI3" s="8" t="s">
        <v>97</v>
      </c>
      <c r="AJ3" s="9" t="s">
        <v>110</v>
      </c>
      <c r="AK3" s="9" t="s">
        <v>112</v>
      </c>
      <c r="AL3" s="9" t="s">
        <v>106</v>
      </c>
      <c r="AM3" s="9" t="s">
        <v>117</v>
      </c>
      <c r="AN3" s="9" t="s">
        <v>118</v>
      </c>
      <c r="AO3" s="162" t="s">
        <v>105</v>
      </c>
      <c r="AQ3" s="12" t="s">
        <v>136</v>
      </c>
      <c r="AR3" s="12" t="s">
        <v>25</v>
      </c>
      <c r="AS3" s="12" t="s">
        <v>12</v>
      </c>
      <c r="AT3" s="12" t="s">
        <v>20</v>
      </c>
      <c r="AU3" s="13" t="s">
        <v>137</v>
      </c>
      <c r="AV3" s="13" t="s">
        <v>138</v>
      </c>
      <c r="AW3" s="13" t="s">
        <v>155</v>
      </c>
      <c r="AX3" s="13" t="s">
        <v>156</v>
      </c>
      <c r="AY3" s="13" t="s">
        <v>486</v>
      </c>
      <c r="AZ3" s="13" t="s">
        <v>167</v>
      </c>
      <c r="BA3" s="70" t="s">
        <v>141</v>
      </c>
      <c r="BB3" s="13" t="s">
        <v>26</v>
      </c>
    </row>
    <row r="4" spans="1:54" s="36" customFormat="1" ht="27.6">
      <c r="A4" s="134"/>
      <c r="B4" s="43"/>
      <c r="C4" s="44"/>
      <c r="D4" s="44"/>
      <c r="E4" s="45"/>
      <c r="F4" s="45" t="s">
        <v>148</v>
      </c>
      <c r="G4" s="45" t="s">
        <v>149</v>
      </c>
      <c r="H4" s="178" t="s">
        <v>132</v>
      </c>
      <c r="I4" s="35" t="s">
        <v>131</v>
      </c>
      <c r="J4" s="35">
        <v>2</v>
      </c>
      <c r="K4" s="35">
        <v>3</v>
      </c>
      <c r="L4" s="35" t="s">
        <v>90</v>
      </c>
      <c r="M4" s="35" t="s">
        <v>92</v>
      </c>
      <c r="N4" s="35">
        <v>6</v>
      </c>
      <c r="O4" s="35">
        <v>7</v>
      </c>
      <c r="P4" s="35">
        <v>8</v>
      </c>
      <c r="Q4" s="35">
        <v>9</v>
      </c>
      <c r="R4" s="35" t="s">
        <v>27</v>
      </c>
      <c r="S4" s="35" t="s">
        <v>28</v>
      </c>
      <c r="T4" s="35" t="s">
        <v>29</v>
      </c>
      <c r="U4" s="35" t="s">
        <v>30</v>
      </c>
      <c r="V4" s="35">
        <v>14</v>
      </c>
      <c r="W4" s="35">
        <v>15</v>
      </c>
      <c r="X4" s="35">
        <v>16</v>
      </c>
      <c r="Y4" s="35" t="s">
        <v>93</v>
      </c>
      <c r="Z4" s="35">
        <v>18</v>
      </c>
      <c r="AA4" s="35">
        <v>19</v>
      </c>
      <c r="AB4" s="35" t="s">
        <v>94</v>
      </c>
      <c r="AC4" s="35">
        <v>21</v>
      </c>
      <c r="AD4" s="35">
        <v>22</v>
      </c>
      <c r="AE4" s="35" t="s">
        <v>103</v>
      </c>
      <c r="AF4" s="35" t="s">
        <v>95</v>
      </c>
      <c r="AG4" s="35">
        <v>25</v>
      </c>
      <c r="AH4" s="35">
        <v>26</v>
      </c>
      <c r="AI4" s="35">
        <v>27</v>
      </c>
      <c r="AJ4" s="35">
        <v>28</v>
      </c>
      <c r="AK4" s="35">
        <v>29</v>
      </c>
      <c r="AL4" s="35">
        <v>30</v>
      </c>
      <c r="AM4" s="35" t="s">
        <v>104</v>
      </c>
      <c r="AN4" s="35" t="s">
        <v>113</v>
      </c>
      <c r="AO4" s="163"/>
      <c r="AQ4" s="35" t="s">
        <v>142</v>
      </c>
      <c r="AR4" s="35" t="s">
        <v>143</v>
      </c>
      <c r="AS4" s="35" t="s">
        <v>144</v>
      </c>
      <c r="AT4" s="35" t="s">
        <v>145</v>
      </c>
      <c r="AU4" s="37">
        <v>37</v>
      </c>
      <c r="AV4" s="37">
        <v>38</v>
      </c>
      <c r="AW4" s="37">
        <v>39</v>
      </c>
      <c r="AX4" s="37">
        <v>40</v>
      </c>
      <c r="AY4" s="37"/>
      <c r="AZ4" s="37">
        <v>41</v>
      </c>
      <c r="BA4" s="37">
        <v>42</v>
      </c>
      <c r="BB4" s="37" t="s">
        <v>168</v>
      </c>
    </row>
    <row r="5" spans="1:54" s="14" customFormat="1">
      <c r="A5" s="135"/>
      <c r="B5" s="226" t="s">
        <v>409</v>
      </c>
      <c r="C5" s="227"/>
      <c r="D5" s="227"/>
      <c r="E5" s="228"/>
      <c r="F5" s="56"/>
      <c r="G5" s="56"/>
      <c r="H5" s="56" t="s">
        <v>65</v>
      </c>
      <c r="I5" s="62"/>
      <c r="J5" s="62"/>
      <c r="K5" s="62"/>
      <c r="L5" s="63">
        <f>SUM(L6,L41,L58,L76)</f>
        <v>17968790</v>
      </c>
      <c r="M5" s="63">
        <f>SUM(M6,M41,M58,M76)</f>
        <v>3000787.93</v>
      </c>
      <c r="N5" s="62"/>
      <c r="O5" s="62"/>
      <c r="P5" s="62"/>
      <c r="Q5" s="62"/>
      <c r="R5" s="63">
        <f>SUM(R6,R41,R58,R76)</f>
        <v>2050000</v>
      </c>
      <c r="S5" s="63">
        <f>SUM(S6,S41,S58,S76)</f>
        <v>1867500</v>
      </c>
      <c r="T5" s="63">
        <f>SUM(T6,T41,T58,T76)</f>
        <v>0</v>
      </c>
      <c r="U5" s="63">
        <f>SUM(U6,U41,U58,U76)</f>
        <v>0</v>
      </c>
      <c r="V5" s="62"/>
      <c r="W5" s="62"/>
      <c r="X5" s="62"/>
      <c r="Y5" s="63">
        <f t="shared" ref="Y5:AF5" si="0">SUM(Y6,Y41,Y58,Y76)</f>
        <v>0</v>
      </c>
      <c r="Z5" s="63">
        <f t="shared" si="0"/>
        <v>0</v>
      </c>
      <c r="AA5" s="63">
        <f t="shared" si="0"/>
        <v>0</v>
      </c>
      <c r="AB5" s="63">
        <f t="shared" si="0"/>
        <v>2033000</v>
      </c>
      <c r="AC5" s="63">
        <f t="shared" si="0"/>
        <v>12038540</v>
      </c>
      <c r="AD5" s="63">
        <f t="shared" si="0"/>
        <v>0</v>
      </c>
      <c r="AE5" s="63">
        <f t="shared" si="0"/>
        <v>3597808</v>
      </c>
      <c r="AF5" s="63">
        <f t="shared" si="0"/>
        <v>21586848</v>
      </c>
      <c r="AG5" s="62"/>
      <c r="AH5" s="62"/>
      <c r="AI5" s="62"/>
      <c r="AJ5" s="63">
        <f>SUM(AJ6,AJ41,AJ58,AJ76)</f>
        <v>0</v>
      </c>
      <c r="AK5" s="63">
        <f>SUM(AK6,AK41,AK58,AK76)</f>
        <v>2400000</v>
      </c>
      <c r="AL5" s="63">
        <f>SUM(AL6,AL41,AL58,AL76)</f>
        <v>0</v>
      </c>
      <c r="AM5" s="63">
        <f>SUM(AM6,AM41,AM58,AM76)</f>
        <v>2400000</v>
      </c>
      <c r="AN5" s="63">
        <f>SUM(AN6,AN41,AN58,AN76)</f>
        <v>360000</v>
      </c>
      <c r="AO5" s="164"/>
      <c r="AQ5" s="63">
        <f t="shared" ref="AQ5:BB5" si="1">SUM(AQ6,AQ41,AQ58,AQ76)</f>
        <v>20969577.93</v>
      </c>
      <c r="AR5" s="63">
        <f t="shared" si="1"/>
        <v>21586848</v>
      </c>
      <c r="AS5" s="63">
        <f t="shared" si="1"/>
        <v>2760000</v>
      </c>
      <c r="AT5" s="63">
        <f t="shared" si="1"/>
        <v>45316425.93</v>
      </c>
      <c r="AU5" s="63">
        <f t="shared" si="1"/>
        <v>39072225.68</v>
      </c>
      <c r="AV5" s="63">
        <f t="shared" si="1"/>
        <v>0</v>
      </c>
      <c r="AW5" s="63">
        <f t="shared" si="1"/>
        <v>0</v>
      </c>
      <c r="AX5" s="63">
        <f t="shared" si="1"/>
        <v>0</v>
      </c>
      <c r="AY5" s="63">
        <f t="shared" si="1"/>
        <v>0</v>
      </c>
      <c r="AZ5" s="63">
        <f t="shared" si="1"/>
        <v>2834400</v>
      </c>
      <c r="BA5" s="63">
        <f t="shared" si="1"/>
        <v>0</v>
      </c>
      <c r="BB5" s="63">
        <f t="shared" si="1"/>
        <v>-3409800.25</v>
      </c>
    </row>
    <row r="6" spans="1:54" s="14" customFormat="1" ht="27.6">
      <c r="A6" s="135"/>
      <c r="B6" s="42"/>
      <c r="C6" s="229" t="s">
        <v>395</v>
      </c>
      <c r="D6" s="229"/>
      <c r="E6" s="230"/>
      <c r="F6" s="204" t="s">
        <v>432</v>
      </c>
      <c r="G6" s="204" t="s">
        <v>431</v>
      </c>
      <c r="H6" s="54" t="s">
        <v>66</v>
      </c>
      <c r="I6" s="55"/>
      <c r="J6" s="55"/>
      <c r="K6" s="55"/>
      <c r="L6" s="64">
        <f>SUM(L11+L30+L35+L40)</f>
        <v>15517130</v>
      </c>
      <c r="M6" s="64">
        <f>SUM(M11+M30+M35+M40)</f>
        <v>2591360.71</v>
      </c>
      <c r="N6" s="64"/>
      <c r="O6" s="65"/>
      <c r="P6" s="65"/>
      <c r="Q6" s="65"/>
      <c r="R6" s="64">
        <f>SUM(R11+R30+R35+R40)</f>
        <v>400000</v>
      </c>
      <c r="S6" s="64">
        <f>SUM(S11+S30+S35+S40)</f>
        <v>600000</v>
      </c>
      <c r="T6" s="64">
        <f>SUM(T11+T30+T35+T40)</f>
        <v>0</v>
      </c>
      <c r="U6" s="64">
        <f>SUM(U11+U30+U35+U40)</f>
        <v>0</v>
      </c>
      <c r="V6" s="64"/>
      <c r="W6" s="65"/>
      <c r="X6" s="65"/>
      <c r="Y6" s="64">
        <f t="shared" ref="Y6:AF6" si="2">SUM(Y11+Y30+Y35+Y40)</f>
        <v>0</v>
      </c>
      <c r="Z6" s="64">
        <f t="shared" si="2"/>
        <v>0</v>
      </c>
      <c r="AA6" s="64">
        <f t="shared" si="2"/>
        <v>0</v>
      </c>
      <c r="AB6" s="64">
        <f t="shared" si="2"/>
        <v>722000</v>
      </c>
      <c r="AC6" s="64">
        <f t="shared" si="2"/>
        <v>10583500</v>
      </c>
      <c r="AD6" s="64">
        <f t="shared" si="2"/>
        <v>0</v>
      </c>
      <c r="AE6" s="64">
        <f t="shared" si="2"/>
        <v>2461100</v>
      </c>
      <c r="AF6" s="64">
        <f t="shared" si="2"/>
        <v>14766600</v>
      </c>
      <c r="AG6" s="65"/>
      <c r="AH6" s="65"/>
      <c r="AI6" s="65"/>
      <c r="AJ6" s="64">
        <f>SUM(AJ11+AJ30+AJ35+AJ40)</f>
        <v>0</v>
      </c>
      <c r="AK6" s="64">
        <f>SUM(AK11+AK30+AK35+AK40)</f>
        <v>0</v>
      </c>
      <c r="AL6" s="64">
        <f>SUM(AL11+AL30+AL35+AL40)</f>
        <v>0</v>
      </c>
      <c r="AM6" s="64">
        <f>SUM(AM11+AM30+AM35+AM40)</f>
        <v>0</v>
      </c>
      <c r="AN6" s="64">
        <f>SUM(AN11+AN30+AN35+AN40)</f>
        <v>0</v>
      </c>
      <c r="AO6" s="165"/>
      <c r="AQ6" s="64">
        <f t="shared" ref="AQ6:BB6" si="3">SUM(AQ11+AQ30+AQ35+AQ40)</f>
        <v>18108490.710000001</v>
      </c>
      <c r="AR6" s="64">
        <f t="shared" si="3"/>
        <v>14766600</v>
      </c>
      <c r="AS6" s="64">
        <f t="shared" si="3"/>
        <v>0</v>
      </c>
      <c r="AT6" s="64">
        <f t="shared" si="3"/>
        <v>32875090.710000001</v>
      </c>
      <c r="AU6" s="64">
        <f t="shared" si="3"/>
        <v>31113490.460000001</v>
      </c>
      <c r="AV6" s="64">
        <f t="shared" si="3"/>
        <v>0</v>
      </c>
      <c r="AW6" s="64">
        <f t="shared" si="3"/>
        <v>0</v>
      </c>
      <c r="AX6" s="64">
        <f t="shared" si="3"/>
        <v>0</v>
      </c>
      <c r="AY6" s="64">
        <f t="shared" si="3"/>
        <v>0</v>
      </c>
      <c r="AZ6" s="64">
        <f t="shared" si="3"/>
        <v>1761600</v>
      </c>
      <c r="BA6" s="64">
        <f t="shared" si="3"/>
        <v>0</v>
      </c>
      <c r="BB6" s="64">
        <f t="shared" si="3"/>
        <v>-0.25</v>
      </c>
    </row>
    <row r="7" spans="1:54" ht="93.6" outlineLevel="2">
      <c r="A7" s="132"/>
      <c r="B7" s="136"/>
      <c r="C7" s="38"/>
      <c r="D7" s="137"/>
      <c r="E7" s="158"/>
      <c r="F7" s="172"/>
      <c r="G7" s="153"/>
      <c r="H7" s="209" t="s">
        <v>463</v>
      </c>
      <c r="I7" s="138"/>
      <c r="J7" s="139"/>
      <c r="K7" s="139"/>
      <c r="L7" s="140" t="str">
        <f>IF(I7&lt;&gt;0,((VLOOKUP(I7,'1. Standard_Cost'!$B$4:$D$9,2)+VLOOKUP(I7,'1. Standard_Cost'!$B$4:$D$9,3))*J7*K7),"0")</f>
        <v>0</v>
      </c>
      <c r="M7" s="140">
        <f>L7*'1. Standard_Cost'!$F$4</f>
        <v>0</v>
      </c>
      <c r="N7" s="141">
        <v>0</v>
      </c>
      <c r="O7" s="141">
        <v>0</v>
      </c>
      <c r="P7" s="141">
        <v>0</v>
      </c>
      <c r="Q7" s="141">
        <v>0</v>
      </c>
      <c r="R7" s="142">
        <f>'1. Standard_Cost'!$B$13*N7*P7</f>
        <v>0</v>
      </c>
      <c r="S7" s="142">
        <f>N7*O7*P7*'1. Standard_Cost'!$C$13</f>
        <v>0</v>
      </c>
      <c r="T7" s="142">
        <f>N7*P7*Q7*'1. Standard_Cost'!$D$13</f>
        <v>0</v>
      </c>
      <c r="U7" s="142">
        <f>N7*O7*'1. Standard_Cost'!$E$13</f>
        <v>0</v>
      </c>
      <c r="V7" s="141"/>
      <c r="W7" s="141"/>
      <c r="X7" s="141"/>
      <c r="Y7" s="142">
        <f>+V7*((X7*'1. Standard_Cost'!$B$17)+(W7*X7*'1. Standard_Cost'!$C$17))</f>
        <v>0</v>
      </c>
      <c r="Z7" s="141"/>
      <c r="AA7" s="141"/>
      <c r="AB7" s="142">
        <f>+Z7*'1. Standard_Cost'!$B$21+AA7*'1. Standard_Cost'!$C$21</f>
        <v>0</v>
      </c>
      <c r="AC7" s="143"/>
      <c r="AD7" s="144"/>
      <c r="AE7" s="142">
        <f>SUM(AD7,AC7,AB7,Y7,U7,T7,S7,R7)*'1. Standard_Cost'!$B$29</f>
        <v>0</v>
      </c>
      <c r="AF7" s="142">
        <f>SUM(AE7,AD7,AC7,AB7,Y7,U7,T7,S7,R7)</f>
        <v>0</v>
      </c>
      <c r="AG7" s="141"/>
      <c r="AH7" s="141"/>
      <c r="AI7" s="141"/>
      <c r="AJ7" s="145"/>
      <c r="AK7" s="145"/>
      <c r="AL7" s="145"/>
      <c r="AM7" s="142">
        <f>AG7*'1. Standard_Cost'!$B$25+'Incremental_Cost Year 6'!AH7*'1. Standard_Cost'!$C$25+'Incremental_Cost Year 6'!AI7*'1. Standard_Cost'!$D$25+'Incremental_Cost Year 6'!AJ7+'Incremental_Cost Year 6'!AL7+AK7</f>
        <v>0</v>
      </c>
      <c r="AN7" s="142">
        <f>AM7*'1. Standard_Cost'!$C$29</f>
        <v>0</v>
      </c>
      <c r="AO7" s="171"/>
      <c r="AQ7" s="20">
        <f>L7+M7</f>
        <v>0</v>
      </c>
      <c r="AR7" s="20">
        <f>AF7</f>
        <v>0</v>
      </c>
      <c r="AS7" s="20">
        <f>AM7+AN7</f>
        <v>0</v>
      </c>
      <c r="AT7" s="20">
        <f>SUM(AQ7,AR7,AS7)</f>
        <v>0</v>
      </c>
      <c r="AU7" s="24"/>
      <c r="AV7" s="24"/>
      <c r="AW7" s="24"/>
      <c r="AX7" s="24"/>
      <c r="AY7" s="24"/>
      <c r="AZ7" s="24">
        <v>0</v>
      </c>
      <c r="BA7" s="24"/>
      <c r="BB7" s="25">
        <f>SUM(AU7:BA7)-AT7</f>
        <v>0</v>
      </c>
    </row>
    <row r="8" spans="1:54" ht="93.6" outlineLevel="2">
      <c r="A8" s="132"/>
      <c r="B8" s="136"/>
      <c r="C8" s="38"/>
      <c r="D8" s="154"/>
      <c r="E8" s="156"/>
      <c r="F8" s="153"/>
      <c r="G8" s="82"/>
      <c r="H8" s="209" t="s">
        <v>445</v>
      </c>
      <c r="I8" s="138" t="s">
        <v>5</v>
      </c>
      <c r="J8" s="139">
        <v>0.2</v>
      </c>
      <c r="K8" s="139">
        <v>2</v>
      </c>
      <c r="L8" s="140">
        <f>IF(I8&lt;&gt;0,((VLOOKUP(I8,'1. Standard_Cost'!$B$4:$D$9,2)+VLOOKUP(I8,'1. Standard_Cost'!$B$4:$D$9,3))*J8*K8),"0")</f>
        <v>28280</v>
      </c>
      <c r="M8" s="140">
        <f>L8*'1. Standard_Cost'!$F$4</f>
        <v>4722.76</v>
      </c>
      <c r="N8" s="141">
        <v>0</v>
      </c>
      <c r="O8" s="141">
        <v>0</v>
      </c>
      <c r="P8" s="141">
        <v>0</v>
      </c>
      <c r="Q8" s="141">
        <v>0</v>
      </c>
      <c r="R8" s="142">
        <f>'1. Standard_Cost'!$B$13*N8*P8</f>
        <v>0</v>
      </c>
      <c r="S8" s="142">
        <f>N8*O8*P8*'1. Standard_Cost'!$C$13</f>
        <v>0</v>
      </c>
      <c r="T8" s="142">
        <f>N8*P8*Q8*'1. Standard_Cost'!$D$13</f>
        <v>0</v>
      </c>
      <c r="U8" s="142">
        <f>N8*O8*'1. Standard_Cost'!$E$13</f>
        <v>0</v>
      </c>
      <c r="V8" s="141"/>
      <c r="W8" s="141"/>
      <c r="X8" s="141"/>
      <c r="Y8" s="142">
        <f>+V8*((X8*'1. Standard_Cost'!$B$17)+(W8*X8*'1. Standard_Cost'!$C$17))</f>
        <v>0</v>
      </c>
      <c r="Z8" s="141"/>
      <c r="AA8" s="141">
        <v>1</v>
      </c>
      <c r="AB8" s="142">
        <f>+Z8*'1. Standard_Cost'!$B$21+AA8*'1. Standard_Cost'!$C$21</f>
        <v>19000</v>
      </c>
      <c r="AC8" s="143">
        <f>300*25</f>
        <v>7500</v>
      </c>
      <c r="AD8" s="144"/>
      <c r="AE8" s="142">
        <f>SUM(AD8,AC8,AB8,Y8,U8,T8,S8,R8)*'1. Standard_Cost'!$B$29</f>
        <v>5300</v>
      </c>
      <c r="AF8" s="142">
        <f t="shared" ref="AF8:AF10" si="4">SUM(AE8,AD8,AC8,AB8,Y8,U8,T8,S8,R8)</f>
        <v>31800</v>
      </c>
      <c r="AG8" s="141"/>
      <c r="AH8" s="141"/>
      <c r="AI8" s="141"/>
      <c r="AJ8" s="145"/>
      <c r="AK8" s="145"/>
      <c r="AL8" s="145"/>
      <c r="AM8" s="142">
        <f>AG8*'1. Standard_Cost'!$B$25+'Incremental_Cost Year 6'!AH8*'1. Standard_Cost'!$C$25+'Incremental_Cost Year 6'!AI8*'1. Standard_Cost'!$D$25+'Incremental_Cost Year 6'!AJ8+'Incremental_Cost Year 6'!AL8+AK8</f>
        <v>0</v>
      </c>
      <c r="AN8" s="142">
        <f>AM8*'1. Standard_Cost'!$C$29</f>
        <v>0</v>
      </c>
      <c r="AO8" s="160"/>
      <c r="AQ8" s="20">
        <f t="shared" ref="AQ8:AQ10" si="5">L8+M8</f>
        <v>33002.76</v>
      </c>
      <c r="AR8" s="20">
        <f t="shared" ref="AR8:AR10" si="6">AF8</f>
        <v>31800</v>
      </c>
      <c r="AS8" s="20">
        <f t="shared" ref="AS8:AS10" si="7">AM8+AN8</f>
        <v>0</v>
      </c>
      <c r="AT8" s="20">
        <f t="shared" ref="AT8:AT10" si="8">SUM(AQ8,AR8,AS8)</f>
        <v>64802.76</v>
      </c>
      <c r="AU8" s="24">
        <f>AT8</f>
        <v>64802.76</v>
      </c>
      <c r="AV8" s="24"/>
      <c r="AW8" s="24"/>
      <c r="AX8" s="24"/>
      <c r="AY8" s="24"/>
      <c r="AZ8" s="24"/>
      <c r="BA8" s="24"/>
      <c r="BB8" s="25">
        <f t="shared" ref="BB8:BB10" si="9">SUM(AU8:BA8)-AT8</f>
        <v>0</v>
      </c>
    </row>
    <row r="9" spans="1:54" ht="124.8" outlineLevel="2">
      <c r="A9" s="132"/>
      <c r="B9" s="136"/>
      <c r="C9" s="38"/>
      <c r="D9" s="84"/>
      <c r="E9" s="83"/>
      <c r="F9" s="155"/>
      <c r="G9" s="83"/>
      <c r="H9" s="209" t="s">
        <v>461</v>
      </c>
      <c r="I9" s="138"/>
      <c r="J9" s="139"/>
      <c r="K9" s="139"/>
      <c r="L9" s="140" t="str">
        <f>IF(I9&lt;&gt;0,((VLOOKUP(I9,'1. Standard_Cost'!$B$4:$D$9,2)+VLOOKUP(I9,'1. Standard_Cost'!$B$4:$D$9,3))*J9*K9),"0")</f>
        <v>0</v>
      </c>
      <c r="M9" s="140">
        <f>L9*'1. Standard_Cost'!$F$4</f>
        <v>0</v>
      </c>
      <c r="N9" s="141">
        <v>0</v>
      </c>
      <c r="O9" s="141">
        <v>0</v>
      </c>
      <c r="P9" s="141">
        <v>0</v>
      </c>
      <c r="Q9" s="141"/>
      <c r="R9" s="142">
        <f>'1. Standard_Cost'!$B$13*N9*P9</f>
        <v>0</v>
      </c>
      <c r="S9" s="142">
        <f>N9*O9*P9*'1. Standard_Cost'!$C$13</f>
        <v>0</v>
      </c>
      <c r="T9" s="142">
        <f>N9*P9*Q9*'1. Standard_Cost'!$D$13</f>
        <v>0</v>
      </c>
      <c r="U9" s="142">
        <f>N9*O9*'1. Standard_Cost'!$E$13</f>
        <v>0</v>
      </c>
      <c r="V9" s="141"/>
      <c r="W9" s="141"/>
      <c r="X9" s="141"/>
      <c r="Y9" s="142">
        <f>+V9*((X9*'1. Standard_Cost'!$B$17)+(W9*X9*'1. Standard_Cost'!$C$17))</f>
        <v>0</v>
      </c>
      <c r="Z9" s="141"/>
      <c r="AA9" s="141"/>
      <c r="AB9" s="142">
        <f>+Z9*'1. Standard_Cost'!$B$21+AA9*'1. Standard_Cost'!$C$21</f>
        <v>0</v>
      </c>
      <c r="AC9" s="143"/>
      <c r="AD9" s="144"/>
      <c r="AE9" s="142">
        <f>SUM(AD9,AC9,AB9,Y9,U9,T9,S9,R9)*'1. Standard_Cost'!$B$29</f>
        <v>0</v>
      </c>
      <c r="AF9" s="142">
        <f t="shared" si="4"/>
        <v>0</v>
      </c>
      <c r="AG9" s="141"/>
      <c r="AH9" s="141"/>
      <c r="AI9" s="141"/>
      <c r="AJ9" s="145"/>
      <c r="AK9" s="145"/>
      <c r="AL9" s="145"/>
      <c r="AM9" s="142">
        <f>AG9*'1. Standard_Cost'!$B$25+'Incremental_Cost Year 6'!AH9*'1. Standard_Cost'!$C$25+'Incremental_Cost Year 6'!AI9*'1. Standard_Cost'!$D$25+'Incremental_Cost Year 6'!AJ9+'Incremental_Cost Year 6'!AL9+AK9</f>
        <v>0</v>
      </c>
      <c r="AN9" s="142">
        <f>AM9*'1. Standard_Cost'!$C$29</f>
        <v>0</v>
      </c>
      <c r="AO9" s="160"/>
      <c r="AQ9" s="20">
        <f t="shared" si="5"/>
        <v>0</v>
      </c>
      <c r="AR9" s="20">
        <f t="shared" si="6"/>
        <v>0</v>
      </c>
      <c r="AS9" s="20">
        <f t="shared" si="7"/>
        <v>0</v>
      </c>
      <c r="AT9" s="20">
        <f t="shared" si="8"/>
        <v>0</v>
      </c>
      <c r="AU9" s="24">
        <f>AQ9</f>
        <v>0</v>
      </c>
      <c r="AV9" s="24"/>
      <c r="AW9" s="24"/>
      <c r="AX9" s="24"/>
      <c r="AY9" s="24"/>
      <c r="AZ9" s="24"/>
      <c r="BA9" s="24"/>
      <c r="BB9" s="25">
        <f t="shared" si="9"/>
        <v>0</v>
      </c>
    </row>
    <row r="10" spans="1:54" ht="109.2" outlineLevel="2">
      <c r="A10" s="132"/>
      <c r="B10" s="136"/>
      <c r="C10" s="38"/>
      <c r="D10" s="84"/>
      <c r="E10" s="83"/>
      <c r="F10" s="155"/>
      <c r="G10" s="83"/>
      <c r="H10" s="209" t="s">
        <v>462</v>
      </c>
      <c r="I10" s="138"/>
      <c r="J10" s="139"/>
      <c r="K10" s="139"/>
      <c r="L10" s="140" t="str">
        <f>IF(I10&lt;&gt;0,((VLOOKUP(I10,'1. Standard_Cost'!$B$4:$D$9,2)+VLOOKUP(I10,'1. Standard_Cost'!$B$4:$D$9,3))*J10*K10),"0")</f>
        <v>0</v>
      </c>
      <c r="M10" s="140">
        <f>L10*'1. Standard_Cost'!$F$4</f>
        <v>0</v>
      </c>
      <c r="N10" s="141"/>
      <c r="O10" s="141"/>
      <c r="P10" s="141"/>
      <c r="Q10" s="141"/>
      <c r="R10" s="142">
        <f>'1. Standard_Cost'!$B$13*N10*P10</f>
        <v>0</v>
      </c>
      <c r="S10" s="142">
        <f>N10*O10*P10*'1. Standard_Cost'!$C$13</f>
        <v>0</v>
      </c>
      <c r="T10" s="142">
        <f>N10*P10*Q10*'1. Standard_Cost'!$D$13</f>
        <v>0</v>
      </c>
      <c r="U10" s="142">
        <f>N10*O10*'1. Standard_Cost'!$E$13</f>
        <v>0</v>
      </c>
      <c r="V10" s="141"/>
      <c r="W10" s="141"/>
      <c r="X10" s="141"/>
      <c r="Y10" s="142">
        <f>+V10*((X10*'1. Standard_Cost'!$B$17)+(W10*X10*'1. Standard_Cost'!$C$17))</f>
        <v>0</v>
      </c>
      <c r="Z10" s="141"/>
      <c r="AA10" s="141"/>
      <c r="AB10" s="142">
        <f>+Z10*'1. Standard_Cost'!$B$21+AA10*'1. Standard_Cost'!$C$21</f>
        <v>0</v>
      </c>
      <c r="AC10" s="143"/>
      <c r="AD10" s="144"/>
      <c r="AE10" s="142">
        <f>SUM(AD10,AC10,AB10,Y10,U10,T10,S10,R10)*'1. Standard_Cost'!$B$29</f>
        <v>0</v>
      </c>
      <c r="AF10" s="142">
        <f t="shared" si="4"/>
        <v>0</v>
      </c>
      <c r="AG10" s="141"/>
      <c r="AH10" s="141"/>
      <c r="AI10" s="141"/>
      <c r="AJ10" s="145"/>
      <c r="AK10" s="145"/>
      <c r="AL10" s="145"/>
      <c r="AM10" s="142">
        <f>AG10*'1. Standard_Cost'!$B$25+'Incremental_Cost Year 6'!AH10*'1. Standard_Cost'!$C$25+'Incremental_Cost Year 6'!AI10*'1. Standard_Cost'!$D$25+'Incremental_Cost Year 6'!AJ10+'Incremental_Cost Year 6'!AL10+AK10</f>
        <v>0</v>
      </c>
      <c r="AN10" s="142">
        <f>AM10*'1. Standard_Cost'!$C$29</f>
        <v>0</v>
      </c>
      <c r="AO10" s="171"/>
      <c r="AQ10" s="20">
        <f t="shared" si="5"/>
        <v>0</v>
      </c>
      <c r="AR10" s="20">
        <f t="shared" si="6"/>
        <v>0</v>
      </c>
      <c r="AS10" s="20">
        <f t="shared" si="7"/>
        <v>0</v>
      </c>
      <c r="AT10" s="20">
        <f t="shared" si="8"/>
        <v>0</v>
      </c>
      <c r="AU10" s="24">
        <f>AQ10</f>
        <v>0</v>
      </c>
      <c r="AV10" s="24"/>
      <c r="AW10" s="24"/>
      <c r="AX10" s="24"/>
      <c r="AY10" s="24"/>
      <c r="AZ10" s="24">
        <f>+AR10</f>
        <v>0</v>
      </c>
      <c r="BA10" s="24"/>
      <c r="BB10" s="25">
        <f t="shared" si="9"/>
        <v>0</v>
      </c>
    </row>
    <row r="11" spans="1:54" ht="69" outlineLevel="1">
      <c r="A11" s="132"/>
      <c r="B11" s="136"/>
      <c r="C11" s="38"/>
      <c r="D11" s="86" t="s">
        <v>580</v>
      </c>
      <c r="E11" s="157" t="s">
        <v>396</v>
      </c>
      <c r="F11" s="152" t="s">
        <v>432</v>
      </c>
      <c r="G11" s="89">
        <v>2027</v>
      </c>
      <c r="H11" s="179" t="s">
        <v>52</v>
      </c>
      <c r="I11" s="146"/>
      <c r="J11" s="146"/>
      <c r="K11" s="146"/>
      <c r="L11" s="147">
        <f>SUM(L7:L10)</f>
        <v>28280</v>
      </c>
      <c r="M11" s="147">
        <f>SUM(M7:M10)</f>
        <v>4722.76</v>
      </c>
      <c r="N11" s="147"/>
      <c r="O11" s="146"/>
      <c r="P11" s="146"/>
      <c r="Q11" s="146"/>
      <c r="R11" s="147">
        <f>SUM(R7:R10)</f>
        <v>0</v>
      </c>
      <c r="S11" s="147">
        <f>SUM(S7:S10)</f>
        <v>0</v>
      </c>
      <c r="T11" s="147">
        <f>SUM(T7:T10)</f>
        <v>0</v>
      </c>
      <c r="U11" s="147">
        <f>SUM(U7:U10)</f>
        <v>0</v>
      </c>
      <c r="V11" s="146"/>
      <c r="W11" s="146"/>
      <c r="X11" s="146"/>
      <c r="Y11" s="147">
        <f>SUM(Y7:Y10)</f>
        <v>0</v>
      </c>
      <c r="Z11" s="146"/>
      <c r="AA11" s="146"/>
      <c r="AB11" s="147">
        <f>SUM(AB7:AB10)</f>
        <v>19000</v>
      </c>
      <c r="AC11" s="147">
        <f>SUM(AC7:AC10)</f>
        <v>7500</v>
      </c>
      <c r="AD11" s="147">
        <f>SUM(AD7:AD10)</f>
        <v>0</v>
      </c>
      <c r="AE11" s="147">
        <f>SUM(AE7:AE10)</f>
        <v>5300</v>
      </c>
      <c r="AF11" s="147">
        <f>SUM(AF7:AF10)</f>
        <v>31800</v>
      </c>
      <c r="AG11" s="146"/>
      <c r="AH11" s="146"/>
      <c r="AI11" s="146"/>
      <c r="AJ11" s="147">
        <f>SUM(AJ7:AJ10)</f>
        <v>0</v>
      </c>
      <c r="AK11" s="147">
        <f>SUM(AK7:AK10)</f>
        <v>0</v>
      </c>
      <c r="AL11" s="147">
        <f>SUM(AL7:AL10)</f>
        <v>0</v>
      </c>
      <c r="AM11" s="147">
        <f>SUM(AM7:AM10)</f>
        <v>0</v>
      </c>
      <c r="AN11" s="147">
        <f>SUM(AN7:AN10)</f>
        <v>0</v>
      </c>
      <c r="AO11" s="166"/>
      <c r="AP11" s="32"/>
      <c r="AQ11" s="147">
        <f t="shared" ref="AQ11:BB11" si="10">SUM(AQ7:AQ10)</f>
        <v>33002.76</v>
      </c>
      <c r="AR11" s="147">
        <f t="shared" si="10"/>
        <v>31800</v>
      </c>
      <c r="AS11" s="147">
        <f t="shared" si="10"/>
        <v>0</v>
      </c>
      <c r="AT11" s="147">
        <f t="shared" si="10"/>
        <v>64802.76</v>
      </c>
      <c r="AU11" s="147">
        <f t="shared" si="10"/>
        <v>64802.76</v>
      </c>
      <c r="AV11" s="147">
        <f t="shared" si="10"/>
        <v>0</v>
      </c>
      <c r="AW11" s="147">
        <f t="shared" si="10"/>
        <v>0</v>
      </c>
      <c r="AX11" s="147">
        <f t="shared" si="10"/>
        <v>0</v>
      </c>
      <c r="AY11" s="147"/>
      <c r="AZ11" s="147">
        <f t="shared" si="10"/>
        <v>0</v>
      </c>
      <c r="BA11" s="147">
        <f t="shared" si="10"/>
        <v>0</v>
      </c>
      <c r="BB11" s="147">
        <f t="shared" si="10"/>
        <v>0</v>
      </c>
    </row>
    <row r="12" spans="1:54" ht="187.2" outlineLevel="2">
      <c r="A12" s="132"/>
      <c r="B12" s="136"/>
      <c r="C12" s="38"/>
      <c r="D12" s="137"/>
      <c r="E12" s="137"/>
      <c r="F12" s="87"/>
      <c r="G12" s="82"/>
      <c r="H12" s="209" t="s">
        <v>464</v>
      </c>
      <c r="I12" s="138"/>
      <c r="J12" s="139"/>
      <c r="K12" s="139"/>
      <c r="L12" s="140" t="str">
        <f>IF(I12&lt;&gt;0,((VLOOKUP(I12,'1. Standard_Cost'!$B$4:$D$9,2)+VLOOKUP(I12,'1. Standard_Cost'!$B$4:$D$9,3))*J12*K12),"0")</f>
        <v>0</v>
      </c>
      <c r="M12" s="175">
        <f>L12*'1. Standard_Cost'!$F$4</f>
        <v>0</v>
      </c>
      <c r="N12" s="141">
        <v>0</v>
      </c>
      <c r="O12" s="141">
        <v>0</v>
      </c>
      <c r="P12" s="141">
        <v>0</v>
      </c>
      <c r="Q12" s="141"/>
      <c r="R12" s="142">
        <f>'1. Standard_Cost'!$B$13*N12*P12</f>
        <v>0</v>
      </c>
      <c r="S12" s="142">
        <f>N12*O12*P12*'1. Standard_Cost'!$C$13</f>
        <v>0</v>
      </c>
      <c r="T12" s="142">
        <f>N12*P12*Q12*'1. Standard_Cost'!$D$13</f>
        <v>0</v>
      </c>
      <c r="U12" s="142">
        <f>N12*O12*'1. Standard_Cost'!$E$13</f>
        <v>0</v>
      </c>
      <c r="V12" s="141"/>
      <c r="W12" s="141"/>
      <c r="X12" s="141"/>
      <c r="Y12" s="142">
        <f>+V12*((X12*'1. Standard_Cost'!$B$17)+(W12*X12*'1. Standard_Cost'!$C$17))</f>
        <v>0</v>
      </c>
      <c r="Z12" s="141"/>
      <c r="AA12" s="141"/>
      <c r="AB12" s="142">
        <f>+Z12*'1. Standard_Cost'!$B$21+AA12*'1. Standard_Cost'!$C$21</f>
        <v>0</v>
      </c>
      <c r="AC12" s="143"/>
      <c r="AD12" s="144"/>
      <c r="AE12" s="142">
        <f>SUM(AD12,AC12,AB12,Y12,U12,T12,S12,R12)*'1. Standard_Cost'!$B$29</f>
        <v>0</v>
      </c>
      <c r="AF12" s="142">
        <f t="shared" ref="AF12:AF29" si="11">SUM(AE12,AD12,AC12,AB12,Y12,U12,T12,S12,R12)</f>
        <v>0</v>
      </c>
      <c r="AG12" s="141"/>
      <c r="AH12" s="141"/>
      <c r="AI12" s="141"/>
      <c r="AJ12" s="145"/>
      <c r="AK12" s="145"/>
      <c r="AL12" s="145"/>
      <c r="AM12" s="142">
        <f>AG12*'1. Standard_Cost'!$B$25+'Incremental_Cost Year 6'!AH12*'1. Standard_Cost'!$C$25+'Incremental_Cost Year 6'!AI12*'1. Standard_Cost'!$D$25+'Incremental_Cost Year 6'!AJ12+'Incremental_Cost Year 6'!AL12+AK12</f>
        <v>0</v>
      </c>
      <c r="AN12" s="142">
        <f>AM12*'1. Standard_Cost'!$C$29</f>
        <v>0</v>
      </c>
      <c r="AO12" s="160"/>
      <c r="AQ12" s="20">
        <f t="shared" ref="AQ12:AQ29" si="12">L12+M12</f>
        <v>0</v>
      </c>
      <c r="AR12" s="20">
        <f t="shared" ref="AR12:AR29" si="13">AF12</f>
        <v>0</v>
      </c>
      <c r="AS12" s="20">
        <f t="shared" ref="AS12:AS29" si="14">AM12+AN12</f>
        <v>0</v>
      </c>
      <c r="AT12" s="20">
        <f t="shared" ref="AT12:AT29" si="15">SUM(AQ12,AR12,AS12)</f>
        <v>0</v>
      </c>
      <c r="AU12" s="24">
        <f>+AQ12</f>
        <v>0</v>
      </c>
      <c r="AV12" s="24"/>
      <c r="AW12" s="24"/>
      <c r="AX12" s="24"/>
      <c r="AY12" s="24"/>
      <c r="AZ12" s="24"/>
      <c r="BA12" s="24"/>
      <c r="BB12" s="25">
        <f t="shared" ref="BB12:BB39" si="16">SUM(AU12:BA12)-AT12</f>
        <v>0</v>
      </c>
    </row>
    <row r="13" spans="1:54" ht="218.4" outlineLevel="2">
      <c r="A13" s="132"/>
      <c r="B13" s="136"/>
      <c r="C13" s="38"/>
      <c r="D13" s="137"/>
      <c r="E13" s="137"/>
      <c r="F13" s="87"/>
      <c r="G13" s="82"/>
      <c r="H13" s="209" t="s">
        <v>465</v>
      </c>
      <c r="I13" s="138"/>
      <c r="J13" s="139"/>
      <c r="K13" s="139"/>
      <c r="L13" s="140" t="str">
        <f>IF(I13&lt;&gt;0,((VLOOKUP(I13,'1. Standard_Cost'!$B$4:$D$9,2)+VLOOKUP(I13,'1. Standard_Cost'!$B$4:$D$9,3))*J13*K13),"0")</f>
        <v>0</v>
      </c>
      <c r="M13" s="175">
        <f>L13*'1. Standard_Cost'!$F$4</f>
        <v>0</v>
      </c>
      <c r="N13" s="141">
        <v>0</v>
      </c>
      <c r="O13" s="141">
        <v>0</v>
      </c>
      <c r="P13" s="141">
        <v>0</v>
      </c>
      <c r="Q13" s="141"/>
      <c r="R13" s="142">
        <f>'1. Standard_Cost'!$B$13*N13*P13</f>
        <v>0</v>
      </c>
      <c r="S13" s="142">
        <f>N13*O13*P13*'1. Standard_Cost'!$C$13</f>
        <v>0</v>
      </c>
      <c r="T13" s="142">
        <f>N13*P13*Q13*'1. Standard_Cost'!$D$13</f>
        <v>0</v>
      </c>
      <c r="U13" s="142">
        <f>N13*O13*'1. Standard_Cost'!$E$13</f>
        <v>0</v>
      </c>
      <c r="V13" s="141"/>
      <c r="W13" s="141"/>
      <c r="X13" s="141"/>
      <c r="Y13" s="142">
        <f>+V13*((X13*'1. Standard_Cost'!$B$17)+(W13*X13*'1. Standard_Cost'!$C$17))</f>
        <v>0</v>
      </c>
      <c r="Z13" s="141"/>
      <c r="AA13" s="141"/>
      <c r="AB13" s="142">
        <f>+Z13*'1. Standard_Cost'!$B$21+AA13*'1. Standard_Cost'!$C$21</f>
        <v>0</v>
      </c>
      <c r="AC13" s="143"/>
      <c r="AD13" s="144"/>
      <c r="AE13" s="142">
        <f>SUM(AD13,AC13,AB13,Y13,U13,T13,S13,R13)*'1. Standard_Cost'!$B$29</f>
        <v>0</v>
      </c>
      <c r="AF13" s="142">
        <f t="shared" si="11"/>
        <v>0</v>
      </c>
      <c r="AG13" s="141"/>
      <c r="AH13" s="141"/>
      <c r="AI13" s="141"/>
      <c r="AJ13" s="145"/>
      <c r="AK13" s="145">
        <v>0</v>
      </c>
      <c r="AL13" s="145"/>
      <c r="AM13" s="142">
        <f>AG13*'1. Standard_Cost'!$B$25+'Incremental_Cost Year 6'!AH13*'1. Standard_Cost'!$C$25+'Incremental_Cost Year 6'!AI13*'1. Standard_Cost'!$D$25+'Incremental_Cost Year 6'!AJ13+'Incremental_Cost Year 6'!AL13+AK13</f>
        <v>0</v>
      </c>
      <c r="AN13" s="142">
        <f>AM13*'1. Standard_Cost'!$C$29</f>
        <v>0</v>
      </c>
      <c r="AO13" s="160"/>
      <c r="AQ13" s="20">
        <f t="shared" si="12"/>
        <v>0</v>
      </c>
      <c r="AR13" s="20">
        <f t="shared" si="13"/>
        <v>0</v>
      </c>
      <c r="AS13" s="20">
        <f t="shared" si="14"/>
        <v>0</v>
      </c>
      <c r="AT13" s="20">
        <f t="shared" si="15"/>
        <v>0</v>
      </c>
      <c r="AU13" s="24">
        <f>+AQ13</f>
        <v>0</v>
      </c>
      <c r="AV13" s="24"/>
      <c r="AW13" s="24"/>
      <c r="AX13" s="24"/>
      <c r="AY13" s="24"/>
      <c r="AZ13" s="24"/>
      <c r="BA13" s="24"/>
      <c r="BB13" s="25">
        <f t="shared" si="16"/>
        <v>0</v>
      </c>
    </row>
    <row r="14" spans="1:54" ht="62.4" outlineLevel="2">
      <c r="A14" s="132"/>
      <c r="B14" s="136"/>
      <c r="C14" s="38"/>
      <c r="D14" s="84"/>
      <c r="E14" s="84"/>
      <c r="F14" s="84"/>
      <c r="G14" s="83"/>
      <c r="H14" s="209" t="s">
        <v>558</v>
      </c>
      <c r="I14" s="138"/>
      <c r="J14" s="139"/>
      <c r="K14" s="139"/>
      <c r="L14" s="140">
        <v>0</v>
      </c>
      <c r="M14" s="140">
        <f>L14*'1. Standard_Cost'!$F$4</f>
        <v>0</v>
      </c>
      <c r="N14" s="188">
        <v>0</v>
      </c>
      <c r="O14" s="188">
        <v>0</v>
      </c>
      <c r="P14" s="188">
        <v>0</v>
      </c>
      <c r="Q14" s="188"/>
      <c r="R14" s="142">
        <f>'1. Standard_Cost'!$B$13*N14*P14</f>
        <v>0</v>
      </c>
      <c r="S14" s="142">
        <f>N14*O14*P14*'1. Standard_Cost'!$C$13</f>
        <v>0</v>
      </c>
      <c r="T14" s="142">
        <f>N14*P14*Q14*'1. Standard_Cost'!$D$13</f>
        <v>0</v>
      </c>
      <c r="U14" s="142">
        <f>N14*O14*'1. Standard_Cost'!$E$13</f>
        <v>0</v>
      </c>
      <c r="V14" s="141"/>
      <c r="W14" s="141"/>
      <c r="X14" s="141"/>
      <c r="Y14" s="142">
        <f>+V14*((X14*'1. Standard_Cost'!$B$17)+(W14*X14*'1. Standard_Cost'!$C$17))</f>
        <v>0</v>
      </c>
      <c r="Z14" s="141"/>
      <c r="AA14" s="141"/>
      <c r="AB14" s="142">
        <f>+Z14*'1. Standard_Cost'!$B$21+AA14*'1. Standard_Cost'!$C$21</f>
        <v>0</v>
      </c>
      <c r="AC14" s="143"/>
      <c r="AD14" s="144"/>
      <c r="AE14" s="142">
        <f>SUM(AD14,AC14,AB14,Y14,U14,T14,S14,R14)*'1. Standard_Cost'!$B$29</f>
        <v>0</v>
      </c>
      <c r="AF14" s="142">
        <f t="shared" si="11"/>
        <v>0</v>
      </c>
      <c r="AG14" s="141"/>
      <c r="AH14" s="141"/>
      <c r="AI14" s="141"/>
      <c r="AJ14" s="145"/>
      <c r="AK14" s="145"/>
      <c r="AL14" s="145"/>
      <c r="AM14" s="142">
        <f>AG14*'1. Standard_Cost'!$B$25+'Incremental_Cost Year 6'!AH14*'1. Standard_Cost'!$C$25+'Incremental_Cost Year 6'!AI14*'1. Standard_Cost'!$D$25+'Incremental_Cost Year 6'!AJ14+'Incremental_Cost Year 6'!AL14+AK14</f>
        <v>0</v>
      </c>
      <c r="AN14" s="142">
        <f>AM14*'1. Standard_Cost'!$C$29</f>
        <v>0</v>
      </c>
      <c r="AO14" s="160"/>
      <c r="AQ14" s="20">
        <f t="shared" si="12"/>
        <v>0</v>
      </c>
      <c r="AR14" s="20">
        <f t="shared" si="13"/>
        <v>0</v>
      </c>
      <c r="AS14" s="20">
        <f t="shared" si="14"/>
        <v>0</v>
      </c>
      <c r="AT14" s="20">
        <f t="shared" si="15"/>
        <v>0</v>
      </c>
      <c r="AU14" s="24">
        <f>AQ14</f>
        <v>0</v>
      </c>
      <c r="AV14" s="24">
        <v>0</v>
      </c>
      <c r="AW14" s="24"/>
      <c r="AX14" s="24"/>
      <c r="AY14" s="24"/>
      <c r="AZ14" s="24"/>
      <c r="BA14" s="24"/>
      <c r="BB14" s="25">
        <f t="shared" si="16"/>
        <v>0</v>
      </c>
    </row>
    <row r="15" spans="1:54" ht="30.6" customHeight="1" outlineLevel="2">
      <c r="A15" s="132"/>
      <c r="B15" s="136"/>
      <c r="C15" s="38"/>
      <c r="D15" s="84"/>
      <c r="E15" s="84"/>
      <c r="F15" s="84"/>
      <c r="G15" s="83"/>
      <c r="H15" s="209" t="s">
        <v>552</v>
      </c>
      <c r="I15" s="138"/>
      <c r="J15" s="139"/>
      <c r="K15" s="139"/>
      <c r="L15" s="140" t="str">
        <f>IF(I15&lt;&gt;0,((VLOOKUP(I15,'1. Standard_Cost'!$B$4:$D$9,2)+VLOOKUP(I15,'1. Standard_Cost'!$B$4:$D$9,3))*J15*K15),"0")</f>
        <v>0</v>
      </c>
      <c r="M15" s="175">
        <f>L15*'1. Standard_Cost'!$F$4</f>
        <v>0</v>
      </c>
      <c r="N15" s="141">
        <v>0</v>
      </c>
      <c r="O15" s="141">
        <v>0</v>
      </c>
      <c r="P15" s="141">
        <v>0</v>
      </c>
      <c r="Q15" s="141"/>
      <c r="R15" s="142">
        <f>'1. Standard_Cost'!$B$13*N15*P15</f>
        <v>0</v>
      </c>
      <c r="S15" s="142">
        <f>N15*O15*P15*'1. Standard_Cost'!$C$13</f>
        <v>0</v>
      </c>
      <c r="T15" s="142">
        <f>N15*P15*Q15*'1. Standard_Cost'!$D$13</f>
        <v>0</v>
      </c>
      <c r="U15" s="142">
        <f>N15*O15*'1. Standard_Cost'!$E$13</f>
        <v>0</v>
      </c>
      <c r="V15" s="141"/>
      <c r="W15" s="141"/>
      <c r="X15" s="141"/>
      <c r="Y15" s="142">
        <f>+V15*((X15*'1. Standard_Cost'!$B$17)+(W15*X15*'1. Standard_Cost'!$C$17))</f>
        <v>0</v>
      </c>
      <c r="Z15" s="141"/>
      <c r="AA15" s="141"/>
      <c r="AB15" s="142">
        <f>+Z15*'1. Standard_Cost'!$B$21+AA15*'1. Standard_Cost'!$C$21</f>
        <v>0</v>
      </c>
      <c r="AC15" s="143"/>
      <c r="AD15" s="144"/>
      <c r="AE15" s="142">
        <f>SUM(AD15,AC15,AB15,Y15,U15,T15,S15,R15)*'1. Standard_Cost'!$B$29</f>
        <v>0</v>
      </c>
      <c r="AF15" s="142">
        <f t="shared" si="11"/>
        <v>0</v>
      </c>
      <c r="AG15" s="141"/>
      <c r="AH15" s="141"/>
      <c r="AI15" s="141"/>
      <c r="AJ15" s="145"/>
      <c r="AK15" s="145"/>
      <c r="AL15" s="145"/>
      <c r="AM15" s="142">
        <f>AG15*'1. Standard_Cost'!$B$25+'Incremental_Cost Year 6'!AH15*'1. Standard_Cost'!$C$25+'Incremental_Cost Year 6'!AI15*'1. Standard_Cost'!$D$25+'Incremental_Cost Year 6'!AJ15+'Incremental_Cost Year 6'!AL15+AK15</f>
        <v>0</v>
      </c>
      <c r="AN15" s="142">
        <f>AM15*'1. Standard_Cost'!$C$29</f>
        <v>0</v>
      </c>
      <c r="AO15" s="160"/>
      <c r="AQ15" s="20">
        <f t="shared" si="12"/>
        <v>0</v>
      </c>
      <c r="AR15" s="20">
        <f t="shared" si="13"/>
        <v>0</v>
      </c>
      <c r="AS15" s="20">
        <f t="shared" si="14"/>
        <v>0</v>
      </c>
      <c r="AT15" s="20">
        <f t="shared" si="15"/>
        <v>0</v>
      </c>
      <c r="AU15" s="24">
        <f t="shared" ref="AU15:AU23" si="17">+AQ15</f>
        <v>0</v>
      </c>
      <c r="AV15" s="24"/>
      <c r="AW15" s="24"/>
      <c r="AX15" s="24"/>
      <c r="AY15" s="24"/>
      <c r="AZ15" s="24"/>
      <c r="BA15" s="24"/>
      <c r="BB15" s="25">
        <f t="shared" si="16"/>
        <v>0</v>
      </c>
    </row>
    <row r="16" spans="1:54" ht="30.6" customHeight="1" outlineLevel="1">
      <c r="A16" s="132"/>
      <c r="B16" s="136"/>
      <c r="C16" s="38"/>
      <c r="D16" s="84"/>
      <c r="E16" s="84"/>
      <c r="F16" s="84"/>
      <c r="G16" s="83"/>
      <c r="H16" s="209" t="s">
        <v>553</v>
      </c>
      <c r="I16" s="138"/>
      <c r="J16" s="139"/>
      <c r="K16" s="139"/>
      <c r="L16" s="140" t="str">
        <f>IF(I16&lt;&gt;0,((VLOOKUP(I16,'1. Standard_Cost'!$B$4:$D$9,2)+VLOOKUP(I16,'1. Standard_Cost'!$B$4:$D$9,3))*J16*K16),"0")</f>
        <v>0</v>
      </c>
      <c r="M16" s="175">
        <f>L16*'1. Standard_Cost'!$F$4</f>
        <v>0</v>
      </c>
      <c r="N16" s="141">
        <v>0</v>
      </c>
      <c r="O16" s="141">
        <v>0</v>
      </c>
      <c r="P16" s="141">
        <v>0</v>
      </c>
      <c r="Q16" s="141"/>
      <c r="R16" s="142">
        <f>'1. Standard_Cost'!$B$13*N16*P16</f>
        <v>0</v>
      </c>
      <c r="S16" s="142">
        <f>N16*O16*P16*'1. Standard_Cost'!$C$13</f>
        <v>0</v>
      </c>
      <c r="T16" s="142">
        <f>N16*P16*Q16*'1. Standard_Cost'!$D$13</f>
        <v>0</v>
      </c>
      <c r="U16" s="142">
        <f>N16*O16*'1. Standard_Cost'!$F$13</f>
        <v>0</v>
      </c>
      <c r="V16" s="141"/>
      <c r="W16" s="141"/>
      <c r="X16" s="141"/>
      <c r="Y16" s="142">
        <f>+V16*((X16*'1. Standard_Cost'!$B$17)+(W16*X16*'1. Standard_Cost'!$C$17))</f>
        <v>0</v>
      </c>
      <c r="Z16" s="141"/>
      <c r="AA16" s="141"/>
      <c r="AB16" s="142">
        <f>+Z16*'1. Standard_Cost'!$B$21+AA16*'1. Standard_Cost'!$C$21</f>
        <v>0</v>
      </c>
      <c r="AC16" s="143"/>
      <c r="AD16" s="144"/>
      <c r="AE16" s="142">
        <f>SUM(AD16,AC16,AB16,Y16,U16,T16,S16,R16)*'1. Standard_Cost'!$B$29</f>
        <v>0</v>
      </c>
      <c r="AF16" s="142">
        <f t="shared" si="11"/>
        <v>0</v>
      </c>
      <c r="AG16" s="141"/>
      <c r="AH16" s="141"/>
      <c r="AI16" s="141"/>
      <c r="AJ16" s="145"/>
      <c r="AK16" s="145"/>
      <c r="AL16" s="145"/>
      <c r="AM16" s="142">
        <f>AG16*'1. Standard_Cost'!$B$25+'Incremental_Cost Year 6'!AH16*'1. Standard_Cost'!$C$25+'Incremental_Cost Year 6'!AI16*'1. Standard_Cost'!$D$25+'Incremental_Cost Year 6'!AJ16+'Incremental_Cost Year 6'!AL16+AK16</f>
        <v>0</v>
      </c>
      <c r="AN16" s="142">
        <f>AM16*'1. Standard_Cost'!$C$29</f>
        <v>0</v>
      </c>
      <c r="AO16" s="160"/>
      <c r="AQ16" s="20">
        <f t="shared" si="12"/>
        <v>0</v>
      </c>
      <c r="AR16" s="20">
        <f t="shared" si="13"/>
        <v>0</v>
      </c>
      <c r="AS16" s="20">
        <f t="shared" si="14"/>
        <v>0</v>
      </c>
      <c r="AT16" s="20">
        <f t="shared" si="15"/>
        <v>0</v>
      </c>
      <c r="AU16" s="24">
        <f t="shared" si="17"/>
        <v>0</v>
      </c>
      <c r="AV16" s="24"/>
      <c r="AW16" s="24"/>
      <c r="AX16" s="24"/>
      <c r="AY16" s="24"/>
      <c r="AZ16" s="24"/>
      <c r="BA16" s="24"/>
      <c r="BB16" s="25">
        <f t="shared" si="16"/>
        <v>0</v>
      </c>
    </row>
    <row r="17" spans="1:54" ht="30.6" customHeight="1" outlineLevel="2">
      <c r="A17" s="132"/>
      <c r="B17" s="136"/>
      <c r="C17" s="38"/>
      <c r="D17" s="84"/>
      <c r="E17" s="84"/>
      <c r="F17" s="84"/>
      <c r="G17" s="83"/>
      <c r="H17" s="209" t="s">
        <v>549</v>
      </c>
      <c r="I17" s="138"/>
      <c r="J17" s="139"/>
      <c r="K17" s="139"/>
      <c r="L17" s="140" t="str">
        <f>IF(I17&lt;&gt;0,((VLOOKUP(I17,'1. Standard_Cost'!$B$4:$D$9,2)+VLOOKUP(I17,'1. Standard_Cost'!$B$4:$D$9,3))*J17*K17),"0")</f>
        <v>0</v>
      </c>
      <c r="M17" s="175">
        <f>L17*'1. Standard_Cost'!$F$4</f>
        <v>0</v>
      </c>
      <c r="N17" s="141">
        <v>0</v>
      </c>
      <c r="O17" s="141">
        <v>0</v>
      </c>
      <c r="P17" s="141">
        <v>0</v>
      </c>
      <c r="Q17" s="141"/>
      <c r="R17" s="142">
        <f>'1. Standard_Cost'!$B$13*N17*P17</f>
        <v>0</v>
      </c>
      <c r="S17" s="142">
        <f>N17*O17*P17*'1. Standard_Cost'!$C$13</f>
        <v>0</v>
      </c>
      <c r="T17" s="142">
        <f>N17*P17*Q17*'1. Standard_Cost'!$D$13</f>
        <v>0</v>
      </c>
      <c r="U17" s="142">
        <f>N17*O17*'1. Standard_Cost'!$E$13</f>
        <v>0</v>
      </c>
      <c r="V17" s="141"/>
      <c r="W17" s="141"/>
      <c r="X17" s="141"/>
      <c r="Y17" s="142">
        <f>+V17*((X17*'1. Standard_Cost'!$B$17)+(W17*X17*'1. Standard_Cost'!$C$17))</f>
        <v>0</v>
      </c>
      <c r="Z17" s="141"/>
      <c r="AA17" s="141"/>
      <c r="AB17" s="142">
        <f>+Z17*'1. Standard_Cost'!$B$21+AA17*'1. Standard_Cost'!$C$21</f>
        <v>0</v>
      </c>
      <c r="AC17" s="143"/>
      <c r="AD17" s="144"/>
      <c r="AE17" s="142">
        <f>SUM(AD17,AC17,AB17,Y17,U17,T17,S17,R17)*'1. Standard_Cost'!$B$29</f>
        <v>0</v>
      </c>
      <c r="AF17" s="142">
        <f t="shared" si="11"/>
        <v>0</v>
      </c>
      <c r="AG17" s="141"/>
      <c r="AH17" s="141"/>
      <c r="AI17" s="141"/>
      <c r="AJ17" s="145"/>
      <c r="AK17" s="145"/>
      <c r="AL17" s="145"/>
      <c r="AM17" s="142">
        <f>AG17*'1. Standard_Cost'!$B$25+'Incremental_Cost Year 6'!AH17*'1. Standard_Cost'!$C$25+'Incremental_Cost Year 6'!AI17*'1. Standard_Cost'!$D$25+'Incremental_Cost Year 6'!AJ17+'Incremental_Cost Year 6'!AL17+AK17</f>
        <v>0</v>
      </c>
      <c r="AN17" s="142">
        <f>AM17*'1. Standard_Cost'!$C$29</f>
        <v>0</v>
      </c>
      <c r="AO17" s="160"/>
      <c r="AQ17" s="20">
        <f t="shared" si="12"/>
        <v>0</v>
      </c>
      <c r="AR17" s="20">
        <f t="shared" si="13"/>
        <v>0</v>
      </c>
      <c r="AS17" s="20">
        <f t="shared" si="14"/>
        <v>0</v>
      </c>
      <c r="AT17" s="20">
        <f t="shared" si="15"/>
        <v>0</v>
      </c>
      <c r="AU17" s="24">
        <f t="shared" si="17"/>
        <v>0</v>
      </c>
      <c r="AV17" s="24"/>
      <c r="AW17" s="24"/>
      <c r="AX17" s="24"/>
      <c r="AY17" s="24"/>
      <c r="AZ17" s="24"/>
      <c r="BA17" s="24"/>
      <c r="BB17" s="25">
        <f t="shared" si="16"/>
        <v>0</v>
      </c>
    </row>
    <row r="18" spans="1:54" ht="30.6" customHeight="1" outlineLevel="2">
      <c r="A18" s="132"/>
      <c r="B18" s="136"/>
      <c r="C18" s="38"/>
      <c r="D18" s="84"/>
      <c r="E18" s="84"/>
      <c r="F18" s="84"/>
      <c r="G18" s="83"/>
      <c r="H18" s="209" t="s">
        <v>550</v>
      </c>
      <c r="I18" s="138"/>
      <c r="J18" s="139"/>
      <c r="K18" s="139"/>
      <c r="L18" s="140" t="str">
        <f>IF(I18&lt;&gt;0,((VLOOKUP(I18,'1. Standard_Cost'!$B$4:$D$9,2)+VLOOKUP(I18,'1. Standard_Cost'!$B$4:$D$9,3))*J18*K18),"0")</f>
        <v>0</v>
      </c>
      <c r="M18" s="175">
        <f>L18*'1. Standard_Cost'!$F$4</f>
        <v>0</v>
      </c>
      <c r="N18" s="141">
        <v>0</v>
      </c>
      <c r="O18" s="141">
        <v>0</v>
      </c>
      <c r="P18" s="141">
        <v>0</v>
      </c>
      <c r="Q18" s="141"/>
      <c r="R18" s="142">
        <f>'1. Standard_Cost'!$B$13*N18*P18</f>
        <v>0</v>
      </c>
      <c r="S18" s="142">
        <f>N18*O18*P18*'1. Standard_Cost'!$C$13</f>
        <v>0</v>
      </c>
      <c r="T18" s="142">
        <f>N18*P18*Q18*'1. Standard_Cost'!$D$13</f>
        <v>0</v>
      </c>
      <c r="U18" s="142">
        <f>N18*O18*'1. Standard_Cost'!$E$13</f>
        <v>0</v>
      </c>
      <c r="V18" s="141"/>
      <c r="W18" s="141"/>
      <c r="X18" s="141"/>
      <c r="Y18" s="142">
        <f>+V18*((X18*'1. Standard_Cost'!$B$17)+(W18*X18*'1. Standard_Cost'!$C$17))</f>
        <v>0</v>
      </c>
      <c r="Z18" s="141"/>
      <c r="AA18" s="141"/>
      <c r="AB18" s="142">
        <f>+Z18*'1. Standard_Cost'!$B$21+AA18*'1. Standard_Cost'!$C$21</f>
        <v>0</v>
      </c>
      <c r="AC18" s="143"/>
      <c r="AD18" s="144"/>
      <c r="AE18" s="142">
        <f>SUM(AD18,AC18,AB18,Y18,U18,T18,S18,R18)*'1. Standard_Cost'!$B$29</f>
        <v>0</v>
      </c>
      <c r="AF18" s="142">
        <f t="shared" si="11"/>
        <v>0</v>
      </c>
      <c r="AG18" s="141"/>
      <c r="AH18" s="141"/>
      <c r="AI18" s="141"/>
      <c r="AJ18" s="145"/>
      <c r="AK18" s="145"/>
      <c r="AL18" s="145"/>
      <c r="AM18" s="142">
        <f>AG18*'1. Standard_Cost'!$B$25+'Incremental_Cost Year 6'!AH18*'1. Standard_Cost'!$C$25+'Incremental_Cost Year 6'!AI18*'1. Standard_Cost'!$D$25+'Incremental_Cost Year 6'!AJ18+'Incremental_Cost Year 6'!AL18+AK18</f>
        <v>0</v>
      </c>
      <c r="AN18" s="142">
        <f>AM18*'1. Standard_Cost'!$C$29</f>
        <v>0</v>
      </c>
      <c r="AO18" s="160"/>
      <c r="AQ18" s="20">
        <f t="shared" si="12"/>
        <v>0</v>
      </c>
      <c r="AR18" s="20">
        <f t="shared" si="13"/>
        <v>0</v>
      </c>
      <c r="AS18" s="20">
        <f t="shared" si="14"/>
        <v>0</v>
      </c>
      <c r="AT18" s="20">
        <f t="shared" si="15"/>
        <v>0</v>
      </c>
      <c r="AU18" s="24">
        <f t="shared" si="17"/>
        <v>0</v>
      </c>
      <c r="AV18" s="24"/>
      <c r="AW18" s="24"/>
      <c r="AX18" s="24"/>
      <c r="AY18" s="24"/>
      <c r="AZ18" s="24"/>
      <c r="BA18" s="24"/>
      <c r="BB18" s="25">
        <f t="shared" si="16"/>
        <v>0</v>
      </c>
    </row>
    <row r="19" spans="1:54" ht="30.6" customHeight="1" outlineLevel="2">
      <c r="A19" s="132"/>
      <c r="B19" s="136"/>
      <c r="C19" s="38"/>
      <c r="D19" s="84"/>
      <c r="E19" s="84"/>
      <c r="F19" s="84"/>
      <c r="G19" s="83"/>
      <c r="H19" s="209" t="s">
        <v>554</v>
      </c>
      <c r="I19" s="138"/>
      <c r="J19" s="139"/>
      <c r="K19" s="139"/>
      <c r="L19" s="140" t="str">
        <f>IF(I19&lt;&gt;0,((VLOOKUP(I19,'1. Standard_Cost'!$B$4:$D$9,2)+VLOOKUP(I19,'1. Standard_Cost'!$B$4:$D$9,3))*J19*K19),"0")</f>
        <v>0</v>
      </c>
      <c r="M19" s="175">
        <f>L19*'1. Standard_Cost'!$F$4</f>
        <v>0</v>
      </c>
      <c r="N19" s="141">
        <v>0</v>
      </c>
      <c r="O19" s="141">
        <v>0</v>
      </c>
      <c r="P19" s="141">
        <v>0</v>
      </c>
      <c r="Q19" s="141"/>
      <c r="R19" s="142">
        <f>'1. Standard_Cost'!$B$13*N19*P19</f>
        <v>0</v>
      </c>
      <c r="S19" s="142">
        <f>N19*O19*P19*'1. Standard_Cost'!$C$13</f>
        <v>0</v>
      </c>
      <c r="T19" s="142">
        <f>N19*P19*Q19*'1. Standard_Cost'!$D$13</f>
        <v>0</v>
      </c>
      <c r="U19" s="142">
        <f>N19*O19*'1. Standard_Cost'!$E$13</f>
        <v>0</v>
      </c>
      <c r="V19" s="141"/>
      <c r="W19" s="141"/>
      <c r="X19" s="141"/>
      <c r="Y19" s="142">
        <f>+V19*((X19*'1. Standard_Cost'!$B$17)+(W19*X19*'1. Standard_Cost'!$C$17))</f>
        <v>0</v>
      </c>
      <c r="Z19" s="141"/>
      <c r="AA19" s="141"/>
      <c r="AB19" s="142">
        <f>+Z19*'1. Standard_Cost'!$B$21+AA19*'1. Standard_Cost'!$C$21</f>
        <v>0</v>
      </c>
      <c r="AC19" s="143"/>
      <c r="AD19" s="144"/>
      <c r="AE19" s="142">
        <f>SUM(AD19,AC19,AB19,Y19,U19,T19,S19,R19)*'1. Standard_Cost'!$B$29</f>
        <v>0</v>
      </c>
      <c r="AF19" s="142">
        <f t="shared" si="11"/>
        <v>0</v>
      </c>
      <c r="AG19" s="141"/>
      <c r="AH19" s="141"/>
      <c r="AI19" s="141"/>
      <c r="AJ19" s="145"/>
      <c r="AK19" s="145"/>
      <c r="AL19" s="145"/>
      <c r="AM19" s="142">
        <f>AG19*'1. Standard_Cost'!$B$25+'Incremental_Cost Year 6'!AH19*'1. Standard_Cost'!$C$25+'Incremental_Cost Year 6'!AI19*'1. Standard_Cost'!$D$25+'Incremental_Cost Year 6'!AJ19+'Incremental_Cost Year 6'!AL19+AK19</f>
        <v>0</v>
      </c>
      <c r="AN19" s="142">
        <f>AM19*'1. Standard_Cost'!$C$29</f>
        <v>0</v>
      </c>
      <c r="AO19" s="160"/>
      <c r="AQ19" s="20">
        <f t="shared" si="12"/>
        <v>0</v>
      </c>
      <c r="AR19" s="20">
        <f t="shared" si="13"/>
        <v>0</v>
      </c>
      <c r="AS19" s="20">
        <f t="shared" si="14"/>
        <v>0</v>
      </c>
      <c r="AT19" s="20">
        <f t="shared" si="15"/>
        <v>0</v>
      </c>
      <c r="AU19" s="24">
        <f t="shared" si="17"/>
        <v>0</v>
      </c>
      <c r="AV19" s="24"/>
      <c r="AW19" s="24"/>
      <c r="AX19" s="24"/>
      <c r="AY19" s="24"/>
      <c r="AZ19" s="24"/>
      <c r="BA19" s="24"/>
      <c r="BB19" s="25">
        <f t="shared" si="16"/>
        <v>0</v>
      </c>
    </row>
    <row r="20" spans="1:54" ht="30.6" customHeight="1" outlineLevel="2">
      <c r="A20" s="132"/>
      <c r="B20" s="136"/>
      <c r="C20" s="38"/>
      <c r="D20" s="84"/>
      <c r="E20" s="84"/>
      <c r="F20" s="84"/>
      <c r="G20" s="83"/>
      <c r="H20" s="209" t="s">
        <v>555</v>
      </c>
      <c r="I20" s="138"/>
      <c r="J20" s="139"/>
      <c r="K20" s="139"/>
      <c r="L20" s="140" t="str">
        <f>IF(I20&lt;&gt;0,((VLOOKUP(I20,'1. Standard_Cost'!$B$4:$D$9,2)+VLOOKUP(I20,'1. Standard_Cost'!$B$4:$D$9,3))*J20*K20),"0")</f>
        <v>0</v>
      </c>
      <c r="M20" s="175">
        <f>L20*'1. Standard_Cost'!$F$4</f>
        <v>0</v>
      </c>
      <c r="N20" s="141">
        <v>0</v>
      </c>
      <c r="O20" s="141">
        <v>0</v>
      </c>
      <c r="P20" s="141">
        <v>0</v>
      </c>
      <c r="Q20" s="141">
        <v>0</v>
      </c>
      <c r="R20" s="142">
        <f>'1. Standard_Cost'!$B$13*N20*P20</f>
        <v>0</v>
      </c>
      <c r="S20" s="142">
        <f>N20*O20*P20*'1. Standard_Cost'!$C$13</f>
        <v>0</v>
      </c>
      <c r="T20" s="142">
        <f>N20*P20*Q20*'1. Standard_Cost'!$D$13</f>
        <v>0</v>
      </c>
      <c r="U20" s="142">
        <f>N20*O20*'1. Standard_Cost'!$F$13</f>
        <v>0</v>
      </c>
      <c r="V20" s="141"/>
      <c r="W20" s="141"/>
      <c r="X20" s="141"/>
      <c r="Y20" s="142">
        <f>+V20*((X20*'1. Standard_Cost'!$B$17)+(W20*X20*'1. Standard_Cost'!$C$17))</f>
        <v>0</v>
      </c>
      <c r="Z20" s="141"/>
      <c r="AA20" s="141">
        <v>0</v>
      </c>
      <c r="AB20" s="142">
        <f>+Z20*'1. Standard_Cost'!$B$21+AA20*'1. Standard_Cost'!$C$21</f>
        <v>0</v>
      </c>
      <c r="AC20" s="143"/>
      <c r="AD20" s="144"/>
      <c r="AE20" s="142">
        <f>SUM(AD20,AC20,AB20,Y20,U20,T20,S20,R20)*'1. Standard_Cost'!$B$29</f>
        <v>0</v>
      </c>
      <c r="AF20" s="142">
        <f t="shared" si="11"/>
        <v>0</v>
      </c>
      <c r="AG20" s="141"/>
      <c r="AH20" s="141"/>
      <c r="AI20" s="141"/>
      <c r="AJ20" s="145"/>
      <c r="AK20" s="145"/>
      <c r="AL20" s="145"/>
      <c r="AM20" s="142">
        <f>AG20*'1. Standard_Cost'!$B$25+'Incremental_Cost Year 6'!AH20*'1. Standard_Cost'!$C$25+'Incremental_Cost Year 6'!AI20*'1. Standard_Cost'!$D$25+'Incremental_Cost Year 6'!AJ20+'Incremental_Cost Year 6'!AL20+AK20</f>
        <v>0</v>
      </c>
      <c r="AN20" s="142">
        <f>AM20*'1. Standard_Cost'!$C$29</f>
        <v>0</v>
      </c>
      <c r="AO20" s="160"/>
      <c r="AQ20" s="20">
        <f t="shared" si="12"/>
        <v>0</v>
      </c>
      <c r="AR20" s="20">
        <f t="shared" si="13"/>
        <v>0</v>
      </c>
      <c r="AS20" s="20">
        <f t="shared" si="14"/>
        <v>0</v>
      </c>
      <c r="AT20" s="20">
        <f t="shared" si="15"/>
        <v>0</v>
      </c>
      <c r="AU20" s="24"/>
      <c r="AV20" s="24"/>
      <c r="AW20" s="24"/>
      <c r="AX20" s="24"/>
      <c r="AY20" s="24"/>
      <c r="AZ20" s="24"/>
      <c r="BA20" s="24"/>
      <c r="BB20" s="25">
        <f t="shared" si="16"/>
        <v>0</v>
      </c>
    </row>
    <row r="21" spans="1:54" ht="30.6" customHeight="1" outlineLevel="1">
      <c r="A21" s="132"/>
      <c r="B21" s="136"/>
      <c r="C21" s="38"/>
      <c r="D21" s="84"/>
      <c r="E21" s="84"/>
      <c r="F21" s="84"/>
      <c r="G21" s="83"/>
      <c r="H21" s="209" t="s">
        <v>556</v>
      </c>
      <c r="I21" s="138"/>
      <c r="J21" s="139"/>
      <c r="K21" s="139"/>
      <c r="L21" s="140" t="str">
        <f>IF(I21&lt;&gt;0,((VLOOKUP(I21,'1. Standard_Cost'!$B$4:$D$9,2)+VLOOKUP(I21,'1. Standard_Cost'!$B$4:$D$9,3))*J21*K21),"0")</f>
        <v>0</v>
      </c>
      <c r="M21" s="175">
        <f>L21*'1. Standard_Cost'!$F$4</f>
        <v>0</v>
      </c>
      <c r="N21" s="141">
        <v>0</v>
      </c>
      <c r="O21" s="141">
        <v>0</v>
      </c>
      <c r="P21" s="141">
        <v>0</v>
      </c>
      <c r="Q21" s="141"/>
      <c r="R21" s="142">
        <f>'1. Standard_Cost'!$B$13*N21*P21</f>
        <v>0</v>
      </c>
      <c r="S21" s="142">
        <f>N21*O21*P21*'1. Standard_Cost'!$C$13</f>
        <v>0</v>
      </c>
      <c r="T21" s="142">
        <f>N21*P21*Q21*'1. Standard_Cost'!$D$13</f>
        <v>0</v>
      </c>
      <c r="U21" s="142">
        <f>N21*O21*'1. Standard_Cost'!$E$13</f>
        <v>0</v>
      </c>
      <c r="V21" s="141"/>
      <c r="W21" s="141"/>
      <c r="X21" s="141"/>
      <c r="Y21" s="142">
        <f>+V21*((X21*'1. Standard_Cost'!$B$17)+(W21*X21*'1. Standard_Cost'!$C$17))</f>
        <v>0</v>
      </c>
      <c r="Z21" s="141"/>
      <c r="AA21" s="141">
        <v>0</v>
      </c>
      <c r="AB21" s="142">
        <f>+Z21*'1. Standard_Cost'!$B$21+AA21*'1. Standard_Cost'!$C$21</f>
        <v>0</v>
      </c>
      <c r="AC21" s="143"/>
      <c r="AD21" s="144"/>
      <c r="AE21" s="142">
        <f>SUM(AD21,AC21,AB21,Y21,U21,T21,S21,R21)*'1. Standard_Cost'!$B$29</f>
        <v>0</v>
      </c>
      <c r="AF21" s="142">
        <f t="shared" si="11"/>
        <v>0</v>
      </c>
      <c r="AG21" s="141"/>
      <c r="AH21" s="141"/>
      <c r="AI21" s="141"/>
      <c r="AJ21" s="145"/>
      <c r="AK21" s="145"/>
      <c r="AL21" s="145"/>
      <c r="AM21" s="142">
        <f>AG21*'1. Standard_Cost'!$B$25+'Incremental_Cost Year 6'!AH21*'1. Standard_Cost'!$C$25+'Incremental_Cost Year 6'!AI21*'1. Standard_Cost'!$D$25+'Incremental_Cost Year 6'!AJ21+'Incremental_Cost Year 6'!AL21+AK21</f>
        <v>0</v>
      </c>
      <c r="AN21" s="142">
        <f>AM21*'1. Standard_Cost'!$C$29</f>
        <v>0</v>
      </c>
      <c r="AO21" s="160"/>
      <c r="AQ21" s="20">
        <f t="shared" si="12"/>
        <v>0</v>
      </c>
      <c r="AR21" s="20">
        <f t="shared" si="13"/>
        <v>0</v>
      </c>
      <c r="AS21" s="20">
        <f t="shared" si="14"/>
        <v>0</v>
      </c>
      <c r="AT21" s="20">
        <f t="shared" si="15"/>
        <v>0</v>
      </c>
      <c r="AU21" s="24">
        <f t="shared" si="17"/>
        <v>0</v>
      </c>
      <c r="AV21" s="24"/>
      <c r="AW21" s="24"/>
      <c r="AX21" s="24"/>
      <c r="AY21" s="24"/>
      <c r="AZ21" s="24"/>
      <c r="BA21" s="24"/>
      <c r="BB21" s="25">
        <f t="shared" si="16"/>
        <v>0</v>
      </c>
    </row>
    <row r="22" spans="1:54" ht="30.6" customHeight="1">
      <c r="A22" s="132"/>
      <c r="B22" s="136"/>
      <c r="C22" s="38"/>
      <c r="D22" s="84"/>
      <c r="E22" s="84"/>
      <c r="F22" s="84"/>
      <c r="G22" s="83"/>
      <c r="H22" s="209" t="s">
        <v>551</v>
      </c>
      <c r="I22" s="138"/>
      <c r="J22" s="139"/>
      <c r="K22" s="139"/>
      <c r="L22" s="140" t="str">
        <f>IF(I22&lt;&gt;0,((VLOOKUP(I22,'1. Standard_Cost'!$B$4:$D$9,2)+VLOOKUP(I22,'1. Standard_Cost'!$B$4:$D$9,3))*J22*K22),"0")</f>
        <v>0</v>
      </c>
      <c r="M22" s="175">
        <f>L22*'1. Standard_Cost'!$F$4</f>
        <v>0</v>
      </c>
      <c r="N22" s="141">
        <v>0</v>
      </c>
      <c r="O22" s="141">
        <v>0</v>
      </c>
      <c r="P22" s="141">
        <v>0</v>
      </c>
      <c r="Q22" s="141"/>
      <c r="R22" s="142">
        <f>'1. Standard_Cost'!$B$13*N22*P22</f>
        <v>0</v>
      </c>
      <c r="S22" s="142">
        <f>N22*O22*P22*'1. Standard_Cost'!$C$13</f>
        <v>0</v>
      </c>
      <c r="T22" s="142">
        <f>N22*P22*Q22*'1. Standard_Cost'!$D$13</f>
        <v>0</v>
      </c>
      <c r="U22" s="142">
        <f>N22*O22*'1. Standard_Cost'!$E$13</f>
        <v>0</v>
      </c>
      <c r="V22" s="141"/>
      <c r="W22" s="141"/>
      <c r="X22" s="141"/>
      <c r="Y22" s="142">
        <f>+V22*((X22*'1. Standard_Cost'!$B$17)+(W22*X22*'1. Standard_Cost'!$C$17))</f>
        <v>0</v>
      </c>
      <c r="Z22" s="141"/>
      <c r="AA22" s="141"/>
      <c r="AB22" s="142">
        <f>+Z22*'1. Standard_Cost'!$B$21+AA22*'1. Standard_Cost'!$C$21</f>
        <v>0</v>
      </c>
      <c r="AC22" s="143">
        <v>0</v>
      </c>
      <c r="AD22" s="144"/>
      <c r="AE22" s="142">
        <f>SUM(AD22,AC22,AB22,Y22,U22,T22,S22,R22)*'1. Standard_Cost'!$B$29</f>
        <v>0</v>
      </c>
      <c r="AF22" s="142">
        <f t="shared" si="11"/>
        <v>0</v>
      </c>
      <c r="AG22" s="141"/>
      <c r="AH22" s="141"/>
      <c r="AI22" s="141"/>
      <c r="AJ22" s="145"/>
      <c r="AK22" s="145"/>
      <c r="AL22" s="145"/>
      <c r="AM22" s="142">
        <f>AG22*'1. Standard_Cost'!$B$25+'Incremental_Cost Year 6'!AH22*'1. Standard_Cost'!$C$25+'Incremental_Cost Year 6'!AI22*'1. Standard_Cost'!$D$25+'Incremental_Cost Year 6'!AJ22+'Incremental_Cost Year 6'!AL22+AK22</f>
        <v>0</v>
      </c>
      <c r="AN22" s="142">
        <f>AM22*'1. Standard_Cost'!$C$29</f>
        <v>0</v>
      </c>
      <c r="AO22" s="160"/>
      <c r="AQ22" s="20">
        <f t="shared" si="12"/>
        <v>0</v>
      </c>
      <c r="AR22" s="20">
        <f t="shared" si="13"/>
        <v>0</v>
      </c>
      <c r="AS22" s="20">
        <f t="shared" si="14"/>
        <v>0</v>
      </c>
      <c r="AT22" s="20">
        <f t="shared" si="15"/>
        <v>0</v>
      </c>
      <c r="AU22" s="24">
        <f t="shared" si="17"/>
        <v>0</v>
      </c>
      <c r="AV22" s="24"/>
      <c r="AW22" s="24"/>
      <c r="AX22" s="24"/>
      <c r="AY22" s="24"/>
      <c r="AZ22" s="24"/>
      <c r="BA22" s="24"/>
      <c r="BB22" s="25">
        <f t="shared" si="16"/>
        <v>0</v>
      </c>
    </row>
    <row r="23" spans="1:54" ht="30.6" customHeight="1" outlineLevel="2">
      <c r="A23" s="132"/>
      <c r="B23" s="136"/>
      <c r="C23" s="38"/>
      <c r="D23" s="84"/>
      <c r="E23" s="84"/>
      <c r="F23" s="84"/>
      <c r="G23" s="83"/>
      <c r="H23" s="209" t="s">
        <v>557</v>
      </c>
      <c r="I23" s="138"/>
      <c r="J23" s="139"/>
      <c r="K23" s="139"/>
      <c r="L23" s="140" t="str">
        <f>IF(I23&lt;&gt;0,((VLOOKUP(I23,'1. Standard_Cost'!$B$4:$D$9,2)+VLOOKUP(I23,'1. Standard_Cost'!$B$4:$D$9,3))*J23*K23),"0")</f>
        <v>0</v>
      </c>
      <c r="M23" s="175">
        <f>L23*'1. Standard_Cost'!$F$4</f>
        <v>0</v>
      </c>
      <c r="N23" s="141">
        <v>0</v>
      </c>
      <c r="O23" s="141">
        <v>0</v>
      </c>
      <c r="P23" s="141">
        <v>0</v>
      </c>
      <c r="Q23" s="141"/>
      <c r="R23" s="142">
        <f>'1. Standard_Cost'!$B$13*N23*P23</f>
        <v>0</v>
      </c>
      <c r="S23" s="142">
        <f>N23*O23*P23*'1. Standard_Cost'!$C$13</f>
        <v>0</v>
      </c>
      <c r="T23" s="142">
        <f>N23*P23*Q23*'1. Standard_Cost'!$D$13</f>
        <v>0</v>
      </c>
      <c r="U23" s="142">
        <f>N23*O23*'1. Standard_Cost'!$E$13</f>
        <v>0</v>
      </c>
      <c r="V23" s="141"/>
      <c r="W23" s="141"/>
      <c r="X23" s="141"/>
      <c r="Y23" s="142">
        <f>+V23*((X23*'1. Standard_Cost'!$B$17)+(W23*X23*'1. Standard_Cost'!$C$17))</f>
        <v>0</v>
      </c>
      <c r="Z23" s="141"/>
      <c r="AA23" s="141"/>
      <c r="AB23" s="142">
        <f>+Z23*'1. Standard_Cost'!$B$21+AA23*'1. Standard_Cost'!$C$21</f>
        <v>0</v>
      </c>
      <c r="AC23" s="143"/>
      <c r="AD23" s="144"/>
      <c r="AE23" s="142">
        <f>SUM(AD23,AC23,AB23,Y23,U23,T23,S23,R23)*'1. Standard_Cost'!$B$29</f>
        <v>0</v>
      </c>
      <c r="AF23" s="142">
        <f t="shared" si="11"/>
        <v>0</v>
      </c>
      <c r="AG23" s="141"/>
      <c r="AH23" s="141"/>
      <c r="AI23" s="141"/>
      <c r="AJ23" s="145"/>
      <c r="AK23" s="145"/>
      <c r="AL23" s="145"/>
      <c r="AM23" s="142">
        <f>AG23*'1. Standard_Cost'!$B$25+'Incremental_Cost Year 6'!AH23*'1. Standard_Cost'!$C$25+'Incremental_Cost Year 6'!AI23*'1. Standard_Cost'!$D$25+'Incremental_Cost Year 6'!AJ23+'Incremental_Cost Year 6'!AL23+AK23</f>
        <v>0</v>
      </c>
      <c r="AN23" s="142">
        <f>AM23*'1. Standard_Cost'!$C$29</f>
        <v>0</v>
      </c>
      <c r="AO23" s="160"/>
      <c r="AQ23" s="20">
        <f t="shared" si="12"/>
        <v>0</v>
      </c>
      <c r="AR23" s="20">
        <f t="shared" si="13"/>
        <v>0</v>
      </c>
      <c r="AS23" s="20">
        <f t="shared" si="14"/>
        <v>0</v>
      </c>
      <c r="AT23" s="20">
        <f t="shared" si="15"/>
        <v>0</v>
      </c>
      <c r="AU23" s="24">
        <f t="shared" si="17"/>
        <v>0</v>
      </c>
      <c r="AV23" s="24"/>
      <c r="AW23" s="24"/>
      <c r="AX23" s="24"/>
      <c r="AY23" s="24"/>
      <c r="AZ23" s="24"/>
      <c r="BA23" s="24"/>
      <c r="BB23" s="25">
        <f t="shared" si="16"/>
        <v>0</v>
      </c>
    </row>
    <row r="24" spans="1:54" ht="150" customHeight="1" outlineLevel="2">
      <c r="A24" s="132"/>
      <c r="B24" s="136"/>
      <c r="C24" s="38"/>
      <c r="D24" s="84"/>
      <c r="E24" s="84"/>
      <c r="F24" s="84"/>
      <c r="G24" s="83"/>
      <c r="H24" s="209" t="s">
        <v>559</v>
      </c>
      <c r="I24" s="138"/>
      <c r="J24" s="139"/>
      <c r="K24" s="139"/>
      <c r="L24" s="140" t="str">
        <f>IF(I24&lt;&gt;0,((VLOOKUP(I24,'1. Standard_Cost'!$B$4:$D$9,2)+VLOOKUP(I24,'1. Standard_Cost'!$B$4:$D$9,3))*J24*K24),"0")</f>
        <v>0</v>
      </c>
      <c r="M24" s="140">
        <f>L24*'1. Standard_Cost'!$F$4</f>
        <v>0</v>
      </c>
      <c r="N24" s="141">
        <v>10</v>
      </c>
      <c r="O24" s="141">
        <v>2</v>
      </c>
      <c r="P24" s="141">
        <v>20</v>
      </c>
      <c r="Q24" s="141"/>
      <c r="R24" s="142">
        <f>'1. Standard_Cost'!$B$13*N24*P24</f>
        <v>400000</v>
      </c>
      <c r="S24" s="142">
        <f>N24*O24*P24*'1. Standard_Cost'!$C$13</f>
        <v>600000</v>
      </c>
      <c r="T24" s="142">
        <f>N24*P24*Q24*'1. Standard_Cost'!$D$13</f>
        <v>0</v>
      </c>
      <c r="U24" s="142">
        <f>N24*O24*'1. Standard_Cost'!$F$13</f>
        <v>0</v>
      </c>
      <c r="V24" s="141"/>
      <c r="W24" s="141"/>
      <c r="X24" s="141"/>
      <c r="Y24" s="142">
        <f>+V24*((X24*'1. Standard_Cost'!$B$17)+(W24*X24*'1. Standard_Cost'!$C$17))</f>
        <v>0</v>
      </c>
      <c r="Z24" s="141"/>
      <c r="AA24" s="141">
        <f>10*2+2</f>
        <v>22</v>
      </c>
      <c r="AB24" s="142">
        <f>+Z24*'1. Standard_Cost'!$B$21+AA24*'1. Standard_Cost'!$C$21</f>
        <v>418000</v>
      </c>
      <c r="AC24" s="143">
        <f>250*200</f>
        <v>50000</v>
      </c>
      <c r="AD24" s="144"/>
      <c r="AE24" s="142">
        <f>SUM(AD24,AC24,AB24,Y24,U24,T24,S24,R24)*'1. Standard_Cost'!$B$29</f>
        <v>293600</v>
      </c>
      <c r="AF24" s="142">
        <f t="shared" si="11"/>
        <v>1761600</v>
      </c>
      <c r="AG24" s="141"/>
      <c r="AH24" s="141"/>
      <c r="AI24" s="141"/>
      <c r="AJ24" s="145"/>
      <c r="AK24" s="145"/>
      <c r="AL24" s="145"/>
      <c r="AM24" s="142">
        <f>AG24*'1. Standard_Cost'!$B$25+'Incremental_Cost Year 6'!AH24*'1. Standard_Cost'!$C$25+'Incremental_Cost Year 6'!AI24*'1. Standard_Cost'!$D$25+'Incremental_Cost Year 6'!AJ24+'Incremental_Cost Year 6'!AL24+AK24</f>
        <v>0</v>
      </c>
      <c r="AN24" s="142">
        <f>AM24*'1. Standard_Cost'!$C$29</f>
        <v>0</v>
      </c>
      <c r="AO24" s="160"/>
      <c r="AQ24" s="20">
        <f t="shared" si="12"/>
        <v>0</v>
      </c>
      <c r="AR24" s="20">
        <f t="shared" si="13"/>
        <v>1761600</v>
      </c>
      <c r="AS24" s="20">
        <f t="shared" si="14"/>
        <v>0</v>
      </c>
      <c r="AT24" s="20">
        <f t="shared" si="15"/>
        <v>1761600</v>
      </c>
      <c r="AU24" s="24">
        <v>0</v>
      </c>
      <c r="AV24" s="24"/>
      <c r="AW24" s="24"/>
      <c r="AX24" s="24"/>
      <c r="AY24" s="24"/>
      <c r="AZ24" s="24">
        <v>1761600</v>
      </c>
      <c r="BA24" s="24"/>
      <c r="BB24" s="25">
        <f t="shared" si="16"/>
        <v>0</v>
      </c>
    </row>
    <row r="25" spans="1:54" ht="78" outlineLevel="2">
      <c r="A25" s="132"/>
      <c r="B25" s="136"/>
      <c r="C25" s="38"/>
      <c r="D25" s="84"/>
      <c r="E25" s="84"/>
      <c r="F25" s="84"/>
      <c r="G25" s="83"/>
      <c r="H25" s="209" t="s">
        <v>547</v>
      </c>
      <c r="I25" s="138"/>
      <c r="J25" s="185"/>
      <c r="K25" s="185"/>
      <c r="L25" s="140"/>
      <c r="M25" s="140">
        <f>L25*'1. Standard_Cost'!$F$4</f>
        <v>0</v>
      </c>
      <c r="N25" s="141"/>
      <c r="O25" s="141"/>
      <c r="P25" s="141"/>
      <c r="Q25" s="141"/>
      <c r="R25" s="142">
        <f>'1. Standard_Cost'!$B$13*N25*P25</f>
        <v>0</v>
      </c>
      <c r="S25" s="142">
        <f>N25*O25*P25*'1. Standard_Cost'!$C$13</f>
        <v>0</v>
      </c>
      <c r="T25" s="142">
        <f>N25*P25*Q25*'1. Standard_Cost'!$D$13</f>
        <v>0</v>
      </c>
      <c r="U25" s="142">
        <f>N25*O25*'1. Standard_Cost'!$E$13</f>
        <v>0</v>
      </c>
      <c r="V25" s="141"/>
      <c r="W25" s="141"/>
      <c r="X25" s="141"/>
      <c r="Y25" s="142">
        <f>+V25*((X25*'1. Standard_Cost'!$B$17)+(W25*X25*'1. Standard_Cost'!$C$17))</f>
        <v>0</v>
      </c>
      <c r="Z25" s="141"/>
      <c r="AA25" s="141"/>
      <c r="AB25" s="142">
        <f>+Z25*'1. Standard_Cost'!$B$21+AA25*'1. Standard_Cost'!$C$21</f>
        <v>0</v>
      </c>
      <c r="AC25" s="143"/>
      <c r="AD25" s="144"/>
      <c r="AE25" s="142">
        <f>SUM(AD25,AC25,AB25,Y25,U25,T25,S25,R25)*'1. Standard_Cost'!$B$29</f>
        <v>0</v>
      </c>
      <c r="AF25" s="142">
        <f t="shared" si="11"/>
        <v>0</v>
      </c>
      <c r="AG25" s="141"/>
      <c r="AH25" s="141"/>
      <c r="AI25" s="141"/>
      <c r="AJ25" s="145"/>
      <c r="AK25" s="145"/>
      <c r="AL25" s="145"/>
      <c r="AM25" s="142">
        <f>AG25*'1. Standard_Cost'!$B$25+'Incremental_Cost Year 6'!AH25*'1. Standard_Cost'!$C$25+'Incremental_Cost Year 6'!AI25*'1. Standard_Cost'!$D$25+'Incremental_Cost Year 6'!AJ25+'Incremental_Cost Year 6'!AL25+AK25</f>
        <v>0</v>
      </c>
      <c r="AN25" s="142">
        <f>AM25*'1. Standard_Cost'!$C$29</f>
        <v>0</v>
      </c>
      <c r="AO25" s="160"/>
      <c r="AQ25" s="20">
        <f t="shared" si="12"/>
        <v>0</v>
      </c>
      <c r="AR25" s="20">
        <f t="shared" si="13"/>
        <v>0</v>
      </c>
      <c r="AS25" s="20">
        <f t="shared" si="14"/>
        <v>0</v>
      </c>
      <c r="AT25" s="20">
        <f t="shared" si="15"/>
        <v>0</v>
      </c>
      <c r="AU25" s="24">
        <f t="shared" ref="AU25:AU29" si="18">AT25</f>
        <v>0</v>
      </c>
      <c r="AV25" s="24"/>
      <c r="AW25" s="24"/>
      <c r="AX25" s="24"/>
      <c r="AY25" s="24"/>
      <c r="AZ25" s="24"/>
      <c r="BA25" s="24"/>
      <c r="BB25" s="25">
        <f t="shared" si="16"/>
        <v>0</v>
      </c>
    </row>
    <row r="26" spans="1:54" ht="27.6" customHeight="1" outlineLevel="2">
      <c r="A26" s="132"/>
      <c r="B26" s="136"/>
      <c r="C26" s="38"/>
      <c r="D26" s="84"/>
      <c r="E26" s="84"/>
      <c r="F26" s="84"/>
      <c r="G26" s="83"/>
      <c r="H26" s="209" t="s">
        <v>544</v>
      </c>
      <c r="I26" s="138" t="s">
        <v>4</v>
      </c>
      <c r="J26" s="185">
        <v>6</v>
      </c>
      <c r="K26" s="185">
        <v>1</v>
      </c>
      <c r="L26" s="140">
        <f>IF(I26&lt;&gt;0,((VLOOKUP(I26,'1. Standard_Cost'!$B$4:$D$9,2)+VLOOKUP(I26,'1. Standard_Cost'!$B$4:$D$9,3))*J26*K26),"0")</f>
        <v>484500</v>
      </c>
      <c r="M26" s="140">
        <f>L26*'1. Standard_Cost'!$F$4</f>
        <v>80911.5</v>
      </c>
      <c r="N26" s="141"/>
      <c r="O26" s="141"/>
      <c r="P26" s="141"/>
      <c r="Q26" s="141"/>
      <c r="R26" s="142">
        <f>'1. Standard_Cost'!$B$13*N26*P26</f>
        <v>0</v>
      </c>
      <c r="S26" s="142">
        <f>N26*O26*P26*'1. Standard_Cost'!$C$13</f>
        <v>0</v>
      </c>
      <c r="T26" s="142">
        <f>N26*P26*Q26*'1. Standard_Cost'!$D$13</f>
        <v>0</v>
      </c>
      <c r="U26" s="142">
        <f>N26*O26*'1. Standard_Cost'!$E$13</f>
        <v>0</v>
      </c>
      <c r="V26" s="141"/>
      <c r="W26" s="141"/>
      <c r="X26" s="141"/>
      <c r="Y26" s="142">
        <f>+V26*((X26*'1. Standard_Cost'!$B$17)+(W26*X26*'1. Standard_Cost'!$C$17))</f>
        <v>0</v>
      </c>
      <c r="Z26" s="141"/>
      <c r="AA26" s="141"/>
      <c r="AB26" s="142">
        <f>+Z26*'1. Standard_Cost'!$B$21+AA26*'1. Standard_Cost'!$C$21</f>
        <v>0</v>
      </c>
      <c r="AC26" s="143">
        <f>40*1500</f>
        <v>60000</v>
      </c>
      <c r="AD26" s="144"/>
      <c r="AE26" s="142">
        <f>SUM(AD26,AC26,AB26,Y26,U26,T26,S26,R26)*'1. Standard_Cost'!$B$29</f>
        <v>12000</v>
      </c>
      <c r="AF26" s="142">
        <f t="shared" si="11"/>
        <v>72000</v>
      </c>
      <c r="AG26" s="141"/>
      <c r="AH26" s="141"/>
      <c r="AI26" s="141"/>
      <c r="AJ26" s="145"/>
      <c r="AK26" s="145"/>
      <c r="AL26" s="145"/>
      <c r="AM26" s="142">
        <f>AG26*'1. Standard_Cost'!$B$25+'Incremental_Cost Year 6'!AH26*'1. Standard_Cost'!$C$25+'Incremental_Cost Year 6'!AI26*'1. Standard_Cost'!$D$25+'Incremental_Cost Year 6'!AJ26+'Incremental_Cost Year 6'!AL26+AK26</f>
        <v>0</v>
      </c>
      <c r="AN26" s="142">
        <f>AM26*'1. Standard_Cost'!$C$29</f>
        <v>0</v>
      </c>
      <c r="AO26" s="160"/>
      <c r="AQ26" s="20">
        <f t="shared" si="12"/>
        <v>565411.5</v>
      </c>
      <c r="AR26" s="20">
        <f t="shared" si="13"/>
        <v>72000</v>
      </c>
      <c r="AS26" s="20">
        <f t="shared" si="14"/>
        <v>0</v>
      </c>
      <c r="AT26" s="20">
        <f t="shared" si="15"/>
        <v>637411.5</v>
      </c>
      <c r="AU26" s="24">
        <f t="shared" si="18"/>
        <v>637411.5</v>
      </c>
      <c r="AV26" s="24"/>
      <c r="AW26" s="24"/>
      <c r="AX26" s="24"/>
      <c r="AY26" s="24"/>
      <c r="AZ26" s="24"/>
      <c r="BA26" s="24"/>
      <c r="BB26" s="25">
        <f t="shared" si="16"/>
        <v>0</v>
      </c>
    </row>
    <row r="27" spans="1:54" ht="27.6" customHeight="1" outlineLevel="1">
      <c r="A27" s="132"/>
      <c r="B27" s="136"/>
      <c r="C27" s="38"/>
      <c r="D27" s="84"/>
      <c r="E27" s="84"/>
      <c r="F27" s="84"/>
      <c r="G27" s="83"/>
      <c r="H27" s="209" t="s">
        <v>545</v>
      </c>
      <c r="I27" s="138" t="s">
        <v>4</v>
      </c>
      <c r="J27" s="185">
        <v>3</v>
      </c>
      <c r="K27" s="185">
        <v>1</v>
      </c>
      <c r="L27" s="140">
        <f>IF(I27&lt;&gt;0,((VLOOKUP(I27,'1. Standard_Cost'!$B$4:$D$9,2)+VLOOKUP(I27,'1. Standard_Cost'!$B$4:$D$9,3))*J27*K27),"0")</f>
        <v>242250</v>
      </c>
      <c r="M27" s="140">
        <f>L27*'1. Standard_Cost'!$F$4</f>
        <v>40455.75</v>
      </c>
      <c r="N27" s="141"/>
      <c r="O27" s="141"/>
      <c r="P27" s="141"/>
      <c r="Q27" s="141"/>
      <c r="R27" s="142">
        <f>'1. Standard_Cost'!$B$13*N27*P27</f>
        <v>0</v>
      </c>
      <c r="S27" s="142">
        <f>N27*O27*P27*'1. Standard_Cost'!$C$13</f>
        <v>0</v>
      </c>
      <c r="T27" s="142">
        <f>N27*P27*Q27*'1. Standard_Cost'!$D$13</f>
        <v>0</v>
      </c>
      <c r="U27" s="142">
        <f>N27*O27*'1. Standard_Cost'!$E$13</f>
        <v>0</v>
      </c>
      <c r="V27" s="141"/>
      <c r="W27" s="141"/>
      <c r="X27" s="141"/>
      <c r="Y27" s="142">
        <f>+V27*((X27*'1. Standard_Cost'!$B$17)+(W27*X27*'1. Standard_Cost'!$C$17))</f>
        <v>0</v>
      </c>
      <c r="Z27" s="141"/>
      <c r="AA27" s="141"/>
      <c r="AB27" s="142">
        <f>+Z27*'1. Standard_Cost'!$B$21+AA27*'1. Standard_Cost'!$C$21</f>
        <v>0</v>
      </c>
      <c r="AC27" s="143">
        <f>40*1500</f>
        <v>60000</v>
      </c>
      <c r="AD27" s="144"/>
      <c r="AE27" s="142">
        <f>SUM(AD27,AC27,AB27,Y27,U27,T27,S27,R27)*'1. Standard_Cost'!$B$29</f>
        <v>12000</v>
      </c>
      <c r="AF27" s="142">
        <f t="shared" si="11"/>
        <v>72000</v>
      </c>
      <c r="AG27" s="141"/>
      <c r="AH27" s="141"/>
      <c r="AI27" s="141"/>
      <c r="AJ27" s="145"/>
      <c r="AK27" s="145"/>
      <c r="AL27" s="145"/>
      <c r="AM27" s="142">
        <f>AG27*'1. Standard_Cost'!$B$25+'Incremental_Cost Year 6'!AH27*'1. Standard_Cost'!$C$25+'Incremental_Cost Year 6'!AI27*'1. Standard_Cost'!$D$25+'Incremental_Cost Year 6'!AJ27+'Incremental_Cost Year 6'!AL27+AK27</f>
        <v>0</v>
      </c>
      <c r="AN27" s="142">
        <f>AM27*'1. Standard_Cost'!$C$29</f>
        <v>0</v>
      </c>
      <c r="AO27" s="160"/>
      <c r="AQ27" s="20">
        <f t="shared" si="12"/>
        <v>282705.75</v>
      </c>
      <c r="AR27" s="20">
        <f t="shared" si="13"/>
        <v>72000</v>
      </c>
      <c r="AS27" s="20">
        <f t="shared" si="14"/>
        <v>0</v>
      </c>
      <c r="AT27" s="20">
        <f t="shared" si="15"/>
        <v>354705.75</v>
      </c>
      <c r="AU27" s="24">
        <f t="shared" si="18"/>
        <v>354705.75</v>
      </c>
      <c r="AV27" s="24"/>
      <c r="AW27" s="24"/>
      <c r="AX27" s="24"/>
      <c r="AY27" s="24"/>
      <c r="AZ27" s="24"/>
      <c r="BA27" s="24"/>
      <c r="BB27" s="25">
        <f t="shared" si="16"/>
        <v>0</v>
      </c>
    </row>
    <row r="28" spans="1:54" ht="29.4" customHeight="1" outlineLevel="2">
      <c r="A28" s="132"/>
      <c r="B28" s="136"/>
      <c r="C28" s="38"/>
      <c r="D28" s="84"/>
      <c r="E28" s="84"/>
      <c r="F28" s="84"/>
      <c r="G28" s="83"/>
      <c r="H28" s="209" t="s">
        <v>546</v>
      </c>
      <c r="I28" s="138"/>
      <c r="J28" s="185"/>
      <c r="K28" s="185"/>
      <c r="L28" s="140" t="str">
        <f>IF(I28&lt;&gt;0,((VLOOKUP(I28,'1. Standard_Cost'!$B$4:$D$9,2)+VLOOKUP(I28,'1. Standard_Cost'!$B$4:$D$9,3))*J28*K28),"0")</f>
        <v>0</v>
      </c>
      <c r="M28" s="140">
        <f>L28*'1. Standard_Cost'!$F$4</f>
        <v>0</v>
      </c>
      <c r="N28" s="141"/>
      <c r="O28" s="141"/>
      <c r="P28" s="141"/>
      <c r="Q28" s="141"/>
      <c r="R28" s="142">
        <f>'1. Standard_Cost'!$B$13*N28*P28</f>
        <v>0</v>
      </c>
      <c r="S28" s="142">
        <f>N28*O28*P28*'1. Standard_Cost'!$C$13</f>
        <v>0</v>
      </c>
      <c r="T28" s="142">
        <f>N28*P28*Q28*'1. Standard_Cost'!$D$13</f>
        <v>0</v>
      </c>
      <c r="U28" s="142">
        <f>N28*O28*'1. Standard_Cost'!$E$13</f>
        <v>0</v>
      </c>
      <c r="V28" s="141"/>
      <c r="W28" s="141"/>
      <c r="X28" s="141"/>
      <c r="Y28" s="142">
        <f>+V28*((X28*'1. Standard_Cost'!$B$17)+(W28*X28*'1. Standard_Cost'!$C$17))</f>
        <v>0</v>
      </c>
      <c r="Z28" s="141"/>
      <c r="AA28" s="141"/>
      <c r="AB28" s="142">
        <f>+Z28*'1. Standard_Cost'!$B$21+AA28*'1. Standard_Cost'!$C$21</f>
        <v>0</v>
      </c>
      <c r="AC28" s="143">
        <f>40*1500</f>
        <v>60000</v>
      </c>
      <c r="AD28" s="144"/>
      <c r="AE28" s="142">
        <f>SUM(AD28,AC28,AB28,Y28,U28,T28,S28,R28)*'1. Standard_Cost'!$B$29</f>
        <v>12000</v>
      </c>
      <c r="AF28" s="142">
        <f t="shared" si="11"/>
        <v>72000</v>
      </c>
      <c r="AG28" s="141"/>
      <c r="AH28" s="141"/>
      <c r="AI28" s="141"/>
      <c r="AJ28" s="145"/>
      <c r="AK28" s="145"/>
      <c r="AL28" s="145"/>
      <c r="AM28" s="142">
        <f>AG28*'1. Standard_Cost'!$B$25+'Incremental_Cost Year 6'!AH28*'1. Standard_Cost'!$C$25+'Incremental_Cost Year 6'!AI28*'1. Standard_Cost'!$D$25+'Incremental_Cost Year 6'!AJ28+'Incremental_Cost Year 6'!AL28+AK28</f>
        <v>0</v>
      </c>
      <c r="AN28" s="142">
        <f>AM28*'1. Standard_Cost'!$C$29</f>
        <v>0</v>
      </c>
      <c r="AO28" s="160"/>
      <c r="AQ28" s="20">
        <f t="shared" si="12"/>
        <v>0</v>
      </c>
      <c r="AR28" s="20">
        <f t="shared" si="13"/>
        <v>72000</v>
      </c>
      <c r="AS28" s="20">
        <f t="shared" si="14"/>
        <v>0</v>
      </c>
      <c r="AT28" s="20">
        <f t="shared" si="15"/>
        <v>72000</v>
      </c>
      <c r="AU28" s="24">
        <f t="shared" si="18"/>
        <v>72000</v>
      </c>
      <c r="AV28" s="24"/>
      <c r="AW28" s="24"/>
      <c r="AX28" s="24"/>
      <c r="AY28" s="24"/>
      <c r="AZ28" s="24"/>
      <c r="BA28" s="24"/>
      <c r="BB28" s="25">
        <f t="shared" si="16"/>
        <v>0</v>
      </c>
    </row>
    <row r="29" spans="1:54" ht="49.2" customHeight="1" outlineLevel="2">
      <c r="A29" s="132"/>
      <c r="B29" s="136"/>
      <c r="C29" s="38"/>
      <c r="D29" s="84"/>
      <c r="E29" s="84"/>
      <c r="F29" s="84"/>
      <c r="G29" s="83"/>
      <c r="H29" s="209" t="s">
        <v>548</v>
      </c>
      <c r="I29" s="138" t="s">
        <v>4</v>
      </c>
      <c r="J29" s="185">
        <v>0.2</v>
      </c>
      <c r="K29" s="185">
        <v>1</v>
      </c>
      <c r="L29" s="140">
        <f>IF(I29&lt;&gt;0,((VLOOKUP(I29,'1. Standard_Cost'!$B$4:$D$9,2)+VLOOKUP(I29,'1. Standard_Cost'!$B$4:$D$9,3))*J29*K29),"0")</f>
        <v>16150</v>
      </c>
      <c r="M29" s="140">
        <f>L29*'1. Standard_Cost'!$F$4</f>
        <v>2697.05</v>
      </c>
      <c r="N29" s="141"/>
      <c r="O29" s="141"/>
      <c r="P29" s="141"/>
      <c r="Q29" s="141"/>
      <c r="R29" s="142">
        <f>'1. Standard_Cost'!$B$13*N29*P29</f>
        <v>0</v>
      </c>
      <c r="S29" s="142">
        <f>N29*O29*P29*'1. Standard_Cost'!$C$13</f>
        <v>0</v>
      </c>
      <c r="T29" s="142">
        <f>N29*P29*Q29*'1. Standard_Cost'!$D$13</f>
        <v>0</v>
      </c>
      <c r="U29" s="142">
        <f>N29*O29*'1. Standard_Cost'!$E$13</f>
        <v>0</v>
      </c>
      <c r="V29" s="141"/>
      <c r="W29" s="141"/>
      <c r="X29" s="141"/>
      <c r="Y29" s="142">
        <f>+V29*((X29*'1. Standard_Cost'!$B$17)+(W29*X29*'1. Standard_Cost'!$C$17))</f>
        <v>0</v>
      </c>
      <c r="Z29" s="141"/>
      <c r="AA29" s="141"/>
      <c r="AB29" s="142">
        <f>+Z29*'1. Standard_Cost'!$B$21+AA29*'1. Standard_Cost'!$C$21</f>
        <v>0</v>
      </c>
      <c r="AC29" s="143">
        <v>0</v>
      </c>
      <c r="AD29" s="144"/>
      <c r="AE29" s="142">
        <f>SUM(AD29,AC29,AB29,Y29,U29,T29,S29,R29)*'1. Standard_Cost'!$B$29</f>
        <v>0</v>
      </c>
      <c r="AF29" s="142">
        <f t="shared" si="11"/>
        <v>0</v>
      </c>
      <c r="AG29" s="141"/>
      <c r="AH29" s="141"/>
      <c r="AI29" s="141"/>
      <c r="AJ29" s="145"/>
      <c r="AK29" s="145"/>
      <c r="AL29" s="145"/>
      <c r="AM29" s="142">
        <f>AG29*'1. Standard_Cost'!$B$25+'Incremental_Cost Year 6'!AH29*'1. Standard_Cost'!$C$25+'Incremental_Cost Year 6'!AI29*'1. Standard_Cost'!$D$25+'Incremental_Cost Year 6'!AJ29+'Incremental_Cost Year 6'!AL29+AK29</f>
        <v>0</v>
      </c>
      <c r="AN29" s="142">
        <f>AM29*'1. Standard_Cost'!$C$29</f>
        <v>0</v>
      </c>
      <c r="AO29" s="160"/>
      <c r="AQ29" s="20">
        <f t="shared" si="12"/>
        <v>18847.05</v>
      </c>
      <c r="AR29" s="20">
        <f t="shared" si="13"/>
        <v>0</v>
      </c>
      <c r="AS29" s="20">
        <f t="shared" si="14"/>
        <v>0</v>
      </c>
      <c r="AT29" s="20">
        <f t="shared" si="15"/>
        <v>18847.05</v>
      </c>
      <c r="AU29" s="24">
        <f t="shared" si="18"/>
        <v>18847.05</v>
      </c>
      <c r="AV29" s="24"/>
      <c r="AW29" s="24"/>
      <c r="AX29" s="24"/>
      <c r="AY29" s="24"/>
      <c r="AZ29" s="24"/>
      <c r="BA29" s="24"/>
      <c r="BB29" s="25">
        <f t="shared" si="16"/>
        <v>0</v>
      </c>
    </row>
    <row r="30" spans="1:54" ht="69" outlineLevel="1">
      <c r="A30" s="132"/>
      <c r="B30" s="136"/>
      <c r="C30" s="38"/>
      <c r="D30" s="46" t="s">
        <v>581</v>
      </c>
      <c r="E30" s="86" t="s">
        <v>397</v>
      </c>
      <c r="F30" s="88" t="s">
        <v>433</v>
      </c>
      <c r="G30" s="88" t="s">
        <v>434</v>
      </c>
      <c r="H30" s="180" t="s">
        <v>53</v>
      </c>
      <c r="I30" s="146"/>
      <c r="J30" s="146"/>
      <c r="K30" s="146"/>
      <c r="L30" s="147">
        <f>SUM(L12:L29)</f>
        <v>742900</v>
      </c>
      <c r="M30" s="147">
        <f>SUM(M12:M29)</f>
        <v>124064.3</v>
      </c>
      <c r="N30" s="146"/>
      <c r="O30" s="146"/>
      <c r="P30" s="146"/>
      <c r="Q30" s="146"/>
      <c r="R30" s="147">
        <f t="shared" ref="R30:U30" si="19">SUM(R12:R29)</f>
        <v>400000</v>
      </c>
      <c r="S30" s="147">
        <f t="shared" si="19"/>
        <v>600000</v>
      </c>
      <c r="T30" s="147">
        <f t="shared" si="19"/>
        <v>0</v>
      </c>
      <c r="U30" s="147">
        <f t="shared" si="19"/>
        <v>0</v>
      </c>
      <c r="V30" s="146"/>
      <c r="W30" s="146"/>
      <c r="X30" s="146"/>
      <c r="Y30" s="147">
        <f>SUM(Y12:Y29)</f>
        <v>0</v>
      </c>
      <c r="Z30" s="146"/>
      <c r="AA30" s="146"/>
      <c r="AB30" s="147">
        <f t="shared" ref="AB30:AF30" si="20">SUM(AB12:AB29)</f>
        <v>418000</v>
      </c>
      <c r="AC30" s="147">
        <f t="shared" si="20"/>
        <v>230000</v>
      </c>
      <c r="AD30" s="147">
        <f t="shared" si="20"/>
        <v>0</v>
      </c>
      <c r="AE30" s="147">
        <f t="shared" si="20"/>
        <v>329600</v>
      </c>
      <c r="AF30" s="147">
        <f t="shared" si="20"/>
        <v>1977600</v>
      </c>
      <c r="AG30" s="146"/>
      <c r="AH30" s="146"/>
      <c r="AI30" s="146"/>
      <c r="AJ30" s="147">
        <f t="shared" ref="AJ30:AN30" si="21">SUM(AJ12:AJ29)</f>
        <v>0</v>
      </c>
      <c r="AK30" s="147">
        <f t="shared" si="21"/>
        <v>0</v>
      </c>
      <c r="AL30" s="147">
        <f t="shared" si="21"/>
        <v>0</v>
      </c>
      <c r="AM30" s="147">
        <f t="shared" si="21"/>
        <v>0</v>
      </c>
      <c r="AN30" s="147">
        <f t="shared" si="21"/>
        <v>0</v>
      </c>
      <c r="AO30" s="166"/>
      <c r="AP30" s="32"/>
      <c r="AQ30" s="147">
        <f>SUM(AQ12:AQ29)</f>
        <v>866964.3</v>
      </c>
      <c r="AR30" s="147">
        <f t="shared" ref="AR30:BA30" si="22">SUM(AR12:AR29)</f>
        <v>1977600</v>
      </c>
      <c r="AS30" s="147">
        <f t="shared" si="22"/>
        <v>0</v>
      </c>
      <c r="AT30" s="147">
        <f t="shared" si="22"/>
        <v>2844564.3</v>
      </c>
      <c r="AU30" s="147">
        <f t="shared" si="22"/>
        <v>1082964.3</v>
      </c>
      <c r="AV30" s="147">
        <f t="shared" si="22"/>
        <v>0</v>
      </c>
      <c r="AW30" s="147">
        <f t="shared" si="22"/>
        <v>0</v>
      </c>
      <c r="AX30" s="147">
        <f t="shared" si="22"/>
        <v>0</v>
      </c>
      <c r="AY30" s="147">
        <f t="shared" si="22"/>
        <v>0</v>
      </c>
      <c r="AZ30" s="147">
        <f t="shared" si="22"/>
        <v>1761600</v>
      </c>
      <c r="BA30" s="147">
        <f t="shared" si="22"/>
        <v>0</v>
      </c>
      <c r="BB30" s="25">
        <f t="shared" si="16"/>
        <v>0</v>
      </c>
    </row>
    <row r="31" spans="1:54" ht="93.6" outlineLevel="2">
      <c r="A31" s="132"/>
      <c r="B31" s="136"/>
      <c r="C31" s="38"/>
      <c r="D31" s="137"/>
      <c r="E31" s="137"/>
      <c r="F31" s="87"/>
      <c r="G31" s="82"/>
      <c r="H31" s="209" t="s">
        <v>562</v>
      </c>
      <c r="I31" s="138" t="s">
        <v>436</v>
      </c>
      <c r="J31" s="139">
        <v>12</v>
      </c>
      <c r="K31" s="139">
        <v>8</v>
      </c>
      <c r="L31" s="140">
        <f>IF(I31&lt;&gt;0,((VLOOKUP(I31,'1. Standard_Cost'!$B$4:$D$9,2)+VLOOKUP(I31,'1. Standard_Cost'!$B$4:$D$9,3))*J31*K31),"0")</f>
        <v>5136000</v>
      </c>
      <c r="M31" s="140">
        <f>L31*'1. Standard_Cost'!$F$4</f>
        <v>857712</v>
      </c>
      <c r="N31" s="141">
        <v>0</v>
      </c>
      <c r="O31" s="141">
        <v>0</v>
      </c>
      <c r="P31" s="141">
        <v>0</v>
      </c>
      <c r="Q31" s="141"/>
      <c r="R31" s="142">
        <f>'1. Standard_Cost'!$B$13*N31*P31</f>
        <v>0</v>
      </c>
      <c r="S31" s="142">
        <f>N31*O31*P31*'1. Standard_Cost'!$C$13</f>
        <v>0</v>
      </c>
      <c r="T31" s="142">
        <f>N31*P31*Q31*'1. Standard_Cost'!$D$13</f>
        <v>0</v>
      </c>
      <c r="U31" s="142">
        <f>N31*O31*'1. Standard_Cost'!$E$13</f>
        <v>0</v>
      </c>
      <c r="V31" s="141"/>
      <c r="W31" s="141"/>
      <c r="X31" s="141"/>
      <c r="Y31" s="142">
        <f>+V31*((X31*'1. Standard_Cost'!$B$17)+(W31*X31*'1. Standard_Cost'!$C$17))</f>
        <v>0</v>
      </c>
      <c r="Z31" s="141"/>
      <c r="AA31" s="141"/>
      <c r="AB31" s="142">
        <f>+Z31*'1. Standard_Cost'!$B$21+AA31*'1. Standard_Cost'!$C$21</f>
        <v>0</v>
      </c>
      <c r="AC31" s="143">
        <v>7716000</v>
      </c>
      <c r="AD31" s="144"/>
      <c r="AE31" s="142">
        <f>SUM(AD31,AC31,AB31,Y31,U31,T31,S31,R31)*'1. Standard_Cost'!$B$29</f>
        <v>1543200</v>
      </c>
      <c r="AF31" s="142">
        <f t="shared" ref="AF31:AF34" si="23">SUM(AE31,AD31,AC31,AB31,Y31,U31,T31,S31,R31)</f>
        <v>9259200</v>
      </c>
      <c r="AG31" s="141"/>
      <c r="AH31" s="141"/>
      <c r="AI31" s="141"/>
      <c r="AJ31" s="145"/>
      <c r="AK31" s="145"/>
      <c r="AL31" s="145"/>
      <c r="AM31" s="142">
        <f>AG31*'1. Standard_Cost'!$B$25+'Incremental_Cost Year 6'!AH31*'1. Standard_Cost'!$C$25+'Incremental_Cost Year 6'!AI31*'1. Standard_Cost'!$D$25+'Incremental_Cost Year 6'!AJ31+'Incremental_Cost Year 6'!AL31+AK31</f>
        <v>0</v>
      </c>
      <c r="AN31" s="142">
        <f>AM31*'1. Standard_Cost'!$C$29</f>
        <v>0</v>
      </c>
      <c r="AO31" s="160"/>
      <c r="AQ31" s="20">
        <f t="shared" ref="AQ31:AQ34" si="24">L31+M31</f>
        <v>5993712</v>
      </c>
      <c r="AR31" s="20">
        <f t="shared" ref="AR31:AR34" si="25">AF31</f>
        <v>9259200</v>
      </c>
      <c r="AS31" s="20">
        <f t="shared" ref="AS31:AS34" si="26">AM31+AN31</f>
        <v>0</v>
      </c>
      <c r="AT31" s="20">
        <f t="shared" ref="AT31:AT34" si="27">SUM(AQ31,AR31,AS31)</f>
        <v>15252912</v>
      </c>
      <c r="AU31" s="24">
        <v>15252912</v>
      </c>
      <c r="AV31" s="24">
        <v>0</v>
      </c>
      <c r="AW31" s="24"/>
      <c r="AX31" s="24"/>
      <c r="AY31" s="24"/>
      <c r="AZ31" s="24"/>
      <c r="BA31" s="24"/>
      <c r="BB31" s="25">
        <f t="shared" si="16"/>
        <v>0</v>
      </c>
    </row>
    <row r="32" spans="1:54" ht="140.4" outlineLevel="1">
      <c r="A32" s="132"/>
      <c r="B32" s="136"/>
      <c r="C32" s="38"/>
      <c r="D32" s="84"/>
      <c r="E32" s="84"/>
      <c r="F32" s="84"/>
      <c r="G32" s="83"/>
      <c r="H32" s="209" t="s">
        <v>561</v>
      </c>
      <c r="I32" s="138" t="s">
        <v>436</v>
      </c>
      <c r="J32" s="139">
        <v>12</v>
      </c>
      <c r="K32" s="139">
        <v>6</v>
      </c>
      <c r="L32" s="140">
        <f>IF(I32&lt;&gt;0,((VLOOKUP(I32,'1. Standard_Cost'!$B$4:$D$9,2)+VLOOKUP(I32,'1. Standard_Cost'!$B$4:$D$9,3))*J32*K32),"0")</f>
        <v>3852000</v>
      </c>
      <c r="M32" s="140">
        <f>L32*'1. Standard_Cost'!$F$4</f>
        <v>643284</v>
      </c>
      <c r="N32" s="141"/>
      <c r="O32" s="141"/>
      <c r="P32" s="141"/>
      <c r="Q32" s="141"/>
      <c r="R32" s="142">
        <f>'1. Standard_Cost'!$B$13*N32*P32</f>
        <v>0</v>
      </c>
      <c r="S32" s="142">
        <f>N32*O32*P32*'1. Standard_Cost'!$C$13</f>
        <v>0</v>
      </c>
      <c r="T32" s="142">
        <f>N32*P32*Q32*'1. Standard_Cost'!$D$13</f>
        <v>0</v>
      </c>
      <c r="U32" s="142">
        <f>N32*O32*'1. Standard_Cost'!$E$13</f>
        <v>0</v>
      </c>
      <c r="V32" s="141"/>
      <c r="W32" s="141"/>
      <c r="X32" s="141"/>
      <c r="Y32" s="142">
        <f>+V32*((X32*'1. Standard_Cost'!$B$17)+(W32*X32*'1. Standard_Cost'!$C$17))</f>
        <v>0</v>
      </c>
      <c r="Z32" s="141"/>
      <c r="AA32" s="141"/>
      <c r="AB32" s="142">
        <f>+Z32*'1. Standard_Cost'!$B$21+AA32*'1. Standard_Cost'!$C$21</f>
        <v>0</v>
      </c>
      <c r="AC32" s="143">
        <v>2000000</v>
      </c>
      <c r="AD32" s="144"/>
      <c r="AE32" s="142">
        <f>SUM(AD32,AC32,AB32,Y32,U32,T32,S32,R32)*'1. Standard_Cost'!$B$29</f>
        <v>400000</v>
      </c>
      <c r="AF32" s="142">
        <f t="shared" si="23"/>
        <v>2400000</v>
      </c>
      <c r="AG32" s="141"/>
      <c r="AH32" s="141"/>
      <c r="AI32" s="141"/>
      <c r="AJ32" s="145"/>
      <c r="AK32" s="145"/>
      <c r="AL32" s="145"/>
      <c r="AM32" s="142">
        <f>AG32*'1. Standard_Cost'!$B$25+'Incremental_Cost Year 6'!AH32*'1. Standard_Cost'!$C$25+'Incremental_Cost Year 6'!AI32*'1. Standard_Cost'!$D$25+'Incremental_Cost Year 6'!AJ32+'Incremental_Cost Year 6'!AL32+AK32</f>
        <v>0</v>
      </c>
      <c r="AN32" s="142">
        <f>AM32*'1. Standard_Cost'!$C$29</f>
        <v>0</v>
      </c>
      <c r="AO32" s="160"/>
      <c r="AQ32" s="20">
        <f t="shared" si="24"/>
        <v>4495284</v>
      </c>
      <c r="AR32" s="20">
        <f t="shared" si="25"/>
        <v>2400000</v>
      </c>
      <c r="AS32" s="20">
        <f t="shared" si="26"/>
        <v>0</v>
      </c>
      <c r="AT32" s="20">
        <f t="shared" si="27"/>
        <v>6895284</v>
      </c>
      <c r="AU32" s="24">
        <v>6895284</v>
      </c>
      <c r="AV32" s="24"/>
      <c r="AW32" s="24"/>
      <c r="AX32" s="24"/>
      <c r="AY32" s="24"/>
      <c r="AZ32" s="24"/>
      <c r="BA32" s="24"/>
      <c r="BB32" s="25">
        <f t="shared" si="16"/>
        <v>0</v>
      </c>
    </row>
    <row r="33" spans="1:54" ht="171.6" outlineLevel="2">
      <c r="A33" s="132"/>
      <c r="B33" s="136"/>
      <c r="C33" s="38"/>
      <c r="D33" s="84"/>
      <c r="E33" s="84"/>
      <c r="F33" s="84"/>
      <c r="G33" s="83"/>
      <c r="H33" s="209" t="s">
        <v>560</v>
      </c>
      <c r="I33" s="138" t="s">
        <v>4</v>
      </c>
      <c r="J33" s="139">
        <v>0.5</v>
      </c>
      <c r="K33" s="139">
        <v>2</v>
      </c>
      <c r="L33" s="140">
        <f>IF(I33&lt;&gt;0,((VLOOKUP(I33,'1. Standard_Cost'!$B$4:$D$9,2)+VLOOKUP(I33,'1. Standard_Cost'!$B$4:$D$9,3))*J33*K33),"0")</f>
        <v>80750</v>
      </c>
      <c r="M33" s="175">
        <f>L33*'1. Standard_Cost'!$F$4</f>
        <v>13485.25</v>
      </c>
      <c r="N33" s="141"/>
      <c r="O33" s="141"/>
      <c r="P33" s="141"/>
      <c r="Q33" s="141"/>
      <c r="R33" s="142">
        <f>'1. Standard_Cost'!$B$13*N33*P33</f>
        <v>0</v>
      </c>
      <c r="S33" s="142">
        <f>N33*O33*P33*'1. Standard_Cost'!$C$13</f>
        <v>0</v>
      </c>
      <c r="T33" s="142">
        <f>N33*P33*Q33*'1. Standard_Cost'!$D$13</f>
        <v>0</v>
      </c>
      <c r="U33" s="142">
        <f>N33*O33*'1. Standard_Cost'!$E$13</f>
        <v>0</v>
      </c>
      <c r="V33" s="141"/>
      <c r="W33" s="141"/>
      <c r="X33" s="141"/>
      <c r="Y33" s="142">
        <f>+V33*((X33*'1. Standard_Cost'!$B$17)+(W33*X33*'1. Standard_Cost'!$C$17))</f>
        <v>0</v>
      </c>
      <c r="Z33" s="141"/>
      <c r="AA33" s="141">
        <v>15</v>
      </c>
      <c r="AB33" s="142">
        <f>+Z33*'1. Standard_Cost'!$B$21+AA33*'1. Standard_Cost'!$C$21</f>
        <v>285000</v>
      </c>
      <c r="AC33" s="143">
        <f>1000*10</f>
        <v>10000</v>
      </c>
      <c r="AD33" s="144"/>
      <c r="AE33" s="142">
        <f>SUM(AD33,AC33,AB33,Y33,U33,T33,S33,R33)*'1. Standard_Cost'!$B$29</f>
        <v>59000</v>
      </c>
      <c r="AF33" s="142">
        <f t="shared" si="23"/>
        <v>354000</v>
      </c>
      <c r="AG33" s="141"/>
      <c r="AH33" s="141"/>
      <c r="AI33" s="141"/>
      <c r="AJ33" s="145"/>
      <c r="AK33" s="145"/>
      <c r="AL33" s="145"/>
      <c r="AM33" s="142">
        <f>AG33*'1. Standard_Cost'!$B$25+'Incremental_Cost Year 6'!AH33*'1. Standard_Cost'!$C$25+'Incremental_Cost Year 6'!AI33*'1. Standard_Cost'!$D$25+'Incremental_Cost Year 6'!AJ33+'Incremental_Cost Year 6'!AL33+AK33</f>
        <v>0</v>
      </c>
      <c r="AN33" s="142">
        <f>AM33*'1. Standard_Cost'!$C$29</f>
        <v>0</v>
      </c>
      <c r="AO33" s="160"/>
      <c r="AQ33" s="20">
        <f t="shared" si="24"/>
        <v>94235.25</v>
      </c>
      <c r="AR33" s="20">
        <f t="shared" si="25"/>
        <v>354000</v>
      </c>
      <c r="AS33" s="20">
        <f t="shared" si="26"/>
        <v>0</v>
      </c>
      <c r="AT33" s="20">
        <f t="shared" si="27"/>
        <v>448235.25</v>
      </c>
      <c r="AU33" s="24">
        <v>448235</v>
      </c>
      <c r="AV33" s="24"/>
      <c r="AW33" s="24"/>
      <c r="AX33" s="24"/>
      <c r="AY33" s="24"/>
      <c r="AZ33" s="24"/>
      <c r="BA33" s="24"/>
      <c r="BB33" s="25">
        <f t="shared" si="16"/>
        <v>-0.25</v>
      </c>
    </row>
    <row r="34" spans="1:54" outlineLevel="2">
      <c r="A34" s="132"/>
      <c r="B34" s="136"/>
      <c r="C34" s="38"/>
      <c r="D34" s="84"/>
      <c r="E34" s="84"/>
      <c r="F34" s="84"/>
      <c r="G34" s="83"/>
      <c r="H34" s="210" t="s">
        <v>180</v>
      </c>
      <c r="I34" s="138"/>
      <c r="J34" s="139"/>
      <c r="K34" s="139"/>
      <c r="L34" s="140" t="str">
        <f>IF(I34&lt;&gt;0,((VLOOKUP(I34,'1. Standard_Cost'!$B$4:$D$9,2)+VLOOKUP(I34,'1. Standard_Cost'!$B$4:$D$9,3))*J34*K34),"0")</f>
        <v>0</v>
      </c>
      <c r="M34" s="140">
        <f>L34*'1. Standard_Cost'!$F$4</f>
        <v>0</v>
      </c>
      <c r="N34" s="141"/>
      <c r="O34" s="141"/>
      <c r="P34" s="141"/>
      <c r="Q34" s="141"/>
      <c r="R34" s="142">
        <f>'1. Standard_Cost'!$B$13*N34*P34</f>
        <v>0</v>
      </c>
      <c r="S34" s="142">
        <f>N34*O34*P34*'1. Standard_Cost'!$C$13</f>
        <v>0</v>
      </c>
      <c r="T34" s="142">
        <f>N34*P34*Q34*'1. Standard_Cost'!$D$13</f>
        <v>0</v>
      </c>
      <c r="U34" s="142">
        <f>N34*O34*'1. Standard_Cost'!$E$13</f>
        <v>0</v>
      </c>
      <c r="V34" s="141"/>
      <c r="W34" s="141"/>
      <c r="X34" s="141"/>
      <c r="Y34" s="142">
        <f>+V34*((X34*'1. Standard_Cost'!$B$17)+(W34*X34*'1. Standard_Cost'!$C$17))</f>
        <v>0</v>
      </c>
      <c r="Z34" s="141"/>
      <c r="AA34" s="141"/>
      <c r="AB34" s="142">
        <f>+Z34*'1. Standard_Cost'!$B$21+AA34*'1. Standard_Cost'!$C$21</f>
        <v>0</v>
      </c>
      <c r="AC34" s="143"/>
      <c r="AD34" s="144"/>
      <c r="AE34" s="142">
        <f>SUM(AD34,AC34,AB34,Y34,U34,T34,S34,R34)*'1. Standard_Cost'!$B$29</f>
        <v>0</v>
      </c>
      <c r="AF34" s="142">
        <f t="shared" si="23"/>
        <v>0</v>
      </c>
      <c r="AG34" s="141"/>
      <c r="AH34" s="141"/>
      <c r="AI34" s="141"/>
      <c r="AJ34" s="145"/>
      <c r="AK34" s="145"/>
      <c r="AL34" s="145"/>
      <c r="AM34" s="142">
        <f>AG34*'1. Standard_Cost'!$B$25+'Incremental_Cost Year 6'!AH34*'1. Standard_Cost'!$C$25+'Incremental_Cost Year 6'!AI34*'1. Standard_Cost'!$D$25+'Incremental_Cost Year 6'!AJ34+'Incremental_Cost Year 6'!AL34+AK34</f>
        <v>0</v>
      </c>
      <c r="AN34" s="142">
        <f>AM34*'1. Standard_Cost'!$C$29</f>
        <v>0</v>
      </c>
      <c r="AO34" s="160"/>
      <c r="AQ34" s="20">
        <f t="shared" si="24"/>
        <v>0</v>
      </c>
      <c r="AR34" s="20">
        <f t="shared" si="25"/>
        <v>0</v>
      </c>
      <c r="AS34" s="20">
        <f t="shared" si="26"/>
        <v>0</v>
      </c>
      <c r="AT34" s="20">
        <f t="shared" si="27"/>
        <v>0</v>
      </c>
      <c r="AU34" s="24"/>
      <c r="AV34" s="24"/>
      <c r="AW34" s="24"/>
      <c r="AX34" s="24"/>
      <c r="AY34" s="24"/>
      <c r="AZ34" s="24"/>
      <c r="BA34" s="24"/>
      <c r="BB34" s="25">
        <f t="shared" si="16"/>
        <v>0</v>
      </c>
    </row>
    <row r="35" spans="1:54" ht="55.2" outlineLevel="1">
      <c r="A35" s="132"/>
      <c r="B35" s="136"/>
      <c r="C35" s="38"/>
      <c r="D35" s="46" t="s">
        <v>581</v>
      </c>
      <c r="E35" s="86" t="s">
        <v>398</v>
      </c>
      <c r="F35" s="88" t="s">
        <v>435</v>
      </c>
      <c r="G35" s="88" t="s">
        <v>434</v>
      </c>
      <c r="H35" s="180" t="s">
        <v>54</v>
      </c>
      <c r="I35" s="146"/>
      <c r="J35" s="146"/>
      <c r="K35" s="146"/>
      <c r="L35" s="147">
        <f>SUM(L31:L34)</f>
        <v>9068750</v>
      </c>
      <c r="M35" s="147">
        <f>SUM(M31:M34)</f>
        <v>1514481.25</v>
      </c>
      <c r="N35" s="146"/>
      <c r="O35" s="146"/>
      <c r="P35" s="146"/>
      <c r="Q35" s="146"/>
      <c r="R35" s="147">
        <f t="shared" ref="R35:U35" si="28">SUM(R31:R34)</f>
        <v>0</v>
      </c>
      <c r="S35" s="147">
        <f t="shared" si="28"/>
        <v>0</v>
      </c>
      <c r="T35" s="147">
        <f t="shared" si="28"/>
        <v>0</v>
      </c>
      <c r="U35" s="147">
        <f t="shared" si="28"/>
        <v>0</v>
      </c>
      <c r="V35" s="146"/>
      <c r="W35" s="146"/>
      <c r="X35" s="146"/>
      <c r="Y35" s="147">
        <f>SUM(Y31:Y34)</f>
        <v>0</v>
      </c>
      <c r="Z35" s="146"/>
      <c r="AA35" s="146"/>
      <c r="AB35" s="147">
        <f t="shared" ref="AB35:AF35" si="29">SUM(AB31:AB34)</f>
        <v>285000</v>
      </c>
      <c r="AC35" s="147">
        <f t="shared" si="29"/>
        <v>9726000</v>
      </c>
      <c r="AD35" s="147">
        <f t="shared" si="29"/>
        <v>0</v>
      </c>
      <c r="AE35" s="147">
        <f t="shared" si="29"/>
        <v>2002200</v>
      </c>
      <c r="AF35" s="147">
        <f t="shared" si="29"/>
        <v>12013200</v>
      </c>
      <c r="AG35" s="146"/>
      <c r="AH35" s="146"/>
      <c r="AI35" s="146"/>
      <c r="AJ35" s="147">
        <f t="shared" ref="AJ35:AN35" si="30">SUM(AJ31:AJ34)</f>
        <v>0</v>
      </c>
      <c r="AK35" s="147">
        <f t="shared" si="30"/>
        <v>0</v>
      </c>
      <c r="AL35" s="147">
        <f t="shared" si="30"/>
        <v>0</v>
      </c>
      <c r="AM35" s="147">
        <f t="shared" si="30"/>
        <v>0</v>
      </c>
      <c r="AN35" s="147">
        <f t="shared" si="30"/>
        <v>0</v>
      </c>
      <c r="AO35" s="166"/>
      <c r="AP35" s="32"/>
      <c r="AQ35" s="147">
        <f>SUM(AQ31:AQ34)</f>
        <v>10583231.25</v>
      </c>
      <c r="AR35" s="147">
        <f t="shared" ref="AR35:BB35" si="31">SUM(AR31:AR34)</f>
        <v>12013200</v>
      </c>
      <c r="AS35" s="147">
        <f t="shared" si="31"/>
        <v>0</v>
      </c>
      <c r="AT35" s="147">
        <f t="shared" si="31"/>
        <v>22596431.25</v>
      </c>
      <c r="AU35" s="147">
        <f t="shared" si="31"/>
        <v>22596431</v>
      </c>
      <c r="AV35" s="147">
        <f t="shared" si="31"/>
        <v>0</v>
      </c>
      <c r="AW35" s="147">
        <f t="shared" si="31"/>
        <v>0</v>
      </c>
      <c r="AX35" s="147">
        <f t="shared" si="31"/>
        <v>0</v>
      </c>
      <c r="AY35" s="147">
        <f t="shared" si="31"/>
        <v>0</v>
      </c>
      <c r="AZ35" s="147">
        <f t="shared" si="31"/>
        <v>0</v>
      </c>
      <c r="BA35" s="147">
        <f t="shared" si="31"/>
        <v>0</v>
      </c>
      <c r="BB35" s="147">
        <f t="shared" si="31"/>
        <v>-0.25</v>
      </c>
    </row>
    <row r="36" spans="1:54" ht="156" outlineLevel="2">
      <c r="A36" s="132"/>
      <c r="B36" s="136"/>
      <c r="C36" s="38"/>
      <c r="D36" s="137"/>
      <c r="E36" s="137"/>
      <c r="F36" s="87"/>
      <c r="G36" s="82"/>
      <c r="H36" s="209" t="s">
        <v>563</v>
      </c>
      <c r="I36" s="138" t="s">
        <v>436</v>
      </c>
      <c r="J36" s="139">
        <v>12</v>
      </c>
      <c r="K36" s="139">
        <v>4.2</v>
      </c>
      <c r="L36" s="140">
        <f>IF(I36&lt;&gt;0,((VLOOKUP(I36,'1. Standard_Cost'!$B$4:$D$9,2)+VLOOKUP(I36,'1. Standard_Cost'!$B$4:$D$9,3))*J36*K36),"0")</f>
        <v>2696400</v>
      </c>
      <c r="M36" s="140">
        <f>L36*'1. Standard_Cost'!$F$4</f>
        <v>450298.80000000005</v>
      </c>
      <c r="N36" s="141">
        <v>0</v>
      </c>
      <c r="O36" s="141">
        <v>0</v>
      </c>
      <c r="P36" s="141">
        <v>0</v>
      </c>
      <c r="Q36" s="141"/>
      <c r="R36" s="142">
        <f>'1. Standard_Cost'!$B$13*N36*P36</f>
        <v>0</v>
      </c>
      <c r="S36" s="142">
        <f>N36*O36*P36*'1. Standard_Cost'!$C$13</f>
        <v>0</v>
      </c>
      <c r="T36" s="142">
        <f>N36*P36*Q36*'1. Standard_Cost'!$D$13</f>
        <v>0</v>
      </c>
      <c r="U36" s="142">
        <f>N36*O36*'1. Standard_Cost'!$E$13</f>
        <v>0</v>
      </c>
      <c r="V36" s="141"/>
      <c r="W36" s="141"/>
      <c r="X36" s="141"/>
      <c r="Y36" s="142">
        <f>+V36*((X36*'1. Standard_Cost'!$B$17)+(W36*X36*'1. Standard_Cost'!$C$17))</f>
        <v>0</v>
      </c>
      <c r="Z36" s="141"/>
      <c r="AA36" s="141"/>
      <c r="AB36" s="142">
        <f>+Z36*'1. Standard_Cost'!$B$21+AA36*'1. Standard_Cost'!$C$21</f>
        <v>0</v>
      </c>
      <c r="AC36" s="143">
        <f>1000*20+50000</f>
        <v>70000</v>
      </c>
      <c r="AD36" s="144"/>
      <c r="AE36" s="142">
        <f>SUM(AD36,AC36,AB36,Y36,U36,T36,S36,R36)*'1. Standard_Cost'!$B$29</f>
        <v>14000</v>
      </c>
      <c r="AF36" s="142">
        <f t="shared" ref="AF36:AF39" si="32">SUM(AE36,AD36,AC36,AB36,Y36,U36,T36,S36,R36)</f>
        <v>84000</v>
      </c>
      <c r="AG36" s="141"/>
      <c r="AH36" s="141"/>
      <c r="AI36" s="141"/>
      <c r="AJ36" s="145"/>
      <c r="AK36" s="145"/>
      <c r="AL36" s="145"/>
      <c r="AM36" s="142">
        <f>AG36*'1. Standard_Cost'!$B$25+'Incremental_Cost Year 6'!AH36*'1. Standard_Cost'!$C$25+'Incremental_Cost Year 6'!AI36*'1. Standard_Cost'!$D$25+'Incremental_Cost Year 6'!AJ36+'Incremental_Cost Year 6'!AL36+AK36</f>
        <v>0</v>
      </c>
      <c r="AN36" s="142">
        <f>AM36*'1. Standard_Cost'!$C$29</f>
        <v>0</v>
      </c>
      <c r="AO36" s="160"/>
      <c r="AQ36" s="20">
        <f t="shared" ref="AQ36:AQ39" si="33">L36+M36</f>
        <v>3146698.8</v>
      </c>
      <c r="AR36" s="20">
        <f t="shared" ref="AR36:AR39" si="34">AF36</f>
        <v>84000</v>
      </c>
      <c r="AS36" s="20">
        <f t="shared" ref="AS36:AS39" si="35">AM36+AN36</f>
        <v>0</v>
      </c>
      <c r="AT36" s="20">
        <f t="shared" ref="AT36:AT39" si="36">SUM(AQ36,AR36,AS36)</f>
        <v>3230698.8</v>
      </c>
      <c r="AU36" s="24">
        <f>AT36</f>
        <v>3230698.8</v>
      </c>
      <c r="AV36" s="24"/>
      <c r="AW36" s="24"/>
      <c r="AX36" s="24"/>
      <c r="AY36" s="24"/>
      <c r="AZ36" s="24"/>
      <c r="BA36" s="24"/>
      <c r="BB36" s="25">
        <f t="shared" si="16"/>
        <v>0</v>
      </c>
    </row>
    <row r="37" spans="1:54" ht="156" customHeight="1" outlineLevel="1">
      <c r="A37" s="132"/>
      <c r="B37" s="136"/>
      <c r="C37" s="38"/>
      <c r="D37" s="84"/>
      <c r="E37" s="84"/>
      <c r="F37" s="84"/>
      <c r="G37" s="83"/>
      <c r="H37" s="209" t="s">
        <v>467</v>
      </c>
      <c r="I37" s="138" t="s">
        <v>5</v>
      </c>
      <c r="J37" s="139">
        <v>6</v>
      </c>
      <c r="K37" s="139">
        <v>4</v>
      </c>
      <c r="L37" s="140">
        <f>IF(I37&lt;&gt;0,((VLOOKUP(I37,'1. Standard_Cost'!$B$4:$D$9,2)+VLOOKUP(I37,'1. Standard_Cost'!$B$4:$D$9,3))*J37*K37),"0")</f>
        <v>1696800</v>
      </c>
      <c r="M37" s="140">
        <f>L37*'1. Standard_Cost'!$F$4</f>
        <v>283365.60000000003</v>
      </c>
      <c r="N37" s="141">
        <v>0</v>
      </c>
      <c r="O37" s="141">
        <v>0</v>
      </c>
      <c r="P37" s="141">
        <v>0</v>
      </c>
      <c r="Q37" s="141"/>
      <c r="R37" s="142">
        <f>'1. Standard_Cost'!$B$13*N37*P37</f>
        <v>0</v>
      </c>
      <c r="S37" s="142">
        <f>N37*O37*P37*'1. Standard_Cost'!$C$13</f>
        <v>0</v>
      </c>
      <c r="T37" s="142">
        <f>N37*P37*Q37*'1. Standard_Cost'!$D$13</f>
        <v>0</v>
      </c>
      <c r="U37" s="142">
        <f>N37*O37*'1. Standard_Cost'!$F$13</f>
        <v>0</v>
      </c>
      <c r="V37" s="141"/>
      <c r="W37" s="141"/>
      <c r="X37" s="141"/>
      <c r="Y37" s="142">
        <f>+V37*((X37*'1. Standard_Cost'!$B$17)+(W37*X37*'1. Standard_Cost'!$C$17))</f>
        <v>0</v>
      </c>
      <c r="Z37" s="141"/>
      <c r="AA37" s="141"/>
      <c r="AB37" s="142">
        <f>+Z37*'1. Standard_Cost'!$B$21+AA37*'1. Standard_Cost'!$C$21</f>
        <v>0</v>
      </c>
      <c r="AC37" s="143">
        <v>400000</v>
      </c>
      <c r="AD37" s="144"/>
      <c r="AE37" s="142">
        <f>SUM(AD37,AC37,AB37,Y37,U37,T37,S37,R37)*'1. Standard_Cost'!$B$29</f>
        <v>80000</v>
      </c>
      <c r="AF37" s="142">
        <f t="shared" si="32"/>
        <v>480000</v>
      </c>
      <c r="AG37" s="141"/>
      <c r="AH37" s="141"/>
      <c r="AI37" s="141"/>
      <c r="AJ37" s="145"/>
      <c r="AK37" s="145"/>
      <c r="AL37" s="145"/>
      <c r="AM37" s="142">
        <f>AG37*'1. Standard_Cost'!$B$25+'Incremental_Cost Year 6'!AH37*'1. Standard_Cost'!$C$25+'Incremental_Cost Year 6'!AI37*'1. Standard_Cost'!$D$25+'Incremental_Cost Year 6'!AJ37+'Incremental_Cost Year 6'!AL37+AK37</f>
        <v>0</v>
      </c>
      <c r="AN37" s="142">
        <f>AM37*'1. Standard_Cost'!$C$29</f>
        <v>0</v>
      </c>
      <c r="AO37" s="160"/>
      <c r="AQ37" s="20">
        <f t="shared" si="33"/>
        <v>1980165.6</v>
      </c>
      <c r="AR37" s="20">
        <f t="shared" si="34"/>
        <v>480000</v>
      </c>
      <c r="AS37" s="20">
        <f t="shared" si="35"/>
        <v>0</v>
      </c>
      <c r="AT37" s="20">
        <f t="shared" si="36"/>
        <v>2460165.6</v>
      </c>
      <c r="AU37" s="24">
        <f>AT37</f>
        <v>2460165.6</v>
      </c>
      <c r="AV37" s="24"/>
      <c r="AW37" s="24"/>
      <c r="AX37" s="24"/>
      <c r="AY37" s="24"/>
      <c r="AZ37" s="24"/>
      <c r="BA37" s="24"/>
      <c r="BB37" s="25">
        <f t="shared" si="16"/>
        <v>0</v>
      </c>
    </row>
    <row r="38" spans="1:54" ht="109.2" outlineLevel="2">
      <c r="A38" s="132"/>
      <c r="B38" s="136"/>
      <c r="C38" s="38"/>
      <c r="D38" s="84"/>
      <c r="E38" s="84"/>
      <c r="F38" s="84"/>
      <c r="G38" s="83"/>
      <c r="H38" s="209" t="s">
        <v>468</v>
      </c>
      <c r="I38" s="138" t="s">
        <v>436</v>
      </c>
      <c r="J38" s="139">
        <v>6</v>
      </c>
      <c r="K38" s="139">
        <v>3</v>
      </c>
      <c r="L38" s="140">
        <f>IF(I38&lt;&gt;0,((VLOOKUP(I38,'1. Standard_Cost'!$B$4:$D$9,2)+VLOOKUP(I38,'1. Standard_Cost'!$B$4:$D$9,3))*J38*K38),"0")</f>
        <v>963000</v>
      </c>
      <c r="M38" s="140">
        <f>L38*'1. Standard_Cost'!$F$4</f>
        <v>160821</v>
      </c>
      <c r="N38" s="141"/>
      <c r="O38" s="141"/>
      <c r="P38" s="141"/>
      <c r="Q38" s="141"/>
      <c r="R38" s="142">
        <f>'1. Standard_Cost'!$B$13*N38*P38</f>
        <v>0</v>
      </c>
      <c r="S38" s="142">
        <f>N38*O38*P38*'1. Standard_Cost'!$C$13</f>
        <v>0</v>
      </c>
      <c r="T38" s="142">
        <f>N38*P38*Q38*'1. Standard_Cost'!$D$13</f>
        <v>0</v>
      </c>
      <c r="U38" s="142">
        <f>N38*O38*'1. Standard_Cost'!$E$13</f>
        <v>0</v>
      </c>
      <c r="V38" s="141"/>
      <c r="W38" s="141"/>
      <c r="X38" s="141"/>
      <c r="Y38" s="142">
        <f>+V38*((X38*'1. Standard_Cost'!$B$17)+(W38*X38*'1. Standard_Cost'!$C$17))</f>
        <v>0</v>
      </c>
      <c r="Z38" s="141"/>
      <c r="AA38" s="141"/>
      <c r="AB38" s="142">
        <f>+Z38*'1. Standard_Cost'!$B$21+AA38*'1. Standard_Cost'!$C$21</f>
        <v>0</v>
      </c>
      <c r="AC38" s="143">
        <v>100000</v>
      </c>
      <c r="AD38" s="144"/>
      <c r="AE38" s="142">
        <f>SUM(AD38,AC38,AB38,Y38,U38,T38,S38,R38)*'1. Standard_Cost'!$B$29</f>
        <v>20000</v>
      </c>
      <c r="AF38" s="142">
        <f t="shared" si="32"/>
        <v>120000</v>
      </c>
      <c r="AG38" s="141"/>
      <c r="AH38" s="141"/>
      <c r="AI38" s="141"/>
      <c r="AJ38" s="145"/>
      <c r="AK38" s="145"/>
      <c r="AL38" s="145"/>
      <c r="AM38" s="142">
        <f>AG38*'1. Standard_Cost'!$B$25+'Incremental_Cost Year 6'!AH38*'1. Standard_Cost'!$C$25+'Incremental_Cost Year 6'!AI38*'1. Standard_Cost'!$D$25+'Incremental_Cost Year 6'!AJ38+'Incremental_Cost Year 6'!AL38+AK38</f>
        <v>0</v>
      </c>
      <c r="AN38" s="142">
        <f>AM38*'1. Standard_Cost'!$C$29</f>
        <v>0</v>
      </c>
      <c r="AO38" s="160"/>
      <c r="AQ38" s="20">
        <f t="shared" si="33"/>
        <v>1123821</v>
      </c>
      <c r="AR38" s="20">
        <f t="shared" si="34"/>
        <v>120000</v>
      </c>
      <c r="AS38" s="20">
        <f t="shared" si="35"/>
        <v>0</v>
      </c>
      <c r="AT38" s="20">
        <f t="shared" si="36"/>
        <v>1243821</v>
      </c>
      <c r="AU38" s="24">
        <f>AT38</f>
        <v>1243821</v>
      </c>
      <c r="AV38" s="24"/>
      <c r="AW38" s="24"/>
      <c r="AX38" s="24"/>
      <c r="AY38" s="24"/>
      <c r="AZ38" s="24"/>
      <c r="BA38" s="24"/>
      <c r="BB38" s="25">
        <f t="shared" si="16"/>
        <v>0</v>
      </c>
    </row>
    <row r="39" spans="1:54" ht="27.6" outlineLevel="2">
      <c r="A39" s="132"/>
      <c r="B39" s="136"/>
      <c r="C39" s="38"/>
      <c r="D39" s="84"/>
      <c r="E39" s="84"/>
      <c r="F39" s="84"/>
      <c r="G39" s="83"/>
      <c r="H39" s="210" t="s">
        <v>469</v>
      </c>
      <c r="I39" s="138" t="s">
        <v>436</v>
      </c>
      <c r="J39" s="139">
        <v>3</v>
      </c>
      <c r="K39" s="139">
        <v>2</v>
      </c>
      <c r="L39" s="140">
        <f>IF(I39&lt;&gt;0,((VLOOKUP(I39,'1. Standard_Cost'!$B$4:$D$9,2)+VLOOKUP(I39,'1. Standard_Cost'!$B$4:$D$9,3))*J39*K39),"0")</f>
        <v>321000</v>
      </c>
      <c r="M39" s="140">
        <f>L39*'1. Standard_Cost'!$F$4</f>
        <v>53607</v>
      </c>
      <c r="N39" s="141"/>
      <c r="O39" s="141"/>
      <c r="P39" s="141"/>
      <c r="Q39" s="141"/>
      <c r="R39" s="142">
        <f>'1. Standard_Cost'!$B$13*N39*P39</f>
        <v>0</v>
      </c>
      <c r="S39" s="142">
        <f>N39*O39*P39*'1. Standard_Cost'!$C$13</f>
        <v>0</v>
      </c>
      <c r="T39" s="142">
        <f>N39*P39*Q39*'1. Standard_Cost'!$D$13</f>
        <v>0</v>
      </c>
      <c r="U39" s="142">
        <f>N39*O39*'1. Standard_Cost'!$E$13</f>
        <v>0</v>
      </c>
      <c r="V39" s="141"/>
      <c r="W39" s="141"/>
      <c r="X39" s="141"/>
      <c r="Y39" s="142">
        <f>+V39*((X39*'1. Standard_Cost'!$B$17)+(W39*X39*'1. Standard_Cost'!$C$17))</f>
        <v>0</v>
      </c>
      <c r="Z39" s="141"/>
      <c r="AA39" s="141"/>
      <c r="AB39" s="142">
        <f>+Z39*'1. Standard_Cost'!$B$21+AA39*'1. Standard_Cost'!$C$21</f>
        <v>0</v>
      </c>
      <c r="AC39" s="143">
        <v>50000</v>
      </c>
      <c r="AD39" s="144"/>
      <c r="AE39" s="142">
        <f>SUM(AD39,AC39,AB39,Y39,U39,T39,S39,R39)*'1. Standard_Cost'!$B$29</f>
        <v>10000</v>
      </c>
      <c r="AF39" s="142">
        <f t="shared" si="32"/>
        <v>60000</v>
      </c>
      <c r="AG39" s="141"/>
      <c r="AH39" s="141"/>
      <c r="AI39" s="141"/>
      <c r="AJ39" s="145"/>
      <c r="AK39" s="145"/>
      <c r="AL39" s="145"/>
      <c r="AM39" s="142">
        <f>AG39*'1. Standard_Cost'!$B$25+'Incremental_Cost Year 6'!AH39*'1. Standard_Cost'!$C$25+'Incremental_Cost Year 6'!AI39*'1. Standard_Cost'!$D$25+'Incremental_Cost Year 6'!AJ39+'Incremental_Cost Year 6'!AL39+AK39</f>
        <v>0</v>
      </c>
      <c r="AN39" s="142">
        <f>AM39*'1. Standard_Cost'!$C$29</f>
        <v>0</v>
      </c>
      <c r="AO39" s="160"/>
      <c r="AQ39" s="20">
        <f t="shared" si="33"/>
        <v>374607</v>
      </c>
      <c r="AR39" s="20">
        <f t="shared" si="34"/>
        <v>60000</v>
      </c>
      <c r="AS39" s="20">
        <f t="shared" si="35"/>
        <v>0</v>
      </c>
      <c r="AT39" s="20">
        <f t="shared" si="36"/>
        <v>434607</v>
      </c>
      <c r="AU39" s="24">
        <f>AT39</f>
        <v>434607</v>
      </c>
      <c r="AV39" s="24"/>
      <c r="AW39" s="24"/>
      <c r="AX39" s="24"/>
      <c r="AY39" s="24"/>
      <c r="AZ39" s="24"/>
      <c r="BA39" s="24"/>
      <c r="BB39" s="25">
        <f t="shared" si="16"/>
        <v>0</v>
      </c>
    </row>
    <row r="40" spans="1:54" ht="55.2" outlineLevel="1">
      <c r="A40" s="132"/>
      <c r="B40" s="136"/>
      <c r="C40" s="38"/>
      <c r="D40" s="46" t="s">
        <v>581</v>
      </c>
      <c r="E40" s="86" t="s">
        <v>399</v>
      </c>
      <c r="F40" s="88" t="s">
        <v>437</v>
      </c>
      <c r="G40" s="89" t="s">
        <v>434</v>
      </c>
      <c r="H40" s="180" t="s">
        <v>400</v>
      </c>
      <c r="I40" s="146"/>
      <c r="J40" s="146"/>
      <c r="K40" s="146"/>
      <c r="L40" s="147">
        <f>SUM(L36:L39)</f>
        <v>5677200</v>
      </c>
      <c r="M40" s="147">
        <f>SUM(M36:M39)</f>
        <v>948092.40000000014</v>
      </c>
      <c r="N40" s="146"/>
      <c r="O40" s="146"/>
      <c r="P40" s="146"/>
      <c r="Q40" s="146"/>
      <c r="R40" s="147">
        <f t="shared" ref="R40:U40" si="37">SUM(R36:R39)</f>
        <v>0</v>
      </c>
      <c r="S40" s="147">
        <f t="shared" si="37"/>
        <v>0</v>
      </c>
      <c r="T40" s="147">
        <f t="shared" si="37"/>
        <v>0</v>
      </c>
      <c r="U40" s="147">
        <f t="shared" si="37"/>
        <v>0</v>
      </c>
      <c r="V40" s="146"/>
      <c r="W40" s="146"/>
      <c r="X40" s="146"/>
      <c r="Y40" s="147">
        <f>SUM(Y36:Y39)</f>
        <v>0</v>
      </c>
      <c r="Z40" s="146"/>
      <c r="AA40" s="146"/>
      <c r="AB40" s="147">
        <f t="shared" ref="AB40:AF40" si="38">SUM(AB36:AB39)</f>
        <v>0</v>
      </c>
      <c r="AC40" s="147">
        <f t="shared" si="38"/>
        <v>620000</v>
      </c>
      <c r="AD40" s="147">
        <f t="shared" si="38"/>
        <v>0</v>
      </c>
      <c r="AE40" s="147">
        <f t="shared" si="38"/>
        <v>124000</v>
      </c>
      <c r="AF40" s="147">
        <f t="shared" si="38"/>
        <v>744000</v>
      </c>
      <c r="AG40" s="146"/>
      <c r="AH40" s="146"/>
      <c r="AI40" s="146"/>
      <c r="AJ40" s="147">
        <f t="shared" ref="AJ40:AN40" si="39">SUM(AJ36:AJ39)</f>
        <v>0</v>
      </c>
      <c r="AK40" s="147">
        <f t="shared" si="39"/>
        <v>0</v>
      </c>
      <c r="AL40" s="147">
        <f t="shared" si="39"/>
        <v>0</v>
      </c>
      <c r="AM40" s="147">
        <f t="shared" si="39"/>
        <v>0</v>
      </c>
      <c r="AN40" s="147">
        <f t="shared" si="39"/>
        <v>0</v>
      </c>
      <c r="AO40" s="166"/>
      <c r="AP40" s="32"/>
      <c r="AQ40" s="147">
        <f t="shared" ref="AQ40:BB40" si="40">SUM(AQ36:AQ39)</f>
        <v>6625292.4000000004</v>
      </c>
      <c r="AR40" s="147">
        <f t="shared" si="40"/>
        <v>744000</v>
      </c>
      <c r="AS40" s="147">
        <f t="shared" si="40"/>
        <v>0</v>
      </c>
      <c r="AT40" s="147">
        <f t="shared" si="40"/>
        <v>7369292.4000000004</v>
      </c>
      <c r="AU40" s="147">
        <f t="shared" si="40"/>
        <v>7369292.4000000004</v>
      </c>
      <c r="AV40" s="147">
        <f t="shared" si="40"/>
        <v>0</v>
      </c>
      <c r="AW40" s="147">
        <f t="shared" si="40"/>
        <v>0</v>
      </c>
      <c r="AX40" s="147">
        <f t="shared" si="40"/>
        <v>0</v>
      </c>
      <c r="AY40" s="147">
        <f t="shared" si="40"/>
        <v>0</v>
      </c>
      <c r="AZ40" s="147">
        <f t="shared" si="40"/>
        <v>0</v>
      </c>
      <c r="BA40" s="147">
        <f t="shared" si="40"/>
        <v>0</v>
      </c>
      <c r="BB40" s="147">
        <f t="shared" si="40"/>
        <v>0</v>
      </c>
    </row>
    <row r="41" spans="1:54" s="39" customFormat="1">
      <c r="A41" s="148"/>
      <c r="B41" s="149"/>
      <c r="C41" s="224" t="s">
        <v>401</v>
      </c>
      <c r="D41" s="224"/>
      <c r="E41" s="225"/>
      <c r="F41" s="69"/>
      <c r="G41" s="69"/>
      <c r="H41" s="181" t="s">
        <v>67</v>
      </c>
      <c r="I41" s="150"/>
      <c r="J41" s="150"/>
      <c r="K41" s="150"/>
      <c r="L41" s="151">
        <f>SUM(L50,L57)</f>
        <v>1211250</v>
      </c>
      <c r="M41" s="151">
        <f>SUM(M50,M57)</f>
        <v>202278.75</v>
      </c>
      <c r="N41" s="151"/>
      <c r="O41" s="150"/>
      <c r="P41" s="150"/>
      <c r="Q41" s="150"/>
      <c r="R41" s="151">
        <f t="shared" ref="R41:U41" si="41">SUM(R50,R57)</f>
        <v>900000</v>
      </c>
      <c r="S41" s="151">
        <f t="shared" si="41"/>
        <v>705000</v>
      </c>
      <c r="T41" s="151">
        <f t="shared" si="41"/>
        <v>0</v>
      </c>
      <c r="U41" s="151">
        <f t="shared" si="41"/>
        <v>0</v>
      </c>
      <c r="V41" s="150"/>
      <c r="W41" s="150"/>
      <c r="X41" s="150"/>
      <c r="Y41" s="151">
        <f t="shared" ref="Y41" si="42">SUM(Y50,Y57)</f>
        <v>0</v>
      </c>
      <c r="Z41" s="151"/>
      <c r="AA41" s="150"/>
      <c r="AB41" s="151">
        <f t="shared" ref="AB41:AF41" si="43">SUM(AB50,AB57)</f>
        <v>855000</v>
      </c>
      <c r="AC41" s="151">
        <f t="shared" si="43"/>
        <v>46000</v>
      </c>
      <c r="AD41" s="151">
        <f t="shared" si="43"/>
        <v>0</v>
      </c>
      <c r="AE41" s="151">
        <f t="shared" si="43"/>
        <v>501200</v>
      </c>
      <c r="AF41" s="151">
        <f t="shared" si="43"/>
        <v>3007200</v>
      </c>
      <c r="AG41" s="151"/>
      <c r="AH41" s="150"/>
      <c r="AI41" s="150"/>
      <c r="AJ41" s="151">
        <f t="shared" ref="AJ41:AN41" si="44">SUM(AJ50,AJ57)</f>
        <v>0</v>
      </c>
      <c r="AK41" s="151">
        <f t="shared" si="44"/>
        <v>0</v>
      </c>
      <c r="AL41" s="151">
        <f t="shared" si="44"/>
        <v>0</v>
      </c>
      <c r="AM41" s="151">
        <f>SUM(AM50,AM57)</f>
        <v>0</v>
      </c>
      <c r="AN41" s="151">
        <f t="shared" si="44"/>
        <v>0</v>
      </c>
      <c r="AO41" s="167"/>
      <c r="AP41" s="40"/>
      <c r="AQ41" s="151">
        <f t="shared" ref="AQ41:BB41" si="45">SUM(AQ50,AQ57)</f>
        <v>1413528.75</v>
      </c>
      <c r="AR41" s="151">
        <f t="shared" si="45"/>
        <v>3007200</v>
      </c>
      <c r="AS41" s="151">
        <f t="shared" si="45"/>
        <v>0</v>
      </c>
      <c r="AT41" s="151">
        <f t="shared" si="45"/>
        <v>4420728.75</v>
      </c>
      <c r="AU41" s="151">
        <f t="shared" si="45"/>
        <v>2169528.75</v>
      </c>
      <c r="AV41" s="151">
        <f t="shared" si="45"/>
        <v>0</v>
      </c>
      <c r="AW41" s="151">
        <f t="shared" si="45"/>
        <v>0</v>
      </c>
      <c r="AX41" s="151">
        <f t="shared" si="45"/>
        <v>0</v>
      </c>
      <c r="AY41" s="151"/>
      <c r="AZ41" s="151">
        <f t="shared" si="45"/>
        <v>0</v>
      </c>
      <c r="BA41" s="151">
        <f t="shared" si="45"/>
        <v>0</v>
      </c>
      <c r="BB41" s="151">
        <f t="shared" si="45"/>
        <v>-2251200</v>
      </c>
    </row>
    <row r="42" spans="1:54" ht="46.8" outlineLevel="1">
      <c r="A42" s="132"/>
      <c r="B42" s="136"/>
      <c r="C42" s="38"/>
      <c r="D42" s="137"/>
      <c r="E42" s="137"/>
      <c r="F42" s="87"/>
      <c r="G42" s="82"/>
      <c r="H42" s="209" t="s">
        <v>446</v>
      </c>
      <c r="I42" s="138"/>
      <c r="J42" s="139"/>
      <c r="K42" s="139"/>
      <c r="L42" s="140" t="str">
        <f>IF(I42&lt;&gt;0,((VLOOKUP(I42,'1. Standard_Cost'!$B$4:$D$9,2)+VLOOKUP(I42,'1. Standard_Cost'!$B$4:$D$9,3))*J42*K42),"0")</f>
        <v>0</v>
      </c>
      <c r="M42" s="140">
        <f>L42*'1. Standard_Cost'!$F$4</f>
        <v>0</v>
      </c>
      <c r="N42" s="141"/>
      <c r="O42" s="141"/>
      <c r="P42" s="141"/>
      <c r="Q42" s="141"/>
      <c r="R42" s="142">
        <f>'1. Standard_Cost'!$B$13*N42*P42</f>
        <v>0</v>
      </c>
      <c r="S42" s="142">
        <f>N42*O42*P42*'1. Standard_Cost'!$C$13</f>
        <v>0</v>
      </c>
      <c r="T42" s="142">
        <f>N42*P42*Q42*'1. Standard_Cost'!$D$13</f>
        <v>0</v>
      </c>
      <c r="U42" s="142">
        <f>N42*O42*'1. Standard_Cost'!$E$13</f>
        <v>0</v>
      </c>
      <c r="V42" s="141"/>
      <c r="W42" s="141"/>
      <c r="X42" s="141"/>
      <c r="Y42" s="142">
        <f>+V42*((X42*'1. Standard_Cost'!$B$17)+(W42*X42*'1. Standard_Cost'!$C$17))</f>
        <v>0</v>
      </c>
      <c r="Z42" s="141"/>
      <c r="AA42" s="141">
        <v>0</v>
      </c>
      <c r="AB42" s="142">
        <f>+Z42*'1. Standard_Cost'!$B$21+AA42*'1. Standard_Cost'!$C$21</f>
        <v>0</v>
      </c>
      <c r="AC42" s="143">
        <v>0</v>
      </c>
      <c r="AD42" s="144"/>
      <c r="AE42" s="142">
        <f>SUM(AD42,AC42,AB42,Y42,U42,T42,S42,R42)*'1. Standard_Cost'!$B$29</f>
        <v>0</v>
      </c>
      <c r="AF42" s="142">
        <f t="shared" ref="AF42:AF49" si="46">SUM(AE42,AD42,AC42,AB42,Y42,U42,T42,S42,R42)</f>
        <v>0</v>
      </c>
      <c r="AG42" s="141"/>
      <c r="AH42" s="141"/>
      <c r="AI42" s="141"/>
      <c r="AJ42" s="145"/>
      <c r="AK42" s="145"/>
      <c r="AL42" s="145"/>
      <c r="AM42" s="142">
        <f>AG42*'1. Standard_Cost'!$B$25+'Incremental_Cost Year 6'!AH42*'1. Standard_Cost'!$C$25+'Incremental_Cost Year 6'!AI42*'1. Standard_Cost'!$D$25+'Incremental_Cost Year 6'!AJ42+'Incremental_Cost Year 6'!AL42+AK42</f>
        <v>0</v>
      </c>
      <c r="AN42" s="142">
        <f>AM42*'1. Standard_Cost'!$C$29</f>
        <v>0</v>
      </c>
      <c r="AO42" s="160"/>
      <c r="AQ42" s="20">
        <f t="shared" ref="AQ42:AQ49" si="47">L42+M42</f>
        <v>0</v>
      </c>
      <c r="AR42" s="20">
        <f t="shared" ref="AR42:AR49" si="48">AF42</f>
        <v>0</v>
      </c>
      <c r="AS42" s="20">
        <f t="shared" ref="AS42:AS49" si="49">AM42+AN42</f>
        <v>0</v>
      </c>
      <c r="AT42" s="20">
        <f t="shared" ref="AT42:AT49" si="50">SUM(AQ42,AR42,AS42)</f>
        <v>0</v>
      </c>
      <c r="AU42" s="24"/>
      <c r="AV42" s="24"/>
      <c r="AW42" s="24"/>
      <c r="AX42" s="24"/>
      <c r="AY42" s="24"/>
      <c r="AZ42" s="24"/>
      <c r="BA42" s="24"/>
      <c r="BB42" s="25">
        <f t="shared" ref="BB42:BB56" si="51">SUM(AU42:BA42)-AT42</f>
        <v>0</v>
      </c>
    </row>
    <row r="43" spans="1:54" ht="67.2" customHeight="1">
      <c r="A43" s="132"/>
      <c r="B43" s="136"/>
      <c r="C43" s="38"/>
      <c r="D43" s="84"/>
      <c r="E43" s="84"/>
      <c r="F43" s="84"/>
      <c r="G43" s="83"/>
      <c r="H43" s="209" t="s">
        <v>567</v>
      </c>
      <c r="I43" s="138"/>
      <c r="J43" s="139"/>
      <c r="K43" s="139"/>
      <c r="L43" s="140" t="str">
        <f>IF(I43&lt;&gt;0,((VLOOKUP(I43,'1. Standard_Cost'!$B$4:$D$9,2)+VLOOKUP(I43,'1. Standard_Cost'!$B$4:$D$9,3))*J43*K43),"0")</f>
        <v>0</v>
      </c>
      <c r="M43" s="140">
        <f>L43*'1. Standard_Cost'!$F$4</f>
        <v>0</v>
      </c>
      <c r="N43" s="141"/>
      <c r="O43" s="141"/>
      <c r="P43" s="141"/>
      <c r="Q43" s="141"/>
      <c r="R43" s="142">
        <f>'1. Standard_Cost'!$B$13*N43*P43</f>
        <v>0</v>
      </c>
      <c r="S43" s="142">
        <f>N43*O43*P43*'1. Standard_Cost'!$C$13</f>
        <v>0</v>
      </c>
      <c r="T43" s="142">
        <f>N43*P43*Q43*'1. Standard_Cost'!$D$13</f>
        <v>0</v>
      </c>
      <c r="U43" s="142">
        <f>N43*O43*'1. Standard_Cost'!$E$13</f>
        <v>0</v>
      </c>
      <c r="V43" s="141"/>
      <c r="W43" s="141"/>
      <c r="X43" s="141"/>
      <c r="Y43" s="142">
        <f>+V43*((X43*'1. Standard_Cost'!$B$17)+(W43*X43*'1. Standard_Cost'!$C$17))</f>
        <v>0</v>
      </c>
      <c r="Z43" s="141"/>
      <c r="AA43" s="141"/>
      <c r="AB43" s="142">
        <f>+Z43*'1. Standard_Cost'!$B$21+AA43*'1. Standard_Cost'!$C$21</f>
        <v>0</v>
      </c>
      <c r="AC43" s="143"/>
      <c r="AD43" s="144"/>
      <c r="AE43" s="142">
        <f>SUM(AD43,AC43,AB43,Y43,U43,T43,S43,R43)*'1. Standard_Cost'!$B$29</f>
        <v>0</v>
      </c>
      <c r="AF43" s="142">
        <f t="shared" si="46"/>
        <v>0</v>
      </c>
      <c r="AG43" s="141"/>
      <c r="AH43" s="141"/>
      <c r="AI43" s="141"/>
      <c r="AJ43" s="145"/>
      <c r="AK43" s="145"/>
      <c r="AL43" s="145"/>
      <c r="AM43" s="142">
        <f>AG43*'1. Standard_Cost'!$B$25+'Incremental_Cost Year 6'!AH43*'1. Standard_Cost'!$C$25+'Incremental_Cost Year 6'!AI43*'1. Standard_Cost'!$D$25+'Incremental_Cost Year 6'!AJ43+'Incremental_Cost Year 6'!AL43+AK43</f>
        <v>0</v>
      </c>
      <c r="AN43" s="142">
        <f>AM43*'1. Standard_Cost'!$C$29</f>
        <v>0</v>
      </c>
      <c r="AO43" s="160"/>
      <c r="AQ43" s="20">
        <f t="shared" si="47"/>
        <v>0</v>
      </c>
      <c r="AR43" s="20">
        <f t="shared" si="48"/>
        <v>0</v>
      </c>
      <c r="AS43" s="20">
        <f t="shared" si="49"/>
        <v>0</v>
      </c>
      <c r="AT43" s="20">
        <f t="shared" si="50"/>
        <v>0</v>
      </c>
      <c r="AU43" s="24"/>
      <c r="AV43" s="24"/>
      <c r="AW43" s="24"/>
      <c r="AX43" s="24"/>
      <c r="AY43" s="24"/>
      <c r="AZ43" s="24"/>
      <c r="BA43" s="24"/>
      <c r="BB43" s="25">
        <f t="shared" si="51"/>
        <v>0</v>
      </c>
    </row>
    <row r="44" spans="1:54" ht="36" customHeight="1" outlineLevel="2">
      <c r="A44" s="132"/>
      <c r="B44" s="136"/>
      <c r="C44" s="38"/>
      <c r="D44" s="84"/>
      <c r="E44" s="84"/>
      <c r="F44" s="84"/>
      <c r="G44" s="83"/>
      <c r="H44" s="211" t="s">
        <v>564</v>
      </c>
      <c r="I44" s="138"/>
      <c r="J44" s="139"/>
      <c r="K44" s="139"/>
      <c r="L44" s="140" t="str">
        <f>IF(I44&lt;&gt;0,((VLOOKUP(I44,'1. Standard_Cost'!$B$4:$D$9,2)+VLOOKUP(I44,'1. Standard_Cost'!$B$4:$D$9,3))*J44*K44),"0")</f>
        <v>0</v>
      </c>
      <c r="M44" s="140">
        <f>L44*'1. Standard_Cost'!$F$4</f>
        <v>0</v>
      </c>
      <c r="N44" s="141">
        <v>14</v>
      </c>
      <c r="O44" s="141">
        <v>1</v>
      </c>
      <c r="P44" s="141">
        <v>15</v>
      </c>
      <c r="Q44" s="141"/>
      <c r="R44" s="142">
        <f>'1. Standard_Cost'!$B$13*N44*P44</f>
        <v>420000</v>
      </c>
      <c r="S44" s="142">
        <f>N44*O44*P44*'1. Standard_Cost'!$C$13</f>
        <v>315000</v>
      </c>
      <c r="T44" s="142">
        <f>N44*P44*Q44*'1. Standard_Cost'!$D$13</f>
        <v>0</v>
      </c>
      <c r="U44" s="142">
        <f>N44*O44*'1. Standard_Cost'!$F$13</f>
        <v>0</v>
      </c>
      <c r="V44" s="141"/>
      <c r="W44" s="141"/>
      <c r="X44" s="141"/>
      <c r="Y44" s="142">
        <f>+V44*((X44*'1. Standard_Cost'!$B$17)+(W44*X44*'1. Standard_Cost'!$C$17))</f>
        <v>0</v>
      </c>
      <c r="Z44" s="141"/>
      <c r="AA44" s="141"/>
      <c r="AB44" s="142">
        <f>+Z44*'1. Standard_Cost'!$B$21+AA44*'1. Standard_Cost'!$C$21</f>
        <v>0</v>
      </c>
      <c r="AC44" s="143"/>
      <c r="AD44" s="144"/>
      <c r="AE44" s="142">
        <f>SUM(AD44,AC44,AB44,Y44,U44,T44,S44,R44)*'1. Standard_Cost'!$B$29</f>
        <v>147000</v>
      </c>
      <c r="AF44" s="142">
        <f t="shared" si="46"/>
        <v>882000</v>
      </c>
      <c r="AG44" s="141"/>
      <c r="AH44" s="141"/>
      <c r="AI44" s="141"/>
      <c r="AJ44" s="145"/>
      <c r="AK44" s="145"/>
      <c r="AL44" s="145"/>
      <c r="AM44" s="142">
        <f>AG44*'1. Standard_Cost'!$B$25+'Incremental_Cost Year 6'!AH44*'1. Standard_Cost'!$C$25+'Incremental_Cost Year 6'!AI44*'1. Standard_Cost'!$D$25+'Incremental_Cost Year 6'!AJ44+'Incremental_Cost Year 6'!AL44+AK44</f>
        <v>0</v>
      </c>
      <c r="AN44" s="142">
        <f>AM44*'1. Standard_Cost'!$C$29</f>
        <v>0</v>
      </c>
      <c r="AO44" s="160"/>
      <c r="AQ44" s="20">
        <f t="shared" si="47"/>
        <v>0</v>
      </c>
      <c r="AR44" s="20">
        <f t="shared" si="48"/>
        <v>882000</v>
      </c>
      <c r="AS44" s="20">
        <f t="shared" si="49"/>
        <v>0</v>
      </c>
      <c r="AT44" s="20">
        <f t="shared" si="50"/>
        <v>882000</v>
      </c>
      <c r="AU44" s="24"/>
      <c r="AV44" s="24"/>
      <c r="AW44" s="24"/>
      <c r="AX44" s="24"/>
      <c r="AY44" s="24"/>
      <c r="AZ44" s="24"/>
      <c r="BA44" s="24"/>
      <c r="BB44" s="25">
        <f t="shared" si="51"/>
        <v>-882000</v>
      </c>
    </row>
    <row r="45" spans="1:54" ht="27" customHeight="1" outlineLevel="2">
      <c r="A45" s="132"/>
      <c r="B45" s="136"/>
      <c r="C45" s="38"/>
      <c r="D45" s="84"/>
      <c r="E45" s="84"/>
      <c r="F45" s="84"/>
      <c r="G45" s="83"/>
      <c r="H45" s="211" t="s">
        <v>565</v>
      </c>
      <c r="I45" s="138"/>
      <c r="J45" s="139"/>
      <c r="K45" s="139"/>
      <c r="L45" s="140" t="str">
        <f>IF(I45&lt;&gt;0,((VLOOKUP(I45,'1. Standard_Cost'!$B$4:$D$9,2)+VLOOKUP(I45,'1. Standard_Cost'!$B$4:$D$9,3))*J45*K45),"0")</f>
        <v>0</v>
      </c>
      <c r="M45" s="140">
        <f>L45*'1. Standard_Cost'!$F$4</f>
        <v>0</v>
      </c>
      <c r="N45" s="141"/>
      <c r="O45" s="141"/>
      <c r="P45" s="141"/>
      <c r="Q45" s="141"/>
      <c r="R45" s="142">
        <f>'1. Standard_Cost'!$B$13*N45*P45</f>
        <v>0</v>
      </c>
      <c r="S45" s="142">
        <f>N45*O45*P45*'1. Standard_Cost'!$C$13</f>
        <v>0</v>
      </c>
      <c r="T45" s="142">
        <f>N45*P45*Q45*'1. Standard_Cost'!$D$13</f>
        <v>0</v>
      </c>
      <c r="U45" s="142">
        <f>N45*O45*'1. Standard_Cost'!$E$13</f>
        <v>0</v>
      </c>
      <c r="V45" s="141"/>
      <c r="W45" s="141"/>
      <c r="X45" s="141"/>
      <c r="Y45" s="142">
        <f>+V45*((X45*'1. Standard_Cost'!$B$17)+(W45*X45*'1. Standard_Cost'!$C$17))</f>
        <v>0</v>
      </c>
      <c r="Z45" s="141"/>
      <c r="AA45" s="141">
        <v>28</v>
      </c>
      <c r="AB45" s="142">
        <f>+Z45*'1. Standard_Cost'!$B$21+AA45*'1. Standard_Cost'!$C$21</f>
        <v>532000</v>
      </c>
      <c r="AC45" s="143"/>
      <c r="AD45" s="144"/>
      <c r="AE45" s="142">
        <f>SUM(AD45,AC45,AB45,Y45,U45,T45,S45,R45)*'1. Standard_Cost'!$B$29</f>
        <v>106400</v>
      </c>
      <c r="AF45" s="142">
        <f t="shared" si="46"/>
        <v>638400</v>
      </c>
      <c r="AG45" s="141"/>
      <c r="AH45" s="141"/>
      <c r="AI45" s="141"/>
      <c r="AJ45" s="145"/>
      <c r="AK45" s="145"/>
      <c r="AL45" s="145"/>
      <c r="AM45" s="142">
        <f>AG45*'1. Standard_Cost'!$B$25+'Incremental_Cost Year 6'!AH45*'1. Standard_Cost'!$C$25+'Incremental_Cost Year 6'!AI45*'1. Standard_Cost'!$D$25+'Incremental_Cost Year 6'!AJ45+'Incremental_Cost Year 6'!AL45+AK45</f>
        <v>0</v>
      </c>
      <c r="AN45" s="142">
        <f>AM45*'1. Standard_Cost'!$C$29</f>
        <v>0</v>
      </c>
      <c r="AO45" s="160"/>
      <c r="AQ45" s="20">
        <f t="shared" si="47"/>
        <v>0</v>
      </c>
      <c r="AR45" s="20">
        <f t="shared" si="48"/>
        <v>638400</v>
      </c>
      <c r="AS45" s="20">
        <f t="shared" si="49"/>
        <v>0</v>
      </c>
      <c r="AT45" s="20">
        <f t="shared" si="50"/>
        <v>638400</v>
      </c>
      <c r="AU45" s="24"/>
      <c r="AV45" s="24"/>
      <c r="AW45" s="24"/>
      <c r="AX45" s="24"/>
      <c r="AY45" s="24"/>
      <c r="AZ45" s="24"/>
      <c r="BA45" s="24"/>
      <c r="BB45" s="25">
        <f t="shared" si="51"/>
        <v>-638400</v>
      </c>
    </row>
    <row r="46" spans="1:54" ht="28.2" customHeight="1" outlineLevel="2">
      <c r="A46" s="132"/>
      <c r="B46" s="136"/>
      <c r="C46" s="38"/>
      <c r="D46" s="84"/>
      <c r="E46" s="84"/>
      <c r="F46" s="84"/>
      <c r="G46" s="83"/>
      <c r="H46" s="211" t="s">
        <v>566</v>
      </c>
      <c r="I46" s="138"/>
      <c r="J46" s="139"/>
      <c r="K46" s="139"/>
      <c r="L46" s="140" t="str">
        <f>IF(I46&lt;&gt;0,((VLOOKUP(I46,'1. Standard_Cost'!$B$4:$D$9,2)+VLOOKUP(I46,'1. Standard_Cost'!$B$4:$D$9,3))*J46*K46),"0")</f>
        <v>0</v>
      </c>
      <c r="M46" s="140">
        <f>L46*'1. Standard_Cost'!$F$4</f>
        <v>0</v>
      </c>
      <c r="N46" s="141"/>
      <c r="O46" s="141"/>
      <c r="P46" s="141"/>
      <c r="Q46" s="141"/>
      <c r="R46" s="142">
        <f>'1. Standard_Cost'!$B$13*N46*P46</f>
        <v>0</v>
      </c>
      <c r="S46" s="142">
        <f>N46*O46*P46*'1. Standard_Cost'!$C$13</f>
        <v>0</v>
      </c>
      <c r="T46" s="142">
        <f>N46*P46*Q46*'1. Standard_Cost'!$D$13</f>
        <v>0</v>
      </c>
      <c r="U46" s="142">
        <f>N46*O46*'1. Standard_Cost'!$E$13</f>
        <v>0</v>
      </c>
      <c r="V46" s="141"/>
      <c r="W46" s="141"/>
      <c r="X46" s="141"/>
      <c r="Y46" s="142">
        <f>+V46*((X46*'1. Standard_Cost'!$B$17)+(W46*X46*'1. Standard_Cost'!$C$17))</f>
        <v>0</v>
      </c>
      <c r="Z46" s="141"/>
      <c r="AA46" s="141"/>
      <c r="AB46" s="142">
        <f>+Z46*'1. Standard_Cost'!$B$21+AA46*'1. Standard_Cost'!$C$21</f>
        <v>0</v>
      </c>
      <c r="AC46" s="143">
        <f>210*200</f>
        <v>42000</v>
      </c>
      <c r="AD46" s="144"/>
      <c r="AE46" s="142">
        <f>SUM(AD46,AC46,AB46,Y46,U46,T46,S46,R46)*'1. Standard_Cost'!$B$29</f>
        <v>8400</v>
      </c>
      <c r="AF46" s="142">
        <f t="shared" si="46"/>
        <v>50400</v>
      </c>
      <c r="AG46" s="141"/>
      <c r="AH46" s="141"/>
      <c r="AI46" s="141"/>
      <c r="AJ46" s="145"/>
      <c r="AK46" s="145"/>
      <c r="AL46" s="145"/>
      <c r="AM46" s="142">
        <f>AG46*'1. Standard_Cost'!$B$25+'Incremental_Cost Year 6'!AH46*'1. Standard_Cost'!$C$25+'Incremental_Cost Year 6'!AI46*'1. Standard_Cost'!$D$25+'Incremental_Cost Year 6'!AJ46+'Incremental_Cost Year 6'!AL46+AK46</f>
        <v>0</v>
      </c>
      <c r="AN46" s="142">
        <f>AM46*'1. Standard_Cost'!$C$29</f>
        <v>0</v>
      </c>
      <c r="AO46" s="160"/>
      <c r="AQ46" s="20">
        <f t="shared" si="47"/>
        <v>0</v>
      </c>
      <c r="AR46" s="20">
        <f t="shared" si="48"/>
        <v>50400</v>
      </c>
      <c r="AS46" s="20">
        <f t="shared" si="49"/>
        <v>0</v>
      </c>
      <c r="AT46" s="20">
        <f t="shared" si="50"/>
        <v>50400</v>
      </c>
      <c r="AU46" s="24"/>
      <c r="AV46" s="24"/>
      <c r="AW46" s="24"/>
      <c r="AX46" s="24"/>
      <c r="AY46" s="24"/>
      <c r="AZ46" s="24"/>
      <c r="BA46" s="24"/>
      <c r="BB46" s="25">
        <f t="shared" si="51"/>
        <v>-50400</v>
      </c>
    </row>
    <row r="47" spans="1:54" ht="29.4" customHeight="1" outlineLevel="2">
      <c r="A47" s="132"/>
      <c r="B47" s="136"/>
      <c r="C47" s="38"/>
      <c r="D47" s="84"/>
      <c r="E47" s="84"/>
      <c r="F47" s="84"/>
      <c r="G47" s="83"/>
      <c r="H47" s="182" t="s">
        <v>470</v>
      </c>
      <c r="I47" s="138"/>
      <c r="J47" s="139"/>
      <c r="K47" s="139"/>
      <c r="L47" s="140" t="str">
        <f>IF(I47&lt;&gt;0,((VLOOKUP(I47,'1. Standard_Cost'!$B$4:$D$9,2)+VLOOKUP(I47,'1. Standard_Cost'!$B$4:$D$9,3))*J47*K47),"0")</f>
        <v>0</v>
      </c>
      <c r="M47" s="140">
        <f>L47*'1. Standard_Cost'!$F$4</f>
        <v>0</v>
      </c>
      <c r="N47" s="141"/>
      <c r="O47" s="141"/>
      <c r="P47" s="141"/>
      <c r="Q47" s="141"/>
      <c r="R47" s="142">
        <f>'1. Standard_Cost'!$B$13*N47*P47</f>
        <v>0</v>
      </c>
      <c r="S47" s="142">
        <f>N47*O47*P47*'1. Standard_Cost'!$C$13</f>
        <v>0</v>
      </c>
      <c r="T47" s="142">
        <f>N47*P47*Q47*'1. Standard_Cost'!$D$13</f>
        <v>0</v>
      </c>
      <c r="U47" s="142">
        <f>N47*O47*'1. Standard_Cost'!$E$13</f>
        <v>0</v>
      </c>
      <c r="V47" s="141"/>
      <c r="W47" s="141"/>
      <c r="X47" s="141"/>
      <c r="Y47" s="142">
        <f>+V47*((X47*'1. Standard_Cost'!$B$17)+(W47*X47*'1. Standard_Cost'!$C$17))</f>
        <v>0</v>
      </c>
      <c r="Z47" s="141"/>
      <c r="AA47" s="141">
        <v>0</v>
      </c>
      <c r="AB47" s="142">
        <f>+Z47*'1. Standard_Cost'!$B$21+AA47*'1. Standard_Cost'!$C$21</f>
        <v>0</v>
      </c>
      <c r="AC47" s="143"/>
      <c r="AD47" s="144"/>
      <c r="AE47" s="142">
        <f>SUM(AD47,AC47,AB47,Y47,U47,T47,S47,R47)*'1. Standard_Cost'!$B$29</f>
        <v>0</v>
      </c>
      <c r="AF47" s="142">
        <f t="shared" si="46"/>
        <v>0</v>
      </c>
      <c r="AG47" s="141"/>
      <c r="AH47" s="141"/>
      <c r="AI47" s="141"/>
      <c r="AJ47" s="145"/>
      <c r="AK47" s="145"/>
      <c r="AL47" s="145"/>
      <c r="AM47" s="142">
        <f>AG47*'1. Standard_Cost'!$B$25+'Incremental_Cost Year 6'!AH47*'1. Standard_Cost'!$C$25+'Incremental_Cost Year 6'!AI47*'1. Standard_Cost'!$D$25+'Incremental_Cost Year 6'!AJ47+'Incremental_Cost Year 6'!AL47+AK47</f>
        <v>0</v>
      </c>
      <c r="AN47" s="142">
        <f>AM47*'1. Standard_Cost'!$C$29</f>
        <v>0</v>
      </c>
      <c r="AO47" s="160"/>
      <c r="AQ47" s="20">
        <f t="shared" si="47"/>
        <v>0</v>
      </c>
      <c r="AR47" s="20">
        <f t="shared" si="48"/>
        <v>0</v>
      </c>
      <c r="AS47" s="20">
        <f t="shared" si="49"/>
        <v>0</v>
      </c>
      <c r="AT47" s="20">
        <f t="shared" si="50"/>
        <v>0</v>
      </c>
      <c r="AU47" s="24"/>
      <c r="AV47" s="24"/>
      <c r="AW47" s="24"/>
      <c r="AX47" s="24"/>
      <c r="AY47" s="24"/>
      <c r="AZ47" s="24"/>
      <c r="BA47" s="24"/>
      <c r="BB47" s="25">
        <f t="shared" si="51"/>
        <v>0</v>
      </c>
    </row>
    <row r="48" spans="1:54" ht="27.6" outlineLevel="1">
      <c r="A48" s="132"/>
      <c r="B48" s="136"/>
      <c r="C48" s="38"/>
      <c r="D48" s="84"/>
      <c r="E48" s="84"/>
      <c r="F48" s="84"/>
      <c r="G48" s="83"/>
      <c r="H48" s="182" t="s">
        <v>471</v>
      </c>
      <c r="I48" s="138"/>
      <c r="J48" s="139"/>
      <c r="K48" s="139"/>
      <c r="L48" s="140" t="str">
        <f>IF(I48&lt;&gt;0,((VLOOKUP(I48,'1. Standard_Cost'!$B$4:$D$9,2)+VLOOKUP(I48,'1. Standard_Cost'!$B$4:$D$9,3))*J48*K48),"0")</f>
        <v>0</v>
      </c>
      <c r="M48" s="140">
        <f>L48*'1. Standard_Cost'!$F$4</f>
        <v>0</v>
      </c>
      <c r="N48" s="141">
        <v>12</v>
      </c>
      <c r="O48" s="141">
        <v>1</v>
      </c>
      <c r="P48" s="141">
        <v>15</v>
      </c>
      <c r="Q48" s="141"/>
      <c r="R48" s="142">
        <f>'1. Standard_Cost'!$B$13*N48*P48</f>
        <v>360000</v>
      </c>
      <c r="S48" s="142">
        <f>N48*O48*P48*'1. Standard_Cost'!$C$13</f>
        <v>270000</v>
      </c>
      <c r="T48" s="142">
        <f>N48*P48*Q48*'1. Standard_Cost'!$D$13</f>
        <v>0</v>
      </c>
      <c r="U48" s="142">
        <f>N48*O48*'1. Standard_Cost'!$F$13</f>
        <v>0</v>
      </c>
      <c r="V48" s="141"/>
      <c r="W48" s="141"/>
      <c r="X48" s="141"/>
      <c r="Y48" s="142">
        <f>+V48*((X48*'1. Standard_Cost'!$B$17)+(W48*X48*'1. Standard_Cost'!$C$17))</f>
        <v>0</v>
      </c>
      <c r="Z48" s="141"/>
      <c r="AA48" s="141">
        <v>12</v>
      </c>
      <c r="AB48" s="142">
        <f>+Z48*'1. Standard_Cost'!$B$21+AA48*'1. Standard_Cost'!$C$21</f>
        <v>228000</v>
      </c>
      <c r="AC48" s="143"/>
      <c r="AD48" s="144"/>
      <c r="AE48" s="142">
        <f>SUM(AD48,AC48,AB48,Y48,U48,T48,S48,R48)*'1. Standard_Cost'!$B$29</f>
        <v>171600</v>
      </c>
      <c r="AF48" s="142">
        <f t="shared" si="46"/>
        <v>1029600</v>
      </c>
      <c r="AG48" s="141"/>
      <c r="AH48" s="141"/>
      <c r="AI48" s="141"/>
      <c r="AJ48" s="145"/>
      <c r="AK48" s="145"/>
      <c r="AL48" s="145"/>
      <c r="AM48" s="142">
        <f>AG48*'1. Standard_Cost'!$B$25+'Incremental_Cost Year 6'!AH48*'1. Standard_Cost'!$C$25+'Incremental_Cost Year 6'!AI48*'1. Standard_Cost'!$D$25+'Incremental_Cost Year 6'!AJ48+'Incremental_Cost Year 6'!AL48+AK48</f>
        <v>0</v>
      </c>
      <c r="AN48" s="142">
        <f>AM48*'1. Standard_Cost'!$C$29</f>
        <v>0</v>
      </c>
      <c r="AO48" s="160"/>
      <c r="AQ48" s="20">
        <f t="shared" si="47"/>
        <v>0</v>
      </c>
      <c r="AR48" s="20">
        <f t="shared" si="48"/>
        <v>1029600</v>
      </c>
      <c r="AS48" s="20">
        <f t="shared" si="49"/>
        <v>0</v>
      </c>
      <c r="AT48" s="20">
        <f t="shared" si="50"/>
        <v>1029600</v>
      </c>
      <c r="AU48" s="24">
        <v>756000</v>
      </c>
      <c r="AV48" s="24"/>
      <c r="AW48" s="24"/>
      <c r="AX48" s="24"/>
      <c r="AY48" s="24"/>
      <c r="AZ48" s="24"/>
      <c r="BA48" s="24"/>
      <c r="BB48" s="25">
        <f t="shared" si="51"/>
        <v>-273600</v>
      </c>
    </row>
    <row r="49" spans="1:54" ht="27.6" outlineLevel="2">
      <c r="A49" s="132"/>
      <c r="B49" s="136"/>
      <c r="C49" s="38"/>
      <c r="D49" s="84"/>
      <c r="E49" s="84"/>
      <c r="F49" s="84"/>
      <c r="G49" s="83"/>
      <c r="H49" s="182" t="s">
        <v>472</v>
      </c>
      <c r="I49" s="138"/>
      <c r="J49" s="139"/>
      <c r="K49" s="139"/>
      <c r="L49" s="140" t="str">
        <f>IF(I49&lt;&gt;0,((VLOOKUP(I49,'1. Standard_Cost'!$B$4:$D$9,2)+VLOOKUP(I49,'1. Standard_Cost'!$B$4:$D$9,3))*J49*K49),"0")</f>
        <v>0</v>
      </c>
      <c r="M49" s="140">
        <f>L49*'1. Standard_Cost'!$F$4</f>
        <v>0</v>
      </c>
      <c r="N49" s="141">
        <v>2</v>
      </c>
      <c r="O49" s="141">
        <v>1</v>
      </c>
      <c r="P49" s="141">
        <v>20</v>
      </c>
      <c r="Q49" s="141"/>
      <c r="R49" s="142">
        <f>'1. Standard_Cost'!$B$13*N49*P49</f>
        <v>80000</v>
      </c>
      <c r="S49" s="142">
        <f>N49*O49*P49*'1. Standard_Cost'!$C$13</f>
        <v>60000</v>
      </c>
      <c r="T49" s="142">
        <f>N49*P49*Q49*'1. Standard_Cost'!$D$13</f>
        <v>0</v>
      </c>
      <c r="U49" s="142">
        <f>N49*O49*'1. Standard_Cost'!$F$13</f>
        <v>0</v>
      </c>
      <c r="V49" s="141"/>
      <c r="W49" s="141"/>
      <c r="X49" s="141"/>
      <c r="Y49" s="142">
        <f>+V49*((X49*'1. Standard_Cost'!$B$17)+(W49*X49*'1. Standard_Cost'!$C$17))</f>
        <v>0</v>
      </c>
      <c r="Z49" s="141"/>
      <c r="AA49" s="141">
        <v>1</v>
      </c>
      <c r="AB49" s="142">
        <f>+Z49*'1. Standard_Cost'!$B$21+AA49*'1. Standard_Cost'!$C$21</f>
        <v>19000</v>
      </c>
      <c r="AC49" s="143"/>
      <c r="AD49" s="144"/>
      <c r="AE49" s="142">
        <f>SUM(AD49,AC49,AB49,Y49,U49,T49,S49,R49)*'1. Standard_Cost'!$B$29</f>
        <v>31800</v>
      </c>
      <c r="AF49" s="142">
        <f t="shared" si="46"/>
        <v>190800</v>
      </c>
      <c r="AG49" s="141"/>
      <c r="AH49" s="141"/>
      <c r="AI49" s="141"/>
      <c r="AJ49" s="145"/>
      <c r="AK49" s="145"/>
      <c r="AL49" s="145"/>
      <c r="AM49" s="142">
        <f>AG49*'1. Standard_Cost'!$B$25+'Incremental_Cost Year 6'!AH49*'1. Standard_Cost'!$C$25+'Incremental_Cost Year 6'!AI49*'1. Standard_Cost'!$D$25+'Incremental_Cost Year 6'!AJ49+'Incremental_Cost Year 6'!AL49+AK49</f>
        <v>0</v>
      </c>
      <c r="AN49" s="142">
        <f>AM49*'1. Standard_Cost'!$C$29</f>
        <v>0</v>
      </c>
      <c r="AO49" s="160"/>
      <c r="AQ49" s="20">
        <f t="shared" si="47"/>
        <v>0</v>
      </c>
      <c r="AR49" s="20">
        <f t="shared" si="48"/>
        <v>190800</v>
      </c>
      <c r="AS49" s="20">
        <f t="shared" si="49"/>
        <v>0</v>
      </c>
      <c r="AT49" s="20">
        <f t="shared" si="50"/>
        <v>190800</v>
      </c>
      <c r="AU49" s="24"/>
      <c r="AV49" s="24"/>
      <c r="AW49" s="24"/>
      <c r="AX49" s="24"/>
      <c r="AY49" s="24"/>
      <c r="AZ49" s="24"/>
      <c r="BA49" s="24"/>
      <c r="BB49" s="25">
        <f t="shared" si="51"/>
        <v>-190800</v>
      </c>
    </row>
    <row r="50" spans="1:54" ht="82.8" outlineLevel="1">
      <c r="A50" s="132"/>
      <c r="B50" s="136"/>
      <c r="C50" s="38"/>
      <c r="D50" s="86" t="s">
        <v>582</v>
      </c>
      <c r="E50" s="86" t="s">
        <v>402</v>
      </c>
      <c r="F50" s="88" t="s">
        <v>438</v>
      </c>
      <c r="G50" s="89" t="s">
        <v>434</v>
      </c>
      <c r="H50" s="180" t="s">
        <v>116</v>
      </c>
      <c r="I50" s="146"/>
      <c r="J50" s="146"/>
      <c r="K50" s="146"/>
      <c r="L50" s="147">
        <f>SUM(L42:L49)</f>
        <v>0</v>
      </c>
      <c r="M50" s="147">
        <f>SUM(M42:M49)</f>
        <v>0</v>
      </c>
      <c r="N50" s="146"/>
      <c r="O50" s="146"/>
      <c r="P50" s="146"/>
      <c r="Q50" s="146"/>
      <c r="R50" s="147">
        <f t="shared" ref="R50:U50" si="52">SUM(R42:R49)</f>
        <v>860000</v>
      </c>
      <c r="S50" s="147">
        <f t="shared" si="52"/>
        <v>645000</v>
      </c>
      <c r="T50" s="147">
        <f t="shared" si="52"/>
        <v>0</v>
      </c>
      <c r="U50" s="147">
        <f t="shared" si="52"/>
        <v>0</v>
      </c>
      <c r="V50" s="146"/>
      <c r="W50" s="146"/>
      <c r="X50" s="146"/>
      <c r="Y50" s="147">
        <f>SUM(Y42:Y49)</f>
        <v>0</v>
      </c>
      <c r="Z50" s="146"/>
      <c r="AA50" s="146"/>
      <c r="AB50" s="147">
        <f t="shared" ref="AB50:AF50" si="53">SUM(AB42:AB49)</f>
        <v>779000</v>
      </c>
      <c r="AC50" s="147">
        <f t="shared" si="53"/>
        <v>42000</v>
      </c>
      <c r="AD50" s="147">
        <f t="shared" si="53"/>
        <v>0</v>
      </c>
      <c r="AE50" s="147">
        <f t="shared" si="53"/>
        <v>465200</v>
      </c>
      <c r="AF50" s="147">
        <f t="shared" si="53"/>
        <v>2791200</v>
      </c>
      <c r="AG50" s="146"/>
      <c r="AH50" s="146"/>
      <c r="AI50" s="146"/>
      <c r="AJ50" s="147">
        <f t="shared" ref="AJ50:AN50" si="54">SUM(AJ42:AJ49)</f>
        <v>0</v>
      </c>
      <c r="AK50" s="147">
        <f t="shared" si="54"/>
        <v>0</v>
      </c>
      <c r="AL50" s="147">
        <f t="shared" si="54"/>
        <v>0</v>
      </c>
      <c r="AM50" s="147">
        <f t="shared" si="54"/>
        <v>0</v>
      </c>
      <c r="AN50" s="147">
        <f t="shared" si="54"/>
        <v>0</v>
      </c>
      <c r="AO50" s="166"/>
      <c r="AP50" s="32"/>
      <c r="AQ50" s="147">
        <f t="shared" ref="AQ50:BB50" si="55">SUM(AQ42:AQ49)</f>
        <v>0</v>
      </c>
      <c r="AR50" s="147">
        <f t="shared" si="55"/>
        <v>2791200</v>
      </c>
      <c r="AS50" s="147">
        <f t="shared" si="55"/>
        <v>0</v>
      </c>
      <c r="AT50" s="147">
        <f t="shared" si="55"/>
        <v>2791200</v>
      </c>
      <c r="AU50" s="147">
        <f t="shared" si="55"/>
        <v>756000</v>
      </c>
      <c r="AV50" s="147">
        <f t="shared" si="55"/>
        <v>0</v>
      </c>
      <c r="AW50" s="147">
        <f t="shared" si="55"/>
        <v>0</v>
      </c>
      <c r="AX50" s="147">
        <f t="shared" si="55"/>
        <v>0</v>
      </c>
      <c r="AY50" s="147"/>
      <c r="AZ50" s="147">
        <f t="shared" si="55"/>
        <v>0</v>
      </c>
      <c r="BA50" s="147">
        <f t="shared" si="55"/>
        <v>0</v>
      </c>
      <c r="BB50" s="147">
        <f t="shared" si="55"/>
        <v>-2035200</v>
      </c>
    </row>
    <row r="51" spans="1:54" ht="124.8" outlineLevel="2">
      <c r="A51" s="132"/>
      <c r="B51" s="136"/>
      <c r="C51" s="38"/>
      <c r="D51" s="137"/>
      <c r="E51" s="137"/>
      <c r="F51" s="87"/>
      <c r="G51" s="82"/>
      <c r="H51" s="209" t="s">
        <v>473</v>
      </c>
      <c r="I51" s="138" t="s">
        <v>4</v>
      </c>
      <c r="J51" s="139">
        <v>3</v>
      </c>
      <c r="K51" s="139">
        <v>1</v>
      </c>
      <c r="L51" s="140">
        <f>IF(I51&lt;&gt;0,((VLOOKUP(I51,'1. Standard_Cost'!$B$4:$D$9,2)+VLOOKUP(I51,'1. Standard_Cost'!$B$4:$D$9,3))*J51*K51),"0")</f>
        <v>242250</v>
      </c>
      <c r="M51" s="140">
        <f>L51*'1. Standard_Cost'!$F$4</f>
        <v>40455.75</v>
      </c>
      <c r="N51" s="141"/>
      <c r="O51" s="141"/>
      <c r="P51" s="141"/>
      <c r="Q51" s="141"/>
      <c r="R51" s="142">
        <f>'1. Standard_Cost'!$B$13*N51*P51</f>
        <v>0</v>
      </c>
      <c r="S51" s="142">
        <f>N51*O51*P51*'1. Standard_Cost'!$C$13</f>
        <v>0</v>
      </c>
      <c r="T51" s="142">
        <f>N51*P51*Q51*'1. Standard_Cost'!$D$13</f>
        <v>0</v>
      </c>
      <c r="U51" s="142">
        <f>N51*O51*'1. Standard_Cost'!$E$13</f>
        <v>0</v>
      </c>
      <c r="V51" s="141"/>
      <c r="W51" s="141"/>
      <c r="X51" s="141"/>
      <c r="Y51" s="142">
        <f>+V51*((X51*'1. Standard_Cost'!$B$17)+(W51*X51*'1. Standard_Cost'!$C$17))</f>
        <v>0</v>
      </c>
      <c r="Z51" s="141"/>
      <c r="AA51" s="141">
        <v>0</v>
      </c>
      <c r="AB51" s="142">
        <f>+Z51*'1. Standard_Cost'!$B$21+AA51*'1. Standard_Cost'!$C$21</f>
        <v>0</v>
      </c>
      <c r="AC51" s="143"/>
      <c r="AD51" s="144"/>
      <c r="AE51" s="142">
        <f>SUM(AD51,AC51,AB51,Y51,U51,T51,S51,R51)*'1. Standard_Cost'!$B$29</f>
        <v>0</v>
      </c>
      <c r="AF51" s="142">
        <f t="shared" ref="AF51:AF56" si="56">SUM(AE51,AD51,AC51,AB51,Y51,U51,T51,S51,R51)</f>
        <v>0</v>
      </c>
      <c r="AG51" s="141"/>
      <c r="AH51" s="141"/>
      <c r="AI51" s="141"/>
      <c r="AJ51" s="145"/>
      <c r="AK51" s="145"/>
      <c r="AL51" s="145"/>
      <c r="AM51" s="142">
        <f>AG51*'1. Standard_Cost'!$B$25+'Incremental_Cost Year 6'!AH51*'1. Standard_Cost'!$C$25+'Incremental_Cost Year 6'!AI51*'1. Standard_Cost'!$D$25+'Incremental_Cost Year 6'!AJ51+'Incremental_Cost Year 6'!AL51+AK51</f>
        <v>0</v>
      </c>
      <c r="AN51" s="142">
        <f>AM51*'1. Standard_Cost'!$C$29</f>
        <v>0</v>
      </c>
      <c r="AO51" s="160"/>
      <c r="AQ51" s="20">
        <f t="shared" ref="AQ51:AQ56" si="57">L51+M51</f>
        <v>282705.75</v>
      </c>
      <c r="AR51" s="20">
        <f t="shared" ref="AR51:AR56" si="58">AF51</f>
        <v>0</v>
      </c>
      <c r="AS51" s="20">
        <f t="shared" ref="AS51:AS56" si="59">AM51+AN51</f>
        <v>0</v>
      </c>
      <c r="AT51" s="20">
        <f t="shared" ref="AT51:AT56" si="60">SUM(AQ51,AR51,AS51)</f>
        <v>282705.75</v>
      </c>
      <c r="AU51" s="24">
        <f>AT51</f>
        <v>282705.75</v>
      </c>
      <c r="AV51" s="24"/>
      <c r="AW51" s="24"/>
      <c r="AX51" s="24"/>
      <c r="AY51" s="24"/>
      <c r="AZ51" s="24"/>
      <c r="BA51" s="24"/>
      <c r="BB51" s="25">
        <f t="shared" si="51"/>
        <v>0</v>
      </c>
    </row>
    <row r="52" spans="1:54" ht="124.8" outlineLevel="2">
      <c r="A52" s="132"/>
      <c r="B52" s="136"/>
      <c r="C52" s="38"/>
      <c r="D52" s="84"/>
      <c r="E52" s="84"/>
      <c r="F52" s="84"/>
      <c r="G52" s="83"/>
      <c r="H52" s="209" t="s">
        <v>476</v>
      </c>
      <c r="I52" s="138" t="s">
        <v>4</v>
      </c>
      <c r="J52" s="139">
        <v>3</v>
      </c>
      <c r="K52" s="139">
        <v>1</v>
      </c>
      <c r="L52" s="140">
        <f>IF(I52&lt;&gt;0,((VLOOKUP(I52,'1. Standard_Cost'!$B$4:$D$9,2)+VLOOKUP(I52,'1. Standard_Cost'!$B$4:$D$9,3))*J52*K52),"0")</f>
        <v>242250</v>
      </c>
      <c r="M52" s="140">
        <f>L52*'1. Standard_Cost'!$F$4</f>
        <v>40455.75</v>
      </c>
      <c r="N52" s="141"/>
      <c r="O52" s="141"/>
      <c r="P52" s="141"/>
      <c r="Q52" s="141"/>
      <c r="R52" s="142">
        <f>'1. Standard_Cost'!$B$13*N52*P52</f>
        <v>0</v>
      </c>
      <c r="S52" s="142">
        <f>N52*O52*P52*'1. Standard_Cost'!$C$13</f>
        <v>0</v>
      </c>
      <c r="T52" s="142">
        <f>N52*P52*Q52*'1. Standard_Cost'!$D$13</f>
        <v>0</v>
      </c>
      <c r="U52" s="142">
        <f>N52*O52*'1. Standard_Cost'!$E$13</f>
        <v>0</v>
      </c>
      <c r="V52" s="141"/>
      <c r="W52" s="141"/>
      <c r="X52" s="141"/>
      <c r="Y52" s="142">
        <f>+V52*((X52*'1. Standard_Cost'!$B$17)+(W52*X52*'1. Standard_Cost'!$C$17))</f>
        <v>0</v>
      </c>
      <c r="Z52" s="141"/>
      <c r="AA52" s="141">
        <v>0</v>
      </c>
      <c r="AB52" s="142">
        <f>+Z52*'1. Standard_Cost'!$B$21+AA52*'1. Standard_Cost'!$C$21</f>
        <v>0</v>
      </c>
      <c r="AC52" s="143"/>
      <c r="AD52" s="144"/>
      <c r="AE52" s="142">
        <f>SUM(AD52,AC52,AB52,Y52,U52,T52,S52,R52)*'1. Standard_Cost'!$B$29</f>
        <v>0</v>
      </c>
      <c r="AF52" s="142">
        <f t="shared" si="56"/>
        <v>0</v>
      </c>
      <c r="AG52" s="141"/>
      <c r="AH52" s="141"/>
      <c r="AI52" s="141"/>
      <c r="AJ52" s="145"/>
      <c r="AK52" s="145"/>
      <c r="AL52" s="145"/>
      <c r="AM52" s="142">
        <f>AG52*'1. Standard_Cost'!$B$25+'Incremental_Cost Year 6'!AH52*'1. Standard_Cost'!$C$25+'Incremental_Cost Year 6'!AI52*'1. Standard_Cost'!$D$25+'Incremental_Cost Year 6'!AJ52+'Incremental_Cost Year 6'!AL52+AK52</f>
        <v>0</v>
      </c>
      <c r="AN52" s="142">
        <f>AM52*'1. Standard_Cost'!$C$29</f>
        <v>0</v>
      </c>
      <c r="AO52" s="160"/>
      <c r="AQ52" s="20">
        <f t="shared" si="57"/>
        <v>282705.75</v>
      </c>
      <c r="AR52" s="20">
        <f t="shared" si="58"/>
        <v>0</v>
      </c>
      <c r="AS52" s="20">
        <f t="shared" si="59"/>
        <v>0</v>
      </c>
      <c r="AT52" s="20">
        <f t="shared" si="60"/>
        <v>282705.75</v>
      </c>
      <c r="AU52" s="24">
        <f>AT52</f>
        <v>282705.75</v>
      </c>
      <c r="AV52" s="24">
        <v>0</v>
      </c>
      <c r="AW52" s="24"/>
      <c r="AX52" s="24"/>
      <c r="AY52" s="24"/>
      <c r="AZ52" s="24"/>
      <c r="BA52" s="24"/>
      <c r="BB52" s="25">
        <f t="shared" si="51"/>
        <v>0</v>
      </c>
    </row>
    <row r="53" spans="1:54" ht="124.8" outlineLevel="1">
      <c r="A53" s="132"/>
      <c r="B53" s="136"/>
      <c r="C53" s="38"/>
      <c r="D53" s="84"/>
      <c r="E53" s="84"/>
      <c r="F53" s="84"/>
      <c r="G53" s="83"/>
      <c r="H53" s="209" t="s">
        <v>473</v>
      </c>
      <c r="I53" s="138" t="s">
        <v>4</v>
      </c>
      <c r="J53" s="139">
        <v>3</v>
      </c>
      <c r="K53" s="139">
        <v>1</v>
      </c>
      <c r="L53" s="140">
        <f>IF(I53&lt;&gt;0,((VLOOKUP(I53,'1. Standard_Cost'!$B$4:$D$9,2)+VLOOKUP(I53,'1. Standard_Cost'!$B$4:$D$9,3))*J53*K53),"0")</f>
        <v>242250</v>
      </c>
      <c r="M53" s="140">
        <f>L53*'1. Standard_Cost'!$F$4</f>
        <v>40455.75</v>
      </c>
      <c r="N53" s="141"/>
      <c r="O53" s="141"/>
      <c r="P53" s="141"/>
      <c r="Q53" s="141"/>
      <c r="R53" s="142">
        <f>'1. Standard_Cost'!$B$13*N53*P53</f>
        <v>0</v>
      </c>
      <c r="S53" s="142">
        <f>N53*O53*P53*'1. Standard_Cost'!$C$13</f>
        <v>0</v>
      </c>
      <c r="T53" s="142">
        <f>N53*P53*Q53*'1. Standard_Cost'!$D$13</f>
        <v>0</v>
      </c>
      <c r="U53" s="142">
        <f>N53*O53*'1. Standard_Cost'!$E$13</f>
        <v>0</v>
      </c>
      <c r="V53" s="141"/>
      <c r="W53" s="141"/>
      <c r="X53" s="141"/>
      <c r="Y53" s="142">
        <f>+V53*((X53*'1. Standard_Cost'!$B$17)+(W53*X53*'1. Standard_Cost'!$C$17))</f>
        <v>0</v>
      </c>
      <c r="Z53" s="141"/>
      <c r="AA53" s="141">
        <v>0</v>
      </c>
      <c r="AB53" s="142">
        <f>+Z53*'1. Standard_Cost'!$B$21+AA53*'1. Standard_Cost'!$C$21</f>
        <v>0</v>
      </c>
      <c r="AC53" s="143"/>
      <c r="AD53" s="144"/>
      <c r="AE53" s="142">
        <f>SUM(AD53,AC53,AB53,Y53,U53,T53,S53,R53)*'1. Standard_Cost'!$B$29</f>
        <v>0</v>
      </c>
      <c r="AF53" s="142">
        <f t="shared" si="56"/>
        <v>0</v>
      </c>
      <c r="AG53" s="141"/>
      <c r="AH53" s="141"/>
      <c r="AI53" s="141"/>
      <c r="AJ53" s="145"/>
      <c r="AK53" s="145"/>
      <c r="AL53" s="145"/>
      <c r="AM53" s="142">
        <f>AG53*'1. Standard_Cost'!$B$25+'Incremental_Cost Year 6'!AH53*'1. Standard_Cost'!$C$25+'Incremental_Cost Year 6'!AI53*'1. Standard_Cost'!$D$25+'Incremental_Cost Year 6'!AJ53+'Incremental_Cost Year 6'!AL53+AK53</f>
        <v>0</v>
      </c>
      <c r="AN53" s="142">
        <f>AM53*'1. Standard_Cost'!$C$29</f>
        <v>0</v>
      </c>
      <c r="AO53" s="160"/>
      <c r="AQ53" s="20">
        <f t="shared" si="57"/>
        <v>282705.75</v>
      </c>
      <c r="AR53" s="20">
        <f t="shared" si="58"/>
        <v>0</v>
      </c>
      <c r="AS53" s="20">
        <f t="shared" si="59"/>
        <v>0</v>
      </c>
      <c r="AT53" s="20">
        <f t="shared" si="60"/>
        <v>282705.75</v>
      </c>
      <c r="AU53" s="24">
        <f>AT53</f>
        <v>282705.75</v>
      </c>
      <c r="AV53" s="24"/>
      <c r="AW53" s="24"/>
      <c r="AX53" s="24"/>
      <c r="AY53" s="24"/>
      <c r="AZ53" s="24"/>
      <c r="BA53" s="24"/>
      <c r="BB53" s="25">
        <f t="shared" si="51"/>
        <v>0</v>
      </c>
    </row>
    <row r="54" spans="1:54" ht="124.8" outlineLevel="2">
      <c r="A54" s="132"/>
      <c r="B54" s="136"/>
      <c r="C54" s="38"/>
      <c r="D54" s="84"/>
      <c r="E54" s="84"/>
      <c r="F54" s="84"/>
      <c r="G54" s="83"/>
      <c r="H54" s="209" t="s">
        <v>476</v>
      </c>
      <c r="I54" s="138"/>
      <c r="J54" s="139"/>
      <c r="K54" s="139"/>
      <c r="L54" s="140" t="str">
        <f>IF(I54&lt;&gt;0,((VLOOKUP(I54,'1. Standard_Cost'!$B$4:$D$9,2)+VLOOKUP(I54,'1. Standard_Cost'!$B$4:$D$9,3))*J54*K54),"0")</f>
        <v>0</v>
      </c>
      <c r="M54" s="140">
        <f>L54*'1. Standard_Cost'!$F$4</f>
        <v>0</v>
      </c>
      <c r="N54" s="141">
        <v>1</v>
      </c>
      <c r="O54" s="141">
        <v>2</v>
      </c>
      <c r="P54" s="141">
        <v>20</v>
      </c>
      <c r="Q54" s="141"/>
      <c r="R54" s="142">
        <f>'1. Standard_Cost'!$B$13*N54*P54</f>
        <v>40000</v>
      </c>
      <c r="S54" s="142">
        <f>N54*O54*P54*'1. Standard_Cost'!$C$13</f>
        <v>60000</v>
      </c>
      <c r="T54" s="142">
        <f>N54*P54*Q54*'1. Standard_Cost'!$D$13</f>
        <v>0</v>
      </c>
      <c r="U54" s="142">
        <f>N54*O54*'1. Standard_Cost'!$F$13</f>
        <v>0</v>
      </c>
      <c r="V54" s="141"/>
      <c r="W54" s="141"/>
      <c r="X54" s="141"/>
      <c r="Y54" s="142">
        <f>+V54*((X54*'1. Standard_Cost'!$B$17)+(W54*X54*'1. Standard_Cost'!$C$17))</f>
        <v>0</v>
      </c>
      <c r="Z54" s="141"/>
      <c r="AA54" s="141">
        <v>4</v>
      </c>
      <c r="AB54" s="142">
        <f>+Z54*'1. Standard_Cost'!$B$21+AA54*'1. Standard_Cost'!$C$21</f>
        <v>76000</v>
      </c>
      <c r="AC54" s="143">
        <f>20*200</f>
        <v>4000</v>
      </c>
      <c r="AD54" s="144"/>
      <c r="AE54" s="142">
        <f>SUM(AD54,AC54,AB54,Y54,U54,T54,S54,R54)*'1. Standard_Cost'!$B$29</f>
        <v>36000</v>
      </c>
      <c r="AF54" s="142">
        <f t="shared" si="56"/>
        <v>216000</v>
      </c>
      <c r="AG54" s="141"/>
      <c r="AH54" s="141"/>
      <c r="AI54" s="141"/>
      <c r="AJ54" s="145"/>
      <c r="AK54" s="145"/>
      <c r="AL54" s="145"/>
      <c r="AM54" s="142">
        <f>AG54*'1. Standard_Cost'!$B$25+'Incremental_Cost Year 6'!AH54*'1. Standard_Cost'!$C$25+'Incremental_Cost Year 6'!AI54*'1. Standard_Cost'!$D$25+'Incremental_Cost Year 6'!AJ54+'Incremental_Cost Year 6'!AL54+AK54</f>
        <v>0</v>
      </c>
      <c r="AN54" s="142">
        <f>AM54*'1. Standard_Cost'!$C$29</f>
        <v>0</v>
      </c>
      <c r="AO54" s="160"/>
      <c r="AQ54" s="20">
        <f t="shared" si="57"/>
        <v>0</v>
      </c>
      <c r="AR54" s="20">
        <f t="shared" si="58"/>
        <v>216000</v>
      </c>
      <c r="AS54" s="20">
        <f t="shared" si="59"/>
        <v>0</v>
      </c>
      <c r="AT54" s="20">
        <f t="shared" si="60"/>
        <v>216000</v>
      </c>
      <c r="AU54" s="24"/>
      <c r="AV54" s="24"/>
      <c r="AW54" s="24"/>
      <c r="AX54" s="24"/>
      <c r="AY54" s="24"/>
      <c r="AZ54" s="24"/>
      <c r="BA54" s="24"/>
      <c r="BB54" s="25">
        <f t="shared" si="51"/>
        <v>-216000</v>
      </c>
    </row>
    <row r="55" spans="1:54" ht="109.2" outlineLevel="2">
      <c r="A55" s="132"/>
      <c r="B55" s="136"/>
      <c r="C55" s="38"/>
      <c r="D55" s="84"/>
      <c r="E55" s="84"/>
      <c r="F55" s="84"/>
      <c r="G55" s="83"/>
      <c r="H55" s="209" t="s">
        <v>474</v>
      </c>
      <c r="I55" s="138" t="s">
        <v>4</v>
      </c>
      <c r="J55" s="139">
        <v>3</v>
      </c>
      <c r="K55" s="139">
        <v>1</v>
      </c>
      <c r="L55" s="140">
        <f>IF(I55&lt;&gt;0,((VLOOKUP(I55,'1. Standard_Cost'!$B$4:$D$9,2)+VLOOKUP(I55,'1. Standard_Cost'!$B$4:$D$9,3))*J55*K55),"0")</f>
        <v>242250</v>
      </c>
      <c r="M55" s="140">
        <f>L55*'1. Standard_Cost'!$F$4</f>
        <v>40455.75</v>
      </c>
      <c r="N55" s="141"/>
      <c r="O55" s="141"/>
      <c r="P55" s="141"/>
      <c r="Q55" s="141"/>
      <c r="R55" s="142">
        <f>'1. Standard_Cost'!$B$13*N55*P55</f>
        <v>0</v>
      </c>
      <c r="S55" s="142">
        <f>N55*O55*P55*'1. Standard_Cost'!$C$13</f>
        <v>0</v>
      </c>
      <c r="T55" s="142">
        <f>N55*P55*Q55*'1. Standard_Cost'!$D$13</f>
        <v>0</v>
      </c>
      <c r="U55" s="142">
        <f>N55*O55*'1. Standard_Cost'!$E$13</f>
        <v>0</v>
      </c>
      <c r="V55" s="141"/>
      <c r="W55" s="141"/>
      <c r="X55" s="141"/>
      <c r="Y55" s="142">
        <f>+V55*((X55*'1. Standard_Cost'!$B$17)+(W55*X55*'1. Standard_Cost'!$C$17))</f>
        <v>0</v>
      </c>
      <c r="Z55" s="141"/>
      <c r="AA55" s="141">
        <v>0</v>
      </c>
      <c r="AB55" s="142">
        <f>+Z55*'1. Standard_Cost'!$B$21+AA55*'1. Standard_Cost'!$C$21</f>
        <v>0</v>
      </c>
      <c r="AC55" s="143"/>
      <c r="AD55" s="144"/>
      <c r="AE55" s="142">
        <f>SUM(AD55,AC55,AB55,Y55,U55,T55,S55,R55)*'1. Standard_Cost'!$B$29</f>
        <v>0</v>
      </c>
      <c r="AF55" s="142">
        <f t="shared" si="56"/>
        <v>0</v>
      </c>
      <c r="AG55" s="141"/>
      <c r="AH55" s="141"/>
      <c r="AI55" s="141"/>
      <c r="AJ55" s="145"/>
      <c r="AK55" s="145"/>
      <c r="AL55" s="145"/>
      <c r="AM55" s="142">
        <f>AG55*'1. Standard_Cost'!$B$25+'Incremental_Cost Year 6'!AH55*'1. Standard_Cost'!$C$25+'Incremental_Cost Year 6'!AI55*'1. Standard_Cost'!$D$25+'Incremental_Cost Year 6'!AJ55+'Incremental_Cost Year 6'!AL55+AK55</f>
        <v>0</v>
      </c>
      <c r="AN55" s="142">
        <f>AM55*'1. Standard_Cost'!$C$29</f>
        <v>0</v>
      </c>
      <c r="AO55" s="160"/>
      <c r="AQ55" s="20">
        <f t="shared" si="57"/>
        <v>282705.75</v>
      </c>
      <c r="AR55" s="20">
        <f t="shared" si="58"/>
        <v>0</v>
      </c>
      <c r="AS55" s="20">
        <f t="shared" si="59"/>
        <v>0</v>
      </c>
      <c r="AT55" s="20">
        <f t="shared" si="60"/>
        <v>282705.75</v>
      </c>
      <c r="AU55" s="24">
        <f>AT55</f>
        <v>282705.75</v>
      </c>
      <c r="AV55" s="24"/>
      <c r="AW55" s="24"/>
      <c r="AX55" s="24"/>
      <c r="AY55" s="24"/>
      <c r="AZ55" s="24"/>
      <c r="BA55" s="24"/>
      <c r="BB55" s="25">
        <f t="shared" si="51"/>
        <v>0</v>
      </c>
    </row>
    <row r="56" spans="1:54" ht="109.2" outlineLevel="2">
      <c r="A56" s="132"/>
      <c r="B56" s="136"/>
      <c r="C56" s="38"/>
      <c r="D56" s="84"/>
      <c r="E56" s="84"/>
      <c r="F56" s="84"/>
      <c r="G56" s="83"/>
      <c r="H56" s="209" t="s">
        <v>475</v>
      </c>
      <c r="I56" s="138" t="s">
        <v>4</v>
      </c>
      <c r="J56" s="139">
        <v>3</v>
      </c>
      <c r="K56" s="139">
        <v>1</v>
      </c>
      <c r="L56" s="140">
        <f>IF(I56&lt;&gt;0,((VLOOKUP(I56,'1. Standard_Cost'!$B$4:$D$9,2)+VLOOKUP(I56,'1. Standard_Cost'!$B$4:$D$9,3))*J56*K56),"0")</f>
        <v>242250</v>
      </c>
      <c r="M56" s="140">
        <f>L56*'1. Standard_Cost'!$F$4</f>
        <v>40455.75</v>
      </c>
      <c r="N56" s="141"/>
      <c r="O56" s="141"/>
      <c r="P56" s="141"/>
      <c r="Q56" s="141"/>
      <c r="R56" s="142">
        <f>'1. Standard_Cost'!$B$13*N56*P56</f>
        <v>0</v>
      </c>
      <c r="S56" s="142">
        <f>N56*O56*P56*'1. Standard_Cost'!$C$13</f>
        <v>0</v>
      </c>
      <c r="T56" s="142">
        <f>N56*P56*Q56*'1. Standard_Cost'!$D$13</f>
        <v>0</v>
      </c>
      <c r="U56" s="142">
        <f>N56*O56*'1. Standard_Cost'!$E$13</f>
        <v>0</v>
      </c>
      <c r="V56" s="141"/>
      <c r="W56" s="141"/>
      <c r="X56" s="141"/>
      <c r="Y56" s="142">
        <f>+V56*((X56*'1. Standard_Cost'!$B$17)+(W56*X56*'1. Standard_Cost'!$C$17))</f>
        <v>0</v>
      </c>
      <c r="Z56" s="141"/>
      <c r="AA56" s="141">
        <v>0</v>
      </c>
      <c r="AB56" s="142">
        <f>+Z56*'1. Standard_Cost'!$B$21+AA56*'1. Standard_Cost'!$C$21</f>
        <v>0</v>
      </c>
      <c r="AC56" s="143"/>
      <c r="AD56" s="144"/>
      <c r="AE56" s="142">
        <f>SUM(AD56,AC56,AB56,Y56,U56,T56,S56,R56)*'1. Standard_Cost'!$B$29</f>
        <v>0</v>
      </c>
      <c r="AF56" s="142">
        <f t="shared" si="56"/>
        <v>0</v>
      </c>
      <c r="AG56" s="141"/>
      <c r="AH56" s="141"/>
      <c r="AI56" s="141"/>
      <c r="AJ56" s="145"/>
      <c r="AK56" s="145"/>
      <c r="AL56" s="145"/>
      <c r="AM56" s="142">
        <f>AG56*'1. Standard_Cost'!$B$25+'Incremental_Cost Year 6'!AH56*'1. Standard_Cost'!$C$25+'Incremental_Cost Year 6'!AI56*'1. Standard_Cost'!$D$25+'Incremental_Cost Year 6'!AJ56+'Incremental_Cost Year 6'!AL56+AK56</f>
        <v>0</v>
      </c>
      <c r="AN56" s="142">
        <f>AM56*'1. Standard_Cost'!$C$29</f>
        <v>0</v>
      </c>
      <c r="AO56" s="160"/>
      <c r="AQ56" s="20">
        <f t="shared" si="57"/>
        <v>282705.75</v>
      </c>
      <c r="AR56" s="20">
        <f t="shared" si="58"/>
        <v>0</v>
      </c>
      <c r="AS56" s="20">
        <f t="shared" si="59"/>
        <v>0</v>
      </c>
      <c r="AT56" s="20">
        <f t="shared" si="60"/>
        <v>282705.75</v>
      </c>
      <c r="AU56" s="24">
        <f>AT56</f>
        <v>282705.75</v>
      </c>
      <c r="AV56" s="24"/>
      <c r="AW56" s="24"/>
      <c r="AX56" s="24"/>
      <c r="AY56" s="24"/>
      <c r="AZ56" s="24"/>
      <c r="BA56" s="24"/>
      <c r="BB56" s="25">
        <f t="shared" si="51"/>
        <v>0</v>
      </c>
    </row>
    <row r="57" spans="1:54" ht="69" outlineLevel="1">
      <c r="A57" s="132"/>
      <c r="B57" s="136"/>
      <c r="C57" s="38"/>
      <c r="D57" s="86" t="s">
        <v>583</v>
      </c>
      <c r="E57" s="86" t="s">
        <v>403</v>
      </c>
      <c r="F57" s="88" t="s">
        <v>439</v>
      </c>
      <c r="G57" s="89" t="s">
        <v>434</v>
      </c>
      <c r="H57" s="180" t="s">
        <v>115</v>
      </c>
      <c r="I57" s="146"/>
      <c r="J57" s="146"/>
      <c r="K57" s="146"/>
      <c r="L57" s="147">
        <f>SUM(L51:L56)</f>
        <v>1211250</v>
      </c>
      <c r="M57" s="147">
        <f>SUM(M51:M56)</f>
        <v>202278.75</v>
      </c>
      <c r="N57" s="147"/>
      <c r="O57" s="146"/>
      <c r="P57" s="146"/>
      <c r="Q57" s="146"/>
      <c r="R57" s="147">
        <f t="shared" ref="R57:U57" si="61">SUM(R51:R56)</f>
        <v>40000</v>
      </c>
      <c r="S57" s="147">
        <f t="shared" si="61"/>
        <v>60000</v>
      </c>
      <c r="T57" s="147">
        <f t="shared" si="61"/>
        <v>0</v>
      </c>
      <c r="U57" s="147">
        <f t="shared" si="61"/>
        <v>0</v>
      </c>
      <c r="V57" s="146"/>
      <c r="W57" s="146"/>
      <c r="X57" s="146"/>
      <c r="Y57" s="147">
        <f>SUM(Y51:Y56)</f>
        <v>0</v>
      </c>
      <c r="Z57" s="146"/>
      <c r="AA57" s="146"/>
      <c r="AB57" s="147">
        <f t="shared" ref="AB57:AF57" si="62">SUM(AB51:AB56)</f>
        <v>76000</v>
      </c>
      <c r="AC57" s="147">
        <f t="shared" si="62"/>
        <v>4000</v>
      </c>
      <c r="AD57" s="147">
        <f t="shared" si="62"/>
        <v>0</v>
      </c>
      <c r="AE57" s="147">
        <f t="shared" si="62"/>
        <v>36000</v>
      </c>
      <c r="AF57" s="147">
        <f t="shared" si="62"/>
        <v>216000</v>
      </c>
      <c r="AG57" s="146"/>
      <c r="AH57" s="146"/>
      <c r="AI57" s="146"/>
      <c r="AJ57" s="147">
        <f t="shared" ref="AJ57:AN57" si="63">SUM(AJ51:AJ56)</f>
        <v>0</v>
      </c>
      <c r="AK57" s="147">
        <f t="shared" si="63"/>
        <v>0</v>
      </c>
      <c r="AL57" s="147">
        <f t="shared" si="63"/>
        <v>0</v>
      </c>
      <c r="AM57" s="147">
        <f t="shared" si="63"/>
        <v>0</v>
      </c>
      <c r="AN57" s="147">
        <f t="shared" si="63"/>
        <v>0</v>
      </c>
      <c r="AO57" s="166"/>
      <c r="AP57" s="32"/>
      <c r="AQ57" s="147">
        <f t="shared" ref="AQ57:BB57" si="64">SUM(AQ51:AQ56)</f>
        <v>1413528.75</v>
      </c>
      <c r="AR57" s="147">
        <f t="shared" si="64"/>
        <v>216000</v>
      </c>
      <c r="AS57" s="147">
        <f t="shared" si="64"/>
        <v>0</v>
      </c>
      <c r="AT57" s="147">
        <f t="shared" si="64"/>
        <v>1629528.75</v>
      </c>
      <c r="AU57" s="147">
        <f t="shared" si="64"/>
        <v>1413528.75</v>
      </c>
      <c r="AV57" s="147">
        <f t="shared" si="64"/>
        <v>0</v>
      </c>
      <c r="AW57" s="147">
        <f t="shared" si="64"/>
        <v>0</v>
      </c>
      <c r="AX57" s="147">
        <f t="shared" si="64"/>
        <v>0</v>
      </c>
      <c r="AY57" s="147">
        <f t="shared" si="64"/>
        <v>0</v>
      </c>
      <c r="AZ57" s="147">
        <f t="shared" si="64"/>
        <v>0</v>
      </c>
      <c r="BA57" s="147">
        <f t="shared" si="64"/>
        <v>0</v>
      </c>
      <c r="BB57" s="147">
        <f t="shared" si="64"/>
        <v>-216000</v>
      </c>
    </row>
    <row r="58" spans="1:54" s="39" customFormat="1">
      <c r="A58" s="148"/>
      <c r="B58" s="149"/>
      <c r="C58" s="224" t="s">
        <v>404</v>
      </c>
      <c r="D58" s="224"/>
      <c r="E58" s="225"/>
      <c r="F58" s="69"/>
      <c r="G58" s="69"/>
      <c r="H58" s="181" t="s">
        <v>259</v>
      </c>
      <c r="I58" s="150"/>
      <c r="J58" s="150"/>
      <c r="K58" s="150"/>
      <c r="L58" s="151">
        <f>SUM(L63,L75)</f>
        <v>1240410</v>
      </c>
      <c r="M58" s="151">
        <f>SUM(M63,M75)</f>
        <v>207148.47000000003</v>
      </c>
      <c r="N58" s="151"/>
      <c r="O58" s="150"/>
      <c r="P58" s="150"/>
      <c r="Q58" s="150"/>
      <c r="R58" s="151">
        <f>SUM(R63,R75)</f>
        <v>390000</v>
      </c>
      <c r="S58" s="151">
        <f>SUM(S63,S75)</f>
        <v>292500</v>
      </c>
      <c r="T58" s="151">
        <f>SUM(T63,T75)</f>
        <v>0</v>
      </c>
      <c r="U58" s="151">
        <f>SUM(U63,U75)</f>
        <v>0</v>
      </c>
      <c r="V58" s="150"/>
      <c r="W58" s="150"/>
      <c r="X58" s="150"/>
      <c r="Y58" s="151">
        <f>SUM(Y63,Y75)</f>
        <v>0</v>
      </c>
      <c r="Z58" s="150"/>
      <c r="AA58" s="150"/>
      <c r="AB58" s="151">
        <f>SUM(AB63,AB75)</f>
        <v>228000</v>
      </c>
      <c r="AC58" s="151">
        <f>SUM(AC63,AC75)</f>
        <v>1373040</v>
      </c>
      <c r="AD58" s="151">
        <f>SUM(AD63,AD75)</f>
        <v>0</v>
      </c>
      <c r="AE58" s="151">
        <f>SUM(AE63,AE75)</f>
        <v>456708</v>
      </c>
      <c r="AF58" s="151">
        <f>SUM(AF63,AF75)</f>
        <v>2740248</v>
      </c>
      <c r="AG58" s="150"/>
      <c r="AH58" s="150"/>
      <c r="AI58" s="150"/>
      <c r="AJ58" s="151">
        <f>SUM(AJ63,AJ75)</f>
        <v>0</v>
      </c>
      <c r="AK58" s="151">
        <f>SUM(AK63,AK75)</f>
        <v>0</v>
      </c>
      <c r="AL58" s="151">
        <f>SUM(AL63,AL75)</f>
        <v>0</v>
      </c>
      <c r="AM58" s="151">
        <f>SUM(AM63,AM75)</f>
        <v>0</v>
      </c>
      <c r="AN58" s="151">
        <f>SUM(AN63,AN75)</f>
        <v>0</v>
      </c>
      <c r="AO58" s="167"/>
      <c r="AP58" s="40"/>
      <c r="AQ58" s="151">
        <f t="shared" ref="AQ58:AX58" si="65">SUM(AQ63,AQ75)</f>
        <v>1447558.47</v>
      </c>
      <c r="AR58" s="151">
        <f t="shared" si="65"/>
        <v>2740248</v>
      </c>
      <c r="AS58" s="151">
        <f t="shared" si="65"/>
        <v>0</v>
      </c>
      <c r="AT58" s="151">
        <f t="shared" si="65"/>
        <v>4187806.4699999997</v>
      </c>
      <c r="AU58" s="151">
        <f t="shared" si="65"/>
        <v>3029206.4699999997</v>
      </c>
      <c r="AV58" s="151">
        <f t="shared" si="65"/>
        <v>0</v>
      </c>
      <c r="AW58" s="151">
        <f t="shared" si="65"/>
        <v>0</v>
      </c>
      <c r="AX58" s="151">
        <f t="shared" si="65"/>
        <v>0</v>
      </c>
      <c r="AY58" s="151"/>
      <c r="AZ58" s="151">
        <f>SUM(AZ63,AZ75)</f>
        <v>0</v>
      </c>
      <c r="BA58" s="151">
        <f>SUM(BA63,BA75)</f>
        <v>0</v>
      </c>
      <c r="BB58" s="151">
        <f>SUM(BB63,BB75)</f>
        <v>-1158600</v>
      </c>
    </row>
    <row r="59" spans="1:54" ht="124.95" customHeight="1">
      <c r="A59" s="132"/>
      <c r="B59" s="136"/>
      <c r="C59" s="38"/>
      <c r="D59" s="137"/>
      <c r="E59" s="137"/>
      <c r="F59" s="87"/>
      <c r="G59" s="82"/>
      <c r="H59" s="209" t="s">
        <v>477</v>
      </c>
      <c r="I59" s="138"/>
      <c r="J59" s="139"/>
      <c r="K59" s="139"/>
      <c r="L59" s="140" t="str">
        <f>IF(I59&lt;&gt;0,((VLOOKUP(I59,'1. Standard_Cost'!$B$4:$D$9,2)+VLOOKUP(I59,'1. Standard_Cost'!$B$4:$D$9,3))*J59*K59),"0")</f>
        <v>0</v>
      </c>
      <c r="M59" s="140">
        <f>L59*'1. Standard_Cost'!$F$4</f>
        <v>0</v>
      </c>
      <c r="N59" s="141"/>
      <c r="O59" s="141"/>
      <c r="P59" s="141"/>
      <c r="Q59" s="141"/>
      <c r="R59" s="142">
        <f>'1. Standard_Cost'!$B$13*N59*P59</f>
        <v>0</v>
      </c>
      <c r="S59" s="142">
        <f>N59*O59*P59*'1. Standard_Cost'!$C$13</f>
        <v>0</v>
      </c>
      <c r="T59" s="142">
        <f>N59*P59*Q59*'1. Standard_Cost'!$D$13</f>
        <v>0</v>
      </c>
      <c r="U59" s="142">
        <f>N59*O59*'1. Standard_Cost'!$E$13</f>
        <v>0</v>
      </c>
      <c r="V59" s="141"/>
      <c r="W59" s="141"/>
      <c r="X59" s="141"/>
      <c r="Y59" s="142">
        <f>+V59*((X59*'1. Standard_Cost'!$B$17)+(W59*X59*'1. Standard_Cost'!$C$17))</f>
        <v>0</v>
      </c>
      <c r="Z59" s="141"/>
      <c r="AA59" s="141"/>
      <c r="AB59" s="142">
        <f>+Z59*'1. Standard_Cost'!$B$21+AA59*'1. Standard_Cost'!$C$21</f>
        <v>0</v>
      </c>
      <c r="AC59" s="143"/>
      <c r="AD59" s="144"/>
      <c r="AE59" s="142">
        <f>SUM(AD59,AC59,AB59,Y59,U59,T59,S59,R59)*'1. Standard_Cost'!$B$29</f>
        <v>0</v>
      </c>
      <c r="AF59" s="142">
        <f t="shared" ref="AF59:AF62" si="66">SUM(AE59,AD59,AC59,AB59,Y59,U59,T59,S59,R59)</f>
        <v>0</v>
      </c>
      <c r="AG59" s="141"/>
      <c r="AH59" s="141"/>
      <c r="AI59" s="141"/>
      <c r="AJ59" s="145"/>
      <c r="AK59" s="145"/>
      <c r="AL59" s="145"/>
      <c r="AM59" s="142">
        <f>AG59*'1. Standard_Cost'!$B$25+'Incremental_Cost Year 6'!AH59*'1. Standard_Cost'!$C$25+'Incremental_Cost Year 6'!AI59*'1. Standard_Cost'!$D$25+'Incremental_Cost Year 6'!AJ59+'Incremental_Cost Year 6'!AL59+AK59</f>
        <v>0</v>
      </c>
      <c r="AN59" s="142">
        <f>AM59*'1. Standard_Cost'!$C$29</f>
        <v>0</v>
      </c>
      <c r="AO59" s="160"/>
      <c r="AQ59" s="20">
        <f t="shared" ref="AQ59:AQ62" si="67">L59+M59</f>
        <v>0</v>
      </c>
      <c r="AR59" s="20">
        <f t="shared" ref="AR59:AR62" si="68">AF59</f>
        <v>0</v>
      </c>
      <c r="AS59" s="20">
        <f t="shared" ref="AS59:AS62" si="69">AM59+AN59</f>
        <v>0</v>
      </c>
      <c r="AT59" s="20">
        <f t="shared" ref="AT59:AT62" si="70">SUM(AQ59,AR59,AS59)</f>
        <v>0</v>
      </c>
      <c r="AU59" s="24">
        <f>AQ59</f>
        <v>0</v>
      </c>
      <c r="AV59" s="24"/>
      <c r="AW59" s="24"/>
      <c r="AX59" s="24">
        <f>AT59</f>
        <v>0</v>
      </c>
      <c r="AY59" s="24"/>
      <c r="AZ59" s="24"/>
      <c r="BA59" s="24"/>
      <c r="BB59" s="25">
        <f t="shared" ref="BB59:BB74" si="71">SUM(AU59:BA59)-AT59</f>
        <v>0</v>
      </c>
    </row>
    <row r="60" spans="1:54" ht="156" outlineLevel="2">
      <c r="A60" s="132"/>
      <c r="B60" s="136"/>
      <c r="C60" s="38"/>
      <c r="D60" s="84"/>
      <c r="E60" s="84"/>
      <c r="F60" s="84"/>
      <c r="G60" s="83"/>
      <c r="H60" s="209" t="s">
        <v>598</v>
      </c>
      <c r="I60" s="138"/>
      <c r="J60" s="139"/>
      <c r="K60" s="139"/>
      <c r="L60" s="140" t="str">
        <f>IF(I60&lt;&gt;0,((VLOOKUP(I60,'1. Standard_Cost'!$B$4:$D$9,2)+VLOOKUP(I60,'1. Standard_Cost'!$B$4:$D$9,3))*J60*K60),"0")</f>
        <v>0</v>
      </c>
      <c r="M60" s="140">
        <f>L60*'1. Standard_Cost'!$F$4</f>
        <v>0</v>
      </c>
      <c r="N60" s="141">
        <v>12</v>
      </c>
      <c r="O60" s="141">
        <v>1</v>
      </c>
      <c r="P60" s="141">
        <v>15</v>
      </c>
      <c r="Q60" s="141"/>
      <c r="R60" s="142">
        <f>'1. Standard_Cost'!$B$13*N60*P60</f>
        <v>360000</v>
      </c>
      <c r="S60" s="142">
        <f>N60*O60*P60*'1. Standard_Cost'!$C$13</f>
        <v>270000</v>
      </c>
      <c r="T60" s="142">
        <f>N60*P60*Q60*'1. Standard_Cost'!$D$13</f>
        <v>0</v>
      </c>
      <c r="U60" s="142">
        <f>N60*O60*'1. Standard_Cost'!$F$13</f>
        <v>0</v>
      </c>
      <c r="V60" s="141"/>
      <c r="W60" s="141"/>
      <c r="X60" s="141"/>
      <c r="Y60" s="142">
        <f>+V60*((X60*'1. Standard_Cost'!$B$17)+(W60*X60*'1. Standard_Cost'!$C$17))</f>
        <v>0</v>
      </c>
      <c r="Z60" s="141"/>
      <c r="AA60" s="141">
        <v>11</v>
      </c>
      <c r="AB60" s="142">
        <f>+Z60*'1. Standard_Cost'!$B$21+AA60*'1. Standard_Cost'!$C$21</f>
        <v>209000</v>
      </c>
      <c r="AC60" s="143"/>
      <c r="AD60" s="144"/>
      <c r="AE60" s="142">
        <f>SUM(AD60,AC60,AB60,Y60,U60,T60,S60,R60)*'1. Standard_Cost'!$B$29</f>
        <v>167800</v>
      </c>
      <c r="AF60" s="142">
        <f t="shared" si="66"/>
        <v>1006800</v>
      </c>
      <c r="AG60" s="141"/>
      <c r="AH60" s="141"/>
      <c r="AI60" s="141"/>
      <c r="AJ60" s="145"/>
      <c r="AK60" s="145"/>
      <c r="AL60" s="145"/>
      <c r="AM60" s="142">
        <f>AG60*'1. Standard_Cost'!$B$25+'Incremental_Cost Year 7'!AH60*'1. Standard_Cost'!$C$25+'Incremental_Cost Year 7'!AI60*'1. Standard_Cost'!$D$25+'Incremental_Cost Year 7'!AJ60+'Incremental_Cost Year 7'!AL60+AK60</f>
        <v>0</v>
      </c>
      <c r="AN60" s="142">
        <f>AM60*'1. Standard_Cost'!$C$29</f>
        <v>0</v>
      </c>
      <c r="AO60" s="160"/>
      <c r="AQ60" s="20">
        <f t="shared" si="67"/>
        <v>0</v>
      </c>
      <c r="AR60" s="20">
        <f t="shared" si="68"/>
        <v>1006800</v>
      </c>
      <c r="AS60" s="20">
        <f t="shared" si="69"/>
        <v>0</v>
      </c>
      <c r="AT60" s="20">
        <f t="shared" si="70"/>
        <v>1006800</v>
      </c>
      <c r="AU60" s="24"/>
      <c r="AV60" s="24"/>
      <c r="AW60" s="24"/>
      <c r="AX60" s="24"/>
      <c r="AY60" s="24"/>
      <c r="AZ60" s="24"/>
      <c r="BA60" s="24"/>
      <c r="BB60" s="25">
        <f t="shared" si="71"/>
        <v>-1006800</v>
      </c>
    </row>
    <row r="61" spans="1:54" outlineLevel="2">
      <c r="A61" s="132"/>
      <c r="B61" s="136"/>
      <c r="C61" s="38"/>
      <c r="D61" s="84"/>
      <c r="E61" s="84"/>
      <c r="F61" s="84"/>
      <c r="G61" s="83"/>
      <c r="H61" s="182" t="s">
        <v>51</v>
      </c>
      <c r="I61" s="138"/>
      <c r="J61" s="139"/>
      <c r="K61" s="139"/>
      <c r="L61" s="140" t="str">
        <f>IF(I61&lt;&gt;0,((VLOOKUP(I61,'1. Standard_Cost'!$B$4:$D$9,2)+VLOOKUP(I61,'1. Standard_Cost'!$B$4:$D$9,3))*J61*K61),"0")</f>
        <v>0</v>
      </c>
      <c r="M61" s="140">
        <f>L61*'1. Standard_Cost'!$F$4</f>
        <v>0</v>
      </c>
      <c r="N61" s="141"/>
      <c r="O61" s="141"/>
      <c r="P61" s="141"/>
      <c r="Q61" s="141"/>
      <c r="R61" s="142">
        <f>'1. Standard_Cost'!$B$13*N61*P61</f>
        <v>0</v>
      </c>
      <c r="S61" s="142">
        <f>N61*O61*P61*'1. Standard_Cost'!$C$13</f>
        <v>0</v>
      </c>
      <c r="T61" s="142">
        <f>N61*P61*Q61*'1. Standard_Cost'!$D$13</f>
        <v>0</v>
      </c>
      <c r="U61" s="142">
        <f>N61*O61*'1. Standard_Cost'!$E$13</f>
        <v>0</v>
      </c>
      <c r="V61" s="141"/>
      <c r="W61" s="141"/>
      <c r="X61" s="141"/>
      <c r="Y61" s="142">
        <f>+V61*((X61*'1. Standard_Cost'!$B$17)+(W61*X61*'1. Standard_Cost'!$C$17))</f>
        <v>0</v>
      </c>
      <c r="Z61" s="141"/>
      <c r="AA61" s="141"/>
      <c r="AB61" s="142">
        <f>+Z61*'1. Standard_Cost'!$B$21+AA61*'1. Standard_Cost'!$C$21</f>
        <v>0</v>
      </c>
      <c r="AC61" s="143"/>
      <c r="AD61" s="144"/>
      <c r="AE61" s="142">
        <f>SUM(AD61,AC61,AB61,Y61,U61,T61,S61,R61)*'1. Standard_Cost'!$B$29</f>
        <v>0</v>
      </c>
      <c r="AF61" s="142">
        <f t="shared" si="66"/>
        <v>0</v>
      </c>
      <c r="AG61" s="141"/>
      <c r="AH61" s="141"/>
      <c r="AI61" s="141"/>
      <c r="AJ61" s="145"/>
      <c r="AK61" s="145"/>
      <c r="AL61" s="145"/>
      <c r="AM61" s="142">
        <f>AG61*'1. Standard_Cost'!$B$25+'Incremental_Cost Year 6'!AH61*'1. Standard_Cost'!$C$25+'Incremental_Cost Year 6'!AI61*'1. Standard_Cost'!$D$25+'Incremental_Cost Year 6'!AJ61+'Incremental_Cost Year 6'!AL61+AK61</f>
        <v>0</v>
      </c>
      <c r="AN61" s="142">
        <f>AM61*'1. Standard_Cost'!$C$29</f>
        <v>0</v>
      </c>
      <c r="AO61" s="160"/>
      <c r="AQ61" s="20">
        <f t="shared" si="67"/>
        <v>0</v>
      </c>
      <c r="AR61" s="20">
        <f t="shared" si="68"/>
        <v>0</v>
      </c>
      <c r="AS61" s="20">
        <f t="shared" si="69"/>
        <v>0</v>
      </c>
      <c r="AT61" s="20">
        <f t="shared" si="70"/>
        <v>0</v>
      </c>
      <c r="AU61" s="24"/>
      <c r="AV61" s="24"/>
      <c r="AW61" s="24"/>
      <c r="AX61" s="24"/>
      <c r="AY61" s="24"/>
      <c r="AZ61" s="24"/>
      <c r="BA61" s="24"/>
      <c r="BB61" s="25">
        <f t="shared" si="71"/>
        <v>0</v>
      </c>
    </row>
    <row r="62" spans="1:54" outlineLevel="2">
      <c r="A62" s="132"/>
      <c r="B62" s="136"/>
      <c r="C62" s="38"/>
      <c r="D62" s="84"/>
      <c r="E62" s="84"/>
      <c r="F62" s="84"/>
      <c r="G62" s="83"/>
      <c r="H62" s="210" t="s">
        <v>180</v>
      </c>
      <c r="I62" s="138"/>
      <c r="J62" s="139"/>
      <c r="K62" s="139"/>
      <c r="L62" s="140" t="str">
        <f>IF(I62&lt;&gt;0,((VLOOKUP(I62,'1. Standard_Cost'!$B$4:$D$9,2)+VLOOKUP(I62,'1. Standard_Cost'!$B$4:$D$9,3))*J62*K62),"0")</f>
        <v>0</v>
      </c>
      <c r="M62" s="140">
        <f>L62*'1. Standard_Cost'!$F$4</f>
        <v>0</v>
      </c>
      <c r="N62" s="141"/>
      <c r="O62" s="141"/>
      <c r="P62" s="141"/>
      <c r="Q62" s="141"/>
      <c r="R62" s="142">
        <f>'1. Standard_Cost'!$B$13*N62*P62</f>
        <v>0</v>
      </c>
      <c r="S62" s="142">
        <f>N62*O62*P62*'1. Standard_Cost'!$C$13</f>
        <v>0</v>
      </c>
      <c r="T62" s="142">
        <f>N62*P62*Q62*'1. Standard_Cost'!$D$13</f>
        <v>0</v>
      </c>
      <c r="U62" s="142">
        <f>N62*O62*'1. Standard_Cost'!$E$13</f>
        <v>0</v>
      </c>
      <c r="V62" s="141"/>
      <c r="W62" s="141"/>
      <c r="X62" s="141"/>
      <c r="Y62" s="142">
        <f>+V62*((X62*'1. Standard_Cost'!$B$17)+(W62*X62*'1. Standard_Cost'!$C$17))</f>
        <v>0</v>
      </c>
      <c r="Z62" s="141"/>
      <c r="AA62" s="141"/>
      <c r="AB62" s="142">
        <f>+Z62*'1. Standard_Cost'!$B$21+AA62*'1. Standard_Cost'!$C$21</f>
        <v>0</v>
      </c>
      <c r="AC62" s="143"/>
      <c r="AD62" s="144"/>
      <c r="AE62" s="142">
        <f>SUM(AD62,AC62,AB62,Y62,U62,T62,S62,R62)*'1. Standard_Cost'!$B$29</f>
        <v>0</v>
      </c>
      <c r="AF62" s="142">
        <f t="shared" si="66"/>
        <v>0</v>
      </c>
      <c r="AG62" s="141"/>
      <c r="AH62" s="141"/>
      <c r="AI62" s="141"/>
      <c r="AJ62" s="145"/>
      <c r="AK62" s="145"/>
      <c r="AL62" s="145"/>
      <c r="AM62" s="142">
        <f>AG62*'1. Standard_Cost'!$B$25+'Incremental_Cost Year 6'!AH62*'1. Standard_Cost'!$C$25+'Incremental_Cost Year 6'!AI62*'1. Standard_Cost'!$D$25+'Incremental_Cost Year 6'!AJ62+'Incremental_Cost Year 6'!AL62+AK62</f>
        <v>0</v>
      </c>
      <c r="AN62" s="142">
        <f>AM62*'1. Standard_Cost'!$C$29</f>
        <v>0</v>
      </c>
      <c r="AO62" s="160"/>
      <c r="AQ62" s="20">
        <f t="shared" si="67"/>
        <v>0</v>
      </c>
      <c r="AR62" s="20">
        <f t="shared" si="68"/>
        <v>0</v>
      </c>
      <c r="AS62" s="20">
        <f t="shared" si="69"/>
        <v>0</v>
      </c>
      <c r="AT62" s="20">
        <f t="shared" si="70"/>
        <v>0</v>
      </c>
      <c r="AU62" s="24"/>
      <c r="AV62" s="24"/>
      <c r="AW62" s="24"/>
      <c r="AX62" s="24"/>
      <c r="AY62" s="24"/>
      <c r="AZ62" s="24"/>
      <c r="BA62" s="24"/>
      <c r="BB62" s="25">
        <f t="shared" si="71"/>
        <v>0</v>
      </c>
    </row>
    <row r="63" spans="1:54" ht="96.6" outlineLevel="1">
      <c r="A63" s="132"/>
      <c r="B63" s="136"/>
      <c r="C63" s="38"/>
      <c r="D63" s="86" t="s">
        <v>594</v>
      </c>
      <c r="E63" s="86" t="s">
        <v>405</v>
      </c>
      <c r="F63" s="88" t="s">
        <v>432</v>
      </c>
      <c r="G63" s="89" t="s">
        <v>440</v>
      </c>
      <c r="H63" s="180" t="s">
        <v>260</v>
      </c>
      <c r="I63" s="146"/>
      <c r="J63" s="146"/>
      <c r="K63" s="146"/>
      <c r="L63" s="147">
        <f>SUM(L59:L62)</f>
        <v>0</v>
      </c>
      <c r="M63" s="147">
        <f>SUM(M59:M62)</f>
        <v>0</v>
      </c>
      <c r="N63" s="146"/>
      <c r="O63" s="146"/>
      <c r="P63" s="146"/>
      <c r="Q63" s="146"/>
      <c r="R63" s="147">
        <f t="shared" ref="R63:U63" si="72">SUM(R59:R62)</f>
        <v>360000</v>
      </c>
      <c r="S63" s="147">
        <f t="shared" si="72"/>
        <v>270000</v>
      </c>
      <c r="T63" s="147">
        <f t="shared" si="72"/>
        <v>0</v>
      </c>
      <c r="U63" s="147">
        <f t="shared" si="72"/>
        <v>0</v>
      </c>
      <c r="V63" s="146"/>
      <c r="W63" s="146"/>
      <c r="X63" s="146"/>
      <c r="Y63" s="147">
        <f>SUM(Y59:Y62)</f>
        <v>0</v>
      </c>
      <c r="Z63" s="146"/>
      <c r="AA63" s="146"/>
      <c r="AB63" s="147">
        <f t="shared" ref="AB63:AF63" si="73">SUM(AB59:AB62)</f>
        <v>209000</v>
      </c>
      <c r="AC63" s="147">
        <f t="shared" si="73"/>
        <v>0</v>
      </c>
      <c r="AD63" s="147">
        <f t="shared" si="73"/>
        <v>0</v>
      </c>
      <c r="AE63" s="147">
        <f t="shared" si="73"/>
        <v>167800</v>
      </c>
      <c r="AF63" s="147">
        <f t="shared" si="73"/>
        <v>1006800</v>
      </c>
      <c r="AG63" s="146"/>
      <c r="AH63" s="146"/>
      <c r="AI63" s="146"/>
      <c r="AJ63" s="147">
        <f t="shared" ref="AJ63:AN63" si="74">SUM(AJ59:AJ62)</f>
        <v>0</v>
      </c>
      <c r="AK63" s="147">
        <f t="shared" si="74"/>
        <v>0</v>
      </c>
      <c r="AL63" s="147">
        <f t="shared" si="74"/>
        <v>0</v>
      </c>
      <c r="AM63" s="147">
        <f t="shared" si="74"/>
        <v>0</v>
      </c>
      <c r="AN63" s="147">
        <f t="shared" si="74"/>
        <v>0</v>
      </c>
      <c r="AO63" s="166"/>
      <c r="AP63" s="32"/>
      <c r="AQ63" s="147">
        <f t="shared" ref="AQ63:BB63" si="75">SUM(AQ59:AQ62)</f>
        <v>0</v>
      </c>
      <c r="AR63" s="147">
        <f t="shared" si="75"/>
        <v>1006800</v>
      </c>
      <c r="AS63" s="147">
        <f t="shared" si="75"/>
        <v>0</v>
      </c>
      <c r="AT63" s="147">
        <f t="shared" si="75"/>
        <v>1006800</v>
      </c>
      <c r="AU63" s="147">
        <f t="shared" si="75"/>
        <v>0</v>
      </c>
      <c r="AV63" s="147">
        <f t="shared" si="75"/>
        <v>0</v>
      </c>
      <c r="AW63" s="147">
        <f t="shared" si="75"/>
        <v>0</v>
      </c>
      <c r="AX63" s="147">
        <f t="shared" si="75"/>
        <v>0</v>
      </c>
      <c r="AY63" s="147">
        <f t="shared" si="75"/>
        <v>0</v>
      </c>
      <c r="AZ63" s="147">
        <f t="shared" si="75"/>
        <v>0</v>
      </c>
      <c r="BA63" s="147">
        <f t="shared" si="75"/>
        <v>0</v>
      </c>
      <c r="BB63" s="147">
        <f t="shared" si="75"/>
        <v>-1006800</v>
      </c>
    </row>
    <row r="64" spans="1:54" ht="93.6" outlineLevel="1">
      <c r="A64" s="132"/>
      <c r="B64" s="136"/>
      <c r="C64" s="38"/>
      <c r="D64" s="137"/>
      <c r="E64" s="137"/>
      <c r="F64" s="87"/>
      <c r="G64" s="82"/>
      <c r="H64" s="209" t="s">
        <v>478</v>
      </c>
      <c r="I64" s="138"/>
      <c r="J64" s="139"/>
      <c r="K64" s="139"/>
      <c r="L64" s="140" t="str">
        <f>IF(I64&lt;&gt;0,((VLOOKUP(I64,'1. Standard_Cost'!$B$4:$D$9,2)+VLOOKUP(I64,'1. Standard_Cost'!$B$4:$D$9,3))*J64*K64),"0")</f>
        <v>0</v>
      </c>
      <c r="M64" s="140">
        <f>L64*'1. Standard_Cost'!$F$4</f>
        <v>0</v>
      </c>
      <c r="N64" s="141"/>
      <c r="O64" s="141"/>
      <c r="P64" s="141"/>
      <c r="Q64" s="141"/>
      <c r="R64" s="142">
        <f>'1. Standard_Cost'!$B$13*N64*P64</f>
        <v>0</v>
      </c>
      <c r="S64" s="142">
        <f>N64*O64*P64*'1. Standard_Cost'!$C$13</f>
        <v>0</v>
      </c>
      <c r="T64" s="142">
        <f>N64*P64*Q64*'1. Standard_Cost'!$D$13</f>
        <v>0</v>
      </c>
      <c r="U64" s="142">
        <f>N64*O64*'1. Standard_Cost'!$E$13</f>
        <v>0</v>
      </c>
      <c r="V64" s="141"/>
      <c r="W64" s="141"/>
      <c r="X64" s="141"/>
      <c r="Y64" s="142">
        <f>+V64*((X64*'1. Standard_Cost'!$B$17)+(W64*X64*'1. Standard_Cost'!$C$17))</f>
        <v>0</v>
      </c>
      <c r="Z64" s="141"/>
      <c r="AA64" s="141">
        <v>0</v>
      </c>
      <c r="AB64" s="142">
        <f>+Z64*'1. Standard_Cost'!$B$21+AA64*'1. Standard_Cost'!$C$21</f>
        <v>0</v>
      </c>
      <c r="AC64" s="143">
        <v>0</v>
      </c>
      <c r="AD64" s="144"/>
      <c r="AE64" s="142">
        <f>SUM(AD64,AC64,AB64,Y64,U64,T64,S64,R64)*'1. Standard_Cost'!$B$29</f>
        <v>0</v>
      </c>
      <c r="AF64" s="142">
        <f t="shared" ref="AF64:AF74" si="76">SUM(AE64,AD64,AC64,AB64,Y64,U64,T64,S64,R64)</f>
        <v>0</v>
      </c>
      <c r="AG64" s="141"/>
      <c r="AH64" s="141"/>
      <c r="AI64" s="141"/>
      <c r="AJ64" s="145"/>
      <c r="AK64" s="145"/>
      <c r="AL64" s="145"/>
      <c r="AM64" s="142">
        <f>AG64*'1. Standard_Cost'!$B$25+'Incremental_Cost Year 6'!AH64*'1. Standard_Cost'!$C$25+'Incremental_Cost Year 6'!AI64*'1. Standard_Cost'!$D$25+'Incremental_Cost Year 6'!AJ64+'Incremental_Cost Year 6'!AL64+AK64</f>
        <v>0</v>
      </c>
      <c r="AN64" s="142">
        <f>AM64*'1. Standard_Cost'!$C$29</f>
        <v>0</v>
      </c>
      <c r="AO64" s="160"/>
      <c r="AQ64" s="20">
        <f t="shared" ref="AQ64:AQ74" si="77">L64+M64</f>
        <v>0</v>
      </c>
      <c r="AR64" s="20">
        <f t="shared" ref="AR64:AR74" si="78">AF64</f>
        <v>0</v>
      </c>
      <c r="AS64" s="20">
        <f t="shared" ref="AS64:AS74" si="79">AM64+AN64</f>
        <v>0</v>
      </c>
      <c r="AT64" s="20">
        <f t="shared" ref="AT64:AT74" si="80">SUM(AQ64,AR64,AS64)</f>
        <v>0</v>
      </c>
      <c r="AU64" s="24"/>
      <c r="AV64" s="24"/>
      <c r="AW64" s="24"/>
      <c r="AX64" s="24"/>
      <c r="AY64" s="24"/>
      <c r="AZ64" s="24"/>
      <c r="BA64" s="24"/>
      <c r="BB64" s="25">
        <f t="shared" si="71"/>
        <v>0</v>
      </c>
    </row>
    <row r="65" spans="1:54" ht="109.2" outlineLevel="2">
      <c r="A65" s="132"/>
      <c r="B65" s="136"/>
      <c r="C65" s="38"/>
      <c r="D65" s="84"/>
      <c r="E65" s="84"/>
      <c r="F65" s="84"/>
      <c r="G65" s="83"/>
      <c r="H65" s="209" t="s">
        <v>604</v>
      </c>
      <c r="I65" s="138"/>
      <c r="J65" s="139"/>
      <c r="K65" s="139"/>
      <c r="L65" s="140" t="str">
        <f>IF(I65&lt;&gt;0,((VLOOKUP(I65,'1. Standard_Cost'!$B$4:$D$9,2)+VLOOKUP(I65,'1. Standard_Cost'!$B$4:$D$9,3))*J65*K65),"0")</f>
        <v>0</v>
      </c>
      <c r="M65" s="140">
        <f>L65*'1. Standard_Cost'!$F$4</f>
        <v>0</v>
      </c>
      <c r="N65" s="141">
        <v>1</v>
      </c>
      <c r="O65" s="141">
        <v>1</v>
      </c>
      <c r="P65" s="141">
        <v>15</v>
      </c>
      <c r="Q65" s="141"/>
      <c r="R65" s="142">
        <f>'1. Standard_Cost'!$B$13*N65*P65</f>
        <v>30000</v>
      </c>
      <c r="S65" s="142">
        <f>N65*O65*P65*'1. Standard_Cost'!$C$13</f>
        <v>22500</v>
      </c>
      <c r="T65" s="142">
        <f>N65*P65*Q65*'1. Standard_Cost'!$D$13</f>
        <v>0</v>
      </c>
      <c r="U65" s="142">
        <f>N65*O65*'1. Standard_Cost'!$F$13</f>
        <v>0</v>
      </c>
      <c r="V65" s="141"/>
      <c r="W65" s="141"/>
      <c r="X65" s="141"/>
      <c r="Y65" s="142">
        <f>+V65*((X65*'1. Standard_Cost'!$B$17)+(W65*X65*'1. Standard_Cost'!$C$17))</f>
        <v>0</v>
      </c>
      <c r="Z65" s="141"/>
      <c r="AA65" s="141">
        <v>1</v>
      </c>
      <c r="AB65" s="142">
        <f>+Z65*'1. Standard_Cost'!$B$21+AA65*'1. Standard_Cost'!$C$21</f>
        <v>19000</v>
      </c>
      <c r="AC65" s="143">
        <f>50000+5000</f>
        <v>55000</v>
      </c>
      <c r="AD65" s="144"/>
      <c r="AE65" s="142">
        <f>SUM(AD65,AC65,AB65,Y65,U65,T65,S65,R65)*'1. Standard_Cost'!$B$29</f>
        <v>25300</v>
      </c>
      <c r="AF65" s="142">
        <f t="shared" si="76"/>
        <v>151800</v>
      </c>
      <c r="AG65" s="141"/>
      <c r="AH65" s="141"/>
      <c r="AI65" s="141"/>
      <c r="AJ65" s="145"/>
      <c r="AK65" s="145"/>
      <c r="AL65" s="145"/>
      <c r="AM65" s="142">
        <f>AG65*'1. Standard_Cost'!$B$25+'Incremental_Cost Year 6'!AH65*'1. Standard_Cost'!$C$25+'Incremental_Cost Year 6'!AI65*'1. Standard_Cost'!$D$25+'Incremental_Cost Year 6'!AJ65+'Incremental_Cost Year 6'!AL65+AK65</f>
        <v>0</v>
      </c>
      <c r="AN65" s="142">
        <f>AM65*'1. Standard_Cost'!$C$29</f>
        <v>0</v>
      </c>
      <c r="AO65" s="160"/>
      <c r="AQ65" s="20">
        <f t="shared" si="77"/>
        <v>0</v>
      </c>
      <c r="AR65" s="20">
        <f t="shared" si="78"/>
        <v>151800</v>
      </c>
      <c r="AS65" s="20">
        <f t="shared" si="79"/>
        <v>0</v>
      </c>
      <c r="AT65" s="20">
        <f t="shared" si="80"/>
        <v>151800</v>
      </c>
      <c r="AU65" s="24"/>
      <c r="AV65" s="24"/>
      <c r="AW65" s="24"/>
      <c r="AX65" s="24"/>
      <c r="AY65" s="24"/>
      <c r="AZ65" s="24"/>
      <c r="BA65" s="24"/>
      <c r="BB65" s="25">
        <f t="shared" si="71"/>
        <v>-151800</v>
      </c>
    </row>
    <row r="66" spans="1:54" ht="109.2" outlineLevel="2">
      <c r="A66" s="132"/>
      <c r="B66" s="136"/>
      <c r="C66" s="231"/>
      <c r="D66" s="84"/>
      <c r="E66" s="84"/>
      <c r="F66" s="84"/>
      <c r="G66" s="83"/>
      <c r="H66" s="209" t="s">
        <v>480</v>
      </c>
      <c r="I66" s="138"/>
      <c r="J66" s="139"/>
      <c r="K66" s="139"/>
      <c r="L66" s="140"/>
      <c r="M66" s="140">
        <f>L66*'1. Standard_Cost'!$F$4</f>
        <v>0</v>
      </c>
      <c r="N66" s="141"/>
      <c r="O66" s="141"/>
      <c r="P66" s="141"/>
      <c r="Q66" s="141"/>
      <c r="R66" s="142">
        <f>'1. Standard_Cost'!$B$13*N66*P66</f>
        <v>0</v>
      </c>
      <c r="S66" s="142">
        <f>N66*O66*P66*'1. Standard_Cost'!$C$13</f>
        <v>0</v>
      </c>
      <c r="T66" s="142">
        <f>N66*P66*Q66*'1. Standard_Cost'!$D$13</f>
        <v>0</v>
      </c>
      <c r="U66" s="142">
        <f>N66*O66*'1. Standard_Cost'!$E$13</f>
        <v>0</v>
      </c>
      <c r="V66" s="141"/>
      <c r="W66" s="141"/>
      <c r="X66" s="141"/>
      <c r="Y66" s="142">
        <f>+V66*((X66*'1. Standard_Cost'!$B$17)+(W66*X66*'1. Standard_Cost'!$C$17))</f>
        <v>0</v>
      </c>
      <c r="Z66" s="141"/>
      <c r="AA66" s="141"/>
      <c r="AB66" s="142">
        <f>+Z66*'1. Standard_Cost'!$B$21+AA66*'1. Standard_Cost'!$C$21</f>
        <v>0</v>
      </c>
      <c r="AC66" s="143">
        <v>0</v>
      </c>
      <c r="AD66" s="144"/>
      <c r="AE66" s="142">
        <f>SUM(AD66,AC66,AB66,Y66,U66,T66,S66,R66)*'1. Standard_Cost'!$B$29</f>
        <v>0</v>
      </c>
      <c r="AF66" s="142">
        <f t="shared" si="76"/>
        <v>0</v>
      </c>
      <c r="AG66" s="141"/>
      <c r="AH66" s="141"/>
      <c r="AI66" s="141"/>
      <c r="AJ66" s="145"/>
      <c r="AK66" s="145"/>
      <c r="AL66" s="145"/>
      <c r="AM66" s="142">
        <f>AG66*'1. Standard_Cost'!$B$25+'Incremental_Cost Year 6'!AH66*'1. Standard_Cost'!$C$25+'Incremental_Cost Year 6'!AI66*'1. Standard_Cost'!$D$25+'Incremental_Cost Year 6'!AJ66+'Incremental_Cost Year 6'!AL66+AK66</f>
        <v>0</v>
      </c>
      <c r="AN66" s="142">
        <f>AM66*'1. Standard_Cost'!$C$29</f>
        <v>0</v>
      </c>
      <c r="AO66" s="160"/>
      <c r="AQ66" s="20">
        <f t="shared" si="77"/>
        <v>0</v>
      </c>
      <c r="AR66" s="20">
        <f t="shared" si="78"/>
        <v>0</v>
      </c>
      <c r="AS66" s="20">
        <f t="shared" si="79"/>
        <v>0</v>
      </c>
      <c r="AT66" s="20">
        <f t="shared" si="80"/>
        <v>0</v>
      </c>
      <c r="AU66" s="24">
        <f>AT66</f>
        <v>0</v>
      </c>
      <c r="AV66" s="24"/>
      <c r="AW66" s="24"/>
      <c r="AX66" s="24"/>
      <c r="AY66" s="24"/>
      <c r="AZ66" s="24"/>
      <c r="BA66" s="24"/>
      <c r="BB66" s="25">
        <f t="shared" si="71"/>
        <v>0</v>
      </c>
    </row>
    <row r="67" spans="1:54" ht="46.8" outlineLevel="2">
      <c r="A67" s="132"/>
      <c r="B67" s="136"/>
      <c r="C67" s="231"/>
      <c r="D67" s="84"/>
      <c r="E67" s="84"/>
      <c r="F67" s="84"/>
      <c r="G67" s="83"/>
      <c r="H67" s="209" t="s">
        <v>481</v>
      </c>
      <c r="I67" s="138" t="s">
        <v>4</v>
      </c>
      <c r="J67" s="139">
        <v>1</v>
      </c>
      <c r="K67" s="139">
        <v>4</v>
      </c>
      <c r="L67" s="140">
        <f>IF(I67&lt;&gt;0,((VLOOKUP(I67,'1. Standard_Cost'!$B$4:$D$9,2)+VLOOKUP(I67,'1. Standard_Cost'!$B$4:$D$9,3))*J67*K67),"0")</f>
        <v>323000</v>
      </c>
      <c r="M67" s="140">
        <f>L67*'1. Standard_Cost'!$F$4</f>
        <v>53941</v>
      </c>
      <c r="N67" s="141"/>
      <c r="O67" s="141"/>
      <c r="P67" s="141"/>
      <c r="Q67" s="141"/>
      <c r="R67" s="142">
        <f>'1. Standard_Cost'!$B$13*N67*P67</f>
        <v>0</v>
      </c>
      <c r="S67" s="142">
        <f>N67*O67*P67*'1. Standard_Cost'!$C$13</f>
        <v>0</v>
      </c>
      <c r="T67" s="142">
        <f>N67*P67*Q67*'1. Standard_Cost'!$D$13</f>
        <v>0</v>
      </c>
      <c r="U67" s="142">
        <f>N67*O67*'1. Standard_Cost'!$E$13</f>
        <v>0</v>
      </c>
      <c r="V67" s="141"/>
      <c r="W67" s="141"/>
      <c r="X67" s="141"/>
      <c r="Y67" s="142">
        <f>+V67*((X67*'1. Standard_Cost'!$B$17)+(W67*X67*'1. Standard_Cost'!$C$17))</f>
        <v>0</v>
      </c>
      <c r="Z67" s="141"/>
      <c r="AA67" s="141"/>
      <c r="AB67" s="142">
        <f>+Z67*'1. Standard_Cost'!$B$21+AA67*'1. Standard_Cost'!$C$21</f>
        <v>0</v>
      </c>
      <c r="AC67" s="143"/>
      <c r="AD67" s="144"/>
      <c r="AE67" s="142">
        <f>SUM(AD67,AC67,AB67,Y67,U67,T67,S67,R67)*'1. Standard_Cost'!$B$29</f>
        <v>0</v>
      </c>
      <c r="AF67" s="142">
        <f t="shared" si="76"/>
        <v>0</v>
      </c>
      <c r="AG67" s="141"/>
      <c r="AH67" s="141"/>
      <c r="AI67" s="141"/>
      <c r="AJ67" s="145"/>
      <c r="AK67" s="145"/>
      <c r="AL67" s="145"/>
      <c r="AM67" s="142">
        <f>AG67*'1. Standard_Cost'!$B$25+'Incremental_Cost Year 6'!AH67*'1. Standard_Cost'!$C$25+'Incremental_Cost Year 6'!AI67*'1. Standard_Cost'!$D$25+'Incremental_Cost Year 6'!AJ67+'Incremental_Cost Year 6'!AL67+AK67</f>
        <v>0</v>
      </c>
      <c r="AN67" s="142">
        <f>AM67*'1. Standard_Cost'!$C$29</f>
        <v>0</v>
      </c>
      <c r="AO67" s="160"/>
      <c r="AQ67" s="20">
        <f t="shared" si="77"/>
        <v>376941</v>
      </c>
      <c r="AR67" s="20">
        <f t="shared" si="78"/>
        <v>0</v>
      </c>
      <c r="AS67" s="20">
        <f t="shared" si="79"/>
        <v>0</v>
      </c>
      <c r="AT67" s="20">
        <f t="shared" si="80"/>
        <v>376941</v>
      </c>
      <c r="AU67" s="24">
        <f>AQ67</f>
        <v>376941</v>
      </c>
      <c r="AV67" s="24"/>
      <c r="AW67" s="24"/>
      <c r="AX67" s="24"/>
      <c r="AY67" s="24"/>
      <c r="AZ67" s="24"/>
      <c r="BA67" s="24"/>
      <c r="BB67" s="25">
        <f t="shared" si="71"/>
        <v>0</v>
      </c>
    </row>
    <row r="68" spans="1:54" ht="93.6" outlineLevel="2">
      <c r="A68" s="132"/>
      <c r="B68" s="136"/>
      <c r="C68" s="231"/>
      <c r="D68" s="84"/>
      <c r="E68" s="84"/>
      <c r="F68" s="84"/>
      <c r="G68" s="83"/>
      <c r="H68" s="209" t="s">
        <v>570</v>
      </c>
      <c r="I68" s="138"/>
      <c r="J68" s="139"/>
      <c r="K68" s="139"/>
      <c r="L68" s="140" t="str">
        <f>IF(I68&lt;&gt;0,((VLOOKUP(I68,'1. Standard_Cost'!$B$4:$D$9,2)+VLOOKUP(I68,'1. Standard_Cost'!$B$4:$D$9,3))*J68*K68),"0")</f>
        <v>0</v>
      </c>
      <c r="M68" s="140">
        <f>L68*'1. Standard_Cost'!$F$4</f>
        <v>0</v>
      </c>
      <c r="N68" s="141"/>
      <c r="O68" s="141"/>
      <c r="P68" s="141"/>
      <c r="Q68" s="141"/>
      <c r="R68" s="142">
        <f>'1. Standard_Cost'!$B$13*N68*P68</f>
        <v>0</v>
      </c>
      <c r="S68" s="142">
        <f>N68*O68*P68*'1. Standard_Cost'!$C$13</f>
        <v>0</v>
      </c>
      <c r="T68" s="142">
        <f>N68*P68*Q68*'1. Standard_Cost'!$D$13</f>
        <v>0</v>
      </c>
      <c r="U68" s="142">
        <f>N68*O68*'1. Standard_Cost'!$E$13</f>
        <v>0</v>
      </c>
      <c r="V68" s="141"/>
      <c r="W68" s="141"/>
      <c r="X68" s="141"/>
      <c r="Y68" s="142">
        <f>+V68*((X68*'1. Standard_Cost'!$B$17)+(W68*X68*'1. Standard_Cost'!$C$17))</f>
        <v>0</v>
      </c>
      <c r="Z68" s="141"/>
      <c r="AA68" s="141"/>
      <c r="AB68" s="142">
        <f>+Z68*'1. Standard_Cost'!$B$21+AA68*'1. Standard_Cost'!$C$21</f>
        <v>0</v>
      </c>
      <c r="AC68" s="143"/>
      <c r="AD68" s="144"/>
      <c r="AE68" s="142">
        <f>SUM(AD68,AC68,AB68,Y68,U68,T68,S68,R68)*'1. Standard_Cost'!$B$29</f>
        <v>0</v>
      </c>
      <c r="AF68" s="142">
        <f t="shared" si="76"/>
        <v>0</v>
      </c>
      <c r="AG68" s="141"/>
      <c r="AH68" s="141"/>
      <c r="AI68" s="141"/>
      <c r="AJ68" s="145"/>
      <c r="AK68" s="145"/>
      <c r="AL68" s="145"/>
      <c r="AM68" s="142">
        <f>AG68*'1. Standard_Cost'!$B$25+'Incremental_Cost Year 6'!AH68*'1. Standard_Cost'!$C$25+'Incremental_Cost Year 6'!AI68*'1. Standard_Cost'!$D$25+'Incremental_Cost Year 6'!AJ68+'Incremental_Cost Year 6'!AL68+AK68</f>
        <v>0</v>
      </c>
      <c r="AN68" s="142">
        <f>AM68*'1. Standard_Cost'!$C$29</f>
        <v>0</v>
      </c>
      <c r="AO68" s="160"/>
      <c r="AQ68" s="20">
        <f t="shared" si="77"/>
        <v>0</v>
      </c>
      <c r="AR68" s="20">
        <f t="shared" si="78"/>
        <v>0</v>
      </c>
      <c r="AS68" s="20">
        <f t="shared" si="79"/>
        <v>0</v>
      </c>
      <c r="AT68" s="20">
        <f t="shared" si="80"/>
        <v>0</v>
      </c>
      <c r="AU68" s="24"/>
      <c r="AV68" s="24"/>
      <c r="AW68" s="24"/>
      <c r="AX68" s="24"/>
      <c r="AY68" s="24"/>
      <c r="AZ68" s="24"/>
      <c r="BA68" s="24"/>
      <c r="BB68" s="25">
        <f t="shared" si="71"/>
        <v>0</v>
      </c>
    </row>
    <row r="69" spans="1:54" ht="174" customHeight="1" outlineLevel="1">
      <c r="A69" s="132"/>
      <c r="B69" s="136"/>
      <c r="C69" s="231"/>
      <c r="D69" s="84"/>
      <c r="E69" s="84"/>
      <c r="F69" s="84"/>
      <c r="G69" s="83"/>
      <c r="H69" s="209" t="s">
        <v>572</v>
      </c>
      <c r="I69" s="138"/>
      <c r="J69" s="139"/>
      <c r="K69" s="139"/>
      <c r="L69" s="140" t="str">
        <f>IF(I69&lt;&gt;0,((VLOOKUP(I69,'1. Standard_Cost'!$B$4:$D$9,2)+VLOOKUP(I69,'1. Standard_Cost'!$B$4:$D$9,3))*J69*K69),"0")</f>
        <v>0</v>
      </c>
      <c r="M69" s="140">
        <f>L69*'1. Standard_Cost'!$F$4</f>
        <v>0</v>
      </c>
      <c r="N69" s="141"/>
      <c r="O69" s="141"/>
      <c r="P69" s="141"/>
      <c r="Q69" s="141"/>
      <c r="R69" s="142">
        <f>'1. Standard_Cost'!$B$13*N69*P69</f>
        <v>0</v>
      </c>
      <c r="S69" s="142">
        <f>N69*O69*P69*'1. Standard_Cost'!$C$13</f>
        <v>0</v>
      </c>
      <c r="T69" s="142">
        <f>N69*P69*Q69*'1. Standard_Cost'!$D$13</f>
        <v>0</v>
      </c>
      <c r="U69" s="142">
        <f>N69*O69*'1. Standard_Cost'!$E$13</f>
        <v>0</v>
      </c>
      <c r="V69" s="141"/>
      <c r="W69" s="141"/>
      <c r="X69" s="141"/>
      <c r="Y69" s="142">
        <f>+V69*((X69*'1. Standard_Cost'!$B$17)+(W69*X69*'1. Standard_Cost'!$C$17))</f>
        <v>0</v>
      </c>
      <c r="Z69" s="141"/>
      <c r="AA69" s="141"/>
      <c r="AB69" s="142">
        <f>+Z69*'1. Standard_Cost'!$B$21+AA69*'1. Standard_Cost'!$C$21</f>
        <v>0</v>
      </c>
      <c r="AC69" s="143">
        <f>1980*2*300</f>
        <v>1188000</v>
      </c>
      <c r="AD69" s="144"/>
      <c r="AE69" s="142">
        <f>SUM(AD69,AC69,AB69,Y69,U69,T69,S69,R69)*'1. Standard_Cost'!$B$29</f>
        <v>237600</v>
      </c>
      <c r="AF69" s="142">
        <f t="shared" si="76"/>
        <v>1425600</v>
      </c>
      <c r="AG69" s="141"/>
      <c r="AH69" s="141"/>
      <c r="AI69" s="141"/>
      <c r="AJ69" s="145"/>
      <c r="AK69" s="145"/>
      <c r="AL69" s="145"/>
      <c r="AM69" s="142">
        <f>AG69*'1. Standard_Cost'!$B$25+'Incremental_Cost Year 6'!AH69*'1. Standard_Cost'!$C$25+'Incremental_Cost Year 6'!AI69*'1. Standard_Cost'!$D$25+'Incremental_Cost Year 6'!AJ69+'Incremental_Cost Year 6'!AL69+AK69</f>
        <v>0</v>
      </c>
      <c r="AN69" s="142">
        <f>AM69*'1. Standard_Cost'!$C$29</f>
        <v>0</v>
      </c>
      <c r="AO69" s="160"/>
      <c r="AQ69" s="20">
        <f t="shared" si="77"/>
        <v>0</v>
      </c>
      <c r="AR69" s="20">
        <f t="shared" si="78"/>
        <v>1425600</v>
      </c>
      <c r="AS69" s="20">
        <f t="shared" si="79"/>
        <v>0</v>
      </c>
      <c r="AT69" s="20">
        <f t="shared" si="80"/>
        <v>1425600</v>
      </c>
      <c r="AU69" s="24">
        <f t="shared" ref="AU69:AU74" si="81">AT69</f>
        <v>1425600</v>
      </c>
      <c r="AV69" s="24">
        <v>0</v>
      </c>
      <c r="AW69" s="24"/>
      <c r="AX69" s="24"/>
      <c r="AY69" s="24">
        <v>0</v>
      </c>
      <c r="AZ69" s="24">
        <v>0</v>
      </c>
      <c r="BA69" s="24"/>
      <c r="BB69" s="25">
        <f t="shared" si="71"/>
        <v>0</v>
      </c>
    </row>
    <row r="70" spans="1:54" ht="265.2" outlineLevel="2">
      <c r="A70" s="132"/>
      <c r="B70" s="136"/>
      <c r="C70" s="231"/>
      <c r="D70" s="84"/>
      <c r="E70" s="84"/>
      <c r="F70" s="84"/>
      <c r="G70" s="83"/>
      <c r="H70" s="209" t="s">
        <v>487</v>
      </c>
      <c r="I70" s="138" t="s">
        <v>436</v>
      </c>
      <c r="J70" s="139">
        <v>11.26</v>
      </c>
      <c r="K70" s="139">
        <v>1</v>
      </c>
      <c r="L70" s="140">
        <f>IF(I70&lt;&gt;0,((VLOOKUP(I70,'1. Standard_Cost'!$B$4:$D$9,2)+VLOOKUP(I70,'1. Standard_Cost'!$B$4:$D$9,3))*J70*K70),"0")</f>
        <v>602410</v>
      </c>
      <c r="M70" s="140">
        <f>L70*'1. Standard_Cost'!$F$4</f>
        <v>100602.47</v>
      </c>
      <c r="N70" s="141"/>
      <c r="O70" s="141"/>
      <c r="P70" s="141"/>
      <c r="Q70" s="141"/>
      <c r="R70" s="142">
        <f>'1. Standard_Cost'!$B$13*N70*P70</f>
        <v>0</v>
      </c>
      <c r="S70" s="142">
        <f>N70*O70*P70*'1. Standard_Cost'!$C$13</f>
        <v>0</v>
      </c>
      <c r="T70" s="142">
        <f>N70*P70*Q70*'1. Standard_Cost'!$D$13</f>
        <v>0</v>
      </c>
      <c r="U70" s="142">
        <f>N70*O70*'1. Standard_Cost'!$E$13</f>
        <v>0</v>
      </c>
      <c r="V70" s="141"/>
      <c r="W70" s="141"/>
      <c r="X70" s="141"/>
      <c r="Y70" s="142">
        <f>+V70*((X70*'1. Standard_Cost'!$B$17)+(W70*X70*'1. Standard_Cost'!$C$17))</f>
        <v>0</v>
      </c>
      <c r="Z70" s="141"/>
      <c r="AA70" s="141"/>
      <c r="AB70" s="142">
        <f>+Z70*'1. Standard_Cost'!$B$21+AA70*'1. Standard_Cost'!$C$21</f>
        <v>0</v>
      </c>
      <c r="AC70" s="143"/>
      <c r="AD70" s="144"/>
      <c r="AE70" s="142">
        <f>SUM(AD70,AC70,AB70,Y70,U70,T70,S70,R70)*'1. Standard_Cost'!$B$29</f>
        <v>0</v>
      </c>
      <c r="AF70" s="142">
        <f t="shared" si="76"/>
        <v>0</v>
      </c>
      <c r="AG70" s="141"/>
      <c r="AH70" s="141"/>
      <c r="AI70" s="141"/>
      <c r="AJ70" s="145"/>
      <c r="AK70" s="145"/>
      <c r="AL70" s="145"/>
      <c r="AM70" s="142">
        <f>AG70*'1. Standard_Cost'!$B$25+'Incremental_Cost Year 6'!AH70*'1. Standard_Cost'!$C$25+'Incremental_Cost Year 6'!AI70*'1. Standard_Cost'!$D$25+'Incremental_Cost Year 6'!AJ70+'Incremental_Cost Year 6'!AL70+AK70</f>
        <v>0</v>
      </c>
      <c r="AN70" s="142">
        <f>AM70*'1. Standard_Cost'!$C$29</f>
        <v>0</v>
      </c>
      <c r="AO70" s="160"/>
      <c r="AQ70" s="20">
        <f t="shared" si="77"/>
        <v>703012.47</v>
      </c>
      <c r="AR70" s="20">
        <f t="shared" si="78"/>
        <v>0</v>
      </c>
      <c r="AS70" s="20">
        <f t="shared" si="79"/>
        <v>0</v>
      </c>
      <c r="AT70" s="20">
        <f t="shared" si="80"/>
        <v>703012.47</v>
      </c>
      <c r="AU70" s="24">
        <f t="shared" si="81"/>
        <v>703012.47</v>
      </c>
      <c r="AV70" s="24"/>
      <c r="AW70" s="24"/>
      <c r="AX70" s="24"/>
      <c r="AY70" s="24">
        <f>AT70-AU70</f>
        <v>0</v>
      </c>
      <c r="AZ70" s="24"/>
      <c r="BA70" s="24"/>
      <c r="BB70" s="25">
        <f t="shared" si="71"/>
        <v>0</v>
      </c>
    </row>
    <row r="71" spans="1:54" ht="156" outlineLevel="2">
      <c r="A71" s="132"/>
      <c r="B71" s="136"/>
      <c r="C71" s="231"/>
      <c r="D71" s="84"/>
      <c r="E71" s="84"/>
      <c r="F71" s="84"/>
      <c r="G71" s="83"/>
      <c r="H71" s="209" t="s">
        <v>571</v>
      </c>
      <c r="I71" s="138"/>
      <c r="J71" s="139"/>
      <c r="K71" s="139"/>
      <c r="L71" s="140" t="str">
        <f>IF(I71&lt;&gt;0,((VLOOKUP(I71,'1. Standard_Cost'!$B$4:$D$9,2)+VLOOKUP(I71,'1. Standard_Cost'!$B$4:$D$9,3))*J71*K71),"0")</f>
        <v>0</v>
      </c>
      <c r="M71" s="140">
        <f>L71*'1. Standard_Cost'!$F$4</f>
        <v>0</v>
      </c>
      <c r="N71" s="141"/>
      <c r="O71" s="141"/>
      <c r="P71" s="141"/>
      <c r="Q71" s="141"/>
      <c r="R71" s="142">
        <f>'1. Standard_Cost'!$B$13*N71*P71</f>
        <v>0</v>
      </c>
      <c r="S71" s="142">
        <f>N71*O71*P71*'1. Standard_Cost'!$C$13</f>
        <v>0</v>
      </c>
      <c r="T71" s="142">
        <f>N71*P71*Q71*'1. Standard_Cost'!$D$13</f>
        <v>0</v>
      </c>
      <c r="U71" s="142">
        <f>N71*O71*'1. Standard_Cost'!$E$13</f>
        <v>0</v>
      </c>
      <c r="V71" s="141"/>
      <c r="W71" s="141"/>
      <c r="X71" s="141"/>
      <c r="Y71" s="142">
        <f>+V71*((X71*'1. Standard_Cost'!$B$17)+(W71*X71*'1. Standard_Cost'!$C$17))</f>
        <v>0</v>
      </c>
      <c r="Z71" s="141"/>
      <c r="AA71" s="141"/>
      <c r="AB71" s="142">
        <f>+Z71*'1. Standard_Cost'!$B$21+AA71*'1. Standard_Cost'!$C$21</f>
        <v>0</v>
      </c>
      <c r="AC71" s="143">
        <f>198*480</f>
        <v>95040</v>
      </c>
      <c r="AD71" s="144"/>
      <c r="AE71" s="142">
        <f>SUM(AD71,AC71,AB71,Y71,U71,T71,S71,R71)*'1. Standard_Cost'!$B$29</f>
        <v>19008</v>
      </c>
      <c r="AF71" s="142">
        <f t="shared" si="76"/>
        <v>114048</v>
      </c>
      <c r="AG71" s="141"/>
      <c r="AH71" s="141"/>
      <c r="AI71" s="141"/>
      <c r="AJ71" s="145"/>
      <c r="AK71" s="145"/>
      <c r="AL71" s="145"/>
      <c r="AM71" s="142">
        <f>AG71*'1. Standard_Cost'!$B$25+'Incremental_Cost Year 6'!AH71*'1. Standard_Cost'!$C$25+'Incremental_Cost Year 6'!AI71*'1. Standard_Cost'!$D$25+'Incremental_Cost Year 6'!AJ71+'Incremental_Cost Year 6'!AL71+AK71</f>
        <v>0</v>
      </c>
      <c r="AN71" s="142">
        <f>AM71*'1. Standard_Cost'!$C$29</f>
        <v>0</v>
      </c>
      <c r="AO71" s="160"/>
      <c r="AQ71" s="20">
        <f t="shared" si="77"/>
        <v>0</v>
      </c>
      <c r="AR71" s="20">
        <f t="shared" si="78"/>
        <v>114048</v>
      </c>
      <c r="AS71" s="20">
        <f t="shared" si="79"/>
        <v>0</v>
      </c>
      <c r="AT71" s="20">
        <f t="shared" si="80"/>
        <v>114048</v>
      </c>
      <c r="AU71" s="24">
        <f t="shared" si="81"/>
        <v>114048</v>
      </c>
      <c r="AV71" s="24"/>
      <c r="AW71" s="24"/>
      <c r="AX71" s="24"/>
      <c r="AY71" s="24"/>
      <c r="AZ71" s="24">
        <f>AT71-AU71</f>
        <v>0</v>
      </c>
      <c r="BA71" s="24"/>
      <c r="BB71" s="25">
        <f t="shared" si="71"/>
        <v>0</v>
      </c>
    </row>
    <row r="72" spans="1:54" ht="124.8" outlineLevel="2">
      <c r="A72" s="132"/>
      <c r="B72" s="136"/>
      <c r="C72" s="231"/>
      <c r="D72" s="84"/>
      <c r="E72" s="84"/>
      <c r="F72" s="84"/>
      <c r="G72" s="83"/>
      <c r="H72" s="209" t="s">
        <v>482</v>
      </c>
      <c r="I72" s="138"/>
      <c r="J72" s="139"/>
      <c r="K72" s="139"/>
      <c r="L72" s="140" t="str">
        <f>IF(I72&lt;&gt;0,((VLOOKUP(I72,'1. Standard_Cost'!$B$4:$D$9,2)+VLOOKUP(I72,'1. Standard_Cost'!$B$4:$D$9,3))*J72*K72),"0")</f>
        <v>0</v>
      </c>
      <c r="M72" s="140">
        <f>L72*'1. Standard_Cost'!$F$4</f>
        <v>0</v>
      </c>
      <c r="N72" s="141"/>
      <c r="O72" s="141"/>
      <c r="P72" s="141"/>
      <c r="Q72" s="141"/>
      <c r="R72" s="142">
        <f>'1. Standard_Cost'!$B$13*N72*P72</f>
        <v>0</v>
      </c>
      <c r="S72" s="142">
        <f>N72*O72*P72*'1. Standard_Cost'!$C$13</f>
        <v>0</v>
      </c>
      <c r="T72" s="142">
        <f>N72*P72*Q72*'1. Standard_Cost'!$D$13</f>
        <v>0</v>
      </c>
      <c r="U72" s="142">
        <f>N72*O72*'1. Standard_Cost'!$E$13</f>
        <v>0</v>
      </c>
      <c r="V72" s="141"/>
      <c r="W72" s="141"/>
      <c r="X72" s="141"/>
      <c r="Y72" s="142">
        <f>+V72*((X72*'1. Standard_Cost'!$B$17)+(W72*X72*'1. Standard_Cost'!$C$17))</f>
        <v>0</v>
      </c>
      <c r="Z72" s="141"/>
      <c r="AA72" s="141"/>
      <c r="AB72" s="142">
        <f>+Z72*'1. Standard_Cost'!$B$21+AA72*'1. Standard_Cost'!$C$21</f>
        <v>0</v>
      </c>
      <c r="AC72" s="143">
        <f>7*5000</f>
        <v>35000</v>
      </c>
      <c r="AD72" s="144"/>
      <c r="AE72" s="142">
        <f>SUM(AD72,AC72,AB72,Y72,U72,T72,S72,R72)*'1. Standard_Cost'!$B$29</f>
        <v>7000</v>
      </c>
      <c r="AF72" s="142">
        <f t="shared" si="76"/>
        <v>42000</v>
      </c>
      <c r="AG72" s="141"/>
      <c r="AH72" s="141"/>
      <c r="AI72" s="141"/>
      <c r="AJ72" s="145"/>
      <c r="AK72" s="145"/>
      <c r="AL72" s="145"/>
      <c r="AM72" s="142">
        <f>AG72*'1. Standard_Cost'!$B$25+'Incremental_Cost Year 6'!AH72*'1. Standard_Cost'!$C$25+'Incremental_Cost Year 6'!AI72*'1. Standard_Cost'!$D$25+'Incremental_Cost Year 6'!AJ72+'Incremental_Cost Year 6'!AL72+AK72</f>
        <v>0</v>
      </c>
      <c r="AN72" s="142">
        <f>AM72*'1. Standard_Cost'!$C$29</f>
        <v>0</v>
      </c>
      <c r="AO72" s="160"/>
      <c r="AQ72" s="20">
        <f t="shared" si="77"/>
        <v>0</v>
      </c>
      <c r="AR72" s="20">
        <f t="shared" si="78"/>
        <v>42000</v>
      </c>
      <c r="AS72" s="20">
        <f t="shared" si="79"/>
        <v>0</v>
      </c>
      <c r="AT72" s="20">
        <f t="shared" si="80"/>
        <v>42000</v>
      </c>
      <c r="AU72" s="24">
        <f t="shared" si="81"/>
        <v>42000</v>
      </c>
      <c r="AV72" s="24"/>
      <c r="AW72" s="24"/>
      <c r="AX72" s="24"/>
      <c r="AY72" s="24"/>
      <c r="AZ72" s="24"/>
      <c r="BA72" s="24"/>
      <c r="BB72" s="25">
        <f t="shared" si="71"/>
        <v>0</v>
      </c>
    </row>
    <row r="73" spans="1:54" ht="140.4" outlineLevel="2">
      <c r="A73" s="132"/>
      <c r="B73" s="136"/>
      <c r="C73" s="231"/>
      <c r="D73" s="84"/>
      <c r="E73" s="84"/>
      <c r="F73" s="84"/>
      <c r="G73" s="83"/>
      <c r="H73" s="209" t="s">
        <v>483</v>
      </c>
      <c r="I73" s="138" t="s">
        <v>2</v>
      </c>
      <c r="J73" s="139">
        <v>1.1000000000000001</v>
      </c>
      <c r="K73" s="139">
        <v>1</v>
      </c>
      <c r="L73" s="140">
        <f>IF(I73&lt;&gt;0,((VLOOKUP(I73,'1. Standard_Cost'!$B$4:$D$9,2)+VLOOKUP(I73,'1. Standard_Cost'!$B$4:$D$9,3))*J73*K73),"0")</f>
        <v>133100</v>
      </c>
      <c r="M73" s="140">
        <f>L73*'1. Standard_Cost'!$F$4</f>
        <v>22227.7</v>
      </c>
      <c r="N73" s="141"/>
      <c r="O73" s="141"/>
      <c r="P73" s="141"/>
      <c r="Q73" s="141"/>
      <c r="R73" s="142">
        <f>'1. Standard_Cost'!$B$13*N73*P73</f>
        <v>0</v>
      </c>
      <c r="S73" s="142">
        <f>N73*O73*P73*'1. Standard_Cost'!$C$13</f>
        <v>0</v>
      </c>
      <c r="T73" s="142">
        <f>N73*P73*Q73*'1. Standard_Cost'!$D$13</f>
        <v>0</v>
      </c>
      <c r="U73" s="142">
        <f>N73*O73*'1. Standard_Cost'!$E$13</f>
        <v>0</v>
      </c>
      <c r="V73" s="141"/>
      <c r="W73" s="141"/>
      <c r="X73" s="141"/>
      <c r="Y73" s="142">
        <f>+V73*((X73*'1. Standard_Cost'!$B$17)+(W73*X73*'1. Standard_Cost'!$C$17))</f>
        <v>0</v>
      </c>
      <c r="Z73" s="141"/>
      <c r="AA73" s="141"/>
      <c r="AB73" s="142">
        <f>+Z73*'1. Standard_Cost'!$B$21+AA73*'1. Standard_Cost'!$C$21</f>
        <v>0</v>
      </c>
      <c r="AC73" s="143"/>
      <c r="AD73" s="144"/>
      <c r="AE73" s="142">
        <f>SUM(AD73,AC73,AB73,Y73,U73,T73,S73,R73)*'1. Standard_Cost'!$B$29</f>
        <v>0</v>
      </c>
      <c r="AF73" s="142">
        <f t="shared" si="76"/>
        <v>0</v>
      </c>
      <c r="AG73" s="141"/>
      <c r="AH73" s="141"/>
      <c r="AI73" s="141"/>
      <c r="AJ73" s="145"/>
      <c r="AK73" s="145"/>
      <c r="AL73" s="145"/>
      <c r="AM73" s="142">
        <f>AG73*'1. Standard_Cost'!$B$25+'Incremental_Cost Year 6'!AH73*'1. Standard_Cost'!$C$25+'Incremental_Cost Year 6'!AI73*'1. Standard_Cost'!$D$25+'Incremental_Cost Year 6'!AJ73+'Incremental_Cost Year 6'!AL73+AK73</f>
        <v>0</v>
      </c>
      <c r="AN73" s="142">
        <f>AM73*'1. Standard_Cost'!$C$29</f>
        <v>0</v>
      </c>
      <c r="AO73" s="160"/>
      <c r="AQ73" s="20">
        <f t="shared" si="77"/>
        <v>155327.70000000001</v>
      </c>
      <c r="AR73" s="20">
        <f t="shared" si="78"/>
        <v>0</v>
      </c>
      <c r="AS73" s="20">
        <f t="shared" si="79"/>
        <v>0</v>
      </c>
      <c r="AT73" s="20">
        <f t="shared" si="80"/>
        <v>155327.70000000001</v>
      </c>
      <c r="AU73" s="24">
        <f t="shared" si="81"/>
        <v>155327.70000000001</v>
      </c>
      <c r="AV73" s="24"/>
      <c r="AW73" s="24"/>
      <c r="AX73" s="24"/>
      <c r="AY73" s="24"/>
      <c r="AZ73" s="24"/>
      <c r="BA73" s="24"/>
      <c r="BB73" s="25">
        <f t="shared" si="71"/>
        <v>0</v>
      </c>
    </row>
    <row r="74" spans="1:54" ht="156" outlineLevel="1">
      <c r="A74" s="132"/>
      <c r="B74" s="136"/>
      <c r="C74" s="231"/>
      <c r="D74" s="84"/>
      <c r="E74" s="84"/>
      <c r="F74" s="84"/>
      <c r="G74" s="83"/>
      <c r="H74" s="209" t="s">
        <v>484</v>
      </c>
      <c r="I74" s="138" t="s">
        <v>436</v>
      </c>
      <c r="J74" s="139">
        <v>3.4</v>
      </c>
      <c r="K74" s="139">
        <v>1</v>
      </c>
      <c r="L74" s="140">
        <f>IF(I74&lt;&gt;0,((VLOOKUP(I74,'1. Standard_Cost'!$B$4:$D$9,2)+VLOOKUP(I74,'1. Standard_Cost'!$B$4:$D$9,3))*J74*K74),"0")</f>
        <v>181900</v>
      </c>
      <c r="M74" s="140">
        <f>L74*'1. Standard_Cost'!$F$4</f>
        <v>30377.300000000003</v>
      </c>
      <c r="N74" s="141"/>
      <c r="O74" s="141"/>
      <c r="P74" s="141"/>
      <c r="Q74" s="141"/>
      <c r="R74" s="142">
        <f>'1. Standard_Cost'!$B$13*N74*P74</f>
        <v>0</v>
      </c>
      <c r="S74" s="142">
        <f>N74*O74*P74*'1. Standard_Cost'!$C$13</f>
        <v>0</v>
      </c>
      <c r="T74" s="142">
        <f>N74*P74*Q74*'1. Standard_Cost'!$D$13</f>
        <v>0</v>
      </c>
      <c r="U74" s="142">
        <f>N74*O74*'1. Standard_Cost'!$E$13</f>
        <v>0</v>
      </c>
      <c r="V74" s="141"/>
      <c r="W74" s="141"/>
      <c r="X74" s="141"/>
      <c r="Y74" s="142">
        <f>+V74*((X74*'1. Standard_Cost'!$B$17)+(W74*X74*'1. Standard_Cost'!$C$17))</f>
        <v>0</v>
      </c>
      <c r="Z74" s="141"/>
      <c r="AA74" s="141"/>
      <c r="AB74" s="142">
        <f>+Z74*'1. Standard_Cost'!$B$21+AA74*'1. Standard_Cost'!$C$21</f>
        <v>0</v>
      </c>
      <c r="AC74" s="143"/>
      <c r="AD74" s="144"/>
      <c r="AE74" s="142">
        <f>SUM(AD74,AC74,AB74,Y74,U74,T74,S74,R74)*'1. Standard_Cost'!$B$29</f>
        <v>0</v>
      </c>
      <c r="AF74" s="142">
        <f t="shared" si="76"/>
        <v>0</v>
      </c>
      <c r="AG74" s="141"/>
      <c r="AH74" s="141"/>
      <c r="AI74" s="141"/>
      <c r="AJ74" s="145"/>
      <c r="AK74" s="145"/>
      <c r="AL74" s="145"/>
      <c r="AM74" s="142">
        <f>AG74*'1. Standard_Cost'!$B$25+'Incremental_Cost Year 6'!AH74*'1. Standard_Cost'!$C$25+'Incremental_Cost Year 6'!AI74*'1. Standard_Cost'!$D$25+'Incremental_Cost Year 6'!AJ74+'Incremental_Cost Year 6'!AL74+AK74</f>
        <v>0</v>
      </c>
      <c r="AN74" s="142">
        <f>AM74*'1. Standard_Cost'!$C$29</f>
        <v>0</v>
      </c>
      <c r="AO74" s="160"/>
      <c r="AQ74" s="20">
        <f t="shared" si="77"/>
        <v>212277.3</v>
      </c>
      <c r="AR74" s="20">
        <f t="shared" si="78"/>
        <v>0</v>
      </c>
      <c r="AS74" s="20">
        <f t="shared" si="79"/>
        <v>0</v>
      </c>
      <c r="AT74" s="20">
        <f t="shared" si="80"/>
        <v>212277.3</v>
      </c>
      <c r="AU74" s="24">
        <f t="shared" si="81"/>
        <v>212277.3</v>
      </c>
      <c r="AV74" s="24"/>
      <c r="AW74" s="24"/>
      <c r="AX74" s="24"/>
      <c r="AY74" s="24"/>
      <c r="AZ74" s="24"/>
      <c r="BA74" s="24"/>
      <c r="BB74" s="25">
        <f t="shared" si="71"/>
        <v>0</v>
      </c>
    </row>
    <row r="75" spans="1:54" ht="82.8" outlineLevel="1">
      <c r="A75" s="132"/>
      <c r="B75" s="136"/>
      <c r="C75" s="232"/>
      <c r="D75" s="46" t="s">
        <v>585</v>
      </c>
      <c r="E75" s="86" t="s">
        <v>406</v>
      </c>
      <c r="F75" s="88">
        <v>2022</v>
      </c>
      <c r="G75" s="89">
        <v>2027</v>
      </c>
      <c r="H75" s="183" t="s">
        <v>261</v>
      </c>
      <c r="I75" s="146"/>
      <c r="J75" s="146"/>
      <c r="K75" s="146"/>
      <c r="L75" s="147">
        <f>SUM(L64:L74)</f>
        <v>1240410</v>
      </c>
      <c r="M75" s="147">
        <f>SUM(M64:M74)</f>
        <v>207148.47000000003</v>
      </c>
      <c r="N75" s="147"/>
      <c r="O75" s="146"/>
      <c r="P75" s="146"/>
      <c r="Q75" s="146"/>
      <c r="R75" s="147">
        <f t="shared" ref="R75:U75" si="82">SUM(R64:R74)</f>
        <v>30000</v>
      </c>
      <c r="S75" s="147">
        <f t="shared" si="82"/>
        <v>22500</v>
      </c>
      <c r="T75" s="147">
        <f t="shared" si="82"/>
        <v>0</v>
      </c>
      <c r="U75" s="147">
        <f t="shared" si="82"/>
        <v>0</v>
      </c>
      <c r="V75" s="146"/>
      <c r="W75" s="146"/>
      <c r="X75" s="146"/>
      <c r="Y75" s="147">
        <f>SUM(Y64:Y74)</f>
        <v>0</v>
      </c>
      <c r="Z75" s="146"/>
      <c r="AA75" s="146"/>
      <c r="AB75" s="147">
        <f t="shared" ref="AB75:AF75" si="83">SUM(AB64:AB74)</f>
        <v>19000</v>
      </c>
      <c r="AC75" s="147">
        <f t="shared" si="83"/>
        <v>1373040</v>
      </c>
      <c r="AD75" s="147">
        <f t="shared" si="83"/>
        <v>0</v>
      </c>
      <c r="AE75" s="147">
        <f t="shared" si="83"/>
        <v>288908</v>
      </c>
      <c r="AF75" s="147">
        <f t="shared" si="83"/>
        <v>1733448</v>
      </c>
      <c r="AG75" s="146"/>
      <c r="AH75" s="146"/>
      <c r="AI75" s="146"/>
      <c r="AJ75" s="147">
        <f t="shared" ref="AJ75:AN75" si="84">SUM(AJ64:AJ74)</f>
        <v>0</v>
      </c>
      <c r="AK75" s="147">
        <f t="shared" si="84"/>
        <v>0</v>
      </c>
      <c r="AL75" s="147">
        <f t="shared" si="84"/>
        <v>0</v>
      </c>
      <c r="AM75" s="147">
        <f t="shared" si="84"/>
        <v>0</v>
      </c>
      <c r="AN75" s="147">
        <f t="shared" si="84"/>
        <v>0</v>
      </c>
      <c r="AO75" s="166"/>
      <c r="AP75" s="32"/>
      <c r="AQ75" s="147">
        <f t="shared" ref="AQ75:BB75" si="85">SUM(AQ64:AQ74)</f>
        <v>1447558.47</v>
      </c>
      <c r="AR75" s="147">
        <f t="shared" si="85"/>
        <v>1733448</v>
      </c>
      <c r="AS75" s="147">
        <f t="shared" si="85"/>
        <v>0</v>
      </c>
      <c r="AT75" s="147">
        <f t="shared" si="85"/>
        <v>3181006.4699999997</v>
      </c>
      <c r="AU75" s="147">
        <f t="shared" si="85"/>
        <v>3029206.4699999997</v>
      </c>
      <c r="AV75" s="147">
        <f t="shared" si="85"/>
        <v>0</v>
      </c>
      <c r="AW75" s="147">
        <f t="shared" si="85"/>
        <v>0</v>
      </c>
      <c r="AX75" s="147">
        <f t="shared" si="85"/>
        <v>0</v>
      </c>
      <c r="AY75" s="147">
        <f t="shared" si="85"/>
        <v>0</v>
      </c>
      <c r="AZ75" s="147">
        <f t="shared" si="85"/>
        <v>0</v>
      </c>
      <c r="BA75" s="147">
        <f t="shared" si="85"/>
        <v>0</v>
      </c>
      <c r="BB75" s="147">
        <f t="shared" si="85"/>
        <v>-151800</v>
      </c>
    </row>
    <row r="76" spans="1:54" s="39" customFormat="1" ht="12.75" customHeight="1">
      <c r="A76" s="148"/>
      <c r="B76" s="149"/>
      <c r="C76" s="224" t="s">
        <v>407</v>
      </c>
      <c r="D76" s="224"/>
      <c r="E76" s="225"/>
      <c r="F76" s="69"/>
      <c r="G76" s="69"/>
      <c r="H76" s="184" t="s">
        <v>258</v>
      </c>
      <c r="I76" s="150"/>
      <c r="J76" s="150"/>
      <c r="K76" s="150"/>
      <c r="L76" s="151">
        <f>SUM(L81)</f>
        <v>0</v>
      </c>
      <c r="M76" s="151">
        <f>SUM(M81)</f>
        <v>0</v>
      </c>
      <c r="N76" s="150"/>
      <c r="O76" s="150"/>
      <c r="P76" s="150"/>
      <c r="Q76" s="150"/>
      <c r="R76" s="151">
        <f t="shared" ref="R76:U76" si="86">SUM(R81)</f>
        <v>360000</v>
      </c>
      <c r="S76" s="151">
        <f t="shared" si="86"/>
        <v>270000</v>
      </c>
      <c r="T76" s="151">
        <f t="shared" si="86"/>
        <v>0</v>
      </c>
      <c r="U76" s="151">
        <f t="shared" si="86"/>
        <v>0</v>
      </c>
      <c r="V76" s="150"/>
      <c r="W76" s="150"/>
      <c r="X76" s="150"/>
      <c r="Y76" s="151">
        <f>SUM(Y81)</f>
        <v>0</v>
      </c>
      <c r="Z76" s="151"/>
      <c r="AA76" s="150"/>
      <c r="AB76" s="151">
        <f t="shared" ref="AB76:AF76" si="87">SUM(AB81)</f>
        <v>228000</v>
      </c>
      <c r="AC76" s="151">
        <f t="shared" si="87"/>
        <v>36000</v>
      </c>
      <c r="AD76" s="151">
        <f t="shared" si="87"/>
        <v>0</v>
      </c>
      <c r="AE76" s="151">
        <f t="shared" si="87"/>
        <v>178800</v>
      </c>
      <c r="AF76" s="151">
        <f t="shared" si="87"/>
        <v>1072800</v>
      </c>
      <c r="AG76" s="150"/>
      <c r="AH76" s="150"/>
      <c r="AI76" s="150"/>
      <c r="AJ76" s="151">
        <f t="shared" ref="AJ76:AN76" si="88">SUM(AJ81)</f>
        <v>0</v>
      </c>
      <c r="AK76" s="151">
        <f t="shared" si="88"/>
        <v>2400000</v>
      </c>
      <c r="AL76" s="151">
        <f t="shared" si="88"/>
        <v>0</v>
      </c>
      <c r="AM76" s="151">
        <f t="shared" si="88"/>
        <v>2400000</v>
      </c>
      <c r="AN76" s="151">
        <f t="shared" si="88"/>
        <v>360000</v>
      </c>
      <c r="AO76" s="167"/>
      <c r="AP76" s="40"/>
      <c r="AQ76" s="151">
        <f t="shared" ref="AQ76:BB76" si="89">SUM(AQ81)</f>
        <v>0</v>
      </c>
      <c r="AR76" s="151">
        <f t="shared" si="89"/>
        <v>1072800</v>
      </c>
      <c r="AS76" s="151">
        <f t="shared" si="89"/>
        <v>2760000</v>
      </c>
      <c r="AT76" s="151">
        <f t="shared" si="89"/>
        <v>3832800</v>
      </c>
      <c r="AU76" s="151">
        <f t="shared" si="89"/>
        <v>2760000</v>
      </c>
      <c r="AV76" s="151">
        <f t="shared" si="89"/>
        <v>0</v>
      </c>
      <c r="AW76" s="151">
        <f t="shared" si="89"/>
        <v>0</v>
      </c>
      <c r="AX76" s="151">
        <f t="shared" si="89"/>
        <v>0</v>
      </c>
      <c r="AY76" s="151"/>
      <c r="AZ76" s="151">
        <f t="shared" si="89"/>
        <v>1072800</v>
      </c>
      <c r="BA76" s="151">
        <f t="shared" si="89"/>
        <v>0</v>
      </c>
      <c r="BB76" s="151">
        <f t="shared" si="89"/>
        <v>0</v>
      </c>
    </row>
    <row r="77" spans="1:54" ht="109.2" outlineLevel="2">
      <c r="A77" s="132"/>
      <c r="B77" s="136"/>
      <c r="C77" s="38"/>
      <c r="D77" s="137"/>
      <c r="E77" s="137"/>
      <c r="F77" s="87"/>
      <c r="G77" s="82"/>
      <c r="H77" s="209" t="s">
        <v>488</v>
      </c>
      <c r="I77" s="16"/>
      <c r="J77" s="17"/>
      <c r="K77" s="17"/>
      <c r="L77" s="140" t="str">
        <f>IF(I77&lt;&gt;0,((VLOOKUP(I77,'1. Standard_Cost'!$B$4:$D$9,2)+VLOOKUP(I77,'1. Standard_Cost'!$B$4:$D$9,3))*J77*K77),"0")</f>
        <v>0</v>
      </c>
      <c r="M77" s="140">
        <f>L77*'1. Standard_Cost'!$F$4</f>
        <v>0</v>
      </c>
      <c r="N77" s="141"/>
      <c r="O77" s="141"/>
      <c r="P77" s="141"/>
      <c r="Q77" s="141"/>
      <c r="R77" s="142">
        <f>'1. Standard_Cost'!$B$13*N77*P77</f>
        <v>0</v>
      </c>
      <c r="S77" s="142">
        <f>N77*O77*P77*'1. Standard_Cost'!$C$13</f>
        <v>0</v>
      </c>
      <c r="T77" s="142">
        <f>N77*P77*Q77*'1. Standard_Cost'!$D$13</f>
        <v>0</v>
      </c>
      <c r="U77" s="142">
        <f>N77*O77*'1. Standard_Cost'!$E$13</f>
        <v>0</v>
      </c>
      <c r="V77" s="141"/>
      <c r="W77" s="141"/>
      <c r="X77" s="141"/>
      <c r="Y77" s="142">
        <f>+V77*((X77*'1. Standard_Cost'!$B$17)+(W77*X77*'1. Standard_Cost'!$C$17))</f>
        <v>0</v>
      </c>
      <c r="Z77" s="141"/>
      <c r="AA77" s="141"/>
      <c r="AB77" s="142">
        <f>+Z77*'1. Standard_Cost'!$B$21+AA77*'1. Standard_Cost'!$C$21</f>
        <v>0</v>
      </c>
      <c r="AC77" s="143"/>
      <c r="AD77" s="144"/>
      <c r="AE77" s="142">
        <f>SUM(AD77,AC77,AB77,Y77,U77,T77,S77,R77)*'1. Standard_Cost'!$B$29</f>
        <v>0</v>
      </c>
      <c r="AF77" s="142">
        <f t="shared" ref="AF77:AF80" si="90">SUM(AE77,AD77,AC77,AB77,Y77,U77,T77,S77,R77)</f>
        <v>0</v>
      </c>
      <c r="AG77" s="141"/>
      <c r="AH77" s="141"/>
      <c r="AI77" s="141"/>
      <c r="AJ77" s="145"/>
      <c r="AK77" s="145"/>
      <c r="AL77" s="145"/>
      <c r="AM77" s="142">
        <f>AG77*'1. Standard_Cost'!$B$25+'Incremental_Cost Year 6'!AH77*'1. Standard_Cost'!$C$25+'Incremental_Cost Year 6'!AI77*'1. Standard_Cost'!$D$25+'Incremental_Cost Year 6'!AJ77+'Incremental_Cost Year 6'!AL77+AK77</f>
        <v>0</v>
      </c>
      <c r="AN77" s="142">
        <f>AM77*'1. Standard_Cost'!$C$29</f>
        <v>0</v>
      </c>
      <c r="AO77" s="160"/>
      <c r="AQ77" s="20">
        <f t="shared" ref="AQ77:AQ80" si="91">L77+M77</f>
        <v>0</v>
      </c>
      <c r="AR77" s="20">
        <f t="shared" ref="AR77:AR80" si="92">AF77</f>
        <v>0</v>
      </c>
      <c r="AS77" s="20">
        <f t="shared" ref="AS77:AS80" si="93">AM77+AN77</f>
        <v>0</v>
      </c>
      <c r="AT77" s="20">
        <f t="shared" ref="AT77:AT80" si="94">SUM(AQ77,AR77,AS77)</f>
        <v>0</v>
      </c>
      <c r="AU77" s="24"/>
      <c r="AV77" s="24"/>
      <c r="AW77" s="24"/>
      <c r="AX77" s="24"/>
      <c r="AY77" s="24"/>
      <c r="AZ77" s="24">
        <f>AT77-AU77</f>
        <v>0</v>
      </c>
      <c r="BA77" s="24"/>
      <c r="BB77" s="25">
        <f t="shared" ref="BB77:BB80" si="95">SUM(AU77:BA77)-AT77</f>
        <v>0</v>
      </c>
    </row>
    <row r="78" spans="1:54" ht="46.8" outlineLevel="2">
      <c r="A78" s="132"/>
      <c r="B78" s="136"/>
      <c r="C78" s="38"/>
      <c r="D78" s="84"/>
      <c r="E78" s="84"/>
      <c r="F78" s="84"/>
      <c r="G78" s="83"/>
      <c r="H78" s="209" t="s">
        <v>447</v>
      </c>
      <c r="I78" s="138"/>
      <c r="J78" s="139"/>
      <c r="K78" s="139"/>
      <c r="L78" s="140" t="str">
        <f>IF(I78&lt;&gt;0,((VLOOKUP(I78,'1. Standard_Cost'!$B$4:$D$9,2)+VLOOKUP(I78,'1. Standard_Cost'!$B$4:$D$9,3))*J78*K78),"0")</f>
        <v>0</v>
      </c>
      <c r="M78" s="140">
        <f>L78*'1. Standard_Cost'!$F$4</f>
        <v>0</v>
      </c>
      <c r="N78" s="141"/>
      <c r="O78" s="141"/>
      <c r="P78" s="141"/>
      <c r="Q78" s="141"/>
      <c r="R78" s="142">
        <f>'1. Standard_Cost'!$B$13*N78*P78</f>
        <v>0</v>
      </c>
      <c r="S78" s="142">
        <f>N78*O78*P78*'1. Standard_Cost'!$C$13</f>
        <v>0</v>
      </c>
      <c r="T78" s="142">
        <f>N78*P78*Q78*'1. Standard_Cost'!$D$13</f>
        <v>0</v>
      </c>
      <c r="U78" s="142">
        <f>N78*O78*'1. Standard_Cost'!$E$13</f>
        <v>0</v>
      </c>
      <c r="V78" s="141"/>
      <c r="W78" s="141"/>
      <c r="X78" s="141"/>
      <c r="Y78" s="142">
        <f>+V78*((X78*'1. Standard_Cost'!$B$17)+(W78*X78*'1. Standard_Cost'!$C$17))</f>
        <v>0</v>
      </c>
      <c r="Z78" s="141"/>
      <c r="AA78" s="141"/>
      <c r="AB78" s="142">
        <f>+Z78*'1. Standard_Cost'!$B$21+AA78*'1. Standard_Cost'!$C$21</f>
        <v>0</v>
      </c>
      <c r="AC78" s="143"/>
      <c r="AD78" s="144"/>
      <c r="AE78" s="142">
        <f>SUM(AD78,AC78,AB78,Y78,U78,T78,S78,R78)*'1. Standard_Cost'!$B$29</f>
        <v>0</v>
      </c>
      <c r="AF78" s="142">
        <f t="shared" si="90"/>
        <v>0</v>
      </c>
      <c r="AG78" s="141"/>
      <c r="AH78" s="141"/>
      <c r="AI78" s="141"/>
      <c r="AJ78" s="145"/>
      <c r="AK78" s="145"/>
      <c r="AL78" s="145"/>
      <c r="AM78" s="142">
        <f>AG78*'1. Standard_Cost'!$B$25+'Incremental_Cost Year 6'!AH78*'1. Standard_Cost'!$C$25+'Incremental_Cost Year 6'!AI78*'1. Standard_Cost'!$D$25+'Incremental_Cost Year 6'!AJ78+'Incremental_Cost Year 6'!AL78+AK78</f>
        <v>0</v>
      </c>
      <c r="AN78" s="142">
        <f>AM78*'1. Standard_Cost'!$C$29</f>
        <v>0</v>
      </c>
      <c r="AO78" s="160"/>
      <c r="AQ78" s="20">
        <f t="shared" si="91"/>
        <v>0</v>
      </c>
      <c r="AR78" s="20">
        <f t="shared" si="92"/>
        <v>0</v>
      </c>
      <c r="AS78" s="20">
        <f t="shared" si="93"/>
        <v>0</v>
      </c>
      <c r="AT78" s="20">
        <f t="shared" si="94"/>
        <v>0</v>
      </c>
      <c r="AU78" s="24"/>
      <c r="AV78" s="24"/>
      <c r="AW78" s="24"/>
      <c r="AX78" s="24"/>
      <c r="AY78" s="24"/>
      <c r="AZ78" s="24"/>
      <c r="BA78" s="24"/>
      <c r="BB78" s="25">
        <f t="shared" si="95"/>
        <v>0</v>
      </c>
    </row>
    <row r="79" spans="1:54" ht="124.8" outlineLevel="1">
      <c r="A79" s="132"/>
      <c r="B79" s="136"/>
      <c r="C79" s="38"/>
      <c r="D79" s="84"/>
      <c r="E79" s="84"/>
      <c r="F79" s="84"/>
      <c r="G79" s="83"/>
      <c r="H79" s="209" t="s">
        <v>489</v>
      </c>
      <c r="I79" s="138"/>
      <c r="J79" s="139"/>
      <c r="K79" s="139"/>
      <c r="L79" s="140" t="str">
        <f>IF(I79&lt;&gt;0,((VLOOKUP(I79,'1. Standard_Cost'!$B$4:$D$9,2)+VLOOKUP(I79,'1. Standard_Cost'!$B$4:$D$9,3))*J79*K79),"0")</f>
        <v>0</v>
      </c>
      <c r="M79" s="140">
        <f>L79*'1. Standard_Cost'!$F$4</f>
        <v>0</v>
      </c>
      <c r="N79" s="141">
        <v>12</v>
      </c>
      <c r="O79" s="141">
        <v>1</v>
      </c>
      <c r="P79" s="141">
        <v>15</v>
      </c>
      <c r="Q79" s="141"/>
      <c r="R79" s="142">
        <f>'1. Standard_Cost'!$B$13*N79*P79</f>
        <v>360000</v>
      </c>
      <c r="S79" s="142">
        <f>N79*O79*P79*'1. Standard_Cost'!$C$13</f>
        <v>270000</v>
      </c>
      <c r="T79" s="142">
        <f>N79*P79*Q79*'1. Standard_Cost'!$D$13</f>
        <v>0</v>
      </c>
      <c r="U79" s="142">
        <f>N79*O79*'1. Standard_Cost'!$F$13</f>
        <v>0</v>
      </c>
      <c r="V79" s="141"/>
      <c r="W79" s="141"/>
      <c r="X79" s="141"/>
      <c r="Y79" s="142">
        <f>+V79*((X79*'1. Standard_Cost'!$B$17)+(W79*X79*'1. Standard_Cost'!$C$17))</f>
        <v>0</v>
      </c>
      <c r="Z79" s="141"/>
      <c r="AA79" s="141">
        <v>12</v>
      </c>
      <c r="AB79" s="142">
        <f>+Z79*'1. Standard_Cost'!$B$21+AA79*'1. Standard_Cost'!$C$21</f>
        <v>228000</v>
      </c>
      <c r="AC79" s="143">
        <f>180*200</f>
        <v>36000</v>
      </c>
      <c r="AD79" s="144"/>
      <c r="AE79" s="142">
        <f>SUM(AD79,AC79,AB79,Y79,U79,T79,S79,R79)*'1. Standard_Cost'!$B$29</f>
        <v>178800</v>
      </c>
      <c r="AF79" s="142">
        <f t="shared" si="90"/>
        <v>1072800</v>
      </c>
      <c r="AG79" s="141"/>
      <c r="AH79" s="141"/>
      <c r="AI79" s="141"/>
      <c r="AJ79" s="145"/>
      <c r="AK79" s="145"/>
      <c r="AL79" s="145"/>
      <c r="AM79" s="142">
        <f>AG79*'1. Standard_Cost'!$B$25+'Incremental_Cost Year 6'!AH79*'1. Standard_Cost'!$C$25+'Incremental_Cost Year 6'!AI79*'1. Standard_Cost'!$D$25+'Incremental_Cost Year 6'!AJ79+'Incremental_Cost Year 6'!AL79+AK79</f>
        <v>0</v>
      </c>
      <c r="AN79" s="142">
        <f>AM79*'1. Standard_Cost'!$C$29</f>
        <v>0</v>
      </c>
      <c r="AO79" s="160"/>
      <c r="AQ79" s="20">
        <f t="shared" si="91"/>
        <v>0</v>
      </c>
      <c r="AR79" s="20">
        <f t="shared" si="92"/>
        <v>1072800</v>
      </c>
      <c r="AS79" s="20">
        <f t="shared" si="93"/>
        <v>0</v>
      </c>
      <c r="AT79" s="20">
        <f t="shared" si="94"/>
        <v>1072800</v>
      </c>
      <c r="AU79" s="24"/>
      <c r="AV79" s="24"/>
      <c r="AW79" s="24"/>
      <c r="AX79" s="24"/>
      <c r="AY79" s="24"/>
      <c r="AZ79" s="24">
        <v>1072800</v>
      </c>
      <c r="BA79" s="24"/>
      <c r="BB79" s="25">
        <f t="shared" si="95"/>
        <v>0</v>
      </c>
    </row>
    <row r="80" spans="1:54" ht="78" outlineLevel="2">
      <c r="A80" s="132"/>
      <c r="B80" s="136"/>
      <c r="C80" s="38"/>
      <c r="D80" s="84"/>
      <c r="E80" s="84"/>
      <c r="F80" s="84"/>
      <c r="G80" s="83"/>
      <c r="H80" s="209" t="s">
        <v>490</v>
      </c>
      <c r="I80" s="138"/>
      <c r="J80" s="139"/>
      <c r="K80" s="139"/>
      <c r="L80" s="140" t="str">
        <f>IF(I80&lt;&gt;0,((VLOOKUP(I80,'1. Standard_Cost'!$B$4:$D$9,2)+VLOOKUP(I80,'1. Standard_Cost'!$B$4:$D$9,3))*J80*K80),"0")</f>
        <v>0</v>
      </c>
      <c r="M80" s="140">
        <f>L80*'1. Standard_Cost'!$F$4</f>
        <v>0</v>
      </c>
      <c r="N80" s="141"/>
      <c r="O80" s="141"/>
      <c r="P80" s="141"/>
      <c r="Q80" s="141"/>
      <c r="R80" s="142">
        <f>'1. Standard_Cost'!$B$13*N80*P80</f>
        <v>0</v>
      </c>
      <c r="S80" s="142">
        <f>N80*O80*P80*'1. Standard_Cost'!$C$13</f>
        <v>0</v>
      </c>
      <c r="T80" s="142">
        <f>N80*P80*Q80*'1. Standard_Cost'!$D$13</f>
        <v>0</v>
      </c>
      <c r="U80" s="142">
        <f>N80*O80*'1. Standard_Cost'!$E$13</f>
        <v>0</v>
      </c>
      <c r="V80" s="141"/>
      <c r="W80" s="141"/>
      <c r="X80" s="141"/>
      <c r="Y80" s="142">
        <f>+V80*((X80*'1. Standard_Cost'!$B$17)+(W80*X80*'1. Standard_Cost'!$C$17))</f>
        <v>0</v>
      </c>
      <c r="Z80" s="141"/>
      <c r="AA80" s="141"/>
      <c r="AB80" s="142">
        <f>+Z80*'1. Standard_Cost'!$B$21+AA80*'1. Standard_Cost'!$C$21</f>
        <v>0</v>
      </c>
      <c r="AC80" s="143"/>
      <c r="AD80" s="144"/>
      <c r="AE80" s="142">
        <f>SUM(AD80,AC80,AB80,Y80,U80,T80,S80,R80)*'1. Standard_Cost'!$B$29</f>
        <v>0</v>
      </c>
      <c r="AF80" s="142">
        <f t="shared" si="90"/>
        <v>0</v>
      </c>
      <c r="AG80" s="141"/>
      <c r="AH80" s="141"/>
      <c r="AI80" s="141"/>
      <c r="AJ80" s="145"/>
      <c r="AK80" s="145">
        <f>4*600000</f>
        <v>2400000</v>
      </c>
      <c r="AL80" s="145"/>
      <c r="AM80" s="142">
        <f>AG80*'1. Standard_Cost'!$B$25+'Incremental_Cost Year 6'!AH80*'1. Standard_Cost'!$C$25+'Incremental_Cost Year 6'!AI80*'1. Standard_Cost'!$D$25+'Incremental_Cost Year 6'!AJ80+'Incremental_Cost Year 6'!AL80+AK80</f>
        <v>2400000</v>
      </c>
      <c r="AN80" s="142">
        <f>AM80*'1. Standard_Cost'!$C$29</f>
        <v>360000</v>
      </c>
      <c r="AO80" s="160"/>
      <c r="AQ80" s="20">
        <f t="shared" si="91"/>
        <v>0</v>
      </c>
      <c r="AR80" s="20">
        <f t="shared" si="92"/>
        <v>0</v>
      </c>
      <c r="AS80" s="20">
        <f t="shared" si="93"/>
        <v>2760000</v>
      </c>
      <c r="AT80" s="20">
        <f t="shared" si="94"/>
        <v>2760000</v>
      </c>
      <c r="AU80" s="24">
        <f>AT80</f>
        <v>2760000</v>
      </c>
      <c r="AV80" s="24"/>
      <c r="AW80" s="24"/>
      <c r="AX80" s="24"/>
      <c r="AY80" s="24"/>
      <c r="AZ80" s="24"/>
      <c r="BA80" s="24"/>
      <c r="BB80" s="25">
        <f t="shared" si="95"/>
        <v>0</v>
      </c>
    </row>
    <row r="81" spans="1:54" ht="55.2" outlineLevel="1">
      <c r="A81" s="132"/>
      <c r="B81" s="136"/>
      <c r="C81" s="38"/>
      <c r="D81" s="47" t="s">
        <v>586</v>
      </c>
      <c r="E81" s="86" t="s">
        <v>408</v>
      </c>
      <c r="F81" s="88" t="s">
        <v>438</v>
      </c>
      <c r="G81" s="89" t="s">
        <v>434</v>
      </c>
      <c r="H81" s="180" t="s">
        <v>257</v>
      </c>
      <c r="I81" s="146"/>
      <c r="J81" s="146"/>
      <c r="K81" s="146"/>
      <c r="L81" s="147">
        <f>SUM(L77:L80)</f>
        <v>0</v>
      </c>
      <c r="M81" s="147">
        <f>SUM(M77:M80)</f>
        <v>0</v>
      </c>
      <c r="N81" s="146"/>
      <c r="O81" s="146"/>
      <c r="P81" s="146"/>
      <c r="Q81" s="146"/>
      <c r="R81" s="147">
        <f t="shared" ref="R81:U81" si="96">SUM(R77:R80)</f>
        <v>360000</v>
      </c>
      <c r="S81" s="147">
        <f t="shared" si="96"/>
        <v>270000</v>
      </c>
      <c r="T81" s="147">
        <f t="shared" si="96"/>
        <v>0</v>
      </c>
      <c r="U81" s="147">
        <f t="shared" si="96"/>
        <v>0</v>
      </c>
      <c r="V81" s="146"/>
      <c r="W81" s="146"/>
      <c r="X81" s="146"/>
      <c r="Y81" s="147">
        <f>SUM(Y77:Y80)</f>
        <v>0</v>
      </c>
      <c r="Z81" s="146"/>
      <c r="AA81" s="146"/>
      <c r="AB81" s="147">
        <f t="shared" ref="AB81:AF81" si="97">SUM(AB77:AB80)</f>
        <v>228000</v>
      </c>
      <c r="AC81" s="147">
        <f t="shared" si="97"/>
        <v>36000</v>
      </c>
      <c r="AD81" s="147">
        <f t="shared" si="97"/>
        <v>0</v>
      </c>
      <c r="AE81" s="147">
        <f t="shared" si="97"/>
        <v>178800</v>
      </c>
      <c r="AF81" s="147">
        <f t="shared" si="97"/>
        <v>1072800</v>
      </c>
      <c r="AG81" s="146"/>
      <c r="AH81" s="146"/>
      <c r="AI81" s="146"/>
      <c r="AJ81" s="147">
        <f t="shared" ref="AJ81:AN81" si="98">SUM(AJ77:AJ80)</f>
        <v>0</v>
      </c>
      <c r="AK81" s="147">
        <f t="shared" si="98"/>
        <v>2400000</v>
      </c>
      <c r="AL81" s="147">
        <f t="shared" si="98"/>
        <v>0</v>
      </c>
      <c r="AM81" s="147">
        <f t="shared" si="98"/>
        <v>2400000</v>
      </c>
      <c r="AN81" s="147">
        <f t="shared" si="98"/>
        <v>360000</v>
      </c>
      <c r="AO81" s="166"/>
      <c r="AP81" s="32"/>
      <c r="AQ81" s="147">
        <f t="shared" ref="AQ81:BB81" si="99">SUM(AQ77:AQ80)</f>
        <v>0</v>
      </c>
      <c r="AR81" s="147">
        <f t="shared" si="99"/>
        <v>1072800</v>
      </c>
      <c r="AS81" s="147">
        <f t="shared" si="99"/>
        <v>2760000</v>
      </c>
      <c r="AT81" s="147">
        <f t="shared" si="99"/>
        <v>3832800</v>
      </c>
      <c r="AU81" s="147">
        <f t="shared" si="99"/>
        <v>2760000</v>
      </c>
      <c r="AV81" s="147">
        <f t="shared" si="99"/>
        <v>0</v>
      </c>
      <c r="AW81" s="147">
        <f t="shared" si="99"/>
        <v>0</v>
      </c>
      <c r="AX81" s="147">
        <f t="shared" si="99"/>
        <v>0</v>
      </c>
      <c r="AY81" s="147">
        <f t="shared" si="99"/>
        <v>0</v>
      </c>
      <c r="AZ81" s="147">
        <f t="shared" si="99"/>
        <v>1072800</v>
      </c>
      <c r="BA81" s="147">
        <f t="shared" si="99"/>
        <v>0</v>
      </c>
      <c r="BB81" s="147">
        <f t="shared" si="99"/>
        <v>0</v>
      </c>
    </row>
    <row r="82" spans="1:54" s="14" customFormat="1" ht="34.200000000000003" customHeight="1">
      <c r="A82" s="135"/>
      <c r="B82" s="226" t="s">
        <v>410</v>
      </c>
      <c r="C82" s="227"/>
      <c r="D82" s="227"/>
      <c r="E82" s="228"/>
      <c r="F82" s="56"/>
      <c r="G82" s="56"/>
      <c r="H82" s="56" t="s">
        <v>69</v>
      </c>
      <c r="I82" s="62"/>
      <c r="J82" s="62"/>
      <c r="K82" s="62"/>
      <c r="L82" s="63">
        <f>SUM(L83,L109)</f>
        <v>3325440</v>
      </c>
      <c r="M82" s="63">
        <f>SUM(M83,M109)</f>
        <v>555348.47999999998</v>
      </c>
      <c r="N82" s="62"/>
      <c r="O82" s="62"/>
      <c r="P82" s="62"/>
      <c r="Q82" s="62"/>
      <c r="R82" s="63">
        <f t="shared" ref="R82:U82" si="100">SUM(R83,R109)</f>
        <v>420000</v>
      </c>
      <c r="S82" s="63">
        <f t="shared" si="100"/>
        <v>360000</v>
      </c>
      <c r="T82" s="63">
        <f t="shared" si="100"/>
        <v>0</v>
      </c>
      <c r="U82" s="63">
        <f t="shared" si="100"/>
        <v>0</v>
      </c>
      <c r="V82" s="62"/>
      <c r="W82" s="62"/>
      <c r="X82" s="62"/>
      <c r="Y82" s="63">
        <f>SUM(Y83,Y109)</f>
        <v>0</v>
      </c>
      <c r="Z82" s="62"/>
      <c r="AA82" s="62"/>
      <c r="AB82" s="63">
        <f t="shared" ref="AB82:AN82" si="101">SUM(AB83,AB109)</f>
        <v>494000</v>
      </c>
      <c r="AC82" s="63">
        <f t="shared" si="101"/>
        <v>124500</v>
      </c>
      <c r="AD82" s="63">
        <f t="shared" si="101"/>
        <v>0</v>
      </c>
      <c r="AE82" s="63">
        <f t="shared" si="101"/>
        <v>279700</v>
      </c>
      <c r="AF82" s="63">
        <f t="shared" si="101"/>
        <v>1678200</v>
      </c>
      <c r="AG82" s="63"/>
      <c r="AH82" s="63"/>
      <c r="AI82" s="63"/>
      <c r="AJ82" s="63">
        <f t="shared" si="101"/>
        <v>0</v>
      </c>
      <c r="AK82" s="63">
        <f t="shared" si="101"/>
        <v>0</v>
      </c>
      <c r="AL82" s="63">
        <f t="shared" si="101"/>
        <v>0</v>
      </c>
      <c r="AM82" s="63">
        <f t="shared" si="101"/>
        <v>0</v>
      </c>
      <c r="AN82" s="63">
        <f t="shared" si="101"/>
        <v>0</v>
      </c>
      <c r="AO82" s="164"/>
      <c r="AQ82" s="63">
        <f t="shared" ref="AQ82:BB82" si="102">SUM(AQ83,AQ109)</f>
        <v>3880788.48</v>
      </c>
      <c r="AR82" s="63">
        <f t="shared" si="102"/>
        <v>1678200</v>
      </c>
      <c r="AS82" s="63">
        <f t="shared" si="102"/>
        <v>0</v>
      </c>
      <c r="AT82" s="63">
        <f t="shared" si="102"/>
        <v>5558988.4799999995</v>
      </c>
      <c r="AU82" s="63">
        <f t="shared" si="102"/>
        <v>4173341.4299999997</v>
      </c>
      <c r="AV82" s="63">
        <f t="shared" si="102"/>
        <v>91200</v>
      </c>
      <c r="AW82" s="63">
        <f t="shared" si="102"/>
        <v>0</v>
      </c>
      <c r="AX82" s="63">
        <f t="shared" si="102"/>
        <v>0</v>
      </c>
      <c r="AY82" s="63">
        <f t="shared" si="102"/>
        <v>0</v>
      </c>
      <c r="AZ82" s="63">
        <f t="shared" si="102"/>
        <v>0</v>
      </c>
      <c r="BA82" s="63">
        <f t="shared" si="102"/>
        <v>0</v>
      </c>
      <c r="BB82" s="63">
        <f t="shared" si="102"/>
        <v>-1294447.05</v>
      </c>
    </row>
    <row r="83" spans="1:54" s="14" customFormat="1">
      <c r="A83" s="135"/>
      <c r="B83" s="42"/>
      <c r="C83" s="229" t="s">
        <v>411</v>
      </c>
      <c r="D83" s="229"/>
      <c r="E83" s="230"/>
      <c r="F83" s="204"/>
      <c r="G83" s="204"/>
      <c r="H83" s="54" t="s">
        <v>223</v>
      </c>
      <c r="I83" s="55"/>
      <c r="J83" s="55"/>
      <c r="K83" s="55"/>
      <c r="L83" s="64">
        <f>SUM(L88+L93+L98+L103+L108)</f>
        <v>969000</v>
      </c>
      <c r="M83" s="64">
        <f>SUM(M88+M93+M98+M103+M108)</f>
        <v>161823</v>
      </c>
      <c r="N83" s="64"/>
      <c r="O83" s="64"/>
      <c r="P83" s="64"/>
      <c r="Q83" s="64"/>
      <c r="R83" s="64">
        <f t="shared" ref="R83:U83" si="103">SUM(R88+R93+R98+R103+R108)</f>
        <v>0</v>
      </c>
      <c r="S83" s="64">
        <f t="shared" si="103"/>
        <v>0</v>
      </c>
      <c r="T83" s="64">
        <f t="shared" si="103"/>
        <v>0</v>
      </c>
      <c r="U83" s="64">
        <f t="shared" si="103"/>
        <v>0</v>
      </c>
      <c r="V83" s="64"/>
      <c r="W83" s="64"/>
      <c r="X83" s="64"/>
      <c r="Y83" s="64">
        <f>SUM(Y88+Y93+Y98+Y103+Y108)</f>
        <v>0</v>
      </c>
      <c r="Z83" s="64"/>
      <c r="AA83" s="64"/>
      <c r="AB83" s="64">
        <f t="shared" ref="AB83:AN83" si="104">SUM(AB88+AB93+AB98+AB103+AB108)</f>
        <v>0</v>
      </c>
      <c r="AC83" s="64">
        <f t="shared" si="104"/>
        <v>15000</v>
      </c>
      <c r="AD83" s="64">
        <f t="shared" si="104"/>
        <v>0</v>
      </c>
      <c r="AE83" s="64">
        <f t="shared" si="104"/>
        <v>3000</v>
      </c>
      <c r="AF83" s="64">
        <f t="shared" si="104"/>
        <v>18000</v>
      </c>
      <c r="AG83" s="64"/>
      <c r="AH83" s="64"/>
      <c r="AI83" s="64"/>
      <c r="AJ83" s="64">
        <f t="shared" si="104"/>
        <v>0</v>
      </c>
      <c r="AK83" s="64">
        <f t="shared" si="104"/>
        <v>0</v>
      </c>
      <c r="AL83" s="64">
        <f t="shared" si="104"/>
        <v>0</v>
      </c>
      <c r="AM83" s="64">
        <f t="shared" si="104"/>
        <v>0</v>
      </c>
      <c r="AN83" s="64">
        <f t="shared" si="104"/>
        <v>0</v>
      </c>
      <c r="AO83" s="165"/>
      <c r="AP83" s="113"/>
      <c r="AQ83" s="64">
        <f t="shared" ref="AQ83:BB83" si="105">SUM(AQ88+AQ93+AQ98+AQ103+AQ108)</f>
        <v>1130823</v>
      </c>
      <c r="AR83" s="64">
        <f t="shared" si="105"/>
        <v>18000</v>
      </c>
      <c r="AS83" s="64">
        <f t="shared" si="105"/>
        <v>0</v>
      </c>
      <c r="AT83" s="64">
        <f t="shared" si="105"/>
        <v>1148823</v>
      </c>
      <c r="AU83" s="64">
        <f t="shared" si="105"/>
        <v>1130823</v>
      </c>
      <c r="AV83" s="64">
        <f t="shared" si="105"/>
        <v>0</v>
      </c>
      <c r="AW83" s="64">
        <f t="shared" si="105"/>
        <v>0</v>
      </c>
      <c r="AX83" s="64">
        <f t="shared" si="105"/>
        <v>0</v>
      </c>
      <c r="AY83" s="64">
        <f t="shared" si="105"/>
        <v>0</v>
      </c>
      <c r="AZ83" s="64">
        <f t="shared" si="105"/>
        <v>0</v>
      </c>
      <c r="BA83" s="64">
        <f t="shared" si="105"/>
        <v>0</v>
      </c>
      <c r="BB83" s="64">
        <f t="shared" si="105"/>
        <v>-18000</v>
      </c>
    </row>
    <row r="84" spans="1:54" ht="156" outlineLevel="1">
      <c r="A84" s="132"/>
      <c r="B84" s="136"/>
      <c r="C84" s="38"/>
      <c r="D84" s="137"/>
      <c r="E84" s="137"/>
      <c r="F84" s="87"/>
      <c r="G84" s="82"/>
      <c r="H84" s="209" t="s">
        <v>493</v>
      </c>
      <c r="I84" s="186"/>
      <c r="J84" s="187"/>
      <c r="K84" s="187"/>
      <c r="L84" s="140" t="str">
        <f>IF(I84&lt;&gt;0,((VLOOKUP(I84,'1. Standard_Cost'!$B$4:$D$9,2)+VLOOKUP(I84,'1. Standard_Cost'!$B$4:$D$9,3))*J84*K84),"0")</f>
        <v>0</v>
      </c>
      <c r="M84" s="140">
        <f>L84*'1. Standard_Cost'!$F$4</f>
        <v>0</v>
      </c>
      <c r="N84" s="141"/>
      <c r="O84" s="141"/>
      <c r="P84" s="141"/>
      <c r="Q84" s="141"/>
      <c r="R84" s="142">
        <f>'1. Standard_Cost'!$B$13*N84*P84</f>
        <v>0</v>
      </c>
      <c r="S84" s="142">
        <f>N84*O84*P84*'1. Standard_Cost'!$C$13</f>
        <v>0</v>
      </c>
      <c r="T84" s="142">
        <f>N84*P84*Q84*'1. Standard_Cost'!$D$13</f>
        <v>0</v>
      </c>
      <c r="U84" s="142">
        <f>N84*O84*'1. Standard_Cost'!$E$13</f>
        <v>0</v>
      </c>
      <c r="V84" s="141"/>
      <c r="W84" s="141"/>
      <c r="X84" s="141"/>
      <c r="Y84" s="142">
        <f>+V84*((X84*'1. Standard_Cost'!$B$17)+(W84*X84*'1. Standard_Cost'!$C$17))</f>
        <v>0</v>
      </c>
      <c r="Z84" s="141"/>
      <c r="AA84" s="141"/>
      <c r="AB84" s="142">
        <f>+Z84*'1. Standard_Cost'!$B$21+AA84*'1. Standard_Cost'!$C$21</f>
        <v>0</v>
      </c>
      <c r="AC84" s="143"/>
      <c r="AD84" s="144"/>
      <c r="AE84" s="142">
        <f>SUM(AD84,AC84,AB84,Y84,U84,T84,S84,R84)*'1. Standard_Cost'!$B$29</f>
        <v>0</v>
      </c>
      <c r="AF84" s="142">
        <f t="shared" ref="AF84:AF87" si="106">SUM(AE84,AD84,AC84,AB84,Y84,U84,T84,S84,R84)</f>
        <v>0</v>
      </c>
      <c r="AG84" s="141"/>
      <c r="AH84" s="141"/>
      <c r="AI84" s="141"/>
      <c r="AJ84" s="145"/>
      <c r="AK84" s="145"/>
      <c r="AL84" s="145"/>
      <c r="AM84" s="142">
        <f>AG84*'1. Standard_Cost'!$B$25+'Incremental_Cost Year 6'!AH84*'1. Standard_Cost'!$C$25+'Incremental_Cost Year 6'!AI84*'1. Standard_Cost'!$D$25+'Incremental_Cost Year 6'!AJ84+'Incremental_Cost Year 6'!AL84+AK84</f>
        <v>0</v>
      </c>
      <c r="AN84" s="142">
        <f>AM84*'1. Standard_Cost'!$C$29</f>
        <v>0</v>
      </c>
      <c r="AO84" s="160"/>
      <c r="AQ84" s="20">
        <f t="shared" ref="AQ84:AQ87" si="107">L84+M84</f>
        <v>0</v>
      </c>
      <c r="AR84" s="20">
        <f t="shared" ref="AR84:AR87" si="108">AF84</f>
        <v>0</v>
      </c>
      <c r="AS84" s="20">
        <f t="shared" ref="AS84:AS87" si="109">AM84+AN84</f>
        <v>0</v>
      </c>
      <c r="AT84" s="20">
        <f t="shared" ref="AT84:AT87" si="110">SUM(AQ84,AR84,AS84)</f>
        <v>0</v>
      </c>
      <c r="AU84" s="24"/>
      <c r="AV84" s="24"/>
      <c r="AW84" s="24"/>
      <c r="AX84" s="24"/>
      <c r="AY84" s="24"/>
      <c r="AZ84" s="24"/>
      <c r="BA84" s="24"/>
      <c r="BB84" s="25">
        <f t="shared" ref="BB84:BB107" si="111">SUM(AU84:BA84)-AT84</f>
        <v>0</v>
      </c>
    </row>
    <row r="85" spans="1:54" ht="78" outlineLevel="2">
      <c r="A85" s="132"/>
      <c r="B85" s="136"/>
      <c r="C85" s="38"/>
      <c r="D85" s="84"/>
      <c r="E85" s="84"/>
      <c r="F85" s="84"/>
      <c r="G85" s="83"/>
      <c r="H85" s="209" t="s">
        <v>492</v>
      </c>
      <c r="I85" s="186"/>
      <c r="J85" s="187"/>
      <c r="K85" s="187"/>
      <c r="L85" s="140" t="str">
        <f>IF(I85&lt;&gt;0,((VLOOKUP(I85,'1. Standard_Cost'!$B$4:$D$9,2)+VLOOKUP(I85,'1. Standard_Cost'!$B$4:$D$9,3))*J85*K85),"0")</f>
        <v>0</v>
      </c>
      <c r="M85" s="140">
        <f>L85*'1. Standard_Cost'!$F$4</f>
        <v>0</v>
      </c>
      <c r="N85" s="141"/>
      <c r="O85" s="141"/>
      <c r="P85" s="141"/>
      <c r="Q85" s="141"/>
      <c r="R85" s="142">
        <f>'1. Standard_Cost'!$B$13*N85*P85</f>
        <v>0</v>
      </c>
      <c r="S85" s="142">
        <f>N85*O85*P85*'1. Standard_Cost'!$C$13</f>
        <v>0</v>
      </c>
      <c r="T85" s="142">
        <f>N85*P85*Q85*'1. Standard_Cost'!$D$13</f>
        <v>0</v>
      </c>
      <c r="U85" s="142">
        <f>N85*O85*'1. Standard_Cost'!$E$13</f>
        <v>0</v>
      </c>
      <c r="V85" s="141"/>
      <c r="W85" s="141"/>
      <c r="X85" s="141"/>
      <c r="Y85" s="142">
        <f>+V85*((X85*'1. Standard_Cost'!$B$17)+(W85*X85*'1. Standard_Cost'!$C$17))</f>
        <v>0</v>
      </c>
      <c r="Z85" s="141"/>
      <c r="AA85" s="141"/>
      <c r="AB85" s="142">
        <f>+Z85*'1. Standard_Cost'!$B$21+AA85*'1. Standard_Cost'!$C$21</f>
        <v>0</v>
      </c>
      <c r="AC85" s="143"/>
      <c r="AD85" s="144"/>
      <c r="AE85" s="142">
        <f>SUM(AD85,AC85,AB85,Y85,U85,T85,S85,R85)*'1. Standard_Cost'!$B$29</f>
        <v>0</v>
      </c>
      <c r="AF85" s="142">
        <f t="shared" si="106"/>
        <v>0</v>
      </c>
      <c r="AG85" s="141"/>
      <c r="AH85" s="141"/>
      <c r="AI85" s="141"/>
      <c r="AJ85" s="145"/>
      <c r="AK85" s="145"/>
      <c r="AL85" s="145"/>
      <c r="AM85" s="142">
        <f>AG85*'1. Standard_Cost'!$B$25+'Incremental_Cost Year 6'!AH85*'1. Standard_Cost'!$C$25+'Incremental_Cost Year 6'!AI85*'1. Standard_Cost'!$D$25+'Incremental_Cost Year 6'!AJ85+'Incremental_Cost Year 6'!AL85+AK85</f>
        <v>0</v>
      </c>
      <c r="AN85" s="142">
        <f>AM85*'1. Standard_Cost'!$C$29</f>
        <v>0</v>
      </c>
      <c r="AO85" s="160"/>
      <c r="AQ85" s="20">
        <f t="shared" si="107"/>
        <v>0</v>
      </c>
      <c r="AR85" s="20">
        <f t="shared" si="108"/>
        <v>0</v>
      </c>
      <c r="AS85" s="20">
        <f t="shared" si="109"/>
        <v>0</v>
      </c>
      <c r="AT85" s="20">
        <f t="shared" si="110"/>
        <v>0</v>
      </c>
      <c r="AU85" s="24">
        <f>AQ85</f>
        <v>0</v>
      </c>
      <c r="AV85" s="24"/>
      <c r="AW85" s="24"/>
      <c r="AX85" s="24"/>
      <c r="AY85" s="24"/>
      <c r="AZ85" s="24"/>
      <c r="BA85" s="24"/>
      <c r="BB85" s="25">
        <f t="shared" si="111"/>
        <v>0</v>
      </c>
    </row>
    <row r="86" spans="1:54" ht="46.8" outlineLevel="2">
      <c r="A86" s="132"/>
      <c r="B86" s="136"/>
      <c r="C86" s="38"/>
      <c r="D86" s="84"/>
      <c r="E86" s="84"/>
      <c r="F86" s="84"/>
      <c r="G86" s="83"/>
      <c r="H86" s="209" t="s">
        <v>491</v>
      </c>
      <c r="I86" s="138"/>
      <c r="J86" s="139"/>
      <c r="K86" s="139"/>
      <c r="L86" s="140" t="str">
        <f>IF(I86&lt;&gt;0,((VLOOKUP(I86,'1. Standard_Cost'!$B$4:$D$9,2)+VLOOKUP(I86,'1. Standard_Cost'!$B$4:$D$9,3))*J86*K86),"0")</f>
        <v>0</v>
      </c>
      <c r="M86" s="140">
        <f>L86*'1. Standard_Cost'!$F$4</f>
        <v>0</v>
      </c>
      <c r="N86" s="141"/>
      <c r="O86" s="141"/>
      <c r="P86" s="141"/>
      <c r="Q86" s="141"/>
      <c r="R86" s="142">
        <f>'1. Standard_Cost'!$B$13*N86*P86</f>
        <v>0</v>
      </c>
      <c r="S86" s="142">
        <f>N86*O86*P86*'1. Standard_Cost'!$C$13</f>
        <v>0</v>
      </c>
      <c r="T86" s="142">
        <f>N86*P86*Q86*'1. Standard_Cost'!$D$13</f>
        <v>0</v>
      </c>
      <c r="U86" s="142">
        <f>N86*O86*'1. Standard_Cost'!$E$13</f>
        <v>0</v>
      </c>
      <c r="V86" s="141"/>
      <c r="W86" s="141"/>
      <c r="X86" s="141"/>
      <c r="Y86" s="142">
        <f>+V86*((X86*'1. Standard_Cost'!$B$17)+(W86*X86*'1. Standard_Cost'!$C$17))</f>
        <v>0</v>
      </c>
      <c r="Z86" s="141"/>
      <c r="AA86" s="141"/>
      <c r="AB86" s="142">
        <f>+Z86*'1. Standard_Cost'!$B$21+AA86*'1. Standard_Cost'!$C$21</f>
        <v>0</v>
      </c>
      <c r="AC86" s="143"/>
      <c r="AD86" s="144"/>
      <c r="AE86" s="142">
        <f>SUM(AD86,AC86,AB86,Y86,U86,T86,S86,R86)*'1. Standard_Cost'!$B$29</f>
        <v>0</v>
      </c>
      <c r="AF86" s="142">
        <f t="shared" si="106"/>
        <v>0</v>
      </c>
      <c r="AG86" s="141"/>
      <c r="AH86" s="141"/>
      <c r="AI86" s="141"/>
      <c r="AJ86" s="145"/>
      <c r="AK86" s="145"/>
      <c r="AL86" s="145"/>
      <c r="AM86" s="142">
        <f>AG86*'1. Standard_Cost'!$B$25+'Incremental_Cost Year 6'!AH86*'1. Standard_Cost'!$C$25+'Incremental_Cost Year 6'!AI86*'1. Standard_Cost'!$D$25+'Incremental_Cost Year 6'!AJ86+'Incremental_Cost Year 6'!AL86+AK86</f>
        <v>0</v>
      </c>
      <c r="AN86" s="142">
        <f>AM86*'1. Standard_Cost'!$C$29</f>
        <v>0</v>
      </c>
      <c r="AO86" s="160"/>
      <c r="AQ86" s="20">
        <f t="shared" si="107"/>
        <v>0</v>
      </c>
      <c r="AR86" s="20">
        <f t="shared" si="108"/>
        <v>0</v>
      </c>
      <c r="AS86" s="20">
        <f t="shared" si="109"/>
        <v>0</v>
      </c>
      <c r="AT86" s="20">
        <f t="shared" si="110"/>
        <v>0</v>
      </c>
      <c r="AU86" s="24">
        <f>AQ86</f>
        <v>0</v>
      </c>
      <c r="AV86" s="24"/>
      <c r="AW86" s="24"/>
      <c r="AX86" s="24"/>
      <c r="AY86" s="24"/>
      <c r="AZ86" s="24"/>
      <c r="BA86" s="24"/>
      <c r="BB86" s="25">
        <f t="shared" si="111"/>
        <v>0</v>
      </c>
    </row>
    <row r="87" spans="1:54" outlineLevel="2">
      <c r="A87" s="132"/>
      <c r="B87" s="136"/>
      <c r="C87" s="38"/>
      <c r="D87" s="84"/>
      <c r="E87" s="84"/>
      <c r="F87" s="84"/>
      <c r="G87" s="83"/>
      <c r="H87" s="210" t="s">
        <v>180</v>
      </c>
      <c r="I87" s="138"/>
      <c r="J87" s="139"/>
      <c r="K87" s="139"/>
      <c r="L87" s="140" t="str">
        <f>IF(I87&lt;&gt;0,((VLOOKUP(I87,'1. Standard_Cost'!$B$4:$D$9,2)+VLOOKUP(I87,'1. Standard_Cost'!$B$4:$D$9,3))*J87*K87),"0")</f>
        <v>0</v>
      </c>
      <c r="M87" s="140">
        <f>L87*'1. Standard_Cost'!$F$4</f>
        <v>0</v>
      </c>
      <c r="N87" s="141"/>
      <c r="O87" s="141"/>
      <c r="P87" s="141"/>
      <c r="Q87" s="141"/>
      <c r="R87" s="142">
        <f>'1. Standard_Cost'!$B$13*N87*P87</f>
        <v>0</v>
      </c>
      <c r="S87" s="142">
        <f>N87*O87*P87*'1. Standard_Cost'!$C$13</f>
        <v>0</v>
      </c>
      <c r="T87" s="142">
        <f>N87*P87*Q87*'1. Standard_Cost'!$D$13</f>
        <v>0</v>
      </c>
      <c r="U87" s="142">
        <f>N87*O87*'1. Standard_Cost'!$E$13</f>
        <v>0</v>
      </c>
      <c r="V87" s="141"/>
      <c r="W87" s="141"/>
      <c r="X87" s="141"/>
      <c r="Y87" s="142">
        <f>+V87*((X87*'1. Standard_Cost'!$B$17)+(W87*X87*'1. Standard_Cost'!$C$17))</f>
        <v>0</v>
      </c>
      <c r="Z87" s="141"/>
      <c r="AA87" s="141"/>
      <c r="AB87" s="142">
        <f>+Z87*'1. Standard_Cost'!$B$21+AA87*'1. Standard_Cost'!$C$21</f>
        <v>0</v>
      </c>
      <c r="AC87" s="143"/>
      <c r="AD87" s="144"/>
      <c r="AE87" s="142">
        <f>SUM(AD87,AC87,AB87,Y87,U87,T87,S87,R87)*'1. Standard_Cost'!$B$29</f>
        <v>0</v>
      </c>
      <c r="AF87" s="142">
        <f t="shared" si="106"/>
        <v>0</v>
      </c>
      <c r="AG87" s="141"/>
      <c r="AH87" s="141"/>
      <c r="AI87" s="141"/>
      <c r="AJ87" s="145"/>
      <c r="AK87" s="145"/>
      <c r="AL87" s="145"/>
      <c r="AM87" s="142">
        <f>AG87*'1. Standard_Cost'!$B$25+'Incremental_Cost Year 6'!AH87*'1. Standard_Cost'!$C$25+'Incremental_Cost Year 6'!AI87*'1. Standard_Cost'!$D$25+'Incremental_Cost Year 6'!AJ87+'Incremental_Cost Year 6'!AL87+AK87</f>
        <v>0</v>
      </c>
      <c r="AN87" s="142">
        <f>AM87*'1. Standard_Cost'!$C$29</f>
        <v>0</v>
      </c>
      <c r="AO87" s="160"/>
      <c r="AQ87" s="20">
        <f t="shared" si="107"/>
        <v>0</v>
      </c>
      <c r="AR87" s="20">
        <f t="shared" si="108"/>
        <v>0</v>
      </c>
      <c r="AS87" s="20">
        <f t="shared" si="109"/>
        <v>0</v>
      </c>
      <c r="AT87" s="20">
        <f t="shared" si="110"/>
        <v>0</v>
      </c>
      <c r="AU87" s="24"/>
      <c r="AV87" s="24"/>
      <c r="AW87" s="24"/>
      <c r="AX87" s="24"/>
      <c r="AY87" s="24"/>
      <c r="AZ87" s="24"/>
      <c r="BA87" s="24"/>
      <c r="BB87" s="25">
        <f t="shared" si="111"/>
        <v>0</v>
      </c>
    </row>
    <row r="88" spans="1:54" ht="69" outlineLevel="1">
      <c r="A88" s="132"/>
      <c r="B88" s="136"/>
      <c r="C88" s="38"/>
      <c r="D88" s="47" t="s">
        <v>587</v>
      </c>
      <c r="E88" s="86" t="s">
        <v>412</v>
      </c>
      <c r="F88" s="88" t="s">
        <v>438</v>
      </c>
      <c r="G88" s="89" t="s">
        <v>442</v>
      </c>
      <c r="H88" s="180" t="s">
        <v>116</v>
      </c>
      <c r="I88" s="146"/>
      <c r="J88" s="146"/>
      <c r="K88" s="146"/>
      <c r="L88" s="147">
        <f>SUM(L84:L87)</f>
        <v>0</v>
      </c>
      <c r="M88" s="147">
        <f>SUM(M84:M87)</f>
        <v>0</v>
      </c>
      <c r="N88" s="146"/>
      <c r="O88" s="146"/>
      <c r="P88" s="146"/>
      <c r="Q88" s="146"/>
      <c r="R88" s="147">
        <f t="shared" ref="R88:U88" si="112">SUM(R84:R87)</f>
        <v>0</v>
      </c>
      <c r="S88" s="147">
        <f t="shared" si="112"/>
        <v>0</v>
      </c>
      <c r="T88" s="147">
        <f t="shared" si="112"/>
        <v>0</v>
      </c>
      <c r="U88" s="147">
        <f t="shared" si="112"/>
        <v>0</v>
      </c>
      <c r="V88" s="146"/>
      <c r="W88" s="146"/>
      <c r="X88" s="146"/>
      <c r="Y88" s="147">
        <f>SUM(Y84:Y87)</f>
        <v>0</v>
      </c>
      <c r="Z88" s="146"/>
      <c r="AA88" s="146"/>
      <c r="AB88" s="147">
        <f>SUM(AB84:AB87)</f>
        <v>0</v>
      </c>
      <c r="AC88" s="147">
        <f t="shared" ref="AC88:AF88" si="113">SUM(AC84:AC87)</f>
        <v>0</v>
      </c>
      <c r="AD88" s="147">
        <f t="shared" si="113"/>
        <v>0</v>
      </c>
      <c r="AE88" s="147">
        <f t="shared" si="113"/>
        <v>0</v>
      </c>
      <c r="AF88" s="147">
        <f t="shared" si="113"/>
        <v>0</v>
      </c>
      <c r="AG88" s="146"/>
      <c r="AH88" s="146"/>
      <c r="AI88" s="146"/>
      <c r="AJ88" s="147">
        <f t="shared" ref="AJ88:AN88" si="114">SUM(AJ84:AJ87)</f>
        <v>0</v>
      </c>
      <c r="AK88" s="147">
        <f t="shared" si="114"/>
        <v>0</v>
      </c>
      <c r="AL88" s="147">
        <f t="shared" si="114"/>
        <v>0</v>
      </c>
      <c r="AM88" s="147">
        <f t="shared" si="114"/>
        <v>0</v>
      </c>
      <c r="AN88" s="147">
        <f t="shared" si="114"/>
        <v>0</v>
      </c>
      <c r="AO88" s="166"/>
      <c r="AP88" s="32"/>
      <c r="AQ88" s="147">
        <f t="shared" ref="AQ88:BB88" si="115">SUM(AQ84:AQ87)</f>
        <v>0</v>
      </c>
      <c r="AR88" s="147">
        <f t="shared" si="115"/>
        <v>0</v>
      </c>
      <c r="AS88" s="147">
        <f t="shared" si="115"/>
        <v>0</v>
      </c>
      <c r="AT88" s="147">
        <f t="shared" si="115"/>
        <v>0</v>
      </c>
      <c r="AU88" s="147">
        <f t="shared" si="115"/>
        <v>0</v>
      </c>
      <c r="AV88" s="147">
        <f t="shared" si="115"/>
        <v>0</v>
      </c>
      <c r="AW88" s="147">
        <f t="shared" si="115"/>
        <v>0</v>
      </c>
      <c r="AX88" s="147">
        <f t="shared" si="115"/>
        <v>0</v>
      </c>
      <c r="AY88" s="147">
        <f t="shared" si="115"/>
        <v>0</v>
      </c>
      <c r="AZ88" s="147">
        <f t="shared" si="115"/>
        <v>0</v>
      </c>
      <c r="BA88" s="147">
        <f t="shared" si="115"/>
        <v>0</v>
      </c>
      <c r="BB88" s="147">
        <f t="shared" si="115"/>
        <v>0</v>
      </c>
    </row>
    <row r="89" spans="1:54" ht="181.2" customHeight="1" outlineLevel="1">
      <c r="A89" s="132"/>
      <c r="B89" s="136"/>
      <c r="C89" s="38"/>
      <c r="D89" s="137"/>
      <c r="E89" s="137"/>
      <c r="F89" s="87"/>
      <c r="G89" s="82"/>
      <c r="H89" s="209" t="s">
        <v>493</v>
      </c>
      <c r="I89" s="138" t="s">
        <v>4</v>
      </c>
      <c r="J89" s="139">
        <v>3</v>
      </c>
      <c r="K89" s="139">
        <v>2</v>
      </c>
      <c r="L89" s="140">
        <f>IF(I89&lt;&gt;0,((VLOOKUP(I89,'1. Standard_Cost'!$B$4:$D$9,2)+VLOOKUP(I89,'1. Standard_Cost'!$B$4:$D$9,3))*J89*K89),"0")</f>
        <v>484500</v>
      </c>
      <c r="M89" s="140">
        <f>L89*'1. Standard_Cost'!$F$4</f>
        <v>80911.5</v>
      </c>
      <c r="N89" s="141"/>
      <c r="O89" s="141"/>
      <c r="P89" s="141"/>
      <c r="Q89" s="141"/>
      <c r="R89" s="142">
        <f>'1. Standard_Cost'!$B$13*N89*P89</f>
        <v>0</v>
      </c>
      <c r="S89" s="142">
        <f>N89*O89*P89*'1. Standard_Cost'!$C$13</f>
        <v>0</v>
      </c>
      <c r="T89" s="142">
        <f>N89*P89*Q89*'1. Standard_Cost'!$D$13</f>
        <v>0</v>
      </c>
      <c r="U89" s="142">
        <f>N89*O89*'1. Standard_Cost'!$E$13</f>
        <v>0</v>
      </c>
      <c r="V89" s="141"/>
      <c r="W89" s="141"/>
      <c r="X89" s="141"/>
      <c r="Y89" s="142">
        <f>+V89*((X89*'1. Standard_Cost'!$B$17)+(W89*X89*'1. Standard_Cost'!$C$17))</f>
        <v>0</v>
      </c>
      <c r="Z89" s="141"/>
      <c r="AA89" s="141"/>
      <c r="AB89" s="142">
        <f>+Z89*'1. Standard_Cost'!$B$21+AA89*'1. Standard_Cost'!$C$21</f>
        <v>0</v>
      </c>
      <c r="AC89" s="143">
        <f>3*10*300</f>
        <v>9000</v>
      </c>
      <c r="AD89" s="144"/>
      <c r="AE89" s="142">
        <f>SUM(AD89,AC89,AB89,Y89,U89,T89,S89,R89)*'1. Standard_Cost'!$B$29</f>
        <v>1800</v>
      </c>
      <c r="AF89" s="142">
        <f t="shared" ref="AF89:AF92" si="116">SUM(AE89,AD89,AC89,AB89,Y89,U89,T89,S89,R89)</f>
        <v>10800</v>
      </c>
      <c r="AG89" s="141"/>
      <c r="AH89" s="141"/>
      <c r="AI89" s="141"/>
      <c r="AJ89" s="145"/>
      <c r="AK89" s="145"/>
      <c r="AL89" s="145"/>
      <c r="AM89" s="142">
        <f>AG89*'1. Standard_Cost'!$B$25+'Incremental_Cost Year 6'!AH89*'1. Standard_Cost'!$C$25+'Incremental_Cost Year 6'!AI89*'1. Standard_Cost'!$D$25+'Incremental_Cost Year 6'!AJ89+'Incremental_Cost Year 6'!AL89+AK89</f>
        <v>0</v>
      </c>
      <c r="AN89" s="142">
        <f>AM89*'1. Standard_Cost'!$C$29</f>
        <v>0</v>
      </c>
      <c r="AO89" s="160"/>
      <c r="AQ89" s="20">
        <f t="shared" ref="AQ89:AQ92" si="117">L89+M89</f>
        <v>565411.5</v>
      </c>
      <c r="AR89" s="20">
        <f t="shared" ref="AR89:AR92" si="118">AF89</f>
        <v>10800</v>
      </c>
      <c r="AS89" s="20">
        <f t="shared" ref="AS89:AS92" si="119">AM89+AN89</f>
        <v>0</v>
      </c>
      <c r="AT89" s="20">
        <f t="shared" ref="AT89:AT92" si="120">SUM(AQ89,AR89,AS89)</f>
        <v>576211.5</v>
      </c>
      <c r="AU89" s="24">
        <f>AQ89</f>
        <v>565411.5</v>
      </c>
      <c r="AV89" s="24"/>
      <c r="AW89" s="24"/>
      <c r="AX89" s="24"/>
      <c r="AY89" s="24"/>
      <c r="AZ89" s="24"/>
      <c r="BA89" s="24"/>
      <c r="BB89" s="25">
        <f t="shared" si="111"/>
        <v>-10800</v>
      </c>
    </row>
    <row r="90" spans="1:54" ht="78" outlineLevel="2">
      <c r="A90" s="132"/>
      <c r="B90" s="136"/>
      <c r="C90" s="38"/>
      <c r="D90" s="84"/>
      <c r="E90" s="84"/>
      <c r="F90" s="84"/>
      <c r="G90" s="83"/>
      <c r="H90" s="209" t="s">
        <v>492</v>
      </c>
      <c r="I90" s="138"/>
      <c r="J90" s="139"/>
      <c r="K90" s="139"/>
      <c r="L90" s="140" t="str">
        <f>IF(I90&lt;&gt;0,((VLOOKUP(I90,'1. Standard_Cost'!$B$4:$D$9,2)+VLOOKUP(I90,'1. Standard_Cost'!$B$4:$D$9,3))*J90*K90),"0")</f>
        <v>0</v>
      </c>
      <c r="M90" s="140">
        <f>L90*'1. Standard_Cost'!$F$4</f>
        <v>0</v>
      </c>
      <c r="N90" s="141"/>
      <c r="O90" s="141"/>
      <c r="P90" s="141"/>
      <c r="Q90" s="141"/>
      <c r="R90" s="142">
        <f>'1. Standard_Cost'!$B$13*N90*P90</f>
        <v>0</v>
      </c>
      <c r="S90" s="142">
        <f>N90*O90*P90*'1. Standard_Cost'!$C$13</f>
        <v>0</v>
      </c>
      <c r="T90" s="142">
        <f>N90*P90*Q90*'1. Standard_Cost'!$D$13</f>
        <v>0</v>
      </c>
      <c r="U90" s="142">
        <f>N90*O90*'1. Standard_Cost'!$E$13</f>
        <v>0</v>
      </c>
      <c r="V90" s="141"/>
      <c r="W90" s="141"/>
      <c r="X90" s="141"/>
      <c r="Y90" s="142">
        <f>+V90*((X90*'1. Standard_Cost'!$B$17)+(W90*X90*'1. Standard_Cost'!$C$17))</f>
        <v>0</v>
      </c>
      <c r="Z90" s="141"/>
      <c r="AA90" s="141"/>
      <c r="AB90" s="142">
        <f>+Z90*'1. Standard_Cost'!$B$21+AA90*'1. Standard_Cost'!$C$21</f>
        <v>0</v>
      </c>
      <c r="AC90" s="143"/>
      <c r="AD90" s="144"/>
      <c r="AE90" s="142">
        <f>SUM(AD90,AC90,AB90,Y90,U90,T90,S90,R90)*'1. Standard_Cost'!$B$29</f>
        <v>0</v>
      </c>
      <c r="AF90" s="142">
        <f t="shared" si="116"/>
        <v>0</v>
      </c>
      <c r="AG90" s="141"/>
      <c r="AH90" s="141"/>
      <c r="AI90" s="141"/>
      <c r="AJ90" s="145"/>
      <c r="AK90" s="145"/>
      <c r="AL90" s="145"/>
      <c r="AM90" s="142">
        <f>AG90*'1. Standard_Cost'!$B$25+'Incremental_Cost Year 6'!AH90*'1. Standard_Cost'!$C$25+'Incremental_Cost Year 6'!AI90*'1. Standard_Cost'!$D$25+'Incremental_Cost Year 6'!AJ90+'Incremental_Cost Year 6'!AL90+AK90</f>
        <v>0</v>
      </c>
      <c r="AN90" s="142">
        <f>AM90*'1. Standard_Cost'!$C$29</f>
        <v>0</v>
      </c>
      <c r="AO90" s="160"/>
      <c r="AQ90" s="20">
        <f t="shared" si="117"/>
        <v>0</v>
      </c>
      <c r="AR90" s="20">
        <f t="shared" si="118"/>
        <v>0</v>
      </c>
      <c r="AS90" s="20">
        <f t="shared" si="119"/>
        <v>0</v>
      </c>
      <c r="AT90" s="20">
        <f t="shared" si="120"/>
        <v>0</v>
      </c>
      <c r="AU90" s="24"/>
      <c r="AV90" s="24">
        <v>0</v>
      </c>
      <c r="AW90" s="24"/>
      <c r="AX90" s="24"/>
      <c r="AY90" s="24"/>
      <c r="AZ90" s="24"/>
      <c r="BA90" s="24"/>
      <c r="BB90" s="25">
        <f t="shared" si="111"/>
        <v>0</v>
      </c>
    </row>
    <row r="91" spans="1:54" ht="46.8" outlineLevel="2">
      <c r="A91" s="132"/>
      <c r="B91" s="136"/>
      <c r="C91" s="231"/>
      <c r="D91" s="84"/>
      <c r="E91" s="84"/>
      <c r="F91" s="84"/>
      <c r="G91" s="83"/>
      <c r="H91" s="209" t="s">
        <v>491</v>
      </c>
      <c r="I91" s="138"/>
      <c r="J91" s="139"/>
      <c r="K91" s="139"/>
      <c r="L91" s="140" t="str">
        <f>IF(I91&lt;&gt;0,((VLOOKUP(I91,'1. Standard_Cost'!$B$4:$D$9,2)+VLOOKUP(I91,'1. Standard_Cost'!$B$4:$D$9,3))*J91*K91),"0")</f>
        <v>0</v>
      </c>
      <c r="M91" s="140">
        <f>L91*'1. Standard_Cost'!$F$4</f>
        <v>0</v>
      </c>
      <c r="N91" s="141"/>
      <c r="O91" s="141"/>
      <c r="P91" s="141"/>
      <c r="Q91" s="141"/>
      <c r="R91" s="142">
        <f>'1. Standard_Cost'!$B$13*N91*P91</f>
        <v>0</v>
      </c>
      <c r="S91" s="142">
        <f>N91*O91*P91*'1. Standard_Cost'!$C$13</f>
        <v>0</v>
      </c>
      <c r="T91" s="142">
        <f>N91*P91*Q91*'1. Standard_Cost'!$D$13</f>
        <v>0</v>
      </c>
      <c r="U91" s="142">
        <f>N91*O91*'1. Standard_Cost'!$E$13</f>
        <v>0</v>
      </c>
      <c r="V91" s="141"/>
      <c r="W91" s="141"/>
      <c r="X91" s="141"/>
      <c r="Y91" s="142">
        <f>+V91*((X91*'1. Standard_Cost'!$B$17)+(W91*X91*'1. Standard_Cost'!$C$17))</f>
        <v>0</v>
      </c>
      <c r="Z91" s="141"/>
      <c r="AA91" s="141"/>
      <c r="AB91" s="142">
        <f>+Z91*'1. Standard_Cost'!$B$21+AA91*'1. Standard_Cost'!$C$21</f>
        <v>0</v>
      </c>
      <c r="AC91" s="143"/>
      <c r="AD91" s="144"/>
      <c r="AE91" s="142">
        <f>SUM(AD91,AC91,AB91,Y91,U91,T91,S91,R91)*'1. Standard_Cost'!$B$29</f>
        <v>0</v>
      </c>
      <c r="AF91" s="142">
        <f t="shared" si="116"/>
        <v>0</v>
      </c>
      <c r="AG91" s="141"/>
      <c r="AH91" s="141"/>
      <c r="AI91" s="141"/>
      <c r="AJ91" s="145"/>
      <c r="AK91" s="145"/>
      <c r="AL91" s="145"/>
      <c r="AM91" s="142">
        <f>AG91*'1. Standard_Cost'!$B$25+'Incremental_Cost Year 6'!AH91*'1. Standard_Cost'!$C$25+'Incremental_Cost Year 6'!AI91*'1. Standard_Cost'!$D$25+'Incremental_Cost Year 6'!AJ91+'Incremental_Cost Year 6'!AL91+AK91</f>
        <v>0</v>
      </c>
      <c r="AN91" s="142">
        <f>AM91*'1. Standard_Cost'!$C$29</f>
        <v>0</v>
      </c>
      <c r="AO91" s="160"/>
      <c r="AQ91" s="20">
        <f t="shared" si="117"/>
        <v>0</v>
      </c>
      <c r="AR91" s="20">
        <f t="shared" si="118"/>
        <v>0</v>
      </c>
      <c r="AS91" s="20">
        <f t="shared" si="119"/>
        <v>0</v>
      </c>
      <c r="AT91" s="20">
        <f t="shared" si="120"/>
        <v>0</v>
      </c>
      <c r="AU91" s="24"/>
      <c r="AV91" s="24"/>
      <c r="AW91" s="24"/>
      <c r="AX91" s="24"/>
      <c r="AY91" s="24"/>
      <c r="AZ91" s="24"/>
      <c r="BA91" s="24"/>
      <c r="BB91" s="25">
        <f t="shared" si="111"/>
        <v>0</v>
      </c>
    </row>
    <row r="92" spans="1:54" outlineLevel="2">
      <c r="A92" s="132"/>
      <c r="B92" s="136"/>
      <c r="C92" s="232"/>
      <c r="D92" s="84"/>
      <c r="E92" s="84"/>
      <c r="F92" s="84"/>
      <c r="G92" s="83"/>
      <c r="H92" s="210" t="s">
        <v>180</v>
      </c>
      <c r="I92" s="138"/>
      <c r="J92" s="139"/>
      <c r="K92" s="139"/>
      <c r="L92" s="140" t="str">
        <f>IF(I92&lt;&gt;0,((VLOOKUP(I92,'1. Standard_Cost'!$B$4:$D$9,2)+VLOOKUP(I92,'1. Standard_Cost'!$B$4:$D$9,3))*J92*K92),"0")</f>
        <v>0</v>
      </c>
      <c r="M92" s="140">
        <f>L92*'1. Standard_Cost'!$F$4</f>
        <v>0</v>
      </c>
      <c r="N92" s="141"/>
      <c r="O92" s="141"/>
      <c r="P92" s="141"/>
      <c r="Q92" s="141"/>
      <c r="R92" s="142">
        <f>'1. Standard_Cost'!$B$13*N92*P92</f>
        <v>0</v>
      </c>
      <c r="S92" s="142">
        <f>N92*O92*P92*'1. Standard_Cost'!$C$13</f>
        <v>0</v>
      </c>
      <c r="T92" s="142">
        <f>N92*P92*Q92*'1. Standard_Cost'!$D$13</f>
        <v>0</v>
      </c>
      <c r="U92" s="142">
        <f>N92*O92*'1. Standard_Cost'!$E$13</f>
        <v>0</v>
      </c>
      <c r="V92" s="141"/>
      <c r="W92" s="141"/>
      <c r="X92" s="141"/>
      <c r="Y92" s="142">
        <f>+V92*((X92*'1. Standard_Cost'!$B$17)+(W92*X92*'1. Standard_Cost'!$C$17))</f>
        <v>0</v>
      </c>
      <c r="Z92" s="141"/>
      <c r="AA92" s="141"/>
      <c r="AB92" s="142">
        <f>+Z92*'1. Standard_Cost'!$B$21+AA92*'1. Standard_Cost'!$C$21</f>
        <v>0</v>
      </c>
      <c r="AC92" s="143"/>
      <c r="AD92" s="144"/>
      <c r="AE92" s="142">
        <f>SUM(AD92,AC92,AB92,Y92,U92,T92,S92,R92)*'1. Standard_Cost'!$B$29</f>
        <v>0</v>
      </c>
      <c r="AF92" s="142">
        <f t="shared" si="116"/>
        <v>0</v>
      </c>
      <c r="AG92" s="141"/>
      <c r="AH92" s="141"/>
      <c r="AI92" s="141"/>
      <c r="AJ92" s="145"/>
      <c r="AK92" s="145"/>
      <c r="AL92" s="145"/>
      <c r="AM92" s="142">
        <f>AG92*'1. Standard_Cost'!$B$25+'Incremental_Cost Year 6'!AH92*'1. Standard_Cost'!$C$25+'Incremental_Cost Year 6'!AI92*'1. Standard_Cost'!$D$25+'Incremental_Cost Year 6'!AJ92+'Incremental_Cost Year 6'!AL92+AK92</f>
        <v>0</v>
      </c>
      <c r="AN92" s="142">
        <f>AM92*'1. Standard_Cost'!$C$29</f>
        <v>0</v>
      </c>
      <c r="AO92" s="160"/>
      <c r="AQ92" s="20">
        <f t="shared" si="117"/>
        <v>0</v>
      </c>
      <c r="AR92" s="20">
        <f t="shared" si="118"/>
        <v>0</v>
      </c>
      <c r="AS92" s="20">
        <f t="shared" si="119"/>
        <v>0</v>
      </c>
      <c r="AT92" s="20">
        <f t="shared" si="120"/>
        <v>0</v>
      </c>
      <c r="AU92" s="24"/>
      <c r="AV92" s="24"/>
      <c r="AW92" s="24"/>
      <c r="AX92" s="24"/>
      <c r="AY92" s="24"/>
      <c r="AZ92" s="24"/>
      <c r="BA92" s="24"/>
      <c r="BB92" s="25">
        <f t="shared" si="111"/>
        <v>0</v>
      </c>
    </row>
    <row r="93" spans="1:54" ht="82.8" outlineLevel="1">
      <c r="A93" s="132"/>
      <c r="B93" s="136"/>
      <c r="C93" s="232"/>
      <c r="D93" s="207" t="s">
        <v>587</v>
      </c>
      <c r="E93" s="86" t="s">
        <v>413</v>
      </c>
      <c r="F93" s="88" t="s">
        <v>441</v>
      </c>
      <c r="G93" s="89" t="s">
        <v>434</v>
      </c>
      <c r="H93" s="180" t="s">
        <v>115</v>
      </c>
      <c r="I93" s="146"/>
      <c r="J93" s="146"/>
      <c r="K93" s="146"/>
      <c r="L93" s="147">
        <f>SUM(L89:L92)</f>
        <v>484500</v>
      </c>
      <c r="M93" s="147">
        <f>SUM(M89:M92)</f>
        <v>80911.5</v>
      </c>
      <c r="N93" s="146"/>
      <c r="O93" s="146"/>
      <c r="P93" s="146"/>
      <c r="Q93" s="146"/>
      <c r="R93" s="147">
        <f t="shared" ref="R93:U93" si="121">SUM(R89:R92)</f>
        <v>0</v>
      </c>
      <c r="S93" s="147">
        <f t="shared" si="121"/>
        <v>0</v>
      </c>
      <c r="T93" s="147">
        <f t="shared" si="121"/>
        <v>0</v>
      </c>
      <c r="U93" s="147">
        <f t="shared" si="121"/>
        <v>0</v>
      </c>
      <c r="V93" s="146"/>
      <c r="W93" s="146"/>
      <c r="X93" s="146"/>
      <c r="Y93" s="147">
        <f>SUM(Y89:Y92)</f>
        <v>0</v>
      </c>
      <c r="Z93" s="146"/>
      <c r="AA93" s="146"/>
      <c r="AB93" s="147">
        <f t="shared" ref="AB93:AF93" si="122">SUM(AB89:AB92)</f>
        <v>0</v>
      </c>
      <c r="AC93" s="147">
        <f t="shared" si="122"/>
        <v>9000</v>
      </c>
      <c r="AD93" s="147">
        <f t="shared" si="122"/>
        <v>0</v>
      </c>
      <c r="AE93" s="147">
        <f t="shared" si="122"/>
        <v>1800</v>
      </c>
      <c r="AF93" s="147">
        <f t="shared" si="122"/>
        <v>10800</v>
      </c>
      <c r="AG93" s="146"/>
      <c r="AH93" s="146"/>
      <c r="AI93" s="146"/>
      <c r="AJ93" s="147">
        <f t="shared" ref="AJ93:AN93" si="123">SUM(AJ89:AJ92)</f>
        <v>0</v>
      </c>
      <c r="AK93" s="147">
        <f t="shared" si="123"/>
        <v>0</v>
      </c>
      <c r="AL93" s="147">
        <f t="shared" si="123"/>
        <v>0</v>
      </c>
      <c r="AM93" s="147">
        <f t="shared" si="123"/>
        <v>0</v>
      </c>
      <c r="AN93" s="147">
        <f t="shared" si="123"/>
        <v>0</v>
      </c>
      <c r="AO93" s="166"/>
      <c r="AP93" s="32"/>
      <c r="AQ93" s="147">
        <f t="shared" ref="AQ93:BB93" si="124">SUM(AQ89:AQ92)</f>
        <v>565411.5</v>
      </c>
      <c r="AR93" s="147">
        <f t="shared" si="124"/>
        <v>10800</v>
      </c>
      <c r="AS93" s="147">
        <f t="shared" si="124"/>
        <v>0</v>
      </c>
      <c r="AT93" s="147">
        <f t="shared" si="124"/>
        <v>576211.5</v>
      </c>
      <c r="AU93" s="147">
        <f t="shared" si="124"/>
        <v>565411.5</v>
      </c>
      <c r="AV93" s="147">
        <f t="shared" si="124"/>
        <v>0</v>
      </c>
      <c r="AW93" s="147">
        <f t="shared" si="124"/>
        <v>0</v>
      </c>
      <c r="AX93" s="147">
        <f t="shared" si="124"/>
        <v>0</v>
      </c>
      <c r="AY93" s="147">
        <f t="shared" si="124"/>
        <v>0</v>
      </c>
      <c r="AZ93" s="147">
        <f t="shared" si="124"/>
        <v>0</v>
      </c>
      <c r="BA93" s="147">
        <f t="shared" si="124"/>
        <v>0</v>
      </c>
      <c r="BB93" s="147">
        <f t="shared" si="124"/>
        <v>-10800</v>
      </c>
    </row>
    <row r="94" spans="1:54" ht="124.8" outlineLevel="1">
      <c r="A94" s="132"/>
      <c r="B94" s="136"/>
      <c r="C94" s="38"/>
      <c r="D94" s="137"/>
      <c r="E94" s="137"/>
      <c r="F94" s="87"/>
      <c r="G94" s="82"/>
      <c r="H94" s="209" t="s">
        <v>499</v>
      </c>
      <c r="I94" s="138" t="s">
        <v>4</v>
      </c>
      <c r="J94" s="139">
        <v>3</v>
      </c>
      <c r="K94" s="139">
        <v>2</v>
      </c>
      <c r="L94" s="140">
        <f>IF(I94&lt;&gt;0,((VLOOKUP(I94,'1. Standard_Cost'!$B$4:$D$9,2)+VLOOKUP(I94,'1. Standard_Cost'!$B$4:$D$9,3))*J94*K94),"0")</f>
        <v>484500</v>
      </c>
      <c r="M94" s="140">
        <f>L94*'1. Standard_Cost'!$F$4</f>
        <v>80911.5</v>
      </c>
      <c r="N94" s="141"/>
      <c r="O94" s="141"/>
      <c r="P94" s="141"/>
      <c r="Q94" s="141"/>
      <c r="R94" s="142">
        <f>'1. Standard_Cost'!$B$13*N94*P94</f>
        <v>0</v>
      </c>
      <c r="S94" s="142">
        <f>N94*O94*P94*'1. Standard_Cost'!$C$13</f>
        <v>0</v>
      </c>
      <c r="T94" s="142">
        <f>N94*P94*Q94*'1. Standard_Cost'!$D$13</f>
        <v>0</v>
      </c>
      <c r="U94" s="142">
        <f>N94*O94*'1. Standard_Cost'!$E$13</f>
        <v>0</v>
      </c>
      <c r="V94" s="141"/>
      <c r="W94" s="141"/>
      <c r="X94" s="141"/>
      <c r="Y94" s="142">
        <f>+V94*((X94*'1. Standard_Cost'!$B$17)+(W94*X94*'1. Standard_Cost'!$C$17))</f>
        <v>0</v>
      </c>
      <c r="Z94" s="141"/>
      <c r="AA94" s="141"/>
      <c r="AB94" s="142">
        <f>+Z94*'1. Standard_Cost'!$B$21+AA94*'1. Standard_Cost'!$C$21</f>
        <v>0</v>
      </c>
      <c r="AC94" s="143">
        <f>2*10*300</f>
        <v>6000</v>
      </c>
      <c r="AD94" s="144"/>
      <c r="AE94" s="142">
        <f>SUM(AD94,AC94,AB94,Y94,U94,T94,S94,R94)*'1. Standard_Cost'!$B$29</f>
        <v>1200</v>
      </c>
      <c r="AF94" s="142">
        <f t="shared" ref="AF94:AF97" si="125">SUM(AE94,AD94,AC94,AB94,Y94,U94,T94,S94,R94)</f>
        <v>7200</v>
      </c>
      <c r="AG94" s="141"/>
      <c r="AH94" s="141"/>
      <c r="AI94" s="141"/>
      <c r="AJ94" s="145"/>
      <c r="AK94" s="145"/>
      <c r="AL94" s="145"/>
      <c r="AM94" s="142">
        <f>AG94*'1. Standard_Cost'!$B$25+'Incremental_Cost Year 6'!AH94*'1. Standard_Cost'!$C$25+'Incremental_Cost Year 6'!AI94*'1. Standard_Cost'!$D$25+'Incremental_Cost Year 6'!AJ94+'Incremental_Cost Year 6'!AL94+AK94</f>
        <v>0</v>
      </c>
      <c r="AN94" s="142">
        <f>AM94*'1. Standard_Cost'!$C$29</f>
        <v>0</v>
      </c>
      <c r="AO94" s="160"/>
      <c r="AQ94" s="20">
        <f t="shared" ref="AQ94:AQ97" si="126">L94+M94</f>
        <v>565411.5</v>
      </c>
      <c r="AR94" s="20">
        <f t="shared" ref="AR94:AR97" si="127">AF94</f>
        <v>7200</v>
      </c>
      <c r="AS94" s="20">
        <f t="shared" ref="AS94:AS97" si="128">AM94+AN94</f>
        <v>0</v>
      </c>
      <c r="AT94" s="20">
        <f t="shared" ref="AT94:AT97" si="129">SUM(AQ94,AR94,AS94)</f>
        <v>572611.5</v>
      </c>
      <c r="AU94" s="24">
        <f>AQ94</f>
        <v>565411.5</v>
      </c>
      <c r="AV94" s="24"/>
      <c r="AW94" s="24"/>
      <c r="AX94" s="24"/>
      <c r="AY94" s="24"/>
      <c r="AZ94" s="24"/>
      <c r="BA94" s="24"/>
      <c r="BB94" s="25">
        <f t="shared" si="111"/>
        <v>-7200</v>
      </c>
    </row>
    <row r="95" spans="1:54" ht="49.95" customHeight="1">
      <c r="A95" s="132"/>
      <c r="B95" s="136"/>
      <c r="C95" s="38"/>
      <c r="D95" s="84"/>
      <c r="E95" s="84"/>
      <c r="F95" s="84"/>
      <c r="G95" s="83"/>
      <c r="H95" s="209" t="s">
        <v>494</v>
      </c>
      <c r="I95" s="138"/>
      <c r="J95" s="139"/>
      <c r="K95" s="139"/>
      <c r="L95" s="140" t="str">
        <f>IF(I95&lt;&gt;0,((VLOOKUP(I95,'1. Standard_Cost'!$B$4:$D$9,2)+VLOOKUP(I95,'1. Standard_Cost'!$B$4:$D$9,3))*J95*K95),"0")</f>
        <v>0</v>
      </c>
      <c r="M95" s="140">
        <f>L95*'1. Standard_Cost'!$F$4</f>
        <v>0</v>
      </c>
      <c r="N95" s="141"/>
      <c r="O95" s="141"/>
      <c r="P95" s="141"/>
      <c r="Q95" s="141"/>
      <c r="R95" s="142">
        <f>'1. Standard_Cost'!$B$13*N95*P95</f>
        <v>0</v>
      </c>
      <c r="S95" s="142">
        <f>N95*O95*P95*'1. Standard_Cost'!$C$13</f>
        <v>0</v>
      </c>
      <c r="T95" s="142">
        <f>N95*P95*Q95*'1. Standard_Cost'!$D$13</f>
        <v>0</v>
      </c>
      <c r="U95" s="142">
        <f>N95*O95*'1. Standard_Cost'!$E$13</f>
        <v>0</v>
      </c>
      <c r="V95" s="141"/>
      <c r="W95" s="141"/>
      <c r="X95" s="141"/>
      <c r="Y95" s="142">
        <f>+V95*((X95*'1. Standard_Cost'!$B$17)+(W95*X95*'1. Standard_Cost'!$C$17))</f>
        <v>0</v>
      </c>
      <c r="Z95" s="141"/>
      <c r="AA95" s="141"/>
      <c r="AB95" s="142">
        <f>+Z95*'1. Standard_Cost'!$B$21+AA95*'1. Standard_Cost'!$C$21</f>
        <v>0</v>
      </c>
      <c r="AC95" s="143"/>
      <c r="AD95" s="144"/>
      <c r="AE95" s="142">
        <f>SUM(AD95,AC95,AB95,Y95,U95,T95,S95,R95)*'1. Standard_Cost'!$B$29</f>
        <v>0</v>
      </c>
      <c r="AF95" s="142">
        <f t="shared" si="125"/>
        <v>0</v>
      </c>
      <c r="AG95" s="141"/>
      <c r="AH95" s="141"/>
      <c r="AI95" s="141"/>
      <c r="AJ95" s="145"/>
      <c r="AK95" s="145"/>
      <c r="AL95" s="145"/>
      <c r="AM95" s="142">
        <f>AG95*'1. Standard_Cost'!$B$25+'Incremental_Cost Year 6'!AH95*'1. Standard_Cost'!$C$25+'Incremental_Cost Year 6'!AI95*'1. Standard_Cost'!$D$25+'Incremental_Cost Year 6'!AJ95+'Incremental_Cost Year 6'!AL95+AK95</f>
        <v>0</v>
      </c>
      <c r="AN95" s="142">
        <f>AM95*'1. Standard_Cost'!$C$29</f>
        <v>0</v>
      </c>
      <c r="AO95" s="160"/>
      <c r="AQ95" s="20">
        <f t="shared" si="126"/>
        <v>0</v>
      </c>
      <c r="AR95" s="20">
        <f t="shared" si="127"/>
        <v>0</v>
      </c>
      <c r="AS95" s="20">
        <f t="shared" si="128"/>
        <v>0</v>
      </c>
      <c r="AT95" s="20">
        <f t="shared" si="129"/>
        <v>0</v>
      </c>
      <c r="AU95" s="24"/>
      <c r="AV95" s="24">
        <v>0</v>
      </c>
      <c r="AW95" s="24"/>
      <c r="AX95" s="24"/>
      <c r="AY95" s="24"/>
      <c r="AZ95" s="24"/>
      <c r="BA95" s="24"/>
      <c r="BB95" s="25">
        <f t="shared" si="111"/>
        <v>0</v>
      </c>
    </row>
    <row r="96" spans="1:54" ht="124.8" outlineLevel="2">
      <c r="A96" s="132"/>
      <c r="B96" s="136"/>
      <c r="C96" s="231"/>
      <c r="D96" s="84"/>
      <c r="E96" s="84"/>
      <c r="F96" s="84"/>
      <c r="G96" s="83"/>
      <c r="H96" s="209" t="s">
        <v>497</v>
      </c>
      <c r="I96" s="138"/>
      <c r="J96" s="139"/>
      <c r="K96" s="139"/>
      <c r="L96" s="140" t="str">
        <f>IF(I96&lt;&gt;0,((VLOOKUP(I96,'1. Standard_Cost'!$B$4:$D$9,2)+VLOOKUP(I96,'1. Standard_Cost'!$B$4:$D$9,3))*J96*K96),"0")</f>
        <v>0</v>
      </c>
      <c r="M96" s="140">
        <f>L96*'1. Standard_Cost'!$F$4</f>
        <v>0</v>
      </c>
      <c r="N96" s="141"/>
      <c r="O96" s="141"/>
      <c r="P96" s="141"/>
      <c r="Q96" s="141"/>
      <c r="R96" s="142">
        <f>'1. Standard_Cost'!$B$13*N96*P96</f>
        <v>0</v>
      </c>
      <c r="S96" s="142">
        <f>N96*O96*P96*'1. Standard_Cost'!$C$13</f>
        <v>0</v>
      </c>
      <c r="T96" s="142">
        <f>N96*P96*Q96*'1. Standard_Cost'!$D$13</f>
        <v>0</v>
      </c>
      <c r="U96" s="142">
        <f>N96*O96*'1. Standard_Cost'!$E$13</f>
        <v>0</v>
      </c>
      <c r="V96" s="141"/>
      <c r="W96" s="141"/>
      <c r="X96" s="141"/>
      <c r="Y96" s="142">
        <f>+V96*((X96*'1. Standard_Cost'!$B$17)+(W96*X96*'1. Standard_Cost'!$C$17))</f>
        <v>0</v>
      </c>
      <c r="Z96" s="141"/>
      <c r="AA96" s="141"/>
      <c r="AB96" s="142">
        <f>+Z96*'1. Standard_Cost'!$B$21+AA96*'1. Standard_Cost'!$C$21</f>
        <v>0</v>
      </c>
      <c r="AC96" s="143"/>
      <c r="AD96" s="144"/>
      <c r="AE96" s="142">
        <f>SUM(AD96,AC96,AB96,Y96,U96,T96,S96,R96)*'1. Standard_Cost'!$B$29</f>
        <v>0</v>
      </c>
      <c r="AF96" s="142">
        <f t="shared" si="125"/>
        <v>0</v>
      </c>
      <c r="AG96" s="141"/>
      <c r="AH96" s="141"/>
      <c r="AI96" s="141"/>
      <c r="AJ96" s="145"/>
      <c r="AK96" s="145"/>
      <c r="AL96" s="145"/>
      <c r="AM96" s="142">
        <f>AG96*'1. Standard_Cost'!$B$25+'Incremental_Cost Year 6'!AH96*'1. Standard_Cost'!$C$25+'Incremental_Cost Year 6'!AI96*'1. Standard_Cost'!$D$25+'Incremental_Cost Year 6'!AJ96+'Incremental_Cost Year 6'!AL96+AK96</f>
        <v>0</v>
      </c>
      <c r="AN96" s="142">
        <f>AM96*'1. Standard_Cost'!$C$29</f>
        <v>0</v>
      </c>
      <c r="AO96" s="160"/>
      <c r="AQ96" s="20">
        <f t="shared" si="126"/>
        <v>0</v>
      </c>
      <c r="AR96" s="20">
        <f t="shared" si="127"/>
        <v>0</v>
      </c>
      <c r="AS96" s="20">
        <f t="shared" si="128"/>
        <v>0</v>
      </c>
      <c r="AT96" s="20">
        <f t="shared" si="129"/>
        <v>0</v>
      </c>
      <c r="AU96" s="24"/>
      <c r="AV96" s="24"/>
      <c r="AW96" s="24"/>
      <c r="AX96" s="24">
        <f>AT96-AU96</f>
        <v>0</v>
      </c>
      <c r="AY96" s="24"/>
      <c r="AZ96" s="24"/>
      <c r="BA96" s="24"/>
      <c r="BB96" s="25">
        <f t="shared" si="111"/>
        <v>0</v>
      </c>
    </row>
    <row r="97" spans="1:54" ht="46.8" outlineLevel="2">
      <c r="A97" s="132"/>
      <c r="B97" s="136"/>
      <c r="C97" s="232"/>
      <c r="D97" s="84"/>
      <c r="E97" s="84"/>
      <c r="F97" s="84"/>
      <c r="G97" s="83"/>
      <c r="H97" s="209" t="s">
        <v>495</v>
      </c>
      <c r="I97" s="138"/>
      <c r="J97" s="139"/>
      <c r="K97" s="139"/>
      <c r="L97" s="140" t="str">
        <f>IF(I97&lt;&gt;0,((VLOOKUP(I97,'1. Standard_Cost'!$B$4:$D$9,2)+VLOOKUP(I97,'1. Standard_Cost'!$B$4:$D$9,3))*J97*K97),"0")</f>
        <v>0</v>
      </c>
      <c r="M97" s="140">
        <f>L97*'1. Standard_Cost'!$F$4</f>
        <v>0</v>
      </c>
      <c r="N97" s="141"/>
      <c r="O97" s="141"/>
      <c r="P97" s="141"/>
      <c r="Q97" s="141"/>
      <c r="R97" s="142">
        <f>'1. Standard_Cost'!$B$13*N97*P97</f>
        <v>0</v>
      </c>
      <c r="S97" s="142">
        <f>N97*O97*P97*'1. Standard_Cost'!$C$13</f>
        <v>0</v>
      </c>
      <c r="T97" s="142">
        <f>N97*P97*Q97*'1. Standard_Cost'!$D$13</f>
        <v>0</v>
      </c>
      <c r="U97" s="142">
        <f>N97*O97*'1. Standard_Cost'!$E$13</f>
        <v>0</v>
      </c>
      <c r="V97" s="141"/>
      <c r="W97" s="141"/>
      <c r="X97" s="141"/>
      <c r="Y97" s="142">
        <f>+V97*((X97*'1. Standard_Cost'!$B$17)+(W97*X97*'1. Standard_Cost'!$C$17))</f>
        <v>0</v>
      </c>
      <c r="Z97" s="141"/>
      <c r="AA97" s="141"/>
      <c r="AB97" s="142">
        <f>+Z97*'1. Standard_Cost'!$B$21+AA97*'1. Standard_Cost'!$C$21</f>
        <v>0</v>
      </c>
      <c r="AC97" s="143"/>
      <c r="AD97" s="144"/>
      <c r="AE97" s="142">
        <f>SUM(AD97,AC97,AB97,Y97,U97,T97,S97,R97)*'1. Standard_Cost'!$B$29</f>
        <v>0</v>
      </c>
      <c r="AF97" s="142">
        <f t="shared" si="125"/>
        <v>0</v>
      </c>
      <c r="AG97" s="141"/>
      <c r="AH97" s="141"/>
      <c r="AI97" s="141"/>
      <c r="AJ97" s="145"/>
      <c r="AK97" s="145"/>
      <c r="AL97" s="145"/>
      <c r="AM97" s="142">
        <f>AG97*'1. Standard_Cost'!$B$25+'Incremental_Cost Year 6'!AH97*'1. Standard_Cost'!$C$25+'Incremental_Cost Year 6'!AI97*'1. Standard_Cost'!$D$25+'Incremental_Cost Year 6'!AJ97+'Incremental_Cost Year 6'!AL97+AK97</f>
        <v>0</v>
      </c>
      <c r="AN97" s="142">
        <f>AM97*'1. Standard_Cost'!$C$29</f>
        <v>0</v>
      </c>
      <c r="AO97" s="160"/>
      <c r="AQ97" s="20">
        <f t="shared" si="126"/>
        <v>0</v>
      </c>
      <c r="AR97" s="20">
        <f t="shared" si="127"/>
        <v>0</v>
      </c>
      <c r="AS97" s="20">
        <f t="shared" si="128"/>
        <v>0</v>
      </c>
      <c r="AT97" s="20">
        <f t="shared" si="129"/>
        <v>0</v>
      </c>
      <c r="AU97" s="24">
        <f>AT97</f>
        <v>0</v>
      </c>
      <c r="AV97" s="24"/>
      <c r="AW97" s="24"/>
      <c r="AX97" s="24"/>
      <c r="AY97" s="24"/>
      <c r="AZ97" s="24"/>
      <c r="BA97" s="24"/>
      <c r="BB97" s="25">
        <f t="shared" si="111"/>
        <v>0</v>
      </c>
    </row>
    <row r="98" spans="1:54" ht="96.6" outlineLevel="1">
      <c r="A98" s="132"/>
      <c r="B98" s="136"/>
      <c r="C98" s="232"/>
      <c r="D98" s="207" t="s">
        <v>587</v>
      </c>
      <c r="E98" s="86" t="s">
        <v>414</v>
      </c>
      <c r="F98" s="88" t="s">
        <v>438</v>
      </c>
      <c r="G98" s="89" t="s">
        <v>434</v>
      </c>
      <c r="H98" s="180" t="s">
        <v>114</v>
      </c>
      <c r="I98" s="146"/>
      <c r="J98" s="146"/>
      <c r="K98" s="146"/>
      <c r="L98" s="147">
        <f>SUM(L94:L97)</f>
        <v>484500</v>
      </c>
      <c r="M98" s="147">
        <f>SUM(M94:M97)</f>
        <v>80911.5</v>
      </c>
      <c r="N98" s="146"/>
      <c r="O98" s="146"/>
      <c r="P98" s="146"/>
      <c r="Q98" s="146"/>
      <c r="R98" s="147">
        <f t="shared" ref="R98:U98" si="130">SUM(R94:R97)</f>
        <v>0</v>
      </c>
      <c r="S98" s="147">
        <f t="shared" si="130"/>
        <v>0</v>
      </c>
      <c r="T98" s="147">
        <f t="shared" si="130"/>
        <v>0</v>
      </c>
      <c r="U98" s="147">
        <f t="shared" si="130"/>
        <v>0</v>
      </c>
      <c r="V98" s="146"/>
      <c r="W98" s="146"/>
      <c r="X98" s="146"/>
      <c r="Y98" s="147">
        <f>SUM(Y94:Y97)</f>
        <v>0</v>
      </c>
      <c r="Z98" s="146"/>
      <c r="AA98" s="146"/>
      <c r="AB98" s="147">
        <f t="shared" ref="AB98:AF98" si="131">SUM(AB94:AB97)</f>
        <v>0</v>
      </c>
      <c r="AC98" s="147">
        <f t="shared" si="131"/>
        <v>6000</v>
      </c>
      <c r="AD98" s="147">
        <f t="shared" si="131"/>
        <v>0</v>
      </c>
      <c r="AE98" s="147">
        <f t="shared" si="131"/>
        <v>1200</v>
      </c>
      <c r="AF98" s="147">
        <f t="shared" si="131"/>
        <v>7200</v>
      </c>
      <c r="AG98" s="146"/>
      <c r="AH98" s="146"/>
      <c r="AI98" s="146"/>
      <c r="AJ98" s="147">
        <f t="shared" ref="AJ98:AN98" si="132">SUM(AJ94:AJ97)</f>
        <v>0</v>
      </c>
      <c r="AK98" s="147">
        <f t="shared" si="132"/>
        <v>0</v>
      </c>
      <c r="AL98" s="147">
        <f t="shared" si="132"/>
        <v>0</v>
      </c>
      <c r="AM98" s="147">
        <f t="shared" si="132"/>
        <v>0</v>
      </c>
      <c r="AN98" s="147">
        <f t="shared" si="132"/>
        <v>0</v>
      </c>
      <c r="AO98" s="166"/>
      <c r="AP98" s="32"/>
      <c r="AQ98" s="147">
        <f t="shared" ref="AQ98:BB98" si="133">SUM(AQ94:AQ97)</f>
        <v>565411.5</v>
      </c>
      <c r="AR98" s="147">
        <f t="shared" si="133"/>
        <v>7200</v>
      </c>
      <c r="AS98" s="147">
        <f t="shared" si="133"/>
        <v>0</v>
      </c>
      <c r="AT98" s="147">
        <f t="shared" si="133"/>
        <v>572611.5</v>
      </c>
      <c r="AU98" s="147">
        <f t="shared" si="133"/>
        <v>565411.5</v>
      </c>
      <c r="AV98" s="147">
        <f t="shared" si="133"/>
        <v>0</v>
      </c>
      <c r="AW98" s="147">
        <f t="shared" si="133"/>
        <v>0</v>
      </c>
      <c r="AX98" s="147">
        <f t="shared" si="133"/>
        <v>0</v>
      </c>
      <c r="AY98" s="147">
        <f t="shared" si="133"/>
        <v>0</v>
      </c>
      <c r="AZ98" s="147">
        <f t="shared" si="133"/>
        <v>0</v>
      </c>
      <c r="BA98" s="147">
        <f t="shared" si="133"/>
        <v>0</v>
      </c>
      <c r="BB98" s="147">
        <f t="shared" si="133"/>
        <v>-7200</v>
      </c>
    </row>
    <row r="99" spans="1:54" ht="124.8" outlineLevel="2">
      <c r="A99" s="132"/>
      <c r="B99" s="136"/>
      <c r="C99" s="38"/>
      <c r="D99" s="137"/>
      <c r="E99" s="137"/>
      <c r="F99" s="87"/>
      <c r="G99" s="82"/>
      <c r="H99" s="209" t="s">
        <v>568</v>
      </c>
      <c r="I99" s="138"/>
      <c r="J99" s="139"/>
      <c r="K99" s="139"/>
      <c r="L99" s="140" t="str">
        <f>IF(I99&lt;&gt;0,((VLOOKUP(I99,'1. Standard_Cost'!$B$4:$D$9,2)+VLOOKUP(I99,'1. Standard_Cost'!$B$4:$D$9,3))*J99*K99),"0")</f>
        <v>0</v>
      </c>
      <c r="M99" s="140">
        <f>L99*'1. Standard_Cost'!$F$4</f>
        <v>0</v>
      </c>
      <c r="N99" s="141"/>
      <c r="O99" s="141"/>
      <c r="P99" s="141"/>
      <c r="Q99" s="141"/>
      <c r="R99" s="142">
        <f>'1. Standard_Cost'!$B$13*N99*P99</f>
        <v>0</v>
      </c>
      <c r="S99" s="142">
        <f>N99*O99*P99*'1. Standard_Cost'!$C$13</f>
        <v>0</v>
      </c>
      <c r="T99" s="142">
        <f>N99*P99*Q99*'1. Standard_Cost'!$D$13</f>
        <v>0</v>
      </c>
      <c r="U99" s="142">
        <f>N99*O99*'1. Standard_Cost'!$E$13</f>
        <v>0</v>
      </c>
      <c r="V99" s="141"/>
      <c r="W99" s="141"/>
      <c r="X99" s="141"/>
      <c r="Y99" s="142">
        <f>+V99*((X99*'1. Standard_Cost'!$B$17)+(W99*X99*'1. Standard_Cost'!$C$17))</f>
        <v>0</v>
      </c>
      <c r="Z99" s="141"/>
      <c r="AA99" s="141"/>
      <c r="AB99" s="142">
        <f>+Z99*'1. Standard_Cost'!$B$21+AA99*'1. Standard_Cost'!$C$21</f>
        <v>0</v>
      </c>
      <c r="AC99" s="143"/>
      <c r="AD99" s="144"/>
      <c r="AE99" s="142">
        <f>SUM(AD99,AC99,AB99,Y99,U99,T99,S99,R99)*'1. Standard_Cost'!$B$29</f>
        <v>0</v>
      </c>
      <c r="AF99" s="142">
        <f t="shared" ref="AF99:AF102" si="134">SUM(AE99,AD99,AC99,AB99,Y99,U99,T99,S99,R99)</f>
        <v>0</v>
      </c>
      <c r="AG99" s="141"/>
      <c r="AH99" s="141"/>
      <c r="AI99" s="141"/>
      <c r="AJ99" s="145"/>
      <c r="AK99" s="145"/>
      <c r="AL99" s="145"/>
      <c r="AM99" s="142">
        <f>AG99*'1. Standard_Cost'!$B$25+'Incremental_Cost Year 6'!AH99*'1. Standard_Cost'!$C$25+'Incremental_Cost Year 6'!AI99*'1. Standard_Cost'!$D$25+'Incremental_Cost Year 6'!AJ99+'Incremental_Cost Year 6'!AL99+AK99</f>
        <v>0</v>
      </c>
      <c r="AN99" s="142">
        <f>AM99*'1. Standard_Cost'!$C$29</f>
        <v>0</v>
      </c>
      <c r="AO99" s="160"/>
      <c r="AQ99" s="20">
        <f t="shared" ref="AQ99:AQ102" si="135">L99+M99</f>
        <v>0</v>
      </c>
      <c r="AR99" s="20">
        <f t="shared" ref="AR99:AR102" si="136">AF99</f>
        <v>0</v>
      </c>
      <c r="AS99" s="20">
        <f t="shared" ref="AS99:AS102" si="137">AM99+AN99</f>
        <v>0</v>
      </c>
      <c r="AT99" s="20">
        <f t="shared" ref="AT99:AT102" si="138">SUM(AQ99,AR99,AS99)</f>
        <v>0</v>
      </c>
      <c r="AU99" s="24"/>
      <c r="AV99" s="24"/>
      <c r="AW99" s="24"/>
      <c r="AX99" s="24">
        <f>AT99-AU99</f>
        <v>0</v>
      </c>
      <c r="AY99" s="24"/>
      <c r="AZ99" s="24"/>
      <c r="BA99" s="24"/>
      <c r="BB99" s="25">
        <f t="shared" si="111"/>
        <v>0</v>
      </c>
    </row>
    <row r="100" spans="1:54" ht="46.8" outlineLevel="1">
      <c r="A100" s="132"/>
      <c r="B100" s="136"/>
      <c r="C100" s="38"/>
      <c r="D100" s="84"/>
      <c r="E100" s="84"/>
      <c r="F100" s="84"/>
      <c r="G100" s="83"/>
      <c r="H100" s="209" t="s">
        <v>498</v>
      </c>
      <c r="I100" s="138"/>
      <c r="J100" s="139"/>
      <c r="K100" s="139"/>
      <c r="L100" s="140" t="str">
        <f>IF(I100&lt;&gt;0,((VLOOKUP(I100,'1. Standard_Cost'!$B$4:$D$9,2)+VLOOKUP(I100,'1. Standard_Cost'!$B$4:$D$9,3))*J100*K100),"0")</f>
        <v>0</v>
      </c>
      <c r="M100" s="140">
        <f>L100*'1. Standard_Cost'!$F$4</f>
        <v>0</v>
      </c>
      <c r="N100" s="141"/>
      <c r="O100" s="141"/>
      <c r="P100" s="141"/>
      <c r="Q100" s="141"/>
      <c r="R100" s="142">
        <f>'1. Standard_Cost'!$B$13*N100*P100</f>
        <v>0</v>
      </c>
      <c r="S100" s="142">
        <f>N100*O100*P100*'1. Standard_Cost'!$C$13</f>
        <v>0</v>
      </c>
      <c r="T100" s="142">
        <f>N100*P100*Q100*'1. Standard_Cost'!$D$13</f>
        <v>0</v>
      </c>
      <c r="U100" s="142">
        <f>N100*O100*'1. Standard_Cost'!$E$13</f>
        <v>0</v>
      </c>
      <c r="V100" s="141"/>
      <c r="W100" s="141"/>
      <c r="X100" s="141"/>
      <c r="Y100" s="142">
        <f>+V100*((X100*'1. Standard_Cost'!$B$17)+(W100*X100*'1. Standard_Cost'!$C$17))</f>
        <v>0</v>
      </c>
      <c r="Z100" s="141"/>
      <c r="AA100" s="141"/>
      <c r="AB100" s="142">
        <f>+Z100*'1. Standard_Cost'!$B$21+AA100*'1. Standard_Cost'!$C$21</f>
        <v>0</v>
      </c>
      <c r="AC100" s="143"/>
      <c r="AD100" s="144"/>
      <c r="AE100" s="142">
        <f>SUM(AD100,AC100,AB100,Y100,U100,T100,S100,R100)*'1. Standard_Cost'!$B$29</f>
        <v>0</v>
      </c>
      <c r="AF100" s="142">
        <f t="shared" si="134"/>
        <v>0</v>
      </c>
      <c r="AG100" s="141"/>
      <c r="AH100" s="141"/>
      <c r="AI100" s="141"/>
      <c r="AJ100" s="145"/>
      <c r="AK100" s="145"/>
      <c r="AL100" s="145"/>
      <c r="AM100" s="142">
        <f>AG100*'1. Standard_Cost'!$B$25+'Incremental_Cost Year 6'!AH100*'1. Standard_Cost'!$C$25+'Incremental_Cost Year 6'!AI100*'1. Standard_Cost'!$D$25+'Incremental_Cost Year 6'!AJ100+'Incremental_Cost Year 6'!AL100+AK100</f>
        <v>0</v>
      </c>
      <c r="AN100" s="142">
        <f>AM100*'1. Standard_Cost'!$C$29</f>
        <v>0</v>
      </c>
      <c r="AO100" s="160"/>
      <c r="AQ100" s="20">
        <f t="shared" si="135"/>
        <v>0</v>
      </c>
      <c r="AR100" s="20">
        <f t="shared" si="136"/>
        <v>0</v>
      </c>
      <c r="AS100" s="20">
        <f t="shared" si="137"/>
        <v>0</v>
      </c>
      <c r="AT100" s="20">
        <f t="shared" si="138"/>
        <v>0</v>
      </c>
      <c r="AU100" s="24"/>
      <c r="AV100" s="24">
        <v>0</v>
      </c>
      <c r="AW100" s="24"/>
      <c r="AX100" s="24"/>
      <c r="AY100" s="24"/>
      <c r="AZ100" s="24"/>
      <c r="BA100" s="24"/>
      <c r="BB100" s="25">
        <f t="shared" si="111"/>
        <v>0</v>
      </c>
    </row>
    <row r="101" spans="1:54" outlineLevel="2">
      <c r="A101" s="132"/>
      <c r="B101" s="136"/>
      <c r="C101" s="231"/>
      <c r="D101" s="84"/>
      <c r="E101" s="84"/>
      <c r="F101" s="84"/>
      <c r="G101" s="83"/>
      <c r="H101" s="210" t="s">
        <v>416</v>
      </c>
      <c r="I101" s="138"/>
      <c r="J101" s="139"/>
      <c r="K101" s="139"/>
      <c r="L101" s="140" t="str">
        <f>IF(I101&lt;&gt;0,((VLOOKUP(I101,'1. Standard_Cost'!$B$4:$D$9,2)+VLOOKUP(I101,'1. Standard_Cost'!$B$4:$D$9,3))*J101*K101),"0")</f>
        <v>0</v>
      </c>
      <c r="M101" s="140">
        <f>L101*'1. Standard_Cost'!$F$4</f>
        <v>0</v>
      </c>
      <c r="N101" s="141"/>
      <c r="O101" s="141"/>
      <c r="P101" s="141"/>
      <c r="Q101" s="141"/>
      <c r="R101" s="142">
        <f>'1. Standard_Cost'!$B$13*N101*P101</f>
        <v>0</v>
      </c>
      <c r="S101" s="142">
        <f>N101*O101*P101*'1. Standard_Cost'!$C$13</f>
        <v>0</v>
      </c>
      <c r="T101" s="142">
        <f>N101*P101*Q101*'1. Standard_Cost'!$D$13</f>
        <v>0</v>
      </c>
      <c r="U101" s="142">
        <f>N101*O101*'1. Standard_Cost'!$E$13</f>
        <v>0</v>
      </c>
      <c r="V101" s="141"/>
      <c r="W101" s="141"/>
      <c r="X101" s="141"/>
      <c r="Y101" s="142">
        <f>+V101*((X101*'1. Standard_Cost'!$B$17)+(W101*X101*'1. Standard_Cost'!$C$17))</f>
        <v>0</v>
      </c>
      <c r="Z101" s="141"/>
      <c r="AA101" s="141"/>
      <c r="AB101" s="142">
        <f>+Z101*'1. Standard_Cost'!$B$21+AA101*'1. Standard_Cost'!$C$21</f>
        <v>0</v>
      </c>
      <c r="AC101" s="143"/>
      <c r="AD101" s="144"/>
      <c r="AE101" s="142">
        <f>SUM(AD101,AC101,AB101,Y101,U101,T101,S101,R101)*'1. Standard_Cost'!$B$29</f>
        <v>0</v>
      </c>
      <c r="AF101" s="142">
        <f t="shared" si="134"/>
        <v>0</v>
      </c>
      <c r="AG101" s="141"/>
      <c r="AH101" s="141"/>
      <c r="AI101" s="141"/>
      <c r="AJ101" s="145"/>
      <c r="AK101" s="145"/>
      <c r="AL101" s="145"/>
      <c r="AM101" s="142">
        <f>AG101*'1. Standard_Cost'!$B$25+'Incremental_Cost Year 6'!AH101*'1. Standard_Cost'!$C$25+'Incremental_Cost Year 6'!AI101*'1. Standard_Cost'!$D$25+'Incremental_Cost Year 6'!AJ101+'Incremental_Cost Year 6'!AL101+AK101</f>
        <v>0</v>
      </c>
      <c r="AN101" s="142">
        <f>AM101*'1. Standard_Cost'!$C$29</f>
        <v>0</v>
      </c>
      <c r="AO101" s="160"/>
      <c r="AQ101" s="20">
        <f t="shared" si="135"/>
        <v>0</v>
      </c>
      <c r="AR101" s="20">
        <f t="shared" si="136"/>
        <v>0</v>
      </c>
      <c r="AS101" s="20">
        <f t="shared" si="137"/>
        <v>0</v>
      </c>
      <c r="AT101" s="20">
        <f t="shared" si="138"/>
        <v>0</v>
      </c>
      <c r="AU101" s="24"/>
      <c r="AV101" s="24"/>
      <c r="AW101" s="24"/>
      <c r="AX101" s="24"/>
      <c r="AY101" s="24"/>
      <c r="AZ101" s="24"/>
      <c r="BA101" s="24"/>
      <c r="BB101" s="25">
        <f t="shared" si="111"/>
        <v>0</v>
      </c>
    </row>
    <row r="102" spans="1:54" outlineLevel="2">
      <c r="A102" s="132"/>
      <c r="B102" s="136"/>
      <c r="C102" s="232"/>
      <c r="D102" s="84"/>
      <c r="E102" s="84"/>
      <c r="F102" s="84"/>
      <c r="G102" s="83"/>
      <c r="H102" s="210" t="s">
        <v>180</v>
      </c>
      <c r="I102" s="138"/>
      <c r="J102" s="139"/>
      <c r="K102" s="139"/>
      <c r="L102" s="140" t="str">
        <f>IF(I102&lt;&gt;0,((VLOOKUP(I102,'1. Standard_Cost'!$B$4:$D$9,2)+VLOOKUP(I102,'1. Standard_Cost'!$B$4:$D$9,3))*J102*K102),"0")</f>
        <v>0</v>
      </c>
      <c r="M102" s="140">
        <f>L102*'1. Standard_Cost'!$F$4</f>
        <v>0</v>
      </c>
      <c r="N102" s="141"/>
      <c r="O102" s="141"/>
      <c r="P102" s="141"/>
      <c r="Q102" s="141"/>
      <c r="R102" s="142">
        <f>'1. Standard_Cost'!$B$13*N102*P102</f>
        <v>0</v>
      </c>
      <c r="S102" s="142">
        <f>N102*O102*P102*'1. Standard_Cost'!$C$13</f>
        <v>0</v>
      </c>
      <c r="T102" s="142">
        <f>N102*P102*Q102*'1. Standard_Cost'!$D$13</f>
        <v>0</v>
      </c>
      <c r="U102" s="142">
        <f>N102*O102*'1. Standard_Cost'!$E$13</f>
        <v>0</v>
      </c>
      <c r="V102" s="141"/>
      <c r="W102" s="141"/>
      <c r="X102" s="141"/>
      <c r="Y102" s="142">
        <f>+V102*((X102*'1. Standard_Cost'!$B$17)+(W102*X102*'1. Standard_Cost'!$C$17))</f>
        <v>0</v>
      </c>
      <c r="Z102" s="141"/>
      <c r="AA102" s="141"/>
      <c r="AB102" s="142">
        <f>+Z102*'1. Standard_Cost'!$B$21+AA102*'1. Standard_Cost'!$C$21</f>
        <v>0</v>
      </c>
      <c r="AC102" s="143"/>
      <c r="AD102" s="144"/>
      <c r="AE102" s="142">
        <f>SUM(AD102,AC102,AB102,Y102,U102,T102,S102,R102)*'1. Standard_Cost'!$B$29</f>
        <v>0</v>
      </c>
      <c r="AF102" s="142">
        <f t="shared" si="134"/>
        <v>0</v>
      </c>
      <c r="AG102" s="141"/>
      <c r="AH102" s="141"/>
      <c r="AI102" s="141"/>
      <c r="AJ102" s="145"/>
      <c r="AK102" s="145"/>
      <c r="AL102" s="145"/>
      <c r="AM102" s="142">
        <f>AG102*'1. Standard_Cost'!$B$25+'Incremental_Cost Year 6'!AH102*'1. Standard_Cost'!$C$25+'Incremental_Cost Year 6'!AI102*'1. Standard_Cost'!$D$25+'Incremental_Cost Year 6'!AJ102+'Incremental_Cost Year 6'!AL102+AK102</f>
        <v>0</v>
      </c>
      <c r="AN102" s="142">
        <f>AM102*'1. Standard_Cost'!$C$29</f>
        <v>0</v>
      </c>
      <c r="AO102" s="160"/>
      <c r="AQ102" s="20">
        <f t="shared" si="135"/>
        <v>0</v>
      </c>
      <c r="AR102" s="20">
        <f t="shared" si="136"/>
        <v>0</v>
      </c>
      <c r="AS102" s="20">
        <f t="shared" si="137"/>
        <v>0</v>
      </c>
      <c r="AT102" s="20">
        <f t="shared" si="138"/>
        <v>0</v>
      </c>
      <c r="AU102" s="24"/>
      <c r="AV102" s="24"/>
      <c r="AW102" s="24"/>
      <c r="AX102" s="24"/>
      <c r="AY102" s="24"/>
      <c r="AZ102" s="24"/>
      <c r="BA102" s="24"/>
      <c r="BB102" s="25">
        <f t="shared" si="111"/>
        <v>0</v>
      </c>
    </row>
    <row r="103" spans="1:54" ht="82.8" outlineLevel="1">
      <c r="A103" s="132"/>
      <c r="B103" s="136"/>
      <c r="C103" s="232"/>
      <c r="D103" s="46" t="s">
        <v>588</v>
      </c>
      <c r="E103" s="86" t="s">
        <v>415</v>
      </c>
      <c r="F103" s="88" t="s">
        <v>438</v>
      </c>
      <c r="G103" s="89" t="s">
        <v>443</v>
      </c>
      <c r="H103" s="180" t="s">
        <v>418</v>
      </c>
      <c r="I103" s="146"/>
      <c r="J103" s="146"/>
      <c r="K103" s="146"/>
      <c r="L103" s="147">
        <f>SUM(L99:L102)</f>
        <v>0</v>
      </c>
      <c r="M103" s="147">
        <f>SUM(M99:M102)</f>
        <v>0</v>
      </c>
      <c r="N103" s="146"/>
      <c r="O103" s="146"/>
      <c r="P103" s="146"/>
      <c r="Q103" s="146"/>
      <c r="R103" s="147">
        <f t="shared" ref="R103:U103" si="139">SUM(R99:R102)</f>
        <v>0</v>
      </c>
      <c r="S103" s="147">
        <f t="shared" si="139"/>
        <v>0</v>
      </c>
      <c r="T103" s="147">
        <f t="shared" si="139"/>
        <v>0</v>
      </c>
      <c r="U103" s="147">
        <f t="shared" si="139"/>
        <v>0</v>
      </c>
      <c r="V103" s="146"/>
      <c r="W103" s="146"/>
      <c r="X103" s="146"/>
      <c r="Y103" s="147">
        <f>SUM(Y99:Y102)</f>
        <v>0</v>
      </c>
      <c r="Z103" s="146"/>
      <c r="AA103" s="146"/>
      <c r="AB103" s="147">
        <f t="shared" ref="AB103:AF103" si="140">SUM(AB99:AB102)</f>
        <v>0</v>
      </c>
      <c r="AC103" s="147">
        <f t="shared" si="140"/>
        <v>0</v>
      </c>
      <c r="AD103" s="147">
        <f t="shared" si="140"/>
        <v>0</v>
      </c>
      <c r="AE103" s="147">
        <f t="shared" si="140"/>
        <v>0</v>
      </c>
      <c r="AF103" s="147">
        <f t="shared" si="140"/>
        <v>0</v>
      </c>
      <c r="AG103" s="146"/>
      <c r="AH103" s="146"/>
      <c r="AI103" s="146"/>
      <c r="AJ103" s="147">
        <f t="shared" ref="AJ103:AN103" si="141">SUM(AJ99:AJ102)</f>
        <v>0</v>
      </c>
      <c r="AK103" s="147">
        <f t="shared" si="141"/>
        <v>0</v>
      </c>
      <c r="AL103" s="147">
        <f t="shared" si="141"/>
        <v>0</v>
      </c>
      <c r="AM103" s="147">
        <f t="shared" si="141"/>
        <v>0</v>
      </c>
      <c r="AN103" s="147">
        <f t="shared" si="141"/>
        <v>0</v>
      </c>
      <c r="AO103" s="166"/>
      <c r="AP103" s="32"/>
      <c r="AQ103" s="147">
        <f t="shared" ref="AQ103:BB103" si="142">SUM(AQ99:AQ102)</f>
        <v>0</v>
      </c>
      <c r="AR103" s="147">
        <f t="shared" si="142"/>
        <v>0</v>
      </c>
      <c r="AS103" s="147">
        <f t="shared" si="142"/>
        <v>0</v>
      </c>
      <c r="AT103" s="147">
        <f t="shared" si="142"/>
        <v>0</v>
      </c>
      <c r="AU103" s="147">
        <f t="shared" si="142"/>
        <v>0</v>
      </c>
      <c r="AV103" s="147">
        <f t="shared" si="142"/>
        <v>0</v>
      </c>
      <c r="AW103" s="147">
        <f t="shared" si="142"/>
        <v>0</v>
      </c>
      <c r="AX103" s="147">
        <f t="shared" si="142"/>
        <v>0</v>
      </c>
      <c r="AY103" s="147">
        <f t="shared" si="142"/>
        <v>0</v>
      </c>
      <c r="AZ103" s="147">
        <f t="shared" si="142"/>
        <v>0</v>
      </c>
      <c r="BA103" s="147">
        <f t="shared" si="142"/>
        <v>0</v>
      </c>
      <c r="BB103" s="147">
        <f t="shared" si="142"/>
        <v>0</v>
      </c>
    </row>
    <row r="104" spans="1:54" ht="124.8" outlineLevel="2">
      <c r="A104" s="132"/>
      <c r="B104" s="136"/>
      <c r="C104" s="38"/>
      <c r="D104" s="137"/>
      <c r="E104" s="137"/>
      <c r="F104" s="87"/>
      <c r="G104" s="82"/>
      <c r="H104" s="209" t="s">
        <v>500</v>
      </c>
      <c r="I104" s="138"/>
      <c r="J104" s="139"/>
      <c r="K104" s="139"/>
      <c r="L104" s="140" t="str">
        <f>IF(I104&lt;&gt;0,((VLOOKUP(I104,'1. Standard_Cost'!$B$4:$D$9,2)+VLOOKUP(I104,'1. Standard_Cost'!$B$4:$D$9,3))*J104*K104),"0")</f>
        <v>0</v>
      </c>
      <c r="M104" s="140">
        <f>L104*'1. Standard_Cost'!$F$4</f>
        <v>0</v>
      </c>
      <c r="N104" s="141"/>
      <c r="O104" s="141"/>
      <c r="P104" s="141"/>
      <c r="Q104" s="141"/>
      <c r="R104" s="142">
        <f>'1. Standard_Cost'!$B$13*N104*P104</f>
        <v>0</v>
      </c>
      <c r="S104" s="142">
        <f>N104*O104*P104*'1. Standard_Cost'!$C$13</f>
        <v>0</v>
      </c>
      <c r="T104" s="142">
        <f>N104*P104*Q104*'1. Standard_Cost'!$D$13</f>
        <v>0</v>
      </c>
      <c r="U104" s="142">
        <f>N104*O104*'1. Standard_Cost'!$E$13</f>
        <v>0</v>
      </c>
      <c r="V104" s="141"/>
      <c r="W104" s="141"/>
      <c r="X104" s="141"/>
      <c r="Y104" s="142">
        <f>+V104*((X104*'1. Standard_Cost'!$B$17)+(W104*X104*'1. Standard_Cost'!$C$17))</f>
        <v>0</v>
      </c>
      <c r="Z104" s="141"/>
      <c r="AA104" s="141"/>
      <c r="AB104" s="142">
        <f>+Z104*'1. Standard_Cost'!$B$21+AA104*'1. Standard_Cost'!$C$21</f>
        <v>0</v>
      </c>
      <c r="AC104" s="143">
        <v>0</v>
      </c>
      <c r="AD104" s="144">
        <v>0</v>
      </c>
      <c r="AE104" s="142">
        <f>SUM(AD104,AC104,AB104,Y104,U104,T104,S104,R104)*'1. Standard_Cost'!$B$29</f>
        <v>0</v>
      </c>
      <c r="AF104" s="142">
        <f t="shared" ref="AF104:AF107" si="143">SUM(AE104,AD104,AC104,AB104,Y104,U104,T104,S104,R104)</f>
        <v>0</v>
      </c>
      <c r="AG104" s="141"/>
      <c r="AH104" s="141"/>
      <c r="AI104" s="141"/>
      <c r="AJ104" s="145"/>
      <c r="AK104" s="145"/>
      <c r="AL104" s="145"/>
      <c r="AM104" s="142">
        <f>AG104*'1. Standard_Cost'!$B$25+'Incremental_Cost Year 6'!AH104*'1. Standard_Cost'!$C$25+'Incremental_Cost Year 6'!AI104*'1. Standard_Cost'!$D$25+'Incremental_Cost Year 6'!AJ104+'Incremental_Cost Year 6'!AL104+AK104</f>
        <v>0</v>
      </c>
      <c r="AN104" s="142">
        <f>AM104*'1. Standard_Cost'!$C$29</f>
        <v>0</v>
      </c>
      <c r="AO104" s="160"/>
      <c r="AQ104" s="20">
        <f t="shared" ref="AQ104:AQ107" si="144">L104+M104</f>
        <v>0</v>
      </c>
      <c r="AR104" s="20">
        <f t="shared" ref="AR104:AR107" si="145">AF104</f>
        <v>0</v>
      </c>
      <c r="AS104" s="20">
        <f t="shared" ref="AS104:AS107" si="146">AM104+AN104</f>
        <v>0</v>
      </c>
      <c r="AT104" s="20">
        <f t="shared" ref="AT104:AT107" si="147">SUM(AQ104,AR104,AS104)</f>
        <v>0</v>
      </c>
      <c r="AU104" s="24">
        <f>AQ104</f>
        <v>0</v>
      </c>
      <c r="AV104" s="24"/>
      <c r="AW104" s="24"/>
      <c r="AX104" s="24"/>
      <c r="AY104" s="24"/>
      <c r="AZ104" s="24"/>
      <c r="BA104" s="24"/>
      <c r="BB104" s="25">
        <f t="shared" si="111"/>
        <v>0</v>
      </c>
    </row>
    <row r="105" spans="1:54" ht="46.8" outlineLevel="1">
      <c r="A105" s="132"/>
      <c r="B105" s="136"/>
      <c r="C105" s="38"/>
      <c r="D105" s="84"/>
      <c r="E105" s="84"/>
      <c r="F105" s="84"/>
      <c r="G105" s="83"/>
      <c r="H105" s="209" t="s">
        <v>501</v>
      </c>
      <c r="I105" s="138"/>
      <c r="J105" s="139"/>
      <c r="K105" s="139"/>
      <c r="L105" s="140" t="str">
        <f>IF(I105&lt;&gt;0,((VLOOKUP(I105,'1. Standard_Cost'!$B$4:$D$9,2)+VLOOKUP(I105,'1. Standard_Cost'!$B$4:$D$9,3))*J105*K105),"0")</f>
        <v>0</v>
      </c>
      <c r="M105" s="140">
        <f>L105*'1. Standard_Cost'!$F$4</f>
        <v>0</v>
      </c>
      <c r="N105" s="141"/>
      <c r="O105" s="141"/>
      <c r="P105" s="141"/>
      <c r="Q105" s="141"/>
      <c r="R105" s="142">
        <f>'1. Standard_Cost'!$B$13*N105*P105</f>
        <v>0</v>
      </c>
      <c r="S105" s="142">
        <f>N105*O105*P105*'1. Standard_Cost'!$C$13</f>
        <v>0</v>
      </c>
      <c r="T105" s="142">
        <f>N105*P105*Q105*'1. Standard_Cost'!$D$13</f>
        <v>0</v>
      </c>
      <c r="U105" s="142">
        <f>N105*O105*'1. Standard_Cost'!$E$13</f>
        <v>0</v>
      </c>
      <c r="V105" s="141"/>
      <c r="W105" s="141"/>
      <c r="X105" s="141"/>
      <c r="Y105" s="142">
        <f>+V105*((X105*'1. Standard_Cost'!$B$17)+(W105*X105*'1. Standard_Cost'!$C$17))</f>
        <v>0</v>
      </c>
      <c r="Z105" s="141"/>
      <c r="AA105" s="141"/>
      <c r="AB105" s="142">
        <f>+Z105*'1. Standard_Cost'!$B$21+AA105*'1. Standard_Cost'!$C$21</f>
        <v>0</v>
      </c>
      <c r="AC105" s="143"/>
      <c r="AD105" s="144"/>
      <c r="AE105" s="142">
        <f>SUM(AD105,AC105,AB105,Y105,U105,T105,S105,R105)*'1. Standard_Cost'!$B$29</f>
        <v>0</v>
      </c>
      <c r="AF105" s="142">
        <f t="shared" si="143"/>
        <v>0</v>
      </c>
      <c r="AG105" s="141"/>
      <c r="AH105" s="141"/>
      <c r="AI105" s="141"/>
      <c r="AJ105" s="145"/>
      <c r="AK105" s="145"/>
      <c r="AL105" s="145"/>
      <c r="AM105" s="142">
        <f>AG105*'1. Standard_Cost'!$B$25+'Incremental_Cost Year 6'!AH105*'1. Standard_Cost'!$C$25+'Incremental_Cost Year 6'!AI105*'1. Standard_Cost'!$D$25+'Incremental_Cost Year 6'!AJ105+'Incremental_Cost Year 6'!AL105+AK105</f>
        <v>0</v>
      </c>
      <c r="AN105" s="142">
        <f>AM105*'1. Standard_Cost'!$C$29</f>
        <v>0</v>
      </c>
      <c r="AO105" s="160"/>
      <c r="AQ105" s="20">
        <f t="shared" si="144"/>
        <v>0</v>
      </c>
      <c r="AR105" s="20">
        <f t="shared" si="145"/>
        <v>0</v>
      </c>
      <c r="AS105" s="20">
        <f t="shared" si="146"/>
        <v>0</v>
      </c>
      <c r="AT105" s="20">
        <f t="shared" si="147"/>
        <v>0</v>
      </c>
      <c r="AU105" s="24"/>
      <c r="AV105" s="24">
        <v>0</v>
      </c>
      <c r="AW105" s="24"/>
      <c r="AX105" s="24"/>
      <c r="AY105" s="24"/>
      <c r="AZ105" s="24"/>
      <c r="BA105" s="24"/>
      <c r="BB105" s="25">
        <f t="shared" si="111"/>
        <v>0</v>
      </c>
    </row>
    <row r="106" spans="1:54" outlineLevel="2">
      <c r="A106" s="132"/>
      <c r="B106" s="136"/>
      <c r="C106" s="231"/>
      <c r="D106" s="84"/>
      <c r="E106" s="84"/>
      <c r="F106" s="84"/>
      <c r="G106" s="83"/>
      <c r="H106" s="210" t="s">
        <v>416</v>
      </c>
      <c r="I106" s="138"/>
      <c r="J106" s="139"/>
      <c r="K106" s="139"/>
      <c r="L106" s="140" t="str">
        <f>IF(I106&lt;&gt;0,((VLOOKUP(I106,'1. Standard_Cost'!$B$4:$D$9,2)+VLOOKUP(I106,'1. Standard_Cost'!$B$4:$D$9,3))*J106*K106),"0")</f>
        <v>0</v>
      </c>
      <c r="M106" s="140">
        <f>L106*'1. Standard_Cost'!$F$4</f>
        <v>0</v>
      </c>
      <c r="N106" s="141"/>
      <c r="O106" s="141"/>
      <c r="P106" s="141"/>
      <c r="Q106" s="141"/>
      <c r="R106" s="142">
        <f>'1. Standard_Cost'!$B$13*N106*P106</f>
        <v>0</v>
      </c>
      <c r="S106" s="142">
        <f>N106*O106*P106*'1. Standard_Cost'!$C$13</f>
        <v>0</v>
      </c>
      <c r="T106" s="142">
        <f>N106*P106*Q106*'1. Standard_Cost'!$D$13</f>
        <v>0</v>
      </c>
      <c r="U106" s="142">
        <f>N106*O106*'1. Standard_Cost'!$E$13</f>
        <v>0</v>
      </c>
      <c r="V106" s="141"/>
      <c r="W106" s="141"/>
      <c r="X106" s="141"/>
      <c r="Y106" s="142">
        <f>+V106*((X106*'1. Standard_Cost'!$B$17)+(W106*X106*'1. Standard_Cost'!$C$17))</f>
        <v>0</v>
      </c>
      <c r="Z106" s="141"/>
      <c r="AA106" s="141"/>
      <c r="AB106" s="142">
        <f>+Z106*'1. Standard_Cost'!$B$21+AA106*'1. Standard_Cost'!$C$21</f>
        <v>0</v>
      </c>
      <c r="AC106" s="143"/>
      <c r="AD106" s="144"/>
      <c r="AE106" s="142">
        <f>SUM(AD106,AC106,AB106,Y106,U106,T106,S106,R106)*'1. Standard_Cost'!$B$29</f>
        <v>0</v>
      </c>
      <c r="AF106" s="142">
        <f t="shared" si="143"/>
        <v>0</v>
      </c>
      <c r="AG106" s="141"/>
      <c r="AH106" s="141"/>
      <c r="AI106" s="141"/>
      <c r="AJ106" s="145"/>
      <c r="AK106" s="145"/>
      <c r="AL106" s="145"/>
      <c r="AM106" s="142">
        <f>AG106*'1. Standard_Cost'!$B$25+'Incremental_Cost Year 6'!AH106*'1. Standard_Cost'!$C$25+'Incremental_Cost Year 6'!AI106*'1. Standard_Cost'!$D$25+'Incremental_Cost Year 6'!AJ106+'Incremental_Cost Year 6'!AL106+AK106</f>
        <v>0</v>
      </c>
      <c r="AN106" s="142">
        <f>AM106*'1. Standard_Cost'!$C$29</f>
        <v>0</v>
      </c>
      <c r="AO106" s="160"/>
      <c r="AQ106" s="20">
        <f t="shared" si="144"/>
        <v>0</v>
      </c>
      <c r="AR106" s="20">
        <f t="shared" si="145"/>
        <v>0</v>
      </c>
      <c r="AS106" s="20">
        <f t="shared" si="146"/>
        <v>0</v>
      </c>
      <c r="AT106" s="20">
        <f t="shared" si="147"/>
        <v>0</v>
      </c>
      <c r="AU106" s="24"/>
      <c r="AV106" s="24"/>
      <c r="AW106" s="24"/>
      <c r="AX106" s="24"/>
      <c r="AY106" s="24"/>
      <c r="AZ106" s="24"/>
      <c r="BA106" s="24"/>
      <c r="BB106" s="25">
        <f t="shared" si="111"/>
        <v>0</v>
      </c>
    </row>
    <row r="107" spans="1:54" outlineLevel="2">
      <c r="A107" s="132"/>
      <c r="B107" s="136"/>
      <c r="C107" s="232"/>
      <c r="D107" s="84"/>
      <c r="E107" s="84"/>
      <c r="F107" s="84"/>
      <c r="G107" s="83"/>
      <c r="H107" s="210" t="s">
        <v>180</v>
      </c>
      <c r="I107" s="138"/>
      <c r="J107" s="139"/>
      <c r="K107" s="139"/>
      <c r="L107" s="140" t="str">
        <f>IF(I107&lt;&gt;0,((VLOOKUP(I107,'1. Standard_Cost'!$B$4:$D$9,2)+VLOOKUP(I107,'1. Standard_Cost'!$B$4:$D$9,3))*J107*K107),"0")</f>
        <v>0</v>
      </c>
      <c r="M107" s="140">
        <f>L107*'1. Standard_Cost'!$F$4</f>
        <v>0</v>
      </c>
      <c r="N107" s="141"/>
      <c r="O107" s="141"/>
      <c r="P107" s="141"/>
      <c r="Q107" s="141"/>
      <c r="R107" s="142">
        <f>'1. Standard_Cost'!$B$13*N107*P107</f>
        <v>0</v>
      </c>
      <c r="S107" s="142">
        <f>N107*O107*P107*'1. Standard_Cost'!$C$13</f>
        <v>0</v>
      </c>
      <c r="T107" s="142">
        <f>N107*P107*Q107*'1. Standard_Cost'!$D$13</f>
        <v>0</v>
      </c>
      <c r="U107" s="142">
        <f>N107*O107*'1. Standard_Cost'!$E$13</f>
        <v>0</v>
      </c>
      <c r="V107" s="141"/>
      <c r="W107" s="141"/>
      <c r="X107" s="141"/>
      <c r="Y107" s="142">
        <f>+V107*((X107*'1. Standard_Cost'!$B$17)+(W107*X107*'1. Standard_Cost'!$C$17))</f>
        <v>0</v>
      </c>
      <c r="Z107" s="141"/>
      <c r="AA107" s="141"/>
      <c r="AB107" s="142">
        <f>+Z107*'1. Standard_Cost'!$B$21+AA107*'1. Standard_Cost'!$C$21</f>
        <v>0</v>
      </c>
      <c r="AC107" s="143"/>
      <c r="AD107" s="144"/>
      <c r="AE107" s="142">
        <f>SUM(AD107,AC107,AB107,Y107,U107,T107,S107,R107)*'1. Standard_Cost'!$B$29</f>
        <v>0</v>
      </c>
      <c r="AF107" s="142">
        <f t="shared" si="143"/>
        <v>0</v>
      </c>
      <c r="AG107" s="141"/>
      <c r="AH107" s="141"/>
      <c r="AI107" s="141"/>
      <c r="AJ107" s="145"/>
      <c r="AK107" s="145"/>
      <c r="AL107" s="145"/>
      <c r="AM107" s="142">
        <f>AG107*'1. Standard_Cost'!$B$25+'Incremental_Cost Year 6'!AH107*'1. Standard_Cost'!$C$25+'Incremental_Cost Year 6'!AI107*'1. Standard_Cost'!$D$25+'Incremental_Cost Year 6'!AJ107+'Incremental_Cost Year 6'!AL107+AK107</f>
        <v>0</v>
      </c>
      <c r="AN107" s="142">
        <f>AM107*'1. Standard_Cost'!$C$29</f>
        <v>0</v>
      </c>
      <c r="AO107" s="160"/>
      <c r="AQ107" s="20">
        <f t="shared" si="144"/>
        <v>0</v>
      </c>
      <c r="AR107" s="20">
        <f t="shared" si="145"/>
        <v>0</v>
      </c>
      <c r="AS107" s="20">
        <f t="shared" si="146"/>
        <v>0</v>
      </c>
      <c r="AT107" s="20">
        <f t="shared" si="147"/>
        <v>0</v>
      </c>
      <c r="AU107" s="24"/>
      <c r="AV107" s="24"/>
      <c r="AW107" s="24"/>
      <c r="AX107" s="24"/>
      <c r="AY107" s="24"/>
      <c r="AZ107" s="24"/>
      <c r="BA107" s="24"/>
      <c r="BB107" s="25">
        <f t="shared" si="111"/>
        <v>0</v>
      </c>
    </row>
    <row r="108" spans="1:54" ht="69" outlineLevel="1">
      <c r="A108" s="132"/>
      <c r="B108" s="136"/>
      <c r="C108" s="232"/>
      <c r="D108" s="207" t="s">
        <v>587</v>
      </c>
      <c r="E108" s="86" t="s">
        <v>417</v>
      </c>
      <c r="F108" s="88" t="s">
        <v>437</v>
      </c>
      <c r="G108" s="89" t="s">
        <v>444</v>
      </c>
      <c r="H108" s="180" t="s">
        <v>419</v>
      </c>
      <c r="I108" s="146"/>
      <c r="J108" s="146"/>
      <c r="K108" s="146"/>
      <c r="L108" s="147">
        <f>SUM(L104:L107)</f>
        <v>0</v>
      </c>
      <c r="M108" s="147">
        <f>SUM(M104:M107)</f>
        <v>0</v>
      </c>
      <c r="N108" s="146"/>
      <c r="O108" s="146"/>
      <c r="P108" s="146"/>
      <c r="Q108" s="146"/>
      <c r="R108" s="147">
        <f t="shared" ref="R108:U108" si="148">SUM(R104:R107)</f>
        <v>0</v>
      </c>
      <c r="S108" s="147">
        <f t="shared" si="148"/>
        <v>0</v>
      </c>
      <c r="T108" s="147">
        <f t="shared" si="148"/>
        <v>0</v>
      </c>
      <c r="U108" s="147">
        <f t="shared" si="148"/>
        <v>0</v>
      </c>
      <c r="V108" s="146"/>
      <c r="W108" s="146"/>
      <c r="X108" s="146"/>
      <c r="Y108" s="147">
        <f>SUM(Y104:Y107)</f>
        <v>0</v>
      </c>
      <c r="Z108" s="146"/>
      <c r="AA108" s="146"/>
      <c r="AB108" s="147">
        <f t="shared" ref="AB108:AF108" si="149">SUM(AB104:AB107)</f>
        <v>0</v>
      </c>
      <c r="AC108" s="147">
        <f t="shared" si="149"/>
        <v>0</v>
      </c>
      <c r="AD108" s="147">
        <f t="shared" si="149"/>
        <v>0</v>
      </c>
      <c r="AE108" s="147">
        <f t="shared" si="149"/>
        <v>0</v>
      </c>
      <c r="AF108" s="147">
        <f t="shared" si="149"/>
        <v>0</v>
      </c>
      <c r="AG108" s="146"/>
      <c r="AH108" s="146"/>
      <c r="AI108" s="146"/>
      <c r="AJ108" s="147">
        <f t="shared" ref="AJ108:AN108" si="150">SUM(AJ104:AJ107)</f>
        <v>0</v>
      </c>
      <c r="AK108" s="147">
        <f t="shared" si="150"/>
        <v>0</v>
      </c>
      <c r="AL108" s="147">
        <f t="shared" si="150"/>
        <v>0</v>
      </c>
      <c r="AM108" s="147">
        <f t="shared" si="150"/>
        <v>0</v>
      </c>
      <c r="AN108" s="147">
        <f t="shared" si="150"/>
        <v>0</v>
      </c>
      <c r="AO108" s="166"/>
      <c r="AP108" s="32"/>
      <c r="AQ108" s="147">
        <f t="shared" ref="AQ108:BB108" si="151">SUM(AQ104:AQ107)</f>
        <v>0</v>
      </c>
      <c r="AR108" s="147">
        <f t="shared" si="151"/>
        <v>0</v>
      </c>
      <c r="AS108" s="147">
        <f t="shared" si="151"/>
        <v>0</v>
      </c>
      <c r="AT108" s="147">
        <f t="shared" si="151"/>
        <v>0</v>
      </c>
      <c r="AU108" s="147">
        <f t="shared" si="151"/>
        <v>0</v>
      </c>
      <c r="AV108" s="147">
        <f t="shared" si="151"/>
        <v>0</v>
      </c>
      <c r="AW108" s="147">
        <f t="shared" si="151"/>
        <v>0</v>
      </c>
      <c r="AX108" s="147">
        <f t="shared" si="151"/>
        <v>0</v>
      </c>
      <c r="AY108" s="147">
        <f t="shared" si="151"/>
        <v>0</v>
      </c>
      <c r="AZ108" s="147">
        <f t="shared" si="151"/>
        <v>0</v>
      </c>
      <c r="BA108" s="147">
        <f t="shared" si="151"/>
        <v>0</v>
      </c>
      <c r="BB108" s="147">
        <f t="shared" si="151"/>
        <v>0</v>
      </c>
    </row>
    <row r="109" spans="1:54" s="39" customFormat="1">
      <c r="A109" s="148"/>
      <c r="B109" s="149"/>
      <c r="C109" s="224" t="s">
        <v>420</v>
      </c>
      <c r="D109" s="224"/>
      <c r="E109" s="225"/>
      <c r="F109" s="69"/>
      <c r="G109" s="69"/>
      <c r="H109" s="181" t="s">
        <v>240</v>
      </c>
      <c r="I109" s="150"/>
      <c r="J109" s="150"/>
      <c r="K109" s="150"/>
      <c r="L109" s="151">
        <f>SUM(L115,L120,L129,L147)</f>
        <v>2356440</v>
      </c>
      <c r="M109" s="151">
        <f>SUM(M115,M120,M129,M147)</f>
        <v>393525.48000000004</v>
      </c>
      <c r="N109" s="150"/>
      <c r="O109" s="150"/>
      <c r="P109" s="150"/>
      <c r="Q109" s="150"/>
      <c r="R109" s="151">
        <f t="shared" ref="R109:U109" si="152">SUM(R115,R120,R129,R147)</f>
        <v>420000</v>
      </c>
      <c r="S109" s="151">
        <f t="shared" si="152"/>
        <v>360000</v>
      </c>
      <c r="T109" s="151">
        <f t="shared" si="152"/>
        <v>0</v>
      </c>
      <c r="U109" s="151">
        <f t="shared" si="152"/>
        <v>0</v>
      </c>
      <c r="V109" s="150"/>
      <c r="W109" s="150"/>
      <c r="X109" s="150"/>
      <c r="Y109" s="151">
        <f>SUM(Y115,Y120,Y129,Y147)</f>
        <v>0</v>
      </c>
      <c r="Z109" s="150"/>
      <c r="AA109" s="150"/>
      <c r="AB109" s="151">
        <f t="shared" ref="AB109:AF109" si="153">SUM(AB115,AB120,AB129,AB147)</f>
        <v>494000</v>
      </c>
      <c r="AC109" s="151">
        <f t="shared" si="153"/>
        <v>109500</v>
      </c>
      <c r="AD109" s="151">
        <f t="shared" si="153"/>
        <v>0</v>
      </c>
      <c r="AE109" s="151">
        <f t="shared" si="153"/>
        <v>276700</v>
      </c>
      <c r="AF109" s="151">
        <f t="shared" si="153"/>
        <v>1660200</v>
      </c>
      <c r="AG109" s="150"/>
      <c r="AH109" s="150"/>
      <c r="AI109" s="150"/>
      <c r="AJ109" s="151">
        <f t="shared" ref="AJ109:AN109" si="154">SUM(AJ115,AJ120,AJ129,AJ147)</f>
        <v>0</v>
      </c>
      <c r="AK109" s="151">
        <f t="shared" si="154"/>
        <v>0</v>
      </c>
      <c r="AL109" s="151">
        <f t="shared" si="154"/>
        <v>0</v>
      </c>
      <c r="AM109" s="151">
        <f t="shared" si="154"/>
        <v>0</v>
      </c>
      <c r="AN109" s="151">
        <f t="shared" si="154"/>
        <v>0</v>
      </c>
      <c r="AO109" s="167"/>
      <c r="AP109" s="40"/>
      <c r="AQ109" s="151">
        <f t="shared" ref="AQ109:BB109" si="155">SUM(AQ115,AQ120,AQ129,AQ147)</f>
        <v>2749965.48</v>
      </c>
      <c r="AR109" s="151">
        <f t="shared" si="155"/>
        <v>1660200</v>
      </c>
      <c r="AS109" s="151">
        <f t="shared" si="155"/>
        <v>0</v>
      </c>
      <c r="AT109" s="151">
        <f t="shared" si="155"/>
        <v>4410165.4799999995</v>
      </c>
      <c r="AU109" s="151">
        <f t="shared" si="155"/>
        <v>3042518.4299999997</v>
      </c>
      <c r="AV109" s="151">
        <f t="shared" si="155"/>
        <v>91200</v>
      </c>
      <c r="AW109" s="151">
        <f t="shared" si="155"/>
        <v>0</v>
      </c>
      <c r="AX109" s="151">
        <f t="shared" si="155"/>
        <v>0</v>
      </c>
      <c r="AY109" s="151">
        <f t="shared" si="155"/>
        <v>0</v>
      </c>
      <c r="AZ109" s="151">
        <f t="shared" si="155"/>
        <v>0</v>
      </c>
      <c r="BA109" s="151">
        <f t="shared" si="155"/>
        <v>0</v>
      </c>
      <c r="BB109" s="151">
        <f t="shared" si="155"/>
        <v>-1276447.05</v>
      </c>
    </row>
    <row r="110" spans="1:54" ht="84" customHeight="1" outlineLevel="1">
      <c r="A110" s="132"/>
      <c r="B110" s="136"/>
      <c r="C110" s="38"/>
      <c r="D110" s="137"/>
      <c r="E110" s="137"/>
      <c r="F110" s="87"/>
      <c r="G110" s="82"/>
      <c r="H110" s="212" t="s">
        <v>502</v>
      </c>
      <c r="I110" s="138" t="s">
        <v>4</v>
      </c>
      <c r="J110" s="139">
        <v>2</v>
      </c>
      <c r="K110" s="139">
        <v>2</v>
      </c>
      <c r="L110" s="140">
        <f>IF(I110&lt;&gt;0,((VLOOKUP(I110,'1. Standard_Cost'!$B$4:$D$9,2)+VLOOKUP(I110,'1. Standard_Cost'!$B$4:$D$9,3))*J110*K110),"0")</f>
        <v>323000</v>
      </c>
      <c r="M110" s="140">
        <f>L110*'1. Standard_Cost'!$F$4</f>
        <v>53941</v>
      </c>
      <c r="N110" s="141"/>
      <c r="O110" s="141"/>
      <c r="P110" s="141"/>
      <c r="Q110" s="141"/>
      <c r="R110" s="142">
        <f>'1. Standard_Cost'!$B$13*N110*P110</f>
        <v>0</v>
      </c>
      <c r="S110" s="142">
        <f>N110*O110*P110*'1. Standard_Cost'!$C$13</f>
        <v>0</v>
      </c>
      <c r="T110" s="142">
        <f>N110*P110*Q110*'1. Standard_Cost'!$D$13</f>
        <v>0</v>
      </c>
      <c r="U110" s="142">
        <f>N110*O110*'1. Standard_Cost'!$E$13</f>
        <v>0</v>
      </c>
      <c r="V110" s="141"/>
      <c r="W110" s="141"/>
      <c r="X110" s="141"/>
      <c r="Y110" s="142">
        <f>+V110*((X110*'1. Standard_Cost'!$B$17)+(W110*X110*'1. Standard_Cost'!$C$17))</f>
        <v>0</v>
      </c>
      <c r="Z110" s="141"/>
      <c r="AA110" s="141"/>
      <c r="AB110" s="142">
        <f>+Z110*'1. Standard_Cost'!$B$21+AA110*'1. Standard_Cost'!$C$21</f>
        <v>0</v>
      </c>
      <c r="AC110" s="143">
        <f>30*1500</f>
        <v>45000</v>
      </c>
      <c r="AD110" s="144"/>
      <c r="AE110" s="142">
        <f>SUM(AD110,AC110,AB110,Y110,U110,T110,S110,R110)*'1. Standard_Cost'!$B$29</f>
        <v>9000</v>
      </c>
      <c r="AF110" s="142">
        <f t="shared" ref="AF110:AF114" si="156">SUM(AE110,AD110,AC110,AB110,Y110,U110,T110,S110,R110)</f>
        <v>54000</v>
      </c>
      <c r="AG110" s="141"/>
      <c r="AH110" s="141"/>
      <c r="AI110" s="141"/>
      <c r="AJ110" s="145"/>
      <c r="AK110" s="145"/>
      <c r="AL110" s="145"/>
      <c r="AM110" s="142">
        <f>AG110*'1. Standard_Cost'!$B$25+'Incremental_Cost Year 6'!AH110*'1. Standard_Cost'!$C$25+'Incremental_Cost Year 6'!AI110*'1. Standard_Cost'!$D$25+'Incremental_Cost Year 6'!AJ110+'Incremental_Cost Year 6'!AL110+AK110</f>
        <v>0</v>
      </c>
      <c r="AN110" s="142">
        <f>AM110*'1. Standard_Cost'!$C$29</f>
        <v>0</v>
      </c>
      <c r="AO110" s="160"/>
      <c r="AQ110" s="20">
        <f t="shared" ref="AQ110:AQ114" si="157">L110+M110</f>
        <v>376941</v>
      </c>
      <c r="AR110" s="20">
        <f t="shared" ref="AR110:AR114" si="158">AF110</f>
        <v>54000</v>
      </c>
      <c r="AS110" s="20">
        <f t="shared" ref="AS110:AS114" si="159">AM110+AN110</f>
        <v>0</v>
      </c>
      <c r="AT110" s="20">
        <f t="shared" ref="AT110:AT114" si="160">SUM(AQ110,AR110,AS110)</f>
        <v>430941</v>
      </c>
      <c r="AU110" s="24">
        <f>AT110</f>
        <v>430941</v>
      </c>
      <c r="AV110" s="24"/>
      <c r="AW110" s="24"/>
      <c r="AX110" s="24"/>
      <c r="AY110" s="24"/>
      <c r="AZ110" s="24"/>
      <c r="BA110" s="24"/>
      <c r="BB110" s="25">
        <f t="shared" ref="BB110:BB146" si="161">SUM(AU110:BA110)-AT110</f>
        <v>0</v>
      </c>
    </row>
    <row r="111" spans="1:54" ht="28.2" customHeight="1" outlineLevel="2">
      <c r="A111" s="132"/>
      <c r="B111" s="136"/>
      <c r="C111" s="38"/>
      <c r="D111" s="191"/>
      <c r="E111" s="191"/>
      <c r="F111" s="86"/>
      <c r="G111" s="157"/>
      <c r="H111" s="213" t="s">
        <v>503</v>
      </c>
      <c r="I111" s="138" t="s">
        <v>4</v>
      </c>
      <c r="J111" s="139">
        <v>0.18</v>
      </c>
      <c r="K111" s="139">
        <v>2</v>
      </c>
      <c r="L111" s="140">
        <f>IF(I111&lt;&gt;0,((VLOOKUP(I111,'1. Standard_Cost'!$B$4:$D$9,2)+VLOOKUP(I111,'1. Standard_Cost'!$B$4:$D$9,3))*J111*K111),"0")</f>
        <v>29070</v>
      </c>
      <c r="M111" s="140">
        <f>L111*'1. Standard_Cost'!$F$4</f>
        <v>4854.6900000000005</v>
      </c>
      <c r="N111" s="141"/>
      <c r="O111" s="141"/>
      <c r="P111" s="141"/>
      <c r="Q111" s="141"/>
      <c r="R111" s="142">
        <f>'1. Standard_Cost'!$B$13*N111*P111</f>
        <v>0</v>
      </c>
      <c r="S111" s="142">
        <f>N111*O111*P111*'1. Standard_Cost'!$C$13</f>
        <v>0</v>
      </c>
      <c r="T111" s="142">
        <f>N111*P111*Q111*'1. Standard_Cost'!$D$13</f>
        <v>0</v>
      </c>
      <c r="U111" s="142">
        <f>N111*O111*'1. Standard_Cost'!$E$13</f>
        <v>0</v>
      </c>
      <c r="V111" s="141"/>
      <c r="W111" s="141"/>
      <c r="X111" s="141"/>
      <c r="Y111" s="142">
        <f>+V111*((X111*'1. Standard_Cost'!$B$17)+(W111*X111*'1. Standard_Cost'!$C$17))</f>
        <v>0</v>
      </c>
      <c r="Z111" s="141"/>
      <c r="AA111" s="141"/>
      <c r="AB111" s="142">
        <f>+Z111*'1. Standard_Cost'!$B$21+AA111*'1. Standard_Cost'!$C$21</f>
        <v>0</v>
      </c>
      <c r="AC111" s="143"/>
      <c r="AD111" s="144"/>
      <c r="AE111" s="142">
        <f>SUM(AD111,AC111,AB111,Y111,U111,T111,S111,R111)*'1. Standard_Cost'!$B$29</f>
        <v>0</v>
      </c>
      <c r="AF111" s="142">
        <f t="shared" si="156"/>
        <v>0</v>
      </c>
      <c r="AG111" s="141"/>
      <c r="AH111" s="141"/>
      <c r="AI111" s="141"/>
      <c r="AJ111" s="145"/>
      <c r="AK111" s="145"/>
      <c r="AL111" s="145"/>
      <c r="AM111" s="142">
        <f>AG111*'1. Standard_Cost'!$B$25+'Incremental_Cost Year 6'!AH111*'1. Standard_Cost'!$C$25+'Incremental_Cost Year 6'!AI111*'1. Standard_Cost'!$D$25+'Incremental_Cost Year 6'!AJ111+'Incremental_Cost Year 6'!AL111+AK111</f>
        <v>0</v>
      </c>
      <c r="AN111" s="142">
        <f>AM111*'1. Standard_Cost'!$C$29</f>
        <v>0</v>
      </c>
      <c r="AO111" s="160"/>
      <c r="AQ111" s="20">
        <f t="shared" si="157"/>
        <v>33924.69</v>
      </c>
      <c r="AR111" s="20">
        <f t="shared" si="158"/>
        <v>0</v>
      </c>
      <c r="AS111" s="20">
        <f t="shared" si="159"/>
        <v>0</v>
      </c>
      <c r="AT111" s="20">
        <f t="shared" si="160"/>
        <v>33924.69</v>
      </c>
      <c r="AU111" s="24">
        <f>AT111</f>
        <v>33924.69</v>
      </c>
      <c r="AV111" s="24"/>
      <c r="AW111" s="24"/>
      <c r="AX111" s="24"/>
      <c r="AY111" s="24"/>
      <c r="AZ111" s="24"/>
      <c r="BA111" s="24"/>
      <c r="BB111" s="25">
        <f t="shared" si="161"/>
        <v>0</v>
      </c>
    </row>
    <row r="112" spans="1:54" ht="93.6" outlineLevel="2">
      <c r="A112" s="132"/>
      <c r="B112" s="136"/>
      <c r="C112" s="38"/>
      <c r="D112" s="84"/>
      <c r="E112" s="84"/>
      <c r="F112" s="84"/>
      <c r="G112" s="83"/>
      <c r="H112" s="209" t="s">
        <v>507</v>
      </c>
      <c r="I112" s="138" t="s">
        <v>4</v>
      </c>
      <c r="J112" s="139">
        <v>2</v>
      </c>
      <c r="K112" s="139">
        <v>1</v>
      </c>
      <c r="L112" s="140">
        <f>IF(I112&lt;&gt;0,((VLOOKUP(I112,'1. Standard_Cost'!$B$4:$D$9,2)+VLOOKUP(I112,'1. Standard_Cost'!$B$4:$D$9,3))*J112*K112),"0")</f>
        <v>161500</v>
      </c>
      <c r="M112" s="140">
        <f>L112*'1. Standard_Cost'!$F$4</f>
        <v>26970.5</v>
      </c>
      <c r="N112" s="141"/>
      <c r="O112" s="141"/>
      <c r="P112" s="141"/>
      <c r="Q112" s="141"/>
      <c r="R112" s="142">
        <f>'1. Standard_Cost'!$B$13*N112*P112</f>
        <v>0</v>
      </c>
      <c r="S112" s="142">
        <f>N112*O112*P112*'1. Standard_Cost'!$C$13</f>
        <v>0</v>
      </c>
      <c r="T112" s="142">
        <f>N112*P112*Q112*'1. Standard_Cost'!$D$13</f>
        <v>0</v>
      </c>
      <c r="U112" s="142">
        <f>N112*O112*'1. Standard_Cost'!$E$13</f>
        <v>0</v>
      </c>
      <c r="V112" s="141"/>
      <c r="W112" s="141"/>
      <c r="X112" s="141"/>
      <c r="Y112" s="142">
        <f>+V112*((X112*'1. Standard_Cost'!$B$17)+(W112*X112*'1. Standard_Cost'!$C$17))</f>
        <v>0</v>
      </c>
      <c r="Z112" s="141"/>
      <c r="AA112" s="141"/>
      <c r="AB112" s="142">
        <f>+Z112*'1. Standard_Cost'!$B$21+AA112*'1. Standard_Cost'!$C$21</f>
        <v>0</v>
      </c>
      <c r="AC112" s="143">
        <f>15*300</f>
        <v>4500</v>
      </c>
      <c r="AD112" s="144"/>
      <c r="AE112" s="142">
        <f>SUM(AD112,AC112,AB112,Y112,U112,T112,S112,R112)*'1. Standard_Cost'!$B$29</f>
        <v>900</v>
      </c>
      <c r="AF112" s="142">
        <f t="shared" si="156"/>
        <v>5400</v>
      </c>
      <c r="AG112" s="141"/>
      <c r="AH112" s="141"/>
      <c r="AI112" s="141"/>
      <c r="AJ112" s="145"/>
      <c r="AK112" s="145"/>
      <c r="AL112" s="145"/>
      <c r="AM112" s="142">
        <f>AG112*'1. Standard_Cost'!$B$25+'Incremental_Cost Year 6'!AH112*'1. Standard_Cost'!$C$25+'Incremental_Cost Year 6'!AI112*'1. Standard_Cost'!$D$25+'Incremental_Cost Year 6'!AJ112+'Incremental_Cost Year 6'!AL112+AK112</f>
        <v>0</v>
      </c>
      <c r="AN112" s="142">
        <f>AM112*'1. Standard_Cost'!$C$29</f>
        <v>0</v>
      </c>
      <c r="AO112" s="160"/>
      <c r="AQ112" s="20">
        <f t="shared" si="157"/>
        <v>188470.5</v>
      </c>
      <c r="AR112" s="20">
        <f t="shared" si="158"/>
        <v>5400</v>
      </c>
      <c r="AS112" s="20">
        <f t="shared" si="159"/>
        <v>0</v>
      </c>
      <c r="AT112" s="20">
        <f t="shared" si="160"/>
        <v>193870.5</v>
      </c>
      <c r="AU112" s="24">
        <f>AT112</f>
        <v>193870.5</v>
      </c>
      <c r="AV112" s="24"/>
      <c r="AW112" s="24"/>
      <c r="AX112" s="24"/>
      <c r="AY112" s="24"/>
      <c r="AZ112" s="24"/>
      <c r="BA112" s="24"/>
      <c r="BB112" s="25">
        <f t="shared" si="161"/>
        <v>0</v>
      </c>
    </row>
    <row r="113" spans="1:54" outlineLevel="2">
      <c r="A113" s="132"/>
      <c r="B113" s="136"/>
      <c r="C113" s="38"/>
      <c r="D113" s="84"/>
      <c r="E113" s="84"/>
      <c r="F113" s="84"/>
      <c r="G113" s="83"/>
      <c r="H113" s="182" t="s">
        <v>504</v>
      </c>
      <c r="I113" s="138" t="s">
        <v>4</v>
      </c>
      <c r="J113" s="139">
        <v>0.18</v>
      </c>
      <c r="K113" s="139">
        <v>1</v>
      </c>
      <c r="L113" s="140">
        <f>IF(I113&lt;&gt;0,((VLOOKUP(I113,'1. Standard_Cost'!$B$4:$D$9,2)+VLOOKUP(I113,'1. Standard_Cost'!$B$4:$D$9,3))*J113*K113),"0")</f>
        <v>14535</v>
      </c>
      <c r="M113" s="140">
        <f>L113*'1. Standard_Cost'!$F$4</f>
        <v>2427.3450000000003</v>
      </c>
      <c r="N113" s="141"/>
      <c r="O113" s="141"/>
      <c r="P113" s="141"/>
      <c r="Q113" s="141"/>
      <c r="R113" s="142">
        <f>'1. Standard_Cost'!$B$13*N113*P113</f>
        <v>0</v>
      </c>
      <c r="S113" s="142">
        <f>N113*O113*P113*'1. Standard_Cost'!$C$13</f>
        <v>0</v>
      </c>
      <c r="T113" s="142">
        <f>N113*P113*Q113*'1. Standard_Cost'!$D$13</f>
        <v>0</v>
      </c>
      <c r="U113" s="142">
        <f>N113*O113*'1. Standard_Cost'!$E$13</f>
        <v>0</v>
      </c>
      <c r="V113" s="141"/>
      <c r="W113" s="141"/>
      <c r="X113" s="141"/>
      <c r="Y113" s="142">
        <f>+V113*((X113*'1. Standard_Cost'!$B$17)+(W113*X113*'1. Standard_Cost'!$C$17))</f>
        <v>0</v>
      </c>
      <c r="Z113" s="141"/>
      <c r="AA113" s="141"/>
      <c r="AB113" s="142">
        <f>+Z113*'1. Standard_Cost'!$B$21+AA113*'1. Standard_Cost'!$C$21</f>
        <v>0</v>
      </c>
      <c r="AC113" s="143"/>
      <c r="AD113" s="144"/>
      <c r="AE113" s="142">
        <f>SUM(AD113,AC113,AB113,Y113,U113,T113,S113,R113)*'1. Standard_Cost'!$B$29</f>
        <v>0</v>
      </c>
      <c r="AF113" s="142">
        <f t="shared" si="156"/>
        <v>0</v>
      </c>
      <c r="AG113" s="141"/>
      <c r="AH113" s="141"/>
      <c r="AI113" s="141"/>
      <c r="AJ113" s="145"/>
      <c r="AK113" s="145"/>
      <c r="AL113" s="145"/>
      <c r="AM113" s="142">
        <f>AG113*'1. Standard_Cost'!$B$25+'Incremental_Cost Year 6'!AH113*'1. Standard_Cost'!$C$25+'Incremental_Cost Year 6'!AI113*'1. Standard_Cost'!$D$25+'Incremental_Cost Year 6'!AJ113+'Incremental_Cost Year 6'!AL113+AK113</f>
        <v>0</v>
      </c>
      <c r="AN113" s="142">
        <f>AM113*'1. Standard_Cost'!$C$29</f>
        <v>0</v>
      </c>
      <c r="AO113" s="160"/>
      <c r="AQ113" s="20">
        <f t="shared" si="157"/>
        <v>16962.345000000001</v>
      </c>
      <c r="AR113" s="20">
        <f t="shared" si="158"/>
        <v>0</v>
      </c>
      <c r="AS113" s="20">
        <f t="shared" si="159"/>
        <v>0</v>
      </c>
      <c r="AT113" s="20">
        <f t="shared" si="160"/>
        <v>16962.345000000001</v>
      </c>
      <c r="AU113" s="24">
        <f>AT113</f>
        <v>16962.345000000001</v>
      </c>
      <c r="AV113" s="24"/>
      <c r="AW113" s="24"/>
      <c r="AX113" s="24"/>
      <c r="AY113" s="24"/>
      <c r="AZ113" s="24"/>
      <c r="BA113" s="24"/>
      <c r="BB113" s="25">
        <f t="shared" si="161"/>
        <v>0</v>
      </c>
    </row>
    <row r="114" spans="1:54" outlineLevel="2">
      <c r="A114" s="132"/>
      <c r="B114" s="136"/>
      <c r="C114" s="38"/>
      <c r="D114" s="84"/>
      <c r="E114" s="84"/>
      <c r="F114" s="84"/>
      <c r="G114" s="83"/>
      <c r="H114" s="210" t="s">
        <v>180</v>
      </c>
      <c r="I114" s="138"/>
      <c r="J114" s="139"/>
      <c r="K114" s="139"/>
      <c r="L114" s="140" t="str">
        <f>IF(I114&lt;&gt;0,((VLOOKUP(I114,'1. Standard_Cost'!$B$4:$D$9,2)+VLOOKUP(I114,'1. Standard_Cost'!$B$4:$D$9,3))*J114*K114),"0")</f>
        <v>0</v>
      </c>
      <c r="M114" s="140">
        <f>L114*'1. Standard_Cost'!$F$4</f>
        <v>0</v>
      </c>
      <c r="N114" s="141"/>
      <c r="O114" s="141"/>
      <c r="P114" s="141"/>
      <c r="Q114" s="141"/>
      <c r="R114" s="142">
        <f>'1. Standard_Cost'!$B$13*N114*P114</f>
        <v>0</v>
      </c>
      <c r="S114" s="142">
        <f>N114*O114*P114*'1. Standard_Cost'!$C$13</f>
        <v>0</v>
      </c>
      <c r="T114" s="142">
        <f>N114*P114*Q114*'1. Standard_Cost'!$D$13</f>
        <v>0</v>
      </c>
      <c r="U114" s="142">
        <f>N114*O114*'1. Standard_Cost'!$E$13</f>
        <v>0</v>
      </c>
      <c r="V114" s="141"/>
      <c r="W114" s="141"/>
      <c r="X114" s="141"/>
      <c r="Y114" s="142">
        <f>+V114*((X114*'1. Standard_Cost'!$B$17)+(W114*X114*'1. Standard_Cost'!$C$17))</f>
        <v>0</v>
      </c>
      <c r="Z114" s="141"/>
      <c r="AA114" s="141"/>
      <c r="AB114" s="142">
        <f>+Z114*'1. Standard_Cost'!$B$21+AA114*'1. Standard_Cost'!$C$21</f>
        <v>0</v>
      </c>
      <c r="AC114" s="143"/>
      <c r="AD114" s="144"/>
      <c r="AE114" s="142">
        <f>SUM(AD114,AC114,AB114,Y114,U114,T114,S114,R114)*'1. Standard_Cost'!$B$29</f>
        <v>0</v>
      </c>
      <c r="AF114" s="142">
        <f t="shared" si="156"/>
        <v>0</v>
      </c>
      <c r="AG114" s="141"/>
      <c r="AH114" s="141"/>
      <c r="AI114" s="141"/>
      <c r="AJ114" s="145"/>
      <c r="AK114" s="145"/>
      <c r="AL114" s="145"/>
      <c r="AM114" s="142">
        <f>AG114*'1. Standard_Cost'!$B$25+'Incremental_Cost Year 6'!AH114*'1. Standard_Cost'!$C$25+'Incremental_Cost Year 6'!AI114*'1. Standard_Cost'!$D$25+'Incremental_Cost Year 6'!AJ114+'Incremental_Cost Year 6'!AL114+AK114</f>
        <v>0</v>
      </c>
      <c r="AN114" s="142">
        <f>AM114*'1. Standard_Cost'!$C$29</f>
        <v>0</v>
      </c>
      <c r="AO114" s="160"/>
      <c r="AQ114" s="20">
        <f t="shared" si="157"/>
        <v>0</v>
      </c>
      <c r="AR114" s="20">
        <f t="shared" si="158"/>
        <v>0</v>
      </c>
      <c r="AS114" s="20">
        <f t="shared" si="159"/>
        <v>0</v>
      </c>
      <c r="AT114" s="20">
        <f t="shared" si="160"/>
        <v>0</v>
      </c>
      <c r="AU114" s="24"/>
      <c r="AV114" s="24"/>
      <c r="AW114" s="24"/>
      <c r="AX114" s="24"/>
      <c r="AY114" s="24"/>
      <c r="AZ114" s="24"/>
      <c r="BA114" s="24"/>
      <c r="BB114" s="25">
        <f t="shared" si="161"/>
        <v>0</v>
      </c>
    </row>
    <row r="115" spans="1:54" ht="69" outlineLevel="1">
      <c r="A115" s="132"/>
      <c r="B115" s="136"/>
      <c r="C115" s="38"/>
      <c r="D115" s="86" t="s">
        <v>589</v>
      </c>
      <c r="E115" s="86" t="s">
        <v>421</v>
      </c>
      <c r="F115" s="88" t="s">
        <v>438</v>
      </c>
      <c r="G115" s="89" t="s">
        <v>434</v>
      </c>
      <c r="H115" s="180" t="s">
        <v>239</v>
      </c>
      <c r="I115" s="146"/>
      <c r="J115" s="146"/>
      <c r="K115" s="146"/>
      <c r="L115" s="147">
        <f>SUM(L110:L114)</f>
        <v>528105</v>
      </c>
      <c r="M115" s="147">
        <f>SUM(M110:M114)</f>
        <v>88193.535000000003</v>
      </c>
      <c r="N115" s="146"/>
      <c r="O115" s="146"/>
      <c r="P115" s="146"/>
      <c r="Q115" s="146"/>
      <c r="R115" s="147">
        <f t="shared" ref="R115:U115" si="162">SUM(R110:R114)</f>
        <v>0</v>
      </c>
      <c r="S115" s="147">
        <f t="shared" si="162"/>
        <v>0</v>
      </c>
      <c r="T115" s="147">
        <f t="shared" si="162"/>
        <v>0</v>
      </c>
      <c r="U115" s="147">
        <f t="shared" si="162"/>
        <v>0</v>
      </c>
      <c r="V115" s="146"/>
      <c r="W115" s="146"/>
      <c r="X115" s="146"/>
      <c r="Y115" s="147">
        <f>SUM(Y110:Y114)</f>
        <v>0</v>
      </c>
      <c r="Z115" s="147">
        <f>SUM(Z110:Z114)</f>
        <v>0</v>
      </c>
      <c r="AA115" s="146"/>
      <c r="AB115" s="147">
        <f>SUM(AB110:AB114)</f>
        <v>0</v>
      </c>
      <c r="AC115" s="147">
        <f t="shared" ref="AC115:AF115" si="163">SUM(AC110:AC114)</f>
        <v>49500</v>
      </c>
      <c r="AD115" s="147">
        <f t="shared" si="163"/>
        <v>0</v>
      </c>
      <c r="AE115" s="147">
        <f t="shared" si="163"/>
        <v>9900</v>
      </c>
      <c r="AF115" s="147">
        <f t="shared" si="163"/>
        <v>59400</v>
      </c>
      <c r="AG115" s="146"/>
      <c r="AH115" s="146"/>
      <c r="AI115" s="146"/>
      <c r="AJ115" s="147">
        <f t="shared" ref="AJ115:AN115" si="164">SUM(AJ110:AJ114)</f>
        <v>0</v>
      </c>
      <c r="AK115" s="147">
        <f t="shared" si="164"/>
        <v>0</v>
      </c>
      <c r="AL115" s="147">
        <f t="shared" si="164"/>
        <v>0</v>
      </c>
      <c r="AM115" s="147">
        <f t="shared" si="164"/>
        <v>0</v>
      </c>
      <c r="AN115" s="147">
        <f t="shared" si="164"/>
        <v>0</v>
      </c>
      <c r="AO115" s="166"/>
      <c r="AP115" s="32"/>
      <c r="AQ115" s="147">
        <f>SUM(AQ110:AQ114)</f>
        <v>616298.53499999992</v>
      </c>
      <c r="AR115" s="147">
        <f t="shared" ref="AR115:BB115" si="165">SUM(AR110:AR114)</f>
        <v>59400</v>
      </c>
      <c r="AS115" s="147">
        <f t="shared" si="165"/>
        <v>0</v>
      </c>
      <c r="AT115" s="147">
        <f t="shared" si="165"/>
        <v>675698.53499999992</v>
      </c>
      <c r="AU115" s="147">
        <f t="shared" si="165"/>
        <v>675698.53499999992</v>
      </c>
      <c r="AV115" s="147">
        <f t="shared" si="165"/>
        <v>0</v>
      </c>
      <c r="AW115" s="147">
        <f t="shared" si="165"/>
        <v>0</v>
      </c>
      <c r="AX115" s="147">
        <f t="shared" si="165"/>
        <v>0</v>
      </c>
      <c r="AY115" s="147">
        <f t="shared" si="165"/>
        <v>0</v>
      </c>
      <c r="AZ115" s="147">
        <f t="shared" si="165"/>
        <v>0</v>
      </c>
      <c r="BA115" s="147">
        <f t="shared" si="165"/>
        <v>0</v>
      </c>
      <c r="BB115" s="147">
        <f t="shared" si="165"/>
        <v>0</v>
      </c>
    </row>
    <row r="116" spans="1:54" ht="93.6" outlineLevel="2">
      <c r="A116" s="132"/>
      <c r="B116" s="136"/>
      <c r="C116" s="38"/>
      <c r="D116" s="137"/>
      <c r="E116" s="137"/>
      <c r="F116" s="87"/>
      <c r="G116" s="82"/>
      <c r="H116" s="209" t="s">
        <v>505</v>
      </c>
      <c r="I116" s="138" t="s">
        <v>5</v>
      </c>
      <c r="J116" s="139">
        <v>2</v>
      </c>
      <c r="K116" s="139">
        <v>11</v>
      </c>
      <c r="L116" s="140">
        <f>IF(I116&lt;&gt;0,((VLOOKUP(I116,'1. Standard_Cost'!$B$4:$D$9,2)+VLOOKUP(I116,'1. Standard_Cost'!$B$4:$D$9,3))*J116*K116),"0")</f>
        <v>1555400</v>
      </c>
      <c r="M116" s="140">
        <f>L116*'1. Standard_Cost'!$F$4</f>
        <v>259751.80000000002</v>
      </c>
      <c r="N116" s="141"/>
      <c r="O116" s="141"/>
      <c r="P116" s="141"/>
      <c r="Q116" s="141"/>
      <c r="R116" s="142">
        <f>'1. Standard_Cost'!$B$13*N116*P116</f>
        <v>0</v>
      </c>
      <c r="S116" s="142">
        <f>N116*O116*P116*'1. Standard_Cost'!$C$13</f>
        <v>0</v>
      </c>
      <c r="T116" s="142">
        <f>N116*P116*Q116*'1. Standard_Cost'!$D$13</f>
        <v>0</v>
      </c>
      <c r="U116" s="142">
        <f>N116*O116*'1. Standard_Cost'!$E$13</f>
        <v>0</v>
      </c>
      <c r="V116" s="141"/>
      <c r="W116" s="141"/>
      <c r="X116" s="141"/>
      <c r="Y116" s="142">
        <f>+V116*((X116*'1. Standard_Cost'!$B$17)+(W116*X116*'1. Standard_Cost'!$C$17))</f>
        <v>0</v>
      </c>
      <c r="Z116" s="141"/>
      <c r="AA116" s="141"/>
      <c r="AB116" s="142">
        <f>+Z116*'1. Standard_Cost'!$B$21+AA116*'1. Standard_Cost'!$C$21</f>
        <v>0</v>
      </c>
      <c r="AC116" s="143"/>
      <c r="AD116" s="144"/>
      <c r="AE116" s="142">
        <f>SUM(AD116,AC116,AB116,Y116,U116,T116,S116,R116)*'1. Standard_Cost'!$B$29</f>
        <v>0</v>
      </c>
      <c r="AF116" s="142">
        <f t="shared" ref="AF116:AF119" si="166">SUM(AE116,AD116,AC116,AB116,Y116,U116,T116,S116,R116)</f>
        <v>0</v>
      </c>
      <c r="AG116" s="141"/>
      <c r="AH116" s="141"/>
      <c r="AI116" s="141"/>
      <c r="AJ116" s="145"/>
      <c r="AK116" s="145"/>
      <c r="AL116" s="145"/>
      <c r="AM116" s="142">
        <f>AG116*'1. Standard_Cost'!$B$25+'Incremental_Cost Year 6'!AH116*'1. Standard_Cost'!$C$25+'Incremental_Cost Year 6'!AI116*'1. Standard_Cost'!$D$25+'Incremental_Cost Year 6'!AJ116+'Incremental_Cost Year 6'!AL116+AK116</f>
        <v>0</v>
      </c>
      <c r="AN116" s="142">
        <f>AM116*'1. Standard_Cost'!$C$29</f>
        <v>0</v>
      </c>
      <c r="AO116" s="160"/>
      <c r="AQ116" s="20">
        <f>L116+M116</f>
        <v>1815151.8</v>
      </c>
      <c r="AR116" s="20">
        <f>AF116</f>
        <v>0</v>
      </c>
      <c r="AS116" s="20">
        <f>AM116+AN116</f>
        <v>0</v>
      </c>
      <c r="AT116" s="20">
        <f>SUM(AQ116,AR116,AS116)</f>
        <v>1815151.8</v>
      </c>
      <c r="AU116" s="24">
        <f>AT116</f>
        <v>1815151.8</v>
      </c>
      <c r="AV116" s="24"/>
      <c r="AW116" s="24"/>
      <c r="AX116" s="24"/>
      <c r="AY116" s="24"/>
      <c r="AZ116" s="24"/>
      <c r="BA116" s="24"/>
      <c r="BB116" s="25">
        <f t="shared" si="161"/>
        <v>0</v>
      </c>
    </row>
    <row r="117" spans="1:54" ht="109.2" outlineLevel="2">
      <c r="A117" s="132"/>
      <c r="B117" s="136"/>
      <c r="C117" s="38"/>
      <c r="D117" s="84"/>
      <c r="E117" s="84"/>
      <c r="F117" s="84"/>
      <c r="G117" s="83"/>
      <c r="H117" s="209" t="s">
        <v>599</v>
      </c>
      <c r="I117" s="138"/>
      <c r="J117" s="139"/>
      <c r="K117" s="139"/>
      <c r="L117" s="140" t="str">
        <f>IF(I117&lt;&gt;0,((VLOOKUP(I117,'1. Standard_Cost'!$B$4:$D$9,2)+VLOOKUP(I117,'1. Standard_Cost'!$B$4:$D$9,3))*J117*K117),"0")</f>
        <v>0</v>
      </c>
      <c r="M117" s="140">
        <f>L117*'1. Standard_Cost'!$F$4</f>
        <v>0</v>
      </c>
      <c r="N117" s="141">
        <v>12</v>
      </c>
      <c r="O117" s="141">
        <v>1</v>
      </c>
      <c r="P117" s="141">
        <v>15</v>
      </c>
      <c r="Q117" s="141"/>
      <c r="R117" s="142">
        <f>'1. Standard_Cost'!$B$13*N117*P117</f>
        <v>360000</v>
      </c>
      <c r="S117" s="142">
        <f>N117*O117*P117*'1. Standard_Cost'!$C$13</f>
        <v>270000</v>
      </c>
      <c r="T117" s="142">
        <f>N117*P117*Q117*'1. Standard_Cost'!$D$13</f>
        <v>0</v>
      </c>
      <c r="U117" s="142">
        <f>N117*O117*'1. Standard_Cost'!$F$13</f>
        <v>0</v>
      </c>
      <c r="V117" s="141"/>
      <c r="W117" s="141"/>
      <c r="X117" s="141"/>
      <c r="Y117" s="142">
        <f>+V117*((X117*'1. Standard_Cost'!$B$17)+(W117*X117*'1. Standard_Cost'!$C$17))</f>
        <v>0</v>
      </c>
      <c r="Z117" s="141"/>
      <c r="AA117" s="141">
        <v>10</v>
      </c>
      <c r="AB117" s="142">
        <f>+Z117*'1. Standard_Cost'!$B$21+AA117*'1. Standard_Cost'!$C$21</f>
        <v>190000</v>
      </c>
      <c r="AC117" s="143"/>
      <c r="AD117" s="144"/>
      <c r="AE117" s="142">
        <f>SUM(AD117,AC117,AB117,Y117,U117,T117,S117,R117)*'1. Standard_Cost'!$B$29</f>
        <v>164000</v>
      </c>
      <c r="AF117" s="142">
        <f t="shared" si="166"/>
        <v>984000</v>
      </c>
      <c r="AG117" s="141"/>
      <c r="AH117" s="141"/>
      <c r="AI117" s="141"/>
      <c r="AJ117" s="145"/>
      <c r="AK117" s="145"/>
      <c r="AL117" s="145"/>
      <c r="AM117" s="142">
        <f>AG117*'1. Standard_Cost'!$B$25+'Incremental_Cost Year 7'!AH117*'1. Standard_Cost'!$C$25+'Incremental_Cost Year 7'!AI117*'1. Standard_Cost'!$D$25+'Incremental_Cost Year 7'!AJ117+'Incremental_Cost Year 7'!AL117+AK117</f>
        <v>0</v>
      </c>
      <c r="AN117" s="142">
        <f>AM117*'1. Standard_Cost'!$C$29</f>
        <v>0</v>
      </c>
      <c r="AO117" s="160"/>
      <c r="AQ117" s="20">
        <f t="shared" ref="AQ117" si="167">L117+M117</f>
        <v>0</v>
      </c>
      <c r="AR117" s="20">
        <f t="shared" ref="AR117" si="168">AF117</f>
        <v>984000</v>
      </c>
      <c r="AS117" s="20">
        <f t="shared" ref="AS117" si="169">AM117+AN117</f>
        <v>0</v>
      </c>
      <c r="AT117" s="20">
        <f t="shared" ref="AT117" si="170">SUM(AQ117,AR117,AS117)</f>
        <v>984000</v>
      </c>
      <c r="AU117" s="24"/>
      <c r="AV117" s="24">
        <v>0</v>
      </c>
      <c r="AW117" s="24"/>
      <c r="AX117" s="24"/>
      <c r="AY117" s="24"/>
      <c r="AZ117" s="24"/>
      <c r="BA117" s="24"/>
      <c r="BB117" s="25">
        <f t="shared" si="161"/>
        <v>-984000</v>
      </c>
    </row>
    <row r="118" spans="1:54" outlineLevel="2">
      <c r="A118" s="132"/>
      <c r="B118" s="136"/>
      <c r="C118" s="231"/>
      <c r="D118" s="84"/>
      <c r="E118" s="84"/>
      <c r="F118" s="84"/>
      <c r="G118" s="83"/>
      <c r="H118" s="182" t="s">
        <v>506</v>
      </c>
      <c r="I118" s="138"/>
      <c r="J118" s="139"/>
      <c r="K118" s="139"/>
      <c r="L118" s="140" t="str">
        <f>IF(I118&lt;&gt;0,((VLOOKUP(I118,'1. Standard_Cost'!$B$4:$D$9,2)+VLOOKUP(I118,'1. Standard_Cost'!$B$4:$D$9,3))*J118*K118),"0")</f>
        <v>0</v>
      </c>
      <c r="M118" s="140">
        <f>L118*'1. Standard_Cost'!$F$4</f>
        <v>0</v>
      </c>
      <c r="N118" s="141"/>
      <c r="O118" s="141"/>
      <c r="P118" s="141"/>
      <c r="Q118" s="141"/>
      <c r="R118" s="142">
        <f>'1. Standard_Cost'!$B$13*N118*P118</f>
        <v>0</v>
      </c>
      <c r="S118" s="142">
        <f>N118*O118*P118*'1. Standard_Cost'!$C$13</f>
        <v>0</v>
      </c>
      <c r="T118" s="142">
        <f>N118*P118*Q118*'1. Standard_Cost'!$D$13</f>
        <v>0</v>
      </c>
      <c r="U118" s="142">
        <f>N118*O118*'1. Standard_Cost'!$E$13</f>
        <v>0</v>
      </c>
      <c r="V118" s="141"/>
      <c r="W118" s="141"/>
      <c r="X118" s="141"/>
      <c r="Y118" s="142">
        <f>+V118*((X118*'1. Standard_Cost'!$B$17)+(W118*X118*'1. Standard_Cost'!$C$17))</f>
        <v>0</v>
      </c>
      <c r="Z118" s="141"/>
      <c r="AA118" s="141">
        <v>12</v>
      </c>
      <c r="AB118" s="142">
        <f>+Z118*'1. Standard_Cost'!$B$21+AA118*'1. Standard_Cost'!$C$21</f>
        <v>228000</v>
      </c>
      <c r="AC118" s="143"/>
      <c r="AD118" s="144"/>
      <c r="AE118" s="142">
        <f>SUM(AD118,AC118,AB118,Y118,U118,T118,S118,R118)*'1. Standard_Cost'!$B$29</f>
        <v>45600</v>
      </c>
      <c r="AF118" s="142">
        <f t="shared" si="166"/>
        <v>273600</v>
      </c>
      <c r="AG118" s="141"/>
      <c r="AH118" s="141"/>
      <c r="AI118" s="141"/>
      <c r="AJ118" s="145"/>
      <c r="AK118" s="145"/>
      <c r="AL118" s="145"/>
      <c r="AM118" s="142">
        <f>AG118*'1. Standard_Cost'!$B$25+'Incremental_Cost Year 6'!AH118*'1. Standard_Cost'!$C$25+'Incremental_Cost Year 6'!AI118*'1. Standard_Cost'!$D$25+'Incremental_Cost Year 6'!AJ118+'Incremental_Cost Year 6'!AL118+AK118</f>
        <v>0</v>
      </c>
      <c r="AN118" s="142">
        <f>AM118*'1. Standard_Cost'!$C$29</f>
        <v>0</v>
      </c>
      <c r="AO118" s="160"/>
      <c r="AQ118" s="20">
        <f t="shared" ref="AQ118:AQ119" si="171">L118+M118</f>
        <v>0</v>
      </c>
      <c r="AR118" s="20">
        <f t="shared" ref="AR118:AR119" si="172">AF118</f>
        <v>273600</v>
      </c>
      <c r="AS118" s="20">
        <f t="shared" ref="AS118:AS119" si="173">AM118+AN118</f>
        <v>0</v>
      </c>
      <c r="AT118" s="20">
        <f t="shared" ref="AT118:AT119" si="174">SUM(AQ118,AR118,AS118)</f>
        <v>273600</v>
      </c>
      <c r="AU118" s="24"/>
      <c r="AV118" s="24"/>
      <c r="AW118" s="24"/>
      <c r="AX118" s="24"/>
      <c r="AY118" s="24"/>
      <c r="AZ118" s="24"/>
      <c r="BA118" s="24"/>
      <c r="BB118" s="25">
        <f t="shared" si="161"/>
        <v>-273600</v>
      </c>
    </row>
    <row r="119" spans="1:54" outlineLevel="2">
      <c r="A119" s="132"/>
      <c r="B119" s="136"/>
      <c r="C119" s="232"/>
      <c r="D119" s="84"/>
      <c r="E119" s="84"/>
      <c r="F119" s="84"/>
      <c r="G119" s="83"/>
      <c r="H119" s="210" t="s">
        <v>180</v>
      </c>
      <c r="I119" s="138"/>
      <c r="J119" s="139"/>
      <c r="K119" s="139"/>
      <c r="L119" s="140" t="str">
        <f>IF(I119&lt;&gt;0,((VLOOKUP(I119,'1. Standard_Cost'!$B$4:$D$9,2)+VLOOKUP(I119,'1. Standard_Cost'!$B$4:$D$9,3))*J119*K119),"0")</f>
        <v>0</v>
      </c>
      <c r="M119" s="140">
        <f>L119*'1. Standard_Cost'!$F$4</f>
        <v>0</v>
      </c>
      <c r="N119" s="141"/>
      <c r="O119" s="141"/>
      <c r="P119" s="141"/>
      <c r="Q119" s="141"/>
      <c r="R119" s="142">
        <f>'1. Standard_Cost'!$B$13*N119*P119</f>
        <v>0</v>
      </c>
      <c r="S119" s="142">
        <f>N119*O119*P119*'1. Standard_Cost'!$C$13</f>
        <v>0</v>
      </c>
      <c r="T119" s="142">
        <f>N119*P119*Q119*'1. Standard_Cost'!$D$13</f>
        <v>0</v>
      </c>
      <c r="U119" s="142">
        <f>N119*O119*'1. Standard_Cost'!$E$13</f>
        <v>0</v>
      </c>
      <c r="V119" s="141"/>
      <c r="W119" s="141"/>
      <c r="X119" s="141"/>
      <c r="Y119" s="142">
        <f>+V119*((X119*'1. Standard_Cost'!$B$17)+(W119*X119*'1. Standard_Cost'!$C$17))</f>
        <v>0</v>
      </c>
      <c r="Z119" s="141"/>
      <c r="AA119" s="141"/>
      <c r="AB119" s="142">
        <f>+Z119*'1. Standard_Cost'!$B$21+AA119*'1. Standard_Cost'!$C$21</f>
        <v>0</v>
      </c>
      <c r="AC119" s="143"/>
      <c r="AD119" s="144"/>
      <c r="AE119" s="142">
        <f>SUM(AD119,AC119,AB119,Y119,U119,T119,S119,R119)*'1. Standard_Cost'!$B$29</f>
        <v>0</v>
      </c>
      <c r="AF119" s="142">
        <f t="shared" si="166"/>
        <v>0</v>
      </c>
      <c r="AG119" s="141"/>
      <c r="AH119" s="141"/>
      <c r="AI119" s="141"/>
      <c r="AJ119" s="145"/>
      <c r="AK119" s="145"/>
      <c r="AL119" s="145"/>
      <c r="AM119" s="142">
        <f>AG119*'1. Standard_Cost'!$B$25+'Incremental_Cost Year 6'!AH119*'1. Standard_Cost'!$C$25+'Incremental_Cost Year 6'!AI119*'1. Standard_Cost'!$D$25+'Incremental_Cost Year 6'!AJ119+'Incremental_Cost Year 6'!AL119+AK119</f>
        <v>0</v>
      </c>
      <c r="AN119" s="142">
        <f>AM119*'1. Standard_Cost'!$C$29</f>
        <v>0</v>
      </c>
      <c r="AO119" s="160"/>
      <c r="AQ119" s="20">
        <f t="shared" si="171"/>
        <v>0</v>
      </c>
      <c r="AR119" s="20">
        <f t="shared" si="172"/>
        <v>0</v>
      </c>
      <c r="AS119" s="20">
        <f t="shared" si="173"/>
        <v>0</v>
      </c>
      <c r="AT119" s="20">
        <f t="shared" si="174"/>
        <v>0</v>
      </c>
      <c r="AU119" s="24"/>
      <c r="AV119" s="24"/>
      <c r="AW119" s="24"/>
      <c r="AX119" s="24"/>
      <c r="AY119" s="24"/>
      <c r="AZ119" s="24"/>
      <c r="BA119" s="24"/>
      <c r="BB119" s="25">
        <f t="shared" si="161"/>
        <v>0</v>
      </c>
    </row>
    <row r="120" spans="1:54" ht="69" outlineLevel="1">
      <c r="A120" s="132"/>
      <c r="B120" s="136"/>
      <c r="C120" s="232"/>
      <c r="D120" s="86" t="s">
        <v>590</v>
      </c>
      <c r="E120" s="86" t="s">
        <v>422</v>
      </c>
      <c r="F120" s="88" t="s">
        <v>438</v>
      </c>
      <c r="G120" s="89" t="s">
        <v>434</v>
      </c>
      <c r="H120" s="180" t="s">
        <v>238</v>
      </c>
      <c r="I120" s="146"/>
      <c r="J120" s="146"/>
      <c r="K120" s="146"/>
      <c r="L120" s="147">
        <f>SUM(L116:L119)</f>
        <v>1555400</v>
      </c>
      <c r="M120" s="147">
        <f>SUM(M116:M119)</f>
        <v>259751.80000000002</v>
      </c>
      <c r="N120" s="146"/>
      <c r="O120" s="146"/>
      <c r="P120" s="146"/>
      <c r="Q120" s="146"/>
      <c r="R120" s="147">
        <f t="shared" ref="R120:U120" si="175">SUM(R116:R119)</f>
        <v>360000</v>
      </c>
      <c r="S120" s="147">
        <f t="shared" si="175"/>
        <v>270000</v>
      </c>
      <c r="T120" s="147">
        <f t="shared" si="175"/>
        <v>0</v>
      </c>
      <c r="U120" s="147">
        <f t="shared" si="175"/>
        <v>0</v>
      </c>
      <c r="V120" s="146"/>
      <c r="W120" s="146"/>
      <c r="X120" s="146"/>
      <c r="Y120" s="147">
        <f>SUM(Y116:Y119)</f>
        <v>0</v>
      </c>
      <c r="Z120" s="146"/>
      <c r="AA120" s="146"/>
      <c r="AB120" s="147">
        <f t="shared" ref="AB120:AF120" si="176">SUM(AB116:AB119)</f>
        <v>418000</v>
      </c>
      <c r="AC120" s="147">
        <f t="shared" si="176"/>
        <v>0</v>
      </c>
      <c r="AD120" s="147">
        <f t="shared" si="176"/>
        <v>0</v>
      </c>
      <c r="AE120" s="147">
        <f t="shared" si="176"/>
        <v>209600</v>
      </c>
      <c r="AF120" s="147">
        <f t="shared" si="176"/>
        <v>1257600</v>
      </c>
      <c r="AG120" s="146"/>
      <c r="AH120" s="146"/>
      <c r="AI120" s="146"/>
      <c r="AJ120" s="147">
        <f t="shared" ref="AJ120:AN120" si="177">SUM(AJ116:AJ119)</f>
        <v>0</v>
      </c>
      <c r="AK120" s="147">
        <f t="shared" si="177"/>
        <v>0</v>
      </c>
      <c r="AL120" s="147">
        <f t="shared" si="177"/>
        <v>0</v>
      </c>
      <c r="AM120" s="147">
        <f t="shared" si="177"/>
        <v>0</v>
      </c>
      <c r="AN120" s="147">
        <f t="shared" si="177"/>
        <v>0</v>
      </c>
      <c r="AO120" s="166"/>
      <c r="AP120" s="32"/>
      <c r="AQ120" s="147">
        <f>SUM(AQ116:AQ119)</f>
        <v>1815151.8</v>
      </c>
      <c r="AR120" s="147">
        <f t="shared" ref="AR120:BB120" si="178">SUM(AR116:AR119)</f>
        <v>1257600</v>
      </c>
      <c r="AS120" s="147">
        <f t="shared" si="178"/>
        <v>0</v>
      </c>
      <c r="AT120" s="147">
        <f t="shared" si="178"/>
        <v>3072751.8</v>
      </c>
      <c r="AU120" s="147">
        <f t="shared" si="178"/>
        <v>1815151.8</v>
      </c>
      <c r="AV120" s="147">
        <f t="shared" si="178"/>
        <v>0</v>
      </c>
      <c r="AW120" s="147">
        <f t="shared" si="178"/>
        <v>0</v>
      </c>
      <c r="AX120" s="147">
        <f t="shared" si="178"/>
        <v>0</v>
      </c>
      <c r="AY120" s="147">
        <f t="shared" si="178"/>
        <v>0</v>
      </c>
      <c r="AZ120" s="147">
        <f t="shared" si="178"/>
        <v>0</v>
      </c>
      <c r="BA120" s="147">
        <f t="shared" si="178"/>
        <v>0</v>
      </c>
      <c r="BB120" s="147">
        <f t="shared" si="178"/>
        <v>-1257600</v>
      </c>
    </row>
    <row r="121" spans="1:54" ht="36" customHeight="1" outlineLevel="2">
      <c r="A121" s="132"/>
      <c r="B121" s="136"/>
      <c r="C121" s="232"/>
      <c r="D121" s="137"/>
      <c r="E121" s="137"/>
      <c r="F121" s="87"/>
      <c r="G121" s="82"/>
      <c r="H121" s="209" t="s">
        <v>448</v>
      </c>
      <c r="I121" s="138"/>
      <c r="J121" s="139"/>
      <c r="K121" s="139"/>
      <c r="L121" s="140" t="str">
        <f>IF(I121&lt;&gt;0,((VLOOKUP(I121,'1. Standard_Cost'!$B$4:$D$9,2)+VLOOKUP(I121,'1. Standard_Cost'!$B$4:$D$9,3))*J121*K121),"0")</f>
        <v>0</v>
      </c>
      <c r="M121" s="140">
        <f>L121*'1. Standard_Cost'!$F$4</f>
        <v>0</v>
      </c>
      <c r="N121" s="141"/>
      <c r="O121" s="141"/>
      <c r="P121" s="141"/>
      <c r="Q121" s="141"/>
      <c r="R121" s="142">
        <f>'1. Standard_Cost'!$B$13*N121*P121</f>
        <v>0</v>
      </c>
      <c r="S121" s="142">
        <f>N121*O121*P121*'1. Standard_Cost'!$C$13</f>
        <v>0</v>
      </c>
      <c r="T121" s="142">
        <f>N121*P121*Q121*'1. Standard_Cost'!$D$13</f>
        <v>0</v>
      </c>
      <c r="U121" s="142">
        <f>N121*O121*'1. Standard_Cost'!$E$13</f>
        <v>0</v>
      </c>
      <c r="V121" s="141"/>
      <c r="W121" s="141"/>
      <c r="X121" s="141"/>
      <c r="Y121" s="142">
        <f>+V121*((X121*'1. Standard_Cost'!$B$17)+(W121*X121*'1. Standard_Cost'!$C$17))</f>
        <v>0</v>
      </c>
      <c r="Z121" s="141"/>
      <c r="AA121" s="141"/>
      <c r="AB121" s="142">
        <f>+Z121*'1. Standard_Cost'!$B$21+AA121*'1. Standard_Cost'!$C$21</f>
        <v>0</v>
      </c>
      <c r="AC121" s="143"/>
      <c r="AD121" s="144"/>
      <c r="AE121" s="142">
        <f>SUM(AD121,AC121,AB121,Y121,U121,T121,S121,R121)*'1. Standard_Cost'!$B$29</f>
        <v>0</v>
      </c>
      <c r="AF121" s="142">
        <f t="shared" ref="AF121:AF128" si="179">SUM(AE121,AD121,AC121,AB121,Y121,U121,T121,S121,R121)</f>
        <v>0</v>
      </c>
      <c r="AG121" s="141"/>
      <c r="AH121" s="141"/>
      <c r="AI121" s="141"/>
      <c r="AJ121" s="145"/>
      <c r="AK121" s="145"/>
      <c r="AL121" s="145"/>
      <c r="AM121" s="142">
        <f>AG121*'1. Standard_Cost'!$B$25+'Incremental_Cost Year 6'!AH121*'1. Standard_Cost'!$C$25+'Incremental_Cost Year 6'!AI121*'1. Standard_Cost'!$D$25+'Incremental_Cost Year 6'!AJ121+'Incremental_Cost Year 6'!AL121+AK121</f>
        <v>0</v>
      </c>
      <c r="AN121" s="142">
        <f>AM121*'1. Standard_Cost'!$C$29</f>
        <v>0</v>
      </c>
      <c r="AO121" s="160"/>
      <c r="AQ121" s="20">
        <f t="shared" ref="AQ121:AQ128" si="180">L121+M121</f>
        <v>0</v>
      </c>
      <c r="AR121" s="20">
        <f t="shared" ref="AR121:AR128" si="181">AF121</f>
        <v>0</v>
      </c>
      <c r="AS121" s="20">
        <f t="shared" ref="AS121:AS128" si="182">AM121+AN121</f>
        <v>0</v>
      </c>
      <c r="AT121" s="20">
        <f t="shared" ref="AT121:AT128" si="183">SUM(AQ121,AR121,AS121)</f>
        <v>0</v>
      </c>
      <c r="AU121" s="24"/>
      <c r="AV121" s="24"/>
      <c r="AW121" s="24"/>
      <c r="AX121" s="24"/>
      <c r="AY121" s="24"/>
      <c r="AZ121" s="24"/>
      <c r="BA121" s="24"/>
      <c r="BB121" s="25">
        <f t="shared" si="161"/>
        <v>0</v>
      </c>
    </row>
    <row r="122" spans="1:54" ht="27" customHeight="1" outlineLevel="2">
      <c r="A122" s="132"/>
      <c r="B122" s="136"/>
      <c r="C122" s="232"/>
      <c r="D122" s="84"/>
      <c r="E122" s="84"/>
      <c r="F122" s="84"/>
      <c r="G122" s="83"/>
      <c r="H122" s="214" t="s">
        <v>523</v>
      </c>
      <c r="I122" s="138"/>
      <c r="J122" s="139"/>
      <c r="K122" s="139"/>
      <c r="L122" s="140" t="str">
        <f>IF(I122&lt;&gt;0,((VLOOKUP(I122,'1. Standard_Cost'!$B$4:$D$9,2)+VLOOKUP(I122,'1. Standard_Cost'!$B$4:$D$9,3))*J122*K122),"0")</f>
        <v>0</v>
      </c>
      <c r="M122" s="140">
        <f>L122*'1. Standard_Cost'!$F$4</f>
        <v>0</v>
      </c>
      <c r="N122" s="141"/>
      <c r="O122" s="141"/>
      <c r="P122" s="141"/>
      <c r="Q122" s="141"/>
      <c r="R122" s="142">
        <f>'1. Standard_Cost'!$B$13*N122*P122</f>
        <v>0</v>
      </c>
      <c r="S122" s="142">
        <f>N122*O122*P122*'1. Standard_Cost'!$C$13</f>
        <v>0</v>
      </c>
      <c r="T122" s="142">
        <f>N122*P122*Q122*'1. Standard_Cost'!$D$13</f>
        <v>0</v>
      </c>
      <c r="U122" s="142">
        <f>N122*O122*'1. Standard_Cost'!$E$13</f>
        <v>0</v>
      </c>
      <c r="V122" s="141"/>
      <c r="W122" s="141"/>
      <c r="X122" s="141"/>
      <c r="Y122" s="142">
        <f>+V122*((X122*'1. Standard_Cost'!$B$17)+(W122*X122*'1. Standard_Cost'!$C$17))</f>
        <v>0</v>
      </c>
      <c r="Z122" s="141"/>
      <c r="AA122" s="141"/>
      <c r="AB122" s="142">
        <f>+Z122*'1. Standard_Cost'!$B$21+AA122*'1. Standard_Cost'!$C$21</f>
        <v>0</v>
      </c>
      <c r="AC122" s="143"/>
      <c r="AD122" s="144"/>
      <c r="AE122" s="142">
        <f>SUM(AD122,AC122,AB122,Y122,U122,T122,S122,R122)*'1. Standard_Cost'!$B$29</f>
        <v>0</v>
      </c>
      <c r="AF122" s="142">
        <f t="shared" si="179"/>
        <v>0</v>
      </c>
      <c r="AG122" s="141"/>
      <c r="AH122" s="141"/>
      <c r="AI122" s="141"/>
      <c r="AJ122" s="145"/>
      <c r="AK122" s="145"/>
      <c r="AL122" s="145"/>
      <c r="AM122" s="142">
        <f>AG122*'1. Standard_Cost'!$B$25+'Incremental_Cost Year 6'!AH122*'1. Standard_Cost'!$C$25+'Incremental_Cost Year 6'!AI122*'1. Standard_Cost'!$D$25+'Incremental_Cost Year 6'!AJ122+'Incremental_Cost Year 6'!AL122+AK122</f>
        <v>0</v>
      </c>
      <c r="AN122" s="142">
        <f>AM122*'1. Standard_Cost'!$C$29</f>
        <v>0</v>
      </c>
      <c r="AO122" s="160"/>
      <c r="AQ122" s="20">
        <f t="shared" si="180"/>
        <v>0</v>
      </c>
      <c r="AR122" s="20">
        <f t="shared" si="181"/>
        <v>0</v>
      </c>
      <c r="AS122" s="20">
        <f t="shared" si="182"/>
        <v>0</v>
      </c>
      <c r="AT122" s="20">
        <f t="shared" si="183"/>
        <v>0</v>
      </c>
      <c r="AU122" s="24"/>
      <c r="AV122" s="24">
        <v>0</v>
      </c>
      <c r="AW122" s="24"/>
      <c r="AX122" s="24"/>
      <c r="AY122" s="24"/>
      <c r="AZ122" s="24"/>
      <c r="BA122" s="24"/>
      <c r="BB122" s="25">
        <f t="shared" si="161"/>
        <v>0</v>
      </c>
    </row>
    <row r="123" spans="1:54" ht="15.6" outlineLevel="2">
      <c r="A123" s="132"/>
      <c r="B123" s="136"/>
      <c r="C123" s="232"/>
      <c r="D123" s="191"/>
      <c r="E123" s="191"/>
      <c r="F123" s="86"/>
      <c r="G123" s="157"/>
      <c r="H123" s="211" t="s">
        <v>508</v>
      </c>
      <c r="I123" s="192"/>
      <c r="J123" s="139"/>
      <c r="K123" s="139"/>
      <c r="L123" s="140" t="str">
        <f>IF(I123&lt;&gt;0,((VLOOKUP(I123,'1. Standard_Cost'!$B$4:$D$9,2)+VLOOKUP(I123,'1. Standard_Cost'!$B$4:$D$9,3))*J123*K123),"0")</f>
        <v>0</v>
      </c>
      <c r="M123" s="140">
        <f>L123*'1. Standard_Cost'!$F$4</f>
        <v>0</v>
      </c>
      <c r="N123" s="141"/>
      <c r="O123" s="141"/>
      <c r="P123" s="141"/>
      <c r="Q123" s="141"/>
      <c r="R123" s="142">
        <f>'1. Standard_Cost'!$B$13*N123*P123</f>
        <v>0</v>
      </c>
      <c r="S123" s="142">
        <f>N123*O123*P123*'1. Standard_Cost'!$C$13</f>
        <v>0</v>
      </c>
      <c r="T123" s="142">
        <f>N123*P123*Q123*'1. Standard_Cost'!$D$13</f>
        <v>0</v>
      </c>
      <c r="U123" s="142">
        <f>N123*O123*'1. Standard_Cost'!$E$13</f>
        <v>0</v>
      </c>
      <c r="V123" s="141"/>
      <c r="W123" s="141"/>
      <c r="X123" s="141"/>
      <c r="Y123" s="142">
        <f>+V123*((X123*'1. Standard_Cost'!$B$17)+(W123*X123*'1. Standard_Cost'!$C$17))</f>
        <v>0</v>
      </c>
      <c r="Z123" s="141"/>
      <c r="AA123" s="141"/>
      <c r="AB123" s="142">
        <f>+Z123*'1. Standard_Cost'!$B$21+AA123*'1. Standard_Cost'!$C$21</f>
        <v>0</v>
      </c>
      <c r="AC123" s="143"/>
      <c r="AD123" s="144"/>
      <c r="AE123" s="142">
        <f>SUM(AD123,AC123,AB123,Y123,U123,T123,S123,R123)*'1. Standard_Cost'!$B$29</f>
        <v>0</v>
      </c>
      <c r="AF123" s="142">
        <f t="shared" si="179"/>
        <v>0</v>
      </c>
      <c r="AG123" s="141"/>
      <c r="AH123" s="141"/>
      <c r="AI123" s="141"/>
      <c r="AJ123" s="145"/>
      <c r="AK123" s="145"/>
      <c r="AL123" s="145"/>
      <c r="AM123" s="142">
        <f>AG123*'1. Standard_Cost'!$B$25+'Incremental_Cost Year 6'!AH123*'1. Standard_Cost'!$C$25+'Incremental_Cost Year 6'!AI123*'1. Standard_Cost'!$D$25+'Incremental_Cost Year 6'!AJ123+'Incremental_Cost Year 6'!AL123+AK123</f>
        <v>0</v>
      </c>
      <c r="AN123" s="142">
        <f>AM123*'1. Standard_Cost'!$C$29</f>
        <v>0</v>
      </c>
      <c r="AO123" s="160"/>
      <c r="AQ123" s="20">
        <f t="shared" si="180"/>
        <v>0</v>
      </c>
      <c r="AR123" s="20">
        <f t="shared" si="181"/>
        <v>0</v>
      </c>
      <c r="AS123" s="20">
        <f t="shared" si="182"/>
        <v>0</v>
      </c>
      <c r="AT123" s="20">
        <f t="shared" si="183"/>
        <v>0</v>
      </c>
      <c r="AU123" s="24"/>
      <c r="AV123" s="24"/>
      <c r="AW123" s="24"/>
      <c r="AX123" s="24"/>
      <c r="AY123" s="24"/>
      <c r="AZ123" s="24"/>
      <c r="BA123" s="24"/>
      <c r="BB123" s="25">
        <f t="shared" si="161"/>
        <v>0</v>
      </c>
    </row>
    <row r="124" spans="1:54" ht="46.8" outlineLevel="2">
      <c r="A124" s="132"/>
      <c r="B124" s="136"/>
      <c r="C124" s="232"/>
      <c r="D124" s="84"/>
      <c r="E124" s="84"/>
      <c r="F124" s="84"/>
      <c r="G124" s="83"/>
      <c r="H124" s="215" t="s">
        <v>449</v>
      </c>
      <c r="I124" s="138"/>
      <c r="J124" s="139"/>
      <c r="K124" s="139"/>
      <c r="L124" s="140" t="str">
        <f>IF(I124&lt;&gt;0,((VLOOKUP(I124,'1. Standard_Cost'!$B$4:$D$9,2)+VLOOKUP(I124,'1. Standard_Cost'!$B$4:$D$9,3))*J124*K124),"0")</f>
        <v>0</v>
      </c>
      <c r="M124" s="140">
        <f>L124*'1. Standard_Cost'!$F$4</f>
        <v>0</v>
      </c>
      <c r="N124" s="141"/>
      <c r="O124" s="141"/>
      <c r="P124" s="141"/>
      <c r="Q124" s="141"/>
      <c r="R124" s="142">
        <f>'1. Standard_Cost'!$B$13*N124*P124</f>
        <v>0</v>
      </c>
      <c r="S124" s="142">
        <f>N124*O124*P124*'1. Standard_Cost'!$C$13</f>
        <v>0</v>
      </c>
      <c r="T124" s="142">
        <f>N124*P124*Q124*'1. Standard_Cost'!$D$13</f>
        <v>0</v>
      </c>
      <c r="U124" s="142">
        <f>N124*O124*'1. Standard_Cost'!$E$13</f>
        <v>0</v>
      </c>
      <c r="V124" s="141"/>
      <c r="W124" s="141"/>
      <c r="X124" s="141"/>
      <c r="Y124" s="142">
        <f>+V124*((X124*'1. Standard_Cost'!$B$17)+(W124*X124*'1. Standard_Cost'!$C$17))</f>
        <v>0</v>
      </c>
      <c r="Z124" s="141"/>
      <c r="AA124" s="141"/>
      <c r="AB124" s="142">
        <f>+Z124*'1. Standard_Cost'!$B$21+AA124*'1. Standard_Cost'!$C$21</f>
        <v>0</v>
      </c>
      <c r="AC124" s="143"/>
      <c r="AD124" s="144"/>
      <c r="AE124" s="142">
        <f>SUM(AD124,AC124,AB124,Y124,U124,T124,S124,R124)*'1. Standard_Cost'!$B$29</f>
        <v>0</v>
      </c>
      <c r="AF124" s="142">
        <f t="shared" si="179"/>
        <v>0</v>
      </c>
      <c r="AG124" s="141"/>
      <c r="AH124" s="141"/>
      <c r="AI124" s="141"/>
      <c r="AJ124" s="145"/>
      <c r="AK124" s="145"/>
      <c r="AL124" s="145"/>
      <c r="AM124" s="142">
        <f>AG124*'1. Standard_Cost'!$B$25+'Incremental_Cost Year 6'!AH124*'1. Standard_Cost'!$C$25+'Incremental_Cost Year 6'!AI124*'1. Standard_Cost'!$D$25+'Incremental_Cost Year 6'!AJ124+'Incremental_Cost Year 6'!AL124+AK124</f>
        <v>0</v>
      </c>
      <c r="AN124" s="142">
        <f>AM124*'1. Standard_Cost'!$C$29</f>
        <v>0</v>
      </c>
      <c r="AO124" s="160"/>
      <c r="AQ124" s="20">
        <f t="shared" si="180"/>
        <v>0</v>
      </c>
      <c r="AR124" s="20">
        <f t="shared" si="181"/>
        <v>0</v>
      </c>
      <c r="AS124" s="20">
        <f t="shared" si="182"/>
        <v>0</v>
      </c>
      <c r="AT124" s="20">
        <f t="shared" si="183"/>
        <v>0</v>
      </c>
      <c r="AU124" s="24"/>
      <c r="AV124" s="24">
        <v>0</v>
      </c>
      <c r="AW124" s="24"/>
      <c r="AX124" s="24"/>
      <c r="AY124" s="24"/>
      <c r="AZ124" s="24"/>
      <c r="BA124" s="24"/>
      <c r="BB124" s="25">
        <f t="shared" si="161"/>
        <v>0</v>
      </c>
    </row>
    <row r="125" spans="1:54" ht="15.6" outlineLevel="1">
      <c r="A125" s="132"/>
      <c r="B125" s="136"/>
      <c r="C125" s="232"/>
      <c r="D125" s="84"/>
      <c r="E125" s="84"/>
      <c r="F125" s="84"/>
      <c r="G125" s="83"/>
      <c r="H125" s="216" t="s">
        <v>509</v>
      </c>
      <c r="I125" s="138"/>
      <c r="J125" s="139"/>
      <c r="K125" s="139"/>
      <c r="L125" s="140" t="str">
        <f>IF(I125&lt;&gt;0,((VLOOKUP(I125,'1. Standard_Cost'!$B$4:$D$9,2)+VLOOKUP(I125,'1. Standard_Cost'!$B$4:$D$9,3))*J125*K125),"0")</f>
        <v>0</v>
      </c>
      <c r="M125" s="140">
        <f>L125*'1. Standard_Cost'!$F$4</f>
        <v>0</v>
      </c>
      <c r="N125" s="141">
        <v>2</v>
      </c>
      <c r="O125" s="141">
        <v>2</v>
      </c>
      <c r="P125" s="141">
        <v>15</v>
      </c>
      <c r="Q125" s="141"/>
      <c r="R125" s="142">
        <f>'1. Standard_Cost'!$B$13*N125*P125</f>
        <v>60000</v>
      </c>
      <c r="S125" s="142">
        <f>N125*O125*P125*'1. Standard_Cost'!$C$13</f>
        <v>90000</v>
      </c>
      <c r="T125" s="142">
        <f>N125*P125*Q125*'1. Standard_Cost'!$D$13</f>
        <v>0</v>
      </c>
      <c r="U125" s="142">
        <f>N125*O125*'1. Standard_Cost'!$F$13</f>
        <v>0</v>
      </c>
      <c r="V125" s="141"/>
      <c r="W125" s="141"/>
      <c r="X125" s="141"/>
      <c r="Y125" s="142">
        <f>+V125*((X125*'1. Standard_Cost'!$B$17)+(W125*X125*'1. Standard_Cost'!$C$17))</f>
        <v>0</v>
      </c>
      <c r="Z125" s="141"/>
      <c r="AA125" s="141"/>
      <c r="AB125" s="142">
        <f>+Z125*'1. Standard_Cost'!$B$21+AA125*'1. Standard_Cost'!$C$21</f>
        <v>0</v>
      </c>
      <c r="AC125" s="143"/>
      <c r="AD125" s="144"/>
      <c r="AE125" s="142">
        <f>SUM(AD125,AC125,AB125,Y125,U125,T125,S125,R125)*'1. Standard_Cost'!$B$29</f>
        <v>30000</v>
      </c>
      <c r="AF125" s="142">
        <f t="shared" si="179"/>
        <v>180000</v>
      </c>
      <c r="AG125" s="141"/>
      <c r="AH125" s="141"/>
      <c r="AI125" s="141"/>
      <c r="AJ125" s="145"/>
      <c r="AK125" s="145"/>
      <c r="AL125" s="145"/>
      <c r="AM125" s="142">
        <f>AG125*'1. Standard_Cost'!$B$25+'Incremental_Cost Year 6'!AH125*'1. Standard_Cost'!$C$25+'Incremental_Cost Year 6'!AI125*'1. Standard_Cost'!$D$25+'Incremental_Cost Year 6'!AJ125+'Incremental_Cost Year 6'!AL125+AK125</f>
        <v>0</v>
      </c>
      <c r="AN125" s="142">
        <f>AM125*'1. Standard_Cost'!$C$29</f>
        <v>0</v>
      </c>
      <c r="AO125" s="160"/>
      <c r="AQ125" s="20">
        <f t="shared" si="180"/>
        <v>0</v>
      </c>
      <c r="AR125" s="20">
        <f t="shared" si="181"/>
        <v>180000</v>
      </c>
      <c r="AS125" s="20">
        <f t="shared" si="182"/>
        <v>0</v>
      </c>
      <c r="AT125" s="20">
        <f t="shared" si="183"/>
        <v>180000</v>
      </c>
      <c r="AU125" s="24">
        <f>AT125</f>
        <v>180000</v>
      </c>
      <c r="AV125" s="24">
        <v>0</v>
      </c>
      <c r="AW125" s="24"/>
      <c r="AX125" s="24"/>
      <c r="AY125" s="24"/>
      <c r="AZ125" s="24"/>
      <c r="BA125" s="24"/>
      <c r="BB125" s="25">
        <f t="shared" si="161"/>
        <v>0</v>
      </c>
    </row>
    <row r="126" spans="1:54" ht="12.75" customHeight="1">
      <c r="A126" s="132"/>
      <c r="B126" s="136"/>
      <c r="C126" s="232"/>
      <c r="D126" s="84"/>
      <c r="E126" s="84"/>
      <c r="F126" s="84"/>
      <c r="G126" s="83"/>
      <c r="H126" s="216" t="s">
        <v>510</v>
      </c>
      <c r="I126" s="138"/>
      <c r="J126" s="139"/>
      <c r="K126" s="139"/>
      <c r="L126" s="140" t="str">
        <f>IF(I126&lt;&gt;0,((VLOOKUP(I126,'1. Standard_Cost'!$B$4:$D$9,2)+VLOOKUP(I126,'1. Standard_Cost'!$B$4:$D$9,3))*J126*K126),"0")</f>
        <v>0</v>
      </c>
      <c r="M126" s="140">
        <f>L126*'1. Standard_Cost'!$F$4</f>
        <v>0</v>
      </c>
      <c r="N126" s="141"/>
      <c r="O126" s="141"/>
      <c r="P126" s="141"/>
      <c r="Q126" s="141"/>
      <c r="R126" s="142">
        <f>'1. Standard_Cost'!$B$13*N126*P126</f>
        <v>0</v>
      </c>
      <c r="S126" s="142">
        <f>N126*O126*P126*'1. Standard_Cost'!$C$13</f>
        <v>0</v>
      </c>
      <c r="T126" s="142">
        <f>N126*P126*Q126*'1. Standard_Cost'!$D$13</f>
        <v>0</v>
      </c>
      <c r="U126" s="142">
        <f>N126*O126*'1. Standard_Cost'!$E$13</f>
        <v>0</v>
      </c>
      <c r="V126" s="141"/>
      <c r="W126" s="141"/>
      <c r="X126" s="141"/>
      <c r="Y126" s="142">
        <f>+V126*((X126*'1. Standard_Cost'!$B$17)+(W126*X126*'1. Standard_Cost'!$C$17))</f>
        <v>0</v>
      </c>
      <c r="Z126" s="141"/>
      <c r="AA126" s="141"/>
      <c r="AB126" s="142">
        <f>+Z126*'1. Standard_Cost'!$B$21+AA126*'1. Standard_Cost'!$C$21</f>
        <v>0</v>
      </c>
      <c r="AC126" s="143">
        <f>30*500</f>
        <v>15000</v>
      </c>
      <c r="AD126" s="144"/>
      <c r="AE126" s="142">
        <f>SUM(AD126,AC126,AB126,Y126,U126,T126,S126,R126)*'1. Standard_Cost'!$B$29</f>
        <v>3000</v>
      </c>
      <c r="AF126" s="142">
        <f t="shared" si="179"/>
        <v>18000</v>
      </c>
      <c r="AG126" s="141"/>
      <c r="AH126" s="141"/>
      <c r="AI126" s="141"/>
      <c r="AJ126" s="145"/>
      <c r="AK126" s="145"/>
      <c r="AL126" s="145"/>
      <c r="AM126" s="142">
        <f>AG126*'1. Standard_Cost'!$B$25+'Incremental_Cost Year 6'!AH126*'1. Standard_Cost'!$C$25+'Incremental_Cost Year 6'!AI126*'1. Standard_Cost'!$D$25+'Incremental_Cost Year 6'!AJ126+'Incremental_Cost Year 6'!AL126+AK126</f>
        <v>0</v>
      </c>
      <c r="AN126" s="142">
        <f>AM126*'1. Standard_Cost'!$C$29</f>
        <v>0</v>
      </c>
      <c r="AO126" s="160"/>
      <c r="AQ126" s="20">
        <f t="shared" si="180"/>
        <v>0</v>
      </c>
      <c r="AR126" s="20">
        <f t="shared" si="181"/>
        <v>18000</v>
      </c>
      <c r="AS126" s="20">
        <f t="shared" si="182"/>
        <v>0</v>
      </c>
      <c r="AT126" s="20">
        <f t="shared" si="183"/>
        <v>18000</v>
      </c>
      <c r="AU126" s="24">
        <f>AT126</f>
        <v>18000</v>
      </c>
      <c r="AV126" s="24">
        <v>0</v>
      </c>
      <c r="AW126" s="24"/>
      <c r="AX126" s="24"/>
      <c r="AY126" s="24"/>
      <c r="AZ126" s="24"/>
      <c r="BA126" s="24"/>
      <c r="BB126" s="25">
        <f t="shared" si="161"/>
        <v>0</v>
      </c>
    </row>
    <row r="127" spans="1:54" outlineLevel="2">
      <c r="A127" s="132"/>
      <c r="B127" s="136"/>
      <c r="C127" s="232"/>
      <c r="D127" s="84"/>
      <c r="E127" s="84"/>
      <c r="F127" s="84"/>
      <c r="G127" s="83"/>
      <c r="H127" s="182" t="s">
        <v>511</v>
      </c>
      <c r="I127" s="138"/>
      <c r="J127" s="139"/>
      <c r="K127" s="139"/>
      <c r="L127" s="140" t="str">
        <f>IF(I127&lt;&gt;0,((VLOOKUP(I127,'1. Standard_Cost'!$B$4:$D$9,2)+VLOOKUP(I127,'1. Standard_Cost'!$B$4:$D$9,3))*J127*K127),"0")</f>
        <v>0</v>
      </c>
      <c r="M127" s="140">
        <f>L127*'1. Standard_Cost'!$F$4</f>
        <v>0</v>
      </c>
      <c r="N127" s="141"/>
      <c r="O127" s="141"/>
      <c r="P127" s="141"/>
      <c r="Q127" s="141"/>
      <c r="R127" s="142">
        <f>'1. Standard_Cost'!$B$13*N127*P127</f>
        <v>0</v>
      </c>
      <c r="S127" s="142">
        <f>N127*O127*P127*'1. Standard_Cost'!$C$13</f>
        <v>0</v>
      </c>
      <c r="T127" s="142">
        <f>N127*P127*Q127*'1. Standard_Cost'!$D$13</f>
        <v>0</v>
      </c>
      <c r="U127" s="142">
        <f>N127*O127*'1. Standard_Cost'!$E$13</f>
        <v>0</v>
      </c>
      <c r="V127" s="141"/>
      <c r="W127" s="141"/>
      <c r="X127" s="141"/>
      <c r="Y127" s="142">
        <f>+V127*((X127*'1. Standard_Cost'!$B$17)+(W127*X127*'1. Standard_Cost'!$C$17))</f>
        <v>0</v>
      </c>
      <c r="Z127" s="141"/>
      <c r="AA127" s="141">
        <v>4</v>
      </c>
      <c r="AB127" s="142">
        <f>+Z127*'1. Standard_Cost'!$B$21+AA127*'1. Standard_Cost'!$C$21</f>
        <v>76000</v>
      </c>
      <c r="AC127" s="143"/>
      <c r="AD127" s="144"/>
      <c r="AE127" s="142">
        <f>SUM(AD127,AC127,AB127,Y127,U127,T127,S127,R127)*'1. Standard_Cost'!$B$29</f>
        <v>15200</v>
      </c>
      <c r="AF127" s="142">
        <f t="shared" si="179"/>
        <v>91200</v>
      </c>
      <c r="AG127" s="141"/>
      <c r="AH127" s="141"/>
      <c r="AI127" s="141"/>
      <c r="AJ127" s="145"/>
      <c r="AK127" s="145"/>
      <c r="AL127" s="145"/>
      <c r="AM127" s="142">
        <f>AG127*'1. Standard_Cost'!$B$25+'Incremental_Cost Year 6'!AH127*'1. Standard_Cost'!$C$25+'Incremental_Cost Year 6'!AI127*'1. Standard_Cost'!$D$25+'Incremental_Cost Year 6'!AJ127+'Incremental_Cost Year 6'!AL127+AK127</f>
        <v>0</v>
      </c>
      <c r="AN127" s="142">
        <f>AM127*'1. Standard_Cost'!$C$29</f>
        <v>0</v>
      </c>
      <c r="AO127" s="160"/>
      <c r="AQ127" s="20">
        <f t="shared" si="180"/>
        <v>0</v>
      </c>
      <c r="AR127" s="20">
        <f t="shared" si="181"/>
        <v>91200</v>
      </c>
      <c r="AS127" s="20">
        <f t="shared" si="182"/>
        <v>0</v>
      </c>
      <c r="AT127" s="20">
        <f t="shared" si="183"/>
        <v>91200</v>
      </c>
      <c r="AU127" s="24"/>
      <c r="AV127" s="24">
        <v>91200</v>
      </c>
      <c r="AW127" s="24"/>
      <c r="AX127" s="24"/>
      <c r="AY127" s="24"/>
      <c r="AZ127" s="24"/>
      <c r="BA127" s="24"/>
      <c r="BB127" s="25">
        <f t="shared" si="161"/>
        <v>0</v>
      </c>
    </row>
    <row r="128" spans="1:54" outlineLevel="2">
      <c r="A128" s="132"/>
      <c r="B128" s="136"/>
      <c r="C128" s="232"/>
      <c r="D128" s="84"/>
      <c r="E128" s="84"/>
      <c r="F128" s="84"/>
      <c r="G128" s="83"/>
      <c r="H128" s="210" t="s">
        <v>180</v>
      </c>
      <c r="I128" s="138"/>
      <c r="J128" s="139"/>
      <c r="K128" s="139"/>
      <c r="L128" s="140" t="str">
        <f>IF(I128&lt;&gt;0,((VLOOKUP(I128,'1. Standard_Cost'!$B$4:$D$9,2)+VLOOKUP(I128,'1. Standard_Cost'!$B$4:$D$9,3))*J128*K128),"0")</f>
        <v>0</v>
      </c>
      <c r="M128" s="140">
        <f>L128*'1. Standard_Cost'!$F$4</f>
        <v>0</v>
      </c>
      <c r="N128" s="141"/>
      <c r="O128" s="141"/>
      <c r="P128" s="141"/>
      <c r="Q128" s="141"/>
      <c r="R128" s="142">
        <f>'1. Standard_Cost'!$B$13*N128*P128</f>
        <v>0</v>
      </c>
      <c r="S128" s="142">
        <f>N128*O128*P128*'1. Standard_Cost'!$C$13</f>
        <v>0</v>
      </c>
      <c r="T128" s="142">
        <f>N128*P128*Q128*'1. Standard_Cost'!$D$13</f>
        <v>0</v>
      </c>
      <c r="U128" s="142">
        <f>N128*O128*'1. Standard_Cost'!$E$13</f>
        <v>0</v>
      </c>
      <c r="V128" s="141"/>
      <c r="W128" s="141"/>
      <c r="X128" s="141"/>
      <c r="Y128" s="142">
        <f>+V128*((X128*'1. Standard_Cost'!$B$17)+(W128*X128*'1. Standard_Cost'!$C$17))</f>
        <v>0</v>
      </c>
      <c r="Z128" s="141"/>
      <c r="AA128" s="141"/>
      <c r="AB128" s="142">
        <f>+Z128*'1. Standard_Cost'!$B$21+AA128*'1. Standard_Cost'!$C$21</f>
        <v>0</v>
      </c>
      <c r="AC128" s="143"/>
      <c r="AD128" s="144"/>
      <c r="AE128" s="142">
        <f>SUM(AD128,AC128,AB128,Y128,U128,T128,S128,R128)*'1. Standard_Cost'!$B$29</f>
        <v>0</v>
      </c>
      <c r="AF128" s="142">
        <f t="shared" si="179"/>
        <v>0</v>
      </c>
      <c r="AG128" s="141"/>
      <c r="AH128" s="141"/>
      <c r="AI128" s="141"/>
      <c r="AJ128" s="145"/>
      <c r="AK128" s="145"/>
      <c r="AL128" s="145"/>
      <c r="AM128" s="142">
        <f>AG128*'1. Standard_Cost'!$B$25+'Incremental_Cost Year 6'!AH128*'1. Standard_Cost'!$C$25+'Incremental_Cost Year 6'!AI128*'1. Standard_Cost'!$D$25+'Incremental_Cost Year 6'!AJ128+'Incremental_Cost Year 6'!AL128+AK128</f>
        <v>0</v>
      </c>
      <c r="AN128" s="142">
        <f>AM128*'1. Standard_Cost'!$C$29</f>
        <v>0</v>
      </c>
      <c r="AO128" s="160"/>
      <c r="AQ128" s="20">
        <f t="shared" si="180"/>
        <v>0</v>
      </c>
      <c r="AR128" s="20">
        <f t="shared" si="181"/>
        <v>0</v>
      </c>
      <c r="AS128" s="20">
        <f t="shared" si="182"/>
        <v>0</v>
      </c>
      <c r="AT128" s="20">
        <f t="shared" si="183"/>
        <v>0</v>
      </c>
      <c r="AU128" s="24"/>
      <c r="AV128" s="24"/>
      <c r="AW128" s="24"/>
      <c r="AX128" s="24"/>
      <c r="AY128" s="24"/>
      <c r="AZ128" s="24"/>
      <c r="BA128" s="24"/>
      <c r="BB128" s="25">
        <f t="shared" si="161"/>
        <v>0</v>
      </c>
    </row>
    <row r="129" spans="1:54" ht="96.6" outlineLevel="1">
      <c r="A129" s="132"/>
      <c r="B129" s="136"/>
      <c r="C129" s="232"/>
      <c r="D129" s="208" t="s">
        <v>591</v>
      </c>
      <c r="E129" s="86" t="s">
        <v>423</v>
      </c>
      <c r="F129" s="88" t="s">
        <v>438</v>
      </c>
      <c r="G129" s="89" t="s">
        <v>434</v>
      </c>
      <c r="H129" s="180" t="s">
        <v>237</v>
      </c>
      <c r="I129" s="146"/>
      <c r="J129" s="146"/>
      <c r="K129" s="146"/>
      <c r="L129" s="147">
        <f>SUM(L121:L128)</f>
        <v>0</v>
      </c>
      <c r="M129" s="147">
        <f>SUM(M121:M128)</f>
        <v>0</v>
      </c>
      <c r="N129" s="147"/>
      <c r="O129" s="146"/>
      <c r="P129" s="146"/>
      <c r="Q129" s="146"/>
      <c r="R129" s="147">
        <f t="shared" ref="R129:U129" si="184">SUM(R121:R128)</f>
        <v>60000</v>
      </c>
      <c r="S129" s="147">
        <f t="shared" si="184"/>
        <v>90000</v>
      </c>
      <c r="T129" s="147">
        <f t="shared" si="184"/>
        <v>0</v>
      </c>
      <c r="U129" s="147">
        <f t="shared" si="184"/>
        <v>0</v>
      </c>
      <c r="V129" s="146"/>
      <c r="W129" s="146"/>
      <c r="X129" s="146"/>
      <c r="Y129" s="147">
        <f>SUM(Y121:Y128)</f>
        <v>0</v>
      </c>
      <c r="Z129" s="146"/>
      <c r="AA129" s="146"/>
      <c r="AB129" s="147">
        <f t="shared" ref="AB129:AF129" si="185">SUM(AB121:AB128)</f>
        <v>76000</v>
      </c>
      <c r="AC129" s="147">
        <f t="shared" si="185"/>
        <v>15000</v>
      </c>
      <c r="AD129" s="147">
        <f t="shared" si="185"/>
        <v>0</v>
      </c>
      <c r="AE129" s="147">
        <f t="shared" si="185"/>
        <v>48200</v>
      </c>
      <c r="AF129" s="147">
        <f t="shared" si="185"/>
        <v>289200</v>
      </c>
      <c r="AG129" s="146"/>
      <c r="AH129" s="146"/>
      <c r="AI129" s="146"/>
      <c r="AJ129" s="147">
        <f t="shared" ref="AJ129:AN129" si="186">SUM(AJ121:AJ128)</f>
        <v>0</v>
      </c>
      <c r="AK129" s="147">
        <f t="shared" si="186"/>
        <v>0</v>
      </c>
      <c r="AL129" s="147">
        <f t="shared" si="186"/>
        <v>0</v>
      </c>
      <c r="AM129" s="147">
        <f t="shared" si="186"/>
        <v>0</v>
      </c>
      <c r="AN129" s="147">
        <f t="shared" si="186"/>
        <v>0</v>
      </c>
      <c r="AO129" s="166"/>
      <c r="AP129" s="32"/>
      <c r="AQ129" s="147">
        <f t="shared" ref="AQ129:BB129" si="187">SUM(AQ121:AQ128)</f>
        <v>0</v>
      </c>
      <c r="AR129" s="147">
        <f t="shared" si="187"/>
        <v>289200</v>
      </c>
      <c r="AS129" s="147">
        <f t="shared" si="187"/>
        <v>0</v>
      </c>
      <c r="AT129" s="147">
        <f t="shared" si="187"/>
        <v>289200</v>
      </c>
      <c r="AU129" s="147">
        <f t="shared" si="187"/>
        <v>198000</v>
      </c>
      <c r="AV129" s="147">
        <f t="shared" si="187"/>
        <v>91200</v>
      </c>
      <c r="AW129" s="147">
        <f t="shared" si="187"/>
        <v>0</v>
      </c>
      <c r="AX129" s="147">
        <f t="shared" si="187"/>
        <v>0</v>
      </c>
      <c r="AY129" s="147">
        <f t="shared" si="187"/>
        <v>0</v>
      </c>
      <c r="AZ129" s="147">
        <f t="shared" si="187"/>
        <v>0</v>
      </c>
      <c r="BA129" s="147">
        <f t="shared" si="187"/>
        <v>0</v>
      </c>
      <c r="BB129" s="147">
        <f t="shared" si="187"/>
        <v>0</v>
      </c>
    </row>
    <row r="130" spans="1:54" ht="62.4" outlineLevel="2">
      <c r="A130" s="132"/>
      <c r="B130" s="136"/>
      <c r="C130" s="201"/>
      <c r="D130" s="137"/>
      <c r="E130" s="137"/>
      <c r="F130" s="87"/>
      <c r="G130" s="82"/>
      <c r="H130" s="209" t="s">
        <v>512</v>
      </c>
      <c r="I130" s="138" t="s">
        <v>4</v>
      </c>
      <c r="J130" s="139">
        <v>3</v>
      </c>
      <c r="K130" s="139">
        <v>1</v>
      </c>
      <c r="L130" s="140">
        <f>IF(I130&lt;&gt;0,((VLOOKUP(I130,'1. Standard_Cost'!$B$4:$D$9,2)+VLOOKUP(I130,'1. Standard_Cost'!$B$4:$D$9,3))*J130*K130),"0")</f>
        <v>242250</v>
      </c>
      <c r="M130" s="140">
        <f>L130*'1. Standard_Cost'!$F$4</f>
        <v>40455.75</v>
      </c>
      <c r="N130" s="141"/>
      <c r="O130" s="141"/>
      <c r="P130" s="141"/>
      <c r="Q130" s="141"/>
      <c r="R130" s="142">
        <f>'1. Standard_Cost'!$B$13*N130*P130</f>
        <v>0</v>
      </c>
      <c r="S130" s="142">
        <f>N130*O130*P130*'1. Standard_Cost'!$C$13</f>
        <v>0</v>
      </c>
      <c r="T130" s="142">
        <f>N130*P130*Q130*'1. Standard_Cost'!$D$13</f>
        <v>0</v>
      </c>
      <c r="U130" s="142">
        <f>N130*O130*'1. Standard_Cost'!$E$13</f>
        <v>0</v>
      </c>
      <c r="V130" s="141"/>
      <c r="W130" s="141"/>
      <c r="X130" s="141"/>
      <c r="Y130" s="142">
        <f>+V130*((X130*'1. Standard_Cost'!$B$17)+(W130*X130*'1. Standard_Cost'!$C$17))</f>
        <v>0</v>
      </c>
      <c r="Z130" s="141"/>
      <c r="AA130" s="141"/>
      <c r="AB130" s="142">
        <f>+Z130*'1. Standard_Cost'!$B$21+AA130*'1. Standard_Cost'!$C$21</f>
        <v>0</v>
      </c>
      <c r="AC130" s="143"/>
      <c r="AD130" s="144"/>
      <c r="AE130" s="142">
        <f>SUM(AD130,AC130,AB130,Y130,U130,T130,S130,R130)*'1. Standard_Cost'!$B$29</f>
        <v>0</v>
      </c>
      <c r="AF130" s="142">
        <f t="shared" ref="AF130:AF146" si="188">SUM(AE130,AD130,AC130,AB130,Y130,U130,T130,S130,R130)</f>
        <v>0</v>
      </c>
      <c r="AG130" s="141"/>
      <c r="AH130" s="141"/>
      <c r="AI130" s="141"/>
      <c r="AJ130" s="145"/>
      <c r="AK130" s="145"/>
      <c r="AL130" s="145"/>
      <c r="AM130" s="142">
        <f>AG130*'1. Standard_Cost'!$B$25+'Incremental_Cost Year 6'!AH130*'1. Standard_Cost'!$C$25+'Incremental_Cost Year 6'!AI130*'1. Standard_Cost'!$D$25+'Incremental_Cost Year 6'!AJ130+'Incremental_Cost Year 6'!AL130+AK130</f>
        <v>0</v>
      </c>
      <c r="AN130" s="142">
        <f>AM130*'1. Standard_Cost'!$C$29</f>
        <v>0</v>
      </c>
      <c r="AO130" s="160"/>
      <c r="AQ130" s="20">
        <f t="shared" ref="AQ130:AQ146" si="189">L130+M130</f>
        <v>282705.75</v>
      </c>
      <c r="AR130" s="20">
        <f t="shared" ref="AR130:AR146" si="190">AF130</f>
        <v>0</v>
      </c>
      <c r="AS130" s="20">
        <f t="shared" ref="AS130:AS146" si="191">AM130+AN130</f>
        <v>0</v>
      </c>
      <c r="AT130" s="20">
        <f t="shared" ref="AT130:AT146" si="192">SUM(AQ130,AR130,AS130)</f>
        <v>282705.75</v>
      </c>
      <c r="AU130" s="24">
        <f>AT130</f>
        <v>282705.75</v>
      </c>
      <c r="AV130" s="24"/>
      <c r="AW130" s="24"/>
      <c r="AX130" s="24"/>
      <c r="AY130" s="24"/>
      <c r="AZ130" s="24"/>
      <c r="BA130" s="24"/>
      <c r="BB130" s="25">
        <f t="shared" si="161"/>
        <v>0</v>
      </c>
    </row>
    <row r="131" spans="1:54" ht="21" customHeight="1" outlineLevel="1">
      <c r="A131" s="132"/>
      <c r="B131" s="136"/>
      <c r="C131" s="201"/>
      <c r="D131" s="154"/>
      <c r="E131" s="154"/>
      <c r="F131" s="84"/>
      <c r="G131" s="83"/>
      <c r="H131" s="209" t="s">
        <v>513</v>
      </c>
      <c r="I131" s="138"/>
      <c r="J131" s="139"/>
      <c r="K131" s="139"/>
      <c r="L131" s="140" t="str">
        <f>IF(I131&lt;&gt;0,((VLOOKUP(I131,'1. Standard_Cost'!$B$4:$D$9,2)+VLOOKUP(I131,'1. Standard_Cost'!$B$4:$D$9,3))*J131*K131),"0")</f>
        <v>0</v>
      </c>
      <c r="M131" s="140">
        <f>L131*'1. Standard_Cost'!$F$4</f>
        <v>0</v>
      </c>
      <c r="N131" s="141"/>
      <c r="O131" s="141"/>
      <c r="P131" s="141"/>
      <c r="Q131" s="141"/>
      <c r="R131" s="142">
        <f>'1. Standard_Cost'!$B$13*N131*P131</f>
        <v>0</v>
      </c>
      <c r="S131" s="142">
        <f>N131*O131*P131*'1. Standard_Cost'!$C$13</f>
        <v>0</v>
      </c>
      <c r="T131" s="142">
        <f>N131*P131*Q131*'1. Standard_Cost'!$D$13</f>
        <v>0</v>
      </c>
      <c r="U131" s="142">
        <f>N131*O131*'1. Standard_Cost'!$E$13</f>
        <v>0</v>
      </c>
      <c r="V131" s="141"/>
      <c r="W131" s="141"/>
      <c r="X131" s="141"/>
      <c r="Y131" s="142">
        <f>+V131*((X131*'1. Standard_Cost'!$B$17)+(W131*X131*'1. Standard_Cost'!$C$17))</f>
        <v>0</v>
      </c>
      <c r="Z131" s="141"/>
      <c r="AA131" s="141"/>
      <c r="AB131" s="142">
        <f>+Z131*'1. Standard_Cost'!$B$21+AA131*'1. Standard_Cost'!$C$21</f>
        <v>0</v>
      </c>
      <c r="AC131" s="143">
        <f>30*1500</f>
        <v>45000</v>
      </c>
      <c r="AD131" s="144"/>
      <c r="AE131" s="142">
        <f>SUM(AD131,AC131,AB131,Y131,U131,T131,S131,R131)*'1. Standard_Cost'!$B$29</f>
        <v>9000</v>
      </c>
      <c r="AF131" s="142">
        <f t="shared" si="188"/>
        <v>54000</v>
      </c>
      <c r="AG131" s="141"/>
      <c r="AH131" s="141"/>
      <c r="AI131" s="141"/>
      <c r="AJ131" s="145"/>
      <c r="AK131" s="145"/>
      <c r="AL131" s="145"/>
      <c r="AM131" s="142">
        <f>AG131*'1. Standard_Cost'!$B$25+'Incremental_Cost Year 6'!AH131*'1. Standard_Cost'!$C$25+'Incremental_Cost Year 6'!AI131*'1. Standard_Cost'!$D$25+'Incremental_Cost Year 6'!AJ131+'Incremental_Cost Year 6'!AL131+AK131</f>
        <v>0</v>
      </c>
      <c r="AN131" s="142">
        <f>AM131*'1. Standard_Cost'!$C$29</f>
        <v>0</v>
      </c>
      <c r="AO131" s="160"/>
      <c r="AQ131" s="20">
        <f t="shared" si="189"/>
        <v>0</v>
      </c>
      <c r="AR131" s="20">
        <f t="shared" si="190"/>
        <v>54000</v>
      </c>
      <c r="AS131" s="20">
        <f t="shared" si="191"/>
        <v>0</v>
      </c>
      <c r="AT131" s="20">
        <f t="shared" si="192"/>
        <v>54000</v>
      </c>
      <c r="AU131" s="24">
        <f>AT131</f>
        <v>54000</v>
      </c>
      <c r="AV131" s="24"/>
      <c r="AW131" s="24"/>
      <c r="AX131" s="24"/>
      <c r="AY131" s="24"/>
      <c r="AZ131" s="24"/>
      <c r="BA131" s="24"/>
      <c r="BB131" s="25">
        <f t="shared" si="161"/>
        <v>0</v>
      </c>
    </row>
    <row r="132" spans="1:54" ht="20.399999999999999" customHeight="1" outlineLevel="2">
      <c r="A132" s="132"/>
      <c r="B132" s="136"/>
      <c r="C132" s="201"/>
      <c r="D132" s="191"/>
      <c r="E132" s="191"/>
      <c r="F132" s="86"/>
      <c r="G132" s="157"/>
      <c r="H132" s="209" t="s">
        <v>514</v>
      </c>
      <c r="I132" s="138" t="s">
        <v>4</v>
      </c>
      <c r="J132" s="139">
        <v>0.18</v>
      </c>
      <c r="K132" s="139">
        <v>1</v>
      </c>
      <c r="L132" s="140">
        <f>IF(I132&lt;&gt;0,((VLOOKUP(I132,'1. Standard_Cost'!$B$4:$D$9,2)+VLOOKUP(I132,'1. Standard_Cost'!$B$4:$D$9,3))*J132*K132),"0")</f>
        <v>14535</v>
      </c>
      <c r="M132" s="140">
        <f>L132*'1. Standard_Cost'!$F$4</f>
        <v>2427.3450000000003</v>
      </c>
      <c r="N132" s="141"/>
      <c r="O132" s="141"/>
      <c r="P132" s="141"/>
      <c r="Q132" s="141"/>
      <c r="R132" s="142">
        <f>'1. Standard_Cost'!$B$13*N132*P132</f>
        <v>0</v>
      </c>
      <c r="S132" s="142">
        <f>N132*O132*P132*'1. Standard_Cost'!$C$13</f>
        <v>0</v>
      </c>
      <c r="T132" s="142">
        <f>N132*P132*Q132*'1. Standard_Cost'!$D$13</f>
        <v>0</v>
      </c>
      <c r="U132" s="142">
        <f>N132*O132*'1. Standard_Cost'!$E$13</f>
        <v>0</v>
      </c>
      <c r="V132" s="141"/>
      <c r="W132" s="141"/>
      <c r="X132" s="141"/>
      <c r="Y132" s="142">
        <f>+V132*((X132*'1. Standard_Cost'!$B$17)+(W132*X132*'1. Standard_Cost'!$C$17))</f>
        <v>0</v>
      </c>
      <c r="Z132" s="141"/>
      <c r="AA132" s="141"/>
      <c r="AB132" s="142">
        <f>+Z132*'1. Standard_Cost'!$B$21+AA132*'1. Standard_Cost'!$C$21</f>
        <v>0</v>
      </c>
      <c r="AC132" s="143"/>
      <c r="AD132" s="144"/>
      <c r="AE132" s="142">
        <f>SUM(AD132,AC132,AB132,Y132,U132,T132,S132,R132)*'1. Standard_Cost'!$B$29</f>
        <v>0</v>
      </c>
      <c r="AF132" s="142">
        <f t="shared" si="188"/>
        <v>0</v>
      </c>
      <c r="AG132" s="141"/>
      <c r="AH132" s="141"/>
      <c r="AI132" s="141"/>
      <c r="AJ132" s="145"/>
      <c r="AK132" s="145"/>
      <c r="AL132" s="145"/>
      <c r="AM132" s="142">
        <f>AG132*'1. Standard_Cost'!$B$25+'Incremental_Cost Year 6'!AH132*'1. Standard_Cost'!$C$25+'Incremental_Cost Year 6'!AI132*'1. Standard_Cost'!$D$25+'Incremental_Cost Year 6'!AJ132+'Incremental_Cost Year 6'!AL132+AK132</f>
        <v>0</v>
      </c>
      <c r="AN132" s="142">
        <f>AM132*'1. Standard_Cost'!$C$29</f>
        <v>0</v>
      </c>
      <c r="AO132" s="160"/>
      <c r="AQ132" s="20">
        <f t="shared" si="189"/>
        <v>16962.345000000001</v>
      </c>
      <c r="AR132" s="20">
        <f t="shared" si="190"/>
        <v>0</v>
      </c>
      <c r="AS132" s="20">
        <f t="shared" si="191"/>
        <v>0</v>
      </c>
      <c r="AT132" s="20">
        <f t="shared" si="192"/>
        <v>16962.345000000001</v>
      </c>
      <c r="AU132" s="24">
        <f>AT132</f>
        <v>16962.345000000001</v>
      </c>
      <c r="AV132" s="24"/>
      <c r="AW132" s="24"/>
      <c r="AX132" s="24"/>
      <c r="AY132" s="24"/>
      <c r="AZ132" s="24"/>
      <c r="BA132" s="24"/>
      <c r="BB132" s="25">
        <f t="shared" si="161"/>
        <v>0</v>
      </c>
    </row>
    <row r="133" spans="1:54" ht="46.8" outlineLevel="2">
      <c r="A133" s="132"/>
      <c r="B133" s="136"/>
      <c r="C133" s="201"/>
      <c r="D133" s="87"/>
      <c r="E133" s="87"/>
      <c r="F133" s="87"/>
      <c r="G133" s="82"/>
      <c r="H133" s="217" t="s">
        <v>450</v>
      </c>
      <c r="I133" s="138"/>
      <c r="J133" s="139"/>
      <c r="K133" s="139"/>
      <c r="L133" s="140" t="str">
        <f>IF(I133&lt;&gt;0,((VLOOKUP(I133,'1. Standard_Cost'!$B$4:$D$9,2)+VLOOKUP(I133,'1. Standard_Cost'!$B$4:$D$9,3))*J133*K133),"0")</f>
        <v>0</v>
      </c>
      <c r="M133" s="140">
        <f>L133*'1. Standard_Cost'!$F$4</f>
        <v>0</v>
      </c>
      <c r="N133" s="141"/>
      <c r="O133" s="141"/>
      <c r="P133" s="141"/>
      <c r="Q133" s="141"/>
      <c r="R133" s="142">
        <f>'1. Standard_Cost'!$B$13*N133*P133</f>
        <v>0</v>
      </c>
      <c r="S133" s="142">
        <f>N133*O133*P133*'1. Standard_Cost'!$C$13</f>
        <v>0</v>
      </c>
      <c r="T133" s="142">
        <f>N133*P133*Q133*'1. Standard_Cost'!$D$13</f>
        <v>0</v>
      </c>
      <c r="U133" s="142">
        <f>N133*O133*'1. Standard_Cost'!$E$13</f>
        <v>0</v>
      </c>
      <c r="V133" s="141"/>
      <c r="W133" s="141"/>
      <c r="X133" s="141"/>
      <c r="Y133" s="142">
        <f>+V133*((X133*'1. Standard_Cost'!$B$17)+(W133*X133*'1. Standard_Cost'!$C$17))</f>
        <v>0</v>
      </c>
      <c r="Z133" s="141"/>
      <c r="AA133" s="141"/>
      <c r="AB133" s="142">
        <f>+Z133*'1. Standard_Cost'!$B$21+AA133*'1. Standard_Cost'!$C$21</f>
        <v>0</v>
      </c>
      <c r="AC133" s="143"/>
      <c r="AD133" s="144"/>
      <c r="AE133" s="142">
        <f>SUM(AD133,AC133,AB133,Y133,U133,T133,S133,R133)*'1. Standard_Cost'!$B$29</f>
        <v>0</v>
      </c>
      <c r="AF133" s="142">
        <f t="shared" si="188"/>
        <v>0</v>
      </c>
      <c r="AG133" s="141"/>
      <c r="AH133" s="141"/>
      <c r="AI133" s="141"/>
      <c r="AJ133" s="145"/>
      <c r="AK133" s="145"/>
      <c r="AL133" s="145"/>
      <c r="AM133" s="142">
        <f>AG133*'1. Standard_Cost'!$B$25+'Incremental_Cost Year 6'!AH133*'1. Standard_Cost'!$C$25+'Incremental_Cost Year 6'!AI133*'1. Standard_Cost'!$D$25+'Incremental_Cost Year 6'!AJ133+'Incremental_Cost Year 6'!AL133+AK133</f>
        <v>0</v>
      </c>
      <c r="AN133" s="142">
        <f>AM133*'1. Standard_Cost'!$C$29</f>
        <v>0</v>
      </c>
      <c r="AO133" s="160"/>
      <c r="AQ133" s="20">
        <f t="shared" si="189"/>
        <v>0</v>
      </c>
      <c r="AR133" s="20">
        <f t="shared" si="190"/>
        <v>0</v>
      </c>
      <c r="AS133" s="20">
        <f t="shared" si="191"/>
        <v>0</v>
      </c>
      <c r="AT133" s="20">
        <f t="shared" si="192"/>
        <v>0</v>
      </c>
      <c r="AU133" s="24"/>
      <c r="AV133" s="24">
        <v>0</v>
      </c>
      <c r="AW133" s="24"/>
      <c r="AX133" s="24"/>
      <c r="AY133" s="24"/>
      <c r="AZ133" s="24"/>
      <c r="BA133" s="24"/>
      <c r="BB133" s="25">
        <f t="shared" si="161"/>
        <v>0</v>
      </c>
    </row>
    <row r="134" spans="1:54" ht="15.6" outlineLevel="2">
      <c r="A134" s="132"/>
      <c r="B134" s="136"/>
      <c r="C134" s="201"/>
      <c r="D134" s="84"/>
      <c r="E134" s="84"/>
      <c r="F134" s="84"/>
      <c r="G134" s="83"/>
      <c r="H134" s="218" t="s">
        <v>574</v>
      </c>
      <c r="I134" s="138"/>
      <c r="J134" s="139"/>
      <c r="K134" s="139"/>
      <c r="L134" s="140" t="str">
        <f>IF(I134&lt;&gt;0,((VLOOKUP(I134,'1. Standard_Cost'!$B$4:$D$9,2)+VLOOKUP(I134,'1. Standard_Cost'!$B$4:$D$9,3))*J134*K134),"0")</f>
        <v>0</v>
      </c>
      <c r="M134" s="140">
        <f>L134*'1. Standard_Cost'!$F$4</f>
        <v>0</v>
      </c>
      <c r="N134" s="141"/>
      <c r="O134" s="141"/>
      <c r="P134" s="141"/>
      <c r="Q134" s="141"/>
      <c r="R134" s="142">
        <f>'1. Standard_Cost'!$B$13*N134*P134</f>
        <v>0</v>
      </c>
      <c r="S134" s="142">
        <f>N134*O134*P134*'1. Standard_Cost'!$C$13</f>
        <v>0</v>
      </c>
      <c r="T134" s="142">
        <f>N134*P134*Q134*'1. Standard_Cost'!$D$13</f>
        <v>0</v>
      </c>
      <c r="U134" s="142">
        <f>N134*O134*'1. Standard_Cost'!$E$13</f>
        <v>0</v>
      </c>
      <c r="V134" s="141"/>
      <c r="W134" s="141"/>
      <c r="X134" s="141"/>
      <c r="Y134" s="142">
        <f>+V134*((X134*'1. Standard_Cost'!$B$17)+(W134*X134*'1. Standard_Cost'!$C$17))</f>
        <v>0</v>
      </c>
      <c r="Z134" s="141"/>
      <c r="AA134" s="141"/>
      <c r="AB134" s="142">
        <f>+Z134*'1. Standard_Cost'!$B$21+AA134*'1. Standard_Cost'!$C$21</f>
        <v>0</v>
      </c>
      <c r="AC134" s="143"/>
      <c r="AD134" s="144"/>
      <c r="AE134" s="142">
        <f>SUM(AD134,AC134,AB134,Y134,U134,T134,S134,R134)*'1. Standard_Cost'!$B$29</f>
        <v>0</v>
      </c>
      <c r="AF134" s="142">
        <f t="shared" si="188"/>
        <v>0</v>
      </c>
      <c r="AG134" s="141"/>
      <c r="AH134" s="141"/>
      <c r="AI134" s="141"/>
      <c r="AJ134" s="145"/>
      <c r="AK134" s="145"/>
      <c r="AL134" s="145"/>
      <c r="AM134" s="142">
        <f>AG134*'1. Standard_Cost'!$B$25+'Incremental_Cost Year 6'!AH134*'1. Standard_Cost'!$C$25+'Incremental_Cost Year 6'!AI134*'1. Standard_Cost'!$D$25+'Incremental_Cost Year 6'!AJ134+'Incremental_Cost Year 6'!AL134+AK134</f>
        <v>0</v>
      </c>
      <c r="AN134" s="142">
        <f>AM134*'1. Standard_Cost'!$C$29</f>
        <v>0</v>
      </c>
      <c r="AO134" s="160"/>
      <c r="AQ134" s="20">
        <f t="shared" si="189"/>
        <v>0</v>
      </c>
      <c r="AR134" s="20">
        <f t="shared" si="190"/>
        <v>0</v>
      </c>
      <c r="AS134" s="20">
        <f t="shared" si="191"/>
        <v>0</v>
      </c>
      <c r="AT134" s="20">
        <f t="shared" si="192"/>
        <v>0</v>
      </c>
      <c r="AU134" s="24"/>
      <c r="AV134" s="24">
        <v>0</v>
      </c>
      <c r="AW134" s="24"/>
      <c r="AX134" s="24"/>
      <c r="AY134" s="24"/>
      <c r="AZ134" s="24"/>
      <c r="BA134" s="24"/>
      <c r="BB134" s="25">
        <f t="shared" si="161"/>
        <v>0</v>
      </c>
    </row>
    <row r="135" spans="1:54" ht="15.6" outlineLevel="2">
      <c r="A135" s="132"/>
      <c r="B135" s="136"/>
      <c r="C135" s="201"/>
      <c r="D135" s="84"/>
      <c r="E135" s="84"/>
      <c r="F135" s="84"/>
      <c r="G135" s="83"/>
      <c r="H135" s="218" t="s">
        <v>573</v>
      </c>
      <c r="I135" s="138"/>
      <c r="J135" s="139"/>
      <c r="K135" s="139"/>
      <c r="L135" s="140" t="str">
        <f>IF(I135&lt;&gt;0,((VLOOKUP(I135,'1. Standard_Cost'!$B$4:$D$9,2)+VLOOKUP(I135,'1. Standard_Cost'!$B$4:$D$9,3))*J135*K135),"0")</f>
        <v>0</v>
      </c>
      <c r="M135" s="140">
        <f>L135*'1. Standard_Cost'!$F$4</f>
        <v>0</v>
      </c>
      <c r="N135" s="141"/>
      <c r="O135" s="141"/>
      <c r="P135" s="141"/>
      <c r="Q135" s="141"/>
      <c r="R135" s="142">
        <f>'1. Standard_Cost'!$B$13*N135*P135</f>
        <v>0</v>
      </c>
      <c r="S135" s="142">
        <f>N135*O135*P135*'1. Standard_Cost'!$C$13</f>
        <v>0</v>
      </c>
      <c r="T135" s="142">
        <f>N135*P135*Q135*'1. Standard_Cost'!$D$13</f>
        <v>0</v>
      </c>
      <c r="U135" s="142">
        <f>N135*O135*'1. Standard_Cost'!$E$13</f>
        <v>0</v>
      </c>
      <c r="V135" s="141"/>
      <c r="W135" s="141"/>
      <c r="X135" s="141"/>
      <c r="Y135" s="142">
        <f>+V135*((X135*'1. Standard_Cost'!$B$17)+(W135*X135*'1. Standard_Cost'!$C$17))</f>
        <v>0</v>
      </c>
      <c r="Z135" s="141"/>
      <c r="AA135" s="141"/>
      <c r="AB135" s="142">
        <f>+Z135*'1. Standard_Cost'!$B$21+AA135*'1. Standard_Cost'!$C$21</f>
        <v>0</v>
      </c>
      <c r="AC135" s="143"/>
      <c r="AD135" s="144"/>
      <c r="AE135" s="142">
        <f>SUM(AD135,AC135,AB135,Y135,U135,T135,S135,R135)*'1. Standard_Cost'!$B$29</f>
        <v>0</v>
      </c>
      <c r="AF135" s="142">
        <f t="shared" si="188"/>
        <v>0</v>
      </c>
      <c r="AG135" s="141"/>
      <c r="AH135" s="141"/>
      <c r="AI135" s="141"/>
      <c r="AJ135" s="145"/>
      <c r="AK135" s="145"/>
      <c r="AL135" s="145"/>
      <c r="AM135" s="142">
        <f>AG135*'1. Standard_Cost'!$B$25+'Incremental_Cost Year 6'!AH135*'1. Standard_Cost'!$C$25+'Incremental_Cost Year 6'!AI135*'1. Standard_Cost'!$D$25+'Incremental_Cost Year 6'!AJ135+'Incremental_Cost Year 6'!AL135+AK135</f>
        <v>0</v>
      </c>
      <c r="AN135" s="142">
        <f>AM135*'1. Standard_Cost'!$C$29</f>
        <v>0</v>
      </c>
      <c r="AO135" s="160"/>
      <c r="AQ135" s="20">
        <f t="shared" si="189"/>
        <v>0</v>
      </c>
      <c r="AR135" s="20">
        <f t="shared" si="190"/>
        <v>0</v>
      </c>
      <c r="AS135" s="20">
        <f t="shared" si="191"/>
        <v>0</v>
      </c>
      <c r="AT135" s="20">
        <f t="shared" si="192"/>
        <v>0</v>
      </c>
      <c r="AU135" s="24"/>
      <c r="AV135" s="24">
        <v>0</v>
      </c>
      <c r="AW135" s="24"/>
      <c r="AX135" s="24"/>
      <c r="AY135" s="24"/>
      <c r="AZ135" s="24"/>
      <c r="BA135" s="24"/>
      <c r="BB135" s="25">
        <f t="shared" si="161"/>
        <v>0</v>
      </c>
    </row>
    <row r="136" spans="1:54" ht="15.6" outlineLevel="1">
      <c r="A136" s="132"/>
      <c r="B136" s="136"/>
      <c r="C136" s="201"/>
      <c r="D136" s="84"/>
      <c r="E136" s="84"/>
      <c r="F136" s="84"/>
      <c r="G136" s="83"/>
      <c r="H136" s="218" t="s">
        <v>575</v>
      </c>
      <c r="I136" s="138"/>
      <c r="J136" s="139"/>
      <c r="K136" s="139"/>
      <c r="L136" s="140" t="str">
        <f>IF(I136&lt;&gt;0,((VLOOKUP(I136,'1. Standard_Cost'!$B$4:$D$9,2)+VLOOKUP(I136,'1. Standard_Cost'!$B$4:$D$9,3))*J136*K136),"0")</f>
        <v>0</v>
      </c>
      <c r="M136" s="140">
        <f>L136*'1. Standard_Cost'!$F$4</f>
        <v>0</v>
      </c>
      <c r="N136" s="141"/>
      <c r="O136" s="141"/>
      <c r="P136" s="141"/>
      <c r="Q136" s="141"/>
      <c r="R136" s="142">
        <f>'1. Standard_Cost'!$B$13*N136*P136</f>
        <v>0</v>
      </c>
      <c r="S136" s="142">
        <f>N136*O136*P136*'1. Standard_Cost'!$C$13</f>
        <v>0</v>
      </c>
      <c r="T136" s="142">
        <f>N136*P136*Q136*'1. Standard_Cost'!$D$13</f>
        <v>0</v>
      </c>
      <c r="U136" s="142">
        <f>N136*O136*'1. Standard_Cost'!$E$13</f>
        <v>0</v>
      </c>
      <c r="V136" s="141"/>
      <c r="W136" s="141"/>
      <c r="X136" s="141"/>
      <c r="Y136" s="142">
        <f>+V136*((X136*'1. Standard_Cost'!$B$17)+(W136*X136*'1. Standard_Cost'!$C$17))</f>
        <v>0</v>
      </c>
      <c r="Z136" s="141"/>
      <c r="AA136" s="141"/>
      <c r="AB136" s="142">
        <f>+Z136*'1. Standard_Cost'!$B$21+AA136*'1. Standard_Cost'!$C$21</f>
        <v>0</v>
      </c>
      <c r="AC136" s="143"/>
      <c r="AD136" s="144"/>
      <c r="AE136" s="142">
        <f>SUM(AD136,AC136,AB136,Y136,U136,T136,S136,R136)*'1. Standard_Cost'!$B$29</f>
        <v>0</v>
      </c>
      <c r="AF136" s="142">
        <f t="shared" si="188"/>
        <v>0</v>
      </c>
      <c r="AG136" s="141"/>
      <c r="AH136" s="141"/>
      <c r="AI136" s="141"/>
      <c r="AJ136" s="145"/>
      <c r="AK136" s="145"/>
      <c r="AL136" s="145"/>
      <c r="AM136" s="142">
        <f>AG136*'1. Standard_Cost'!$B$25+'Incremental_Cost Year 6'!AH136*'1. Standard_Cost'!$C$25+'Incremental_Cost Year 6'!AI136*'1. Standard_Cost'!$D$25+'Incremental_Cost Year 6'!AJ136+'Incremental_Cost Year 6'!AL136+AK136</f>
        <v>0</v>
      </c>
      <c r="AN136" s="142">
        <f>AM136*'1. Standard_Cost'!$C$29</f>
        <v>0</v>
      </c>
      <c r="AO136" s="160"/>
      <c r="AQ136" s="20">
        <f t="shared" si="189"/>
        <v>0</v>
      </c>
      <c r="AR136" s="20">
        <f t="shared" si="190"/>
        <v>0</v>
      </c>
      <c r="AS136" s="20">
        <f t="shared" si="191"/>
        <v>0</v>
      </c>
      <c r="AT136" s="20">
        <f t="shared" si="192"/>
        <v>0</v>
      </c>
      <c r="AU136" s="24"/>
      <c r="AV136" s="24">
        <v>0</v>
      </c>
      <c r="AW136" s="24"/>
      <c r="AX136" s="24"/>
      <c r="AY136" s="24"/>
      <c r="AZ136" s="24"/>
      <c r="BA136" s="24"/>
      <c r="BB136" s="25">
        <f t="shared" si="161"/>
        <v>0</v>
      </c>
    </row>
    <row r="137" spans="1:54" ht="12.75" customHeight="1">
      <c r="A137" s="132"/>
      <c r="B137" s="136"/>
      <c r="C137" s="201"/>
      <c r="D137" s="84"/>
      <c r="E137" s="84"/>
      <c r="F137" s="84"/>
      <c r="G137" s="83"/>
      <c r="H137" s="218" t="s">
        <v>517</v>
      </c>
      <c r="I137" s="138"/>
      <c r="J137" s="139"/>
      <c r="K137" s="139"/>
      <c r="L137" s="140" t="str">
        <f>IF(I137&lt;&gt;0,((VLOOKUP(I137,'1. Standard_Cost'!$B$4:$D$9,2)+VLOOKUP(I137,'1. Standard_Cost'!$B$4:$D$9,3))*J137*K137),"0")</f>
        <v>0</v>
      </c>
      <c r="M137" s="140">
        <f>L137*'1. Standard_Cost'!$F$4</f>
        <v>0</v>
      </c>
      <c r="N137" s="141"/>
      <c r="O137" s="141"/>
      <c r="P137" s="141"/>
      <c r="Q137" s="141"/>
      <c r="R137" s="142">
        <f>'1. Standard_Cost'!$B$13*N137*P137</f>
        <v>0</v>
      </c>
      <c r="S137" s="142">
        <f>N137*O137*P137*'1. Standard_Cost'!$C$13</f>
        <v>0</v>
      </c>
      <c r="T137" s="142">
        <f>N137*P137*Q137*'1. Standard_Cost'!$D$13</f>
        <v>0</v>
      </c>
      <c r="U137" s="142">
        <f>N137*O137*'1. Standard_Cost'!$E$13</f>
        <v>0</v>
      </c>
      <c r="V137" s="141"/>
      <c r="W137" s="141"/>
      <c r="X137" s="141"/>
      <c r="Y137" s="142">
        <f>+V137*((X137*'1. Standard_Cost'!$B$17)+(W137*X137*'1. Standard_Cost'!$C$17))</f>
        <v>0</v>
      </c>
      <c r="Z137" s="141"/>
      <c r="AA137" s="141"/>
      <c r="AB137" s="142">
        <f>+Z137*'1. Standard_Cost'!$B$21+AA137*'1. Standard_Cost'!$C$21</f>
        <v>0</v>
      </c>
      <c r="AC137" s="143"/>
      <c r="AD137" s="144"/>
      <c r="AE137" s="142">
        <f>SUM(AD137,AC137,AB137,Y137,U137,T137,S137,R137)*'1. Standard_Cost'!$B$29</f>
        <v>0</v>
      </c>
      <c r="AF137" s="142">
        <f t="shared" si="188"/>
        <v>0</v>
      </c>
      <c r="AG137" s="141"/>
      <c r="AH137" s="141"/>
      <c r="AI137" s="141"/>
      <c r="AJ137" s="145"/>
      <c r="AK137" s="145"/>
      <c r="AL137" s="145"/>
      <c r="AM137" s="142">
        <f>AG137*'1. Standard_Cost'!$B$25+'Incremental_Cost Year 6'!AH137*'1. Standard_Cost'!$C$25+'Incremental_Cost Year 6'!AI137*'1. Standard_Cost'!$D$25+'Incremental_Cost Year 6'!AJ137+'Incremental_Cost Year 6'!AL137+AK137</f>
        <v>0</v>
      </c>
      <c r="AN137" s="142">
        <f>AM137*'1. Standard_Cost'!$C$29</f>
        <v>0</v>
      </c>
      <c r="AO137" s="160"/>
      <c r="AQ137" s="20">
        <f t="shared" si="189"/>
        <v>0</v>
      </c>
      <c r="AR137" s="20">
        <f t="shared" si="190"/>
        <v>0</v>
      </c>
      <c r="AS137" s="20">
        <f t="shared" si="191"/>
        <v>0</v>
      </c>
      <c r="AT137" s="20">
        <f t="shared" si="192"/>
        <v>0</v>
      </c>
      <c r="AU137" s="24"/>
      <c r="AV137" s="24">
        <v>0</v>
      </c>
      <c r="AW137" s="24"/>
      <c r="AX137" s="24"/>
      <c r="AY137" s="24"/>
      <c r="AZ137" s="24"/>
      <c r="BA137" s="24"/>
      <c r="BB137" s="25">
        <f t="shared" si="161"/>
        <v>0</v>
      </c>
    </row>
    <row r="138" spans="1:54" ht="12.75" customHeight="1">
      <c r="A138" s="132"/>
      <c r="B138" s="136"/>
      <c r="C138" s="201"/>
      <c r="D138" s="84"/>
      <c r="E138" s="84"/>
      <c r="F138" s="84"/>
      <c r="G138" s="83"/>
      <c r="H138" s="218" t="s">
        <v>518</v>
      </c>
      <c r="I138" s="138"/>
      <c r="J138" s="139"/>
      <c r="K138" s="139"/>
      <c r="L138" s="140" t="str">
        <f>IF(I138&lt;&gt;0,((VLOOKUP(I138,'1. Standard_Cost'!$B$4:$D$9,2)+VLOOKUP(I138,'1. Standard_Cost'!$B$4:$D$9,3))*J138*K138),"0")</f>
        <v>0</v>
      </c>
      <c r="M138" s="140">
        <f>L138*'1. Standard_Cost'!$F$4</f>
        <v>0</v>
      </c>
      <c r="N138" s="141"/>
      <c r="O138" s="141"/>
      <c r="P138" s="141"/>
      <c r="Q138" s="141"/>
      <c r="R138" s="142">
        <f>'1. Standard_Cost'!$B$13*N138*P138</f>
        <v>0</v>
      </c>
      <c r="S138" s="142">
        <f>N138*O138*P138*'1. Standard_Cost'!$C$13</f>
        <v>0</v>
      </c>
      <c r="T138" s="142">
        <f>N138*P138*Q138*'1. Standard_Cost'!$D$13</f>
        <v>0</v>
      </c>
      <c r="U138" s="142">
        <f>N138*O138*'1. Standard_Cost'!$E$13</f>
        <v>0</v>
      </c>
      <c r="V138" s="141"/>
      <c r="W138" s="141"/>
      <c r="X138" s="141"/>
      <c r="Y138" s="142">
        <f>+V138*((X138*'1. Standard_Cost'!$B$17)+(W138*X138*'1. Standard_Cost'!$C$17))</f>
        <v>0</v>
      </c>
      <c r="Z138" s="141"/>
      <c r="AA138" s="141"/>
      <c r="AB138" s="142">
        <f>+Z138*'1. Standard_Cost'!$B$21+AA138*'1. Standard_Cost'!$C$21</f>
        <v>0</v>
      </c>
      <c r="AC138" s="143"/>
      <c r="AD138" s="144"/>
      <c r="AE138" s="142">
        <f>SUM(AD138,AC138,AB138,Y138,U138,T138,S138,R138)*'1. Standard_Cost'!$B$29</f>
        <v>0</v>
      </c>
      <c r="AF138" s="142">
        <f t="shared" si="188"/>
        <v>0</v>
      </c>
      <c r="AG138" s="141"/>
      <c r="AH138" s="141"/>
      <c r="AI138" s="141"/>
      <c r="AJ138" s="145"/>
      <c r="AK138" s="145"/>
      <c r="AL138" s="145"/>
      <c r="AM138" s="142">
        <f>AG138*'1. Standard_Cost'!$B$25+'Incremental_Cost Year 6'!AH138*'1. Standard_Cost'!$C$25+'Incremental_Cost Year 6'!AI138*'1. Standard_Cost'!$D$25+'Incremental_Cost Year 6'!AJ138+'Incremental_Cost Year 6'!AL138+AK138</f>
        <v>0</v>
      </c>
      <c r="AN138" s="142">
        <f>AM138*'1. Standard_Cost'!$C$29</f>
        <v>0</v>
      </c>
      <c r="AO138" s="160"/>
      <c r="AQ138" s="20">
        <f t="shared" si="189"/>
        <v>0</v>
      </c>
      <c r="AR138" s="20">
        <f t="shared" si="190"/>
        <v>0</v>
      </c>
      <c r="AS138" s="20">
        <f t="shared" si="191"/>
        <v>0</v>
      </c>
      <c r="AT138" s="20">
        <f t="shared" si="192"/>
        <v>0</v>
      </c>
      <c r="AU138" s="24"/>
      <c r="AV138" s="24">
        <v>0</v>
      </c>
      <c r="AW138" s="24"/>
      <c r="AX138" s="24"/>
      <c r="AY138" s="24"/>
      <c r="AZ138" s="24"/>
      <c r="BA138" s="24"/>
      <c r="BB138" s="25">
        <f t="shared" si="161"/>
        <v>0</v>
      </c>
    </row>
    <row r="139" spans="1:54" ht="15.6" outlineLevel="2">
      <c r="A139" s="132"/>
      <c r="B139" s="136"/>
      <c r="C139" s="201"/>
      <c r="D139" s="86"/>
      <c r="E139" s="86"/>
      <c r="F139" s="86"/>
      <c r="G139" s="157"/>
      <c r="H139" s="219" t="s">
        <v>519</v>
      </c>
      <c r="I139" s="138" t="s">
        <v>4</v>
      </c>
      <c r="J139" s="139">
        <v>0.2</v>
      </c>
      <c r="K139" s="139">
        <v>1</v>
      </c>
      <c r="L139" s="140">
        <f>IF(I139&lt;&gt;0,((VLOOKUP(I139,'1. Standard_Cost'!$B$4:$D$9,2)+VLOOKUP(I139,'1. Standard_Cost'!$B$4:$D$9,3))*J139*K139),"0")</f>
        <v>16150</v>
      </c>
      <c r="M139" s="140">
        <f>L139*'1. Standard_Cost'!$F$4</f>
        <v>2697.05</v>
      </c>
      <c r="N139" s="141"/>
      <c r="O139" s="141"/>
      <c r="P139" s="141"/>
      <c r="Q139" s="141"/>
      <c r="R139" s="142">
        <f>'1. Standard_Cost'!$B$13*N139*P139</f>
        <v>0</v>
      </c>
      <c r="S139" s="142">
        <f>N139*O139*P139*'1. Standard_Cost'!$C$13</f>
        <v>0</v>
      </c>
      <c r="T139" s="142">
        <f>N139*P139*Q139*'1. Standard_Cost'!$D$13</f>
        <v>0</v>
      </c>
      <c r="U139" s="142">
        <f>N139*O139*'1. Standard_Cost'!$E$13</f>
        <v>0</v>
      </c>
      <c r="V139" s="141"/>
      <c r="W139" s="141"/>
      <c r="X139" s="141"/>
      <c r="Y139" s="142">
        <f>+V139*((X139*'1. Standard_Cost'!$B$17)+(W139*X139*'1. Standard_Cost'!$C$17))</f>
        <v>0</v>
      </c>
      <c r="Z139" s="141"/>
      <c r="AA139" s="141"/>
      <c r="AB139" s="142">
        <f>+Z139*'1. Standard_Cost'!$B$21+AA139*'1. Standard_Cost'!$C$21</f>
        <v>0</v>
      </c>
      <c r="AC139" s="143"/>
      <c r="AD139" s="144"/>
      <c r="AE139" s="142">
        <f>SUM(AD139,AC139,AB139,Y139,U139,T139,S139,R139)*'1. Standard_Cost'!$B$29</f>
        <v>0</v>
      </c>
      <c r="AF139" s="142">
        <f t="shared" si="188"/>
        <v>0</v>
      </c>
      <c r="AG139" s="141"/>
      <c r="AH139" s="141"/>
      <c r="AI139" s="141"/>
      <c r="AJ139" s="145"/>
      <c r="AK139" s="145"/>
      <c r="AL139" s="145"/>
      <c r="AM139" s="142">
        <f>AG139*'1. Standard_Cost'!$B$25+'Incremental_Cost Year 6'!AH139*'1. Standard_Cost'!$C$25+'Incremental_Cost Year 6'!AI139*'1. Standard_Cost'!$D$25+'Incremental_Cost Year 6'!AJ139+'Incremental_Cost Year 6'!AL139+AK139</f>
        <v>0</v>
      </c>
      <c r="AN139" s="142">
        <f>AM139*'1. Standard_Cost'!$C$29</f>
        <v>0</v>
      </c>
      <c r="AO139" s="160"/>
      <c r="AQ139" s="20">
        <f t="shared" si="189"/>
        <v>18847.05</v>
      </c>
      <c r="AR139" s="20">
        <f t="shared" si="190"/>
        <v>0</v>
      </c>
      <c r="AS139" s="20">
        <f t="shared" si="191"/>
        <v>0</v>
      </c>
      <c r="AT139" s="20">
        <f t="shared" si="192"/>
        <v>18847.05</v>
      </c>
      <c r="AU139" s="24"/>
      <c r="AV139" s="24">
        <v>0</v>
      </c>
      <c r="AW139" s="24"/>
      <c r="AX139" s="24"/>
      <c r="AY139" s="24"/>
      <c r="AZ139" s="24"/>
      <c r="BA139" s="24"/>
      <c r="BB139" s="25">
        <f t="shared" si="161"/>
        <v>-18847.05</v>
      </c>
    </row>
    <row r="140" spans="1:54" ht="46.8" outlineLevel="2">
      <c r="A140" s="132"/>
      <c r="B140" s="136"/>
      <c r="C140" s="201"/>
      <c r="D140" s="84"/>
      <c r="E140" s="84"/>
      <c r="F140" s="84"/>
      <c r="G140" s="83"/>
      <c r="H140" s="213" t="s">
        <v>451</v>
      </c>
      <c r="I140" s="138"/>
      <c r="J140" s="139"/>
      <c r="K140" s="139"/>
      <c r="L140" s="140" t="str">
        <f>IF(I140&lt;&gt;0,((VLOOKUP(I140,'1. Standard_Cost'!$B$4:$D$9,2)+VLOOKUP(I140,'1. Standard_Cost'!$B$4:$D$9,3))*J140*K140),"0")</f>
        <v>0</v>
      </c>
      <c r="M140" s="140">
        <f>L140*'1. Standard_Cost'!$F$4</f>
        <v>0</v>
      </c>
      <c r="N140" s="141"/>
      <c r="O140" s="141"/>
      <c r="P140" s="141"/>
      <c r="Q140" s="141"/>
      <c r="R140" s="142">
        <f>'1. Standard_Cost'!$B$13*N140*P140</f>
        <v>0</v>
      </c>
      <c r="S140" s="142">
        <f>N140*O140*P140*'1. Standard_Cost'!$C$13</f>
        <v>0</v>
      </c>
      <c r="T140" s="142">
        <f>N140*P140*Q140*'1. Standard_Cost'!$D$13</f>
        <v>0</v>
      </c>
      <c r="U140" s="142">
        <f>N140*O140*'1. Standard_Cost'!$E$13</f>
        <v>0</v>
      </c>
      <c r="V140" s="141"/>
      <c r="W140" s="141"/>
      <c r="X140" s="141"/>
      <c r="Y140" s="142">
        <f>+V140*((X140*'1. Standard_Cost'!$B$17)+(W140*X140*'1. Standard_Cost'!$C$17))</f>
        <v>0</v>
      </c>
      <c r="Z140" s="141"/>
      <c r="AA140" s="141"/>
      <c r="AB140" s="142">
        <f>+Z140*'1. Standard_Cost'!$B$21+AA140*'1. Standard_Cost'!$C$21</f>
        <v>0</v>
      </c>
      <c r="AC140" s="143"/>
      <c r="AD140" s="144"/>
      <c r="AE140" s="142">
        <f>SUM(AD140,AC140,AB140,Y140,U140,T140,S140,R140)*'1. Standard_Cost'!$B$29</f>
        <v>0</v>
      </c>
      <c r="AF140" s="142">
        <f t="shared" si="188"/>
        <v>0</v>
      </c>
      <c r="AG140" s="141"/>
      <c r="AH140" s="141"/>
      <c r="AI140" s="141"/>
      <c r="AJ140" s="145"/>
      <c r="AK140" s="145"/>
      <c r="AL140" s="145"/>
      <c r="AM140" s="142">
        <f>AG140*'1. Standard_Cost'!$B$25+'Incremental_Cost Year 6'!AH140*'1. Standard_Cost'!$C$25+'Incremental_Cost Year 6'!AI140*'1. Standard_Cost'!$D$25+'Incremental_Cost Year 6'!AJ140+'Incremental_Cost Year 6'!AL140+AK140</f>
        <v>0</v>
      </c>
      <c r="AN140" s="142">
        <f>AM140*'1. Standard_Cost'!$C$29</f>
        <v>0</v>
      </c>
      <c r="AO140" s="160"/>
      <c r="AQ140" s="20">
        <f t="shared" si="189"/>
        <v>0</v>
      </c>
      <c r="AR140" s="20">
        <f t="shared" si="190"/>
        <v>0</v>
      </c>
      <c r="AS140" s="20">
        <f t="shared" si="191"/>
        <v>0</v>
      </c>
      <c r="AT140" s="20">
        <f t="shared" si="192"/>
        <v>0</v>
      </c>
      <c r="AU140" s="24"/>
      <c r="AV140" s="24"/>
      <c r="AW140" s="24"/>
      <c r="AX140" s="24"/>
      <c r="AY140" s="24"/>
      <c r="AZ140" s="24"/>
      <c r="BA140" s="24"/>
      <c r="BB140" s="25">
        <f t="shared" si="161"/>
        <v>0</v>
      </c>
    </row>
    <row r="141" spans="1:54" ht="15.6" outlineLevel="2">
      <c r="A141" s="132"/>
      <c r="B141" s="136"/>
      <c r="C141" s="201"/>
      <c r="D141" s="84"/>
      <c r="E141" s="84"/>
      <c r="F141" s="84"/>
      <c r="G141" s="83"/>
      <c r="H141" s="209" t="s">
        <v>515</v>
      </c>
      <c r="I141" s="138"/>
      <c r="J141" s="139"/>
      <c r="K141" s="139"/>
      <c r="L141" s="140" t="str">
        <f>IF(I141&lt;&gt;0,((VLOOKUP(I141,'1. Standard_Cost'!$B$4:$D$9,2)+VLOOKUP(I141,'1. Standard_Cost'!$B$4:$D$9,3))*J141*K141),"0")</f>
        <v>0</v>
      </c>
      <c r="M141" s="140">
        <f>L141*'1. Standard_Cost'!$F$4</f>
        <v>0</v>
      </c>
      <c r="N141" s="141"/>
      <c r="O141" s="141"/>
      <c r="P141" s="141"/>
      <c r="Q141" s="141"/>
      <c r="R141" s="142">
        <f>'1. Standard_Cost'!$B$13*N141*P141</f>
        <v>0</v>
      </c>
      <c r="S141" s="142">
        <f>N141*O141*P141*'1. Standard_Cost'!$C$13</f>
        <v>0</v>
      </c>
      <c r="T141" s="142">
        <f>N141*P141*Q141*'1. Standard_Cost'!$D$13</f>
        <v>0</v>
      </c>
      <c r="U141" s="142">
        <f>N141*O141*'1. Standard_Cost'!$E$13</f>
        <v>0</v>
      </c>
      <c r="V141" s="141"/>
      <c r="W141" s="141"/>
      <c r="X141" s="141"/>
      <c r="Y141" s="142">
        <f>+V141*((X141*'1. Standard_Cost'!$B$17)+(W141*X141*'1. Standard_Cost'!$C$17))</f>
        <v>0</v>
      </c>
      <c r="Z141" s="141"/>
      <c r="AA141" s="141"/>
      <c r="AB141" s="142">
        <f>+Z141*'1. Standard_Cost'!$B$21+AA141*'1. Standard_Cost'!$C$21</f>
        <v>0</v>
      </c>
      <c r="AC141" s="143"/>
      <c r="AD141" s="144"/>
      <c r="AE141" s="142">
        <f>SUM(AD141,AC141,AB141,Y141,U141,T141,S141,R141)*'1. Standard_Cost'!$B$29</f>
        <v>0</v>
      </c>
      <c r="AF141" s="142">
        <f t="shared" si="188"/>
        <v>0</v>
      </c>
      <c r="AG141" s="141"/>
      <c r="AH141" s="141"/>
      <c r="AI141" s="141"/>
      <c r="AJ141" s="145"/>
      <c r="AK141" s="145"/>
      <c r="AL141" s="145"/>
      <c r="AM141" s="142">
        <f>AG141*'1. Standard_Cost'!$B$25+'Incremental_Cost Year 6'!AH141*'1. Standard_Cost'!$C$25+'Incremental_Cost Year 6'!AI141*'1. Standard_Cost'!$D$25+'Incremental_Cost Year 6'!AJ141+'Incremental_Cost Year 6'!AL141+AK141</f>
        <v>0</v>
      </c>
      <c r="AN141" s="142">
        <f>AM141*'1. Standard_Cost'!$C$29</f>
        <v>0</v>
      </c>
      <c r="AO141" s="160"/>
      <c r="AQ141" s="20">
        <f t="shared" si="189"/>
        <v>0</v>
      </c>
      <c r="AR141" s="20">
        <f t="shared" si="190"/>
        <v>0</v>
      </c>
      <c r="AS141" s="20">
        <f t="shared" si="191"/>
        <v>0</v>
      </c>
      <c r="AT141" s="20">
        <f t="shared" si="192"/>
        <v>0</v>
      </c>
      <c r="AU141" s="24"/>
      <c r="AV141" s="24">
        <v>0</v>
      </c>
      <c r="AW141" s="24"/>
      <c r="AX141" s="24"/>
      <c r="AY141" s="24"/>
      <c r="AZ141" s="24"/>
      <c r="BA141" s="24"/>
      <c r="BB141" s="25">
        <f t="shared" si="161"/>
        <v>0</v>
      </c>
    </row>
    <row r="142" spans="1:54" ht="15.6" outlineLevel="2">
      <c r="A142" s="132"/>
      <c r="B142" s="136"/>
      <c r="C142" s="201"/>
      <c r="D142" s="84"/>
      <c r="E142" s="84"/>
      <c r="F142" s="84"/>
      <c r="G142" s="83"/>
      <c r="H142" s="209" t="s">
        <v>520</v>
      </c>
      <c r="I142" s="138"/>
      <c r="J142" s="139"/>
      <c r="K142" s="139"/>
      <c r="L142" s="140" t="str">
        <f>IF(I142&lt;&gt;0,((VLOOKUP(I142,'1. Standard_Cost'!$B$4:$D$9,2)+VLOOKUP(I142,'1. Standard_Cost'!$B$4:$D$9,3))*J142*K142),"0")</f>
        <v>0</v>
      </c>
      <c r="M142" s="140">
        <f>L142*'1. Standard_Cost'!$F$4</f>
        <v>0</v>
      </c>
      <c r="N142" s="141"/>
      <c r="O142" s="141"/>
      <c r="P142" s="141"/>
      <c r="Q142" s="141"/>
      <c r="R142" s="142">
        <f>'1. Standard_Cost'!$B$13*N142*P142</f>
        <v>0</v>
      </c>
      <c r="S142" s="142">
        <f>N142*O142*P142*'1. Standard_Cost'!$C$13</f>
        <v>0</v>
      </c>
      <c r="T142" s="142">
        <f>N142*P142*Q142*'1. Standard_Cost'!$D$13</f>
        <v>0</v>
      </c>
      <c r="U142" s="142">
        <f>N142*O142*'1. Standard_Cost'!$E$13</f>
        <v>0</v>
      </c>
      <c r="V142" s="141"/>
      <c r="W142" s="141"/>
      <c r="X142" s="141"/>
      <c r="Y142" s="142">
        <f>+V142*((X142*'1. Standard_Cost'!$B$17)+(W142*X142*'1. Standard_Cost'!$C$17))</f>
        <v>0</v>
      </c>
      <c r="Z142" s="141"/>
      <c r="AA142" s="141"/>
      <c r="AB142" s="142">
        <f>+Z142*'1. Standard_Cost'!$B$21+AA142*'1. Standard_Cost'!$C$21</f>
        <v>0</v>
      </c>
      <c r="AC142" s="143"/>
      <c r="AD142" s="144"/>
      <c r="AE142" s="142">
        <f>SUM(AD142,AC142,AB142,Y142,U142,T142,S142,R142)*'1. Standard_Cost'!$B$29</f>
        <v>0</v>
      </c>
      <c r="AF142" s="142">
        <f t="shared" si="188"/>
        <v>0</v>
      </c>
      <c r="AG142" s="141"/>
      <c r="AH142" s="141"/>
      <c r="AI142" s="141"/>
      <c r="AJ142" s="145"/>
      <c r="AK142" s="145"/>
      <c r="AL142" s="145"/>
      <c r="AM142" s="142">
        <f>AG142*'1. Standard_Cost'!$B$25+'Incremental_Cost Year 6'!AH142*'1. Standard_Cost'!$C$25+'Incremental_Cost Year 6'!AI142*'1. Standard_Cost'!$D$25+'Incremental_Cost Year 6'!AJ142+'Incremental_Cost Year 6'!AL142+AK142</f>
        <v>0</v>
      </c>
      <c r="AN142" s="142">
        <f>AM142*'1. Standard_Cost'!$C$29</f>
        <v>0</v>
      </c>
      <c r="AO142" s="160"/>
      <c r="AQ142" s="20">
        <f t="shared" si="189"/>
        <v>0</v>
      </c>
      <c r="AR142" s="20">
        <f t="shared" si="190"/>
        <v>0</v>
      </c>
      <c r="AS142" s="20">
        <f t="shared" si="191"/>
        <v>0</v>
      </c>
      <c r="AT142" s="20">
        <f t="shared" si="192"/>
        <v>0</v>
      </c>
      <c r="AU142" s="24"/>
      <c r="AV142" s="24">
        <v>0</v>
      </c>
      <c r="AW142" s="24"/>
      <c r="AX142" s="24"/>
      <c r="AY142" s="24"/>
      <c r="AZ142" s="24"/>
      <c r="BA142" s="24"/>
      <c r="BB142" s="25">
        <f t="shared" si="161"/>
        <v>0</v>
      </c>
    </row>
    <row r="143" spans="1:54" ht="15.6" outlineLevel="1">
      <c r="A143" s="132"/>
      <c r="B143" s="136"/>
      <c r="C143" s="201"/>
      <c r="D143" s="84"/>
      <c r="E143" s="84"/>
      <c r="F143" s="84"/>
      <c r="G143" s="83"/>
      <c r="H143" s="209" t="s">
        <v>516</v>
      </c>
      <c r="I143" s="138"/>
      <c r="J143" s="139"/>
      <c r="K143" s="139"/>
      <c r="L143" s="140" t="str">
        <f>IF(I143&lt;&gt;0,((VLOOKUP(I143,'1. Standard_Cost'!$B$4:$D$9,2)+VLOOKUP(I143,'1. Standard_Cost'!$B$4:$D$9,3))*J143*K143),"0")</f>
        <v>0</v>
      </c>
      <c r="M143" s="140">
        <f>L143*'1. Standard_Cost'!$F$4</f>
        <v>0</v>
      </c>
      <c r="N143" s="141"/>
      <c r="O143" s="141"/>
      <c r="P143" s="141"/>
      <c r="Q143" s="141"/>
      <c r="R143" s="142">
        <f>'1. Standard_Cost'!$B$13*N143*P143</f>
        <v>0</v>
      </c>
      <c r="S143" s="142">
        <f>N143*O143*P143*'1. Standard_Cost'!$C$13</f>
        <v>0</v>
      </c>
      <c r="T143" s="142">
        <f>N143*P143*Q143*'1. Standard_Cost'!$D$13</f>
        <v>0</v>
      </c>
      <c r="U143" s="142">
        <f>N143*O143*'1. Standard_Cost'!$E$13</f>
        <v>0</v>
      </c>
      <c r="V143" s="141"/>
      <c r="W143" s="141"/>
      <c r="X143" s="141"/>
      <c r="Y143" s="142">
        <f>+V143*((X143*'1. Standard_Cost'!$B$17)+(W143*X143*'1. Standard_Cost'!$C$17))</f>
        <v>0</v>
      </c>
      <c r="Z143" s="141"/>
      <c r="AA143" s="141"/>
      <c r="AB143" s="142">
        <f>+Z143*'1. Standard_Cost'!$B$21+AA143*'1. Standard_Cost'!$C$21</f>
        <v>0</v>
      </c>
      <c r="AC143" s="143"/>
      <c r="AD143" s="144"/>
      <c r="AE143" s="142">
        <f>SUM(AD143,AC143,AB143,Y143,U143,T143,S143,R143)*'1. Standard_Cost'!$B$29</f>
        <v>0</v>
      </c>
      <c r="AF143" s="142">
        <f t="shared" si="188"/>
        <v>0</v>
      </c>
      <c r="AG143" s="141"/>
      <c r="AH143" s="141"/>
      <c r="AI143" s="141"/>
      <c r="AJ143" s="145"/>
      <c r="AK143" s="145"/>
      <c r="AL143" s="145"/>
      <c r="AM143" s="142">
        <f>AG143*'1. Standard_Cost'!$B$25+'Incremental_Cost Year 6'!AH143*'1. Standard_Cost'!$C$25+'Incremental_Cost Year 6'!AI143*'1. Standard_Cost'!$D$25+'Incremental_Cost Year 6'!AJ143+'Incremental_Cost Year 6'!AL143+AK143</f>
        <v>0</v>
      </c>
      <c r="AN143" s="142">
        <f>AM143*'1. Standard_Cost'!$C$29</f>
        <v>0</v>
      </c>
      <c r="AO143" s="160"/>
      <c r="AQ143" s="20">
        <f t="shared" si="189"/>
        <v>0</v>
      </c>
      <c r="AR143" s="20">
        <f t="shared" si="190"/>
        <v>0</v>
      </c>
      <c r="AS143" s="20">
        <f t="shared" si="191"/>
        <v>0</v>
      </c>
      <c r="AT143" s="20">
        <f t="shared" si="192"/>
        <v>0</v>
      </c>
      <c r="AU143" s="24"/>
      <c r="AV143" s="24">
        <v>0</v>
      </c>
      <c r="AW143" s="24"/>
      <c r="AX143" s="24"/>
      <c r="AY143" s="24"/>
      <c r="AZ143" s="24"/>
      <c r="BA143" s="24"/>
      <c r="BB143" s="25">
        <f t="shared" si="161"/>
        <v>0</v>
      </c>
    </row>
    <row r="144" spans="1:54" ht="15.6" outlineLevel="2">
      <c r="A144" s="132"/>
      <c r="B144" s="136"/>
      <c r="C144" s="201"/>
      <c r="D144" s="84"/>
      <c r="E144" s="84"/>
      <c r="F144" s="84"/>
      <c r="G144" s="83"/>
      <c r="H144" s="209" t="s">
        <v>517</v>
      </c>
      <c r="I144" s="138"/>
      <c r="J144" s="139"/>
      <c r="K144" s="139"/>
      <c r="L144" s="140" t="str">
        <f>IF(I144&lt;&gt;0,((VLOOKUP(I144,'1. Standard_Cost'!$B$4:$D$9,2)+VLOOKUP(I144,'1. Standard_Cost'!$B$4:$D$9,3))*J144*K144),"0")</f>
        <v>0</v>
      </c>
      <c r="M144" s="140">
        <f>L144*'1. Standard_Cost'!$F$4</f>
        <v>0</v>
      </c>
      <c r="N144" s="141"/>
      <c r="O144" s="141"/>
      <c r="P144" s="141"/>
      <c r="Q144" s="141"/>
      <c r="R144" s="142">
        <f>'1. Standard_Cost'!$B$13*N144*P144</f>
        <v>0</v>
      </c>
      <c r="S144" s="142">
        <f>N144*O144*P144*'1. Standard_Cost'!$C$13</f>
        <v>0</v>
      </c>
      <c r="T144" s="142">
        <f>N144*P144*Q144*'1. Standard_Cost'!$D$13</f>
        <v>0</v>
      </c>
      <c r="U144" s="142">
        <f>N144*O144*'1. Standard_Cost'!$E$13</f>
        <v>0</v>
      </c>
      <c r="V144" s="141"/>
      <c r="W144" s="141"/>
      <c r="X144" s="141"/>
      <c r="Y144" s="142">
        <f>+V144*((X144*'1. Standard_Cost'!$B$17)+(W144*X144*'1. Standard_Cost'!$C$17))</f>
        <v>0</v>
      </c>
      <c r="Z144" s="141"/>
      <c r="AA144" s="141"/>
      <c r="AB144" s="142">
        <f>+Z144*'1. Standard_Cost'!$B$21+AA144*'1. Standard_Cost'!$C$21</f>
        <v>0</v>
      </c>
      <c r="AC144" s="143"/>
      <c r="AD144" s="144"/>
      <c r="AE144" s="142">
        <f>SUM(AD144,AC144,AB144,Y144,U144,T144,S144,R144)*'1. Standard_Cost'!$B$29</f>
        <v>0</v>
      </c>
      <c r="AF144" s="142">
        <f t="shared" si="188"/>
        <v>0</v>
      </c>
      <c r="AG144" s="141"/>
      <c r="AH144" s="141"/>
      <c r="AI144" s="141"/>
      <c r="AJ144" s="145"/>
      <c r="AK144" s="145"/>
      <c r="AL144" s="145"/>
      <c r="AM144" s="142">
        <f>AG144*'1. Standard_Cost'!$B$25+'Incremental_Cost Year 6'!AH144*'1. Standard_Cost'!$C$25+'Incremental_Cost Year 6'!AI144*'1. Standard_Cost'!$D$25+'Incremental_Cost Year 6'!AJ144+'Incremental_Cost Year 6'!AL144+AK144</f>
        <v>0</v>
      </c>
      <c r="AN144" s="142">
        <f>AM144*'1. Standard_Cost'!$C$29</f>
        <v>0</v>
      </c>
      <c r="AO144" s="160"/>
      <c r="AQ144" s="20">
        <f t="shared" si="189"/>
        <v>0</v>
      </c>
      <c r="AR144" s="20">
        <f t="shared" si="190"/>
        <v>0</v>
      </c>
      <c r="AS144" s="20">
        <f t="shared" si="191"/>
        <v>0</v>
      </c>
      <c r="AT144" s="20">
        <f t="shared" si="192"/>
        <v>0</v>
      </c>
      <c r="AU144" s="24"/>
      <c r="AV144" s="24">
        <v>0</v>
      </c>
      <c r="AW144" s="24"/>
      <c r="AX144" s="24"/>
      <c r="AY144" s="24"/>
      <c r="AZ144" s="24"/>
      <c r="BA144" s="24"/>
      <c r="BB144" s="25">
        <f t="shared" si="161"/>
        <v>0</v>
      </c>
    </row>
    <row r="145" spans="1:54" ht="15.6" outlineLevel="2">
      <c r="A145" s="132"/>
      <c r="B145" s="136"/>
      <c r="C145" s="201"/>
      <c r="D145" s="84"/>
      <c r="E145" s="84"/>
      <c r="F145" s="84"/>
      <c r="G145" s="83"/>
      <c r="H145" s="209" t="s">
        <v>518</v>
      </c>
      <c r="I145" s="138"/>
      <c r="J145" s="139"/>
      <c r="K145" s="139"/>
      <c r="L145" s="140" t="str">
        <f>IF(I145&lt;&gt;0,((VLOOKUP(I145,'1. Standard_Cost'!$B$4:$D$9,2)+VLOOKUP(I145,'1. Standard_Cost'!$B$4:$D$9,3))*J145*K145),"0")</f>
        <v>0</v>
      </c>
      <c r="M145" s="140">
        <f>L145*'1. Standard_Cost'!$F$4</f>
        <v>0</v>
      </c>
      <c r="N145" s="141"/>
      <c r="O145" s="141"/>
      <c r="P145" s="141"/>
      <c r="Q145" s="141"/>
      <c r="R145" s="142">
        <f>'1. Standard_Cost'!$B$13*N145*P145</f>
        <v>0</v>
      </c>
      <c r="S145" s="142">
        <f>N145*O145*P145*'1. Standard_Cost'!$C$13</f>
        <v>0</v>
      </c>
      <c r="T145" s="142">
        <f>N145*P145*Q145*'1. Standard_Cost'!$D$13</f>
        <v>0</v>
      </c>
      <c r="U145" s="142">
        <f>N145*O145*'1. Standard_Cost'!$E$13</f>
        <v>0</v>
      </c>
      <c r="V145" s="141"/>
      <c r="W145" s="141"/>
      <c r="X145" s="141"/>
      <c r="Y145" s="142">
        <f>+V145*((X145*'1. Standard_Cost'!$B$17)+(W145*X145*'1. Standard_Cost'!$C$17))</f>
        <v>0</v>
      </c>
      <c r="Z145" s="141"/>
      <c r="AA145" s="141"/>
      <c r="AB145" s="142">
        <f>+Z145*'1. Standard_Cost'!$B$21+AA145*'1. Standard_Cost'!$C$21</f>
        <v>0</v>
      </c>
      <c r="AC145" s="143"/>
      <c r="AD145" s="144"/>
      <c r="AE145" s="142">
        <f>SUM(AD145,AC145,AB145,Y145,U145,T145,S145,R145)*'1. Standard_Cost'!$B$29</f>
        <v>0</v>
      </c>
      <c r="AF145" s="142">
        <f t="shared" si="188"/>
        <v>0</v>
      </c>
      <c r="AG145" s="141"/>
      <c r="AH145" s="141"/>
      <c r="AI145" s="141"/>
      <c r="AJ145" s="145"/>
      <c r="AK145" s="145"/>
      <c r="AL145" s="145"/>
      <c r="AM145" s="142">
        <f>AG145*'1. Standard_Cost'!$B$25+'Incremental_Cost Year 6'!AH145*'1. Standard_Cost'!$C$25+'Incremental_Cost Year 6'!AI145*'1. Standard_Cost'!$D$25+'Incremental_Cost Year 6'!AJ145+'Incremental_Cost Year 6'!AL145+AK145</f>
        <v>0</v>
      </c>
      <c r="AN145" s="142">
        <f>AM145*'1. Standard_Cost'!$C$29</f>
        <v>0</v>
      </c>
      <c r="AO145" s="160"/>
      <c r="AQ145" s="20">
        <f t="shared" si="189"/>
        <v>0</v>
      </c>
      <c r="AR145" s="20">
        <f t="shared" si="190"/>
        <v>0</v>
      </c>
      <c r="AS145" s="20">
        <f t="shared" si="191"/>
        <v>0</v>
      </c>
      <c r="AT145" s="20">
        <f t="shared" si="192"/>
        <v>0</v>
      </c>
      <c r="AU145" s="24"/>
      <c r="AV145" s="24">
        <v>0</v>
      </c>
      <c r="AW145" s="24"/>
      <c r="AX145" s="24"/>
      <c r="AY145" s="24"/>
      <c r="AZ145" s="24"/>
      <c r="BA145" s="24"/>
      <c r="BB145" s="25">
        <f t="shared" si="161"/>
        <v>0</v>
      </c>
    </row>
    <row r="146" spans="1:54" ht="15.6" outlineLevel="2">
      <c r="A146" s="132"/>
      <c r="B146" s="136"/>
      <c r="C146" s="201"/>
      <c r="D146" s="84"/>
      <c r="E146" s="84"/>
      <c r="F146" s="84"/>
      <c r="G146" s="83"/>
      <c r="H146" s="209" t="s">
        <v>519</v>
      </c>
      <c r="I146" s="138"/>
      <c r="J146" s="139"/>
      <c r="K146" s="139"/>
      <c r="L146" s="140" t="str">
        <f>IF(I146&lt;&gt;0,((VLOOKUP(I146,'1. Standard_Cost'!$B$4:$D$9,2)+VLOOKUP(I146,'1. Standard_Cost'!$B$4:$D$9,3))*J146*K146),"0")</f>
        <v>0</v>
      </c>
      <c r="M146" s="140">
        <f>L146*'1. Standard_Cost'!$F$4</f>
        <v>0</v>
      </c>
      <c r="N146" s="141"/>
      <c r="O146" s="141"/>
      <c r="P146" s="141"/>
      <c r="Q146" s="141"/>
      <c r="R146" s="142">
        <f>'1. Standard_Cost'!$B$13*N146*P146</f>
        <v>0</v>
      </c>
      <c r="S146" s="142">
        <f>N146*O146*P146*'1. Standard_Cost'!$C$13</f>
        <v>0</v>
      </c>
      <c r="T146" s="142">
        <f>N146*P146*Q146*'1. Standard_Cost'!$D$13</f>
        <v>0</v>
      </c>
      <c r="U146" s="142">
        <f>N146*O146*'1. Standard_Cost'!$E$13</f>
        <v>0</v>
      </c>
      <c r="V146" s="141"/>
      <c r="W146" s="141"/>
      <c r="X146" s="141"/>
      <c r="Y146" s="142">
        <f>+V146*((X146*'1. Standard_Cost'!$B$17)+(W146*X146*'1. Standard_Cost'!$C$17))</f>
        <v>0</v>
      </c>
      <c r="Z146" s="141"/>
      <c r="AA146" s="141"/>
      <c r="AB146" s="142">
        <f>+Z146*'1. Standard_Cost'!$B$21+AA146*'1. Standard_Cost'!$C$21</f>
        <v>0</v>
      </c>
      <c r="AC146" s="143"/>
      <c r="AD146" s="144"/>
      <c r="AE146" s="142">
        <f>SUM(AD146,AC146,AB146,Y146,U146,T146,S146,R146)*'1. Standard_Cost'!$B$29</f>
        <v>0</v>
      </c>
      <c r="AF146" s="142">
        <f t="shared" si="188"/>
        <v>0</v>
      </c>
      <c r="AG146" s="141"/>
      <c r="AH146" s="141"/>
      <c r="AI146" s="141"/>
      <c r="AJ146" s="145"/>
      <c r="AK146" s="145"/>
      <c r="AL146" s="145"/>
      <c r="AM146" s="142">
        <f>AG146*'1. Standard_Cost'!$B$25+'Incremental_Cost Year 6'!AH146*'1. Standard_Cost'!$C$25+'Incremental_Cost Year 6'!AI146*'1. Standard_Cost'!$D$25+'Incremental_Cost Year 6'!AJ146+'Incremental_Cost Year 6'!AL146+AK146</f>
        <v>0</v>
      </c>
      <c r="AN146" s="142">
        <f>AM146*'1. Standard_Cost'!$C$29</f>
        <v>0</v>
      </c>
      <c r="AO146" s="160"/>
      <c r="AQ146" s="20">
        <f t="shared" si="189"/>
        <v>0</v>
      </c>
      <c r="AR146" s="20">
        <f t="shared" si="190"/>
        <v>0</v>
      </c>
      <c r="AS146" s="20">
        <f t="shared" si="191"/>
        <v>0</v>
      </c>
      <c r="AT146" s="20">
        <f t="shared" si="192"/>
        <v>0</v>
      </c>
      <c r="AU146" s="24"/>
      <c r="AV146" s="24">
        <v>0</v>
      </c>
      <c r="AW146" s="24"/>
      <c r="AX146" s="24"/>
      <c r="AY146" s="24"/>
      <c r="AZ146" s="24"/>
      <c r="BA146" s="24"/>
      <c r="BB146" s="25">
        <f t="shared" si="161"/>
        <v>0</v>
      </c>
    </row>
    <row r="147" spans="1:54" ht="27.6" outlineLevel="1">
      <c r="A147" s="132"/>
      <c r="B147" s="136"/>
      <c r="C147" s="203"/>
      <c r="D147" s="46" t="s">
        <v>581</v>
      </c>
      <c r="E147" s="86" t="s">
        <v>424</v>
      </c>
      <c r="F147" s="88" t="s">
        <v>438</v>
      </c>
      <c r="G147" s="89" t="s">
        <v>434</v>
      </c>
      <c r="H147" s="180" t="s">
        <v>425</v>
      </c>
      <c r="I147" s="146"/>
      <c r="J147" s="146"/>
      <c r="K147" s="146"/>
      <c r="L147" s="147">
        <f>SUM(L130:L146)</f>
        <v>272935</v>
      </c>
      <c r="M147" s="147">
        <f>SUM(M130:M146)</f>
        <v>45580.145000000004</v>
      </c>
      <c r="N147" s="147"/>
      <c r="O147" s="146"/>
      <c r="P147" s="146"/>
      <c r="Q147" s="146"/>
      <c r="R147" s="147">
        <f t="shared" ref="R147:U147" si="193">SUM(R130:R146)</f>
        <v>0</v>
      </c>
      <c r="S147" s="147">
        <f t="shared" si="193"/>
        <v>0</v>
      </c>
      <c r="T147" s="147">
        <f t="shared" si="193"/>
        <v>0</v>
      </c>
      <c r="U147" s="147">
        <f t="shared" si="193"/>
        <v>0</v>
      </c>
      <c r="V147" s="146"/>
      <c r="W147" s="146"/>
      <c r="X147" s="146"/>
      <c r="Y147" s="147">
        <f>SUM(Y130:Y146)</f>
        <v>0</v>
      </c>
      <c r="Z147" s="146"/>
      <c r="AA147" s="146"/>
      <c r="AB147" s="147">
        <f t="shared" ref="AB147:AF147" si="194">SUM(AB130:AB146)</f>
        <v>0</v>
      </c>
      <c r="AC147" s="147">
        <f t="shared" si="194"/>
        <v>45000</v>
      </c>
      <c r="AD147" s="147">
        <f t="shared" si="194"/>
        <v>0</v>
      </c>
      <c r="AE147" s="147">
        <f t="shared" si="194"/>
        <v>9000</v>
      </c>
      <c r="AF147" s="147">
        <f t="shared" si="194"/>
        <v>54000</v>
      </c>
      <c r="AG147" s="146"/>
      <c r="AH147" s="146"/>
      <c r="AI147" s="146"/>
      <c r="AJ147" s="147">
        <f t="shared" ref="AJ147:AN147" si="195">SUM(AJ130:AJ146)</f>
        <v>0</v>
      </c>
      <c r="AK147" s="147">
        <f t="shared" si="195"/>
        <v>0</v>
      </c>
      <c r="AL147" s="147">
        <f t="shared" si="195"/>
        <v>0</v>
      </c>
      <c r="AM147" s="147">
        <f t="shared" si="195"/>
        <v>0</v>
      </c>
      <c r="AN147" s="147">
        <f t="shared" si="195"/>
        <v>0</v>
      </c>
      <c r="AO147" s="166"/>
      <c r="AP147" s="32"/>
      <c r="AQ147" s="147">
        <f t="shared" ref="AQ147:BB147" si="196">SUM(AQ130:AQ146)</f>
        <v>318515.14499999996</v>
      </c>
      <c r="AR147" s="147">
        <f t="shared" si="196"/>
        <v>54000</v>
      </c>
      <c r="AS147" s="147">
        <f t="shared" si="196"/>
        <v>0</v>
      </c>
      <c r="AT147" s="147">
        <f t="shared" si="196"/>
        <v>372515.14499999996</v>
      </c>
      <c r="AU147" s="147">
        <f t="shared" si="196"/>
        <v>353668.09499999997</v>
      </c>
      <c r="AV147" s="147">
        <f t="shared" si="196"/>
        <v>0</v>
      </c>
      <c r="AW147" s="147">
        <f t="shared" si="196"/>
        <v>0</v>
      </c>
      <c r="AX147" s="147">
        <f t="shared" si="196"/>
        <v>0</v>
      </c>
      <c r="AY147" s="147">
        <f t="shared" si="196"/>
        <v>0</v>
      </c>
      <c r="AZ147" s="147">
        <f t="shared" si="196"/>
        <v>0</v>
      </c>
      <c r="BA147" s="147">
        <f t="shared" si="196"/>
        <v>0</v>
      </c>
      <c r="BB147" s="147">
        <f t="shared" si="196"/>
        <v>-18847.05</v>
      </c>
    </row>
    <row r="148" spans="1:54" s="14" customFormat="1">
      <c r="A148" s="135"/>
      <c r="B148" s="226" t="s">
        <v>426</v>
      </c>
      <c r="C148" s="227"/>
      <c r="D148" s="227"/>
      <c r="E148" s="228"/>
      <c r="F148" s="56"/>
      <c r="G148" s="56"/>
      <c r="H148" s="56" t="s">
        <v>300</v>
      </c>
      <c r="I148" s="62"/>
      <c r="J148" s="62"/>
      <c r="K148" s="62"/>
      <c r="L148" s="63">
        <f>SUM(L149,L170)</f>
        <v>1900475</v>
      </c>
      <c r="M148" s="63">
        <f>SUM(M149,M170)</f>
        <v>317379.32500000007</v>
      </c>
      <c r="N148" s="62"/>
      <c r="O148" s="62"/>
      <c r="P148" s="62"/>
      <c r="Q148" s="62"/>
      <c r="R148" s="63">
        <f>SUM(R149,R170)</f>
        <v>60000</v>
      </c>
      <c r="S148" s="63">
        <f>SUM(S149,S170)</f>
        <v>90000</v>
      </c>
      <c r="T148" s="63">
        <f>SUM(T149,T170)</f>
        <v>0</v>
      </c>
      <c r="U148" s="63">
        <f>SUM(U149,U170)</f>
        <v>0</v>
      </c>
      <c r="V148" s="62"/>
      <c r="W148" s="62"/>
      <c r="X148" s="62"/>
      <c r="Y148" s="63">
        <f>SUM(Y149,Y170)</f>
        <v>0</v>
      </c>
      <c r="Z148" s="62"/>
      <c r="AA148" s="62"/>
      <c r="AB148" s="63">
        <f>SUM(AB149,AB170)</f>
        <v>817000</v>
      </c>
      <c r="AC148" s="63">
        <f>SUM(AC149,AC170)</f>
        <v>4028000</v>
      </c>
      <c r="AD148" s="63">
        <f>SUM(AD149,AD170)</f>
        <v>0</v>
      </c>
      <c r="AE148" s="63">
        <f>SUM(AE149,AE170)</f>
        <v>999000</v>
      </c>
      <c r="AF148" s="63">
        <f>SUM(AF149,AF170)</f>
        <v>5994000</v>
      </c>
      <c r="AG148" s="62"/>
      <c r="AH148" s="62"/>
      <c r="AI148" s="62"/>
      <c r="AJ148" s="63">
        <f>SUM(AJ149,AJ170)</f>
        <v>0</v>
      </c>
      <c r="AK148" s="63">
        <f>SUM(AK149,AK170)</f>
        <v>0</v>
      </c>
      <c r="AL148" s="63">
        <f>SUM(AL149,AL170)</f>
        <v>0</v>
      </c>
      <c r="AM148" s="63">
        <f>SUM(AM149,AM170)</f>
        <v>0</v>
      </c>
      <c r="AN148" s="63">
        <f>SUM(AN149,AN170)</f>
        <v>0</v>
      </c>
      <c r="AO148" s="164"/>
      <c r="AQ148" s="63">
        <f t="shared" ref="AQ148:BB148" si="197">SUM(AQ149,AQ170)</f>
        <v>2217854.3249999997</v>
      </c>
      <c r="AR148" s="63">
        <f t="shared" si="197"/>
        <v>5994000</v>
      </c>
      <c r="AS148" s="63">
        <f t="shared" si="197"/>
        <v>0</v>
      </c>
      <c r="AT148" s="63">
        <f t="shared" si="197"/>
        <v>8211854.3250000011</v>
      </c>
      <c r="AU148" s="63">
        <f t="shared" si="197"/>
        <v>3969854.3250000002</v>
      </c>
      <c r="AV148" s="63">
        <f t="shared" si="197"/>
        <v>889200</v>
      </c>
      <c r="AW148" s="63">
        <f t="shared" si="197"/>
        <v>0</v>
      </c>
      <c r="AX148" s="63">
        <f t="shared" si="197"/>
        <v>0</v>
      </c>
      <c r="AY148" s="63">
        <f t="shared" si="197"/>
        <v>0</v>
      </c>
      <c r="AZ148" s="63">
        <f t="shared" si="197"/>
        <v>0</v>
      </c>
      <c r="BA148" s="63">
        <f t="shared" si="197"/>
        <v>0</v>
      </c>
      <c r="BB148" s="63">
        <f t="shared" si="197"/>
        <v>-3352800</v>
      </c>
    </row>
    <row r="149" spans="1:54" s="39" customFormat="1">
      <c r="A149" s="148"/>
      <c r="B149" s="149"/>
      <c r="C149" s="224" t="s">
        <v>427</v>
      </c>
      <c r="D149" s="224"/>
      <c r="E149" s="225"/>
      <c r="F149" s="69"/>
      <c r="G149" s="69"/>
      <c r="H149" s="181" t="s">
        <v>301</v>
      </c>
      <c r="I149" s="150"/>
      <c r="J149" s="150"/>
      <c r="K149" s="150"/>
      <c r="L149" s="151">
        <f>SUM(L169)</f>
        <v>769275</v>
      </c>
      <c r="M149" s="151">
        <f>SUM(M169)</f>
        <v>128468.92500000002</v>
      </c>
      <c r="N149" s="150"/>
      <c r="O149" s="150"/>
      <c r="P149" s="150"/>
      <c r="Q149" s="150"/>
      <c r="R149" s="151">
        <f t="shared" ref="R149:U149" si="198">SUM(R169)</f>
        <v>60000</v>
      </c>
      <c r="S149" s="151">
        <f t="shared" si="198"/>
        <v>90000</v>
      </c>
      <c r="T149" s="151">
        <f t="shared" si="198"/>
        <v>0</v>
      </c>
      <c r="U149" s="151">
        <f t="shared" si="198"/>
        <v>0</v>
      </c>
      <c r="V149" s="150"/>
      <c r="W149" s="150"/>
      <c r="X149" s="150"/>
      <c r="Y149" s="151">
        <f>SUM(Y169)</f>
        <v>0</v>
      </c>
      <c r="Z149" s="150"/>
      <c r="AA149" s="150"/>
      <c r="AB149" s="151">
        <f t="shared" ref="AB149:AF149" si="199">SUM(AB169)</f>
        <v>817000</v>
      </c>
      <c r="AC149" s="151">
        <f t="shared" si="199"/>
        <v>3968000</v>
      </c>
      <c r="AD149" s="151">
        <f t="shared" si="199"/>
        <v>0</v>
      </c>
      <c r="AE149" s="151">
        <f t="shared" si="199"/>
        <v>987000</v>
      </c>
      <c r="AF149" s="151">
        <f t="shared" si="199"/>
        <v>5922000</v>
      </c>
      <c r="AG149" s="150"/>
      <c r="AH149" s="150"/>
      <c r="AI149" s="150"/>
      <c r="AJ149" s="151">
        <f t="shared" ref="AJ149:AN149" si="200">SUM(AJ169)</f>
        <v>0</v>
      </c>
      <c r="AK149" s="151">
        <f t="shared" si="200"/>
        <v>0</v>
      </c>
      <c r="AL149" s="151">
        <f t="shared" si="200"/>
        <v>0</v>
      </c>
      <c r="AM149" s="151">
        <f t="shared" si="200"/>
        <v>0</v>
      </c>
      <c r="AN149" s="151">
        <f t="shared" si="200"/>
        <v>0</v>
      </c>
      <c r="AO149" s="167"/>
      <c r="AP149" s="40"/>
      <c r="AQ149" s="151">
        <f t="shared" ref="AQ149:BB149" si="201">SUM(AQ169)</f>
        <v>897743.92499999993</v>
      </c>
      <c r="AR149" s="151">
        <f t="shared" si="201"/>
        <v>5922000</v>
      </c>
      <c r="AS149" s="151">
        <f t="shared" si="201"/>
        <v>0</v>
      </c>
      <c r="AT149" s="151">
        <f t="shared" si="201"/>
        <v>6819743.9250000007</v>
      </c>
      <c r="AU149" s="151">
        <f t="shared" si="201"/>
        <v>2577743.9250000003</v>
      </c>
      <c r="AV149" s="151">
        <f t="shared" si="201"/>
        <v>889200</v>
      </c>
      <c r="AW149" s="151">
        <f t="shared" si="201"/>
        <v>0</v>
      </c>
      <c r="AX149" s="151">
        <f t="shared" si="201"/>
        <v>0</v>
      </c>
      <c r="AY149" s="151">
        <f t="shared" si="201"/>
        <v>0</v>
      </c>
      <c r="AZ149" s="151">
        <f t="shared" si="201"/>
        <v>0</v>
      </c>
      <c r="BA149" s="151">
        <f t="shared" si="201"/>
        <v>0</v>
      </c>
      <c r="BB149" s="151">
        <f t="shared" si="201"/>
        <v>-3352800</v>
      </c>
    </row>
    <row r="150" spans="1:54" ht="46.8" outlineLevel="2">
      <c r="A150" s="132"/>
      <c r="B150" s="136"/>
      <c r="C150" s="38"/>
      <c r="D150" s="137"/>
      <c r="E150" s="137"/>
      <c r="F150" s="87"/>
      <c r="G150" s="82"/>
      <c r="H150" s="209" t="s">
        <v>452</v>
      </c>
      <c r="I150" s="138"/>
      <c r="J150" s="139"/>
      <c r="K150" s="139"/>
      <c r="L150" s="140" t="str">
        <f>IF(I150&lt;&gt;0,((VLOOKUP(I150,'1. Standard_Cost'!$B$4:$D$9,2)+VLOOKUP(I150,'1. Standard_Cost'!$B$4:$D$9,3))*J150*K150),"0")</f>
        <v>0</v>
      </c>
      <c r="M150" s="140">
        <f>L150*'1. Standard_Cost'!$F$4</f>
        <v>0</v>
      </c>
      <c r="N150" s="141"/>
      <c r="O150" s="141"/>
      <c r="P150" s="141"/>
      <c r="Q150" s="141"/>
      <c r="R150" s="142">
        <f>'1. Standard_Cost'!$B$13*N150*P150</f>
        <v>0</v>
      </c>
      <c r="S150" s="142">
        <f>N150*O150*P150*'1. Standard_Cost'!$C$13</f>
        <v>0</v>
      </c>
      <c r="T150" s="142">
        <f>N150*P150*Q150*'1. Standard_Cost'!$D$13</f>
        <v>0</v>
      </c>
      <c r="U150" s="142">
        <f>N150*O150*'1. Standard_Cost'!$E$13</f>
        <v>0</v>
      </c>
      <c r="V150" s="141"/>
      <c r="W150" s="141"/>
      <c r="X150" s="141"/>
      <c r="Y150" s="142">
        <f>+V150*((X150*'1. Standard_Cost'!$B$17)+(W150*X150*'1. Standard_Cost'!$C$17))</f>
        <v>0</v>
      </c>
      <c r="Z150" s="141"/>
      <c r="AA150" s="141"/>
      <c r="AB150" s="142">
        <f>+Z150*'1. Standard_Cost'!$B$21+AA150*'1. Standard_Cost'!$C$21</f>
        <v>0</v>
      </c>
      <c r="AC150" s="143"/>
      <c r="AD150" s="144"/>
      <c r="AE150" s="142">
        <f>SUM(AD150,AC150,AB150,Y150,U150,T150,S150,R150)*'1. Standard_Cost'!$B$29</f>
        <v>0</v>
      </c>
      <c r="AF150" s="142">
        <f t="shared" ref="AF150:AF168" si="202">SUM(AE150,AD150,AC150,AB150,Y150,U150,T150,S150,R150)</f>
        <v>0</v>
      </c>
      <c r="AG150" s="141"/>
      <c r="AH150" s="141"/>
      <c r="AI150" s="141"/>
      <c r="AJ150" s="145"/>
      <c r="AK150" s="145"/>
      <c r="AL150" s="145"/>
      <c r="AM150" s="142">
        <f>AG150*'1. Standard_Cost'!$B$25+'Incremental_Cost Year 6'!AH150*'1. Standard_Cost'!$C$25+'Incremental_Cost Year 6'!AI150*'1. Standard_Cost'!$D$25+'Incremental_Cost Year 6'!AJ150+'Incremental_Cost Year 6'!AL150+AK150</f>
        <v>0</v>
      </c>
      <c r="AN150" s="142">
        <f>AM150*'1. Standard_Cost'!$C$29</f>
        <v>0</v>
      </c>
      <c r="AO150" s="160"/>
      <c r="AQ150" s="20">
        <f t="shared" ref="AQ150:AQ168" si="203">L150+M150</f>
        <v>0</v>
      </c>
      <c r="AR150" s="20">
        <f t="shared" ref="AR150:AR168" si="204">AF150</f>
        <v>0</v>
      </c>
      <c r="AS150" s="20">
        <f t="shared" ref="AS150:AS168" si="205">AM150+AN150</f>
        <v>0</v>
      </c>
      <c r="AT150" s="20">
        <f t="shared" ref="AT150:AT168" si="206">SUM(AQ150,AR150,AS150)</f>
        <v>0</v>
      </c>
      <c r="AU150" s="24"/>
      <c r="AV150" s="24"/>
      <c r="AW150" s="24"/>
      <c r="AX150" s="24"/>
      <c r="AY150" s="24"/>
      <c r="AZ150" s="24"/>
      <c r="BA150" s="24"/>
      <c r="BB150" s="25">
        <f t="shared" ref="BB150:BB168" si="207">SUM(AU150:BA150)-AT150</f>
        <v>0</v>
      </c>
    </row>
    <row r="151" spans="1:54" ht="40.200000000000003" customHeight="1" outlineLevel="2">
      <c r="A151" s="132"/>
      <c r="B151" s="136"/>
      <c r="C151" s="38"/>
      <c r="D151" s="154"/>
      <c r="E151" s="154"/>
      <c r="F151" s="84"/>
      <c r="G151" s="83"/>
      <c r="H151" s="209" t="s">
        <v>521</v>
      </c>
      <c r="I151" s="138"/>
      <c r="J151" s="139"/>
      <c r="K151" s="139"/>
      <c r="L151" s="140" t="str">
        <f>IF(I151&lt;&gt;0,((VLOOKUP(I151,'1. Standard_Cost'!$B$4:$D$9,2)+VLOOKUP(I151,'1. Standard_Cost'!$B$4:$D$9,3))*J151*K151),"0")</f>
        <v>0</v>
      </c>
      <c r="M151" s="140">
        <f>L151*'1. Standard_Cost'!$F$4</f>
        <v>0</v>
      </c>
      <c r="N151" s="141"/>
      <c r="O151" s="141"/>
      <c r="P151" s="141"/>
      <c r="Q151" s="141"/>
      <c r="R151" s="142">
        <f>'1. Standard_Cost'!$B$13*N151*P151</f>
        <v>0</v>
      </c>
      <c r="S151" s="142">
        <f>N151*O151*P151*'1. Standard_Cost'!$C$13</f>
        <v>0</v>
      </c>
      <c r="T151" s="142">
        <f>N151*P151*Q151*'1. Standard_Cost'!$D$13</f>
        <v>0</v>
      </c>
      <c r="U151" s="142">
        <f>N151*O151*'1. Standard_Cost'!$E$13</f>
        <v>0</v>
      </c>
      <c r="V151" s="141"/>
      <c r="W151" s="141"/>
      <c r="X151" s="141"/>
      <c r="Y151" s="142">
        <f>+V151*((X151*'1. Standard_Cost'!$B$17)+(W151*X151*'1. Standard_Cost'!$C$17))</f>
        <v>0</v>
      </c>
      <c r="Z151" s="141"/>
      <c r="AA151" s="141"/>
      <c r="AB151" s="142">
        <f>+Z151*'1. Standard_Cost'!$B$21+AA151*'1. Standard_Cost'!$C$21</f>
        <v>0</v>
      </c>
      <c r="AC151" s="143">
        <v>1000000</v>
      </c>
      <c r="AD151" s="144"/>
      <c r="AE151" s="142">
        <f>SUM(AD151,AC151,AB151,Y151,U151,T151,S151,R151)*'1. Standard_Cost'!$B$29</f>
        <v>200000</v>
      </c>
      <c r="AF151" s="142">
        <f t="shared" si="202"/>
        <v>1200000</v>
      </c>
      <c r="AG151" s="141"/>
      <c r="AH151" s="141"/>
      <c r="AI151" s="141"/>
      <c r="AJ151" s="145"/>
      <c r="AK151" s="145"/>
      <c r="AL151" s="145"/>
      <c r="AM151" s="142">
        <f>AG151*'1. Standard_Cost'!$B$25+'Incremental_Cost Year 6'!AH151*'1. Standard_Cost'!$C$25+'Incremental_Cost Year 6'!AI151*'1. Standard_Cost'!$D$25+'Incremental_Cost Year 6'!AJ151+'Incremental_Cost Year 6'!AL151+AK151</f>
        <v>0</v>
      </c>
      <c r="AN151" s="142">
        <f>AM151*'1. Standard_Cost'!$C$29</f>
        <v>0</v>
      </c>
      <c r="AO151" s="160"/>
      <c r="AQ151" s="20">
        <f t="shared" si="203"/>
        <v>0</v>
      </c>
      <c r="AR151" s="20">
        <f t="shared" si="204"/>
        <v>1200000</v>
      </c>
      <c r="AS151" s="20">
        <f t="shared" si="205"/>
        <v>0</v>
      </c>
      <c r="AT151" s="20">
        <f t="shared" si="206"/>
        <v>1200000</v>
      </c>
      <c r="AU151" s="24">
        <f>AT151</f>
        <v>1200000</v>
      </c>
      <c r="AV151" s="24"/>
      <c r="AW151" s="24"/>
      <c r="AX151" s="24"/>
      <c r="AY151" s="24"/>
      <c r="AZ151" s="24"/>
      <c r="BA151" s="24"/>
      <c r="BB151" s="25">
        <f t="shared" si="207"/>
        <v>0</v>
      </c>
    </row>
    <row r="152" spans="1:54" ht="19.95" customHeight="1" outlineLevel="2">
      <c r="A152" s="132"/>
      <c r="B152" s="136"/>
      <c r="C152" s="38"/>
      <c r="D152" s="154"/>
      <c r="E152" s="154"/>
      <c r="F152" s="84"/>
      <c r="G152" s="83"/>
      <c r="H152" s="209" t="s">
        <v>597</v>
      </c>
      <c r="I152" s="138"/>
      <c r="J152" s="139"/>
      <c r="K152" s="139"/>
      <c r="L152" s="140" t="str">
        <f>IF(I152&lt;&gt;0,((VLOOKUP(I152,'1. Standard_Cost'!$B$4:$D$9,2)+VLOOKUP(I152,'1. Standard_Cost'!$B$4:$D$9,3))*J152*K152),"0")</f>
        <v>0</v>
      </c>
      <c r="M152" s="140">
        <f>L152*'1. Standard_Cost'!$F$4</f>
        <v>0</v>
      </c>
      <c r="N152" s="141"/>
      <c r="O152" s="141"/>
      <c r="P152" s="141"/>
      <c r="Q152" s="141"/>
      <c r="R152" s="142">
        <f>'1. Standard_Cost'!$B$13*N152*P152</f>
        <v>0</v>
      </c>
      <c r="S152" s="142">
        <f>N152*O152*P152*'1. Standard_Cost'!$C$13</f>
        <v>0</v>
      </c>
      <c r="T152" s="142">
        <f>N152*P152*Q152*'1. Standard_Cost'!$D$13</f>
        <v>0</v>
      </c>
      <c r="U152" s="142">
        <f>N152*O152*'1. Standard_Cost'!$E$13</f>
        <v>0</v>
      </c>
      <c r="V152" s="141"/>
      <c r="W152" s="141"/>
      <c r="X152" s="141"/>
      <c r="Y152" s="142">
        <f>+V152*((X152*'1. Standard_Cost'!$B$17)+(W152*X152*'1. Standard_Cost'!$C$17))</f>
        <v>0</v>
      </c>
      <c r="Z152" s="141"/>
      <c r="AA152" s="141"/>
      <c r="AB152" s="142">
        <f>+Z152*'1. Standard_Cost'!$B$21+AA152*'1. Standard_Cost'!$C$21</f>
        <v>0</v>
      </c>
      <c r="AC152" s="143">
        <v>50000</v>
      </c>
      <c r="AD152" s="144"/>
      <c r="AE152" s="142">
        <f>SUM(AD152,AC152,AB152,Y152,U152,T152,S152,R152)*'1. Standard_Cost'!$B$29</f>
        <v>10000</v>
      </c>
      <c r="AF152" s="142">
        <f t="shared" si="202"/>
        <v>60000</v>
      </c>
      <c r="AG152" s="141"/>
      <c r="AH152" s="141"/>
      <c r="AI152" s="141"/>
      <c r="AJ152" s="145"/>
      <c r="AK152" s="145"/>
      <c r="AL152" s="145"/>
      <c r="AM152" s="142">
        <f>AG152*'1. Standard_Cost'!$B$25+'Incremental_Cost Year 6'!AH152*'1. Standard_Cost'!$C$25+'Incremental_Cost Year 6'!AI152*'1. Standard_Cost'!$D$25+'Incremental_Cost Year 6'!AJ152+'Incremental_Cost Year 6'!AL152+AK152</f>
        <v>0</v>
      </c>
      <c r="AN152" s="142">
        <f>AM152*'1. Standard_Cost'!$C$29</f>
        <v>0</v>
      </c>
      <c r="AO152" s="160"/>
      <c r="AQ152" s="20">
        <f t="shared" si="203"/>
        <v>0</v>
      </c>
      <c r="AR152" s="20">
        <f t="shared" si="204"/>
        <v>60000</v>
      </c>
      <c r="AS152" s="20">
        <f t="shared" si="205"/>
        <v>0</v>
      </c>
      <c r="AT152" s="20">
        <f t="shared" si="206"/>
        <v>60000</v>
      </c>
      <c r="AU152" s="24"/>
      <c r="AV152" s="24"/>
      <c r="AW152" s="24"/>
      <c r="AX152" s="24"/>
      <c r="AY152" s="24"/>
      <c r="AZ152" s="24"/>
      <c r="BA152" s="24"/>
      <c r="BB152" s="25">
        <f t="shared" si="207"/>
        <v>-60000</v>
      </c>
    </row>
    <row r="153" spans="1:54" ht="41.4" customHeight="1" outlineLevel="2">
      <c r="A153" s="132"/>
      <c r="B153" s="136"/>
      <c r="C153" s="38"/>
      <c r="D153" s="154"/>
      <c r="E153" s="154"/>
      <c r="F153" s="84"/>
      <c r="G153" s="83"/>
      <c r="H153" s="209" t="s">
        <v>528</v>
      </c>
      <c r="I153" s="138" t="s">
        <v>4</v>
      </c>
      <c r="J153" s="139">
        <v>0.9</v>
      </c>
      <c r="K153" s="139">
        <v>1</v>
      </c>
      <c r="L153" s="140">
        <f>IF(I153&lt;&gt;0,((VLOOKUP(I153,'1. Standard_Cost'!$B$4:$D$9,2)+VLOOKUP(I153,'1. Standard_Cost'!$B$4:$D$9,3))*J153*K153),"0")</f>
        <v>72675</v>
      </c>
      <c r="M153" s="140">
        <f>L153*'1. Standard_Cost'!$F$4</f>
        <v>12136.725</v>
      </c>
      <c r="N153" s="141"/>
      <c r="O153" s="141"/>
      <c r="P153" s="141"/>
      <c r="Q153" s="141"/>
      <c r="R153" s="142">
        <f>'1. Standard_Cost'!$B$13*N153*P153</f>
        <v>0</v>
      </c>
      <c r="S153" s="142">
        <f>N153*O153*P153*'1. Standard_Cost'!$C$13</f>
        <v>0</v>
      </c>
      <c r="T153" s="142">
        <f>N153*P153*Q153*'1. Standard_Cost'!$D$13</f>
        <v>0</v>
      </c>
      <c r="U153" s="142">
        <f>N153*O153*'1. Standard_Cost'!$E$13</f>
        <v>0</v>
      </c>
      <c r="V153" s="141"/>
      <c r="W153" s="141"/>
      <c r="X153" s="141"/>
      <c r="Y153" s="142">
        <f>+V153*((X153*'1. Standard_Cost'!$B$17)+(W153*X153*'1. Standard_Cost'!$C$17))</f>
        <v>0</v>
      </c>
      <c r="Z153" s="141"/>
      <c r="AA153" s="141"/>
      <c r="AB153" s="142">
        <f>+Z153*'1. Standard_Cost'!$B$21+AA153*'1. Standard_Cost'!$C$21</f>
        <v>0</v>
      </c>
      <c r="AC153" s="143"/>
      <c r="AD153" s="144"/>
      <c r="AE153" s="142">
        <f>SUM(AD153,AC153,AB153,Y153,U153,T153,S153,R153)*'1. Standard_Cost'!$B$29</f>
        <v>0</v>
      </c>
      <c r="AF153" s="142">
        <f t="shared" si="202"/>
        <v>0</v>
      </c>
      <c r="AG153" s="141"/>
      <c r="AH153" s="141"/>
      <c r="AI153" s="141"/>
      <c r="AJ153" s="145"/>
      <c r="AK153" s="145"/>
      <c r="AL153" s="145"/>
      <c r="AM153" s="142">
        <f>AG153*'1. Standard_Cost'!$B$25+'Incremental_Cost Year 6'!AH153*'1. Standard_Cost'!$C$25+'Incremental_Cost Year 6'!AI153*'1. Standard_Cost'!$D$25+'Incremental_Cost Year 6'!AJ153+'Incremental_Cost Year 6'!AL153+AK153</f>
        <v>0</v>
      </c>
      <c r="AN153" s="142">
        <f>AM153*'1. Standard_Cost'!$C$29</f>
        <v>0</v>
      </c>
      <c r="AO153" s="160"/>
      <c r="AQ153" s="20">
        <f t="shared" si="203"/>
        <v>84811.725000000006</v>
      </c>
      <c r="AR153" s="20">
        <f t="shared" si="204"/>
        <v>0</v>
      </c>
      <c r="AS153" s="20">
        <f t="shared" si="205"/>
        <v>0</v>
      </c>
      <c r="AT153" s="20">
        <f t="shared" si="206"/>
        <v>84811.725000000006</v>
      </c>
      <c r="AU153" s="24">
        <f>AT153</f>
        <v>84811.725000000006</v>
      </c>
      <c r="AV153" s="24"/>
      <c r="AW153" s="24"/>
      <c r="AX153" s="24"/>
      <c r="AY153" s="24"/>
      <c r="AZ153" s="24"/>
      <c r="BA153" s="24"/>
      <c r="BB153" s="25">
        <f t="shared" si="207"/>
        <v>0</v>
      </c>
    </row>
    <row r="154" spans="1:54" ht="44.4" customHeight="1" outlineLevel="1">
      <c r="A154" s="132"/>
      <c r="B154" s="136"/>
      <c r="C154" s="38"/>
      <c r="D154" s="154"/>
      <c r="E154" s="154"/>
      <c r="F154" s="84"/>
      <c r="G154" s="83"/>
      <c r="H154" s="209" t="s">
        <v>543</v>
      </c>
      <c r="I154" s="138"/>
      <c r="J154" s="139"/>
      <c r="K154" s="139"/>
      <c r="L154" s="140" t="str">
        <f>IF(I154&lt;&gt;0,((VLOOKUP(I154,'1. Standard_Cost'!$B$4:$D$9,2)+VLOOKUP(I154,'1. Standard_Cost'!$B$4:$D$9,3))*J154*K154),"0")</f>
        <v>0</v>
      </c>
      <c r="M154" s="140">
        <f>L154*'1. Standard_Cost'!$F$4</f>
        <v>0</v>
      </c>
      <c r="N154" s="141"/>
      <c r="O154" s="141"/>
      <c r="P154" s="141"/>
      <c r="Q154" s="141"/>
      <c r="R154" s="142">
        <f>'1. Standard_Cost'!$B$13*N154*P154</f>
        <v>0</v>
      </c>
      <c r="S154" s="142">
        <f>N154*O154*P154*'1. Standard_Cost'!$C$13</f>
        <v>0</v>
      </c>
      <c r="T154" s="142">
        <f>N154*P154*Q154*'1. Standard_Cost'!$D$13</f>
        <v>0</v>
      </c>
      <c r="U154" s="142">
        <f>N154*O154*'1. Standard_Cost'!$E$13</f>
        <v>0</v>
      </c>
      <c r="V154" s="141"/>
      <c r="W154" s="141"/>
      <c r="X154" s="141"/>
      <c r="Y154" s="142">
        <f>+V154*((X154*'1. Standard_Cost'!$B$17)+(W154*X154*'1. Standard_Cost'!$C$17))</f>
        <v>0</v>
      </c>
      <c r="Z154" s="141"/>
      <c r="AA154" s="141"/>
      <c r="AB154" s="142">
        <f>+Z154*'1. Standard_Cost'!$B$21+AA154*'1. Standard_Cost'!$C$21</f>
        <v>0</v>
      </c>
      <c r="AC154" s="143"/>
      <c r="AD154" s="144"/>
      <c r="AE154" s="142">
        <f>SUM(AD154,AC154,AB154,Y154,U154,T154,S154,R154)*'1. Standard_Cost'!$B$29</f>
        <v>0</v>
      </c>
      <c r="AF154" s="142">
        <f t="shared" si="202"/>
        <v>0</v>
      </c>
      <c r="AG154" s="141"/>
      <c r="AH154" s="141"/>
      <c r="AI154" s="141"/>
      <c r="AJ154" s="145"/>
      <c r="AK154" s="145"/>
      <c r="AL154" s="145"/>
      <c r="AM154" s="142">
        <f>AG154*'1. Standard_Cost'!$B$25+'Incremental_Cost Year 6'!AH154*'1. Standard_Cost'!$C$25+'Incremental_Cost Year 6'!AI154*'1. Standard_Cost'!$D$25+'Incremental_Cost Year 6'!AJ154+'Incremental_Cost Year 6'!AL154+AK154</f>
        <v>0</v>
      </c>
      <c r="AN154" s="142">
        <f>AM154*'1. Standard_Cost'!$C$29</f>
        <v>0</v>
      </c>
      <c r="AO154" s="160"/>
      <c r="AQ154" s="20">
        <f t="shared" si="203"/>
        <v>0</v>
      </c>
      <c r="AR154" s="20">
        <f t="shared" si="204"/>
        <v>0</v>
      </c>
      <c r="AS154" s="20">
        <f t="shared" si="205"/>
        <v>0</v>
      </c>
      <c r="AT154" s="20">
        <f t="shared" si="206"/>
        <v>0</v>
      </c>
      <c r="AU154" s="24"/>
      <c r="AV154" s="24"/>
      <c r="AW154" s="24"/>
      <c r="AX154" s="24"/>
      <c r="AY154" s="24"/>
      <c r="AZ154" s="24"/>
      <c r="BA154" s="24"/>
      <c r="BB154" s="25">
        <f t="shared" si="207"/>
        <v>0</v>
      </c>
    </row>
    <row r="155" spans="1:54" ht="31.2" outlineLevel="2">
      <c r="A155" s="132"/>
      <c r="B155" s="136"/>
      <c r="C155" s="38"/>
      <c r="D155" s="154"/>
      <c r="E155" s="154"/>
      <c r="F155" s="84"/>
      <c r="G155" s="83"/>
      <c r="H155" s="209" t="s">
        <v>541</v>
      </c>
      <c r="I155" s="138"/>
      <c r="J155" s="139"/>
      <c r="K155" s="139"/>
      <c r="L155" s="140" t="str">
        <f>IF(I155&lt;&gt;0,((VLOOKUP(I155,'1. Standard_Cost'!$B$4:$D$9,2)+VLOOKUP(I155,'1. Standard_Cost'!$B$4:$D$9,3))*J155*K155),"0")</f>
        <v>0</v>
      </c>
      <c r="M155" s="140">
        <f>L155*'1. Standard_Cost'!$F$4</f>
        <v>0</v>
      </c>
      <c r="N155" s="141"/>
      <c r="O155" s="141"/>
      <c r="P155" s="141"/>
      <c r="Q155" s="141"/>
      <c r="R155" s="142">
        <f>'1. Standard_Cost'!$B$13*N155*P155</f>
        <v>0</v>
      </c>
      <c r="S155" s="142">
        <f>N155*O155*P155*'1. Standard_Cost'!$C$13</f>
        <v>0</v>
      </c>
      <c r="T155" s="142">
        <f>N155*P155*Q155*'1. Standard_Cost'!$D$13</f>
        <v>0</v>
      </c>
      <c r="U155" s="142">
        <f>N155*O155*'1. Standard_Cost'!$E$13</f>
        <v>0</v>
      </c>
      <c r="V155" s="141"/>
      <c r="W155" s="141"/>
      <c r="X155" s="141"/>
      <c r="Y155" s="142">
        <f>+V155*((X155*'1. Standard_Cost'!$B$17)+(W155*X155*'1. Standard_Cost'!$C$17))</f>
        <v>0</v>
      </c>
      <c r="Z155" s="141"/>
      <c r="AA155" s="141">
        <v>35</v>
      </c>
      <c r="AB155" s="142">
        <f>+Z155*'1. Standard_Cost'!$B$21+AA155*'1. Standard_Cost'!$C$21</f>
        <v>665000</v>
      </c>
      <c r="AC155" s="143"/>
      <c r="AD155" s="144"/>
      <c r="AE155" s="142">
        <f>SUM(AD155,AC155,AB155,Y155,U155,T155,S155,R155)*'1. Standard_Cost'!$B$29</f>
        <v>133000</v>
      </c>
      <c r="AF155" s="142">
        <f t="shared" si="202"/>
        <v>798000</v>
      </c>
      <c r="AG155" s="141"/>
      <c r="AH155" s="141"/>
      <c r="AI155" s="141"/>
      <c r="AJ155" s="145"/>
      <c r="AK155" s="145"/>
      <c r="AL155" s="145"/>
      <c r="AM155" s="142">
        <f>AG155*'1. Standard_Cost'!$B$25+'Incremental_Cost Year 7'!AH155*'1. Standard_Cost'!$C$25+'Incremental_Cost Year 7'!AI155*'1. Standard_Cost'!$D$25+'Incremental_Cost Year 7'!AJ155+'Incremental_Cost Year 7'!AL155+AK155</f>
        <v>0</v>
      </c>
      <c r="AN155" s="142">
        <f>AM155*'1. Standard_Cost'!$C$29</f>
        <v>0</v>
      </c>
      <c r="AO155" s="160"/>
      <c r="AQ155" s="20">
        <f t="shared" si="203"/>
        <v>0</v>
      </c>
      <c r="AR155" s="20">
        <f t="shared" si="204"/>
        <v>798000</v>
      </c>
      <c r="AS155" s="20">
        <f t="shared" si="205"/>
        <v>0</v>
      </c>
      <c r="AT155" s="20">
        <f t="shared" si="206"/>
        <v>798000</v>
      </c>
      <c r="AU155" s="24"/>
      <c r="AV155" s="24">
        <v>798000</v>
      </c>
      <c r="AW155" s="24"/>
      <c r="AX155" s="24"/>
      <c r="AY155" s="24"/>
      <c r="AZ155" s="24"/>
      <c r="BA155" s="24"/>
      <c r="BB155" s="25">
        <f t="shared" si="207"/>
        <v>0</v>
      </c>
    </row>
    <row r="156" spans="1:54" ht="15.6" outlineLevel="2">
      <c r="A156" s="132"/>
      <c r="B156" s="136"/>
      <c r="C156" s="38"/>
      <c r="D156" s="154"/>
      <c r="E156" s="154"/>
      <c r="F156" s="84"/>
      <c r="G156" s="83"/>
      <c r="H156" s="209" t="s">
        <v>542</v>
      </c>
      <c r="I156" s="138"/>
      <c r="J156" s="139"/>
      <c r="K156" s="139"/>
      <c r="L156" s="140" t="str">
        <f>IF(I156&lt;&gt;0,((VLOOKUP(I156,'1. Standard_Cost'!$B$4:$D$9,2)+VLOOKUP(I156,'1. Standard_Cost'!$B$4:$D$9,3))*J156*K156),"0")</f>
        <v>0</v>
      </c>
      <c r="M156" s="140">
        <f>L156*'1. Standard_Cost'!$F$4</f>
        <v>0</v>
      </c>
      <c r="N156" s="141"/>
      <c r="O156" s="141"/>
      <c r="P156" s="141"/>
      <c r="Q156" s="141"/>
      <c r="R156" s="142">
        <f>'1. Standard_Cost'!$B$13*N156*P156</f>
        <v>0</v>
      </c>
      <c r="S156" s="142">
        <f>N156*O156*P156*'1. Standard_Cost'!$C$13</f>
        <v>0</v>
      </c>
      <c r="T156" s="142">
        <f>N156*P156*Q156*'1. Standard_Cost'!$D$13</f>
        <v>0</v>
      </c>
      <c r="U156" s="142">
        <f>N156*O156*'1. Standard_Cost'!$E$13</f>
        <v>0</v>
      </c>
      <c r="V156" s="141"/>
      <c r="W156" s="141"/>
      <c r="X156" s="141"/>
      <c r="Y156" s="142">
        <f>+V156*((X156*'1. Standard_Cost'!$B$17)+(W156*X156*'1. Standard_Cost'!$C$17))</f>
        <v>0</v>
      </c>
      <c r="Z156" s="141"/>
      <c r="AA156" s="141">
        <v>4</v>
      </c>
      <c r="AB156" s="142">
        <f>+Z156*'1. Standard_Cost'!$B$21+AA156*'1. Standard_Cost'!$C$21</f>
        <v>76000</v>
      </c>
      <c r="AC156" s="143"/>
      <c r="AD156" s="144"/>
      <c r="AE156" s="142">
        <f>SUM(AD156,AC156,AB156,Y156,U156,T156,S156,R156)*'1. Standard_Cost'!$B$29</f>
        <v>15200</v>
      </c>
      <c r="AF156" s="142">
        <f t="shared" si="202"/>
        <v>91200</v>
      </c>
      <c r="AG156" s="141"/>
      <c r="AH156" s="141"/>
      <c r="AI156" s="141"/>
      <c r="AJ156" s="145"/>
      <c r="AK156" s="145"/>
      <c r="AL156" s="145"/>
      <c r="AM156" s="142">
        <f>AG156*'1. Standard_Cost'!$B$25+'Incremental_Cost Year 7'!AH156*'1. Standard_Cost'!$C$25+'Incremental_Cost Year 7'!AI156*'1. Standard_Cost'!$D$25+'Incremental_Cost Year 7'!AJ156+'Incremental_Cost Year 7'!AL156+AK156</f>
        <v>0</v>
      </c>
      <c r="AN156" s="142">
        <f>AM156*'1. Standard_Cost'!$C$29</f>
        <v>0</v>
      </c>
      <c r="AO156" s="160"/>
      <c r="AQ156" s="20">
        <f t="shared" si="203"/>
        <v>0</v>
      </c>
      <c r="AR156" s="20">
        <f t="shared" si="204"/>
        <v>91200</v>
      </c>
      <c r="AS156" s="20">
        <f t="shared" si="205"/>
        <v>0</v>
      </c>
      <c r="AT156" s="20">
        <f t="shared" si="206"/>
        <v>91200</v>
      </c>
      <c r="AU156" s="24"/>
      <c r="AV156" s="24">
        <v>91200</v>
      </c>
      <c r="AW156" s="24"/>
      <c r="AX156" s="24"/>
      <c r="AY156" s="24"/>
      <c r="AZ156" s="24"/>
      <c r="BA156" s="24"/>
      <c r="BB156" s="25">
        <f t="shared" si="207"/>
        <v>0</v>
      </c>
    </row>
    <row r="157" spans="1:54" ht="46.8" outlineLevel="2">
      <c r="A157" s="132"/>
      <c r="B157" s="136"/>
      <c r="C157" s="38"/>
      <c r="D157" s="84"/>
      <c r="E157" s="84"/>
      <c r="F157" s="84"/>
      <c r="G157" s="83"/>
      <c r="H157" s="209" t="s">
        <v>453</v>
      </c>
      <c r="I157" s="138"/>
      <c r="J157" s="139"/>
      <c r="K157" s="139"/>
      <c r="L157" s="140" t="str">
        <f>IF(I157&lt;&gt;0,((VLOOKUP(I157,'1. Standard_Cost'!$B$4:$D$9,2)+VLOOKUP(I157,'1. Standard_Cost'!$B$4:$D$9,3))*J157*K157),"0")</f>
        <v>0</v>
      </c>
      <c r="M157" s="140">
        <f>L157*'1. Standard_Cost'!$F$4</f>
        <v>0</v>
      </c>
      <c r="N157" s="141"/>
      <c r="O157" s="141"/>
      <c r="P157" s="141"/>
      <c r="Q157" s="141"/>
      <c r="R157" s="142">
        <f>'1. Standard_Cost'!$B$13*N157*P157</f>
        <v>0</v>
      </c>
      <c r="S157" s="142">
        <f>N157*O157*P157*'1. Standard_Cost'!$C$13</f>
        <v>0</v>
      </c>
      <c r="T157" s="142">
        <f>N157*P157*Q157*'1. Standard_Cost'!$D$13</f>
        <v>0</v>
      </c>
      <c r="U157" s="142">
        <f>N157*O157*'1. Standard_Cost'!$E$13</f>
        <v>0</v>
      </c>
      <c r="V157" s="141"/>
      <c r="W157" s="141"/>
      <c r="X157" s="141"/>
      <c r="Y157" s="142">
        <f>+V157*((X157*'1. Standard_Cost'!$B$17)+(W157*X157*'1. Standard_Cost'!$C$17))</f>
        <v>0</v>
      </c>
      <c r="Z157" s="141"/>
      <c r="AA157" s="141"/>
      <c r="AB157" s="142">
        <f>+Z157*'1. Standard_Cost'!$B$21+AA157*'1. Standard_Cost'!$C$21</f>
        <v>0</v>
      </c>
      <c r="AC157" s="143"/>
      <c r="AD157" s="144"/>
      <c r="AE157" s="142">
        <f>SUM(AD157,AC157,AB157,Y157,U157,T157,S157,R157)*'1. Standard_Cost'!$B$29</f>
        <v>0</v>
      </c>
      <c r="AF157" s="142">
        <f t="shared" si="202"/>
        <v>0</v>
      </c>
      <c r="AG157" s="141"/>
      <c r="AH157" s="141"/>
      <c r="AI157" s="141"/>
      <c r="AJ157" s="145"/>
      <c r="AK157" s="145"/>
      <c r="AL157" s="145"/>
      <c r="AM157" s="142">
        <f>AG157*'1. Standard_Cost'!$B$25+'Incremental_Cost Year 6'!AH157*'1. Standard_Cost'!$C$25+'Incremental_Cost Year 6'!AI157*'1. Standard_Cost'!$D$25+'Incremental_Cost Year 6'!AJ157+'Incremental_Cost Year 6'!AL157+AK157</f>
        <v>0</v>
      </c>
      <c r="AN157" s="142">
        <f>AM157*'1. Standard_Cost'!$C$29</f>
        <v>0</v>
      </c>
      <c r="AO157" s="160"/>
      <c r="AQ157" s="20">
        <f t="shared" si="203"/>
        <v>0</v>
      </c>
      <c r="AR157" s="20">
        <f t="shared" si="204"/>
        <v>0</v>
      </c>
      <c r="AS157" s="20">
        <f t="shared" si="205"/>
        <v>0</v>
      </c>
      <c r="AT157" s="20">
        <f t="shared" si="206"/>
        <v>0</v>
      </c>
      <c r="AU157" s="24"/>
      <c r="AV157" s="24"/>
      <c r="AW157" s="24"/>
      <c r="AX157" s="24"/>
      <c r="AY157" s="24"/>
      <c r="AZ157" s="24"/>
      <c r="BA157" s="24"/>
      <c r="BB157" s="25">
        <f t="shared" si="207"/>
        <v>0</v>
      </c>
    </row>
    <row r="158" spans="1:54" ht="15.6" outlineLevel="2">
      <c r="A158" s="132"/>
      <c r="B158" s="136"/>
      <c r="C158" s="38"/>
      <c r="D158" s="84"/>
      <c r="E158" s="84"/>
      <c r="F158" s="84"/>
      <c r="G158" s="83"/>
      <c r="H158" s="220" t="s">
        <v>522</v>
      </c>
      <c r="I158" s="138"/>
      <c r="J158" s="139"/>
      <c r="K158" s="139"/>
      <c r="L158" s="140" t="str">
        <f>IF(I158&lt;&gt;0,((VLOOKUP(I158,'1. Standard_Cost'!$B$4:$D$9,2)+VLOOKUP(I158,'1. Standard_Cost'!$B$4:$D$9,3))*J158*K158),"0")</f>
        <v>0</v>
      </c>
      <c r="M158" s="140">
        <f>L158*'1. Standard_Cost'!$F$4</f>
        <v>0</v>
      </c>
      <c r="N158" s="141"/>
      <c r="O158" s="141"/>
      <c r="P158" s="141"/>
      <c r="Q158" s="141"/>
      <c r="R158" s="142">
        <f>'1. Standard_Cost'!$B$13*N158*P158</f>
        <v>0</v>
      </c>
      <c r="S158" s="142">
        <f>N158*O158*P158*'1. Standard_Cost'!$C$13</f>
        <v>0</v>
      </c>
      <c r="T158" s="142">
        <f>N158*P158*Q158*'1. Standard_Cost'!$D$13</f>
        <v>0</v>
      </c>
      <c r="U158" s="142">
        <f>N158*O158*'1. Standard_Cost'!$E$13</f>
        <v>0</v>
      </c>
      <c r="V158" s="141"/>
      <c r="W158" s="141"/>
      <c r="X158" s="141"/>
      <c r="Y158" s="142">
        <f>+V158*((X158*'1. Standard_Cost'!$B$17)+(W158*X158*'1. Standard_Cost'!$C$17))</f>
        <v>0</v>
      </c>
      <c r="Z158" s="141"/>
      <c r="AA158" s="141"/>
      <c r="AB158" s="142">
        <f>+Z158*'1. Standard_Cost'!$B$21+AA158*'1. Standard_Cost'!$C$21</f>
        <v>0</v>
      </c>
      <c r="AC158" s="143"/>
      <c r="AD158" s="144"/>
      <c r="AE158" s="142">
        <f>SUM(AD158,AC158,AB158,Y158,U158,T158,S158,R158)*'1. Standard_Cost'!$B$29</f>
        <v>0</v>
      </c>
      <c r="AF158" s="142">
        <f t="shared" si="202"/>
        <v>0</v>
      </c>
      <c r="AG158" s="141"/>
      <c r="AH158" s="141"/>
      <c r="AI158" s="141"/>
      <c r="AJ158" s="145"/>
      <c r="AK158" s="145"/>
      <c r="AL158" s="145"/>
      <c r="AM158" s="142">
        <f>AG158*'1. Standard_Cost'!$B$25+'Incremental_Cost Year 6'!AH158*'1. Standard_Cost'!$C$25+'Incremental_Cost Year 6'!AI158*'1. Standard_Cost'!$D$25+'Incremental_Cost Year 6'!AJ158+'Incremental_Cost Year 6'!AL158+AK158</f>
        <v>0</v>
      </c>
      <c r="AN158" s="142">
        <f>AM158*'1. Standard_Cost'!$C$29</f>
        <v>0</v>
      </c>
      <c r="AO158" s="160"/>
      <c r="AQ158" s="20">
        <f t="shared" si="203"/>
        <v>0</v>
      </c>
      <c r="AR158" s="20">
        <f t="shared" si="204"/>
        <v>0</v>
      </c>
      <c r="AS158" s="20">
        <f t="shared" si="205"/>
        <v>0</v>
      </c>
      <c r="AT158" s="20">
        <f t="shared" si="206"/>
        <v>0</v>
      </c>
      <c r="AU158" s="24"/>
      <c r="AV158" s="24"/>
      <c r="AW158" s="24"/>
      <c r="AX158" s="24"/>
      <c r="AY158" s="24"/>
      <c r="AZ158" s="24"/>
      <c r="BA158" s="24"/>
      <c r="BB158" s="25">
        <f t="shared" si="207"/>
        <v>0</v>
      </c>
    </row>
    <row r="159" spans="1:54" ht="31.2" outlineLevel="1">
      <c r="A159" s="132"/>
      <c r="B159" s="136"/>
      <c r="C159" s="38"/>
      <c r="D159" s="84"/>
      <c r="E159" s="84"/>
      <c r="F159" s="84"/>
      <c r="G159" s="83"/>
      <c r="H159" s="209" t="s">
        <v>524</v>
      </c>
      <c r="I159" s="138"/>
      <c r="J159" s="139"/>
      <c r="K159" s="139"/>
      <c r="L159" s="140" t="str">
        <f>IF(I159&lt;&gt;0,((VLOOKUP(I159,'1. Standard_Cost'!$B$4:$D$9,2)+VLOOKUP(I159,'1. Standard_Cost'!$B$4:$D$9,3))*J159*K159),"0")</f>
        <v>0</v>
      </c>
      <c r="M159" s="140">
        <f>L159*'1. Standard_Cost'!$F$4</f>
        <v>0</v>
      </c>
      <c r="N159" s="141">
        <v>2</v>
      </c>
      <c r="O159" s="141">
        <v>2</v>
      </c>
      <c r="P159" s="141">
        <v>15</v>
      </c>
      <c r="Q159" s="141"/>
      <c r="R159" s="142">
        <f>'1. Standard_Cost'!$B$13*N159*P159</f>
        <v>60000</v>
      </c>
      <c r="S159" s="142">
        <f>N159*O159*P159*'1. Standard_Cost'!$C$13</f>
        <v>90000</v>
      </c>
      <c r="T159" s="142">
        <f>N159*P159*Q159*'1. Standard_Cost'!$D$13</f>
        <v>0</v>
      </c>
      <c r="U159" s="142">
        <f>N159*O159*'1. Standard_Cost'!$F$13</f>
        <v>0</v>
      </c>
      <c r="V159" s="141"/>
      <c r="W159" s="141"/>
      <c r="X159" s="141"/>
      <c r="Y159" s="142">
        <f>+V159*((X159*'1. Standard_Cost'!$B$17)+(W159*X159*'1. Standard_Cost'!$C$17))</f>
        <v>0</v>
      </c>
      <c r="Z159" s="141"/>
      <c r="AA159" s="141"/>
      <c r="AB159" s="142">
        <f>+Z159*'1. Standard_Cost'!$B$21+AA159*'1. Standard_Cost'!$C$21</f>
        <v>0</v>
      </c>
      <c r="AC159" s="143">
        <f>30*2*300</f>
        <v>18000</v>
      </c>
      <c r="AD159" s="144"/>
      <c r="AE159" s="142">
        <f>SUM(AD159,AC159,AB159,Y159,U159,T159,S159,R159)*'1. Standard_Cost'!$B$29</f>
        <v>33600</v>
      </c>
      <c r="AF159" s="142">
        <f t="shared" si="202"/>
        <v>201600</v>
      </c>
      <c r="AG159" s="141"/>
      <c r="AH159" s="141"/>
      <c r="AI159" s="141"/>
      <c r="AJ159" s="145"/>
      <c r="AK159" s="145"/>
      <c r="AL159" s="145"/>
      <c r="AM159" s="142">
        <f>AG159*'1. Standard_Cost'!$B$25+'Incremental_Cost Year 6'!AH159*'1. Standard_Cost'!$C$25+'Incremental_Cost Year 6'!AI159*'1. Standard_Cost'!$D$25+'Incremental_Cost Year 6'!AJ159+'Incremental_Cost Year 6'!AL159+AK159</f>
        <v>0</v>
      </c>
      <c r="AN159" s="142">
        <f>AM159*'1. Standard_Cost'!$C$29</f>
        <v>0</v>
      </c>
      <c r="AO159" s="160"/>
      <c r="AQ159" s="20">
        <f t="shared" si="203"/>
        <v>0</v>
      </c>
      <c r="AR159" s="20">
        <f t="shared" si="204"/>
        <v>201600</v>
      </c>
      <c r="AS159" s="20">
        <f t="shared" si="205"/>
        <v>0</v>
      </c>
      <c r="AT159" s="20">
        <f t="shared" si="206"/>
        <v>201600</v>
      </c>
      <c r="AU159" s="24"/>
      <c r="AV159" s="24"/>
      <c r="AW159" s="24"/>
      <c r="AX159" s="24"/>
      <c r="AY159" s="24"/>
      <c r="AZ159" s="24"/>
      <c r="BA159" s="24"/>
      <c r="BB159" s="25">
        <f t="shared" si="207"/>
        <v>-201600</v>
      </c>
    </row>
    <row r="160" spans="1:54" ht="15.6" outlineLevel="2">
      <c r="A160" s="132"/>
      <c r="B160" s="136"/>
      <c r="C160" s="38"/>
      <c r="D160" s="84"/>
      <c r="E160" s="84"/>
      <c r="F160" s="84"/>
      <c r="G160" s="83"/>
      <c r="H160" s="209" t="s">
        <v>525</v>
      </c>
      <c r="I160" s="138"/>
      <c r="J160" s="139"/>
      <c r="K160" s="139"/>
      <c r="L160" s="140" t="str">
        <f>IF(I160&lt;&gt;0,((VLOOKUP(I160,'1. Standard_Cost'!$B$4:$D$9,2)+VLOOKUP(I160,'1. Standard_Cost'!$B$4:$D$9,3))*J160*K160),"0")</f>
        <v>0</v>
      </c>
      <c r="M160" s="140">
        <f>L160*'1. Standard_Cost'!$F$4</f>
        <v>0</v>
      </c>
      <c r="N160" s="141"/>
      <c r="O160" s="141"/>
      <c r="P160" s="141"/>
      <c r="Q160" s="141"/>
      <c r="R160" s="142">
        <f>'1. Standard_Cost'!$B$13*N160*P160</f>
        <v>0</v>
      </c>
      <c r="S160" s="142">
        <f>N160*O160*P160*'1. Standard_Cost'!$C$13</f>
        <v>0</v>
      </c>
      <c r="T160" s="142">
        <f>N160*P160*Q160*'1. Standard_Cost'!$D$13</f>
        <v>0</v>
      </c>
      <c r="U160" s="142">
        <f>N160*O160*'1. Standard_Cost'!$E$13</f>
        <v>0</v>
      </c>
      <c r="V160" s="141"/>
      <c r="W160" s="141"/>
      <c r="X160" s="141"/>
      <c r="Y160" s="142">
        <f>+V160*((X160*'1. Standard_Cost'!$B$17)+(W160*X160*'1. Standard_Cost'!$C$17))</f>
        <v>0</v>
      </c>
      <c r="Z160" s="141"/>
      <c r="AA160" s="141">
        <v>4</v>
      </c>
      <c r="AB160" s="142">
        <f>+Z160*'1. Standard_Cost'!$B$21+AA160*'1. Standard_Cost'!$C$21</f>
        <v>76000</v>
      </c>
      <c r="AC160" s="143"/>
      <c r="AD160" s="144"/>
      <c r="AE160" s="142">
        <f>SUM(AD160,AC160,AB160,Y160,U160,T160,S160,R160)*'1. Standard_Cost'!$B$29</f>
        <v>15200</v>
      </c>
      <c r="AF160" s="142">
        <f t="shared" si="202"/>
        <v>91200</v>
      </c>
      <c r="AG160" s="141"/>
      <c r="AH160" s="141"/>
      <c r="AI160" s="141"/>
      <c r="AJ160" s="145"/>
      <c r="AK160" s="145"/>
      <c r="AL160" s="145"/>
      <c r="AM160" s="142">
        <f>AG160*'1. Standard_Cost'!$B$25+'Incremental_Cost Year 6'!AH160*'1. Standard_Cost'!$C$25+'Incremental_Cost Year 6'!AI160*'1. Standard_Cost'!$D$25+'Incremental_Cost Year 6'!AJ160+'Incremental_Cost Year 6'!AL160+AK160</f>
        <v>0</v>
      </c>
      <c r="AN160" s="142">
        <f>AM160*'1. Standard_Cost'!$C$29</f>
        <v>0</v>
      </c>
      <c r="AO160" s="160"/>
      <c r="AQ160" s="20">
        <f t="shared" si="203"/>
        <v>0</v>
      </c>
      <c r="AR160" s="20">
        <f t="shared" si="204"/>
        <v>91200</v>
      </c>
      <c r="AS160" s="20">
        <f t="shared" si="205"/>
        <v>0</v>
      </c>
      <c r="AT160" s="20">
        <f t="shared" si="206"/>
        <v>91200</v>
      </c>
      <c r="AU160" s="24"/>
      <c r="AV160" s="24"/>
      <c r="AW160" s="24"/>
      <c r="AX160" s="24"/>
      <c r="AY160" s="24"/>
      <c r="AZ160" s="24"/>
      <c r="BA160" s="24"/>
      <c r="BB160" s="25">
        <f t="shared" si="207"/>
        <v>-91200</v>
      </c>
    </row>
    <row r="161" spans="1:54" ht="62.4" outlineLevel="2">
      <c r="A161" s="132"/>
      <c r="B161" s="136"/>
      <c r="C161" s="38"/>
      <c r="D161" s="84"/>
      <c r="E161" s="84"/>
      <c r="F161" s="84"/>
      <c r="G161" s="83"/>
      <c r="H161" s="209" t="s">
        <v>454</v>
      </c>
      <c r="I161" s="138"/>
      <c r="J161" s="139"/>
      <c r="K161" s="139"/>
      <c r="L161" s="140" t="str">
        <f>IF(I161&lt;&gt;0,((VLOOKUP(I161,'1. Standard_Cost'!$B$4:$D$9,2)+VLOOKUP(I161,'1. Standard_Cost'!$B$4:$D$9,3))*J161*K161),"0")</f>
        <v>0</v>
      </c>
      <c r="M161" s="140">
        <f>L161*'1. Standard_Cost'!$F$4</f>
        <v>0</v>
      </c>
      <c r="N161" s="141"/>
      <c r="O161" s="141"/>
      <c r="P161" s="141"/>
      <c r="Q161" s="141"/>
      <c r="R161" s="142">
        <f>'1. Standard_Cost'!$B$13*N161*P161</f>
        <v>0</v>
      </c>
      <c r="S161" s="142">
        <f>N161*O161*P161*'1. Standard_Cost'!$C$13</f>
        <v>0</v>
      </c>
      <c r="T161" s="142">
        <f>N161*P161*Q161*'1. Standard_Cost'!$D$13</f>
        <v>0</v>
      </c>
      <c r="U161" s="142">
        <f>N161*O161*'1. Standard_Cost'!$E$13</f>
        <v>0</v>
      </c>
      <c r="V161" s="141"/>
      <c r="W161" s="141"/>
      <c r="X161" s="141"/>
      <c r="Y161" s="142">
        <f>+V161*((X161*'1. Standard_Cost'!$B$17)+(W161*X161*'1. Standard_Cost'!$C$17))</f>
        <v>0</v>
      </c>
      <c r="Z161" s="141"/>
      <c r="AA161" s="141"/>
      <c r="AB161" s="142">
        <f>+Z161*'1. Standard_Cost'!$B$21+AA161*'1. Standard_Cost'!$C$21</f>
        <v>0</v>
      </c>
      <c r="AC161" s="143"/>
      <c r="AD161" s="144"/>
      <c r="AE161" s="142">
        <f>SUM(AD161,AC161,AB161,Y161,U161,T161,S161,R161)*'1. Standard_Cost'!$B$29</f>
        <v>0</v>
      </c>
      <c r="AF161" s="142">
        <f t="shared" si="202"/>
        <v>0</v>
      </c>
      <c r="AG161" s="141"/>
      <c r="AH161" s="141"/>
      <c r="AI161" s="141"/>
      <c r="AJ161" s="145"/>
      <c r="AK161" s="145"/>
      <c r="AL161" s="145"/>
      <c r="AM161" s="142">
        <f>AG161*'1. Standard_Cost'!$B$25+'Incremental_Cost Year 6'!AH161*'1. Standard_Cost'!$C$25+'Incremental_Cost Year 6'!AI161*'1. Standard_Cost'!$D$25+'Incremental_Cost Year 6'!AJ161+'Incremental_Cost Year 6'!AL161+AK161</f>
        <v>0</v>
      </c>
      <c r="AN161" s="142">
        <f>AM161*'1. Standard_Cost'!$C$29</f>
        <v>0</v>
      </c>
      <c r="AO161" s="160"/>
      <c r="AQ161" s="20">
        <f t="shared" si="203"/>
        <v>0</v>
      </c>
      <c r="AR161" s="20">
        <f t="shared" si="204"/>
        <v>0</v>
      </c>
      <c r="AS161" s="20">
        <f t="shared" si="205"/>
        <v>0</v>
      </c>
      <c r="AT161" s="20">
        <f t="shared" si="206"/>
        <v>0</v>
      </c>
      <c r="AU161" s="24"/>
      <c r="AV161" s="24"/>
      <c r="AW161" s="24"/>
      <c r="AX161" s="24"/>
      <c r="AY161" s="24"/>
      <c r="AZ161" s="24"/>
      <c r="BA161" s="24"/>
      <c r="BB161" s="25">
        <f t="shared" si="207"/>
        <v>0</v>
      </c>
    </row>
    <row r="162" spans="1:54" ht="25.95" customHeight="1" outlineLevel="2">
      <c r="A162" s="132"/>
      <c r="B162" s="136"/>
      <c r="C162" s="38"/>
      <c r="D162" s="84"/>
      <c r="E162" s="84"/>
      <c r="F162" s="84"/>
      <c r="G162" s="83"/>
      <c r="H162" s="209" t="s">
        <v>526</v>
      </c>
      <c r="I162" s="138" t="s">
        <v>4</v>
      </c>
      <c r="J162" s="139">
        <v>6</v>
      </c>
      <c r="K162" s="139">
        <v>1</v>
      </c>
      <c r="L162" s="140">
        <f>IF(I162&lt;&gt;0,((VLOOKUP(I162,'1. Standard_Cost'!$B$4:$D$9,2)+VLOOKUP(I162,'1. Standard_Cost'!$B$4:$D$9,3))*J162*K162),"0")</f>
        <v>484500</v>
      </c>
      <c r="M162" s="140">
        <f>L162*'1. Standard_Cost'!$F$4</f>
        <v>80911.5</v>
      </c>
      <c r="N162" s="141"/>
      <c r="O162" s="141"/>
      <c r="P162" s="141"/>
      <c r="Q162" s="141"/>
      <c r="R162" s="142">
        <f>'1. Standard_Cost'!$B$13*N162*P162</f>
        <v>0</v>
      </c>
      <c r="S162" s="142">
        <f>N162*O162*P162*'1. Standard_Cost'!$C$13</f>
        <v>0</v>
      </c>
      <c r="T162" s="142">
        <f>N162*P162*Q162*'1. Standard_Cost'!$D$13</f>
        <v>0</v>
      </c>
      <c r="U162" s="142">
        <f>N162*O162*'1. Standard_Cost'!$E$13</f>
        <v>0</v>
      </c>
      <c r="V162" s="141"/>
      <c r="W162" s="141"/>
      <c r="X162" s="141"/>
      <c r="Y162" s="142">
        <f>+V162*((X162*'1. Standard_Cost'!$B$17)+(W162*X162*'1. Standard_Cost'!$C$17))</f>
        <v>0</v>
      </c>
      <c r="Z162" s="141"/>
      <c r="AA162" s="141"/>
      <c r="AB162" s="142">
        <f>+Z162*'1. Standard_Cost'!$B$21+AA162*'1. Standard_Cost'!$C$21</f>
        <v>0</v>
      </c>
      <c r="AC162" s="143"/>
      <c r="AD162" s="144"/>
      <c r="AE162" s="142">
        <f>SUM(AD162,AC162,AB162,Y162,U162,T162,S162,R162)*'1. Standard_Cost'!$B$29</f>
        <v>0</v>
      </c>
      <c r="AF162" s="142">
        <f t="shared" si="202"/>
        <v>0</v>
      </c>
      <c r="AG162" s="141"/>
      <c r="AH162" s="141"/>
      <c r="AI162" s="141"/>
      <c r="AJ162" s="145"/>
      <c r="AK162" s="145"/>
      <c r="AL162" s="145"/>
      <c r="AM162" s="142">
        <f>AG162*'1. Standard_Cost'!$B$25+'Incremental_Cost Year 6'!AH162*'1. Standard_Cost'!$C$25+'Incremental_Cost Year 6'!AI162*'1. Standard_Cost'!$D$25+'Incremental_Cost Year 6'!AJ162+'Incremental_Cost Year 6'!AL162+AK162</f>
        <v>0</v>
      </c>
      <c r="AN162" s="142">
        <f>AM162*'1. Standard_Cost'!$C$29</f>
        <v>0</v>
      </c>
      <c r="AO162" s="160"/>
      <c r="AQ162" s="20">
        <f t="shared" si="203"/>
        <v>565411.5</v>
      </c>
      <c r="AR162" s="20">
        <f t="shared" si="204"/>
        <v>0</v>
      </c>
      <c r="AS162" s="20">
        <f t="shared" si="205"/>
        <v>0</v>
      </c>
      <c r="AT162" s="20">
        <f t="shared" si="206"/>
        <v>565411.5</v>
      </c>
      <c r="AU162" s="24">
        <f>AT162</f>
        <v>565411.5</v>
      </c>
      <c r="AV162" s="24"/>
      <c r="AW162" s="24"/>
      <c r="AX162" s="24"/>
      <c r="AY162" s="24"/>
      <c r="AZ162" s="24"/>
      <c r="BA162" s="24"/>
      <c r="BB162" s="25">
        <f t="shared" si="207"/>
        <v>0</v>
      </c>
    </row>
    <row r="163" spans="1:54" ht="28.95" customHeight="1" outlineLevel="2">
      <c r="A163" s="132"/>
      <c r="B163" s="136"/>
      <c r="C163" s="38"/>
      <c r="D163" s="84"/>
      <c r="E163" s="84"/>
      <c r="F163" s="84"/>
      <c r="G163" s="83"/>
      <c r="H163" s="209" t="s">
        <v>529</v>
      </c>
      <c r="I163" s="138" t="s">
        <v>5</v>
      </c>
      <c r="J163" s="139">
        <v>1</v>
      </c>
      <c r="K163" s="139">
        <v>2</v>
      </c>
      <c r="L163" s="140">
        <f>IF(I163&lt;&gt;0,((VLOOKUP(I163,'1. Standard_Cost'!$B$4:$D$9,2)+VLOOKUP(I163,'1. Standard_Cost'!$B$4:$D$9,3))*J163*K163),"0")</f>
        <v>141400</v>
      </c>
      <c r="M163" s="140">
        <f>L163*'1. Standard_Cost'!$F$4</f>
        <v>23613.800000000003</v>
      </c>
      <c r="N163" s="141"/>
      <c r="O163" s="141"/>
      <c r="P163" s="141"/>
      <c r="Q163" s="141"/>
      <c r="R163" s="142">
        <f>'1. Standard_Cost'!$B$13*N163*P163</f>
        <v>0</v>
      </c>
      <c r="S163" s="142">
        <f>N163*O163*P163*'1. Standard_Cost'!$C$13</f>
        <v>0</v>
      </c>
      <c r="T163" s="142">
        <f>N163*P163*Q163*'1. Standard_Cost'!$D$13</f>
        <v>0</v>
      </c>
      <c r="U163" s="142">
        <f>N163*O163*'1. Standard_Cost'!$E$13</f>
        <v>0</v>
      </c>
      <c r="V163" s="141"/>
      <c r="W163" s="141"/>
      <c r="X163" s="141"/>
      <c r="Y163" s="142">
        <f>+V163*((X163*'1. Standard_Cost'!$B$17)+(W163*X163*'1. Standard_Cost'!$C$17))</f>
        <v>0</v>
      </c>
      <c r="Z163" s="141"/>
      <c r="AA163" s="141"/>
      <c r="AB163" s="142">
        <f>+Z163*'1. Standard_Cost'!$B$21+AA163*'1. Standard_Cost'!$C$21</f>
        <v>0</v>
      </c>
      <c r="AC163" s="143"/>
      <c r="AD163" s="144"/>
      <c r="AE163" s="142">
        <f>SUM(AD163,AC163,AB163,Y163,U163,T163,S163,R163)*'1. Standard_Cost'!$B$29</f>
        <v>0</v>
      </c>
      <c r="AF163" s="142">
        <f t="shared" si="202"/>
        <v>0</v>
      </c>
      <c r="AG163" s="141"/>
      <c r="AH163" s="141"/>
      <c r="AI163" s="141"/>
      <c r="AJ163" s="145"/>
      <c r="AK163" s="145"/>
      <c r="AL163" s="145"/>
      <c r="AM163" s="142">
        <f>AG163*'1. Standard_Cost'!$B$25+'Incremental_Cost Year 6'!AH163*'1. Standard_Cost'!$C$25+'Incremental_Cost Year 6'!AI163*'1. Standard_Cost'!$D$25+'Incremental_Cost Year 6'!AJ163+'Incremental_Cost Year 6'!AL163+AK163</f>
        <v>0</v>
      </c>
      <c r="AN163" s="142">
        <f>AM163*'1. Standard_Cost'!$C$29</f>
        <v>0</v>
      </c>
      <c r="AO163" s="160"/>
      <c r="AQ163" s="20">
        <f t="shared" si="203"/>
        <v>165013.79999999999</v>
      </c>
      <c r="AR163" s="20">
        <f t="shared" si="204"/>
        <v>0</v>
      </c>
      <c r="AS163" s="20">
        <f t="shared" si="205"/>
        <v>0</v>
      </c>
      <c r="AT163" s="20">
        <f t="shared" si="206"/>
        <v>165013.79999999999</v>
      </c>
      <c r="AU163" s="24">
        <f>AT163</f>
        <v>165013.79999999999</v>
      </c>
      <c r="AV163" s="24"/>
      <c r="AW163" s="24"/>
      <c r="AX163" s="24"/>
      <c r="AY163" s="24"/>
      <c r="AZ163" s="24"/>
      <c r="BA163" s="24"/>
      <c r="BB163" s="25">
        <f t="shared" si="207"/>
        <v>0</v>
      </c>
    </row>
    <row r="164" spans="1:54" ht="78" outlineLevel="1">
      <c r="A164" s="132"/>
      <c r="B164" s="136"/>
      <c r="C164" s="38"/>
      <c r="D164" s="84"/>
      <c r="E164" s="84"/>
      <c r="F164" s="84"/>
      <c r="G164" s="83"/>
      <c r="H164" s="209" t="s">
        <v>455</v>
      </c>
      <c r="I164" s="138"/>
      <c r="J164" s="139"/>
      <c r="K164" s="139"/>
      <c r="L164" s="140" t="str">
        <f>IF(I164&lt;&gt;0,((VLOOKUP(I164,'1. Standard_Cost'!$B$4:$D$9,2)+VLOOKUP(I164,'1. Standard_Cost'!$B$4:$D$9,3))*J164*K164),"0")</f>
        <v>0</v>
      </c>
      <c r="M164" s="140">
        <f>L164*'1. Standard_Cost'!$F$4</f>
        <v>0</v>
      </c>
      <c r="N164" s="141"/>
      <c r="O164" s="141"/>
      <c r="P164" s="141"/>
      <c r="Q164" s="141"/>
      <c r="R164" s="142">
        <f>'1. Standard_Cost'!$B$13*N164*P164</f>
        <v>0</v>
      </c>
      <c r="S164" s="142">
        <f>N164*O164*P164*'1. Standard_Cost'!$C$13</f>
        <v>0</v>
      </c>
      <c r="T164" s="142">
        <f>N164*P164*Q164*'1. Standard_Cost'!$D$13</f>
        <v>0</v>
      </c>
      <c r="U164" s="142">
        <f>N164*O164*'1. Standard_Cost'!$E$13</f>
        <v>0</v>
      </c>
      <c r="V164" s="141"/>
      <c r="W164" s="141"/>
      <c r="X164" s="141"/>
      <c r="Y164" s="142">
        <f>+V164*((X164*'1. Standard_Cost'!$B$17)+(W164*X164*'1. Standard_Cost'!$C$17))</f>
        <v>0</v>
      </c>
      <c r="Z164" s="141"/>
      <c r="AA164" s="141"/>
      <c r="AB164" s="142">
        <f>+Z164*'1. Standard_Cost'!$B$21+AA164*'1. Standard_Cost'!$C$21</f>
        <v>0</v>
      </c>
      <c r="AC164" s="143"/>
      <c r="AD164" s="144"/>
      <c r="AE164" s="142">
        <f>SUM(AD164,AC164,AB164,Y164,U164,T164,S164,R164)*'1. Standard_Cost'!$B$29</f>
        <v>0</v>
      </c>
      <c r="AF164" s="142">
        <f t="shared" si="202"/>
        <v>0</v>
      </c>
      <c r="AG164" s="141"/>
      <c r="AH164" s="141"/>
      <c r="AI164" s="141"/>
      <c r="AJ164" s="145"/>
      <c r="AK164" s="145"/>
      <c r="AL164" s="145"/>
      <c r="AM164" s="142">
        <f>AG164*'1. Standard_Cost'!$B$25+'Incremental_Cost Year 6'!AH164*'1. Standard_Cost'!$C$25+'Incremental_Cost Year 6'!AI164*'1. Standard_Cost'!$D$25+'Incremental_Cost Year 6'!AJ164+'Incremental_Cost Year 6'!AL164+AK164</f>
        <v>0</v>
      </c>
      <c r="AN164" s="142">
        <f>AM164*'1. Standard_Cost'!$C$29</f>
        <v>0</v>
      </c>
      <c r="AO164" s="160"/>
      <c r="AQ164" s="20">
        <f t="shared" si="203"/>
        <v>0</v>
      </c>
      <c r="AR164" s="20">
        <f t="shared" si="204"/>
        <v>0</v>
      </c>
      <c r="AS164" s="20">
        <f t="shared" si="205"/>
        <v>0</v>
      </c>
      <c r="AT164" s="20">
        <f t="shared" si="206"/>
        <v>0</v>
      </c>
      <c r="AU164" s="24"/>
      <c r="AV164" s="24"/>
      <c r="AW164" s="24"/>
      <c r="AX164" s="24"/>
      <c r="AY164" s="24"/>
      <c r="AZ164" s="24"/>
      <c r="BA164" s="24"/>
      <c r="BB164" s="25">
        <f t="shared" si="207"/>
        <v>0</v>
      </c>
    </row>
    <row r="165" spans="1:54" ht="32.4" customHeight="1">
      <c r="A165" s="132"/>
      <c r="B165" s="136"/>
      <c r="C165" s="38"/>
      <c r="D165" s="84"/>
      <c r="E165" s="84"/>
      <c r="F165" s="84"/>
      <c r="G165" s="83"/>
      <c r="H165" s="209" t="s">
        <v>527</v>
      </c>
      <c r="I165" s="138"/>
      <c r="J165" s="139"/>
      <c r="K165" s="139"/>
      <c r="L165" s="140" t="str">
        <f>IF(I165&lt;&gt;0,((VLOOKUP(I165,'1. Standard_Cost'!$B$4:$D$9,2)+VLOOKUP(I165,'1. Standard_Cost'!$B$4:$D$9,3))*J165*K165),"0")</f>
        <v>0</v>
      </c>
      <c r="M165" s="140">
        <f>L165*'1. Standard_Cost'!$F$4</f>
        <v>0</v>
      </c>
      <c r="N165" s="141"/>
      <c r="O165" s="141"/>
      <c r="P165" s="141"/>
      <c r="Q165" s="141"/>
      <c r="R165" s="142">
        <f>'1. Standard_Cost'!$B$13*N165*P165</f>
        <v>0</v>
      </c>
      <c r="S165" s="142">
        <f>N165*O165*P165*'1. Standard_Cost'!$C$13</f>
        <v>0</v>
      </c>
      <c r="T165" s="142">
        <f>N165*P165*Q165*'1. Standard_Cost'!$D$13</f>
        <v>0</v>
      </c>
      <c r="U165" s="142">
        <f>N165*O165*'1. Standard_Cost'!$E$13</f>
        <v>0</v>
      </c>
      <c r="V165" s="141"/>
      <c r="W165" s="141"/>
      <c r="X165" s="141"/>
      <c r="Y165" s="142">
        <f>+V165*((X165*'1. Standard_Cost'!$B$17)+(W165*X165*'1. Standard_Cost'!$C$17))</f>
        <v>0</v>
      </c>
      <c r="Z165" s="141"/>
      <c r="AA165" s="141"/>
      <c r="AB165" s="142">
        <f>+Z165*'1. Standard_Cost'!$B$21+AA165*'1. Standard_Cost'!$C$21</f>
        <v>0</v>
      </c>
      <c r="AC165" s="143">
        <v>2500000</v>
      </c>
      <c r="AD165" s="144"/>
      <c r="AE165" s="142">
        <f>SUM(AD165,AC165,AB165,Y165,U165,T165,S165,R165)*'1. Standard_Cost'!$B$29</f>
        <v>500000</v>
      </c>
      <c r="AF165" s="142">
        <f t="shared" si="202"/>
        <v>3000000</v>
      </c>
      <c r="AG165" s="141"/>
      <c r="AH165" s="141"/>
      <c r="AI165" s="141"/>
      <c r="AJ165" s="145"/>
      <c r="AK165" s="145"/>
      <c r="AL165" s="145"/>
      <c r="AM165" s="142">
        <f>AG165*'1. Standard_Cost'!$B$25+'Incremental_Cost Year 6'!AH165*'1. Standard_Cost'!$C$25+'Incremental_Cost Year 6'!AI165*'1. Standard_Cost'!$D$25+'Incremental_Cost Year 6'!AJ165+'Incremental_Cost Year 6'!AL165+AK165</f>
        <v>0</v>
      </c>
      <c r="AN165" s="142">
        <f>AM165*'1. Standard_Cost'!$C$29</f>
        <v>0</v>
      </c>
      <c r="AO165" s="160"/>
      <c r="AQ165" s="20">
        <f t="shared" si="203"/>
        <v>0</v>
      </c>
      <c r="AR165" s="20">
        <f t="shared" si="204"/>
        <v>3000000</v>
      </c>
      <c r="AS165" s="20">
        <f t="shared" si="205"/>
        <v>0</v>
      </c>
      <c r="AT165" s="20">
        <f t="shared" si="206"/>
        <v>3000000</v>
      </c>
      <c r="AU165" s="24"/>
      <c r="AV165" s="24"/>
      <c r="AW165" s="24"/>
      <c r="AX165" s="24"/>
      <c r="AY165" s="24"/>
      <c r="AZ165" s="24"/>
      <c r="BA165" s="24"/>
      <c r="BB165" s="25">
        <f t="shared" si="207"/>
        <v>-3000000</v>
      </c>
    </row>
    <row r="166" spans="1:54" ht="46.8" outlineLevel="2">
      <c r="A166" s="132"/>
      <c r="B166" s="136"/>
      <c r="C166" s="38"/>
      <c r="D166" s="84"/>
      <c r="E166" s="84"/>
      <c r="F166" s="84"/>
      <c r="G166" s="83"/>
      <c r="H166" s="209" t="s">
        <v>530</v>
      </c>
      <c r="I166" s="138"/>
      <c r="J166" s="139"/>
      <c r="K166" s="139"/>
      <c r="L166" s="140" t="str">
        <f>IF(I166&lt;&gt;0,((VLOOKUP(I166,'1. Standard_Cost'!$B$4:$D$9,2)+VLOOKUP(I166,'1. Standard_Cost'!$B$4:$D$9,3))*J166*K166),"0")</f>
        <v>0</v>
      </c>
      <c r="M166" s="140">
        <f>L166*'1. Standard_Cost'!$F$4</f>
        <v>0</v>
      </c>
      <c r="N166" s="141"/>
      <c r="O166" s="141"/>
      <c r="P166" s="141"/>
      <c r="Q166" s="141"/>
      <c r="R166" s="142">
        <f>'1. Standard_Cost'!$B$13*N166*P166</f>
        <v>0</v>
      </c>
      <c r="S166" s="142">
        <f>N166*O166*P166*'1. Standard_Cost'!$C$13</f>
        <v>0</v>
      </c>
      <c r="T166" s="142">
        <f>N166*P166*Q166*'1. Standard_Cost'!$D$13</f>
        <v>0</v>
      </c>
      <c r="U166" s="142">
        <f>N166*O166*'1. Standard_Cost'!$E$13</f>
        <v>0</v>
      </c>
      <c r="V166" s="141"/>
      <c r="W166" s="141"/>
      <c r="X166" s="141"/>
      <c r="Y166" s="142">
        <f>+V166*((X166*'1. Standard_Cost'!$B$17)+(W166*X166*'1. Standard_Cost'!$C$17))</f>
        <v>0</v>
      </c>
      <c r="Z166" s="141"/>
      <c r="AA166" s="141"/>
      <c r="AB166" s="142">
        <f>+Z166*'1. Standard_Cost'!$B$21+AA166*'1. Standard_Cost'!$C$21</f>
        <v>0</v>
      </c>
      <c r="AC166" s="143"/>
      <c r="AD166" s="144"/>
      <c r="AE166" s="142">
        <f>SUM(AD166,AC166,AB166,Y166,U166,T166,S166,R166)*'1. Standard_Cost'!$B$29</f>
        <v>0</v>
      </c>
      <c r="AF166" s="142">
        <f t="shared" si="202"/>
        <v>0</v>
      </c>
      <c r="AG166" s="141"/>
      <c r="AH166" s="141"/>
      <c r="AI166" s="141"/>
      <c r="AJ166" s="145"/>
      <c r="AK166" s="145"/>
      <c r="AL166" s="145"/>
      <c r="AM166" s="142">
        <f>AG166*'1. Standard_Cost'!$B$25+'Incremental_Cost Year 6'!AH166*'1. Standard_Cost'!$C$25+'Incremental_Cost Year 6'!AI166*'1. Standard_Cost'!$D$25+'Incremental_Cost Year 6'!AJ166+'Incremental_Cost Year 6'!AL166+AK166</f>
        <v>0</v>
      </c>
      <c r="AN166" s="142">
        <f>AM166*'1. Standard_Cost'!$C$29</f>
        <v>0</v>
      </c>
      <c r="AO166" s="160"/>
      <c r="AQ166" s="20">
        <f t="shared" si="203"/>
        <v>0</v>
      </c>
      <c r="AR166" s="20">
        <f t="shared" si="204"/>
        <v>0</v>
      </c>
      <c r="AS166" s="20">
        <f t="shared" si="205"/>
        <v>0</v>
      </c>
      <c r="AT166" s="20">
        <f t="shared" si="206"/>
        <v>0</v>
      </c>
      <c r="AU166" s="24"/>
      <c r="AV166" s="24"/>
      <c r="AW166" s="24"/>
      <c r="AX166" s="24"/>
      <c r="AY166" s="24"/>
      <c r="AZ166" s="24"/>
      <c r="BA166" s="24"/>
      <c r="BB166" s="25">
        <f t="shared" si="207"/>
        <v>0</v>
      </c>
    </row>
    <row r="167" spans="1:54" ht="19.95" customHeight="1" outlineLevel="2">
      <c r="A167" s="132"/>
      <c r="B167" s="136"/>
      <c r="C167" s="38"/>
      <c r="D167" s="84"/>
      <c r="E167" s="84"/>
      <c r="F167" s="84"/>
      <c r="G167" s="83"/>
      <c r="H167" s="209" t="s">
        <v>531</v>
      </c>
      <c r="I167" s="138" t="s">
        <v>5</v>
      </c>
      <c r="J167" s="139">
        <v>1</v>
      </c>
      <c r="K167" s="139">
        <v>1</v>
      </c>
      <c r="L167" s="140">
        <f>IF(I167&lt;&gt;0,((VLOOKUP(I167,'1. Standard_Cost'!$B$4:$D$9,2)+VLOOKUP(I167,'1. Standard_Cost'!$B$4:$D$9,3))*J167*K167),"0")</f>
        <v>70700</v>
      </c>
      <c r="M167" s="140">
        <f>L167*'1. Standard_Cost'!$F$4</f>
        <v>11806.900000000001</v>
      </c>
      <c r="N167" s="141"/>
      <c r="O167" s="141"/>
      <c r="P167" s="141"/>
      <c r="Q167" s="141"/>
      <c r="R167" s="142">
        <f>'1. Standard_Cost'!$B$13*N167*P167</f>
        <v>0</v>
      </c>
      <c r="S167" s="142">
        <f>N167*O167*P167*'1. Standard_Cost'!$C$13</f>
        <v>0</v>
      </c>
      <c r="T167" s="142">
        <f>N167*P167*Q167*'1. Standard_Cost'!$D$13</f>
        <v>0</v>
      </c>
      <c r="U167" s="142">
        <f>N167*O167*'1. Standard_Cost'!$E$13</f>
        <v>0</v>
      </c>
      <c r="V167" s="141"/>
      <c r="W167" s="141"/>
      <c r="X167" s="141"/>
      <c r="Y167" s="142">
        <f>+V167*((X167*'1. Standard_Cost'!$B$17)+(W167*X167*'1. Standard_Cost'!$C$17))</f>
        <v>0</v>
      </c>
      <c r="Z167" s="141"/>
      <c r="AA167" s="141"/>
      <c r="AB167" s="142">
        <f>+Z167*'1. Standard_Cost'!$B$21+AA167*'1. Standard_Cost'!$C$21</f>
        <v>0</v>
      </c>
      <c r="AC167" s="143"/>
      <c r="AD167" s="144"/>
      <c r="AE167" s="142">
        <f>SUM(AD167,AC167,AB167,Y167,U167,T167,S167,R167)*'1. Standard_Cost'!$B$29</f>
        <v>0</v>
      </c>
      <c r="AF167" s="142">
        <f t="shared" si="202"/>
        <v>0</v>
      </c>
      <c r="AG167" s="141"/>
      <c r="AH167" s="141"/>
      <c r="AI167" s="141"/>
      <c r="AJ167" s="145"/>
      <c r="AK167" s="145"/>
      <c r="AL167" s="145"/>
      <c r="AM167" s="142">
        <f>AG167*'1. Standard_Cost'!$B$25+'Incremental_Cost Year 6'!AH167*'1. Standard_Cost'!$C$25+'Incremental_Cost Year 6'!AI167*'1. Standard_Cost'!$D$25+'Incremental_Cost Year 6'!AJ167+'Incremental_Cost Year 6'!AL167+AK167</f>
        <v>0</v>
      </c>
      <c r="AN167" s="142">
        <f>AM167*'1. Standard_Cost'!$C$29</f>
        <v>0</v>
      </c>
      <c r="AO167" s="160"/>
      <c r="AQ167" s="20">
        <f t="shared" si="203"/>
        <v>82506.899999999994</v>
      </c>
      <c r="AR167" s="20">
        <f t="shared" si="204"/>
        <v>0</v>
      </c>
      <c r="AS167" s="20">
        <f t="shared" si="205"/>
        <v>0</v>
      </c>
      <c r="AT167" s="20">
        <f t="shared" si="206"/>
        <v>82506.899999999994</v>
      </c>
      <c r="AU167" s="24">
        <f>AT167</f>
        <v>82506.899999999994</v>
      </c>
      <c r="AV167" s="24"/>
      <c r="AW167" s="24"/>
      <c r="AX167" s="24"/>
      <c r="AY167" s="24"/>
      <c r="AZ167" s="24"/>
      <c r="BA167" s="24"/>
      <c r="BB167" s="25">
        <f t="shared" si="207"/>
        <v>0</v>
      </c>
    </row>
    <row r="168" spans="1:54" ht="19.95" customHeight="1" outlineLevel="2">
      <c r="A168" s="132"/>
      <c r="B168" s="136"/>
      <c r="C168" s="38"/>
      <c r="D168" s="84"/>
      <c r="E168" s="84"/>
      <c r="F168" s="84"/>
      <c r="G168" s="83"/>
      <c r="H168" s="209" t="s">
        <v>532</v>
      </c>
      <c r="I168" s="138"/>
      <c r="J168" s="139"/>
      <c r="K168" s="139"/>
      <c r="L168" s="140" t="str">
        <f>IF(I168&lt;&gt;0,((VLOOKUP(I168,'1. Standard_Cost'!$B$4:$D$9,2)+VLOOKUP(I168,'1. Standard_Cost'!$B$4:$D$9,3))*J168*K168),"0")</f>
        <v>0</v>
      </c>
      <c r="M168" s="140">
        <f>L168*'1. Standard_Cost'!$F$4</f>
        <v>0</v>
      </c>
      <c r="N168" s="141"/>
      <c r="O168" s="141"/>
      <c r="P168" s="141"/>
      <c r="Q168" s="141"/>
      <c r="R168" s="142">
        <f>'1. Standard_Cost'!$B$13*N168*P168</f>
        <v>0</v>
      </c>
      <c r="S168" s="142">
        <f>N168*O168*P168*'1. Standard_Cost'!$C$13</f>
        <v>0</v>
      </c>
      <c r="T168" s="142">
        <f>N168*P168*Q168*'1. Standard_Cost'!$D$13</f>
        <v>0</v>
      </c>
      <c r="U168" s="142">
        <f>N168*O168*'1. Standard_Cost'!$E$13</f>
        <v>0</v>
      </c>
      <c r="V168" s="141"/>
      <c r="W168" s="141"/>
      <c r="X168" s="141"/>
      <c r="Y168" s="142">
        <f>+V168*((X168*'1. Standard_Cost'!$B$17)+(W168*X168*'1. Standard_Cost'!$C$17))</f>
        <v>0</v>
      </c>
      <c r="Z168" s="141"/>
      <c r="AA168" s="141"/>
      <c r="AB168" s="142">
        <f>+Z168*'1. Standard_Cost'!$B$21+AA168*'1. Standard_Cost'!$C$21</f>
        <v>0</v>
      </c>
      <c r="AC168" s="143">
        <v>400000</v>
      </c>
      <c r="AD168" s="144"/>
      <c r="AE168" s="142">
        <f>SUM(AD168,AC168,AB168,Y168,U168,T168,S168,R168)*'1. Standard_Cost'!$B$29</f>
        <v>80000</v>
      </c>
      <c r="AF168" s="142">
        <f t="shared" si="202"/>
        <v>480000</v>
      </c>
      <c r="AG168" s="141"/>
      <c r="AH168" s="141"/>
      <c r="AI168" s="141"/>
      <c r="AJ168" s="145"/>
      <c r="AK168" s="145"/>
      <c r="AL168" s="145"/>
      <c r="AM168" s="142">
        <f>AG168*'1. Standard_Cost'!$B$25+'Incremental_Cost Year 6'!AH168*'1. Standard_Cost'!$C$25+'Incremental_Cost Year 6'!AI168*'1. Standard_Cost'!$D$25+'Incremental_Cost Year 6'!AJ168+'Incremental_Cost Year 6'!AL168+AK168</f>
        <v>0</v>
      </c>
      <c r="AN168" s="142">
        <f>AM168*'1. Standard_Cost'!$C$29</f>
        <v>0</v>
      </c>
      <c r="AO168" s="160"/>
      <c r="AQ168" s="20">
        <f t="shared" si="203"/>
        <v>0</v>
      </c>
      <c r="AR168" s="20">
        <f t="shared" si="204"/>
        <v>480000</v>
      </c>
      <c r="AS168" s="20">
        <f t="shared" si="205"/>
        <v>0</v>
      </c>
      <c r="AT168" s="20">
        <f t="shared" si="206"/>
        <v>480000</v>
      </c>
      <c r="AU168" s="24">
        <f>AT168</f>
        <v>480000</v>
      </c>
      <c r="AV168" s="24"/>
      <c r="AW168" s="24"/>
      <c r="AX168" s="24"/>
      <c r="AY168" s="24"/>
      <c r="AZ168" s="24"/>
      <c r="BA168" s="24"/>
      <c r="BB168" s="25">
        <f t="shared" si="207"/>
        <v>0</v>
      </c>
    </row>
    <row r="169" spans="1:54" ht="69" outlineLevel="1">
      <c r="A169" s="132"/>
      <c r="B169" s="136"/>
      <c r="C169" s="38"/>
      <c r="D169" s="46" t="s">
        <v>592</v>
      </c>
      <c r="E169" s="86" t="s">
        <v>428</v>
      </c>
      <c r="F169" s="88" t="s">
        <v>438</v>
      </c>
      <c r="G169" s="89" t="s">
        <v>434</v>
      </c>
      <c r="H169" s="180" t="s">
        <v>302</v>
      </c>
      <c r="I169" s="146"/>
      <c r="J169" s="146"/>
      <c r="K169" s="146"/>
      <c r="L169" s="147">
        <f>SUM(L150:L168)</f>
        <v>769275</v>
      </c>
      <c r="M169" s="147">
        <f>SUM(M150:M168)</f>
        <v>128468.92500000002</v>
      </c>
      <c r="N169" s="146"/>
      <c r="O169" s="146"/>
      <c r="P169" s="146"/>
      <c r="Q169" s="146"/>
      <c r="R169" s="147">
        <f t="shared" ref="R169:U169" si="208">SUM(R150:R168)</f>
        <v>60000</v>
      </c>
      <c r="S169" s="147">
        <f t="shared" si="208"/>
        <v>90000</v>
      </c>
      <c r="T169" s="147">
        <f t="shared" si="208"/>
        <v>0</v>
      </c>
      <c r="U169" s="147">
        <f t="shared" si="208"/>
        <v>0</v>
      </c>
      <c r="V169" s="146"/>
      <c r="W169" s="146"/>
      <c r="X169" s="146"/>
      <c r="Y169" s="147">
        <f>SUM(Y150:Y168)</f>
        <v>0</v>
      </c>
      <c r="Z169" s="146"/>
      <c r="AA169" s="146"/>
      <c r="AB169" s="147">
        <f t="shared" ref="AB169:AF169" si="209">SUM(AB150:AB168)</f>
        <v>817000</v>
      </c>
      <c r="AC169" s="147">
        <f t="shared" si="209"/>
        <v>3968000</v>
      </c>
      <c r="AD169" s="147">
        <f t="shared" si="209"/>
        <v>0</v>
      </c>
      <c r="AE169" s="147">
        <f t="shared" si="209"/>
        <v>987000</v>
      </c>
      <c r="AF169" s="147">
        <f t="shared" si="209"/>
        <v>5922000</v>
      </c>
      <c r="AG169" s="146"/>
      <c r="AH169" s="146"/>
      <c r="AI169" s="146"/>
      <c r="AJ169" s="147">
        <f t="shared" ref="AJ169:AN169" si="210">SUM(AJ150:AJ168)</f>
        <v>0</v>
      </c>
      <c r="AK169" s="147">
        <f t="shared" si="210"/>
        <v>0</v>
      </c>
      <c r="AL169" s="147">
        <f t="shared" si="210"/>
        <v>0</v>
      </c>
      <c r="AM169" s="147">
        <f t="shared" si="210"/>
        <v>0</v>
      </c>
      <c r="AN169" s="147">
        <f t="shared" si="210"/>
        <v>0</v>
      </c>
      <c r="AO169" s="166"/>
      <c r="AP169" s="32"/>
      <c r="AQ169" s="147">
        <f t="shared" ref="AQ169:BB169" si="211">SUM(AQ150:AQ168)</f>
        <v>897743.92499999993</v>
      </c>
      <c r="AR169" s="147">
        <f t="shared" si="211"/>
        <v>5922000</v>
      </c>
      <c r="AS169" s="147">
        <f t="shared" si="211"/>
        <v>0</v>
      </c>
      <c r="AT169" s="147">
        <f t="shared" si="211"/>
        <v>6819743.9250000007</v>
      </c>
      <c r="AU169" s="147">
        <f t="shared" si="211"/>
        <v>2577743.9250000003</v>
      </c>
      <c r="AV169" s="147">
        <f t="shared" si="211"/>
        <v>889200</v>
      </c>
      <c r="AW169" s="147">
        <f t="shared" si="211"/>
        <v>0</v>
      </c>
      <c r="AX169" s="147">
        <f t="shared" si="211"/>
        <v>0</v>
      </c>
      <c r="AY169" s="147">
        <f t="shared" si="211"/>
        <v>0</v>
      </c>
      <c r="AZ169" s="147">
        <f t="shared" si="211"/>
        <v>0</v>
      </c>
      <c r="BA169" s="147">
        <f t="shared" si="211"/>
        <v>0</v>
      </c>
      <c r="BB169" s="147">
        <f t="shared" si="211"/>
        <v>-3352800</v>
      </c>
    </row>
    <row r="170" spans="1:54" s="39" customFormat="1">
      <c r="A170" s="148"/>
      <c r="B170" s="149"/>
      <c r="C170" s="224" t="s">
        <v>429</v>
      </c>
      <c r="D170" s="224"/>
      <c r="E170" s="225"/>
      <c r="F170" s="69"/>
      <c r="G170" s="69"/>
      <c r="H170" s="181" t="s">
        <v>304</v>
      </c>
      <c r="I170" s="150"/>
      <c r="J170" s="150"/>
      <c r="K170" s="150"/>
      <c r="L170" s="151">
        <f>SUM(L184)</f>
        <v>1131200</v>
      </c>
      <c r="M170" s="151">
        <f>SUM(M184)</f>
        <v>188910.40000000002</v>
      </c>
      <c r="N170" s="150"/>
      <c r="O170" s="150"/>
      <c r="P170" s="150"/>
      <c r="Q170" s="150"/>
      <c r="R170" s="151">
        <f t="shared" ref="R170:U170" si="212">SUM(R184)</f>
        <v>0</v>
      </c>
      <c r="S170" s="151">
        <f t="shared" si="212"/>
        <v>0</v>
      </c>
      <c r="T170" s="151">
        <f t="shared" si="212"/>
        <v>0</v>
      </c>
      <c r="U170" s="151">
        <f t="shared" si="212"/>
        <v>0</v>
      </c>
      <c r="V170" s="150"/>
      <c r="W170" s="150"/>
      <c r="X170" s="150"/>
      <c r="Y170" s="151">
        <f t="shared" ref="Y170:AF170" si="213">SUM(Y184)</f>
        <v>0</v>
      </c>
      <c r="Z170" s="151"/>
      <c r="AA170" s="151"/>
      <c r="AB170" s="151">
        <f t="shared" si="213"/>
        <v>0</v>
      </c>
      <c r="AC170" s="151">
        <f t="shared" si="213"/>
        <v>60000</v>
      </c>
      <c r="AD170" s="151">
        <f t="shared" si="213"/>
        <v>0</v>
      </c>
      <c r="AE170" s="151">
        <f t="shared" si="213"/>
        <v>12000</v>
      </c>
      <c r="AF170" s="151">
        <f t="shared" si="213"/>
        <v>72000</v>
      </c>
      <c r="AG170" s="150"/>
      <c r="AH170" s="150"/>
      <c r="AI170" s="150"/>
      <c r="AJ170" s="151">
        <f t="shared" ref="AJ170:AN170" si="214">SUM(AJ184)</f>
        <v>0</v>
      </c>
      <c r="AK170" s="151">
        <f t="shared" si="214"/>
        <v>0</v>
      </c>
      <c r="AL170" s="151">
        <f t="shared" si="214"/>
        <v>0</v>
      </c>
      <c r="AM170" s="151">
        <f t="shared" si="214"/>
        <v>0</v>
      </c>
      <c r="AN170" s="151">
        <f t="shared" si="214"/>
        <v>0</v>
      </c>
      <c r="AO170" s="167"/>
      <c r="AP170" s="40"/>
      <c r="AQ170" s="151">
        <f t="shared" ref="AQ170:BB170" si="215">SUM(AQ184)</f>
        <v>1320110.3999999999</v>
      </c>
      <c r="AR170" s="151">
        <f t="shared" si="215"/>
        <v>72000</v>
      </c>
      <c r="AS170" s="151">
        <f t="shared" si="215"/>
        <v>0</v>
      </c>
      <c r="AT170" s="151">
        <f t="shared" si="215"/>
        <v>1392110.4</v>
      </c>
      <c r="AU170" s="151">
        <f t="shared" si="215"/>
        <v>1392110.4</v>
      </c>
      <c r="AV170" s="151">
        <f t="shared" si="215"/>
        <v>0</v>
      </c>
      <c r="AW170" s="151">
        <f t="shared" si="215"/>
        <v>0</v>
      </c>
      <c r="AX170" s="151">
        <f t="shared" si="215"/>
        <v>0</v>
      </c>
      <c r="AY170" s="151">
        <f t="shared" si="215"/>
        <v>0</v>
      </c>
      <c r="AZ170" s="151">
        <f t="shared" si="215"/>
        <v>0</v>
      </c>
      <c r="BA170" s="151">
        <f t="shared" si="215"/>
        <v>0</v>
      </c>
      <c r="BB170" s="151">
        <f t="shared" si="215"/>
        <v>0</v>
      </c>
    </row>
    <row r="171" spans="1:54" ht="46.8" outlineLevel="2">
      <c r="A171" s="132"/>
      <c r="B171" s="136"/>
      <c r="C171" s="38"/>
      <c r="D171" s="137"/>
      <c r="E171" s="158"/>
      <c r="F171" s="82"/>
      <c r="G171" s="193"/>
      <c r="H171" s="209" t="s">
        <v>456</v>
      </c>
      <c r="I171" s="138"/>
      <c r="J171" s="139"/>
      <c r="K171" s="139"/>
      <c r="L171" s="140" t="str">
        <f>IF(I171&lt;&gt;0,((VLOOKUP(I171,'1. Standard_Cost'!$B$4:$D$9,2)+VLOOKUP(I171,'1. Standard_Cost'!$B$4:$D$9,3))*J171*K171),"0")</f>
        <v>0</v>
      </c>
      <c r="M171" s="140">
        <f>L171*'1. Standard_Cost'!$F$4</f>
        <v>0</v>
      </c>
      <c r="N171" s="141"/>
      <c r="O171" s="141"/>
      <c r="P171" s="141"/>
      <c r="Q171" s="141"/>
      <c r="R171" s="142">
        <f>'1. Standard_Cost'!$B$13*N171*P171</f>
        <v>0</v>
      </c>
      <c r="S171" s="142">
        <f>N171*O171*P171*'1. Standard_Cost'!$C$13</f>
        <v>0</v>
      </c>
      <c r="T171" s="142">
        <f>N171*P171*Q171*'1. Standard_Cost'!$D$13</f>
        <v>0</v>
      </c>
      <c r="U171" s="142">
        <f>N171*O171*'1. Standard_Cost'!$E$13</f>
        <v>0</v>
      </c>
      <c r="V171" s="141"/>
      <c r="W171" s="141"/>
      <c r="X171" s="141"/>
      <c r="Y171" s="142">
        <f>+V171*((X171*'1. Standard_Cost'!$B$17)+(W171*X171*'1. Standard_Cost'!$C$17))</f>
        <v>0</v>
      </c>
      <c r="Z171" s="141"/>
      <c r="AA171" s="141"/>
      <c r="AB171" s="142">
        <f>+Z171*'1. Standard_Cost'!$B$21+AA171*'1. Standard_Cost'!$C$21</f>
        <v>0</v>
      </c>
      <c r="AC171" s="143"/>
      <c r="AD171" s="144"/>
      <c r="AE171" s="142">
        <f>SUM(AD171,AC171,AB171,Y171,U171,T171,S171,R171)*'1. Standard_Cost'!$B$29</f>
        <v>0</v>
      </c>
      <c r="AF171" s="142">
        <f t="shared" ref="AF171:AF183" si="216">SUM(AE171,AD171,AC171,AB171,Y171,U171,T171,S171,R171)</f>
        <v>0</v>
      </c>
      <c r="AG171" s="141"/>
      <c r="AH171" s="141"/>
      <c r="AI171" s="141"/>
      <c r="AJ171" s="145"/>
      <c r="AK171" s="145"/>
      <c r="AL171" s="145"/>
      <c r="AM171" s="142">
        <f>AG171*'1. Standard_Cost'!$B$25+'Incremental_Cost Year 6'!AH171*'1. Standard_Cost'!$C$25+'Incremental_Cost Year 6'!AI171*'1. Standard_Cost'!$D$25+'Incremental_Cost Year 6'!AJ171+'Incremental_Cost Year 6'!AL171+AK171</f>
        <v>0</v>
      </c>
      <c r="AN171" s="142">
        <f>AM171*'1. Standard_Cost'!$C$29</f>
        <v>0</v>
      </c>
      <c r="AO171" s="160"/>
      <c r="AQ171" s="20">
        <f t="shared" ref="AQ171:AQ183" si="217">L171+M171</f>
        <v>0</v>
      </c>
      <c r="AR171" s="20">
        <f t="shared" ref="AR171:AR183" si="218">AF171</f>
        <v>0</v>
      </c>
      <c r="AS171" s="20">
        <f t="shared" ref="AS171:AS183" si="219">AM171+AN171</f>
        <v>0</v>
      </c>
      <c r="AT171" s="20">
        <f t="shared" ref="AT171:AT183" si="220">SUM(AQ171,AR171,AS171)</f>
        <v>0</v>
      </c>
      <c r="AU171" s="24"/>
      <c r="AV171" s="24"/>
      <c r="AW171" s="24"/>
      <c r="AX171" s="24"/>
      <c r="AY171" s="24"/>
      <c r="AZ171" s="24"/>
      <c r="BA171" s="24"/>
      <c r="BB171" s="25">
        <f t="shared" ref="BB171:BB183" si="221">SUM(AU171:BA171)-AT171</f>
        <v>0</v>
      </c>
    </row>
    <row r="172" spans="1:54" ht="24.6" customHeight="1" outlineLevel="2">
      <c r="A172" s="132"/>
      <c r="B172" s="136"/>
      <c r="C172" s="38"/>
      <c r="D172" s="154"/>
      <c r="E172" s="156"/>
      <c r="F172" s="83"/>
      <c r="G172" s="121"/>
      <c r="H172" s="209" t="s">
        <v>533</v>
      </c>
      <c r="I172" s="138"/>
      <c r="J172" s="139"/>
      <c r="K172" s="139"/>
      <c r="L172" s="140" t="str">
        <f>IF(I172&lt;&gt;0,((VLOOKUP(I172,'1. Standard_Cost'!$B$4:$D$9,2)+VLOOKUP(I172,'1. Standard_Cost'!$B$4:$D$9,3))*J172*K172),"0")</f>
        <v>0</v>
      </c>
      <c r="M172" s="140">
        <f>L172*'1. Standard_Cost'!$F$4</f>
        <v>0</v>
      </c>
      <c r="N172" s="141"/>
      <c r="O172" s="141"/>
      <c r="P172" s="141"/>
      <c r="Q172" s="141"/>
      <c r="R172" s="142">
        <f>'1. Standard_Cost'!$B$13*N172*P172</f>
        <v>0</v>
      </c>
      <c r="S172" s="142">
        <f>N172*O172*P172*'1. Standard_Cost'!$C$13</f>
        <v>0</v>
      </c>
      <c r="T172" s="142">
        <f>N172*P172*Q172*'1. Standard_Cost'!$D$13</f>
        <v>0</v>
      </c>
      <c r="U172" s="142">
        <f>N172*O172*'1. Standard_Cost'!$E$13</f>
        <v>0</v>
      </c>
      <c r="V172" s="141"/>
      <c r="W172" s="141"/>
      <c r="X172" s="141"/>
      <c r="Y172" s="142">
        <f>+V172*((X172*'1. Standard_Cost'!$B$17)+(W172*X172*'1. Standard_Cost'!$C$17))</f>
        <v>0</v>
      </c>
      <c r="Z172" s="141"/>
      <c r="AA172" s="141"/>
      <c r="AB172" s="142">
        <f>+Z172*'1. Standard_Cost'!$B$21+AA172*'1. Standard_Cost'!$C$21</f>
        <v>0</v>
      </c>
      <c r="AC172" s="143"/>
      <c r="AD172" s="144"/>
      <c r="AE172" s="142">
        <f>SUM(AD172,AC172,AB172,Y172,U172,T172,S172,R172)*'1. Standard_Cost'!$B$29</f>
        <v>0</v>
      </c>
      <c r="AF172" s="142">
        <f t="shared" si="216"/>
        <v>0</v>
      </c>
      <c r="AG172" s="141"/>
      <c r="AH172" s="141"/>
      <c r="AI172" s="141"/>
      <c r="AJ172" s="145"/>
      <c r="AK172" s="145"/>
      <c r="AL172" s="145"/>
      <c r="AM172" s="142">
        <f>AG172*'1. Standard_Cost'!$B$25+'Incremental_Cost Year 6'!AH172*'1. Standard_Cost'!$C$25+'Incremental_Cost Year 6'!AI172*'1. Standard_Cost'!$D$25+'Incremental_Cost Year 6'!AJ172+'Incremental_Cost Year 6'!AL172+AK172</f>
        <v>0</v>
      </c>
      <c r="AN172" s="142">
        <f>AM172*'1. Standard_Cost'!$C$29</f>
        <v>0</v>
      </c>
      <c r="AO172" s="160"/>
      <c r="AQ172" s="20">
        <f t="shared" si="217"/>
        <v>0</v>
      </c>
      <c r="AR172" s="20">
        <f t="shared" si="218"/>
        <v>0</v>
      </c>
      <c r="AS172" s="20">
        <f t="shared" si="219"/>
        <v>0</v>
      </c>
      <c r="AT172" s="20">
        <f t="shared" si="220"/>
        <v>0</v>
      </c>
      <c r="AU172" s="24">
        <f>AT172</f>
        <v>0</v>
      </c>
      <c r="AV172" s="24"/>
      <c r="AW172" s="24"/>
      <c r="AX172" s="24"/>
      <c r="AY172" s="24"/>
      <c r="AZ172" s="24"/>
      <c r="BA172" s="24"/>
      <c r="BB172" s="25">
        <f t="shared" si="221"/>
        <v>0</v>
      </c>
    </row>
    <row r="173" spans="1:54" ht="34.200000000000003" customHeight="1" outlineLevel="2">
      <c r="A173" s="132"/>
      <c r="B173" s="136"/>
      <c r="C173" s="38"/>
      <c r="D173" s="154"/>
      <c r="E173" s="156"/>
      <c r="F173" s="83"/>
      <c r="G173" s="121"/>
      <c r="H173" s="209" t="s">
        <v>534</v>
      </c>
      <c r="I173" s="138"/>
      <c r="J173" s="139"/>
      <c r="K173" s="139"/>
      <c r="L173" s="140" t="str">
        <f>IF(I173&lt;&gt;0,((VLOOKUP(I173,'1. Standard_Cost'!$B$4:$D$9,2)+VLOOKUP(I173,'1. Standard_Cost'!$B$4:$D$9,3))*J173*K173),"0")</f>
        <v>0</v>
      </c>
      <c r="M173" s="140">
        <f>L173*'1. Standard_Cost'!$F$4</f>
        <v>0</v>
      </c>
      <c r="N173" s="141"/>
      <c r="O173" s="141"/>
      <c r="P173" s="141"/>
      <c r="Q173" s="141"/>
      <c r="R173" s="142">
        <f>'1. Standard_Cost'!$B$13*N173*P173</f>
        <v>0</v>
      </c>
      <c r="S173" s="142">
        <f>N173*O173*P173*'1. Standard_Cost'!$C$13</f>
        <v>0</v>
      </c>
      <c r="T173" s="142">
        <f>N173*P173*Q173*'1. Standard_Cost'!$D$13</f>
        <v>0</v>
      </c>
      <c r="U173" s="142">
        <f>N173*O173*'1. Standard_Cost'!$E$13</f>
        <v>0</v>
      </c>
      <c r="V173" s="141"/>
      <c r="W173" s="141"/>
      <c r="X173" s="141"/>
      <c r="Y173" s="142">
        <f>+V173*((X173*'1. Standard_Cost'!$B$17)+(W173*X173*'1. Standard_Cost'!$C$17))</f>
        <v>0</v>
      </c>
      <c r="Z173" s="141"/>
      <c r="AA173" s="141"/>
      <c r="AB173" s="142">
        <f>+Z173*'1. Standard_Cost'!$B$21+AA173*'1. Standard_Cost'!$C$21</f>
        <v>0</v>
      </c>
      <c r="AC173" s="143"/>
      <c r="AD173" s="144"/>
      <c r="AE173" s="142">
        <f>SUM(AD173,AC173,AB173,Y173,U173,T173,S173,R173)*'1. Standard_Cost'!$B$29</f>
        <v>0</v>
      </c>
      <c r="AF173" s="142">
        <f t="shared" si="216"/>
        <v>0</v>
      </c>
      <c r="AG173" s="141"/>
      <c r="AH173" s="141"/>
      <c r="AI173" s="141"/>
      <c r="AJ173" s="145"/>
      <c r="AK173" s="145"/>
      <c r="AL173" s="145"/>
      <c r="AM173" s="142">
        <f>AG173*'1. Standard_Cost'!$B$25+'Incremental_Cost Year 6'!AH173*'1. Standard_Cost'!$C$25+'Incremental_Cost Year 6'!AI173*'1. Standard_Cost'!$D$25+'Incremental_Cost Year 6'!AJ173+'Incremental_Cost Year 6'!AL173+AK173</f>
        <v>0</v>
      </c>
      <c r="AN173" s="142">
        <f>AM173*'1. Standard_Cost'!$C$29</f>
        <v>0</v>
      </c>
      <c r="AO173" s="160"/>
      <c r="AQ173" s="20">
        <f t="shared" si="217"/>
        <v>0</v>
      </c>
      <c r="AR173" s="20">
        <f t="shared" si="218"/>
        <v>0</v>
      </c>
      <c r="AS173" s="20">
        <f t="shared" si="219"/>
        <v>0</v>
      </c>
      <c r="AT173" s="20">
        <f t="shared" si="220"/>
        <v>0</v>
      </c>
      <c r="AU173" s="24"/>
      <c r="AV173" s="24"/>
      <c r="AW173" s="24"/>
      <c r="AX173" s="24"/>
      <c r="AY173" s="24"/>
      <c r="AZ173" s="24"/>
      <c r="BA173" s="24"/>
      <c r="BB173" s="25">
        <f t="shared" si="221"/>
        <v>0</v>
      </c>
    </row>
    <row r="174" spans="1:54" ht="25.95" customHeight="1" outlineLevel="2">
      <c r="A174" s="132"/>
      <c r="B174" s="136"/>
      <c r="C174" s="38"/>
      <c r="D174" s="154"/>
      <c r="E174" s="156"/>
      <c r="F174" s="83"/>
      <c r="G174" s="121"/>
      <c r="H174" s="209" t="s">
        <v>535</v>
      </c>
      <c r="I174" s="138"/>
      <c r="J174" s="139"/>
      <c r="K174" s="139"/>
      <c r="L174" s="140" t="str">
        <f>IF(I174&lt;&gt;0,((VLOOKUP(I174,'1. Standard_Cost'!$B$4:$D$9,2)+VLOOKUP(I174,'1. Standard_Cost'!$B$4:$D$9,3))*J174*K174),"0")</f>
        <v>0</v>
      </c>
      <c r="M174" s="140">
        <f>L174*'1. Standard_Cost'!$F$4</f>
        <v>0</v>
      </c>
      <c r="N174" s="141"/>
      <c r="O174" s="141"/>
      <c r="P174" s="141"/>
      <c r="Q174" s="141"/>
      <c r="R174" s="142">
        <f>'1. Standard_Cost'!$B$13*N174*P174</f>
        <v>0</v>
      </c>
      <c r="S174" s="142">
        <f>N174*O174*P174*'1. Standard_Cost'!$C$13</f>
        <v>0</v>
      </c>
      <c r="T174" s="142">
        <f>N174*P174*Q174*'1. Standard_Cost'!$D$13</f>
        <v>0</v>
      </c>
      <c r="U174" s="142">
        <f>N174*O174*'1. Standard_Cost'!$E$13</f>
        <v>0</v>
      </c>
      <c r="V174" s="141"/>
      <c r="W174" s="141"/>
      <c r="X174" s="141"/>
      <c r="Y174" s="142">
        <f>+V174*((X174*'1. Standard_Cost'!$B$17)+(W174*X174*'1. Standard_Cost'!$C$17))</f>
        <v>0</v>
      </c>
      <c r="Z174" s="141"/>
      <c r="AA174" s="141"/>
      <c r="AB174" s="142">
        <f>+Z174*'1. Standard_Cost'!$B$21+AA174*'1. Standard_Cost'!$C$21</f>
        <v>0</v>
      </c>
      <c r="AC174" s="143"/>
      <c r="AD174" s="144"/>
      <c r="AE174" s="142">
        <f>SUM(AD174,AC174,AB174,Y174,U174,T174,S174,R174)*'1. Standard_Cost'!$B$29</f>
        <v>0</v>
      </c>
      <c r="AF174" s="142">
        <f t="shared" si="216"/>
        <v>0</v>
      </c>
      <c r="AG174" s="141"/>
      <c r="AH174" s="141"/>
      <c r="AI174" s="141"/>
      <c r="AJ174" s="145"/>
      <c r="AK174" s="145"/>
      <c r="AL174" s="145"/>
      <c r="AM174" s="142">
        <f>AG174*'1. Standard_Cost'!$B$25+'Incremental_Cost Year 6'!AH174*'1. Standard_Cost'!$C$25+'Incremental_Cost Year 6'!AI174*'1. Standard_Cost'!$D$25+'Incremental_Cost Year 6'!AJ174+'Incremental_Cost Year 6'!AL174+AK174</f>
        <v>0</v>
      </c>
      <c r="AN174" s="142">
        <f>AM174*'1. Standard_Cost'!$C$29</f>
        <v>0</v>
      </c>
      <c r="AO174" s="160"/>
      <c r="AQ174" s="20">
        <f t="shared" si="217"/>
        <v>0</v>
      </c>
      <c r="AR174" s="20">
        <f t="shared" si="218"/>
        <v>0</v>
      </c>
      <c r="AS174" s="20">
        <f t="shared" si="219"/>
        <v>0</v>
      </c>
      <c r="AT174" s="20">
        <f t="shared" si="220"/>
        <v>0</v>
      </c>
      <c r="AU174" s="24">
        <f>AT174</f>
        <v>0</v>
      </c>
      <c r="AV174" s="24"/>
      <c r="AW174" s="24"/>
      <c r="AX174" s="24"/>
      <c r="AY174" s="24"/>
      <c r="AZ174" s="24"/>
      <c r="BA174" s="24"/>
      <c r="BB174" s="25">
        <f t="shared" si="221"/>
        <v>0</v>
      </c>
    </row>
    <row r="175" spans="1:54" ht="25.95" customHeight="1" outlineLevel="1">
      <c r="A175" s="132"/>
      <c r="B175" s="136"/>
      <c r="C175" s="38"/>
      <c r="D175" s="191"/>
      <c r="E175" s="195"/>
      <c r="F175" s="157"/>
      <c r="G175" s="194"/>
      <c r="H175" s="209" t="s">
        <v>536</v>
      </c>
      <c r="I175" s="138"/>
      <c r="J175" s="139"/>
      <c r="K175" s="139"/>
      <c r="L175" s="140" t="str">
        <f>IF(I175&lt;&gt;0,((VLOOKUP(I175,'1. Standard_Cost'!$B$4:$D$9,2)+VLOOKUP(I175,'1. Standard_Cost'!$B$4:$D$9,3))*J175*K175),"0")</f>
        <v>0</v>
      </c>
      <c r="M175" s="140">
        <f>L175*'1. Standard_Cost'!$F$4</f>
        <v>0</v>
      </c>
      <c r="N175" s="141"/>
      <c r="O175" s="141"/>
      <c r="P175" s="141"/>
      <c r="Q175" s="141"/>
      <c r="R175" s="142">
        <f>'1. Standard_Cost'!$B$13*N175*P175</f>
        <v>0</v>
      </c>
      <c r="S175" s="142">
        <f>N175*O175*P175*'1. Standard_Cost'!$C$13</f>
        <v>0</v>
      </c>
      <c r="T175" s="142">
        <f>N175*P175*Q175*'1. Standard_Cost'!$D$13</f>
        <v>0</v>
      </c>
      <c r="U175" s="142">
        <f>N175*O175*'1. Standard_Cost'!$E$13</f>
        <v>0</v>
      </c>
      <c r="V175" s="141"/>
      <c r="W175" s="141"/>
      <c r="X175" s="141"/>
      <c r="Y175" s="142">
        <f>+V175*((X175*'1. Standard_Cost'!$B$17)+(W175*X175*'1. Standard_Cost'!$C$17))</f>
        <v>0</v>
      </c>
      <c r="Z175" s="141"/>
      <c r="AA175" s="141"/>
      <c r="AB175" s="142">
        <f>+Z175*'1. Standard_Cost'!$B$21+AA175*'1. Standard_Cost'!$C$21</f>
        <v>0</v>
      </c>
      <c r="AC175" s="143"/>
      <c r="AD175" s="144"/>
      <c r="AE175" s="142">
        <f>SUM(AD175,AC175,AB175,Y175,U175,T175,S175,R175)*'1. Standard_Cost'!$B$29</f>
        <v>0</v>
      </c>
      <c r="AF175" s="142">
        <f t="shared" si="216"/>
        <v>0</v>
      </c>
      <c r="AG175" s="141"/>
      <c r="AH175" s="141"/>
      <c r="AI175" s="141"/>
      <c r="AJ175" s="145"/>
      <c r="AK175" s="145"/>
      <c r="AL175" s="145"/>
      <c r="AM175" s="142">
        <f>AG175*'1. Standard_Cost'!$B$25+'Incremental_Cost Year 6'!AH175*'1. Standard_Cost'!$C$25+'Incremental_Cost Year 6'!AI175*'1. Standard_Cost'!$D$25+'Incremental_Cost Year 6'!AJ175+'Incremental_Cost Year 6'!AL175+AK175</f>
        <v>0</v>
      </c>
      <c r="AN175" s="142">
        <f>AM175*'1. Standard_Cost'!$C$29</f>
        <v>0</v>
      </c>
      <c r="AO175" s="160"/>
      <c r="AQ175" s="20">
        <f t="shared" si="217"/>
        <v>0</v>
      </c>
      <c r="AR175" s="20">
        <f t="shared" si="218"/>
        <v>0</v>
      </c>
      <c r="AS175" s="20">
        <f t="shared" si="219"/>
        <v>0</v>
      </c>
      <c r="AT175" s="20">
        <f t="shared" si="220"/>
        <v>0</v>
      </c>
      <c r="AU175" s="24">
        <f>AT175</f>
        <v>0</v>
      </c>
      <c r="AV175" s="24"/>
      <c r="AW175" s="24"/>
      <c r="AX175" s="24"/>
      <c r="AY175" s="24"/>
      <c r="AZ175" s="24"/>
      <c r="BA175" s="24"/>
      <c r="BB175" s="25">
        <f t="shared" si="221"/>
        <v>0</v>
      </c>
    </row>
    <row r="176" spans="1:54" ht="46.8" outlineLevel="2">
      <c r="A176" s="132"/>
      <c r="B176" s="136"/>
      <c r="C176" s="38"/>
      <c r="D176" s="84"/>
      <c r="E176" s="84"/>
      <c r="F176" s="84"/>
      <c r="G176" s="83"/>
      <c r="H176" s="209" t="s">
        <v>457</v>
      </c>
      <c r="I176" s="138"/>
      <c r="J176" s="139"/>
      <c r="K176" s="139"/>
      <c r="L176" s="140" t="str">
        <f>IF(I176&lt;&gt;0,((VLOOKUP(I176,'1. Standard_Cost'!$B$4:$D$9,2)+VLOOKUP(I176,'1. Standard_Cost'!$B$4:$D$9,3))*J176*K176),"0")</f>
        <v>0</v>
      </c>
      <c r="M176" s="140">
        <f>L176*'1. Standard_Cost'!$F$4</f>
        <v>0</v>
      </c>
      <c r="N176" s="141"/>
      <c r="O176" s="141"/>
      <c r="P176" s="141"/>
      <c r="Q176" s="141"/>
      <c r="R176" s="142">
        <f>'1. Standard_Cost'!$B$13*N176*P176</f>
        <v>0</v>
      </c>
      <c r="S176" s="142">
        <f>N176*O176*P176*'1. Standard_Cost'!$C$13</f>
        <v>0</v>
      </c>
      <c r="T176" s="142">
        <f>N176*P176*Q176*'1. Standard_Cost'!$D$13</f>
        <v>0</v>
      </c>
      <c r="U176" s="142">
        <f>N176*O176*'1. Standard_Cost'!$E$13</f>
        <v>0</v>
      </c>
      <c r="V176" s="141"/>
      <c r="W176" s="141"/>
      <c r="X176" s="141"/>
      <c r="Y176" s="142">
        <f>+V176*((X176*'1. Standard_Cost'!$B$17)+(W176*X176*'1. Standard_Cost'!$C$17))</f>
        <v>0</v>
      </c>
      <c r="Z176" s="141"/>
      <c r="AA176" s="141"/>
      <c r="AB176" s="142">
        <f>+Z176*'1. Standard_Cost'!$B$21+AA176*'1. Standard_Cost'!$C$21</f>
        <v>0</v>
      </c>
      <c r="AC176" s="143"/>
      <c r="AD176" s="144"/>
      <c r="AE176" s="142">
        <f>SUM(AD176,AC176,AB176,Y176,U176,T176,S176,R176)*'1. Standard_Cost'!$B$29</f>
        <v>0</v>
      </c>
      <c r="AF176" s="142">
        <f t="shared" si="216"/>
        <v>0</v>
      </c>
      <c r="AG176" s="141"/>
      <c r="AH176" s="141"/>
      <c r="AI176" s="141"/>
      <c r="AJ176" s="145"/>
      <c r="AK176" s="145"/>
      <c r="AL176" s="145"/>
      <c r="AM176" s="142">
        <f>AG176*'1. Standard_Cost'!$B$25+'Incremental_Cost Year 6'!AH176*'1. Standard_Cost'!$C$25+'Incremental_Cost Year 6'!AI176*'1. Standard_Cost'!$D$25+'Incremental_Cost Year 6'!AJ176+'Incremental_Cost Year 6'!AL176+AK176</f>
        <v>0</v>
      </c>
      <c r="AN176" s="142">
        <f>AM176*'1. Standard_Cost'!$C$29</f>
        <v>0</v>
      </c>
      <c r="AO176" s="160"/>
      <c r="AQ176" s="20">
        <f t="shared" si="217"/>
        <v>0</v>
      </c>
      <c r="AR176" s="20">
        <f t="shared" si="218"/>
        <v>0</v>
      </c>
      <c r="AS176" s="20">
        <f t="shared" si="219"/>
        <v>0</v>
      </c>
      <c r="AT176" s="20">
        <f t="shared" si="220"/>
        <v>0</v>
      </c>
      <c r="AU176" s="24"/>
      <c r="AV176" s="24"/>
      <c r="AW176" s="24"/>
      <c r="AX176" s="24"/>
      <c r="AY176" s="24"/>
      <c r="AZ176" s="24"/>
      <c r="BA176" s="24"/>
      <c r="BB176" s="25">
        <f t="shared" si="221"/>
        <v>0</v>
      </c>
    </row>
    <row r="177" spans="1:54" ht="27" customHeight="1" outlineLevel="2">
      <c r="A177" s="132"/>
      <c r="B177" s="136"/>
      <c r="C177" s="38"/>
      <c r="D177" s="84"/>
      <c r="E177" s="84"/>
      <c r="F177" s="84"/>
      <c r="G177" s="83"/>
      <c r="H177" s="209" t="s">
        <v>537</v>
      </c>
      <c r="I177" s="138"/>
      <c r="J177" s="139"/>
      <c r="K177" s="139"/>
      <c r="L177" s="140" t="str">
        <f>IF(I177&lt;&gt;0,((VLOOKUP(I177,'1. Standard_Cost'!$B$4:$D$9,2)+VLOOKUP(I177,'1. Standard_Cost'!$B$4:$D$9,3))*J177*K177),"0")</f>
        <v>0</v>
      </c>
      <c r="M177" s="140">
        <f>L177*'1. Standard_Cost'!$F$4</f>
        <v>0</v>
      </c>
      <c r="N177" s="141">
        <v>0</v>
      </c>
      <c r="O177" s="141">
        <v>0</v>
      </c>
      <c r="P177" s="141">
        <v>0</v>
      </c>
      <c r="Q177" s="141"/>
      <c r="R177" s="142">
        <f>'1. Standard_Cost'!$B$13*N177*P177</f>
        <v>0</v>
      </c>
      <c r="S177" s="142">
        <f>N177*O177*P177*'1. Standard_Cost'!$C$13</f>
        <v>0</v>
      </c>
      <c r="T177" s="142">
        <f>N177*P177*Q177*'1. Standard_Cost'!$D$13</f>
        <v>0</v>
      </c>
      <c r="U177" s="142">
        <f>N177*O177*'1. Standard_Cost'!$E$13</f>
        <v>0</v>
      </c>
      <c r="V177" s="141"/>
      <c r="W177" s="141"/>
      <c r="X177" s="141"/>
      <c r="Y177" s="142">
        <f>+V177*((X177*'1. Standard_Cost'!$B$17)+(W177*X177*'1. Standard_Cost'!$C$17))</f>
        <v>0</v>
      </c>
      <c r="Z177" s="141"/>
      <c r="AA177" s="141"/>
      <c r="AB177" s="142">
        <f>+Z177*'1. Standard_Cost'!$B$21+AA177*'1. Standard_Cost'!$C$21</f>
        <v>0</v>
      </c>
      <c r="AC177" s="143"/>
      <c r="AD177" s="144"/>
      <c r="AE177" s="142">
        <f>SUM(AD177,AC177,AB177,Y177,U177,T177,S177,R177)*'1. Standard_Cost'!$B$29</f>
        <v>0</v>
      </c>
      <c r="AF177" s="142">
        <f t="shared" si="216"/>
        <v>0</v>
      </c>
      <c r="AG177" s="141"/>
      <c r="AH177" s="141"/>
      <c r="AI177" s="141"/>
      <c r="AJ177" s="145"/>
      <c r="AK177" s="145"/>
      <c r="AL177" s="145"/>
      <c r="AM177" s="142">
        <f>AG177*'1. Standard_Cost'!$B$25+'Incremental_Cost Year 6'!AH177*'1. Standard_Cost'!$C$25+'Incremental_Cost Year 6'!AI177*'1. Standard_Cost'!$D$25+'Incremental_Cost Year 6'!AJ177+'Incremental_Cost Year 6'!AL177+AK177</f>
        <v>0</v>
      </c>
      <c r="AN177" s="142">
        <f>AM177*'1. Standard_Cost'!$C$29</f>
        <v>0</v>
      </c>
      <c r="AO177" s="160"/>
      <c r="AQ177" s="20">
        <f t="shared" si="217"/>
        <v>0</v>
      </c>
      <c r="AR177" s="20">
        <f t="shared" si="218"/>
        <v>0</v>
      </c>
      <c r="AS177" s="20">
        <f t="shared" si="219"/>
        <v>0</v>
      </c>
      <c r="AT177" s="20">
        <f t="shared" si="220"/>
        <v>0</v>
      </c>
      <c r="AU177" s="24">
        <f>AT177</f>
        <v>0</v>
      </c>
      <c r="AV177" s="24"/>
      <c r="AW177" s="24"/>
      <c r="AX177" s="24"/>
      <c r="AY177" s="24"/>
      <c r="AZ177" s="24"/>
      <c r="BA177" s="24"/>
      <c r="BB177" s="25">
        <f t="shared" si="221"/>
        <v>0</v>
      </c>
    </row>
    <row r="178" spans="1:54" ht="31.2" outlineLevel="2">
      <c r="A178" s="132"/>
      <c r="B178" s="136"/>
      <c r="C178" s="38"/>
      <c r="D178" s="84"/>
      <c r="E178" s="84"/>
      <c r="F178" s="84"/>
      <c r="G178" s="83"/>
      <c r="H178" s="209" t="s">
        <v>458</v>
      </c>
      <c r="I178" s="138"/>
      <c r="J178" s="139"/>
      <c r="K178" s="139"/>
      <c r="L178" s="140" t="str">
        <f>IF(I178&lt;&gt;0,((VLOOKUP(I178,'1. Standard_Cost'!$B$4:$D$9,2)+VLOOKUP(I178,'1. Standard_Cost'!$B$4:$D$9,3))*J178*K178),"0")</f>
        <v>0</v>
      </c>
      <c r="M178" s="140">
        <f>L178*'1. Standard_Cost'!$F$4</f>
        <v>0</v>
      </c>
      <c r="N178" s="141"/>
      <c r="O178" s="141"/>
      <c r="P178" s="141"/>
      <c r="Q178" s="141"/>
      <c r="R178" s="142">
        <f>'1. Standard_Cost'!$B$13*N178*P178</f>
        <v>0</v>
      </c>
      <c r="S178" s="142">
        <f>N178*O178*P178*'1. Standard_Cost'!$C$13</f>
        <v>0</v>
      </c>
      <c r="T178" s="142">
        <f>N178*P178*Q178*'1. Standard_Cost'!$D$13</f>
        <v>0</v>
      </c>
      <c r="U178" s="142">
        <f>N178*O178*'1. Standard_Cost'!$E$13</f>
        <v>0</v>
      </c>
      <c r="V178" s="141"/>
      <c r="W178" s="141"/>
      <c r="X178" s="141"/>
      <c r="Y178" s="142">
        <f>+V178*((X178*'1. Standard_Cost'!$B$17)+(W178*X178*'1. Standard_Cost'!$C$17))</f>
        <v>0</v>
      </c>
      <c r="Z178" s="141"/>
      <c r="AA178" s="141"/>
      <c r="AB178" s="142">
        <f>+Z178*'1. Standard_Cost'!$B$21+AA178*'1. Standard_Cost'!$C$21</f>
        <v>0</v>
      </c>
      <c r="AC178" s="143"/>
      <c r="AD178" s="144"/>
      <c r="AE178" s="142">
        <f>SUM(AD178,AC178,AB178,Y178,U178,T178,S178,R178)*'1. Standard_Cost'!$B$29</f>
        <v>0</v>
      </c>
      <c r="AF178" s="142">
        <f t="shared" si="216"/>
        <v>0</v>
      </c>
      <c r="AG178" s="141"/>
      <c r="AH178" s="141"/>
      <c r="AI178" s="141"/>
      <c r="AJ178" s="145"/>
      <c r="AK178" s="145"/>
      <c r="AL178" s="145"/>
      <c r="AM178" s="142">
        <f>AG178*'1. Standard_Cost'!$B$25+'Incremental_Cost Year 6'!AH178*'1. Standard_Cost'!$C$25+'Incremental_Cost Year 6'!AI178*'1. Standard_Cost'!$D$25+'Incremental_Cost Year 6'!AJ178+'Incremental_Cost Year 6'!AL178+AK178</f>
        <v>0</v>
      </c>
      <c r="AN178" s="142">
        <f>AM178*'1. Standard_Cost'!$C$29</f>
        <v>0</v>
      </c>
      <c r="AO178" s="160"/>
      <c r="AQ178" s="20">
        <f t="shared" si="217"/>
        <v>0</v>
      </c>
      <c r="AR178" s="20">
        <f t="shared" si="218"/>
        <v>0</v>
      </c>
      <c r="AS178" s="20">
        <f t="shared" si="219"/>
        <v>0</v>
      </c>
      <c r="AT178" s="20">
        <f t="shared" si="220"/>
        <v>0</v>
      </c>
      <c r="AU178" s="24"/>
      <c r="AV178" s="24"/>
      <c r="AW178" s="24"/>
      <c r="AX178" s="24"/>
      <c r="AY178" s="24"/>
      <c r="AZ178" s="24"/>
      <c r="BA178" s="24"/>
      <c r="BB178" s="25">
        <f t="shared" si="221"/>
        <v>0</v>
      </c>
    </row>
    <row r="179" spans="1:54" ht="15.6" outlineLevel="2">
      <c r="A179" s="132"/>
      <c r="B179" s="136"/>
      <c r="C179" s="38"/>
      <c r="D179" s="84"/>
      <c r="E179" s="84"/>
      <c r="F179" s="84"/>
      <c r="G179" s="83"/>
      <c r="H179" s="209" t="s">
        <v>538</v>
      </c>
      <c r="I179" s="138"/>
      <c r="J179" s="139"/>
      <c r="K179" s="139"/>
      <c r="L179" s="140" t="str">
        <f>IF(I179&lt;&gt;0,((VLOOKUP(I179,'1. Standard_Cost'!$B$4:$D$9,2)+VLOOKUP(I179,'1. Standard_Cost'!$B$4:$D$9,3))*J179*K179),"0")</f>
        <v>0</v>
      </c>
      <c r="M179" s="140">
        <f>L179*'1. Standard_Cost'!$F$4</f>
        <v>0</v>
      </c>
      <c r="N179" s="141"/>
      <c r="O179" s="141"/>
      <c r="P179" s="141"/>
      <c r="Q179" s="141"/>
      <c r="R179" s="142">
        <f>'1. Standard_Cost'!$B$13*N179*P179</f>
        <v>0</v>
      </c>
      <c r="S179" s="142">
        <f>N179*O179*P179*'1. Standard_Cost'!$C$13</f>
        <v>0</v>
      </c>
      <c r="T179" s="142">
        <f>N179*P179*Q179*'1. Standard_Cost'!$D$13</f>
        <v>0</v>
      </c>
      <c r="U179" s="142">
        <f>N179*O179*'1. Standard_Cost'!$E$13</f>
        <v>0</v>
      </c>
      <c r="V179" s="141"/>
      <c r="W179" s="141"/>
      <c r="X179" s="141"/>
      <c r="Y179" s="142">
        <f>+V179*((X179*'1. Standard_Cost'!$B$17)+(W179*X179*'1. Standard_Cost'!$C$17))</f>
        <v>0</v>
      </c>
      <c r="Z179" s="141"/>
      <c r="AA179" s="141"/>
      <c r="AB179" s="142">
        <f>+Z179*'1. Standard_Cost'!$B$21+AA179*'1. Standard_Cost'!$C$21</f>
        <v>0</v>
      </c>
      <c r="AC179" s="143">
        <f>30*2000</f>
        <v>60000</v>
      </c>
      <c r="AD179" s="144"/>
      <c r="AE179" s="142">
        <f>SUM(AD179,AC179,AB179,Y179,U179,T179,S179,R179)*'1. Standard_Cost'!$B$29</f>
        <v>12000</v>
      </c>
      <c r="AF179" s="142">
        <f t="shared" si="216"/>
        <v>72000</v>
      </c>
      <c r="AG179" s="141"/>
      <c r="AH179" s="141"/>
      <c r="AI179" s="141"/>
      <c r="AJ179" s="145"/>
      <c r="AK179" s="145"/>
      <c r="AL179" s="145"/>
      <c r="AM179" s="142">
        <f>AG179*'1. Standard_Cost'!$B$25+'Incremental_Cost Year 6'!AH179*'1. Standard_Cost'!$C$25+'Incremental_Cost Year 6'!AI179*'1. Standard_Cost'!$D$25+'Incremental_Cost Year 6'!AJ179+'Incremental_Cost Year 6'!AL179+AK179</f>
        <v>0</v>
      </c>
      <c r="AN179" s="142">
        <f>AM179*'1. Standard_Cost'!$C$29</f>
        <v>0</v>
      </c>
      <c r="AO179" s="160"/>
      <c r="AQ179" s="20">
        <f t="shared" si="217"/>
        <v>0</v>
      </c>
      <c r="AR179" s="20">
        <f t="shared" si="218"/>
        <v>72000</v>
      </c>
      <c r="AS179" s="20">
        <f t="shared" si="219"/>
        <v>0</v>
      </c>
      <c r="AT179" s="20">
        <f t="shared" si="220"/>
        <v>72000</v>
      </c>
      <c r="AU179" s="24">
        <f>AT179</f>
        <v>72000</v>
      </c>
      <c r="AV179" s="24"/>
      <c r="AW179" s="24"/>
      <c r="AX179" s="24"/>
      <c r="AY179" s="24"/>
      <c r="AZ179" s="24"/>
      <c r="BA179" s="24"/>
      <c r="BB179" s="25">
        <f t="shared" si="221"/>
        <v>0</v>
      </c>
    </row>
    <row r="180" spans="1:54" ht="46.8" outlineLevel="1">
      <c r="A180" s="132"/>
      <c r="B180" s="136"/>
      <c r="C180" s="38"/>
      <c r="D180" s="84"/>
      <c r="E180" s="84"/>
      <c r="F180" s="84"/>
      <c r="G180" s="83"/>
      <c r="H180" s="209" t="s">
        <v>459</v>
      </c>
      <c r="I180" s="138"/>
      <c r="J180" s="139"/>
      <c r="K180" s="139"/>
      <c r="L180" s="140" t="str">
        <f>IF(I180&lt;&gt;0,((VLOOKUP(I180,'1. Standard_Cost'!$B$4:$D$9,2)+VLOOKUP(I180,'1. Standard_Cost'!$B$4:$D$9,3))*J180*K180),"0")</f>
        <v>0</v>
      </c>
      <c r="M180" s="140">
        <f>L180*'1. Standard_Cost'!$F$4</f>
        <v>0</v>
      </c>
      <c r="N180" s="141"/>
      <c r="O180" s="141"/>
      <c r="P180" s="141"/>
      <c r="Q180" s="141"/>
      <c r="R180" s="142">
        <f>'1. Standard_Cost'!$B$13*N180*P180</f>
        <v>0</v>
      </c>
      <c r="S180" s="142">
        <f>N180*O180*P180*'1. Standard_Cost'!$C$13</f>
        <v>0</v>
      </c>
      <c r="T180" s="142">
        <f>N180*P180*Q180*'1. Standard_Cost'!$D$13</f>
        <v>0</v>
      </c>
      <c r="U180" s="142">
        <f>N180*O180*'1. Standard_Cost'!$E$13</f>
        <v>0</v>
      </c>
      <c r="V180" s="141"/>
      <c r="W180" s="141"/>
      <c r="X180" s="141"/>
      <c r="Y180" s="142">
        <f>+V180*((X180*'1. Standard_Cost'!$B$17)+(W180*X180*'1. Standard_Cost'!$C$17))</f>
        <v>0</v>
      </c>
      <c r="Z180" s="141"/>
      <c r="AA180" s="141"/>
      <c r="AB180" s="142">
        <f>+Z180*'1. Standard_Cost'!$B$21+AA180*'1. Standard_Cost'!$C$21</f>
        <v>0</v>
      </c>
      <c r="AC180" s="143"/>
      <c r="AD180" s="144"/>
      <c r="AE180" s="142">
        <f>SUM(AD180,AC180,AB180,Y180,U180,T180,S180,R180)*'1. Standard_Cost'!$B$29</f>
        <v>0</v>
      </c>
      <c r="AF180" s="142">
        <f t="shared" si="216"/>
        <v>0</v>
      </c>
      <c r="AG180" s="141"/>
      <c r="AH180" s="141"/>
      <c r="AI180" s="141"/>
      <c r="AJ180" s="145"/>
      <c r="AK180" s="145"/>
      <c r="AL180" s="145"/>
      <c r="AM180" s="142">
        <f>AG180*'1. Standard_Cost'!$B$25+'Incremental_Cost Year 6'!AH180*'1. Standard_Cost'!$C$25+'Incremental_Cost Year 6'!AI180*'1. Standard_Cost'!$D$25+'Incremental_Cost Year 6'!AJ180+'Incremental_Cost Year 6'!AL180+AK180</f>
        <v>0</v>
      </c>
      <c r="AN180" s="142">
        <f>AM180*'1. Standard_Cost'!$C$29</f>
        <v>0</v>
      </c>
      <c r="AO180" s="160"/>
      <c r="AQ180" s="20">
        <f t="shared" si="217"/>
        <v>0</v>
      </c>
      <c r="AR180" s="20">
        <f t="shared" si="218"/>
        <v>0</v>
      </c>
      <c r="AS180" s="20">
        <f t="shared" si="219"/>
        <v>0</v>
      </c>
      <c r="AT180" s="20">
        <f t="shared" si="220"/>
        <v>0</v>
      </c>
      <c r="AU180" s="24"/>
      <c r="AV180" s="24"/>
      <c r="AW180" s="24"/>
      <c r="AX180" s="24"/>
      <c r="AY180" s="24"/>
      <c r="AZ180" s="24"/>
      <c r="BA180" s="24"/>
      <c r="BB180" s="25">
        <f t="shared" si="221"/>
        <v>0</v>
      </c>
    </row>
    <row r="181" spans="1:54" ht="23.4" customHeight="1">
      <c r="A181" s="132"/>
      <c r="B181" s="136"/>
      <c r="C181" s="38"/>
      <c r="D181" s="84"/>
      <c r="E181" s="84"/>
      <c r="F181" s="84"/>
      <c r="G181" s="83"/>
      <c r="H181" s="209" t="s">
        <v>539</v>
      </c>
      <c r="I181" s="138" t="s">
        <v>5</v>
      </c>
      <c r="J181" s="139">
        <v>1</v>
      </c>
      <c r="K181" s="139">
        <v>16</v>
      </c>
      <c r="L181" s="140">
        <f>IF(I181&lt;&gt;0,((VLOOKUP(I181,'1. Standard_Cost'!$B$4:$D$9,2)+VLOOKUP(I181,'1. Standard_Cost'!$B$4:$D$9,3))*J181*K181),"0")</f>
        <v>1131200</v>
      </c>
      <c r="M181" s="140">
        <f>L181*'1. Standard_Cost'!$F$4</f>
        <v>188910.40000000002</v>
      </c>
      <c r="N181" s="141"/>
      <c r="O181" s="141"/>
      <c r="P181" s="141"/>
      <c r="Q181" s="141"/>
      <c r="R181" s="142">
        <f>'1. Standard_Cost'!$B$13*N181*P181</f>
        <v>0</v>
      </c>
      <c r="S181" s="142">
        <f>N181*O181*P181*'1. Standard_Cost'!$C$13</f>
        <v>0</v>
      </c>
      <c r="T181" s="142">
        <f>N181*P181*Q181*'1. Standard_Cost'!$D$13</f>
        <v>0</v>
      </c>
      <c r="U181" s="142">
        <f>N181*O181*'1. Standard_Cost'!$E$13</f>
        <v>0</v>
      </c>
      <c r="V181" s="141"/>
      <c r="W181" s="141"/>
      <c r="X181" s="141"/>
      <c r="Y181" s="142">
        <f>+V181*((X181*'1. Standard_Cost'!$B$17)+(W181*X181*'1. Standard_Cost'!$C$17))</f>
        <v>0</v>
      </c>
      <c r="Z181" s="141"/>
      <c r="AA181" s="141"/>
      <c r="AB181" s="142">
        <f>+Z181*'1. Standard_Cost'!$B$21+AA181*'1. Standard_Cost'!$C$21</f>
        <v>0</v>
      </c>
      <c r="AC181" s="143"/>
      <c r="AD181" s="144"/>
      <c r="AE181" s="142">
        <f>SUM(AD181,AC181,AB181,Y181,U181,T181,S181,R181)*'1. Standard_Cost'!$B$29</f>
        <v>0</v>
      </c>
      <c r="AF181" s="142">
        <f t="shared" si="216"/>
        <v>0</v>
      </c>
      <c r="AG181" s="141"/>
      <c r="AH181" s="141"/>
      <c r="AI181" s="141"/>
      <c r="AJ181" s="145"/>
      <c r="AK181" s="145"/>
      <c r="AL181" s="145"/>
      <c r="AM181" s="142">
        <f>AG181*'1. Standard_Cost'!$B$25+'Incremental_Cost Year 6'!AH181*'1. Standard_Cost'!$C$25+'Incremental_Cost Year 6'!AI181*'1. Standard_Cost'!$D$25+'Incremental_Cost Year 6'!AJ181+'Incremental_Cost Year 6'!AL181+AK181</f>
        <v>0</v>
      </c>
      <c r="AN181" s="142">
        <f>AM181*'1. Standard_Cost'!$C$29</f>
        <v>0</v>
      </c>
      <c r="AO181" s="160"/>
      <c r="AQ181" s="20">
        <f t="shared" si="217"/>
        <v>1320110.3999999999</v>
      </c>
      <c r="AR181" s="20">
        <f t="shared" si="218"/>
        <v>0</v>
      </c>
      <c r="AS181" s="20">
        <f t="shared" si="219"/>
        <v>0</v>
      </c>
      <c r="AT181" s="20">
        <f t="shared" si="220"/>
        <v>1320110.3999999999</v>
      </c>
      <c r="AU181" s="24">
        <f>AT181</f>
        <v>1320110.3999999999</v>
      </c>
      <c r="AV181" s="24"/>
      <c r="AW181" s="24"/>
      <c r="AX181" s="24"/>
      <c r="AY181" s="24"/>
      <c r="AZ181" s="24"/>
      <c r="BA181" s="24"/>
      <c r="BB181" s="25">
        <f t="shared" si="221"/>
        <v>0</v>
      </c>
    </row>
    <row r="182" spans="1:54" ht="46.8" outlineLevel="2">
      <c r="A182" s="132"/>
      <c r="B182" s="136"/>
      <c r="C182" s="38"/>
      <c r="D182" s="84"/>
      <c r="E182" s="84"/>
      <c r="F182" s="84"/>
      <c r="G182" s="83"/>
      <c r="H182" s="209" t="s">
        <v>460</v>
      </c>
      <c r="I182" s="138"/>
      <c r="J182" s="139"/>
      <c r="K182" s="139"/>
      <c r="L182" s="140" t="str">
        <f>IF(I182&lt;&gt;0,((VLOOKUP(I182,'1. Standard_Cost'!$B$4:$D$9,2)+VLOOKUP(I182,'1. Standard_Cost'!$B$4:$D$9,3))*J182*K182),"0")</f>
        <v>0</v>
      </c>
      <c r="M182" s="140">
        <f>L182*'1. Standard_Cost'!$F$4</f>
        <v>0</v>
      </c>
      <c r="N182" s="141"/>
      <c r="O182" s="141"/>
      <c r="P182" s="141"/>
      <c r="Q182" s="141"/>
      <c r="R182" s="142">
        <f>'1. Standard_Cost'!$B$13*N182*P182</f>
        <v>0</v>
      </c>
      <c r="S182" s="142">
        <f>N182*O182*P182*'1. Standard_Cost'!$C$13</f>
        <v>0</v>
      </c>
      <c r="T182" s="142">
        <f>N182*P182*Q182*'1. Standard_Cost'!$D$13</f>
        <v>0</v>
      </c>
      <c r="U182" s="142">
        <f>N182*O182*'1. Standard_Cost'!$E$13</f>
        <v>0</v>
      </c>
      <c r="V182" s="141"/>
      <c r="W182" s="141"/>
      <c r="X182" s="141"/>
      <c r="Y182" s="142">
        <f>+V182*((X182*'1. Standard_Cost'!$B$17)+(W182*X182*'1. Standard_Cost'!$C$17))</f>
        <v>0</v>
      </c>
      <c r="Z182" s="141"/>
      <c r="AA182" s="141"/>
      <c r="AB182" s="142">
        <f>+Z182*'1. Standard_Cost'!$B$21+AA182*'1. Standard_Cost'!$C$21</f>
        <v>0</v>
      </c>
      <c r="AC182" s="143"/>
      <c r="AD182" s="144"/>
      <c r="AE182" s="142">
        <f>SUM(AD182,AC182,AB182,Y182,U182,T182,S182,R182)*'1. Standard_Cost'!$B$29</f>
        <v>0</v>
      </c>
      <c r="AF182" s="142">
        <f t="shared" si="216"/>
        <v>0</v>
      </c>
      <c r="AG182" s="141"/>
      <c r="AH182" s="141"/>
      <c r="AI182" s="141"/>
      <c r="AJ182" s="145"/>
      <c r="AK182" s="145"/>
      <c r="AL182" s="145"/>
      <c r="AM182" s="142">
        <f>AG182*'1. Standard_Cost'!$B$25+'Incremental_Cost Year 6'!AH182*'1. Standard_Cost'!$C$25+'Incremental_Cost Year 6'!AI182*'1. Standard_Cost'!$D$25+'Incremental_Cost Year 6'!AJ182+'Incremental_Cost Year 6'!AL182+AK182</f>
        <v>0</v>
      </c>
      <c r="AN182" s="142">
        <f>AM182*'1. Standard_Cost'!$C$29</f>
        <v>0</v>
      </c>
      <c r="AO182" s="160"/>
      <c r="AQ182" s="20">
        <f t="shared" si="217"/>
        <v>0</v>
      </c>
      <c r="AR182" s="20">
        <f t="shared" si="218"/>
        <v>0</v>
      </c>
      <c r="AS182" s="20">
        <f t="shared" si="219"/>
        <v>0</v>
      </c>
      <c r="AT182" s="20">
        <f t="shared" si="220"/>
        <v>0</v>
      </c>
      <c r="AU182" s="24"/>
      <c r="AV182" s="24"/>
      <c r="AW182" s="24"/>
      <c r="AX182" s="24"/>
      <c r="AY182" s="24"/>
      <c r="AZ182" s="24"/>
      <c r="BA182" s="24"/>
      <c r="BB182" s="25">
        <f t="shared" si="221"/>
        <v>0</v>
      </c>
    </row>
    <row r="183" spans="1:54" ht="15.6" outlineLevel="2">
      <c r="A183" s="132"/>
      <c r="B183" s="136"/>
      <c r="C183" s="38"/>
      <c r="D183" s="84"/>
      <c r="E183" s="84"/>
      <c r="F183" s="84"/>
      <c r="G183" s="83"/>
      <c r="H183" s="209" t="s">
        <v>540</v>
      </c>
      <c r="I183" s="138"/>
      <c r="J183" s="139"/>
      <c r="K183" s="139"/>
      <c r="L183" s="140" t="str">
        <f>IF(I183&lt;&gt;0,((VLOOKUP(I183,'1. Standard_Cost'!$B$4:$D$9,2)+VLOOKUP(I183,'1. Standard_Cost'!$B$4:$D$9,3))*J183*K183),"0")</f>
        <v>0</v>
      </c>
      <c r="M183" s="140">
        <f>L183*'1. Standard_Cost'!$F$4</f>
        <v>0</v>
      </c>
      <c r="N183" s="141"/>
      <c r="O183" s="141"/>
      <c r="P183" s="141"/>
      <c r="Q183" s="141"/>
      <c r="R183" s="142">
        <f>'1. Standard_Cost'!$B$13*N183*P183</f>
        <v>0</v>
      </c>
      <c r="S183" s="142">
        <f>N183*O183*P183*'1. Standard_Cost'!$C$13</f>
        <v>0</v>
      </c>
      <c r="T183" s="142">
        <f>N183*P183*Q183*'1. Standard_Cost'!$D$13</f>
        <v>0</v>
      </c>
      <c r="U183" s="142">
        <f>N183*O183*'1. Standard_Cost'!$E$13</f>
        <v>0</v>
      </c>
      <c r="V183" s="141"/>
      <c r="W183" s="141"/>
      <c r="X183" s="141"/>
      <c r="Y183" s="142">
        <f>+V183*((X183*'1. Standard_Cost'!$B$17)+(W183*X183*'1. Standard_Cost'!$C$17))</f>
        <v>0</v>
      </c>
      <c r="Z183" s="141"/>
      <c r="AA183" s="141"/>
      <c r="AB183" s="142">
        <f>+Z183*'1. Standard_Cost'!$B$21+AA183*'1. Standard_Cost'!$C$21</f>
        <v>0</v>
      </c>
      <c r="AC183" s="143"/>
      <c r="AD183" s="144"/>
      <c r="AE183" s="142">
        <f>SUM(AD183,AC183,AB183,Y183,U183,T183,S183,R183)*'1. Standard_Cost'!$B$29</f>
        <v>0</v>
      </c>
      <c r="AF183" s="142">
        <f t="shared" si="216"/>
        <v>0</v>
      </c>
      <c r="AG183" s="141"/>
      <c r="AH183" s="141"/>
      <c r="AI183" s="141"/>
      <c r="AJ183" s="145"/>
      <c r="AK183" s="145"/>
      <c r="AL183" s="145"/>
      <c r="AM183" s="142">
        <f>AG183*'1. Standard_Cost'!$B$25+'Incremental_Cost Year 6'!AH183*'1. Standard_Cost'!$C$25+'Incremental_Cost Year 6'!AI183*'1. Standard_Cost'!$D$25+'Incremental_Cost Year 6'!AJ183+'Incremental_Cost Year 6'!AL183+AK183</f>
        <v>0</v>
      </c>
      <c r="AN183" s="142">
        <f>AM183*'1. Standard_Cost'!$C$29</f>
        <v>0</v>
      </c>
      <c r="AO183" s="190"/>
      <c r="AQ183" s="20">
        <f t="shared" si="217"/>
        <v>0</v>
      </c>
      <c r="AR183" s="20">
        <f t="shared" si="218"/>
        <v>0</v>
      </c>
      <c r="AS183" s="20">
        <f t="shared" si="219"/>
        <v>0</v>
      </c>
      <c r="AT183" s="20">
        <f t="shared" si="220"/>
        <v>0</v>
      </c>
      <c r="AU183" s="24"/>
      <c r="AV183" s="24"/>
      <c r="AW183" s="24"/>
      <c r="AX183" s="24"/>
      <c r="AY183" s="24"/>
      <c r="AZ183" s="24"/>
      <c r="BA183" s="24"/>
      <c r="BB183" s="25">
        <f t="shared" si="221"/>
        <v>0</v>
      </c>
    </row>
    <row r="184" spans="1:54" ht="41.4" outlineLevel="1">
      <c r="A184" s="132"/>
      <c r="B184" s="136"/>
      <c r="C184" s="38"/>
      <c r="D184" s="46" t="s">
        <v>593</v>
      </c>
      <c r="E184" s="86" t="s">
        <v>430</v>
      </c>
      <c r="F184" s="88" t="s">
        <v>438</v>
      </c>
      <c r="G184" s="89" t="s">
        <v>434</v>
      </c>
      <c r="H184" s="183" t="s">
        <v>305</v>
      </c>
      <c r="I184" s="146"/>
      <c r="J184" s="146"/>
      <c r="K184" s="146"/>
      <c r="L184" s="147">
        <f>SUM(L171:L183)</f>
        <v>1131200</v>
      </c>
      <c r="M184" s="147">
        <f>SUM(M171:M183)</f>
        <v>188910.40000000002</v>
      </c>
      <c r="N184" s="146"/>
      <c r="O184" s="146"/>
      <c r="P184" s="146"/>
      <c r="Q184" s="146"/>
      <c r="R184" s="147">
        <f t="shared" ref="R184:U184" si="222">SUM(R171:R183)</f>
        <v>0</v>
      </c>
      <c r="S184" s="147">
        <f t="shared" si="222"/>
        <v>0</v>
      </c>
      <c r="T184" s="147">
        <f t="shared" si="222"/>
        <v>0</v>
      </c>
      <c r="U184" s="147">
        <f t="shared" si="222"/>
        <v>0</v>
      </c>
      <c r="V184" s="146"/>
      <c r="W184" s="146"/>
      <c r="X184" s="146"/>
      <c r="Y184" s="147">
        <f>SUM(Y171:Y183)</f>
        <v>0</v>
      </c>
      <c r="Z184" s="147"/>
      <c r="AA184" s="146"/>
      <c r="AB184" s="147">
        <f t="shared" ref="AB184:AF184" si="223">SUM(AB171:AB183)</f>
        <v>0</v>
      </c>
      <c r="AC184" s="147">
        <f t="shared" si="223"/>
        <v>60000</v>
      </c>
      <c r="AD184" s="147">
        <f t="shared" si="223"/>
        <v>0</v>
      </c>
      <c r="AE184" s="147">
        <f t="shared" si="223"/>
        <v>12000</v>
      </c>
      <c r="AF184" s="147">
        <f t="shared" si="223"/>
        <v>72000</v>
      </c>
      <c r="AG184" s="146"/>
      <c r="AH184" s="146"/>
      <c r="AI184" s="146"/>
      <c r="AJ184" s="147">
        <f t="shared" ref="AJ184:AN184" si="224">SUM(AJ171:AJ183)</f>
        <v>0</v>
      </c>
      <c r="AK184" s="147">
        <f t="shared" si="224"/>
        <v>0</v>
      </c>
      <c r="AL184" s="147">
        <f t="shared" si="224"/>
        <v>0</v>
      </c>
      <c r="AM184" s="147">
        <f t="shared" si="224"/>
        <v>0</v>
      </c>
      <c r="AN184" s="147">
        <f t="shared" si="224"/>
        <v>0</v>
      </c>
      <c r="AO184" s="166"/>
      <c r="AP184" s="32"/>
      <c r="AQ184" s="147">
        <f t="shared" ref="AQ184:BB184" si="225">SUM(AQ171:AQ183)</f>
        <v>1320110.3999999999</v>
      </c>
      <c r="AR184" s="147">
        <f t="shared" si="225"/>
        <v>72000</v>
      </c>
      <c r="AS184" s="147">
        <f t="shared" si="225"/>
        <v>0</v>
      </c>
      <c r="AT184" s="147">
        <f t="shared" si="225"/>
        <v>1392110.4</v>
      </c>
      <c r="AU184" s="147">
        <f t="shared" si="225"/>
        <v>1392110.4</v>
      </c>
      <c r="AV184" s="147">
        <f t="shared" si="225"/>
        <v>0</v>
      </c>
      <c r="AW184" s="147">
        <f t="shared" si="225"/>
        <v>0</v>
      </c>
      <c r="AX184" s="147">
        <f t="shared" si="225"/>
        <v>0</v>
      </c>
      <c r="AY184" s="147">
        <f t="shared" si="225"/>
        <v>0</v>
      </c>
      <c r="AZ184" s="147">
        <f t="shared" si="225"/>
        <v>0</v>
      </c>
      <c r="BA184" s="147">
        <f t="shared" si="225"/>
        <v>0</v>
      </c>
      <c r="BB184" s="147">
        <f t="shared" si="225"/>
        <v>0</v>
      </c>
    </row>
    <row r="185" spans="1:54" outlineLevel="2"/>
    <row r="186" spans="1:54" outlineLevel="1">
      <c r="AT186" s="202">
        <f t="shared" ref="AT186:BB186" si="226">AT5+AT82+AT148</f>
        <v>59087268.734999999</v>
      </c>
      <c r="AU186" s="202">
        <f t="shared" si="226"/>
        <v>47215421.435000002</v>
      </c>
      <c r="AV186" s="202">
        <f t="shared" si="226"/>
        <v>980400</v>
      </c>
      <c r="AW186" s="202">
        <f t="shared" si="226"/>
        <v>0</v>
      </c>
      <c r="AX186" s="202">
        <f t="shared" si="226"/>
        <v>0</v>
      </c>
      <c r="AY186" s="202">
        <f t="shared" si="226"/>
        <v>0</v>
      </c>
      <c r="AZ186" s="202">
        <f t="shared" si="226"/>
        <v>2834400</v>
      </c>
      <c r="BA186" s="202">
        <f t="shared" si="226"/>
        <v>0</v>
      </c>
      <c r="BB186" s="202">
        <f t="shared" si="226"/>
        <v>-8057047.2999999998</v>
      </c>
    </row>
    <row r="187" spans="1:54" ht="12.75" customHeight="1"/>
    <row r="188" spans="1:54" outlineLevel="2"/>
    <row r="189" spans="1:54" outlineLevel="2"/>
    <row r="190" spans="1:54" outlineLevel="2"/>
    <row r="191" spans="1:54" outlineLevel="2"/>
    <row r="192" spans="1:54" outlineLevel="1"/>
    <row r="193" outlineLevel="2"/>
    <row r="194" outlineLevel="2"/>
    <row r="195" outlineLevel="2"/>
    <row r="196" outlineLevel="2"/>
    <row r="197" outlineLevel="1"/>
    <row r="198" outlineLevel="2"/>
    <row r="199" outlineLevel="2"/>
    <row r="200" outlineLevel="2"/>
    <row r="201" outlineLevel="2"/>
    <row r="202" outlineLevel="1"/>
    <row r="203" outlineLevel="2"/>
    <row r="204" outlineLevel="2"/>
    <row r="205" outlineLevel="2"/>
    <row r="206" outlineLevel="2"/>
    <row r="207" outlineLevel="1"/>
    <row r="208" outlineLevel="2"/>
    <row r="209" outlineLevel="2"/>
    <row r="210" outlineLevel="2"/>
    <row r="211" outlineLevel="2"/>
    <row r="212" outlineLevel="1"/>
    <row r="213" outlineLevel="2"/>
    <row r="214" outlineLevel="2"/>
    <row r="215" outlineLevel="2"/>
    <row r="216" outlineLevel="2"/>
    <row r="217" outlineLevel="1"/>
    <row r="218" outlineLevel="2"/>
    <row r="219" outlineLevel="2"/>
    <row r="220" outlineLevel="2"/>
    <row r="221" outlineLevel="2"/>
    <row r="222" outlineLevel="1"/>
    <row r="223" outlineLevel="2"/>
    <row r="224" outlineLevel="2"/>
    <row r="225" outlineLevel="2"/>
    <row r="226" outlineLevel="2"/>
    <row r="227" outlineLevel="1"/>
    <row r="228" outlineLevel="2"/>
    <row r="229" outlineLevel="2"/>
    <row r="230" outlineLevel="2"/>
    <row r="231" outlineLevel="2"/>
    <row r="232" outlineLevel="1"/>
    <row r="233" outlineLevel="2"/>
    <row r="234" outlineLevel="2"/>
    <row r="235" outlineLevel="2"/>
    <row r="236" outlineLevel="2"/>
    <row r="237" outlineLevel="1"/>
    <row r="238" ht="12.75" customHeight="1"/>
    <row r="239" outlineLevel="2"/>
    <row r="240" outlineLevel="2"/>
    <row r="241" outlineLevel="2"/>
    <row r="242" outlineLevel="2"/>
    <row r="243" outlineLevel="1"/>
    <row r="244" outlineLevel="2"/>
    <row r="245" outlineLevel="2"/>
    <row r="246" outlineLevel="2"/>
    <row r="247" outlineLevel="2"/>
    <row r="248" outlineLevel="1"/>
    <row r="249" outlineLevel="2"/>
    <row r="250" outlineLevel="2"/>
    <row r="251" outlineLevel="2"/>
    <row r="252" outlineLevel="2"/>
    <row r="253" outlineLevel="1"/>
    <row r="254" ht="12.75" customHeight="1"/>
    <row r="255" ht="12.75" customHeight="1"/>
    <row r="256" outlineLevel="2"/>
    <row r="257" outlineLevel="2"/>
    <row r="258" outlineLevel="2"/>
    <row r="259" outlineLevel="2"/>
    <row r="260" outlineLevel="1"/>
    <row r="261" ht="12.75" customHeight="1"/>
    <row r="262" outlineLevel="2"/>
    <row r="263" outlineLevel="2"/>
    <row r="264" outlineLevel="2"/>
    <row r="265" outlineLevel="2"/>
    <row r="266" outlineLevel="1"/>
    <row r="267" outlineLevel="2"/>
    <row r="268" outlineLevel="2"/>
    <row r="269" outlineLevel="2"/>
    <row r="270" outlineLevel="2"/>
    <row r="271" outlineLevel="1"/>
    <row r="272" outlineLevel="2"/>
    <row r="273" outlineLevel="2"/>
    <row r="274" outlineLevel="2"/>
    <row r="275" outlineLevel="2"/>
    <row r="276" outlineLevel="1"/>
    <row r="277" outlineLevel="2"/>
    <row r="278" outlineLevel="2"/>
    <row r="279" outlineLevel="2"/>
    <row r="280" outlineLevel="2"/>
    <row r="281" outlineLevel="1"/>
    <row r="282" ht="12.75" customHeight="1"/>
    <row r="283" outlineLevel="2"/>
    <row r="284" outlineLevel="2"/>
    <row r="285" outlineLevel="2"/>
    <row r="286" outlineLevel="2"/>
    <row r="287" outlineLevel="1"/>
    <row r="288" outlineLevel="2"/>
    <row r="289" outlineLevel="2"/>
    <row r="290" outlineLevel="2"/>
    <row r="291" outlineLevel="2"/>
    <row r="292" outlineLevel="1"/>
    <row r="293" outlineLevel="2"/>
    <row r="294" outlineLevel="2"/>
    <row r="295" outlineLevel="2"/>
    <row r="296" outlineLevel="2"/>
    <row r="297" outlineLevel="1"/>
    <row r="298" outlineLevel="2"/>
    <row r="299" outlineLevel="2"/>
    <row r="300" outlineLevel="2"/>
    <row r="301" outlineLevel="2"/>
    <row r="302" outlineLevel="1"/>
    <row r="303" ht="12.75" customHeight="1"/>
    <row r="304" outlineLevel="2"/>
    <row r="305" outlineLevel="2"/>
    <row r="306" outlineLevel="2"/>
    <row r="307" outlineLevel="2"/>
    <row r="308" outlineLevel="1"/>
    <row r="309" outlineLevel="2"/>
    <row r="310" outlineLevel="2"/>
    <row r="311" outlineLevel="2"/>
    <row r="312" outlineLevel="2"/>
    <row r="313" outlineLevel="1"/>
    <row r="314" outlineLevel="2"/>
    <row r="315" outlineLevel="2"/>
    <row r="316" outlineLevel="2"/>
    <row r="317" outlineLevel="2"/>
    <row r="318" outlineLevel="1"/>
    <row r="319" ht="12.75" customHeight="1"/>
    <row r="320" ht="12.75" customHeight="1"/>
    <row r="321" outlineLevel="2"/>
    <row r="322" outlineLevel="2"/>
    <row r="323" outlineLevel="2"/>
    <row r="324" outlineLevel="2"/>
    <row r="325" outlineLevel="1"/>
    <row r="326" outlineLevel="2"/>
    <row r="327" outlineLevel="2"/>
    <row r="328" outlineLevel="2"/>
    <row r="329" outlineLevel="2"/>
    <row r="330" outlineLevel="1"/>
    <row r="331" ht="12.75" customHeight="1"/>
    <row r="332" outlineLevel="2"/>
    <row r="333" outlineLevel="2"/>
    <row r="334" outlineLevel="2"/>
    <row r="335" outlineLevel="2"/>
    <row r="336" outlineLevel="1"/>
    <row r="337" outlineLevel="2"/>
    <row r="338" outlineLevel="2"/>
    <row r="339" outlineLevel="2"/>
    <row r="340" outlineLevel="2"/>
    <row r="341" outlineLevel="1"/>
    <row r="342" outlineLevel="2"/>
    <row r="343" outlineLevel="2"/>
    <row r="344" outlineLevel="2"/>
    <row r="345" outlineLevel="2"/>
    <row r="346" outlineLevel="1"/>
    <row r="347" outlineLevel="2"/>
    <row r="348" outlineLevel="2"/>
    <row r="349" outlineLevel="2"/>
    <row r="350" outlineLevel="2"/>
    <row r="351" outlineLevel="1"/>
    <row r="352" outlineLevel="2"/>
    <row r="353" outlineLevel="2"/>
    <row r="354" outlineLevel="2"/>
    <row r="355" outlineLevel="2"/>
    <row r="356" outlineLevel="1"/>
    <row r="357" outlineLevel="2"/>
    <row r="358" outlineLevel="2"/>
    <row r="359" outlineLevel="2"/>
    <row r="360" outlineLevel="2"/>
    <row r="361" outlineLevel="1"/>
    <row r="362" ht="12.75" customHeight="1"/>
    <row r="363" outlineLevel="2"/>
    <row r="364" outlineLevel="2"/>
    <row r="365" outlineLevel="2"/>
    <row r="366" outlineLevel="2"/>
    <row r="367" outlineLevel="1"/>
    <row r="368" ht="12.75" customHeight="1"/>
    <row r="369" outlineLevel="2"/>
    <row r="370" outlineLevel="2"/>
    <row r="371" outlineLevel="2"/>
    <row r="372" outlineLevel="2"/>
    <row r="373" outlineLevel="1"/>
    <row r="374" outlineLevel="2"/>
    <row r="375" outlineLevel="2"/>
    <row r="376" outlineLevel="2"/>
    <row r="377" outlineLevel="2"/>
    <row r="378" outlineLevel="1"/>
    <row r="379" outlineLevel="2"/>
    <row r="380" outlineLevel="2"/>
    <row r="381" outlineLevel="2"/>
    <row r="382" outlineLevel="2"/>
    <row r="383" outlineLevel="1"/>
    <row r="384" outlineLevel="2"/>
    <row r="385" outlineLevel="2"/>
    <row r="386" outlineLevel="2"/>
    <row r="387" outlineLevel="2"/>
    <row r="388" outlineLevel="1"/>
    <row r="389" ht="12.75" customHeight="1"/>
    <row r="390" outlineLevel="2"/>
    <row r="391" outlineLevel="2"/>
    <row r="392" outlineLevel="2"/>
    <row r="393" outlineLevel="2"/>
    <row r="394" outlineLevel="1"/>
    <row r="395" outlineLevel="2"/>
    <row r="396" outlineLevel="2"/>
    <row r="397" outlineLevel="2"/>
    <row r="398" outlineLevel="2"/>
    <row r="399" outlineLevel="1"/>
    <row r="400" outlineLevel="2"/>
    <row r="401" outlineLevel="2"/>
    <row r="402" outlineLevel="2"/>
    <row r="403" outlineLevel="2"/>
    <row r="404" outlineLevel="1"/>
    <row r="405" outlineLevel="2"/>
    <row r="406" outlineLevel="2"/>
    <row r="407" outlineLevel="2"/>
    <row r="408" outlineLevel="2"/>
    <row r="409" outlineLevel="1"/>
    <row r="410" ht="12.75" customHeight="1"/>
    <row r="411" outlineLevel="2"/>
    <row r="412" outlineLevel="2"/>
    <row r="413" outlineLevel="2"/>
    <row r="414" outlineLevel="2"/>
    <row r="415" outlineLevel="1"/>
    <row r="416" outlineLevel="2"/>
    <row r="417" outlineLevel="2"/>
    <row r="418" outlineLevel="2"/>
    <row r="419" outlineLevel="2"/>
    <row r="420" outlineLevel="1"/>
    <row r="421" outlineLevel="2"/>
    <row r="422" outlineLevel="2"/>
    <row r="423" outlineLevel="2"/>
    <row r="424" outlineLevel="2"/>
    <row r="425" outlineLevel="1"/>
    <row r="426" outlineLevel="2"/>
    <row r="427" outlineLevel="2"/>
    <row r="428" outlineLevel="2"/>
    <row r="429" outlineLevel="2"/>
    <row r="430" outlineLevel="1"/>
    <row r="431" ht="12.75" customHeight="1"/>
    <row r="432" outlineLevel="2"/>
    <row r="433" outlineLevel="2"/>
    <row r="434" outlineLevel="2"/>
    <row r="435" outlineLevel="2"/>
    <row r="436" outlineLevel="1"/>
    <row r="437" outlineLevel="2"/>
    <row r="438" outlineLevel="2"/>
    <row r="439" outlineLevel="2"/>
    <row r="440" outlineLevel="2"/>
    <row r="441" outlineLevel="1"/>
    <row r="442" outlineLevel="2"/>
    <row r="443" outlineLevel="2"/>
    <row r="444" outlineLevel="2"/>
    <row r="445" outlineLevel="2"/>
    <row r="446" outlineLevel="1"/>
  </sheetData>
  <mergeCells count="21">
    <mergeCell ref="B1:L1"/>
    <mergeCell ref="B2:E2"/>
    <mergeCell ref="C41:E41"/>
    <mergeCell ref="C58:E58"/>
    <mergeCell ref="B3:E3"/>
    <mergeCell ref="B5:E5"/>
    <mergeCell ref="C6:E6"/>
    <mergeCell ref="AQ2:BB2"/>
    <mergeCell ref="C66:C75"/>
    <mergeCell ref="C76:E76"/>
    <mergeCell ref="B82:E82"/>
    <mergeCell ref="C83:E83"/>
    <mergeCell ref="C118:C129"/>
    <mergeCell ref="C149:E149"/>
    <mergeCell ref="B148:E148"/>
    <mergeCell ref="C170:E170"/>
    <mergeCell ref="C91:C93"/>
    <mergeCell ref="C96:C98"/>
    <mergeCell ref="C101:C103"/>
    <mergeCell ref="C106:C108"/>
    <mergeCell ref="C109:E109"/>
  </mergeCells>
  <conditionalFormatting sqref="BA44:BA47 BA49 BA23:BA26 BA28:BA29 BA33:BA34 BA38:BA39 BA60:BA62 BA65:BA74 BA80 BA96:BA97 BA111:BA114 BA127:BA128 BA132:BA136 BA139:BA142 BA144:BA146 BA150:BA153 BA155:BA164 BA166:BA168 BA171:BA180 BA182:BA183 BA188:BA191 BA193:BA237 BA239:BA242 BA244:BA253 BA256:BA259 BA7:BA10 BA12:BA20 BA31 BA36 BA51:BA56 BA77:BA78 BA84:BA87 BA89:BA92 BA94 BA99:BA102 BA104:BA107 BA116:BA119 BA121:BA125 BA130 BA185">
    <cfRule type="cellIs" dxfId="871" priority="325" operator="lessThan">
      <formula>0</formula>
    </cfRule>
    <cfRule type="cellIs" dxfId="870" priority="326" operator="lessThan">
      <formula>-105575</formula>
    </cfRule>
  </conditionalFormatting>
  <conditionalFormatting sqref="BA262:BA265 BA267:BA271">
    <cfRule type="cellIs" dxfId="869" priority="323" operator="lessThan">
      <formula>0</formula>
    </cfRule>
    <cfRule type="cellIs" dxfId="868" priority="324" operator="lessThan">
      <formula>-105575</formula>
    </cfRule>
  </conditionalFormatting>
  <conditionalFormatting sqref="BA272:BA276">
    <cfRule type="cellIs" dxfId="867" priority="321" operator="lessThan">
      <formula>0</formula>
    </cfRule>
    <cfRule type="cellIs" dxfId="866" priority="322" operator="lessThan">
      <formula>-105575</formula>
    </cfRule>
  </conditionalFormatting>
  <conditionalFormatting sqref="BA277:BA281">
    <cfRule type="cellIs" dxfId="865" priority="319" operator="lessThan">
      <formula>0</formula>
    </cfRule>
    <cfRule type="cellIs" dxfId="864" priority="320" operator="lessThan">
      <formula>-105575</formula>
    </cfRule>
  </conditionalFormatting>
  <conditionalFormatting sqref="BA283:BA286 BA288:BA292">
    <cfRule type="cellIs" dxfId="863" priority="317" operator="lessThan">
      <formula>0</formula>
    </cfRule>
    <cfRule type="cellIs" dxfId="862" priority="318" operator="lessThan">
      <formula>-105575</formula>
    </cfRule>
  </conditionalFormatting>
  <conditionalFormatting sqref="BA293:BA297">
    <cfRule type="cellIs" dxfId="861" priority="315" operator="lessThan">
      <formula>0</formula>
    </cfRule>
    <cfRule type="cellIs" dxfId="860" priority="316" operator="lessThan">
      <formula>-105575</formula>
    </cfRule>
  </conditionalFormatting>
  <conditionalFormatting sqref="BA298:BA302">
    <cfRule type="cellIs" dxfId="859" priority="313" operator="lessThan">
      <formula>0</formula>
    </cfRule>
    <cfRule type="cellIs" dxfId="858" priority="314" operator="lessThan">
      <formula>-105575</formula>
    </cfRule>
  </conditionalFormatting>
  <conditionalFormatting sqref="BA304:BA307 BA309:BA313">
    <cfRule type="cellIs" dxfId="857" priority="311" operator="lessThan">
      <formula>0</formula>
    </cfRule>
    <cfRule type="cellIs" dxfId="856" priority="312" operator="lessThan">
      <formula>-105575</formula>
    </cfRule>
  </conditionalFormatting>
  <conditionalFormatting sqref="BA314:BA318">
    <cfRule type="cellIs" dxfId="855" priority="309" operator="lessThan">
      <formula>0</formula>
    </cfRule>
    <cfRule type="cellIs" dxfId="854" priority="310" operator="lessThan">
      <formula>-105575</formula>
    </cfRule>
  </conditionalFormatting>
  <conditionalFormatting sqref="BA321:BA324 BA326:BA330">
    <cfRule type="cellIs" dxfId="853" priority="307" operator="lessThan">
      <formula>0</formula>
    </cfRule>
    <cfRule type="cellIs" dxfId="852" priority="308" operator="lessThan">
      <formula>-105575</formula>
    </cfRule>
  </conditionalFormatting>
  <conditionalFormatting sqref="BA332:BA335">
    <cfRule type="cellIs" dxfId="851" priority="305" operator="lessThan">
      <formula>0</formula>
    </cfRule>
    <cfRule type="cellIs" dxfId="850" priority="306" operator="lessThan">
      <formula>-105575</formula>
    </cfRule>
  </conditionalFormatting>
  <conditionalFormatting sqref="BA332:BA335 BA337:BA341">
    <cfRule type="cellIs" dxfId="849" priority="303" operator="lessThan">
      <formula>0</formula>
    </cfRule>
    <cfRule type="cellIs" dxfId="848" priority="304" operator="lessThan">
      <formula>-105575</formula>
    </cfRule>
  </conditionalFormatting>
  <conditionalFormatting sqref="BA342:BA346">
    <cfRule type="cellIs" dxfId="847" priority="301" operator="lessThan">
      <formula>0</formula>
    </cfRule>
    <cfRule type="cellIs" dxfId="846" priority="302" operator="lessThan">
      <formula>-105575</formula>
    </cfRule>
  </conditionalFormatting>
  <conditionalFormatting sqref="BA347:BA351">
    <cfRule type="cellIs" dxfId="845" priority="299" operator="lessThan">
      <formula>0</formula>
    </cfRule>
    <cfRule type="cellIs" dxfId="844" priority="300" operator="lessThan">
      <formula>-105575</formula>
    </cfRule>
  </conditionalFormatting>
  <conditionalFormatting sqref="BA352:BA356">
    <cfRule type="cellIs" dxfId="843" priority="297" operator="lessThan">
      <formula>0</formula>
    </cfRule>
    <cfRule type="cellIs" dxfId="842" priority="298" operator="lessThan">
      <formula>-105575</formula>
    </cfRule>
  </conditionalFormatting>
  <conditionalFormatting sqref="BA357:BA361">
    <cfRule type="cellIs" dxfId="841" priority="295" operator="lessThan">
      <formula>0</formula>
    </cfRule>
    <cfRule type="cellIs" dxfId="840" priority="296" operator="lessThan">
      <formula>-105575</formula>
    </cfRule>
  </conditionalFormatting>
  <conditionalFormatting sqref="BA363:BA366">
    <cfRule type="cellIs" dxfId="839" priority="293" operator="lessThan">
      <formula>0</formula>
    </cfRule>
    <cfRule type="cellIs" dxfId="838" priority="294" operator="lessThan">
      <formula>-105575</formula>
    </cfRule>
  </conditionalFormatting>
  <conditionalFormatting sqref="BA363:BA366">
    <cfRule type="cellIs" dxfId="837" priority="291" operator="lessThan">
      <formula>0</formula>
    </cfRule>
    <cfRule type="cellIs" dxfId="836" priority="292" operator="lessThan">
      <formula>-105575</formula>
    </cfRule>
  </conditionalFormatting>
  <conditionalFormatting sqref="BA369:BA372">
    <cfRule type="cellIs" dxfId="835" priority="289" operator="lessThan">
      <formula>0</formula>
    </cfRule>
    <cfRule type="cellIs" dxfId="834" priority="290" operator="lessThan">
      <formula>-105575</formula>
    </cfRule>
  </conditionalFormatting>
  <conditionalFormatting sqref="BA369:BA372 BA374:BA378">
    <cfRule type="cellIs" dxfId="833" priority="287" operator="lessThan">
      <formula>0</formula>
    </cfRule>
    <cfRule type="cellIs" dxfId="832" priority="288" operator="lessThan">
      <formula>-105575</formula>
    </cfRule>
  </conditionalFormatting>
  <conditionalFormatting sqref="BA379:BA383">
    <cfRule type="cellIs" dxfId="831" priority="285" operator="lessThan">
      <formula>0</formula>
    </cfRule>
    <cfRule type="cellIs" dxfId="830" priority="286" operator="lessThan">
      <formula>-105575</formula>
    </cfRule>
  </conditionalFormatting>
  <conditionalFormatting sqref="BA384:BA388">
    <cfRule type="cellIs" dxfId="829" priority="283" operator="lessThan">
      <formula>0</formula>
    </cfRule>
    <cfRule type="cellIs" dxfId="828" priority="284" operator="lessThan">
      <formula>-105575</formula>
    </cfRule>
  </conditionalFormatting>
  <conditionalFormatting sqref="BA390:BA393">
    <cfRule type="cellIs" dxfId="827" priority="281" operator="lessThan">
      <formula>0</formula>
    </cfRule>
    <cfRule type="cellIs" dxfId="826" priority="282" operator="lessThan">
      <formula>-105575</formula>
    </cfRule>
  </conditionalFormatting>
  <conditionalFormatting sqref="BA390:BA393 BA395:BA399">
    <cfRule type="cellIs" dxfId="825" priority="279" operator="lessThan">
      <formula>0</formula>
    </cfRule>
    <cfRule type="cellIs" dxfId="824" priority="280" operator="lessThan">
      <formula>-105575</formula>
    </cfRule>
  </conditionalFormatting>
  <conditionalFormatting sqref="BA400:BA404">
    <cfRule type="cellIs" dxfId="823" priority="277" operator="lessThan">
      <formula>0</formula>
    </cfRule>
    <cfRule type="cellIs" dxfId="822" priority="278" operator="lessThan">
      <formula>-105575</formula>
    </cfRule>
  </conditionalFormatting>
  <conditionalFormatting sqref="BA405:BA409">
    <cfRule type="cellIs" dxfId="821" priority="275" operator="lessThan">
      <formula>0</formula>
    </cfRule>
    <cfRule type="cellIs" dxfId="820" priority="276" operator="lessThan">
      <formula>-105575</formula>
    </cfRule>
  </conditionalFormatting>
  <conditionalFormatting sqref="BA411:BA414">
    <cfRule type="cellIs" dxfId="819" priority="273" operator="lessThan">
      <formula>0</formula>
    </cfRule>
    <cfRule type="cellIs" dxfId="818" priority="274" operator="lessThan">
      <formula>-105575</formula>
    </cfRule>
  </conditionalFormatting>
  <conditionalFormatting sqref="BA411:BA414 BA416:BA420">
    <cfRule type="cellIs" dxfId="817" priority="271" operator="lessThan">
      <formula>0</formula>
    </cfRule>
    <cfRule type="cellIs" dxfId="816" priority="272" operator="lessThan">
      <formula>-105575</formula>
    </cfRule>
  </conditionalFormatting>
  <conditionalFormatting sqref="BA421:BA425">
    <cfRule type="cellIs" dxfId="815" priority="269" operator="lessThan">
      <formula>0</formula>
    </cfRule>
    <cfRule type="cellIs" dxfId="814" priority="270" operator="lessThan">
      <formula>-105575</formula>
    </cfRule>
  </conditionalFormatting>
  <conditionalFormatting sqref="BA426:BA430">
    <cfRule type="cellIs" dxfId="813" priority="267" operator="lessThan">
      <formula>0</formula>
    </cfRule>
    <cfRule type="cellIs" dxfId="812" priority="268" operator="lessThan">
      <formula>-105575</formula>
    </cfRule>
  </conditionalFormatting>
  <conditionalFormatting sqref="BA432:BA435">
    <cfRule type="cellIs" dxfId="811" priority="265" operator="lessThan">
      <formula>0</formula>
    </cfRule>
    <cfRule type="cellIs" dxfId="810" priority="266" operator="lessThan">
      <formula>-105575</formula>
    </cfRule>
  </conditionalFormatting>
  <conditionalFormatting sqref="BA432:BA435 BA437:BA441">
    <cfRule type="cellIs" dxfId="809" priority="263" operator="lessThan">
      <formula>0</formula>
    </cfRule>
    <cfRule type="cellIs" dxfId="808" priority="264" operator="lessThan">
      <formula>-105575</formula>
    </cfRule>
  </conditionalFormatting>
  <conditionalFormatting sqref="BA442:BA446">
    <cfRule type="cellIs" dxfId="807" priority="261" operator="lessThan">
      <formula>0</formula>
    </cfRule>
    <cfRule type="cellIs" dxfId="806" priority="262" operator="lessThan">
      <formula>-105575</formula>
    </cfRule>
  </conditionalFormatting>
  <conditionalFormatting sqref="BA44:BA47 BA49 BA23:BA26 BA28:BA29 BA33:BA34 BA38:BA39 BA60:BA62 BA65:BA74 BA80 BA96:BA97 BA111:BA114 BA127:BA128 BA132:BA136 BA139:BA142 BA144:BA146 BA150:BA153 BA155:BA164 BA166:BA168 BA171:BA180 BA182:BA183 BA188:BA191 BA193:BA237 BA239:BA242 BA244:BA253 BA256:BA259 BA7:BA10 BA12:BA20 BA31 BA36 BA51:BA56 BA77:BA78 BA84:BA87 BA89:BA92 BA94 BA99:BA102 BA104:BA107 BA116:BA119 BA121:BA125 BA130 BA185">
    <cfRule type="cellIs" dxfId="805" priority="259" operator="lessThan">
      <formula>0</formula>
    </cfRule>
    <cfRule type="cellIs" dxfId="804" priority="260" operator="lessThan">
      <formula>-105575</formula>
    </cfRule>
  </conditionalFormatting>
  <conditionalFormatting sqref="BA262:BA265 BA267:BA271">
    <cfRule type="cellIs" dxfId="803" priority="257" operator="lessThan">
      <formula>0</formula>
    </cfRule>
    <cfRule type="cellIs" dxfId="802" priority="258" operator="lessThan">
      <formula>-105575</formula>
    </cfRule>
  </conditionalFormatting>
  <conditionalFormatting sqref="BA272:BA276">
    <cfRule type="cellIs" dxfId="801" priority="255" operator="lessThan">
      <formula>0</formula>
    </cfRule>
    <cfRule type="cellIs" dxfId="800" priority="256" operator="lessThan">
      <formula>-105575</formula>
    </cfRule>
  </conditionalFormatting>
  <conditionalFormatting sqref="BA277:BA281">
    <cfRule type="cellIs" dxfId="799" priority="253" operator="lessThan">
      <formula>0</formula>
    </cfRule>
    <cfRule type="cellIs" dxfId="798" priority="254" operator="lessThan">
      <formula>-105575</formula>
    </cfRule>
  </conditionalFormatting>
  <conditionalFormatting sqref="BA283:BA286 BA288:BA292">
    <cfRule type="cellIs" dxfId="797" priority="251" operator="lessThan">
      <formula>0</formula>
    </cfRule>
    <cfRule type="cellIs" dxfId="796" priority="252" operator="lessThan">
      <formula>-105575</formula>
    </cfRule>
  </conditionalFormatting>
  <conditionalFormatting sqref="BA293:BA297">
    <cfRule type="cellIs" dxfId="795" priority="249" operator="lessThan">
      <formula>0</formula>
    </cfRule>
    <cfRule type="cellIs" dxfId="794" priority="250" operator="lessThan">
      <formula>-105575</formula>
    </cfRule>
  </conditionalFormatting>
  <conditionalFormatting sqref="BA298:BA302">
    <cfRule type="cellIs" dxfId="793" priority="247" operator="lessThan">
      <formula>0</formula>
    </cfRule>
    <cfRule type="cellIs" dxfId="792" priority="248" operator="lessThan">
      <formula>-105575</formula>
    </cfRule>
  </conditionalFormatting>
  <conditionalFormatting sqref="BA304:BA307 BA309:BA313">
    <cfRule type="cellIs" dxfId="791" priority="245" operator="lessThan">
      <formula>0</formula>
    </cfRule>
    <cfRule type="cellIs" dxfId="790" priority="246" operator="lessThan">
      <formula>-105575</formula>
    </cfRule>
  </conditionalFormatting>
  <conditionalFormatting sqref="BA314:BA318">
    <cfRule type="cellIs" dxfId="789" priority="243" operator="lessThan">
      <formula>0</formula>
    </cfRule>
    <cfRule type="cellIs" dxfId="788" priority="244" operator="lessThan">
      <formula>-105575</formula>
    </cfRule>
  </conditionalFormatting>
  <conditionalFormatting sqref="BA321:BA324 BA326:BA330">
    <cfRule type="cellIs" dxfId="787" priority="241" operator="lessThan">
      <formula>0</formula>
    </cfRule>
    <cfRule type="cellIs" dxfId="786" priority="242" operator="lessThan">
      <formula>-105575</formula>
    </cfRule>
  </conditionalFormatting>
  <conditionalFormatting sqref="BA332:BA335">
    <cfRule type="cellIs" dxfId="785" priority="239" operator="lessThan">
      <formula>0</formula>
    </cfRule>
    <cfRule type="cellIs" dxfId="784" priority="240" operator="lessThan">
      <formula>-105575</formula>
    </cfRule>
  </conditionalFormatting>
  <conditionalFormatting sqref="BA332:BA335 BA337:BA341">
    <cfRule type="cellIs" dxfId="783" priority="237" operator="lessThan">
      <formula>0</formula>
    </cfRule>
    <cfRule type="cellIs" dxfId="782" priority="238" operator="lessThan">
      <formula>-105575</formula>
    </cfRule>
  </conditionalFormatting>
  <conditionalFormatting sqref="BA342:BA346">
    <cfRule type="cellIs" dxfId="781" priority="235" operator="lessThan">
      <formula>0</formula>
    </cfRule>
    <cfRule type="cellIs" dxfId="780" priority="236" operator="lessThan">
      <formula>-105575</formula>
    </cfRule>
  </conditionalFormatting>
  <conditionalFormatting sqref="BA347:BA351">
    <cfRule type="cellIs" dxfId="779" priority="233" operator="lessThan">
      <formula>0</formula>
    </cfRule>
    <cfRule type="cellIs" dxfId="778" priority="234" operator="lessThan">
      <formula>-105575</formula>
    </cfRule>
  </conditionalFormatting>
  <conditionalFormatting sqref="BA352:BA356">
    <cfRule type="cellIs" dxfId="777" priority="231" operator="lessThan">
      <formula>0</formula>
    </cfRule>
    <cfRule type="cellIs" dxfId="776" priority="232" operator="lessThan">
      <formula>-105575</formula>
    </cfRule>
  </conditionalFormatting>
  <conditionalFormatting sqref="BA357:BA361">
    <cfRule type="cellIs" dxfId="775" priority="229" operator="lessThan">
      <formula>0</formula>
    </cfRule>
    <cfRule type="cellIs" dxfId="774" priority="230" operator="lessThan">
      <formula>-105575</formula>
    </cfRule>
  </conditionalFormatting>
  <conditionalFormatting sqref="BA363:BA366">
    <cfRule type="cellIs" dxfId="773" priority="227" operator="lessThan">
      <formula>0</formula>
    </cfRule>
    <cfRule type="cellIs" dxfId="772" priority="228" operator="lessThan">
      <formula>-105575</formula>
    </cfRule>
  </conditionalFormatting>
  <conditionalFormatting sqref="BA363:BA366">
    <cfRule type="cellIs" dxfId="771" priority="225" operator="lessThan">
      <formula>0</formula>
    </cfRule>
    <cfRule type="cellIs" dxfId="770" priority="226" operator="lessThan">
      <formula>-105575</formula>
    </cfRule>
  </conditionalFormatting>
  <conditionalFormatting sqref="BA369:BA372">
    <cfRule type="cellIs" dxfId="769" priority="223" operator="lessThan">
      <formula>0</formula>
    </cfRule>
    <cfRule type="cellIs" dxfId="768" priority="224" operator="lessThan">
      <formula>-105575</formula>
    </cfRule>
  </conditionalFormatting>
  <conditionalFormatting sqref="BA369:BA372 BA374:BA378">
    <cfRule type="cellIs" dxfId="767" priority="221" operator="lessThan">
      <formula>0</formula>
    </cfRule>
    <cfRule type="cellIs" dxfId="766" priority="222" operator="lessThan">
      <formula>-105575</formula>
    </cfRule>
  </conditionalFormatting>
  <conditionalFormatting sqref="BA379:BA383">
    <cfRule type="cellIs" dxfId="765" priority="219" operator="lessThan">
      <formula>0</formula>
    </cfRule>
    <cfRule type="cellIs" dxfId="764" priority="220" operator="lessThan">
      <formula>-105575</formula>
    </cfRule>
  </conditionalFormatting>
  <conditionalFormatting sqref="BA384:BA388">
    <cfRule type="cellIs" dxfId="763" priority="217" operator="lessThan">
      <formula>0</formula>
    </cfRule>
    <cfRule type="cellIs" dxfId="762" priority="218" operator="lessThan">
      <formula>-105575</formula>
    </cfRule>
  </conditionalFormatting>
  <conditionalFormatting sqref="BA390:BA393">
    <cfRule type="cellIs" dxfId="761" priority="215" operator="lessThan">
      <formula>0</formula>
    </cfRule>
    <cfRule type="cellIs" dxfId="760" priority="216" operator="lessThan">
      <formula>-105575</formula>
    </cfRule>
  </conditionalFormatting>
  <conditionalFormatting sqref="BA390:BA393 BA395:BA399">
    <cfRule type="cellIs" dxfId="759" priority="213" operator="lessThan">
      <formula>0</formula>
    </cfRule>
    <cfRule type="cellIs" dxfId="758" priority="214" operator="lessThan">
      <formula>-105575</formula>
    </cfRule>
  </conditionalFormatting>
  <conditionalFormatting sqref="BA400:BA404">
    <cfRule type="cellIs" dxfId="757" priority="211" operator="lessThan">
      <formula>0</formula>
    </cfRule>
    <cfRule type="cellIs" dxfId="756" priority="212" operator="lessThan">
      <formula>-105575</formula>
    </cfRule>
  </conditionalFormatting>
  <conditionalFormatting sqref="BA405:BA409">
    <cfRule type="cellIs" dxfId="755" priority="209" operator="lessThan">
      <formula>0</formula>
    </cfRule>
    <cfRule type="cellIs" dxfId="754" priority="210" operator="lessThan">
      <formula>-105575</formula>
    </cfRule>
  </conditionalFormatting>
  <conditionalFormatting sqref="BA411:BA414">
    <cfRule type="cellIs" dxfId="753" priority="207" operator="lessThan">
      <formula>0</formula>
    </cfRule>
    <cfRule type="cellIs" dxfId="752" priority="208" operator="lessThan">
      <formula>-105575</formula>
    </cfRule>
  </conditionalFormatting>
  <conditionalFormatting sqref="BA411:BA414 BA416:BA420">
    <cfRule type="cellIs" dxfId="751" priority="205" operator="lessThan">
      <formula>0</formula>
    </cfRule>
    <cfRule type="cellIs" dxfId="750" priority="206" operator="lessThan">
      <formula>-105575</formula>
    </cfRule>
  </conditionalFormatting>
  <conditionalFormatting sqref="BA421:BA425">
    <cfRule type="cellIs" dxfId="749" priority="203" operator="lessThan">
      <formula>0</formula>
    </cfRule>
    <cfRule type="cellIs" dxfId="748" priority="204" operator="lessThan">
      <formula>-105575</formula>
    </cfRule>
  </conditionalFormatting>
  <conditionalFormatting sqref="BA426:BA430">
    <cfRule type="cellIs" dxfId="747" priority="201" operator="lessThan">
      <formula>0</formula>
    </cfRule>
    <cfRule type="cellIs" dxfId="746" priority="202" operator="lessThan">
      <formula>-105575</formula>
    </cfRule>
  </conditionalFormatting>
  <conditionalFormatting sqref="BA432:BA435">
    <cfRule type="cellIs" dxfId="745" priority="199" operator="lessThan">
      <formula>0</formula>
    </cfRule>
    <cfRule type="cellIs" dxfId="744" priority="200" operator="lessThan">
      <formula>-105575</formula>
    </cfRule>
  </conditionalFormatting>
  <conditionalFormatting sqref="BA432:BA435 BA437:BA441">
    <cfRule type="cellIs" dxfId="743" priority="197" operator="lessThan">
      <formula>0</formula>
    </cfRule>
    <cfRule type="cellIs" dxfId="742" priority="198" operator="lessThan">
      <formula>-105575</formula>
    </cfRule>
  </conditionalFormatting>
  <conditionalFormatting sqref="BA442:BA446">
    <cfRule type="cellIs" dxfId="741" priority="195" operator="lessThan">
      <formula>0</formula>
    </cfRule>
    <cfRule type="cellIs" dxfId="740" priority="196" operator="lessThan">
      <formula>-105575</formula>
    </cfRule>
  </conditionalFormatting>
  <conditionalFormatting sqref="BA44:BA47 BA49 BA23:BA26 BA28:BA29 BA33:BA34 BA38:BA39 BA60:BA62 BA65:BA74 BA80 BA96:BA97 BA111:BA114 BA127:BA128 BA132:BA136 BA139:BA142 BA144:BA146 BA150:BA153 BA155:BA164 BA166:BA168 BA171:BA180 BA182:BA183 BA188:BA191 BA193:BA237 BA239:BA242 BA244:BA253 BA256:BA259 BA7:BA10 BA12:BA20 BA31 BA36 BA51:BA56 BA77:BA78 BA84:BA87 BA89:BA92 BA94 BA99:BA102 BA104:BA107 BA116:BA119 BA121:BA125 BA130 BA185">
    <cfRule type="cellIs" dxfId="739" priority="193" operator="lessThan">
      <formula>0</formula>
    </cfRule>
    <cfRule type="cellIs" dxfId="738" priority="194" operator="lessThan">
      <formula>-105575</formula>
    </cfRule>
  </conditionalFormatting>
  <conditionalFormatting sqref="BA262:BA265 BA267:BA271">
    <cfRule type="cellIs" dxfId="737" priority="191" operator="lessThan">
      <formula>0</formula>
    </cfRule>
    <cfRule type="cellIs" dxfId="736" priority="192" operator="lessThan">
      <formula>-105575</formula>
    </cfRule>
  </conditionalFormatting>
  <conditionalFormatting sqref="BA272:BA276">
    <cfRule type="cellIs" dxfId="735" priority="189" operator="lessThan">
      <formula>0</formula>
    </cfRule>
    <cfRule type="cellIs" dxfId="734" priority="190" operator="lessThan">
      <formula>-105575</formula>
    </cfRule>
  </conditionalFormatting>
  <conditionalFormatting sqref="BA277:BA281">
    <cfRule type="cellIs" dxfId="733" priority="187" operator="lessThan">
      <formula>0</formula>
    </cfRule>
    <cfRule type="cellIs" dxfId="732" priority="188" operator="lessThan">
      <formula>-105575</formula>
    </cfRule>
  </conditionalFormatting>
  <conditionalFormatting sqref="BA283:BA286 BA288:BA292">
    <cfRule type="cellIs" dxfId="731" priority="185" operator="lessThan">
      <formula>0</formula>
    </cfRule>
    <cfRule type="cellIs" dxfId="730" priority="186" operator="lessThan">
      <formula>-105575</formula>
    </cfRule>
  </conditionalFormatting>
  <conditionalFormatting sqref="BA293:BA297">
    <cfRule type="cellIs" dxfId="729" priority="183" operator="lessThan">
      <formula>0</formula>
    </cfRule>
    <cfRule type="cellIs" dxfId="728" priority="184" operator="lessThan">
      <formula>-105575</formula>
    </cfRule>
  </conditionalFormatting>
  <conditionalFormatting sqref="BA298:BA302">
    <cfRule type="cellIs" dxfId="727" priority="181" operator="lessThan">
      <formula>0</formula>
    </cfRule>
    <cfRule type="cellIs" dxfId="726" priority="182" operator="lessThan">
      <formula>-105575</formula>
    </cfRule>
  </conditionalFormatting>
  <conditionalFormatting sqref="BA304:BA307 BA309:BA313">
    <cfRule type="cellIs" dxfId="725" priority="179" operator="lessThan">
      <formula>0</formula>
    </cfRule>
    <cfRule type="cellIs" dxfId="724" priority="180" operator="lessThan">
      <formula>-105575</formula>
    </cfRule>
  </conditionalFormatting>
  <conditionalFormatting sqref="BA314:BA318">
    <cfRule type="cellIs" dxfId="723" priority="177" operator="lessThan">
      <formula>0</formula>
    </cfRule>
    <cfRule type="cellIs" dxfId="722" priority="178" operator="lessThan">
      <formula>-105575</formula>
    </cfRule>
  </conditionalFormatting>
  <conditionalFormatting sqref="BA321:BA324 BA326:BA330">
    <cfRule type="cellIs" dxfId="721" priority="175" operator="lessThan">
      <formula>0</formula>
    </cfRule>
    <cfRule type="cellIs" dxfId="720" priority="176" operator="lessThan">
      <formula>-105575</formula>
    </cfRule>
  </conditionalFormatting>
  <conditionalFormatting sqref="BA332:BA335">
    <cfRule type="cellIs" dxfId="719" priority="173" operator="lessThan">
      <formula>0</formula>
    </cfRule>
    <cfRule type="cellIs" dxfId="718" priority="174" operator="lessThan">
      <formula>-105575</formula>
    </cfRule>
  </conditionalFormatting>
  <conditionalFormatting sqref="BA332:BA335 BA337:BA341">
    <cfRule type="cellIs" dxfId="717" priority="171" operator="lessThan">
      <formula>0</formula>
    </cfRule>
    <cfRule type="cellIs" dxfId="716" priority="172" operator="lessThan">
      <formula>-105575</formula>
    </cfRule>
  </conditionalFormatting>
  <conditionalFormatting sqref="BA342:BA346">
    <cfRule type="cellIs" dxfId="715" priority="169" operator="lessThan">
      <formula>0</formula>
    </cfRule>
    <cfRule type="cellIs" dxfId="714" priority="170" operator="lessThan">
      <formula>-105575</formula>
    </cfRule>
  </conditionalFormatting>
  <conditionalFormatting sqref="BA347:BA351">
    <cfRule type="cellIs" dxfId="713" priority="167" operator="lessThan">
      <formula>0</formula>
    </cfRule>
    <cfRule type="cellIs" dxfId="712" priority="168" operator="lessThan">
      <formula>-105575</formula>
    </cfRule>
  </conditionalFormatting>
  <conditionalFormatting sqref="BA352:BA356">
    <cfRule type="cellIs" dxfId="711" priority="165" operator="lessThan">
      <formula>0</formula>
    </cfRule>
    <cfRule type="cellIs" dxfId="710" priority="166" operator="lessThan">
      <formula>-105575</formula>
    </cfRule>
  </conditionalFormatting>
  <conditionalFormatting sqref="BA357:BA361">
    <cfRule type="cellIs" dxfId="709" priority="163" operator="lessThan">
      <formula>0</formula>
    </cfRule>
    <cfRule type="cellIs" dxfId="708" priority="164" operator="lessThan">
      <formula>-105575</formula>
    </cfRule>
  </conditionalFormatting>
  <conditionalFormatting sqref="BA363:BA366">
    <cfRule type="cellIs" dxfId="707" priority="161" operator="lessThan">
      <formula>0</formula>
    </cfRule>
    <cfRule type="cellIs" dxfId="706" priority="162" operator="lessThan">
      <formula>-105575</formula>
    </cfRule>
  </conditionalFormatting>
  <conditionalFormatting sqref="BA363:BA366">
    <cfRule type="cellIs" dxfId="705" priority="159" operator="lessThan">
      <formula>0</formula>
    </cfRule>
    <cfRule type="cellIs" dxfId="704" priority="160" operator="lessThan">
      <formula>-105575</formula>
    </cfRule>
  </conditionalFormatting>
  <conditionalFormatting sqref="BA369:BA372">
    <cfRule type="cellIs" dxfId="703" priority="157" operator="lessThan">
      <formula>0</formula>
    </cfRule>
    <cfRule type="cellIs" dxfId="702" priority="158" operator="lessThan">
      <formula>-105575</formula>
    </cfRule>
  </conditionalFormatting>
  <conditionalFormatting sqref="BA369:BA372 BA374:BA378">
    <cfRule type="cellIs" dxfId="701" priority="155" operator="lessThan">
      <formula>0</formula>
    </cfRule>
    <cfRule type="cellIs" dxfId="700" priority="156" operator="lessThan">
      <formula>-105575</formula>
    </cfRule>
  </conditionalFormatting>
  <conditionalFormatting sqref="BA379:BA383">
    <cfRule type="cellIs" dxfId="699" priority="153" operator="lessThan">
      <formula>0</formula>
    </cfRule>
    <cfRule type="cellIs" dxfId="698" priority="154" operator="lessThan">
      <formula>-105575</formula>
    </cfRule>
  </conditionalFormatting>
  <conditionalFormatting sqref="BA384:BA388">
    <cfRule type="cellIs" dxfId="697" priority="151" operator="lessThan">
      <formula>0</formula>
    </cfRule>
    <cfRule type="cellIs" dxfId="696" priority="152" operator="lessThan">
      <formula>-105575</formula>
    </cfRule>
  </conditionalFormatting>
  <conditionalFormatting sqref="BA390:BA393">
    <cfRule type="cellIs" dxfId="695" priority="149" operator="lessThan">
      <formula>0</formula>
    </cfRule>
    <cfRule type="cellIs" dxfId="694" priority="150" operator="lessThan">
      <formula>-105575</formula>
    </cfRule>
  </conditionalFormatting>
  <conditionalFormatting sqref="BA390:BA393 BA395:BA399">
    <cfRule type="cellIs" dxfId="693" priority="147" operator="lessThan">
      <formula>0</formula>
    </cfRule>
    <cfRule type="cellIs" dxfId="692" priority="148" operator="lessThan">
      <formula>-105575</formula>
    </cfRule>
  </conditionalFormatting>
  <conditionalFormatting sqref="BA400:BA404">
    <cfRule type="cellIs" dxfId="691" priority="145" operator="lessThan">
      <formula>0</formula>
    </cfRule>
    <cfRule type="cellIs" dxfId="690" priority="146" operator="lessThan">
      <formula>-105575</formula>
    </cfRule>
  </conditionalFormatting>
  <conditionalFormatting sqref="BA405:BA409">
    <cfRule type="cellIs" dxfId="689" priority="143" operator="lessThan">
      <formula>0</formula>
    </cfRule>
    <cfRule type="cellIs" dxfId="688" priority="144" operator="lessThan">
      <formula>-105575</formula>
    </cfRule>
  </conditionalFormatting>
  <conditionalFormatting sqref="BA411:BA414">
    <cfRule type="cellIs" dxfId="687" priority="141" operator="lessThan">
      <formula>0</formula>
    </cfRule>
    <cfRule type="cellIs" dxfId="686" priority="142" operator="lessThan">
      <formula>-105575</formula>
    </cfRule>
  </conditionalFormatting>
  <conditionalFormatting sqref="BA411:BA414 BA416:BA420">
    <cfRule type="cellIs" dxfId="685" priority="139" operator="lessThan">
      <formula>0</formula>
    </cfRule>
    <cfRule type="cellIs" dxfId="684" priority="140" operator="lessThan">
      <formula>-105575</formula>
    </cfRule>
  </conditionalFormatting>
  <conditionalFormatting sqref="BA421:BA425">
    <cfRule type="cellIs" dxfId="683" priority="137" operator="lessThan">
      <formula>0</formula>
    </cfRule>
    <cfRule type="cellIs" dxfId="682" priority="138" operator="lessThan">
      <formula>-105575</formula>
    </cfRule>
  </conditionalFormatting>
  <conditionalFormatting sqref="BA426:BA430">
    <cfRule type="cellIs" dxfId="681" priority="135" operator="lessThan">
      <formula>0</formula>
    </cfRule>
    <cfRule type="cellIs" dxfId="680" priority="136" operator="lessThan">
      <formula>-105575</formula>
    </cfRule>
  </conditionalFormatting>
  <conditionalFormatting sqref="BA432:BA435">
    <cfRule type="cellIs" dxfId="679" priority="133" operator="lessThan">
      <formula>0</formula>
    </cfRule>
    <cfRule type="cellIs" dxfId="678" priority="134" operator="lessThan">
      <formula>-105575</formula>
    </cfRule>
  </conditionalFormatting>
  <conditionalFormatting sqref="BA432:BA435 BA437:BA441">
    <cfRule type="cellIs" dxfId="677" priority="131" operator="lessThan">
      <formula>0</formula>
    </cfRule>
    <cfRule type="cellIs" dxfId="676" priority="132" operator="lessThan">
      <formula>-105575</formula>
    </cfRule>
  </conditionalFormatting>
  <conditionalFormatting sqref="BA442:BA446">
    <cfRule type="cellIs" dxfId="675" priority="129" operator="lessThan">
      <formula>0</formula>
    </cfRule>
    <cfRule type="cellIs" dxfId="674" priority="130" operator="lessThan">
      <formula>-105575</formula>
    </cfRule>
  </conditionalFormatting>
  <conditionalFormatting sqref="BA74 BA79:BA80 BA125:BA128 BA141:BA144 BA146 BA153:BA156 BA158:BA162 BA164:BA167 BA171:BA178 BA180:BA183 BA185:BA194 BA196:BA199 BA202:BA205 BA207:BA251 BA253:BA256 BA258:BA267 BA270:BA273 BA276:BA279 BA281:BA295 BA297:BA300 BA302:BA316 BA323:BA332 BA335:BA338 BA340:BA344 BA346:BA349 BA351:BA375 BA377:BA380 BA393:BA402 BA404:BA407 BA409:BA423 BA430:BA444 BA446:BA449 BA451:BA460 BB189:BB192 BB194:BB198 BB201:BB204 BB206:BB210 BB212:BB215 BB217:BB226 BB228:BB231 BB233:BB242 BB244:BB247 BB250:BB253 BB255:BB299 BB301:BB304 BB306:BB315 BA318:BB321 BB185 BB187 BB324:BB327 BB329:BB343 BB345:BB348 BB350:BB364 BB366:BB369 BB371:BB380 BA383:BB386 BA388:BB392 BB394:BB397 BB399:BB423 BA425:BB428 BB431:BB434 BB436:BB450 BB452:BB455 BB457:BB471 BB473:BB476 BB478:BB492 BB494:BB497 BB499:BB508 BA64:BA72 BA53:BA56 BA36:BA38 BA31:BA32 BA51 BA77 BA121:BA123 BA130:BA139 BA150 BA7:BB10 BA12:BB29 BB31:BB34 BB36:BB39 BA42:BB49 BB51:BB56 BA59:BB62 BB64:BB74 BB77:BB80 BA84:BB87 BA89:BB92 BA94:BB97 BA99:BB102 BA104:BB107 BA110:BB114 BA116:BB119 BB121:BB128 BB130:BB146 BB150:BB168 BB171:BB183">
    <cfRule type="cellIs" dxfId="673" priority="127" operator="lessThan">
      <formula>0</formula>
    </cfRule>
    <cfRule type="cellIs" dxfId="672" priority="128" operator="lessThan">
      <formula>-105575</formula>
    </cfRule>
  </conditionalFormatting>
  <conditionalFormatting sqref="BA44:BA47 BA49 BA23:BA26 BA28:BA29 BA33:BA34 BA38:BA39 BA60:BA62 BA65:BA74 BA80 BA96:BA97 BA111:BA114 BA127:BA128 BA132:BA136 BA139:BA142 BA144:BA146 BA150:BA153 BA155:BA164 BA166:BA168 BA171:BA180 BA182:BA183 BA188:BA191 BA193:BA237 BA239:BA242 BA244:BA253 BA256:BA259 BA7:BA10 BA12:BA20 BA31 BA36 BA51:BA56 BA77:BA78 BA84:BA87 BA89:BA92 BA94 BA99:BA102 BA104:BA107 BA116:BA119 BA121:BA125 BA130 BA185">
    <cfRule type="cellIs" dxfId="671" priority="125" operator="lessThan">
      <formula>0</formula>
    </cfRule>
    <cfRule type="cellIs" dxfId="670" priority="126" operator="lessThan">
      <formula>-105575</formula>
    </cfRule>
  </conditionalFormatting>
  <conditionalFormatting sqref="BA262:BA265 BA267:BA271">
    <cfRule type="cellIs" dxfId="669" priority="123" operator="lessThan">
      <formula>0</formula>
    </cfRule>
    <cfRule type="cellIs" dxfId="668" priority="124" operator="lessThan">
      <formula>-105575</formula>
    </cfRule>
  </conditionalFormatting>
  <conditionalFormatting sqref="BA272:BA276">
    <cfRule type="cellIs" dxfId="667" priority="121" operator="lessThan">
      <formula>0</formula>
    </cfRule>
    <cfRule type="cellIs" dxfId="666" priority="122" operator="lessThan">
      <formula>-105575</formula>
    </cfRule>
  </conditionalFormatting>
  <conditionalFormatting sqref="BA277:BA281">
    <cfRule type="cellIs" dxfId="665" priority="119" operator="lessThan">
      <formula>0</formula>
    </cfRule>
    <cfRule type="cellIs" dxfId="664" priority="120" operator="lessThan">
      <formula>-105575</formula>
    </cfRule>
  </conditionalFormatting>
  <conditionalFormatting sqref="BA283:BA286 BA288:BA292">
    <cfRule type="cellIs" dxfId="663" priority="117" operator="lessThan">
      <formula>0</formula>
    </cfRule>
    <cfRule type="cellIs" dxfId="662" priority="118" operator="lessThan">
      <formula>-105575</formula>
    </cfRule>
  </conditionalFormatting>
  <conditionalFormatting sqref="BA293:BA297">
    <cfRule type="cellIs" dxfId="661" priority="115" operator="lessThan">
      <formula>0</formula>
    </cfRule>
    <cfRule type="cellIs" dxfId="660" priority="116" operator="lessThan">
      <formula>-105575</formula>
    </cfRule>
  </conditionalFormatting>
  <conditionalFormatting sqref="BA298:BA302">
    <cfRule type="cellIs" dxfId="659" priority="113" operator="lessThan">
      <formula>0</formula>
    </cfRule>
    <cfRule type="cellIs" dxfId="658" priority="114" operator="lessThan">
      <formula>-105575</formula>
    </cfRule>
  </conditionalFormatting>
  <conditionalFormatting sqref="BA304:BA307 BA309:BA313">
    <cfRule type="cellIs" dxfId="657" priority="111" operator="lessThan">
      <formula>0</formula>
    </cfRule>
    <cfRule type="cellIs" dxfId="656" priority="112" operator="lessThan">
      <formula>-105575</formula>
    </cfRule>
  </conditionalFormatting>
  <conditionalFormatting sqref="BA314:BA318">
    <cfRule type="cellIs" dxfId="655" priority="109" operator="lessThan">
      <formula>0</formula>
    </cfRule>
    <cfRule type="cellIs" dxfId="654" priority="110" operator="lessThan">
      <formula>-105575</formula>
    </cfRule>
  </conditionalFormatting>
  <conditionalFormatting sqref="BA321:BA324 BA326:BA330">
    <cfRule type="cellIs" dxfId="653" priority="107" operator="lessThan">
      <formula>0</formula>
    </cfRule>
    <cfRule type="cellIs" dxfId="652" priority="108" operator="lessThan">
      <formula>-105575</formula>
    </cfRule>
  </conditionalFormatting>
  <conditionalFormatting sqref="BA332:BA335">
    <cfRule type="cellIs" dxfId="651" priority="105" operator="lessThan">
      <formula>0</formula>
    </cfRule>
    <cfRule type="cellIs" dxfId="650" priority="106" operator="lessThan">
      <formula>-105575</formula>
    </cfRule>
  </conditionalFormatting>
  <conditionalFormatting sqref="BA332:BA335 BA337:BA341">
    <cfRule type="cellIs" dxfId="649" priority="103" operator="lessThan">
      <formula>0</formula>
    </cfRule>
    <cfRule type="cellIs" dxfId="648" priority="104" operator="lessThan">
      <formula>-105575</formula>
    </cfRule>
  </conditionalFormatting>
  <conditionalFormatting sqref="BA342:BA346">
    <cfRule type="cellIs" dxfId="647" priority="101" operator="lessThan">
      <formula>0</formula>
    </cfRule>
    <cfRule type="cellIs" dxfId="646" priority="102" operator="lessThan">
      <formula>-105575</formula>
    </cfRule>
  </conditionalFormatting>
  <conditionalFormatting sqref="BA347:BA351">
    <cfRule type="cellIs" dxfId="645" priority="99" operator="lessThan">
      <formula>0</formula>
    </cfRule>
    <cfRule type="cellIs" dxfId="644" priority="100" operator="lessThan">
      <formula>-105575</formula>
    </cfRule>
  </conditionalFormatting>
  <conditionalFormatting sqref="BA352:BA356">
    <cfRule type="cellIs" dxfId="643" priority="97" operator="lessThan">
      <formula>0</formula>
    </cfRule>
    <cfRule type="cellIs" dxfId="642" priority="98" operator="lessThan">
      <formula>-105575</formula>
    </cfRule>
  </conditionalFormatting>
  <conditionalFormatting sqref="BA357:BA361">
    <cfRule type="cellIs" dxfId="641" priority="95" operator="lessThan">
      <formula>0</formula>
    </cfRule>
    <cfRule type="cellIs" dxfId="640" priority="96" operator="lessThan">
      <formula>-105575</formula>
    </cfRule>
  </conditionalFormatting>
  <conditionalFormatting sqref="BA363:BA366">
    <cfRule type="cellIs" dxfId="639" priority="93" operator="lessThan">
      <formula>0</formula>
    </cfRule>
    <cfRule type="cellIs" dxfId="638" priority="94" operator="lessThan">
      <formula>-105575</formula>
    </cfRule>
  </conditionalFormatting>
  <conditionalFormatting sqref="BA363:BA366">
    <cfRule type="cellIs" dxfId="637" priority="91" operator="lessThan">
      <formula>0</formula>
    </cfRule>
    <cfRule type="cellIs" dxfId="636" priority="92" operator="lessThan">
      <formula>-105575</formula>
    </cfRule>
  </conditionalFormatting>
  <conditionalFormatting sqref="BA369:BA372">
    <cfRule type="cellIs" dxfId="635" priority="89" operator="lessThan">
      <formula>0</formula>
    </cfRule>
    <cfRule type="cellIs" dxfId="634" priority="90" operator="lessThan">
      <formula>-105575</formula>
    </cfRule>
  </conditionalFormatting>
  <conditionalFormatting sqref="BA369:BA372 BA374:BA378">
    <cfRule type="cellIs" dxfId="633" priority="87" operator="lessThan">
      <formula>0</formula>
    </cfRule>
    <cfRule type="cellIs" dxfId="632" priority="88" operator="lessThan">
      <formula>-105575</formula>
    </cfRule>
  </conditionalFormatting>
  <conditionalFormatting sqref="BA379:BA383">
    <cfRule type="cellIs" dxfId="631" priority="85" operator="lessThan">
      <formula>0</formula>
    </cfRule>
    <cfRule type="cellIs" dxfId="630" priority="86" operator="lessThan">
      <formula>-105575</formula>
    </cfRule>
  </conditionalFormatting>
  <conditionalFormatting sqref="BA384:BA388">
    <cfRule type="cellIs" dxfId="629" priority="83" operator="lessThan">
      <formula>0</formula>
    </cfRule>
    <cfRule type="cellIs" dxfId="628" priority="84" operator="lessThan">
      <formula>-105575</formula>
    </cfRule>
  </conditionalFormatting>
  <conditionalFormatting sqref="BA390:BA393">
    <cfRule type="cellIs" dxfId="627" priority="81" operator="lessThan">
      <formula>0</formula>
    </cfRule>
    <cfRule type="cellIs" dxfId="626" priority="82" operator="lessThan">
      <formula>-105575</formula>
    </cfRule>
  </conditionalFormatting>
  <conditionalFormatting sqref="BA390:BA393 BA395:BA399">
    <cfRule type="cellIs" dxfId="625" priority="79" operator="lessThan">
      <formula>0</formula>
    </cfRule>
    <cfRule type="cellIs" dxfId="624" priority="80" operator="lessThan">
      <formula>-105575</formula>
    </cfRule>
  </conditionalFormatting>
  <conditionalFormatting sqref="BA400:BA404">
    <cfRule type="cellIs" dxfId="623" priority="77" operator="lessThan">
      <formula>0</formula>
    </cfRule>
    <cfRule type="cellIs" dxfId="622" priority="78" operator="lessThan">
      <formula>-105575</formula>
    </cfRule>
  </conditionalFormatting>
  <conditionalFormatting sqref="BA405:BA409">
    <cfRule type="cellIs" dxfId="621" priority="75" operator="lessThan">
      <formula>0</formula>
    </cfRule>
    <cfRule type="cellIs" dxfId="620" priority="76" operator="lessThan">
      <formula>-105575</formula>
    </cfRule>
  </conditionalFormatting>
  <conditionalFormatting sqref="BA411:BA414">
    <cfRule type="cellIs" dxfId="619" priority="73" operator="lessThan">
      <formula>0</formula>
    </cfRule>
    <cfRule type="cellIs" dxfId="618" priority="74" operator="lessThan">
      <formula>-105575</formula>
    </cfRule>
  </conditionalFormatting>
  <conditionalFormatting sqref="BA411:BA414 BA416:BA420">
    <cfRule type="cellIs" dxfId="617" priority="71" operator="lessThan">
      <formula>0</formula>
    </cfRule>
    <cfRule type="cellIs" dxfId="616" priority="72" operator="lessThan">
      <formula>-105575</formula>
    </cfRule>
  </conditionalFormatting>
  <conditionalFormatting sqref="BA421:BA425">
    <cfRule type="cellIs" dxfId="615" priority="69" operator="lessThan">
      <formula>0</formula>
    </cfRule>
    <cfRule type="cellIs" dxfId="614" priority="70" operator="lessThan">
      <formula>-105575</formula>
    </cfRule>
  </conditionalFormatting>
  <conditionalFormatting sqref="BA426:BA430">
    <cfRule type="cellIs" dxfId="613" priority="67" operator="lessThan">
      <formula>0</formula>
    </cfRule>
    <cfRule type="cellIs" dxfId="612" priority="68" operator="lessThan">
      <formula>-105575</formula>
    </cfRule>
  </conditionalFormatting>
  <conditionalFormatting sqref="BA432:BA435">
    <cfRule type="cellIs" dxfId="611" priority="65" operator="lessThan">
      <formula>0</formula>
    </cfRule>
    <cfRule type="cellIs" dxfId="610" priority="66" operator="lessThan">
      <formula>-105575</formula>
    </cfRule>
  </conditionalFormatting>
  <conditionalFormatting sqref="BA432:BA435 BA437:BA441">
    <cfRule type="cellIs" dxfId="609" priority="63" operator="lessThan">
      <formula>0</formula>
    </cfRule>
    <cfRule type="cellIs" dxfId="608" priority="64" operator="lessThan">
      <formula>-105575</formula>
    </cfRule>
  </conditionalFormatting>
  <conditionalFormatting sqref="BA442:BA446">
    <cfRule type="cellIs" dxfId="607" priority="61" operator="lessThan">
      <formula>0</formula>
    </cfRule>
    <cfRule type="cellIs" dxfId="606" priority="62" operator="lessThan">
      <formula>-105575</formula>
    </cfRule>
  </conditionalFormatting>
  <conditionalFormatting sqref="BA74 BA79:BA80 BA125:BA128 BA141:BA144 BA146 BA153:BA156 BA158:BA162 BA164:BA167 BA171:BA178 BA180:BA183 BA185:BA194 BA196:BA199 BA202:BA205 BA207:BA251 BA253:BA256 BA258:BA267 BA270:BA273 BA276:BA279 BA281:BA295 BA297:BA300 BA302:BA316 BA323:BA332 BA335:BA338 BA340:BA344 BA346:BA349 BA351:BA375 BA377:BA380 BA393:BA402 BA404:BA407 BA409:BA423 BA430:BA444 BA446:BA449 BA451:BA460 BB189:BB192 BB194:BB198 BB201:BB204 BB206:BB210 BB212:BB215 BB217:BB226 BB228:BB231 BB233:BB242 BB244:BB247 BB250:BB253 BB255:BB299 BB301:BB304 BB306:BB315 BA318:BB321 BB185 BB187 BB324:BB327 BB329:BB343 BB345:BB348 BB350:BB364 BB366:BB369 BB371:BB380 BA383:BB386 BA388:BB392 BB394:BB397 BB399:BB423 BA425:BB428 BB431:BB434 BB436:BB450 BB452:BB455 BB457:BB471 BB473:BB476 BB478:BB492 BB494:BB497 BB499:BB508 BA64:BA72 BA53:BA56 BA36:BA38 BA31:BA32 BA51 BA77 BA121:BA123 BA130:BA139 BA150 BA7:BB10 BA12:BB29 BB31:BB34 BB36:BB39 BA42:BB49 BB51:BB56 BA59:BB62 BB64:BB74 BB77:BB80 BA84:BB87 BA89:BB92 BA94:BB97 BA99:BB102 BA104:BB107 BA110:BB114 BA116:BB119 BB121:BB128 BB130:BB146 BB150:BB168 BB171:BB183">
    <cfRule type="cellIs" dxfId="605" priority="59" operator="lessThan">
      <formula>0</formula>
    </cfRule>
    <cfRule type="cellIs" dxfId="604" priority="60" operator="lessThan">
      <formula>-105575</formula>
    </cfRule>
  </conditionalFormatting>
  <conditionalFormatting sqref="BB30">
    <cfRule type="cellIs" dxfId="603" priority="57" operator="lessThan">
      <formula>0</formula>
    </cfRule>
    <cfRule type="cellIs" dxfId="602" priority="58" operator="lessThan">
      <formula>-105575</formula>
    </cfRule>
  </conditionalFormatting>
  <conditionalFormatting sqref="BA60">
    <cfRule type="cellIs" dxfId="601" priority="55" operator="lessThan">
      <formula>0</formula>
    </cfRule>
    <cfRule type="cellIs" dxfId="600" priority="56" operator="lessThan">
      <formula>-105575</formula>
    </cfRule>
  </conditionalFormatting>
  <conditionalFormatting sqref="BA60">
    <cfRule type="cellIs" dxfId="599" priority="53" operator="lessThan">
      <formula>0</formula>
    </cfRule>
    <cfRule type="cellIs" dxfId="598" priority="54" operator="lessThan">
      <formula>-105575</formula>
    </cfRule>
  </conditionalFormatting>
  <conditionalFormatting sqref="BA60">
    <cfRule type="cellIs" dxfId="597" priority="51" operator="lessThan">
      <formula>0</formula>
    </cfRule>
    <cfRule type="cellIs" dxfId="596" priority="52" operator="lessThan">
      <formula>-105575</formula>
    </cfRule>
  </conditionalFormatting>
  <conditionalFormatting sqref="BA60">
    <cfRule type="cellIs" dxfId="595" priority="49" operator="lessThan">
      <formula>0</formula>
    </cfRule>
    <cfRule type="cellIs" dxfId="594" priority="50" operator="lessThan">
      <formula>-105575</formula>
    </cfRule>
  </conditionalFormatting>
  <conditionalFormatting sqref="BA60:BB60">
    <cfRule type="cellIs" dxfId="593" priority="47" operator="lessThan">
      <formula>0</formula>
    </cfRule>
    <cfRule type="cellIs" dxfId="592" priority="48" operator="lessThan">
      <formula>-105575</formula>
    </cfRule>
  </conditionalFormatting>
  <conditionalFormatting sqref="BA60">
    <cfRule type="cellIs" dxfId="591" priority="45" operator="lessThan">
      <formula>0</formula>
    </cfRule>
    <cfRule type="cellIs" dxfId="590" priority="46" operator="lessThan">
      <formula>-105575</formula>
    </cfRule>
  </conditionalFormatting>
  <conditionalFormatting sqref="BA60:BB60">
    <cfRule type="cellIs" dxfId="589" priority="43" operator="lessThan">
      <formula>0</formula>
    </cfRule>
    <cfRule type="cellIs" dxfId="588" priority="44" operator="lessThan">
      <formula>-105575</formula>
    </cfRule>
  </conditionalFormatting>
  <conditionalFormatting sqref="BA60">
    <cfRule type="cellIs" dxfId="587" priority="41" operator="lessThan">
      <formula>0</formula>
    </cfRule>
    <cfRule type="cellIs" dxfId="586" priority="42" operator="lessThan">
      <formula>-105575</formula>
    </cfRule>
  </conditionalFormatting>
  <conditionalFormatting sqref="BA60">
    <cfRule type="cellIs" dxfId="585" priority="39" operator="lessThan">
      <formula>0</formula>
    </cfRule>
    <cfRule type="cellIs" dxfId="584" priority="40" operator="lessThan">
      <formula>-105575</formula>
    </cfRule>
  </conditionalFormatting>
  <conditionalFormatting sqref="BA60">
    <cfRule type="cellIs" dxfId="583" priority="37" operator="lessThan">
      <formula>0</formula>
    </cfRule>
    <cfRule type="cellIs" dxfId="582" priority="38" operator="lessThan">
      <formula>-105575</formula>
    </cfRule>
  </conditionalFormatting>
  <conditionalFormatting sqref="BA60">
    <cfRule type="cellIs" dxfId="581" priority="35" operator="lessThan">
      <formula>0</formula>
    </cfRule>
    <cfRule type="cellIs" dxfId="580" priority="36" operator="lessThan">
      <formula>-105575</formula>
    </cfRule>
  </conditionalFormatting>
  <conditionalFormatting sqref="BA60:BB60">
    <cfRule type="cellIs" dxfId="579" priority="33" operator="lessThan">
      <formula>0</formula>
    </cfRule>
    <cfRule type="cellIs" dxfId="578" priority="34" operator="lessThan">
      <formula>-105575</formula>
    </cfRule>
  </conditionalFormatting>
  <conditionalFormatting sqref="BA60">
    <cfRule type="cellIs" dxfId="577" priority="31" operator="lessThan">
      <formula>0</formula>
    </cfRule>
    <cfRule type="cellIs" dxfId="576" priority="32" operator="lessThan">
      <formula>-105575</formula>
    </cfRule>
  </conditionalFormatting>
  <conditionalFormatting sqref="BA60:BB60">
    <cfRule type="cellIs" dxfId="575" priority="29" operator="lessThan">
      <formula>0</formula>
    </cfRule>
    <cfRule type="cellIs" dxfId="574" priority="30" operator="lessThan">
      <formula>-105575</formula>
    </cfRule>
  </conditionalFormatting>
  <conditionalFormatting sqref="BA117">
    <cfRule type="cellIs" dxfId="573" priority="27" operator="lessThan">
      <formula>0</formula>
    </cfRule>
    <cfRule type="cellIs" dxfId="572" priority="28" operator="lessThan">
      <formula>-105575</formula>
    </cfRule>
  </conditionalFormatting>
  <conditionalFormatting sqref="BA117">
    <cfRule type="cellIs" dxfId="571" priority="25" operator="lessThan">
      <formula>0</formula>
    </cfRule>
    <cfRule type="cellIs" dxfId="570" priority="26" operator="lessThan">
      <formula>-105575</formula>
    </cfRule>
  </conditionalFormatting>
  <conditionalFormatting sqref="BA117">
    <cfRule type="cellIs" dxfId="569" priority="23" operator="lessThan">
      <formula>0</formula>
    </cfRule>
    <cfRule type="cellIs" dxfId="568" priority="24" operator="lessThan">
      <formula>-105575</formula>
    </cfRule>
  </conditionalFormatting>
  <conditionalFormatting sqref="BA117">
    <cfRule type="cellIs" dxfId="567" priority="21" operator="lessThan">
      <formula>0</formula>
    </cfRule>
    <cfRule type="cellIs" dxfId="566" priority="22" operator="lessThan">
      <formula>-105575</formula>
    </cfRule>
  </conditionalFormatting>
  <conditionalFormatting sqref="BA117:BB117">
    <cfRule type="cellIs" dxfId="565" priority="19" operator="lessThan">
      <formula>0</formula>
    </cfRule>
    <cfRule type="cellIs" dxfId="564" priority="20" operator="lessThan">
      <formula>-105575</formula>
    </cfRule>
  </conditionalFormatting>
  <conditionalFormatting sqref="BA117">
    <cfRule type="cellIs" dxfId="563" priority="17" operator="lessThan">
      <formula>0</formula>
    </cfRule>
    <cfRule type="cellIs" dxfId="562" priority="18" operator="lessThan">
      <formula>-105575</formula>
    </cfRule>
  </conditionalFormatting>
  <conditionalFormatting sqref="BA117:BB117">
    <cfRule type="cellIs" dxfId="561" priority="15" operator="lessThan">
      <formula>0</formula>
    </cfRule>
    <cfRule type="cellIs" dxfId="560" priority="16" operator="lessThan">
      <formula>-105575</formula>
    </cfRule>
  </conditionalFormatting>
  <conditionalFormatting sqref="BA155:BA156">
    <cfRule type="cellIs" dxfId="559" priority="13" operator="lessThan">
      <formula>0</formula>
    </cfRule>
    <cfRule type="cellIs" dxfId="558" priority="14" operator="lessThan">
      <formula>-105575</formula>
    </cfRule>
  </conditionalFormatting>
  <conditionalFormatting sqref="BA155:BA156">
    <cfRule type="cellIs" dxfId="557" priority="11" operator="lessThan">
      <formula>0</formula>
    </cfRule>
    <cfRule type="cellIs" dxfId="556" priority="12" operator="lessThan">
      <formula>-105575</formula>
    </cfRule>
  </conditionalFormatting>
  <conditionalFormatting sqref="BA155:BA156">
    <cfRule type="cellIs" dxfId="555" priority="9" operator="lessThan">
      <formula>0</formula>
    </cfRule>
    <cfRule type="cellIs" dxfId="554" priority="10" operator="lessThan">
      <formula>-105575</formula>
    </cfRule>
  </conditionalFormatting>
  <conditionalFormatting sqref="BA155:BA156">
    <cfRule type="cellIs" dxfId="553" priority="7" operator="lessThan">
      <formula>0</formula>
    </cfRule>
    <cfRule type="cellIs" dxfId="552" priority="8" operator="lessThan">
      <formula>-105575</formula>
    </cfRule>
  </conditionalFormatting>
  <conditionalFormatting sqref="BA155:BB156">
    <cfRule type="cellIs" dxfId="551" priority="5" operator="lessThan">
      <formula>0</formula>
    </cfRule>
    <cfRule type="cellIs" dxfId="550" priority="6" operator="lessThan">
      <formula>-105575</formula>
    </cfRule>
  </conditionalFormatting>
  <conditionalFormatting sqref="BA155:BA156">
    <cfRule type="cellIs" dxfId="549" priority="3" operator="lessThan">
      <formula>0</formula>
    </cfRule>
    <cfRule type="cellIs" dxfId="548" priority="4" operator="lessThan">
      <formula>-105575</formula>
    </cfRule>
  </conditionalFormatting>
  <conditionalFormatting sqref="BA155:BB156">
    <cfRule type="cellIs" dxfId="547" priority="1" operator="lessThan">
      <formula>0</formula>
    </cfRule>
    <cfRule type="cellIs" dxfId="546" priority="2" operator="lessThan">
      <formula>-105575</formula>
    </cfRule>
  </conditionalFormatting>
  <pageMargins left="0.7" right="0.7" top="0.75" bottom="0.75" header="0.3" footer="0.3"/>
  <pageSetup scale="41" fitToWidth="16" orientation="landscape" horizontalDpi="4294967292" r:id="rId1"/>
  <headerFooter>
    <oddHeader xml:space="preserve">&amp;L&amp;"-,Bold"&amp;12Incremental Costs </oddHeader>
    <oddFooter>&amp;CPage &amp;P of &amp;N</oddFooter>
  </headerFooter>
  <colBreaks count="1" manualBreakCount="1">
    <brk id="29"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'1. Standard_Cost'!$B$4:$B$10</xm:f>
          </x14:formula1>
          <xm:sqref>I7:I10 I31 I12:I15 I23:I26 I17:I20 I28:I29 I33:I34 I36</xm:sqref>
        </x14:dataValidation>
      </x14:dataValidations>
    </ext>
  </extLst>
</worksheet>
</file>

<file path=xl/worksheets/sheet8.xml><?xml version="1.0" encoding="utf-8"?>
<worksheet xmlns="http://schemas.openxmlformats.org/spreadsheetml/2006/main" xmlns:r="http://schemas.openxmlformats.org/officeDocument/2006/relationships">
  <dimension ref="A1:BB446"/>
  <sheetViews>
    <sheetView topLeftCell="S179" zoomScale="80" zoomScaleNormal="80" workbookViewId="0">
      <selection activeCell="H60" sqref="H60"/>
    </sheetView>
  </sheetViews>
  <sheetFormatPr defaultColWidth="8.88671875" defaultRowHeight="13.8" outlineLevelRow="2" outlineLevelCol="2"/>
  <cols>
    <col min="1" max="1" width="4.109375" style="2" bestFit="1" customWidth="1"/>
    <col min="2" max="2" width="2.44140625" style="2" customWidth="1"/>
    <col min="3" max="3" width="2.44140625" style="33" customWidth="1"/>
    <col min="4" max="4" width="17" style="33" customWidth="1"/>
    <col min="5" max="5" width="30.109375" style="159" customWidth="1" outlineLevel="1"/>
    <col min="6" max="6" width="9.5546875" style="33" customWidth="1" outlineLevel="1"/>
    <col min="7" max="7" width="11.6640625" style="33" customWidth="1" outlineLevel="1"/>
    <col min="8" max="8" width="76.6640625" style="33" customWidth="1" outlineLevel="2"/>
    <col min="9" max="9" width="16.109375" style="6" customWidth="1" outlineLevel="2"/>
    <col min="10" max="10" width="7.5546875" style="6" customWidth="1" outlineLevel="2"/>
    <col min="11" max="11" width="8.33203125" style="6" customWidth="1" outlineLevel="2"/>
    <col min="12" max="12" width="14" style="6" customWidth="1" outlineLevel="1"/>
    <col min="13" max="13" width="15.5546875" style="6" customWidth="1" outlineLevel="1"/>
    <col min="14" max="14" width="8.33203125" style="6" customWidth="1" outlineLevel="2"/>
    <col min="15" max="15" width="9.88671875" style="6" customWidth="1" outlineLevel="2"/>
    <col min="16" max="16" width="7.5546875" style="6" customWidth="1" outlineLevel="2"/>
    <col min="17" max="17" width="7.6640625" style="6" customWidth="1" outlineLevel="2"/>
    <col min="18" max="18" width="12.6640625" style="6" customWidth="1" outlineLevel="2"/>
    <col min="19" max="19" width="11.33203125" style="6" bestFit="1" customWidth="1" outlineLevel="2"/>
    <col min="20" max="20" width="12.88671875" style="6" bestFit="1" customWidth="1" outlineLevel="2"/>
    <col min="21" max="21" width="10.33203125" style="6" bestFit="1" customWidth="1" outlineLevel="2"/>
    <col min="22" max="22" width="6.109375" style="6" customWidth="1" outlineLevel="2"/>
    <col min="23" max="23" width="6.44140625" style="6" customWidth="1" outlineLevel="2"/>
    <col min="24" max="24" width="7.5546875" style="6" customWidth="1" outlineLevel="2"/>
    <col min="25" max="25" width="11.6640625" style="6" customWidth="1" outlineLevel="1"/>
    <col min="26" max="27" width="8.109375" style="6" customWidth="1" outlineLevel="2"/>
    <col min="28" max="28" width="16.44140625" style="6" customWidth="1" outlineLevel="1"/>
    <col min="29" max="29" width="16.109375" style="6" customWidth="1" outlineLevel="1"/>
    <col min="30" max="30" width="12.88671875" style="6" customWidth="1" outlineLevel="2"/>
    <col min="31" max="31" width="16" style="6" bestFit="1" customWidth="1" outlineLevel="2"/>
    <col min="32" max="32" width="13.88671875" style="6" bestFit="1" customWidth="1" outlineLevel="1"/>
    <col min="33" max="33" width="12" style="6" customWidth="1" outlineLevel="2"/>
    <col min="34" max="34" width="6.109375" style="6" customWidth="1" outlineLevel="2"/>
    <col min="35" max="35" width="7.33203125" style="6" customWidth="1" outlineLevel="2"/>
    <col min="36" max="36" width="9" style="6" customWidth="1" outlineLevel="2"/>
    <col min="37" max="37" width="12.33203125" style="6" customWidth="1" outlineLevel="2"/>
    <col min="38" max="38" width="8.109375" style="6" customWidth="1" outlineLevel="2"/>
    <col min="39" max="39" width="15.33203125" style="6" customWidth="1" outlineLevel="1"/>
    <col min="40" max="40" width="11.109375" style="6" customWidth="1" outlineLevel="1"/>
    <col min="41" max="41" width="39.88671875" style="168" customWidth="1" outlineLevel="2"/>
    <col min="42" max="42" width="2.6640625" style="6" customWidth="1"/>
    <col min="43" max="43" width="12.6640625" style="6" customWidth="1"/>
    <col min="44" max="46" width="14.88671875" style="6" customWidth="1"/>
    <col min="47" max="47" width="14.88671875" style="4" customWidth="1"/>
    <col min="48" max="48" width="10" style="4" bestFit="1" customWidth="1"/>
    <col min="49" max="49" width="8.5546875" style="4" customWidth="1"/>
    <col min="50" max="52" width="16.33203125" style="4" customWidth="1"/>
    <col min="53" max="53" width="8.5546875" style="4" customWidth="1"/>
    <col min="54" max="54" width="20.88671875" style="4" customWidth="1"/>
    <col min="55" max="16384" width="8.88671875" style="6"/>
  </cols>
  <sheetData>
    <row r="1" spans="1:54" s="2" customFormat="1" ht="12.75" customHeight="1">
      <c r="A1" s="132"/>
      <c r="B1" s="223" t="s">
        <v>182</v>
      </c>
      <c r="C1" s="223"/>
      <c r="D1" s="223"/>
      <c r="E1" s="223"/>
      <c r="F1" s="223"/>
      <c r="G1" s="223"/>
      <c r="H1" s="223"/>
      <c r="I1" s="223"/>
      <c r="J1" s="223"/>
      <c r="K1" s="223"/>
      <c r="L1" s="223"/>
      <c r="M1" s="133"/>
      <c r="N1" s="132"/>
      <c r="O1" s="132"/>
      <c r="P1" s="132"/>
      <c r="Q1" s="132"/>
      <c r="R1" s="132"/>
      <c r="S1" s="132"/>
      <c r="T1" s="132"/>
      <c r="U1" s="132"/>
      <c r="V1" s="132"/>
      <c r="W1" s="132"/>
      <c r="X1" s="132"/>
      <c r="Y1" s="132"/>
      <c r="Z1" s="132"/>
      <c r="AA1" s="132"/>
      <c r="AB1" s="132"/>
      <c r="AC1" s="132"/>
      <c r="AD1" s="132"/>
      <c r="AE1" s="132"/>
      <c r="AF1" s="132"/>
      <c r="AG1" s="132"/>
      <c r="AH1" s="132"/>
      <c r="AI1" s="132"/>
      <c r="AJ1" s="132"/>
      <c r="AK1" s="132"/>
      <c r="AL1" s="132"/>
      <c r="AM1" s="132"/>
      <c r="AN1" s="132"/>
      <c r="AO1" s="161"/>
      <c r="AU1" s="4"/>
      <c r="AV1" s="4"/>
      <c r="AW1" s="4"/>
      <c r="AX1" s="4"/>
      <c r="AY1" s="4"/>
      <c r="AZ1" s="4"/>
      <c r="BA1" s="4"/>
      <c r="BB1" s="4"/>
    </row>
    <row r="2" spans="1:54" ht="51" customHeight="1">
      <c r="A2" s="132" t="s">
        <v>62</v>
      </c>
      <c r="B2" s="236" t="s">
        <v>133</v>
      </c>
      <c r="C2" s="237"/>
      <c r="D2" s="237"/>
      <c r="E2" s="238"/>
      <c r="F2" s="200" t="s">
        <v>150</v>
      </c>
      <c r="G2" s="200" t="s">
        <v>151</v>
      </c>
      <c r="H2" s="176" t="s">
        <v>61</v>
      </c>
      <c r="I2" s="8" t="s">
        <v>0</v>
      </c>
      <c r="J2" s="8" t="s">
        <v>15</v>
      </c>
      <c r="K2" s="8" t="s">
        <v>16</v>
      </c>
      <c r="L2" s="9" t="s">
        <v>11</v>
      </c>
      <c r="M2" s="9" t="s">
        <v>91</v>
      </c>
      <c r="N2" s="8" t="s">
        <v>17</v>
      </c>
      <c r="O2" s="8" t="s">
        <v>7</v>
      </c>
      <c r="P2" s="8" t="s">
        <v>6</v>
      </c>
      <c r="Q2" s="8" t="s">
        <v>8</v>
      </c>
      <c r="R2" s="9" t="s">
        <v>64</v>
      </c>
      <c r="S2" s="9" t="s">
        <v>74</v>
      </c>
      <c r="T2" s="9" t="s">
        <v>73</v>
      </c>
      <c r="U2" s="9" t="s">
        <v>72</v>
      </c>
      <c r="V2" s="8" t="s">
        <v>18</v>
      </c>
      <c r="W2" s="8" t="s">
        <v>76</v>
      </c>
      <c r="X2" s="8" t="s">
        <v>6</v>
      </c>
      <c r="Y2" s="9" t="s">
        <v>80</v>
      </c>
      <c r="Z2" s="8" t="s">
        <v>10</v>
      </c>
      <c r="AA2" s="8" t="s">
        <v>9</v>
      </c>
      <c r="AB2" s="9" t="s">
        <v>79</v>
      </c>
      <c r="AC2" s="10" t="s">
        <v>19</v>
      </c>
      <c r="AD2" s="9" t="s">
        <v>88</v>
      </c>
      <c r="AE2" s="9" t="s">
        <v>24</v>
      </c>
      <c r="AF2" s="9" t="s">
        <v>89</v>
      </c>
      <c r="AG2" s="8" t="s">
        <v>21</v>
      </c>
      <c r="AH2" s="8" t="s">
        <v>22</v>
      </c>
      <c r="AI2" s="8" t="s">
        <v>23</v>
      </c>
      <c r="AJ2" s="8" t="s">
        <v>109</v>
      </c>
      <c r="AK2" s="8" t="s">
        <v>111</v>
      </c>
      <c r="AL2" s="8" t="s">
        <v>99</v>
      </c>
      <c r="AM2" s="9" t="s">
        <v>101</v>
      </c>
      <c r="AN2" s="9" t="s">
        <v>13</v>
      </c>
      <c r="AO2" s="162" t="s">
        <v>14</v>
      </c>
      <c r="AQ2" s="233" t="s">
        <v>577</v>
      </c>
      <c r="AR2" s="234"/>
      <c r="AS2" s="234"/>
      <c r="AT2" s="234"/>
      <c r="AU2" s="234"/>
      <c r="AV2" s="234"/>
      <c r="AW2" s="234"/>
      <c r="AX2" s="234"/>
      <c r="AY2" s="234"/>
      <c r="AZ2" s="234"/>
      <c r="BA2" s="234"/>
      <c r="BB2" s="235"/>
    </row>
    <row r="3" spans="1:54" s="11" customFormat="1" ht="76.5" customHeight="1">
      <c r="A3" s="7" t="s">
        <v>63</v>
      </c>
      <c r="B3" s="236" t="s">
        <v>134</v>
      </c>
      <c r="C3" s="237"/>
      <c r="D3" s="237"/>
      <c r="E3" s="238"/>
      <c r="F3" s="200" t="s">
        <v>152</v>
      </c>
      <c r="G3" s="200" t="s">
        <v>152</v>
      </c>
      <c r="H3" s="177" t="s">
        <v>46</v>
      </c>
      <c r="I3" s="8" t="s">
        <v>58</v>
      </c>
      <c r="J3" s="8" t="s">
        <v>59</v>
      </c>
      <c r="K3" s="8" t="s">
        <v>60</v>
      </c>
      <c r="L3" s="9" t="s">
        <v>130</v>
      </c>
      <c r="M3" s="9" t="s">
        <v>129</v>
      </c>
      <c r="N3" s="8" t="s">
        <v>82</v>
      </c>
      <c r="O3" s="8" t="s">
        <v>81</v>
      </c>
      <c r="P3" s="8" t="s">
        <v>83</v>
      </c>
      <c r="Q3" s="8" t="s">
        <v>84</v>
      </c>
      <c r="R3" s="9" t="s">
        <v>128</v>
      </c>
      <c r="S3" s="9" t="s">
        <v>127</v>
      </c>
      <c r="T3" s="9" t="s">
        <v>126</v>
      </c>
      <c r="U3" s="9" t="s">
        <v>125</v>
      </c>
      <c r="V3" s="8" t="s">
        <v>85</v>
      </c>
      <c r="W3" s="8" t="s">
        <v>86</v>
      </c>
      <c r="X3" s="8" t="s">
        <v>87</v>
      </c>
      <c r="Y3" s="9" t="s">
        <v>124</v>
      </c>
      <c r="Z3" s="8" t="s">
        <v>77</v>
      </c>
      <c r="AA3" s="8" t="s">
        <v>78</v>
      </c>
      <c r="AB3" s="9" t="s">
        <v>123</v>
      </c>
      <c r="AC3" s="10" t="s">
        <v>122</v>
      </c>
      <c r="AD3" s="9" t="s">
        <v>121</v>
      </c>
      <c r="AE3" s="9" t="s">
        <v>120</v>
      </c>
      <c r="AF3" s="9" t="s">
        <v>119</v>
      </c>
      <c r="AG3" s="8" t="s">
        <v>96</v>
      </c>
      <c r="AH3" s="8" t="s">
        <v>98</v>
      </c>
      <c r="AI3" s="8" t="s">
        <v>97</v>
      </c>
      <c r="AJ3" s="9" t="s">
        <v>110</v>
      </c>
      <c r="AK3" s="9" t="s">
        <v>112</v>
      </c>
      <c r="AL3" s="9" t="s">
        <v>106</v>
      </c>
      <c r="AM3" s="9" t="s">
        <v>117</v>
      </c>
      <c r="AN3" s="9" t="s">
        <v>118</v>
      </c>
      <c r="AO3" s="162" t="s">
        <v>105</v>
      </c>
      <c r="AQ3" s="12" t="s">
        <v>136</v>
      </c>
      <c r="AR3" s="12" t="s">
        <v>25</v>
      </c>
      <c r="AS3" s="12" t="s">
        <v>12</v>
      </c>
      <c r="AT3" s="12" t="s">
        <v>20</v>
      </c>
      <c r="AU3" s="13" t="s">
        <v>137</v>
      </c>
      <c r="AV3" s="13" t="s">
        <v>138</v>
      </c>
      <c r="AW3" s="13" t="s">
        <v>155</v>
      </c>
      <c r="AX3" s="13" t="s">
        <v>156</v>
      </c>
      <c r="AY3" s="13" t="s">
        <v>486</v>
      </c>
      <c r="AZ3" s="13" t="s">
        <v>167</v>
      </c>
      <c r="BA3" s="70" t="s">
        <v>141</v>
      </c>
      <c r="BB3" s="13" t="s">
        <v>26</v>
      </c>
    </row>
    <row r="4" spans="1:54" s="36" customFormat="1" ht="27.6">
      <c r="A4" s="134"/>
      <c r="B4" s="43"/>
      <c r="C4" s="44"/>
      <c r="D4" s="44"/>
      <c r="E4" s="45"/>
      <c r="F4" s="45" t="s">
        <v>148</v>
      </c>
      <c r="G4" s="45" t="s">
        <v>149</v>
      </c>
      <c r="H4" s="178" t="s">
        <v>132</v>
      </c>
      <c r="I4" s="35" t="s">
        <v>131</v>
      </c>
      <c r="J4" s="35">
        <v>2</v>
      </c>
      <c r="K4" s="35">
        <v>3</v>
      </c>
      <c r="L4" s="35" t="s">
        <v>90</v>
      </c>
      <c r="M4" s="35" t="s">
        <v>92</v>
      </c>
      <c r="N4" s="35">
        <v>6</v>
      </c>
      <c r="O4" s="35">
        <v>7</v>
      </c>
      <c r="P4" s="35">
        <v>8</v>
      </c>
      <c r="Q4" s="35">
        <v>9</v>
      </c>
      <c r="R4" s="35" t="s">
        <v>27</v>
      </c>
      <c r="S4" s="35" t="s">
        <v>28</v>
      </c>
      <c r="T4" s="35" t="s">
        <v>29</v>
      </c>
      <c r="U4" s="35" t="s">
        <v>30</v>
      </c>
      <c r="V4" s="35">
        <v>14</v>
      </c>
      <c r="W4" s="35">
        <v>15</v>
      </c>
      <c r="X4" s="35">
        <v>16</v>
      </c>
      <c r="Y4" s="35" t="s">
        <v>93</v>
      </c>
      <c r="Z4" s="35">
        <v>18</v>
      </c>
      <c r="AA4" s="35">
        <v>19</v>
      </c>
      <c r="AB4" s="35" t="s">
        <v>94</v>
      </c>
      <c r="AC4" s="35">
        <v>21</v>
      </c>
      <c r="AD4" s="35">
        <v>22</v>
      </c>
      <c r="AE4" s="35" t="s">
        <v>103</v>
      </c>
      <c r="AF4" s="35" t="s">
        <v>95</v>
      </c>
      <c r="AG4" s="35">
        <v>25</v>
      </c>
      <c r="AH4" s="35">
        <v>26</v>
      </c>
      <c r="AI4" s="35">
        <v>27</v>
      </c>
      <c r="AJ4" s="35">
        <v>28</v>
      </c>
      <c r="AK4" s="35">
        <v>29</v>
      </c>
      <c r="AL4" s="35">
        <v>30</v>
      </c>
      <c r="AM4" s="35" t="s">
        <v>104</v>
      </c>
      <c r="AN4" s="35" t="s">
        <v>113</v>
      </c>
      <c r="AO4" s="163"/>
      <c r="AQ4" s="35" t="s">
        <v>142</v>
      </c>
      <c r="AR4" s="35" t="s">
        <v>143</v>
      </c>
      <c r="AS4" s="35" t="s">
        <v>144</v>
      </c>
      <c r="AT4" s="35" t="s">
        <v>145</v>
      </c>
      <c r="AU4" s="37">
        <v>37</v>
      </c>
      <c r="AV4" s="37">
        <v>38</v>
      </c>
      <c r="AW4" s="37">
        <v>39</v>
      </c>
      <c r="AX4" s="37">
        <v>40</v>
      </c>
      <c r="AY4" s="37"/>
      <c r="AZ4" s="37">
        <v>41</v>
      </c>
      <c r="BA4" s="37">
        <v>42</v>
      </c>
      <c r="BB4" s="37" t="s">
        <v>168</v>
      </c>
    </row>
    <row r="5" spans="1:54" s="14" customFormat="1">
      <c r="A5" s="135"/>
      <c r="B5" s="226" t="s">
        <v>409</v>
      </c>
      <c r="C5" s="227"/>
      <c r="D5" s="227"/>
      <c r="E5" s="228"/>
      <c r="F5" s="56"/>
      <c r="G5" s="56"/>
      <c r="H5" s="56" t="s">
        <v>65</v>
      </c>
      <c r="I5" s="62"/>
      <c r="J5" s="62"/>
      <c r="K5" s="62"/>
      <c r="L5" s="63">
        <f>SUM(L6,L41,L58,L76)</f>
        <v>18074390.899999999</v>
      </c>
      <c r="M5" s="63">
        <f>SUM(M6,M41,M58,M76)</f>
        <v>3018423.2802999998</v>
      </c>
      <c r="N5" s="62"/>
      <c r="O5" s="62"/>
      <c r="P5" s="62"/>
      <c r="Q5" s="62"/>
      <c r="R5" s="63">
        <f>SUM(R6,R41,R58,R76)</f>
        <v>2050000</v>
      </c>
      <c r="S5" s="63">
        <f>SUM(S6,S41,S58,S76)</f>
        <v>1867500</v>
      </c>
      <c r="T5" s="63">
        <f>SUM(T6,T41,T58,T76)</f>
        <v>0</v>
      </c>
      <c r="U5" s="63">
        <f>SUM(U6,U41,U58,U76)</f>
        <v>0</v>
      </c>
      <c r="V5" s="62"/>
      <c r="W5" s="62"/>
      <c r="X5" s="62"/>
      <c r="Y5" s="63">
        <f t="shared" ref="Y5:AF5" si="0">SUM(Y6,Y41,Y58,Y76)</f>
        <v>0</v>
      </c>
      <c r="Z5" s="63">
        <f t="shared" si="0"/>
        <v>0</v>
      </c>
      <c r="AA5" s="63">
        <f t="shared" si="0"/>
        <v>0</v>
      </c>
      <c r="AB5" s="63">
        <f t="shared" si="0"/>
        <v>2033000</v>
      </c>
      <c r="AC5" s="63">
        <f t="shared" si="0"/>
        <v>12161660</v>
      </c>
      <c r="AD5" s="63">
        <f t="shared" si="0"/>
        <v>0</v>
      </c>
      <c r="AE5" s="63">
        <f t="shared" si="0"/>
        <v>3622432</v>
      </c>
      <c r="AF5" s="63">
        <f t="shared" si="0"/>
        <v>21734592</v>
      </c>
      <c r="AG5" s="62"/>
      <c r="AH5" s="62"/>
      <c r="AI5" s="62"/>
      <c r="AJ5" s="63">
        <f>SUM(AJ6,AJ41,AJ58,AJ76)</f>
        <v>0</v>
      </c>
      <c r="AK5" s="63">
        <f>SUM(AK6,AK41,AK58,AK76)</f>
        <v>2400000</v>
      </c>
      <c r="AL5" s="63">
        <f>SUM(AL6,AL41,AL58,AL76)</f>
        <v>0</v>
      </c>
      <c r="AM5" s="63">
        <f>SUM(AM6,AM41,AM58,AM76)</f>
        <v>2400000</v>
      </c>
      <c r="AN5" s="63">
        <f>SUM(AN6,AN41,AN58,AN76)</f>
        <v>360000</v>
      </c>
      <c r="AO5" s="164"/>
      <c r="AQ5" s="63">
        <f t="shared" ref="AQ5:BB5" si="1">SUM(AQ6,AQ41,AQ58,AQ76)</f>
        <v>21092814.180300001</v>
      </c>
      <c r="AR5" s="63">
        <f t="shared" si="1"/>
        <v>21734592</v>
      </c>
      <c r="AS5" s="63">
        <f t="shared" si="1"/>
        <v>2760000</v>
      </c>
      <c r="AT5" s="63">
        <f t="shared" si="1"/>
        <v>45587406.180299997</v>
      </c>
      <c r="AU5" s="63">
        <f t="shared" si="1"/>
        <v>39343205.930299997</v>
      </c>
      <c r="AV5" s="63">
        <f t="shared" si="1"/>
        <v>0</v>
      </c>
      <c r="AW5" s="63">
        <f t="shared" si="1"/>
        <v>0</v>
      </c>
      <c r="AX5" s="63">
        <f t="shared" si="1"/>
        <v>0</v>
      </c>
      <c r="AY5" s="63">
        <f t="shared" si="1"/>
        <v>0</v>
      </c>
      <c r="AZ5" s="63">
        <f t="shared" si="1"/>
        <v>2834400</v>
      </c>
      <c r="BA5" s="63">
        <f t="shared" si="1"/>
        <v>0</v>
      </c>
      <c r="BB5" s="63">
        <f t="shared" si="1"/>
        <v>-3409800.25</v>
      </c>
    </row>
    <row r="6" spans="1:54" s="14" customFormat="1" ht="27.6">
      <c r="A6" s="135"/>
      <c r="B6" s="42"/>
      <c r="C6" s="229" t="s">
        <v>395</v>
      </c>
      <c r="D6" s="229"/>
      <c r="E6" s="230"/>
      <c r="F6" s="204" t="s">
        <v>432</v>
      </c>
      <c r="G6" s="204" t="s">
        <v>431</v>
      </c>
      <c r="H6" s="54" t="s">
        <v>66</v>
      </c>
      <c r="I6" s="55"/>
      <c r="J6" s="55"/>
      <c r="K6" s="55"/>
      <c r="L6" s="64">
        <f>SUM(L11+L30+L35+L40)</f>
        <v>15517130</v>
      </c>
      <c r="M6" s="64">
        <f>SUM(M11+M30+M35+M40)</f>
        <v>2591360.71</v>
      </c>
      <c r="N6" s="64"/>
      <c r="O6" s="65"/>
      <c r="P6" s="65"/>
      <c r="Q6" s="65"/>
      <c r="R6" s="64">
        <f>SUM(R11+R30+R35+R40)</f>
        <v>400000</v>
      </c>
      <c r="S6" s="64">
        <f>SUM(S11+S30+S35+S40)</f>
        <v>600000</v>
      </c>
      <c r="T6" s="64">
        <f>SUM(T11+T30+T35+T40)</f>
        <v>0</v>
      </c>
      <c r="U6" s="64">
        <f>SUM(U11+U30+U35+U40)</f>
        <v>0</v>
      </c>
      <c r="V6" s="64"/>
      <c r="W6" s="65"/>
      <c r="X6" s="65"/>
      <c r="Y6" s="64">
        <f t="shared" ref="Y6:AF6" si="2">SUM(Y11+Y30+Y35+Y40)</f>
        <v>0</v>
      </c>
      <c r="Z6" s="64">
        <f t="shared" si="2"/>
        <v>0</v>
      </c>
      <c r="AA6" s="64">
        <f t="shared" si="2"/>
        <v>0</v>
      </c>
      <c r="AB6" s="64">
        <f t="shared" si="2"/>
        <v>722000</v>
      </c>
      <c r="AC6" s="64">
        <f t="shared" si="2"/>
        <v>10583500</v>
      </c>
      <c r="AD6" s="64">
        <f t="shared" si="2"/>
        <v>0</v>
      </c>
      <c r="AE6" s="64">
        <f t="shared" si="2"/>
        <v>2461100</v>
      </c>
      <c r="AF6" s="64">
        <f t="shared" si="2"/>
        <v>14766600</v>
      </c>
      <c r="AG6" s="65"/>
      <c r="AH6" s="65"/>
      <c r="AI6" s="65"/>
      <c r="AJ6" s="64">
        <f>SUM(AJ11+AJ30+AJ35+AJ40)</f>
        <v>0</v>
      </c>
      <c r="AK6" s="64">
        <f>SUM(AK11+AK30+AK35+AK40)</f>
        <v>0</v>
      </c>
      <c r="AL6" s="64">
        <f>SUM(AL11+AL30+AL35+AL40)</f>
        <v>0</v>
      </c>
      <c r="AM6" s="64">
        <f>SUM(AM11+AM30+AM35+AM40)</f>
        <v>0</v>
      </c>
      <c r="AN6" s="64">
        <f>SUM(AN11+AN30+AN35+AN40)</f>
        <v>0</v>
      </c>
      <c r="AO6" s="165"/>
      <c r="AQ6" s="64">
        <f t="shared" ref="AQ6:BB6" si="3">SUM(AQ11+AQ30+AQ35+AQ40)</f>
        <v>18108490.710000001</v>
      </c>
      <c r="AR6" s="64">
        <f t="shared" si="3"/>
        <v>14766600</v>
      </c>
      <c r="AS6" s="64">
        <f t="shared" si="3"/>
        <v>0</v>
      </c>
      <c r="AT6" s="64">
        <f t="shared" si="3"/>
        <v>32875090.710000001</v>
      </c>
      <c r="AU6" s="64">
        <f t="shared" si="3"/>
        <v>31113490.460000001</v>
      </c>
      <c r="AV6" s="64">
        <f t="shared" si="3"/>
        <v>0</v>
      </c>
      <c r="AW6" s="64">
        <f t="shared" si="3"/>
        <v>0</v>
      </c>
      <c r="AX6" s="64">
        <f t="shared" si="3"/>
        <v>0</v>
      </c>
      <c r="AY6" s="64">
        <f t="shared" si="3"/>
        <v>0</v>
      </c>
      <c r="AZ6" s="64">
        <f t="shared" si="3"/>
        <v>1761600</v>
      </c>
      <c r="BA6" s="64">
        <f t="shared" si="3"/>
        <v>0</v>
      </c>
      <c r="BB6" s="64">
        <f t="shared" si="3"/>
        <v>-0.25</v>
      </c>
    </row>
    <row r="7" spans="1:54" ht="93.6" outlineLevel="2">
      <c r="A7" s="132"/>
      <c r="B7" s="136"/>
      <c r="C7" s="38"/>
      <c r="D7" s="137"/>
      <c r="E7" s="158"/>
      <c r="F7" s="172"/>
      <c r="G7" s="153"/>
      <c r="H7" s="209" t="s">
        <v>463</v>
      </c>
      <c r="I7" s="138"/>
      <c r="J7" s="139"/>
      <c r="K7" s="139"/>
      <c r="L7" s="140"/>
      <c r="M7" s="140">
        <f>L7*'1. Standard_Cost'!$F$4</f>
        <v>0</v>
      </c>
      <c r="N7" s="141">
        <v>0</v>
      </c>
      <c r="O7" s="141">
        <v>0</v>
      </c>
      <c r="P7" s="141">
        <v>0</v>
      </c>
      <c r="Q7" s="141">
        <v>0</v>
      </c>
      <c r="R7" s="142">
        <f>'1. Standard_Cost'!$B$13*N7*P7</f>
        <v>0</v>
      </c>
      <c r="S7" s="142">
        <f>N7*O7*P7*'1. Standard_Cost'!$C$13</f>
        <v>0</v>
      </c>
      <c r="T7" s="142">
        <f>N7*P7*Q7*'1. Standard_Cost'!$D$13</f>
        <v>0</v>
      </c>
      <c r="U7" s="142">
        <f>N7*O7*'1. Standard_Cost'!$E$13</f>
        <v>0</v>
      </c>
      <c r="V7" s="141"/>
      <c r="W7" s="141"/>
      <c r="X7" s="141"/>
      <c r="Y7" s="142">
        <f>+V7*((X7*'1. Standard_Cost'!$B$17)+(W7*X7*'1. Standard_Cost'!$C$17))</f>
        <v>0</v>
      </c>
      <c r="Z7" s="141"/>
      <c r="AA7" s="141"/>
      <c r="AB7" s="142">
        <f>+Z7*'1. Standard_Cost'!$B$21+AA7*'1. Standard_Cost'!$C$21</f>
        <v>0</v>
      </c>
      <c r="AC7" s="143"/>
      <c r="AD7" s="144"/>
      <c r="AE7" s="142">
        <f>SUM(AD7,AC7,AB7,Y7,U7,T7,S7,R7)*'1. Standard_Cost'!$B$29</f>
        <v>0</v>
      </c>
      <c r="AF7" s="142">
        <f>SUM(AE7,AD7,AC7,AB7,Y7,U7,T7,S7,R7)</f>
        <v>0</v>
      </c>
      <c r="AG7" s="141"/>
      <c r="AH7" s="141"/>
      <c r="AI7" s="141"/>
      <c r="AJ7" s="145"/>
      <c r="AK7" s="145"/>
      <c r="AL7" s="145"/>
      <c r="AM7" s="142">
        <f>AG7*'1. Standard_Cost'!$B$25+'Incremental_Cost Year 7'!AH7*'1. Standard_Cost'!$C$25+'Incremental_Cost Year 7'!AI7*'1. Standard_Cost'!$D$25+'Incremental_Cost Year 7'!AJ7+'Incremental_Cost Year 7'!AL7+AK7</f>
        <v>0</v>
      </c>
      <c r="AN7" s="142">
        <f>AM7*'1. Standard_Cost'!$C$29</f>
        <v>0</v>
      </c>
      <c r="AO7" s="171"/>
      <c r="AQ7" s="20">
        <f>L7+M7</f>
        <v>0</v>
      </c>
      <c r="AR7" s="20">
        <f>AF7</f>
        <v>0</v>
      </c>
      <c r="AS7" s="20">
        <f>AM7+AN7</f>
        <v>0</v>
      </c>
      <c r="AT7" s="20">
        <f>SUM(AQ7,AR7,AS7)</f>
        <v>0</v>
      </c>
      <c r="AU7" s="24"/>
      <c r="AV7" s="24"/>
      <c r="AW7" s="24"/>
      <c r="AX7" s="24"/>
      <c r="AY7" s="24"/>
      <c r="AZ7" s="24">
        <v>0</v>
      </c>
      <c r="BA7" s="24"/>
      <c r="BB7" s="25">
        <f>SUM(AU7:BA7)-AT7</f>
        <v>0</v>
      </c>
    </row>
    <row r="8" spans="1:54" ht="93.6" outlineLevel="2">
      <c r="A8" s="132"/>
      <c r="B8" s="136"/>
      <c r="C8" s="38"/>
      <c r="D8" s="154"/>
      <c r="E8" s="156"/>
      <c r="F8" s="153"/>
      <c r="G8" s="82"/>
      <c r="H8" s="209" t="s">
        <v>445</v>
      </c>
      <c r="I8" s="138" t="s">
        <v>5</v>
      </c>
      <c r="J8" s="139">
        <v>0.2</v>
      </c>
      <c r="K8" s="139">
        <v>2</v>
      </c>
      <c r="L8" s="140">
        <f>IF(I8&lt;&gt;0,((VLOOKUP(I8,'1. Standard_Cost'!$B$4:$D$9,2)+VLOOKUP(I8,'1. Standard_Cost'!$B$4:$D$9,3))*J8*K8),"0")</f>
        <v>28280</v>
      </c>
      <c r="M8" s="140">
        <f>L8*'1. Standard_Cost'!$F$4</f>
        <v>4722.76</v>
      </c>
      <c r="N8" s="141">
        <v>0</v>
      </c>
      <c r="O8" s="141">
        <v>0</v>
      </c>
      <c r="P8" s="141">
        <v>0</v>
      </c>
      <c r="Q8" s="141">
        <v>0</v>
      </c>
      <c r="R8" s="142">
        <f>'1. Standard_Cost'!$B$13*N8*P8</f>
        <v>0</v>
      </c>
      <c r="S8" s="142">
        <f>N8*O8*P8*'1. Standard_Cost'!$C$13</f>
        <v>0</v>
      </c>
      <c r="T8" s="142">
        <f>N8*P8*Q8*'1. Standard_Cost'!$D$13</f>
        <v>0</v>
      </c>
      <c r="U8" s="142">
        <f>N8*O8*'1. Standard_Cost'!$E$13</f>
        <v>0</v>
      </c>
      <c r="V8" s="141"/>
      <c r="W8" s="141"/>
      <c r="X8" s="141"/>
      <c r="Y8" s="142">
        <f>+V8*((X8*'1. Standard_Cost'!$B$17)+(W8*X8*'1. Standard_Cost'!$C$17))</f>
        <v>0</v>
      </c>
      <c r="Z8" s="141"/>
      <c r="AA8" s="141">
        <v>1</v>
      </c>
      <c r="AB8" s="142">
        <f>+Z8*'1. Standard_Cost'!$B$21+AA8*'1. Standard_Cost'!$C$21</f>
        <v>19000</v>
      </c>
      <c r="AC8" s="143">
        <f>300*25</f>
        <v>7500</v>
      </c>
      <c r="AD8" s="144"/>
      <c r="AE8" s="142">
        <f>SUM(AD8,AC8,AB8,Y8,U8,T8,S8,R8)*'1. Standard_Cost'!$B$29</f>
        <v>5300</v>
      </c>
      <c r="AF8" s="142">
        <f t="shared" ref="AF8:AF10" si="4">SUM(AE8,AD8,AC8,AB8,Y8,U8,T8,S8,R8)</f>
        <v>31800</v>
      </c>
      <c r="AG8" s="141"/>
      <c r="AH8" s="141"/>
      <c r="AI8" s="141"/>
      <c r="AJ8" s="145"/>
      <c r="AK8" s="145"/>
      <c r="AL8" s="145"/>
      <c r="AM8" s="142">
        <f>AG8*'1. Standard_Cost'!$B$25+'Incremental_Cost Year 7'!AH8*'1. Standard_Cost'!$C$25+'Incremental_Cost Year 7'!AI8*'1. Standard_Cost'!$D$25+'Incremental_Cost Year 7'!AJ8+'Incremental_Cost Year 7'!AL8+AK8</f>
        <v>0</v>
      </c>
      <c r="AN8" s="142">
        <f>AM8*'1. Standard_Cost'!$C$29</f>
        <v>0</v>
      </c>
      <c r="AO8" s="160"/>
      <c r="AQ8" s="20">
        <f t="shared" ref="AQ8:AQ10" si="5">L8+M8</f>
        <v>33002.76</v>
      </c>
      <c r="AR8" s="20">
        <f t="shared" ref="AR8:AR10" si="6">AF8</f>
        <v>31800</v>
      </c>
      <c r="AS8" s="20">
        <f t="shared" ref="AS8:AS10" si="7">AM8+AN8</f>
        <v>0</v>
      </c>
      <c r="AT8" s="20">
        <f t="shared" ref="AT8:AT10" si="8">SUM(AQ8,AR8,AS8)</f>
        <v>64802.76</v>
      </c>
      <c r="AU8" s="24">
        <f>AT8</f>
        <v>64802.76</v>
      </c>
      <c r="AV8" s="24"/>
      <c r="AW8" s="24"/>
      <c r="AX8" s="24"/>
      <c r="AY8" s="24"/>
      <c r="AZ8" s="24"/>
      <c r="BA8" s="24"/>
      <c r="BB8" s="25">
        <f t="shared" ref="BB8:BB39" si="9">SUM(AU8:BA8)-AT8</f>
        <v>0</v>
      </c>
    </row>
    <row r="9" spans="1:54" ht="124.8" outlineLevel="2">
      <c r="A9" s="132"/>
      <c r="B9" s="136"/>
      <c r="C9" s="38"/>
      <c r="D9" s="84"/>
      <c r="E9" s="83"/>
      <c r="F9" s="155"/>
      <c r="G9" s="83"/>
      <c r="H9" s="209" t="s">
        <v>461</v>
      </c>
      <c r="I9" s="138"/>
      <c r="J9" s="139"/>
      <c r="K9" s="139"/>
      <c r="L9" s="140" t="str">
        <f>IF(I9&lt;&gt;0,((VLOOKUP(I9,'1. Standard_Cost'!$B$4:$D$9,2)+VLOOKUP(I9,'1. Standard_Cost'!$B$4:$D$9,3))*J9*K9),"0")</f>
        <v>0</v>
      </c>
      <c r="M9" s="140">
        <f>L9*'1. Standard_Cost'!$F$4</f>
        <v>0</v>
      </c>
      <c r="N9" s="141">
        <v>0</v>
      </c>
      <c r="O9" s="141">
        <v>0</v>
      </c>
      <c r="P9" s="141">
        <v>0</v>
      </c>
      <c r="Q9" s="141"/>
      <c r="R9" s="142">
        <f>'1. Standard_Cost'!$B$13*N9*P9</f>
        <v>0</v>
      </c>
      <c r="S9" s="142">
        <f>N9*O9*P9*'1. Standard_Cost'!$C$13</f>
        <v>0</v>
      </c>
      <c r="T9" s="142">
        <f>N9*P9*Q9*'1. Standard_Cost'!$D$13</f>
        <v>0</v>
      </c>
      <c r="U9" s="142">
        <f>N9*O9*'1. Standard_Cost'!$E$13</f>
        <v>0</v>
      </c>
      <c r="V9" s="141"/>
      <c r="W9" s="141"/>
      <c r="X9" s="141"/>
      <c r="Y9" s="142">
        <f>+V9*((X9*'1. Standard_Cost'!$B$17)+(W9*X9*'1. Standard_Cost'!$C$17))</f>
        <v>0</v>
      </c>
      <c r="Z9" s="141"/>
      <c r="AA9" s="141"/>
      <c r="AB9" s="142">
        <f>+Z9*'1. Standard_Cost'!$B$21+AA9*'1. Standard_Cost'!$C$21</f>
        <v>0</v>
      </c>
      <c r="AC9" s="143"/>
      <c r="AD9" s="144"/>
      <c r="AE9" s="142">
        <f>SUM(AD9,AC9,AB9,Y9,U9,T9,S9,R9)*'1. Standard_Cost'!$B$29</f>
        <v>0</v>
      </c>
      <c r="AF9" s="142">
        <f t="shared" si="4"/>
        <v>0</v>
      </c>
      <c r="AG9" s="141"/>
      <c r="AH9" s="141"/>
      <c r="AI9" s="141"/>
      <c r="AJ9" s="145"/>
      <c r="AK9" s="145"/>
      <c r="AL9" s="145"/>
      <c r="AM9" s="142">
        <f>AG9*'1. Standard_Cost'!$B$25+'Incremental_Cost Year 7'!AH9*'1. Standard_Cost'!$C$25+'Incremental_Cost Year 7'!AI9*'1. Standard_Cost'!$D$25+'Incremental_Cost Year 7'!AJ9+'Incremental_Cost Year 7'!AL9+AK9</f>
        <v>0</v>
      </c>
      <c r="AN9" s="142">
        <f>AM9*'1. Standard_Cost'!$C$29</f>
        <v>0</v>
      </c>
      <c r="AO9" s="160"/>
      <c r="AQ9" s="20">
        <f t="shared" si="5"/>
        <v>0</v>
      </c>
      <c r="AR9" s="20">
        <f t="shared" si="6"/>
        <v>0</v>
      </c>
      <c r="AS9" s="20">
        <f t="shared" si="7"/>
        <v>0</v>
      </c>
      <c r="AT9" s="20">
        <f t="shared" si="8"/>
        <v>0</v>
      </c>
      <c r="AU9" s="24">
        <f>AQ9</f>
        <v>0</v>
      </c>
      <c r="AV9" s="24"/>
      <c r="AW9" s="24"/>
      <c r="AX9" s="24"/>
      <c r="AY9" s="24"/>
      <c r="AZ9" s="24"/>
      <c r="BA9" s="24"/>
      <c r="BB9" s="25">
        <f t="shared" si="9"/>
        <v>0</v>
      </c>
    </row>
    <row r="10" spans="1:54" ht="109.2" outlineLevel="2">
      <c r="A10" s="132"/>
      <c r="B10" s="136"/>
      <c r="C10" s="38"/>
      <c r="D10" s="84"/>
      <c r="E10" s="83"/>
      <c r="F10" s="155"/>
      <c r="G10" s="83"/>
      <c r="H10" s="209" t="s">
        <v>462</v>
      </c>
      <c r="I10" s="138"/>
      <c r="J10" s="139"/>
      <c r="K10" s="139"/>
      <c r="L10" s="140" t="str">
        <f>IF(I10&lt;&gt;0,((VLOOKUP(I10,'1. Standard_Cost'!$B$4:$D$9,2)+VLOOKUP(I10,'1. Standard_Cost'!$B$4:$D$9,3))*J10*K10),"0")</f>
        <v>0</v>
      </c>
      <c r="M10" s="140">
        <f>L10*'1. Standard_Cost'!$F$4</f>
        <v>0</v>
      </c>
      <c r="N10" s="141"/>
      <c r="O10" s="141"/>
      <c r="P10" s="141"/>
      <c r="Q10" s="141"/>
      <c r="R10" s="142">
        <f>'1. Standard_Cost'!$B$13*N10*P10</f>
        <v>0</v>
      </c>
      <c r="S10" s="142">
        <f>N10*O10*P10*'1. Standard_Cost'!$C$13</f>
        <v>0</v>
      </c>
      <c r="T10" s="142">
        <f>N10*P10*Q10*'1. Standard_Cost'!$D$13</f>
        <v>0</v>
      </c>
      <c r="U10" s="142">
        <f>N10*O10*'1. Standard_Cost'!$E$13</f>
        <v>0</v>
      </c>
      <c r="V10" s="141"/>
      <c r="W10" s="141"/>
      <c r="X10" s="141"/>
      <c r="Y10" s="142">
        <f>+V10*((X10*'1. Standard_Cost'!$B$17)+(W10*X10*'1. Standard_Cost'!$C$17))</f>
        <v>0</v>
      </c>
      <c r="Z10" s="141"/>
      <c r="AA10" s="141"/>
      <c r="AB10" s="142">
        <f>+Z10*'1. Standard_Cost'!$B$21+AA10*'1. Standard_Cost'!$C$21</f>
        <v>0</v>
      </c>
      <c r="AC10" s="143"/>
      <c r="AD10" s="144"/>
      <c r="AE10" s="142">
        <f>SUM(AD10,AC10,AB10,Y10,U10,T10,S10,R10)*'1. Standard_Cost'!$B$29</f>
        <v>0</v>
      </c>
      <c r="AF10" s="142">
        <f t="shared" si="4"/>
        <v>0</v>
      </c>
      <c r="AG10" s="141"/>
      <c r="AH10" s="141"/>
      <c r="AI10" s="141"/>
      <c r="AJ10" s="145"/>
      <c r="AK10" s="145"/>
      <c r="AL10" s="145"/>
      <c r="AM10" s="142">
        <f>AG10*'1. Standard_Cost'!$B$25+'Incremental_Cost Year 7'!AH10*'1. Standard_Cost'!$C$25+'Incremental_Cost Year 7'!AI10*'1. Standard_Cost'!$D$25+'Incremental_Cost Year 7'!AJ10+'Incremental_Cost Year 7'!AL10+AK10</f>
        <v>0</v>
      </c>
      <c r="AN10" s="142">
        <f>AM10*'1. Standard_Cost'!$C$29</f>
        <v>0</v>
      </c>
      <c r="AO10" s="171"/>
      <c r="AQ10" s="20">
        <f t="shared" si="5"/>
        <v>0</v>
      </c>
      <c r="AR10" s="20">
        <f t="shared" si="6"/>
        <v>0</v>
      </c>
      <c r="AS10" s="20">
        <f t="shared" si="7"/>
        <v>0</v>
      </c>
      <c r="AT10" s="20">
        <f t="shared" si="8"/>
        <v>0</v>
      </c>
      <c r="AU10" s="24">
        <f>AQ10</f>
        <v>0</v>
      </c>
      <c r="AV10" s="24"/>
      <c r="AW10" s="24"/>
      <c r="AX10" s="24"/>
      <c r="AY10" s="24"/>
      <c r="AZ10" s="24">
        <f>+AR10</f>
        <v>0</v>
      </c>
      <c r="BA10" s="24"/>
      <c r="BB10" s="25">
        <f t="shared" si="9"/>
        <v>0</v>
      </c>
    </row>
    <row r="11" spans="1:54" ht="69" outlineLevel="1">
      <c r="A11" s="132"/>
      <c r="B11" s="136"/>
      <c r="C11" s="38"/>
      <c r="D11" s="86" t="s">
        <v>580</v>
      </c>
      <c r="E11" s="157" t="s">
        <v>396</v>
      </c>
      <c r="F11" s="152" t="s">
        <v>432</v>
      </c>
      <c r="G11" s="89">
        <v>2027</v>
      </c>
      <c r="H11" s="179" t="s">
        <v>52</v>
      </c>
      <c r="I11" s="146"/>
      <c r="J11" s="146"/>
      <c r="K11" s="146"/>
      <c r="L11" s="147">
        <f>SUM(L7:L10)</f>
        <v>28280</v>
      </c>
      <c r="M11" s="147">
        <f>SUM(M7:M10)</f>
        <v>4722.76</v>
      </c>
      <c r="N11" s="147"/>
      <c r="O11" s="146"/>
      <c r="P11" s="146"/>
      <c r="Q11" s="146"/>
      <c r="R11" s="147">
        <f>SUM(R7:R10)</f>
        <v>0</v>
      </c>
      <c r="S11" s="147">
        <f>SUM(S7:S10)</f>
        <v>0</v>
      </c>
      <c r="T11" s="147">
        <f>SUM(T7:T10)</f>
        <v>0</v>
      </c>
      <c r="U11" s="147">
        <f>SUM(U7:U10)</f>
        <v>0</v>
      </c>
      <c r="V11" s="146"/>
      <c r="W11" s="146"/>
      <c r="X11" s="146"/>
      <c r="Y11" s="147">
        <f>SUM(Y7:Y10)</f>
        <v>0</v>
      </c>
      <c r="Z11" s="146"/>
      <c r="AA11" s="146"/>
      <c r="AB11" s="147">
        <f>SUM(AB7:AB10)</f>
        <v>19000</v>
      </c>
      <c r="AC11" s="147">
        <f>SUM(AC7:AC10)</f>
        <v>7500</v>
      </c>
      <c r="AD11" s="147">
        <f>SUM(AD7:AD10)</f>
        <v>0</v>
      </c>
      <c r="AE11" s="147">
        <f>SUM(AE7:AE10)</f>
        <v>5300</v>
      </c>
      <c r="AF11" s="147">
        <f>SUM(AF7:AF10)</f>
        <v>31800</v>
      </c>
      <c r="AG11" s="146"/>
      <c r="AH11" s="146"/>
      <c r="AI11" s="146"/>
      <c r="AJ11" s="147">
        <f>SUM(AJ7:AJ10)</f>
        <v>0</v>
      </c>
      <c r="AK11" s="147">
        <f>SUM(AK7:AK10)</f>
        <v>0</v>
      </c>
      <c r="AL11" s="147">
        <f>SUM(AL7:AL10)</f>
        <v>0</v>
      </c>
      <c r="AM11" s="147">
        <f>SUM(AM7:AM10)</f>
        <v>0</v>
      </c>
      <c r="AN11" s="147">
        <f>SUM(AN7:AN10)</f>
        <v>0</v>
      </c>
      <c r="AO11" s="166"/>
      <c r="AP11" s="32"/>
      <c r="AQ11" s="147">
        <f t="shared" ref="AQ11:BB11" si="10">SUM(AQ7:AQ10)</f>
        <v>33002.76</v>
      </c>
      <c r="AR11" s="147">
        <f t="shared" si="10"/>
        <v>31800</v>
      </c>
      <c r="AS11" s="147">
        <f t="shared" si="10"/>
        <v>0</v>
      </c>
      <c r="AT11" s="147">
        <f t="shared" si="10"/>
        <v>64802.76</v>
      </c>
      <c r="AU11" s="147">
        <f t="shared" si="10"/>
        <v>64802.76</v>
      </c>
      <c r="AV11" s="147">
        <f t="shared" si="10"/>
        <v>0</v>
      </c>
      <c r="AW11" s="147">
        <f t="shared" si="10"/>
        <v>0</v>
      </c>
      <c r="AX11" s="147">
        <f t="shared" si="10"/>
        <v>0</v>
      </c>
      <c r="AY11" s="147"/>
      <c r="AZ11" s="147">
        <f t="shared" si="10"/>
        <v>0</v>
      </c>
      <c r="BA11" s="147">
        <f t="shared" si="10"/>
        <v>0</v>
      </c>
      <c r="BB11" s="147">
        <f t="shared" si="10"/>
        <v>0</v>
      </c>
    </row>
    <row r="12" spans="1:54" ht="187.2" outlineLevel="2">
      <c r="A12" s="132"/>
      <c r="B12" s="136"/>
      <c r="C12" s="38"/>
      <c r="D12" s="137"/>
      <c r="E12" s="137"/>
      <c r="F12" s="87"/>
      <c r="G12" s="82"/>
      <c r="H12" s="209" t="s">
        <v>464</v>
      </c>
      <c r="I12" s="138"/>
      <c r="J12" s="139"/>
      <c r="K12" s="139"/>
      <c r="L12" s="140" t="str">
        <f>IF(I12&lt;&gt;0,((VLOOKUP(I12,'1. Standard_Cost'!$B$4:$D$9,2)+VLOOKUP(I12,'1. Standard_Cost'!$B$4:$D$9,3))*J12*K12),"0")</f>
        <v>0</v>
      </c>
      <c r="M12" s="175">
        <f>L12*'1. Standard_Cost'!$F$4</f>
        <v>0</v>
      </c>
      <c r="N12" s="141">
        <v>0</v>
      </c>
      <c r="O12" s="141">
        <v>0</v>
      </c>
      <c r="P12" s="141">
        <v>0</v>
      </c>
      <c r="Q12" s="141"/>
      <c r="R12" s="142">
        <f>'1. Standard_Cost'!$B$13*N12*P12</f>
        <v>0</v>
      </c>
      <c r="S12" s="142">
        <f>N12*O12*P12*'1. Standard_Cost'!$C$13</f>
        <v>0</v>
      </c>
      <c r="T12" s="142">
        <f>N12*P12*Q12*'1. Standard_Cost'!$D$13</f>
        <v>0</v>
      </c>
      <c r="U12" s="142">
        <f>N12*O12*'1. Standard_Cost'!$E$13</f>
        <v>0</v>
      </c>
      <c r="V12" s="141"/>
      <c r="W12" s="141"/>
      <c r="X12" s="141"/>
      <c r="Y12" s="142">
        <f>+V12*((X12*'1. Standard_Cost'!$B$17)+(W12*X12*'1. Standard_Cost'!$C$17))</f>
        <v>0</v>
      </c>
      <c r="Z12" s="141"/>
      <c r="AA12" s="141"/>
      <c r="AB12" s="142">
        <f>+Z12*'1. Standard_Cost'!$B$21+AA12*'1. Standard_Cost'!$C$21</f>
        <v>0</v>
      </c>
      <c r="AC12" s="143"/>
      <c r="AD12" s="144"/>
      <c r="AE12" s="142">
        <f>SUM(AD12,AC12,AB12,Y12,U12,T12,S12,R12)*'1. Standard_Cost'!$B$29</f>
        <v>0</v>
      </c>
      <c r="AF12" s="142">
        <f t="shared" ref="AF12:AF29" si="11">SUM(AE12,AD12,AC12,AB12,Y12,U12,T12,S12,R12)</f>
        <v>0</v>
      </c>
      <c r="AG12" s="141"/>
      <c r="AH12" s="141"/>
      <c r="AI12" s="141"/>
      <c r="AJ12" s="145"/>
      <c r="AK12" s="145"/>
      <c r="AL12" s="145"/>
      <c r="AM12" s="142">
        <f>AG12*'1. Standard_Cost'!$B$25+'Incremental_Cost Year 7'!AH12*'1. Standard_Cost'!$C$25+'Incremental_Cost Year 7'!AI12*'1. Standard_Cost'!$D$25+'Incremental_Cost Year 7'!AJ12+'Incremental_Cost Year 7'!AL12+AK12</f>
        <v>0</v>
      </c>
      <c r="AN12" s="142">
        <f>AM12*'1. Standard_Cost'!$C$29</f>
        <v>0</v>
      </c>
      <c r="AO12" s="160"/>
      <c r="AQ12" s="20">
        <f t="shared" ref="AQ12:AQ29" si="12">L12+M12</f>
        <v>0</v>
      </c>
      <c r="AR12" s="20">
        <f t="shared" ref="AR12:AR29" si="13">AF12</f>
        <v>0</v>
      </c>
      <c r="AS12" s="20">
        <f t="shared" ref="AS12:AS29" si="14">AM12+AN12</f>
        <v>0</v>
      </c>
      <c r="AT12" s="20">
        <f t="shared" ref="AT12:AT29" si="15">SUM(AQ12,AR12,AS12)</f>
        <v>0</v>
      </c>
      <c r="AU12" s="24">
        <f>+AQ12</f>
        <v>0</v>
      </c>
      <c r="AV12" s="24"/>
      <c r="AW12" s="24"/>
      <c r="AX12" s="24"/>
      <c r="AY12" s="24"/>
      <c r="AZ12" s="24"/>
      <c r="BA12" s="24"/>
      <c r="BB12" s="25">
        <f t="shared" si="9"/>
        <v>0</v>
      </c>
    </row>
    <row r="13" spans="1:54" ht="218.4" outlineLevel="2">
      <c r="A13" s="132"/>
      <c r="B13" s="136"/>
      <c r="C13" s="38"/>
      <c r="D13" s="137"/>
      <c r="E13" s="137"/>
      <c r="F13" s="87"/>
      <c r="G13" s="82"/>
      <c r="H13" s="209" t="s">
        <v>465</v>
      </c>
      <c r="I13" s="138"/>
      <c r="J13" s="139"/>
      <c r="K13" s="139"/>
      <c r="L13" s="140" t="str">
        <f>IF(I13&lt;&gt;0,((VLOOKUP(I13,'1. Standard_Cost'!$B$4:$D$9,2)+VLOOKUP(I13,'1. Standard_Cost'!$B$4:$D$9,3))*J13*K13),"0")</f>
        <v>0</v>
      </c>
      <c r="M13" s="175">
        <f>L13*'1. Standard_Cost'!$F$4</f>
        <v>0</v>
      </c>
      <c r="N13" s="141">
        <v>0</v>
      </c>
      <c r="O13" s="141">
        <v>0</v>
      </c>
      <c r="P13" s="141">
        <v>0</v>
      </c>
      <c r="Q13" s="141"/>
      <c r="R13" s="142">
        <f>'1. Standard_Cost'!$B$13*N13*P13</f>
        <v>0</v>
      </c>
      <c r="S13" s="142">
        <f>N13*O13*P13*'1. Standard_Cost'!$C$13</f>
        <v>0</v>
      </c>
      <c r="T13" s="142">
        <f>N13*P13*Q13*'1. Standard_Cost'!$D$13</f>
        <v>0</v>
      </c>
      <c r="U13" s="142">
        <f>N13*O13*'1. Standard_Cost'!$E$13</f>
        <v>0</v>
      </c>
      <c r="V13" s="141"/>
      <c r="W13" s="141"/>
      <c r="X13" s="141"/>
      <c r="Y13" s="142">
        <f>+V13*((X13*'1. Standard_Cost'!$B$17)+(W13*X13*'1. Standard_Cost'!$C$17))</f>
        <v>0</v>
      </c>
      <c r="Z13" s="141"/>
      <c r="AA13" s="141"/>
      <c r="AB13" s="142">
        <f>+Z13*'1. Standard_Cost'!$B$21+AA13*'1. Standard_Cost'!$C$21</f>
        <v>0</v>
      </c>
      <c r="AC13" s="143"/>
      <c r="AD13" s="144"/>
      <c r="AE13" s="142">
        <f>SUM(AD13,AC13,AB13,Y13,U13,T13,S13,R13)*'1. Standard_Cost'!$B$29</f>
        <v>0</v>
      </c>
      <c r="AF13" s="142">
        <f t="shared" si="11"/>
        <v>0</v>
      </c>
      <c r="AG13" s="141"/>
      <c r="AH13" s="141"/>
      <c r="AI13" s="141"/>
      <c r="AJ13" s="145"/>
      <c r="AK13" s="145">
        <v>0</v>
      </c>
      <c r="AL13" s="145"/>
      <c r="AM13" s="142">
        <f>AG13*'1. Standard_Cost'!$B$25+'Incremental_Cost Year 7'!AH13*'1. Standard_Cost'!$C$25+'Incremental_Cost Year 7'!AI13*'1. Standard_Cost'!$D$25+'Incremental_Cost Year 7'!AJ13+'Incremental_Cost Year 7'!AL13+AK13</f>
        <v>0</v>
      </c>
      <c r="AN13" s="142">
        <f>AM13*'1. Standard_Cost'!$C$29</f>
        <v>0</v>
      </c>
      <c r="AO13" s="160"/>
      <c r="AQ13" s="20">
        <f t="shared" si="12"/>
        <v>0</v>
      </c>
      <c r="AR13" s="20">
        <f t="shared" si="13"/>
        <v>0</v>
      </c>
      <c r="AS13" s="20">
        <f t="shared" si="14"/>
        <v>0</v>
      </c>
      <c r="AT13" s="20">
        <f t="shared" si="15"/>
        <v>0</v>
      </c>
      <c r="AU13" s="24">
        <f>+AQ13</f>
        <v>0</v>
      </c>
      <c r="AV13" s="24"/>
      <c r="AW13" s="24"/>
      <c r="AX13" s="24"/>
      <c r="AY13" s="24"/>
      <c r="AZ13" s="24"/>
      <c r="BA13" s="24"/>
      <c r="BB13" s="25">
        <f t="shared" si="9"/>
        <v>0</v>
      </c>
    </row>
    <row r="14" spans="1:54" ht="62.4" outlineLevel="2">
      <c r="A14" s="132"/>
      <c r="B14" s="136"/>
      <c r="C14" s="38"/>
      <c r="D14" s="84"/>
      <c r="E14" s="84"/>
      <c r="F14" s="84"/>
      <c r="G14" s="83"/>
      <c r="H14" s="209" t="s">
        <v>558</v>
      </c>
      <c r="I14" s="138"/>
      <c r="J14" s="139"/>
      <c r="K14" s="139"/>
      <c r="L14" s="140">
        <v>0</v>
      </c>
      <c r="M14" s="140">
        <f>L14*'1. Standard_Cost'!$F$4</f>
        <v>0</v>
      </c>
      <c r="N14" s="188">
        <v>0</v>
      </c>
      <c r="O14" s="188">
        <v>0</v>
      </c>
      <c r="P14" s="188">
        <v>0</v>
      </c>
      <c r="Q14" s="188"/>
      <c r="R14" s="142">
        <f>'1. Standard_Cost'!$B$13*N14*P14</f>
        <v>0</v>
      </c>
      <c r="S14" s="142">
        <f>N14*O14*P14*'1. Standard_Cost'!$C$13</f>
        <v>0</v>
      </c>
      <c r="T14" s="142">
        <f>N14*P14*Q14*'1. Standard_Cost'!$D$13</f>
        <v>0</v>
      </c>
      <c r="U14" s="142">
        <f>N14*O14*'1. Standard_Cost'!$E$13</f>
        <v>0</v>
      </c>
      <c r="V14" s="141"/>
      <c r="W14" s="141"/>
      <c r="X14" s="141"/>
      <c r="Y14" s="142">
        <f>+V14*((X14*'1. Standard_Cost'!$B$17)+(W14*X14*'1. Standard_Cost'!$C$17))</f>
        <v>0</v>
      </c>
      <c r="Z14" s="141"/>
      <c r="AA14" s="141"/>
      <c r="AB14" s="142">
        <f>+Z14*'1. Standard_Cost'!$B$21+AA14*'1. Standard_Cost'!$C$21</f>
        <v>0</v>
      </c>
      <c r="AC14" s="143"/>
      <c r="AD14" s="144"/>
      <c r="AE14" s="142">
        <f>SUM(AD14,AC14,AB14,Y14,U14,T14,S14,R14)*'1. Standard_Cost'!$B$29</f>
        <v>0</v>
      </c>
      <c r="AF14" s="142">
        <f t="shared" si="11"/>
        <v>0</v>
      </c>
      <c r="AG14" s="141"/>
      <c r="AH14" s="141"/>
      <c r="AI14" s="141"/>
      <c r="AJ14" s="145"/>
      <c r="AK14" s="145"/>
      <c r="AL14" s="145"/>
      <c r="AM14" s="142">
        <f>AG14*'1. Standard_Cost'!$B$25+'Incremental_Cost Year 7'!AH14*'1. Standard_Cost'!$C$25+'Incremental_Cost Year 7'!AI14*'1. Standard_Cost'!$D$25+'Incremental_Cost Year 7'!AJ14+'Incremental_Cost Year 7'!AL14+AK14</f>
        <v>0</v>
      </c>
      <c r="AN14" s="142">
        <f>AM14*'1. Standard_Cost'!$C$29</f>
        <v>0</v>
      </c>
      <c r="AO14" s="160"/>
      <c r="AQ14" s="20">
        <f t="shared" si="12"/>
        <v>0</v>
      </c>
      <c r="AR14" s="20">
        <f t="shared" si="13"/>
        <v>0</v>
      </c>
      <c r="AS14" s="20">
        <f t="shared" si="14"/>
        <v>0</v>
      </c>
      <c r="AT14" s="20">
        <f t="shared" si="15"/>
        <v>0</v>
      </c>
      <c r="AU14" s="24">
        <f>AQ14</f>
        <v>0</v>
      </c>
      <c r="AV14" s="24">
        <v>0</v>
      </c>
      <c r="AW14" s="24"/>
      <c r="AX14" s="24"/>
      <c r="AY14" s="24"/>
      <c r="AZ14" s="24"/>
      <c r="BA14" s="24"/>
      <c r="BB14" s="25">
        <f t="shared" si="9"/>
        <v>0</v>
      </c>
    </row>
    <row r="15" spans="1:54" ht="33.6" customHeight="1" outlineLevel="2">
      <c r="A15" s="132"/>
      <c r="B15" s="136"/>
      <c r="C15" s="38"/>
      <c r="D15" s="84"/>
      <c r="E15" s="84"/>
      <c r="F15" s="84"/>
      <c r="G15" s="83"/>
      <c r="H15" s="209" t="s">
        <v>552</v>
      </c>
      <c r="I15" s="138"/>
      <c r="J15" s="139"/>
      <c r="K15" s="139"/>
      <c r="L15" s="140" t="str">
        <f>IF(I15&lt;&gt;0,((VLOOKUP(I15,'1. Standard_Cost'!$B$4:$D$9,2)+VLOOKUP(I15,'1. Standard_Cost'!$B$4:$D$9,3))*J15*K15),"0")</f>
        <v>0</v>
      </c>
      <c r="M15" s="175">
        <f>L15*'1. Standard_Cost'!$F$4</f>
        <v>0</v>
      </c>
      <c r="N15" s="141">
        <v>0</v>
      </c>
      <c r="O15" s="141">
        <v>0</v>
      </c>
      <c r="P15" s="141">
        <v>0</v>
      </c>
      <c r="Q15" s="141"/>
      <c r="R15" s="142">
        <f>'1. Standard_Cost'!$B$13*N15*P15</f>
        <v>0</v>
      </c>
      <c r="S15" s="142">
        <f>N15*O15*P15*'1. Standard_Cost'!$C$13</f>
        <v>0</v>
      </c>
      <c r="T15" s="142">
        <f>N15*P15*Q15*'1. Standard_Cost'!$D$13</f>
        <v>0</v>
      </c>
      <c r="U15" s="142">
        <f>N15*O15*'1. Standard_Cost'!$E$13</f>
        <v>0</v>
      </c>
      <c r="V15" s="141"/>
      <c r="W15" s="141"/>
      <c r="X15" s="141"/>
      <c r="Y15" s="142">
        <f>+V15*((X15*'1. Standard_Cost'!$B$17)+(W15*X15*'1. Standard_Cost'!$C$17))</f>
        <v>0</v>
      </c>
      <c r="Z15" s="141"/>
      <c r="AA15" s="141"/>
      <c r="AB15" s="142">
        <f>+Z15*'1. Standard_Cost'!$B$21+AA15*'1. Standard_Cost'!$C$21</f>
        <v>0</v>
      </c>
      <c r="AC15" s="143"/>
      <c r="AD15" s="144"/>
      <c r="AE15" s="142">
        <f>SUM(AD15,AC15,AB15,Y15,U15,T15,S15,R15)*'1. Standard_Cost'!$B$29</f>
        <v>0</v>
      </c>
      <c r="AF15" s="142">
        <f t="shared" si="11"/>
        <v>0</v>
      </c>
      <c r="AG15" s="141"/>
      <c r="AH15" s="141"/>
      <c r="AI15" s="141"/>
      <c r="AJ15" s="145"/>
      <c r="AK15" s="145"/>
      <c r="AL15" s="145"/>
      <c r="AM15" s="142">
        <f>AG15*'1. Standard_Cost'!$B$25+'Incremental_Cost Year 7'!AH15*'1. Standard_Cost'!$C$25+'Incremental_Cost Year 7'!AI15*'1. Standard_Cost'!$D$25+'Incremental_Cost Year 7'!AJ15+'Incremental_Cost Year 7'!AL15+AK15</f>
        <v>0</v>
      </c>
      <c r="AN15" s="142">
        <f>AM15*'1. Standard_Cost'!$C$29</f>
        <v>0</v>
      </c>
      <c r="AO15" s="160"/>
      <c r="AQ15" s="20">
        <f t="shared" si="12"/>
        <v>0</v>
      </c>
      <c r="AR15" s="20">
        <f t="shared" si="13"/>
        <v>0</v>
      </c>
      <c r="AS15" s="20">
        <f t="shared" si="14"/>
        <v>0</v>
      </c>
      <c r="AT15" s="20">
        <f t="shared" si="15"/>
        <v>0</v>
      </c>
      <c r="AU15" s="24">
        <f t="shared" ref="AU15:AU23" si="16">+AQ15</f>
        <v>0</v>
      </c>
      <c r="AV15" s="24"/>
      <c r="AW15" s="24"/>
      <c r="AX15" s="24"/>
      <c r="AY15" s="24"/>
      <c r="AZ15" s="24"/>
      <c r="BA15" s="24"/>
      <c r="BB15" s="25">
        <f t="shared" si="9"/>
        <v>0</v>
      </c>
    </row>
    <row r="16" spans="1:54" ht="33" customHeight="1" outlineLevel="1">
      <c r="A16" s="132"/>
      <c r="B16" s="136"/>
      <c r="C16" s="38"/>
      <c r="D16" s="84"/>
      <c r="E16" s="84"/>
      <c r="F16" s="84"/>
      <c r="G16" s="83"/>
      <c r="H16" s="209" t="s">
        <v>553</v>
      </c>
      <c r="I16" s="138"/>
      <c r="J16" s="139"/>
      <c r="K16" s="139"/>
      <c r="L16" s="140" t="str">
        <f>IF(I16&lt;&gt;0,((VLOOKUP(I16,'1. Standard_Cost'!$B$4:$D$9,2)+VLOOKUP(I16,'1. Standard_Cost'!$B$4:$D$9,3))*J16*K16),"0")</f>
        <v>0</v>
      </c>
      <c r="M16" s="175">
        <f>L16*'1. Standard_Cost'!$F$4</f>
        <v>0</v>
      </c>
      <c r="N16" s="141">
        <v>0</v>
      </c>
      <c r="O16" s="141">
        <v>0</v>
      </c>
      <c r="P16" s="141">
        <v>0</v>
      </c>
      <c r="Q16" s="141"/>
      <c r="R16" s="142">
        <f>'1. Standard_Cost'!$B$13*N16*P16</f>
        <v>0</v>
      </c>
      <c r="S16" s="142">
        <f>N16*O16*P16*'1. Standard_Cost'!$C$13</f>
        <v>0</v>
      </c>
      <c r="T16" s="142">
        <f>N16*P16*Q16*'1. Standard_Cost'!$D$13</f>
        <v>0</v>
      </c>
      <c r="U16" s="142">
        <f>N16*O16*'1. Standard_Cost'!$F$13</f>
        <v>0</v>
      </c>
      <c r="V16" s="141"/>
      <c r="W16" s="141"/>
      <c r="X16" s="141"/>
      <c r="Y16" s="142">
        <f>+V16*((X16*'1. Standard_Cost'!$B$17)+(W16*X16*'1. Standard_Cost'!$C$17))</f>
        <v>0</v>
      </c>
      <c r="Z16" s="141"/>
      <c r="AA16" s="141"/>
      <c r="AB16" s="142">
        <f>+Z16*'1. Standard_Cost'!$B$21+AA16*'1. Standard_Cost'!$C$21</f>
        <v>0</v>
      </c>
      <c r="AC16" s="143"/>
      <c r="AD16" s="144"/>
      <c r="AE16" s="142">
        <f>SUM(AD16,AC16,AB16,Y16,U16,T16,S16,R16)*'1. Standard_Cost'!$B$29</f>
        <v>0</v>
      </c>
      <c r="AF16" s="142">
        <f t="shared" si="11"/>
        <v>0</v>
      </c>
      <c r="AG16" s="141"/>
      <c r="AH16" s="141"/>
      <c r="AI16" s="141"/>
      <c r="AJ16" s="145"/>
      <c r="AK16" s="145"/>
      <c r="AL16" s="145"/>
      <c r="AM16" s="142">
        <f>AG16*'1. Standard_Cost'!$B$25+'Incremental_Cost Year 7'!AH16*'1. Standard_Cost'!$C$25+'Incremental_Cost Year 7'!AI16*'1. Standard_Cost'!$D$25+'Incremental_Cost Year 7'!AJ16+'Incremental_Cost Year 7'!AL16+AK16</f>
        <v>0</v>
      </c>
      <c r="AN16" s="142">
        <f>AM16*'1. Standard_Cost'!$C$29</f>
        <v>0</v>
      </c>
      <c r="AO16" s="160"/>
      <c r="AQ16" s="20">
        <f t="shared" si="12"/>
        <v>0</v>
      </c>
      <c r="AR16" s="20">
        <f t="shared" si="13"/>
        <v>0</v>
      </c>
      <c r="AS16" s="20">
        <f t="shared" si="14"/>
        <v>0</v>
      </c>
      <c r="AT16" s="20">
        <f t="shared" si="15"/>
        <v>0</v>
      </c>
      <c r="AU16" s="24">
        <f t="shared" si="16"/>
        <v>0</v>
      </c>
      <c r="AV16" s="24"/>
      <c r="AW16" s="24"/>
      <c r="AX16" s="24"/>
      <c r="AY16" s="24"/>
      <c r="AZ16" s="24"/>
      <c r="BA16" s="24"/>
      <c r="BB16" s="25">
        <f t="shared" si="9"/>
        <v>0</v>
      </c>
    </row>
    <row r="17" spans="1:54" ht="37.200000000000003" customHeight="1" outlineLevel="2">
      <c r="A17" s="132"/>
      <c r="B17" s="136"/>
      <c r="C17" s="38"/>
      <c r="D17" s="84"/>
      <c r="E17" s="84"/>
      <c r="F17" s="84"/>
      <c r="G17" s="83"/>
      <c r="H17" s="209" t="s">
        <v>549</v>
      </c>
      <c r="I17" s="138"/>
      <c r="J17" s="139"/>
      <c r="K17" s="139"/>
      <c r="L17" s="140" t="str">
        <f>IF(I17&lt;&gt;0,((VLOOKUP(I17,'1. Standard_Cost'!$B$4:$D$9,2)+VLOOKUP(I17,'1. Standard_Cost'!$B$4:$D$9,3))*J17*K17),"0")</f>
        <v>0</v>
      </c>
      <c r="M17" s="175">
        <f>L17*'1. Standard_Cost'!$F$4</f>
        <v>0</v>
      </c>
      <c r="N17" s="141">
        <v>0</v>
      </c>
      <c r="O17" s="141">
        <v>0</v>
      </c>
      <c r="P17" s="141">
        <v>0</v>
      </c>
      <c r="Q17" s="141"/>
      <c r="R17" s="142">
        <f>'1. Standard_Cost'!$B$13*N17*P17</f>
        <v>0</v>
      </c>
      <c r="S17" s="142">
        <f>N17*O17*P17*'1. Standard_Cost'!$C$13</f>
        <v>0</v>
      </c>
      <c r="T17" s="142">
        <f>N17*P17*Q17*'1. Standard_Cost'!$D$13</f>
        <v>0</v>
      </c>
      <c r="U17" s="142">
        <f>N17*O17*'1. Standard_Cost'!$E$13</f>
        <v>0</v>
      </c>
      <c r="V17" s="141"/>
      <c r="W17" s="141"/>
      <c r="X17" s="141"/>
      <c r="Y17" s="142">
        <f>+V17*((X17*'1. Standard_Cost'!$B$17)+(W17*X17*'1. Standard_Cost'!$C$17))</f>
        <v>0</v>
      </c>
      <c r="Z17" s="141"/>
      <c r="AA17" s="141"/>
      <c r="AB17" s="142">
        <f>+Z17*'1. Standard_Cost'!$B$21+AA17*'1. Standard_Cost'!$C$21</f>
        <v>0</v>
      </c>
      <c r="AC17" s="143"/>
      <c r="AD17" s="144"/>
      <c r="AE17" s="142">
        <f>SUM(AD17,AC17,AB17,Y17,U17,T17,S17,R17)*'1. Standard_Cost'!$B$29</f>
        <v>0</v>
      </c>
      <c r="AF17" s="142">
        <f t="shared" si="11"/>
        <v>0</v>
      </c>
      <c r="AG17" s="141"/>
      <c r="AH17" s="141"/>
      <c r="AI17" s="141"/>
      <c r="AJ17" s="145"/>
      <c r="AK17" s="145"/>
      <c r="AL17" s="145"/>
      <c r="AM17" s="142">
        <f>AG17*'1. Standard_Cost'!$B$25+'Incremental_Cost Year 7'!AH17*'1. Standard_Cost'!$C$25+'Incremental_Cost Year 7'!AI17*'1. Standard_Cost'!$D$25+'Incremental_Cost Year 7'!AJ17+'Incremental_Cost Year 7'!AL17+AK17</f>
        <v>0</v>
      </c>
      <c r="AN17" s="142">
        <f>AM17*'1. Standard_Cost'!$C$29</f>
        <v>0</v>
      </c>
      <c r="AO17" s="160"/>
      <c r="AQ17" s="20">
        <f t="shared" si="12"/>
        <v>0</v>
      </c>
      <c r="AR17" s="20">
        <f t="shared" si="13"/>
        <v>0</v>
      </c>
      <c r="AS17" s="20">
        <f t="shared" si="14"/>
        <v>0</v>
      </c>
      <c r="AT17" s="20">
        <f t="shared" si="15"/>
        <v>0</v>
      </c>
      <c r="AU17" s="24">
        <f t="shared" si="16"/>
        <v>0</v>
      </c>
      <c r="AV17" s="24"/>
      <c r="AW17" s="24"/>
      <c r="AX17" s="24"/>
      <c r="AY17" s="24"/>
      <c r="AZ17" s="24"/>
      <c r="BA17" s="24"/>
      <c r="BB17" s="25">
        <f t="shared" si="9"/>
        <v>0</v>
      </c>
    </row>
    <row r="18" spans="1:54" ht="42" customHeight="1" outlineLevel="2">
      <c r="A18" s="132"/>
      <c r="B18" s="136"/>
      <c r="C18" s="38"/>
      <c r="D18" s="84"/>
      <c r="E18" s="84"/>
      <c r="F18" s="84"/>
      <c r="G18" s="83"/>
      <c r="H18" s="209" t="s">
        <v>550</v>
      </c>
      <c r="I18" s="138"/>
      <c r="J18" s="139"/>
      <c r="K18" s="139"/>
      <c r="L18" s="140" t="str">
        <f>IF(I18&lt;&gt;0,((VLOOKUP(I18,'1. Standard_Cost'!$B$4:$D$9,2)+VLOOKUP(I18,'1. Standard_Cost'!$B$4:$D$9,3))*J18*K18),"0")</f>
        <v>0</v>
      </c>
      <c r="M18" s="175">
        <f>L18*'1. Standard_Cost'!$F$4</f>
        <v>0</v>
      </c>
      <c r="N18" s="141">
        <v>0</v>
      </c>
      <c r="O18" s="141">
        <v>0</v>
      </c>
      <c r="P18" s="141">
        <v>0</v>
      </c>
      <c r="Q18" s="141"/>
      <c r="R18" s="142">
        <f>'1. Standard_Cost'!$B$13*N18*P18</f>
        <v>0</v>
      </c>
      <c r="S18" s="142">
        <f>N18*O18*P18*'1. Standard_Cost'!$C$13</f>
        <v>0</v>
      </c>
      <c r="T18" s="142">
        <f>N18*P18*Q18*'1. Standard_Cost'!$D$13</f>
        <v>0</v>
      </c>
      <c r="U18" s="142">
        <f>N18*O18*'1. Standard_Cost'!$E$13</f>
        <v>0</v>
      </c>
      <c r="V18" s="141"/>
      <c r="W18" s="141"/>
      <c r="X18" s="141"/>
      <c r="Y18" s="142">
        <f>+V18*((X18*'1. Standard_Cost'!$B$17)+(W18*X18*'1. Standard_Cost'!$C$17))</f>
        <v>0</v>
      </c>
      <c r="Z18" s="141"/>
      <c r="AA18" s="141"/>
      <c r="AB18" s="142">
        <f>+Z18*'1. Standard_Cost'!$B$21+AA18*'1. Standard_Cost'!$C$21</f>
        <v>0</v>
      </c>
      <c r="AC18" s="143"/>
      <c r="AD18" s="144"/>
      <c r="AE18" s="142">
        <f>SUM(AD18,AC18,AB18,Y18,U18,T18,S18,R18)*'1. Standard_Cost'!$B$29</f>
        <v>0</v>
      </c>
      <c r="AF18" s="142">
        <f t="shared" si="11"/>
        <v>0</v>
      </c>
      <c r="AG18" s="141"/>
      <c r="AH18" s="141"/>
      <c r="AI18" s="141"/>
      <c r="AJ18" s="145"/>
      <c r="AK18" s="145"/>
      <c r="AL18" s="145"/>
      <c r="AM18" s="142">
        <f>AG18*'1. Standard_Cost'!$B$25+'Incremental_Cost Year 7'!AH18*'1. Standard_Cost'!$C$25+'Incremental_Cost Year 7'!AI18*'1. Standard_Cost'!$D$25+'Incremental_Cost Year 7'!AJ18+'Incremental_Cost Year 7'!AL18+AK18</f>
        <v>0</v>
      </c>
      <c r="AN18" s="142">
        <f>AM18*'1. Standard_Cost'!$C$29</f>
        <v>0</v>
      </c>
      <c r="AO18" s="160"/>
      <c r="AQ18" s="20">
        <f t="shared" si="12"/>
        <v>0</v>
      </c>
      <c r="AR18" s="20">
        <f t="shared" si="13"/>
        <v>0</v>
      </c>
      <c r="AS18" s="20">
        <f t="shared" si="14"/>
        <v>0</v>
      </c>
      <c r="AT18" s="20">
        <f t="shared" si="15"/>
        <v>0</v>
      </c>
      <c r="AU18" s="24">
        <f t="shared" si="16"/>
        <v>0</v>
      </c>
      <c r="AV18" s="24"/>
      <c r="AW18" s="24"/>
      <c r="AX18" s="24"/>
      <c r="AY18" s="24"/>
      <c r="AZ18" s="24"/>
      <c r="BA18" s="24"/>
      <c r="BB18" s="25">
        <f t="shared" si="9"/>
        <v>0</v>
      </c>
    </row>
    <row r="19" spans="1:54" ht="30.6" customHeight="1" outlineLevel="2">
      <c r="A19" s="132"/>
      <c r="B19" s="136"/>
      <c r="C19" s="38"/>
      <c r="D19" s="84"/>
      <c r="E19" s="84"/>
      <c r="F19" s="84"/>
      <c r="G19" s="83"/>
      <c r="H19" s="209" t="s">
        <v>554</v>
      </c>
      <c r="I19" s="138"/>
      <c r="J19" s="139"/>
      <c r="K19" s="139"/>
      <c r="L19" s="140" t="str">
        <f>IF(I19&lt;&gt;0,((VLOOKUP(I19,'1. Standard_Cost'!$B$4:$D$9,2)+VLOOKUP(I19,'1. Standard_Cost'!$B$4:$D$9,3))*J19*K19),"0")</f>
        <v>0</v>
      </c>
      <c r="M19" s="175">
        <f>L19*'1. Standard_Cost'!$F$4</f>
        <v>0</v>
      </c>
      <c r="N19" s="141">
        <v>0</v>
      </c>
      <c r="O19" s="141">
        <v>0</v>
      </c>
      <c r="P19" s="141">
        <v>0</v>
      </c>
      <c r="Q19" s="141"/>
      <c r="R19" s="142">
        <f>'1. Standard_Cost'!$B$13*N19*P19</f>
        <v>0</v>
      </c>
      <c r="S19" s="142">
        <f>N19*O19*P19*'1. Standard_Cost'!$C$13</f>
        <v>0</v>
      </c>
      <c r="T19" s="142">
        <f>N19*P19*Q19*'1. Standard_Cost'!$D$13</f>
        <v>0</v>
      </c>
      <c r="U19" s="142">
        <f>N19*O19*'1. Standard_Cost'!$E$13</f>
        <v>0</v>
      </c>
      <c r="V19" s="141"/>
      <c r="W19" s="141"/>
      <c r="X19" s="141"/>
      <c r="Y19" s="142">
        <f>+V19*((X19*'1. Standard_Cost'!$B$17)+(W19*X19*'1. Standard_Cost'!$C$17))</f>
        <v>0</v>
      </c>
      <c r="Z19" s="141"/>
      <c r="AA19" s="141"/>
      <c r="AB19" s="142">
        <f>+Z19*'1. Standard_Cost'!$B$21+AA19*'1. Standard_Cost'!$C$21</f>
        <v>0</v>
      </c>
      <c r="AC19" s="143"/>
      <c r="AD19" s="144"/>
      <c r="AE19" s="142">
        <f>SUM(AD19,AC19,AB19,Y19,U19,T19,S19,R19)*'1. Standard_Cost'!$B$29</f>
        <v>0</v>
      </c>
      <c r="AF19" s="142">
        <f t="shared" si="11"/>
        <v>0</v>
      </c>
      <c r="AG19" s="141"/>
      <c r="AH19" s="141"/>
      <c r="AI19" s="141"/>
      <c r="AJ19" s="145"/>
      <c r="AK19" s="145"/>
      <c r="AL19" s="145"/>
      <c r="AM19" s="142">
        <f>AG19*'1. Standard_Cost'!$B$25+'Incremental_Cost Year 7'!AH19*'1. Standard_Cost'!$C$25+'Incremental_Cost Year 7'!AI19*'1. Standard_Cost'!$D$25+'Incremental_Cost Year 7'!AJ19+'Incremental_Cost Year 7'!AL19+AK19</f>
        <v>0</v>
      </c>
      <c r="AN19" s="142">
        <f>AM19*'1. Standard_Cost'!$C$29</f>
        <v>0</v>
      </c>
      <c r="AO19" s="160"/>
      <c r="AQ19" s="20">
        <f t="shared" si="12"/>
        <v>0</v>
      </c>
      <c r="AR19" s="20">
        <f t="shared" si="13"/>
        <v>0</v>
      </c>
      <c r="AS19" s="20">
        <f t="shared" si="14"/>
        <v>0</v>
      </c>
      <c r="AT19" s="20">
        <f t="shared" si="15"/>
        <v>0</v>
      </c>
      <c r="AU19" s="24">
        <f t="shared" si="16"/>
        <v>0</v>
      </c>
      <c r="AV19" s="24"/>
      <c r="AW19" s="24"/>
      <c r="AX19" s="24"/>
      <c r="AY19" s="24"/>
      <c r="AZ19" s="24"/>
      <c r="BA19" s="24"/>
      <c r="BB19" s="25">
        <f t="shared" si="9"/>
        <v>0</v>
      </c>
    </row>
    <row r="20" spans="1:54" ht="42.6" customHeight="1" outlineLevel="2">
      <c r="A20" s="132"/>
      <c r="B20" s="136"/>
      <c r="C20" s="38"/>
      <c r="D20" s="84"/>
      <c r="E20" s="84"/>
      <c r="F20" s="84"/>
      <c r="G20" s="83"/>
      <c r="H20" s="209" t="s">
        <v>555</v>
      </c>
      <c r="I20" s="138"/>
      <c r="J20" s="139"/>
      <c r="K20" s="139"/>
      <c r="L20" s="140" t="str">
        <f>IF(I20&lt;&gt;0,((VLOOKUP(I20,'1. Standard_Cost'!$B$4:$D$9,2)+VLOOKUP(I20,'1. Standard_Cost'!$B$4:$D$9,3))*J20*K20),"0")</f>
        <v>0</v>
      </c>
      <c r="M20" s="175">
        <f>L20*'1. Standard_Cost'!$F$4</f>
        <v>0</v>
      </c>
      <c r="N20" s="141">
        <v>0</v>
      </c>
      <c r="O20" s="141">
        <v>0</v>
      </c>
      <c r="P20" s="141">
        <v>0</v>
      </c>
      <c r="Q20" s="141">
        <v>0</v>
      </c>
      <c r="R20" s="142">
        <f>'1. Standard_Cost'!$B$13*N20*P20</f>
        <v>0</v>
      </c>
      <c r="S20" s="142">
        <f>N20*O20*P20*'1. Standard_Cost'!$C$13</f>
        <v>0</v>
      </c>
      <c r="T20" s="142">
        <f>N20*P20*Q20*'1. Standard_Cost'!$D$13</f>
        <v>0</v>
      </c>
      <c r="U20" s="142">
        <f>N20*O20*'1. Standard_Cost'!$F$13</f>
        <v>0</v>
      </c>
      <c r="V20" s="141"/>
      <c r="W20" s="141"/>
      <c r="X20" s="141"/>
      <c r="Y20" s="142">
        <f>+V20*((X20*'1. Standard_Cost'!$B$17)+(W20*X20*'1. Standard_Cost'!$C$17))</f>
        <v>0</v>
      </c>
      <c r="Z20" s="141"/>
      <c r="AA20" s="141">
        <v>0</v>
      </c>
      <c r="AB20" s="142">
        <f>+Z20*'1. Standard_Cost'!$B$21+AA20*'1. Standard_Cost'!$C$21</f>
        <v>0</v>
      </c>
      <c r="AC20" s="143"/>
      <c r="AD20" s="144"/>
      <c r="AE20" s="142">
        <f>SUM(AD20,AC20,AB20,Y20,U20,T20,S20,R20)*'1. Standard_Cost'!$B$29</f>
        <v>0</v>
      </c>
      <c r="AF20" s="142">
        <f t="shared" si="11"/>
        <v>0</v>
      </c>
      <c r="AG20" s="141"/>
      <c r="AH20" s="141"/>
      <c r="AI20" s="141"/>
      <c r="AJ20" s="145"/>
      <c r="AK20" s="145"/>
      <c r="AL20" s="145"/>
      <c r="AM20" s="142">
        <f>AG20*'1. Standard_Cost'!$B$25+'Incremental_Cost Year 7'!AH20*'1. Standard_Cost'!$C$25+'Incremental_Cost Year 7'!AI20*'1. Standard_Cost'!$D$25+'Incremental_Cost Year 7'!AJ20+'Incremental_Cost Year 7'!AL20+AK20</f>
        <v>0</v>
      </c>
      <c r="AN20" s="142">
        <f>AM20*'1. Standard_Cost'!$C$29</f>
        <v>0</v>
      </c>
      <c r="AO20" s="160"/>
      <c r="AQ20" s="20">
        <f t="shared" si="12"/>
        <v>0</v>
      </c>
      <c r="AR20" s="20">
        <f t="shared" si="13"/>
        <v>0</v>
      </c>
      <c r="AS20" s="20">
        <f t="shared" si="14"/>
        <v>0</v>
      </c>
      <c r="AT20" s="20">
        <f t="shared" si="15"/>
        <v>0</v>
      </c>
      <c r="AU20" s="24"/>
      <c r="AV20" s="24"/>
      <c r="AW20" s="24"/>
      <c r="AX20" s="24"/>
      <c r="AY20" s="24"/>
      <c r="AZ20" s="24"/>
      <c r="BA20" s="24"/>
      <c r="BB20" s="25">
        <f t="shared" si="9"/>
        <v>0</v>
      </c>
    </row>
    <row r="21" spans="1:54" ht="39" customHeight="1" outlineLevel="1">
      <c r="A21" s="132"/>
      <c r="B21" s="136"/>
      <c r="C21" s="38"/>
      <c r="D21" s="84"/>
      <c r="E21" s="84"/>
      <c r="F21" s="84"/>
      <c r="G21" s="83"/>
      <c r="H21" s="209" t="s">
        <v>556</v>
      </c>
      <c r="I21" s="138"/>
      <c r="J21" s="139"/>
      <c r="K21" s="139"/>
      <c r="L21" s="140" t="str">
        <f>IF(I21&lt;&gt;0,((VLOOKUP(I21,'1. Standard_Cost'!$B$4:$D$9,2)+VLOOKUP(I21,'1. Standard_Cost'!$B$4:$D$9,3))*J21*K21),"0")</f>
        <v>0</v>
      </c>
      <c r="M21" s="175">
        <f>L21*'1. Standard_Cost'!$F$4</f>
        <v>0</v>
      </c>
      <c r="N21" s="141">
        <v>0</v>
      </c>
      <c r="O21" s="141">
        <v>0</v>
      </c>
      <c r="P21" s="141">
        <v>0</v>
      </c>
      <c r="Q21" s="141"/>
      <c r="R21" s="142">
        <f>'1. Standard_Cost'!$B$13*N21*P21</f>
        <v>0</v>
      </c>
      <c r="S21" s="142">
        <f>N21*O21*P21*'1. Standard_Cost'!$C$13</f>
        <v>0</v>
      </c>
      <c r="T21" s="142">
        <f>N21*P21*Q21*'1. Standard_Cost'!$D$13</f>
        <v>0</v>
      </c>
      <c r="U21" s="142">
        <f>N21*O21*'1. Standard_Cost'!$E$13</f>
        <v>0</v>
      </c>
      <c r="V21" s="141"/>
      <c r="W21" s="141"/>
      <c r="X21" s="141"/>
      <c r="Y21" s="142">
        <f>+V21*((X21*'1. Standard_Cost'!$B$17)+(W21*X21*'1. Standard_Cost'!$C$17))</f>
        <v>0</v>
      </c>
      <c r="Z21" s="141"/>
      <c r="AA21" s="141">
        <v>0</v>
      </c>
      <c r="AB21" s="142">
        <f>+Z21*'1. Standard_Cost'!$B$21+AA21*'1. Standard_Cost'!$C$21</f>
        <v>0</v>
      </c>
      <c r="AC21" s="143"/>
      <c r="AD21" s="144"/>
      <c r="AE21" s="142">
        <f>SUM(AD21,AC21,AB21,Y21,U21,T21,S21,R21)*'1. Standard_Cost'!$B$29</f>
        <v>0</v>
      </c>
      <c r="AF21" s="142">
        <f t="shared" si="11"/>
        <v>0</v>
      </c>
      <c r="AG21" s="141"/>
      <c r="AH21" s="141"/>
      <c r="AI21" s="141"/>
      <c r="AJ21" s="145"/>
      <c r="AK21" s="145"/>
      <c r="AL21" s="145"/>
      <c r="AM21" s="142">
        <f>AG21*'1. Standard_Cost'!$B$25+'Incremental_Cost Year 7'!AH21*'1. Standard_Cost'!$C$25+'Incremental_Cost Year 7'!AI21*'1. Standard_Cost'!$D$25+'Incremental_Cost Year 7'!AJ21+'Incremental_Cost Year 7'!AL21+AK21</f>
        <v>0</v>
      </c>
      <c r="AN21" s="142">
        <f>AM21*'1. Standard_Cost'!$C$29</f>
        <v>0</v>
      </c>
      <c r="AO21" s="160"/>
      <c r="AQ21" s="20">
        <f t="shared" si="12"/>
        <v>0</v>
      </c>
      <c r="AR21" s="20">
        <f t="shared" si="13"/>
        <v>0</v>
      </c>
      <c r="AS21" s="20">
        <f t="shared" si="14"/>
        <v>0</v>
      </c>
      <c r="AT21" s="20">
        <f t="shared" si="15"/>
        <v>0</v>
      </c>
      <c r="AU21" s="24">
        <f t="shared" si="16"/>
        <v>0</v>
      </c>
      <c r="AV21" s="24"/>
      <c r="AW21" s="24"/>
      <c r="AX21" s="24"/>
      <c r="AY21" s="24"/>
      <c r="AZ21" s="24"/>
      <c r="BA21" s="24"/>
      <c r="BB21" s="25">
        <f t="shared" si="9"/>
        <v>0</v>
      </c>
    </row>
    <row r="22" spans="1:54" ht="26.4" customHeight="1">
      <c r="A22" s="132"/>
      <c r="B22" s="136"/>
      <c r="C22" s="38"/>
      <c r="D22" s="84"/>
      <c r="E22" s="84"/>
      <c r="F22" s="84"/>
      <c r="G22" s="83"/>
      <c r="H22" s="209" t="s">
        <v>551</v>
      </c>
      <c r="I22" s="138"/>
      <c r="J22" s="139"/>
      <c r="K22" s="139"/>
      <c r="L22" s="140" t="str">
        <f>IF(I22&lt;&gt;0,((VLOOKUP(I22,'1. Standard_Cost'!$B$4:$D$9,2)+VLOOKUP(I22,'1. Standard_Cost'!$B$4:$D$9,3))*J22*K22),"0")</f>
        <v>0</v>
      </c>
      <c r="M22" s="175">
        <f>L22*'1. Standard_Cost'!$F$4</f>
        <v>0</v>
      </c>
      <c r="N22" s="141">
        <v>0</v>
      </c>
      <c r="O22" s="141">
        <v>0</v>
      </c>
      <c r="P22" s="141">
        <v>0</v>
      </c>
      <c r="Q22" s="141"/>
      <c r="R22" s="142">
        <f>'1. Standard_Cost'!$B$13*N22*P22</f>
        <v>0</v>
      </c>
      <c r="S22" s="142">
        <f>N22*O22*P22*'1. Standard_Cost'!$C$13</f>
        <v>0</v>
      </c>
      <c r="T22" s="142">
        <f>N22*P22*Q22*'1. Standard_Cost'!$D$13</f>
        <v>0</v>
      </c>
      <c r="U22" s="142">
        <f>N22*O22*'1. Standard_Cost'!$E$13</f>
        <v>0</v>
      </c>
      <c r="V22" s="141"/>
      <c r="W22" s="141"/>
      <c r="X22" s="141"/>
      <c r="Y22" s="142">
        <f>+V22*((X22*'1. Standard_Cost'!$B$17)+(W22*X22*'1. Standard_Cost'!$C$17))</f>
        <v>0</v>
      </c>
      <c r="Z22" s="141"/>
      <c r="AA22" s="141"/>
      <c r="AB22" s="142">
        <f>+Z22*'1. Standard_Cost'!$B$21+AA22*'1. Standard_Cost'!$C$21</f>
        <v>0</v>
      </c>
      <c r="AC22" s="143">
        <v>0</v>
      </c>
      <c r="AD22" s="144"/>
      <c r="AE22" s="142">
        <f>SUM(AD22,AC22,AB22,Y22,U22,T22,S22,R22)*'1. Standard_Cost'!$B$29</f>
        <v>0</v>
      </c>
      <c r="AF22" s="142">
        <f t="shared" si="11"/>
        <v>0</v>
      </c>
      <c r="AG22" s="141"/>
      <c r="AH22" s="141"/>
      <c r="AI22" s="141"/>
      <c r="AJ22" s="145"/>
      <c r="AK22" s="145"/>
      <c r="AL22" s="145"/>
      <c r="AM22" s="142">
        <f>AG22*'1. Standard_Cost'!$B$25+'Incremental_Cost Year 7'!AH22*'1. Standard_Cost'!$C$25+'Incremental_Cost Year 7'!AI22*'1. Standard_Cost'!$D$25+'Incremental_Cost Year 7'!AJ22+'Incremental_Cost Year 7'!AL22+AK22</f>
        <v>0</v>
      </c>
      <c r="AN22" s="142">
        <f>AM22*'1. Standard_Cost'!$C$29</f>
        <v>0</v>
      </c>
      <c r="AO22" s="160"/>
      <c r="AQ22" s="20">
        <f t="shared" si="12"/>
        <v>0</v>
      </c>
      <c r="AR22" s="20">
        <f t="shared" si="13"/>
        <v>0</v>
      </c>
      <c r="AS22" s="20">
        <f t="shared" si="14"/>
        <v>0</v>
      </c>
      <c r="AT22" s="20">
        <f t="shared" si="15"/>
        <v>0</v>
      </c>
      <c r="AU22" s="24">
        <f t="shared" si="16"/>
        <v>0</v>
      </c>
      <c r="AV22" s="24"/>
      <c r="AW22" s="24"/>
      <c r="AX22" s="24"/>
      <c r="AY22" s="24"/>
      <c r="AZ22" s="24"/>
      <c r="BA22" s="24"/>
      <c r="BB22" s="25">
        <f t="shared" si="9"/>
        <v>0</v>
      </c>
    </row>
    <row r="23" spans="1:54" ht="40.950000000000003" customHeight="1" outlineLevel="2">
      <c r="A23" s="132"/>
      <c r="B23" s="136"/>
      <c r="C23" s="38"/>
      <c r="D23" s="84"/>
      <c r="E23" s="84"/>
      <c r="F23" s="84"/>
      <c r="G23" s="83"/>
      <c r="H23" s="209" t="s">
        <v>557</v>
      </c>
      <c r="I23" s="138"/>
      <c r="J23" s="139"/>
      <c r="K23" s="139"/>
      <c r="L23" s="140" t="str">
        <f>IF(I23&lt;&gt;0,((VLOOKUP(I23,'1. Standard_Cost'!$B$4:$D$9,2)+VLOOKUP(I23,'1. Standard_Cost'!$B$4:$D$9,3))*J23*K23),"0")</f>
        <v>0</v>
      </c>
      <c r="M23" s="175">
        <f>L23*'1. Standard_Cost'!$F$4</f>
        <v>0</v>
      </c>
      <c r="N23" s="141">
        <v>0</v>
      </c>
      <c r="O23" s="141">
        <v>0</v>
      </c>
      <c r="P23" s="141">
        <v>0</v>
      </c>
      <c r="Q23" s="141"/>
      <c r="R23" s="142">
        <f>'1. Standard_Cost'!$B$13*N23*P23</f>
        <v>0</v>
      </c>
      <c r="S23" s="142">
        <f>N23*O23*P23*'1. Standard_Cost'!$C$13</f>
        <v>0</v>
      </c>
      <c r="T23" s="142">
        <f>N23*P23*Q23*'1. Standard_Cost'!$D$13</f>
        <v>0</v>
      </c>
      <c r="U23" s="142">
        <f>N23*O23*'1. Standard_Cost'!$E$13</f>
        <v>0</v>
      </c>
      <c r="V23" s="141"/>
      <c r="W23" s="141"/>
      <c r="X23" s="141"/>
      <c r="Y23" s="142">
        <f>+V23*((X23*'1. Standard_Cost'!$B$17)+(W23*X23*'1. Standard_Cost'!$C$17))</f>
        <v>0</v>
      </c>
      <c r="Z23" s="141"/>
      <c r="AA23" s="141"/>
      <c r="AB23" s="142">
        <f>+Z23*'1. Standard_Cost'!$B$21+AA23*'1. Standard_Cost'!$C$21</f>
        <v>0</v>
      </c>
      <c r="AC23" s="143"/>
      <c r="AD23" s="144"/>
      <c r="AE23" s="142">
        <f>SUM(AD23,AC23,AB23,Y23,U23,T23,S23,R23)*'1. Standard_Cost'!$B$29</f>
        <v>0</v>
      </c>
      <c r="AF23" s="142">
        <f t="shared" si="11"/>
        <v>0</v>
      </c>
      <c r="AG23" s="141"/>
      <c r="AH23" s="141"/>
      <c r="AI23" s="141"/>
      <c r="AJ23" s="145"/>
      <c r="AK23" s="145"/>
      <c r="AL23" s="145"/>
      <c r="AM23" s="142">
        <f>AG23*'1. Standard_Cost'!$B$25+'Incremental_Cost Year 7'!AH23*'1. Standard_Cost'!$C$25+'Incremental_Cost Year 7'!AI23*'1. Standard_Cost'!$D$25+'Incremental_Cost Year 7'!AJ23+'Incremental_Cost Year 7'!AL23+AK23</f>
        <v>0</v>
      </c>
      <c r="AN23" s="142">
        <f>AM23*'1. Standard_Cost'!$C$29</f>
        <v>0</v>
      </c>
      <c r="AO23" s="160"/>
      <c r="AQ23" s="20">
        <f t="shared" si="12"/>
        <v>0</v>
      </c>
      <c r="AR23" s="20">
        <f t="shared" si="13"/>
        <v>0</v>
      </c>
      <c r="AS23" s="20">
        <f t="shared" si="14"/>
        <v>0</v>
      </c>
      <c r="AT23" s="20">
        <f t="shared" si="15"/>
        <v>0</v>
      </c>
      <c r="AU23" s="24">
        <f t="shared" si="16"/>
        <v>0</v>
      </c>
      <c r="AV23" s="24"/>
      <c r="AW23" s="24"/>
      <c r="AX23" s="24"/>
      <c r="AY23" s="24"/>
      <c r="AZ23" s="24"/>
      <c r="BA23" s="24"/>
      <c r="BB23" s="25">
        <f t="shared" si="9"/>
        <v>0</v>
      </c>
    </row>
    <row r="24" spans="1:54" ht="181.95" customHeight="1" outlineLevel="2">
      <c r="A24" s="132"/>
      <c r="B24" s="136"/>
      <c r="C24" s="38"/>
      <c r="D24" s="84"/>
      <c r="E24" s="84"/>
      <c r="F24" s="84"/>
      <c r="G24" s="83"/>
      <c r="H24" s="209" t="s">
        <v>559</v>
      </c>
      <c r="I24" s="138"/>
      <c r="J24" s="139"/>
      <c r="K24" s="139"/>
      <c r="L24" s="140" t="str">
        <f>IF(I24&lt;&gt;0,((VLOOKUP(I24,'1. Standard_Cost'!$B$4:$D$9,2)+VLOOKUP(I24,'1. Standard_Cost'!$B$4:$D$9,3))*J24*K24),"0")</f>
        <v>0</v>
      </c>
      <c r="M24" s="140">
        <f>L24*'1. Standard_Cost'!$F$4</f>
        <v>0</v>
      </c>
      <c r="N24" s="141">
        <v>10</v>
      </c>
      <c r="O24" s="141">
        <v>2</v>
      </c>
      <c r="P24" s="141">
        <v>20</v>
      </c>
      <c r="Q24" s="141"/>
      <c r="R24" s="142">
        <f>'1. Standard_Cost'!$B$13*N24*P24</f>
        <v>400000</v>
      </c>
      <c r="S24" s="142">
        <f>N24*O24*P24*'1. Standard_Cost'!$C$13</f>
        <v>600000</v>
      </c>
      <c r="T24" s="142">
        <f>N24*P24*Q24*'1. Standard_Cost'!$D$13</f>
        <v>0</v>
      </c>
      <c r="U24" s="142">
        <f>N24*O24*'1. Standard_Cost'!$F$13</f>
        <v>0</v>
      </c>
      <c r="V24" s="141"/>
      <c r="W24" s="141"/>
      <c r="X24" s="141"/>
      <c r="Y24" s="142">
        <f>+V24*((X24*'1. Standard_Cost'!$B$17)+(W24*X24*'1. Standard_Cost'!$C$17))</f>
        <v>0</v>
      </c>
      <c r="Z24" s="141"/>
      <c r="AA24" s="141">
        <f>10*2+2</f>
        <v>22</v>
      </c>
      <c r="AB24" s="142">
        <f>+Z24*'1. Standard_Cost'!$B$21+AA24*'1. Standard_Cost'!$C$21</f>
        <v>418000</v>
      </c>
      <c r="AC24" s="143">
        <f>250*200</f>
        <v>50000</v>
      </c>
      <c r="AD24" s="144"/>
      <c r="AE24" s="142">
        <f>SUM(AD24,AC24,AB24,Y24,U24,T24,S24,R24)*'1. Standard_Cost'!$B$29</f>
        <v>293600</v>
      </c>
      <c r="AF24" s="142">
        <f t="shared" si="11"/>
        <v>1761600</v>
      </c>
      <c r="AG24" s="141"/>
      <c r="AH24" s="141"/>
      <c r="AI24" s="141"/>
      <c r="AJ24" s="145"/>
      <c r="AK24" s="145"/>
      <c r="AL24" s="145"/>
      <c r="AM24" s="142">
        <f>AG24*'1. Standard_Cost'!$B$25+'Incremental_Cost Year 7'!AH24*'1. Standard_Cost'!$C$25+'Incremental_Cost Year 7'!AI24*'1. Standard_Cost'!$D$25+'Incremental_Cost Year 7'!AJ24+'Incremental_Cost Year 7'!AL24+AK24</f>
        <v>0</v>
      </c>
      <c r="AN24" s="142">
        <f>AM24*'1. Standard_Cost'!$C$29</f>
        <v>0</v>
      </c>
      <c r="AO24" s="160"/>
      <c r="AQ24" s="20">
        <f t="shared" si="12"/>
        <v>0</v>
      </c>
      <c r="AR24" s="20">
        <f t="shared" si="13"/>
        <v>1761600</v>
      </c>
      <c r="AS24" s="20">
        <f t="shared" si="14"/>
        <v>0</v>
      </c>
      <c r="AT24" s="20">
        <f t="shared" si="15"/>
        <v>1761600</v>
      </c>
      <c r="AU24" s="24">
        <v>0</v>
      </c>
      <c r="AV24" s="24"/>
      <c r="AW24" s="24"/>
      <c r="AX24" s="24"/>
      <c r="AY24" s="24"/>
      <c r="AZ24" s="24">
        <v>1761600</v>
      </c>
      <c r="BA24" s="24"/>
      <c r="BB24" s="25">
        <f t="shared" si="9"/>
        <v>0</v>
      </c>
    </row>
    <row r="25" spans="1:54" ht="99" customHeight="1" outlineLevel="2">
      <c r="A25" s="132"/>
      <c r="B25" s="136"/>
      <c r="C25" s="38"/>
      <c r="D25" s="84"/>
      <c r="E25" s="84"/>
      <c r="F25" s="84"/>
      <c r="G25" s="83"/>
      <c r="H25" s="209" t="s">
        <v>547</v>
      </c>
      <c r="I25" s="138"/>
      <c r="J25" s="185"/>
      <c r="K25" s="185"/>
      <c r="L25" s="140"/>
      <c r="M25" s="140">
        <f>L25*'1. Standard_Cost'!$F$4</f>
        <v>0</v>
      </c>
      <c r="N25" s="141"/>
      <c r="O25" s="141"/>
      <c r="P25" s="141"/>
      <c r="Q25" s="141"/>
      <c r="R25" s="142">
        <f>'1. Standard_Cost'!$B$13*N25*P25</f>
        <v>0</v>
      </c>
      <c r="S25" s="142">
        <f>N25*O25*P25*'1. Standard_Cost'!$C$13</f>
        <v>0</v>
      </c>
      <c r="T25" s="142">
        <f>N25*P25*Q25*'1. Standard_Cost'!$D$13</f>
        <v>0</v>
      </c>
      <c r="U25" s="142">
        <f>N25*O25*'1. Standard_Cost'!$E$13</f>
        <v>0</v>
      </c>
      <c r="V25" s="141"/>
      <c r="W25" s="141"/>
      <c r="X25" s="141"/>
      <c r="Y25" s="142">
        <f>+V25*((X25*'1. Standard_Cost'!$B$17)+(W25*X25*'1. Standard_Cost'!$C$17))</f>
        <v>0</v>
      </c>
      <c r="Z25" s="141"/>
      <c r="AA25" s="141"/>
      <c r="AB25" s="142">
        <f>+Z25*'1. Standard_Cost'!$B$21+AA25*'1. Standard_Cost'!$C$21</f>
        <v>0</v>
      </c>
      <c r="AC25" s="143"/>
      <c r="AD25" s="144"/>
      <c r="AE25" s="142">
        <f>SUM(AD25,AC25,AB25,Y25,U25,T25,S25,R25)*'1. Standard_Cost'!$B$29</f>
        <v>0</v>
      </c>
      <c r="AF25" s="142">
        <f t="shared" si="11"/>
        <v>0</v>
      </c>
      <c r="AG25" s="141"/>
      <c r="AH25" s="141"/>
      <c r="AI25" s="141"/>
      <c r="AJ25" s="145"/>
      <c r="AK25" s="145"/>
      <c r="AL25" s="145"/>
      <c r="AM25" s="142">
        <f>AG25*'1. Standard_Cost'!$B$25+'Incremental_Cost Year 7'!AH25*'1. Standard_Cost'!$C$25+'Incremental_Cost Year 7'!AI25*'1. Standard_Cost'!$D$25+'Incremental_Cost Year 7'!AJ25+'Incremental_Cost Year 7'!AL25+AK25</f>
        <v>0</v>
      </c>
      <c r="AN25" s="142">
        <f>AM25*'1. Standard_Cost'!$C$29</f>
        <v>0</v>
      </c>
      <c r="AO25" s="160"/>
      <c r="AQ25" s="20">
        <f t="shared" si="12"/>
        <v>0</v>
      </c>
      <c r="AR25" s="20">
        <f t="shared" si="13"/>
        <v>0</v>
      </c>
      <c r="AS25" s="20">
        <f t="shared" si="14"/>
        <v>0</v>
      </c>
      <c r="AT25" s="20">
        <f t="shared" si="15"/>
        <v>0</v>
      </c>
      <c r="AU25" s="24">
        <f t="shared" ref="AU25:AU29" si="17">AT25</f>
        <v>0</v>
      </c>
      <c r="AV25" s="24"/>
      <c r="AW25" s="24"/>
      <c r="AX25" s="24"/>
      <c r="AY25" s="24"/>
      <c r="AZ25" s="24"/>
      <c r="BA25" s="24"/>
      <c r="BB25" s="25">
        <f t="shared" si="9"/>
        <v>0</v>
      </c>
    </row>
    <row r="26" spans="1:54" ht="34.200000000000003" customHeight="1" outlineLevel="2">
      <c r="A26" s="132"/>
      <c r="B26" s="136"/>
      <c r="C26" s="38"/>
      <c r="D26" s="84"/>
      <c r="E26" s="84"/>
      <c r="F26" s="84"/>
      <c r="G26" s="83"/>
      <c r="H26" s="209" t="s">
        <v>544</v>
      </c>
      <c r="I26" s="138" t="s">
        <v>4</v>
      </c>
      <c r="J26" s="185">
        <v>6</v>
      </c>
      <c r="K26" s="185">
        <v>1</v>
      </c>
      <c r="L26" s="140">
        <f>IF(I26&lt;&gt;0,((VLOOKUP(I26,'1. Standard_Cost'!$B$4:$D$9,2)+VLOOKUP(I26,'1. Standard_Cost'!$B$4:$D$9,3))*J26*K26),"0")</f>
        <v>484500</v>
      </c>
      <c r="M26" s="140">
        <f>L26*'1. Standard_Cost'!$F$4</f>
        <v>80911.5</v>
      </c>
      <c r="N26" s="141"/>
      <c r="O26" s="141"/>
      <c r="P26" s="141"/>
      <c r="Q26" s="141"/>
      <c r="R26" s="142">
        <f>'1. Standard_Cost'!$B$13*N26*P26</f>
        <v>0</v>
      </c>
      <c r="S26" s="142">
        <f>N26*O26*P26*'1. Standard_Cost'!$C$13</f>
        <v>0</v>
      </c>
      <c r="T26" s="142">
        <f>N26*P26*Q26*'1. Standard_Cost'!$D$13</f>
        <v>0</v>
      </c>
      <c r="U26" s="142">
        <f>N26*O26*'1. Standard_Cost'!$E$13</f>
        <v>0</v>
      </c>
      <c r="V26" s="141"/>
      <c r="W26" s="141"/>
      <c r="X26" s="141"/>
      <c r="Y26" s="142">
        <f>+V26*((X26*'1. Standard_Cost'!$B$17)+(W26*X26*'1. Standard_Cost'!$C$17))</f>
        <v>0</v>
      </c>
      <c r="Z26" s="141"/>
      <c r="AA26" s="141"/>
      <c r="AB26" s="142">
        <f>+Z26*'1. Standard_Cost'!$B$21+AA26*'1. Standard_Cost'!$C$21</f>
        <v>0</v>
      </c>
      <c r="AC26" s="143">
        <f>40*1500</f>
        <v>60000</v>
      </c>
      <c r="AD26" s="144"/>
      <c r="AE26" s="142">
        <f>SUM(AD26,AC26,AB26,Y26,U26,T26,S26,R26)*'1. Standard_Cost'!$B$29</f>
        <v>12000</v>
      </c>
      <c r="AF26" s="142">
        <f t="shared" si="11"/>
        <v>72000</v>
      </c>
      <c r="AG26" s="141"/>
      <c r="AH26" s="141"/>
      <c r="AI26" s="141"/>
      <c r="AJ26" s="145"/>
      <c r="AK26" s="145"/>
      <c r="AL26" s="145"/>
      <c r="AM26" s="142">
        <f>AG26*'1. Standard_Cost'!$B$25+'Incremental_Cost Year 7'!AH26*'1. Standard_Cost'!$C$25+'Incremental_Cost Year 7'!AI26*'1. Standard_Cost'!$D$25+'Incremental_Cost Year 7'!AJ26+'Incremental_Cost Year 7'!AL26+AK26</f>
        <v>0</v>
      </c>
      <c r="AN26" s="142">
        <f>AM26*'1. Standard_Cost'!$C$29</f>
        <v>0</v>
      </c>
      <c r="AO26" s="160"/>
      <c r="AQ26" s="20">
        <f t="shared" si="12"/>
        <v>565411.5</v>
      </c>
      <c r="AR26" s="20">
        <f t="shared" si="13"/>
        <v>72000</v>
      </c>
      <c r="AS26" s="20">
        <f t="shared" si="14"/>
        <v>0</v>
      </c>
      <c r="AT26" s="20">
        <f t="shared" si="15"/>
        <v>637411.5</v>
      </c>
      <c r="AU26" s="24">
        <f t="shared" si="17"/>
        <v>637411.5</v>
      </c>
      <c r="AV26" s="24"/>
      <c r="AW26" s="24"/>
      <c r="AX26" s="24"/>
      <c r="AY26" s="24"/>
      <c r="AZ26" s="24"/>
      <c r="BA26" s="24"/>
      <c r="BB26" s="25">
        <f t="shared" si="9"/>
        <v>0</v>
      </c>
    </row>
    <row r="27" spans="1:54" ht="27" customHeight="1" outlineLevel="1">
      <c r="A27" s="132"/>
      <c r="B27" s="136"/>
      <c r="C27" s="38"/>
      <c r="D27" s="84"/>
      <c r="E27" s="84"/>
      <c r="F27" s="84"/>
      <c r="G27" s="83"/>
      <c r="H27" s="209" t="s">
        <v>545</v>
      </c>
      <c r="I27" s="138" t="s">
        <v>4</v>
      </c>
      <c r="J27" s="185">
        <v>3</v>
      </c>
      <c r="K27" s="185">
        <v>1</v>
      </c>
      <c r="L27" s="140">
        <f>IF(I27&lt;&gt;0,((VLOOKUP(I27,'1. Standard_Cost'!$B$4:$D$9,2)+VLOOKUP(I27,'1. Standard_Cost'!$B$4:$D$9,3))*J27*K27),"0")</f>
        <v>242250</v>
      </c>
      <c r="M27" s="140">
        <f>L27*'1. Standard_Cost'!$F$4</f>
        <v>40455.75</v>
      </c>
      <c r="N27" s="141"/>
      <c r="O27" s="141"/>
      <c r="P27" s="141"/>
      <c r="Q27" s="141"/>
      <c r="R27" s="142">
        <f>'1. Standard_Cost'!$B$13*N27*P27</f>
        <v>0</v>
      </c>
      <c r="S27" s="142">
        <f>N27*O27*P27*'1. Standard_Cost'!$C$13</f>
        <v>0</v>
      </c>
      <c r="T27" s="142">
        <f>N27*P27*Q27*'1. Standard_Cost'!$D$13</f>
        <v>0</v>
      </c>
      <c r="U27" s="142">
        <f>N27*O27*'1. Standard_Cost'!$E$13</f>
        <v>0</v>
      </c>
      <c r="V27" s="141"/>
      <c r="W27" s="141"/>
      <c r="X27" s="141"/>
      <c r="Y27" s="142">
        <f>+V27*((X27*'1. Standard_Cost'!$B$17)+(W27*X27*'1. Standard_Cost'!$C$17))</f>
        <v>0</v>
      </c>
      <c r="Z27" s="141"/>
      <c r="AA27" s="141"/>
      <c r="AB27" s="142">
        <f>+Z27*'1. Standard_Cost'!$B$21+AA27*'1. Standard_Cost'!$C$21</f>
        <v>0</v>
      </c>
      <c r="AC27" s="143">
        <f>40*1500</f>
        <v>60000</v>
      </c>
      <c r="AD27" s="144"/>
      <c r="AE27" s="142">
        <f>SUM(AD27,AC27,AB27,Y27,U27,T27,S27,R27)*'1. Standard_Cost'!$B$29</f>
        <v>12000</v>
      </c>
      <c r="AF27" s="142">
        <f t="shared" si="11"/>
        <v>72000</v>
      </c>
      <c r="AG27" s="141"/>
      <c r="AH27" s="141"/>
      <c r="AI27" s="141"/>
      <c r="AJ27" s="145"/>
      <c r="AK27" s="145"/>
      <c r="AL27" s="145"/>
      <c r="AM27" s="142">
        <f>AG27*'1. Standard_Cost'!$B$25+'Incremental_Cost Year 7'!AH27*'1. Standard_Cost'!$C$25+'Incremental_Cost Year 7'!AI27*'1. Standard_Cost'!$D$25+'Incremental_Cost Year 7'!AJ27+'Incremental_Cost Year 7'!AL27+AK27</f>
        <v>0</v>
      </c>
      <c r="AN27" s="142">
        <f>AM27*'1. Standard_Cost'!$C$29</f>
        <v>0</v>
      </c>
      <c r="AO27" s="160"/>
      <c r="AQ27" s="20">
        <f t="shared" si="12"/>
        <v>282705.75</v>
      </c>
      <c r="AR27" s="20">
        <f t="shared" si="13"/>
        <v>72000</v>
      </c>
      <c r="AS27" s="20">
        <f t="shared" si="14"/>
        <v>0</v>
      </c>
      <c r="AT27" s="20">
        <f t="shared" si="15"/>
        <v>354705.75</v>
      </c>
      <c r="AU27" s="24">
        <f t="shared" si="17"/>
        <v>354705.75</v>
      </c>
      <c r="AV27" s="24"/>
      <c r="AW27" s="24"/>
      <c r="AX27" s="24"/>
      <c r="AY27" s="24"/>
      <c r="AZ27" s="24"/>
      <c r="BA27" s="24"/>
      <c r="BB27" s="25">
        <f t="shared" si="9"/>
        <v>0</v>
      </c>
    </row>
    <row r="28" spans="1:54" ht="30.6" customHeight="1" outlineLevel="2">
      <c r="A28" s="132"/>
      <c r="B28" s="136"/>
      <c r="C28" s="38"/>
      <c r="D28" s="84"/>
      <c r="E28" s="84"/>
      <c r="F28" s="84"/>
      <c r="G28" s="83"/>
      <c r="H28" s="209" t="s">
        <v>546</v>
      </c>
      <c r="I28" s="138"/>
      <c r="J28" s="185"/>
      <c r="K28" s="185"/>
      <c r="L28" s="140" t="str">
        <f>IF(I28&lt;&gt;0,((VLOOKUP(I28,'1. Standard_Cost'!$B$4:$D$9,2)+VLOOKUP(I28,'1. Standard_Cost'!$B$4:$D$9,3))*J28*K28),"0")</f>
        <v>0</v>
      </c>
      <c r="M28" s="140">
        <f>L28*'1. Standard_Cost'!$F$4</f>
        <v>0</v>
      </c>
      <c r="N28" s="141"/>
      <c r="O28" s="141"/>
      <c r="P28" s="141"/>
      <c r="Q28" s="141"/>
      <c r="R28" s="142">
        <f>'1. Standard_Cost'!$B$13*N28*P28</f>
        <v>0</v>
      </c>
      <c r="S28" s="142">
        <f>N28*O28*P28*'1. Standard_Cost'!$C$13</f>
        <v>0</v>
      </c>
      <c r="T28" s="142">
        <f>N28*P28*Q28*'1. Standard_Cost'!$D$13</f>
        <v>0</v>
      </c>
      <c r="U28" s="142">
        <f>N28*O28*'1. Standard_Cost'!$E$13</f>
        <v>0</v>
      </c>
      <c r="V28" s="141"/>
      <c r="W28" s="141"/>
      <c r="X28" s="141"/>
      <c r="Y28" s="142">
        <f>+V28*((X28*'1. Standard_Cost'!$B$17)+(W28*X28*'1. Standard_Cost'!$C$17))</f>
        <v>0</v>
      </c>
      <c r="Z28" s="141"/>
      <c r="AA28" s="141"/>
      <c r="AB28" s="142">
        <f>+Z28*'1. Standard_Cost'!$B$21+AA28*'1. Standard_Cost'!$C$21</f>
        <v>0</v>
      </c>
      <c r="AC28" s="143">
        <f>40*1500</f>
        <v>60000</v>
      </c>
      <c r="AD28" s="144"/>
      <c r="AE28" s="142">
        <f>SUM(AD28,AC28,AB28,Y28,U28,T28,S28,R28)*'1. Standard_Cost'!$B$29</f>
        <v>12000</v>
      </c>
      <c r="AF28" s="142">
        <f t="shared" si="11"/>
        <v>72000</v>
      </c>
      <c r="AG28" s="141"/>
      <c r="AH28" s="141"/>
      <c r="AI28" s="141"/>
      <c r="AJ28" s="145"/>
      <c r="AK28" s="145"/>
      <c r="AL28" s="145"/>
      <c r="AM28" s="142">
        <f>AG28*'1. Standard_Cost'!$B$25+'Incremental_Cost Year 7'!AH28*'1. Standard_Cost'!$C$25+'Incremental_Cost Year 7'!AI28*'1. Standard_Cost'!$D$25+'Incremental_Cost Year 7'!AJ28+'Incremental_Cost Year 7'!AL28+AK28</f>
        <v>0</v>
      </c>
      <c r="AN28" s="142">
        <f>AM28*'1. Standard_Cost'!$C$29</f>
        <v>0</v>
      </c>
      <c r="AO28" s="160"/>
      <c r="AQ28" s="20">
        <f t="shared" si="12"/>
        <v>0</v>
      </c>
      <c r="AR28" s="20">
        <f t="shared" si="13"/>
        <v>72000</v>
      </c>
      <c r="AS28" s="20">
        <f t="shared" si="14"/>
        <v>0</v>
      </c>
      <c r="AT28" s="20">
        <f t="shared" si="15"/>
        <v>72000</v>
      </c>
      <c r="AU28" s="24">
        <f t="shared" si="17"/>
        <v>72000</v>
      </c>
      <c r="AV28" s="24"/>
      <c r="AW28" s="24"/>
      <c r="AX28" s="24"/>
      <c r="AY28" s="24"/>
      <c r="AZ28" s="24"/>
      <c r="BA28" s="24"/>
      <c r="BB28" s="25">
        <f t="shared" si="9"/>
        <v>0</v>
      </c>
    </row>
    <row r="29" spans="1:54" ht="51.6" customHeight="1" outlineLevel="2">
      <c r="A29" s="132"/>
      <c r="B29" s="136"/>
      <c r="C29" s="38"/>
      <c r="D29" s="84"/>
      <c r="E29" s="84"/>
      <c r="F29" s="84"/>
      <c r="G29" s="83"/>
      <c r="H29" s="209" t="s">
        <v>548</v>
      </c>
      <c r="I29" s="138" t="s">
        <v>4</v>
      </c>
      <c r="J29" s="185">
        <v>0.2</v>
      </c>
      <c r="K29" s="185">
        <v>1</v>
      </c>
      <c r="L29" s="140">
        <f>IF(I29&lt;&gt;0,((VLOOKUP(I29,'1. Standard_Cost'!$B$4:$D$9,2)+VLOOKUP(I29,'1. Standard_Cost'!$B$4:$D$9,3))*J29*K29),"0")</f>
        <v>16150</v>
      </c>
      <c r="M29" s="140">
        <f>L29*'1. Standard_Cost'!$F$4</f>
        <v>2697.05</v>
      </c>
      <c r="N29" s="141"/>
      <c r="O29" s="141"/>
      <c r="P29" s="141"/>
      <c r="Q29" s="141"/>
      <c r="R29" s="142">
        <f>'1. Standard_Cost'!$B$13*N29*P29</f>
        <v>0</v>
      </c>
      <c r="S29" s="142">
        <f>N29*O29*P29*'1. Standard_Cost'!$C$13</f>
        <v>0</v>
      </c>
      <c r="T29" s="142">
        <f>N29*P29*Q29*'1. Standard_Cost'!$D$13</f>
        <v>0</v>
      </c>
      <c r="U29" s="142">
        <f>N29*O29*'1. Standard_Cost'!$E$13</f>
        <v>0</v>
      </c>
      <c r="V29" s="141"/>
      <c r="W29" s="141"/>
      <c r="X29" s="141"/>
      <c r="Y29" s="142">
        <f>+V29*((X29*'1. Standard_Cost'!$B$17)+(W29*X29*'1. Standard_Cost'!$C$17))</f>
        <v>0</v>
      </c>
      <c r="Z29" s="141"/>
      <c r="AA29" s="141"/>
      <c r="AB29" s="142">
        <f>+Z29*'1. Standard_Cost'!$B$21+AA29*'1. Standard_Cost'!$C$21</f>
        <v>0</v>
      </c>
      <c r="AC29" s="143">
        <v>0</v>
      </c>
      <c r="AD29" s="144"/>
      <c r="AE29" s="142">
        <f>SUM(AD29,AC29,AB29,Y29,U29,T29,S29,R29)*'1. Standard_Cost'!$B$29</f>
        <v>0</v>
      </c>
      <c r="AF29" s="142">
        <f t="shared" si="11"/>
        <v>0</v>
      </c>
      <c r="AG29" s="141"/>
      <c r="AH29" s="141"/>
      <c r="AI29" s="141"/>
      <c r="AJ29" s="145"/>
      <c r="AK29" s="145"/>
      <c r="AL29" s="145"/>
      <c r="AM29" s="142">
        <f>AG29*'1. Standard_Cost'!$B$25+'Incremental_Cost Year 7'!AH29*'1. Standard_Cost'!$C$25+'Incremental_Cost Year 7'!AI29*'1. Standard_Cost'!$D$25+'Incremental_Cost Year 7'!AJ29+'Incremental_Cost Year 7'!AL29+AK29</f>
        <v>0</v>
      </c>
      <c r="AN29" s="142">
        <f>AM29*'1. Standard_Cost'!$C$29</f>
        <v>0</v>
      </c>
      <c r="AO29" s="160"/>
      <c r="AQ29" s="20">
        <f t="shared" si="12"/>
        <v>18847.05</v>
      </c>
      <c r="AR29" s="20">
        <f t="shared" si="13"/>
        <v>0</v>
      </c>
      <c r="AS29" s="20">
        <f t="shared" si="14"/>
        <v>0</v>
      </c>
      <c r="AT29" s="20">
        <f t="shared" si="15"/>
        <v>18847.05</v>
      </c>
      <c r="AU29" s="24">
        <f t="shared" si="17"/>
        <v>18847.05</v>
      </c>
      <c r="AV29" s="24"/>
      <c r="AW29" s="24"/>
      <c r="AX29" s="24"/>
      <c r="AY29" s="24"/>
      <c r="AZ29" s="24"/>
      <c r="BA29" s="24"/>
      <c r="BB29" s="25">
        <f t="shared" si="9"/>
        <v>0</v>
      </c>
    </row>
    <row r="30" spans="1:54" ht="69" outlineLevel="1">
      <c r="A30" s="132"/>
      <c r="B30" s="136"/>
      <c r="C30" s="38"/>
      <c r="D30" s="46" t="s">
        <v>581</v>
      </c>
      <c r="E30" s="86" t="s">
        <v>397</v>
      </c>
      <c r="F30" s="88" t="s">
        <v>433</v>
      </c>
      <c r="G30" s="88" t="s">
        <v>434</v>
      </c>
      <c r="H30" s="180" t="s">
        <v>53</v>
      </c>
      <c r="I30" s="146"/>
      <c r="J30" s="146"/>
      <c r="K30" s="146"/>
      <c r="L30" s="147">
        <f>SUM(L12:L29)</f>
        <v>742900</v>
      </c>
      <c r="M30" s="147">
        <f>SUM(M12:M29)</f>
        <v>124064.3</v>
      </c>
      <c r="N30" s="146"/>
      <c r="O30" s="146"/>
      <c r="P30" s="146"/>
      <c r="Q30" s="146"/>
      <c r="R30" s="147">
        <f t="shared" ref="R30:U30" si="18">SUM(R12:R29)</f>
        <v>400000</v>
      </c>
      <c r="S30" s="147">
        <f t="shared" si="18"/>
        <v>600000</v>
      </c>
      <c r="T30" s="147">
        <f t="shared" si="18"/>
        <v>0</v>
      </c>
      <c r="U30" s="147">
        <f t="shared" si="18"/>
        <v>0</v>
      </c>
      <c r="V30" s="146"/>
      <c r="W30" s="146"/>
      <c r="X30" s="146"/>
      <c r="Y30" s="147">
        <f>SUM(Y12:Y29)</f>
        <v>0</v>
      </c>
      <c r="Z30" s="146"/>
      <c r="AA30" s="146"/>
      <c r="AB30" s="147">
        <f t="shared" ref="AB30:AF30" si="19">SUM(AB12:AB29)</f>
        <v>418000</v>
      </c>
      <c r="AC30" s="147">
        <f t="shared" si="19"/>
        <v>230000</v>
      </c>
      <c r="AD30" s="147">
        <f t="shared" si="19"/>
        <v>0</v>
      </c>
      <c r="AE30" s="147">
        <f t="shared" si="19"/>
        <v>329600</v>
      </c>
      <c r="AF30" s="147">
        <f t="shared" si="19"/>
        <v>1977600</v>
      </c>
      <c r="AG30" s="146"/>
      <c r="AH30" s="146"/>
      <c r="AI30" s="146"/>
      <c r="AJ30" s="147">
        <f t="shared" ref="AJ30:AN30" si="20">SUM(AJ12:AJ29)</f>
        <v>0</v>
      </c>
      <c r="AK30" s="147">
        <f t="shared" si="20"/>
        <v>0</v>
      </c>
      <c r="AL30" s="147">
        <f t="shared" si="20"/>
        <v>0</v>
      </c>
      <c r="AM30" s="147">
        <f t="shared" si="20"/>
        <v>0</v>
      </c>
      <c r="AN30" s="147">
        <f t="shared" si="20"/>
        <v>0</v>
      </c>
      <c r="AO30" s="166"/>
      <c r="AP30" s="32"/>
      <c r="AQ30" s="147">
        <f>SUM(AQ12:AQ29)</f>
        <v>866964.3</v>
      </c>
      <c r="AR30" s="147">
        <f t="shared" ref="AR30:BA30" si="21">SUM(AR12:AR29)</f>
        <v>1977600</v>
      </c>
      <c r="AS30" s="147">
        <f t="shared" si="21"/>
        <v>0</v>
      </c>
      <c r="AT30" s="147">
        <f t="shared" si="21"/>
        <v>2844564.3</v>
      </c>
      <c r="AU30" s="147">
        <f t="shared" si="21"/>
        <v>1082964.3</v>
      </c>
      <c r="AV30" s="147">
        <f t="shared" si="21"/>
        <v>0</v>
      </c>
      <c r="AW30" s="147">
        <f t="shared" si="21"/>
        <v>0</v>
      </c>
      <c r="AX30" s="147">
        <f t="shared" si="21"/>
        <v>0</v>
      </c>
      <c r="AY30" s="147">
        <f t="shared" si="21"/>
        <v>0</v>
      </c>
      <c r="AZ30" s="147">
        <f t="shared" si="21"/>
        <v>1761600</v>
      </c>
      <c r="BA30" s="147">
        <f t="shared" si="21"/>
        <v>0</v>
      </c>
      <c r="BB30" s="25">
        <f t="shared" ref="BB30" si="22">SUM(AU30:BA30)-AT30</f>
        <v>0</v>
      </c>
    </row>
    <row r="31" spans="1:54" ht="93.6" outlineLevel="2">
      <c r="A31" s="132"/>
      <c r="B31" s="136"/>
      <c r="C31" s="38"/>
      <c r="D31" s="137"/>
      <c r="E31" s="137"/>
      <c r="F31" s="87"/>
      <c r="G31" s="82"/>
      <c r="H31" s="209" t="s">
        <v>562</v>
      </c>
      <c r="I31" s="138" t="s">
        <v>436</v>
      </c>
      <c r="J31" s="139">
        <v>12</v>
      </c>
      <c r="K31" s="139">
        <v>8</v>
      </c>
      <c r="L31" s="140">
        <f>IF(I31&lt;&gt;0,((VLOOKUP(I31,'1. Standard_Cost'!$B$4:$D$9,2)+VLOOKUP(I31,'1. Standard_Cost'!$B$4:$D$9,3))*J31*K31),"0")</f>
        <v>5136000</v>
      </c>
      <c r="M31" s="140">
        <f>L31*'1. Standard_Cost'!$F$4</f>
        <v>857712</v>
      </c>
      <c r="N31" s="141">
        <v>0</v>
      </c>
      <c r="O31" s="141">
        <v>0</v>
      </c>
      <c r="P31" s="141">
        <v>0</v>
      </c>
      <c r="Q31" s="141"/>
      <c r="R31" s="142">
        <f>'1. Standard_Cost'!$B$13*N31*P31</f>
        <v>0</v>
      </c>
      <c r="S31" s="142">
        <f>N31*O31*P31*'1. Standard_Cost'!$C$13</f>
        <v>0</v>
      </c>
      <c r="T31" s="142">
        <f>N31*P31*Q31*'1. Standard_Cost'!$D$13</f>
        <v>0</v>
      </c>
      <c r="U31" s="142">
        <f>N31*O31*'1. Standard_Cost'!$E$13</f>
        <v>0</v>
      </c>
      <c r="V31" s="141"/>
      <c r="W31" s="141"/>
      <c r="X31" s="141"/>
      <c r="Y31" s="142">
        <f>+V31*((X31*'1. Standard_Cost'!$B$17)+(W31*X31*'1. Standard_Cost'!$C$17))</f>
        <v>0</v>
      </c>
      <c r="Z31" s="141"/>
      <c r="AA31" s="141"/>
      <c r="AB31" s="142">
        <f>+Z31*'1. Standard_Cost'!$B$21+AA31*'1. Standard_Cost'!$C$21</f>
        <v>0</v>
      </c>
      <c r="AC31" s="143">
        <v>7716000</v>
      </c>
      <c r="AD31" s="144"/>
      <c r="AE31" s="142">
        <f>SUM(AD31,AC31,AB31,Y31,U31,T31,S31,R31)*'1. Standard_Cost'!$B$29</f>
        <v>1543200</v>
      </c>
      <c r="AF31" s="142">
        <f t="shared" ref="AF31:AF34" si="23">SUM(AE31,AD31,AC31,AB31,Y31,U31,T31,S31,R31)</f>
        <v>9259200</v>
      </c>
      <c r="AG31" s="141"/>
      <c r="AH31" s="141"/>
      <c r="AI31" s="141"/>
      <c r="AJ31" s="145"/>
      <c r="AK31" s="145"/>
      <c r="AL31" s="145"/>
      <c r="AM31" s="142">
        <f>AG31*'1. Standard_Cost'!$B$25+'Incremental_Cost Year 7'!AH31*'1. Standard_Cost'!$C$25+'Incremental_Cost Year 7'!AI31*'1. Standard_Cost'!$D$25+'Incremental_Cost Year 7'!AJ31+'Incremental_Cost Year 7'!AL31+AK31</f>
        <v>0</v>
      </c>
      <c r="AN31" s="142">
        <f>AM31*'1. Standard_Cost'!$C$29</f>
        <v>0</v>
      </c>
      <c r="AO31" s="160"/>
      <c r="AQ31" s="20">
        <f t="shared" ref="AQ31:AQ34" si="24">L31+M31</f>
        <v>5993712</v>
      </c>
      <c r="AR31" s="20">
        <f t="shared" ref="AR31:AR34" si="25">AF31</f>
        <v>9259200</v>
      </c>
      <c r="AS31" s="20">
        <f t="shared" ref="AS31:AS34" si="26">AM31+AN31</f>
        <v>0</v>
      </c>
      <c r="AT31" s="20">
        <f t="shared" ref="AT31:AT34" si="27">SUM(AQ31,AR31,AS31)</f>
        <v>15252912</v>
      </c>
      <c r="AU31" s="24">
        <f>AT31</f>
        <v>15252912</v>
      </c>
      <c r="AV31" s="24">
        <v>0</v>
      </c>
      <c r="AW31" s="24"/>
      <c r="AX31" s="24"/>
      <c r="AY31" s="24"/>
      <c r="AZ31" s="24"/>
      <c r="BA31" s="24"/>
      <c r="BB31" s="25">
        <f t="shared" si="9"/>
        <v>0</v>
      </c>
    </row>
    <row r="32" spans="1:54" ht="140.4" outlineLevel="1">
      <c r="A32" s="132"/>
      <c r="B32" s="136"/>
      <c r="C32" s="38"/>
      <c r="D32" s="84"/>
      <c r="E32" s="84"/>
      <c r="F32" s="84"/>
      <c r="G32" s="83"/>
      <c r="H32" s="209" t="s">
        <v>561</v>
      </c>
      <c r="I32" s="138" t="s">
        <v>436</v>
      </c>
      <c r="J32" s="139">
        <v>12</v>
      </c>
      <c r="K32" s="139">
        <v>6</v>
      </c>
      <c r="L32" s="140">
        <f>IF(I32&lt;&gt;0,((VLOOKUP(I32,'1. Standard_Cost'!$B$4:$D$9,2)+VLOOKUP(I32,'1. Standard_Cost'!$B$4:$D$9,3))*J32*K32),"0")</f>
        <v>3852000</v>
      </c>
      <c r="M32" s="140">
        <f>L32*'1. Standard_Cost'!$F$4</f>
        <v>643284</v>
      </c>
      <c r="N32" s="141"/>
      <c r="O32" s="141"/>
      <c r="P32" s="141"/>
      <c r="Q32" s="141"/>
      <c r="R32" s="142">
        <f>'1. Standard_Cost'!$B$13*N32*P32</f>
        <v>0</v>
      </c>
      <c r="S32" s="142">
        <f>N32*O32*P32*'1. Standard_Cost'!$C$13</f>
        <v>0</v>
      </c>
      <c r="T32" s="142">
        <f>N32*P32*Q32*'1. Standard_Cost'!$D$13</f>
        <v>0</v>
      </c>
      <c r="U32" s="142">
        <f>N32*O32*'1. Standard_Cost'!$E$13</f>
        <v>0</v>
      </c>
      <c r="V32" s="141"/>
      <c r="W32" s="141"/>
      <c r="X32" s="141"/>
      <c r="Y32" s="142">
        <f>+V32*((X32*'1. Standard_Cost'!$B$17)+(W32*X32*'1. Standard_Cost'!$C$17))</f>
        <v>0</v>
      </c>
      <c r="Z32" s="141"/>
      <c r="AA32" s="141"/>
      <c r="AB32" s="142">
        <f>+Z32*'1. Standard_Cost'!$B$21+AA32*'1. Standard_Cost'!$C$21</f>
        <v>0</v>
      </c>
      <c r="AC32" s="143">
        <v>2000000</v>
      </c>
      <c r="AD32" s="144"/>
      <c r="AE32" s="142">
        <f>SUM(AD32,AC32,AB32,Y32,U32,T32,S32,R32)*'1. Standard_Cost'!$B$29</f>
        <v>400000</v>
      </c>
      <c r="AF32" s="142">
        <f t="shared" si="23"/>
        <v>2400000</v>
      </c>
      <c r="AG32" s="141"/>
      <c r="AH32" s="141"/>
      <c r="AI32" s="141"/>
      <c r="AJ32" s="145"/>
      <c r="AK32" s="145"/>
      <c r="AL32" s="145"/>
      <c r="AM32" s="142">
        <f>AG32*'1. Standard_Cost'!$B$25+'Incremental_Cost Year 7'!AH32*'1. Standard_Cost'!$C$25+'Incremental_Cost Year 7'!AI32*'1. Standard_Cost'!$D$25+'Incremental_Cost Year 7'!AJ32+'Incremental_Cost Year 7'!AL32+AK32</f>
        <v>0</v>
      </c>
      <c r="AN32" s="142">
        <f>AM32*'1. Standard_Cost'!$C$29</f>
        <v>0</v>
      </c>
      <c r="AO32" s="160"/>
      <c r="AQ32" s="20">
        <f t="shared" si="24"/>
        <v>4495284</v>
      </c>
      <c r="AR32" s="20">
        <f t="shared" si="25"/>
        <v>2400000</v>
      </c>
      <c r="AS32" s="20">
        <f t="shared" si="26"/>
        <v>0</v>
      </c>
      <c r="AT32" s="20">
        <f t="shared" si="27"/>
        <v>6895284</v>
      </c>
      <c r="AU32" s="24">
        <f>AT32</f>
        <v>6895284</v>
      </c>
      <c r="AV32" s="24"/>
      <c r="AW32" s="24"/>
      <c r="AX32" s="24"/>
      <c r="AY32" s="24"/>
      <c r="AZ32" s="24"/>
      <c r="BA32" s="24"/>
      <c r="BB32" s="25">
        <f t="shared" si="9"/>
        <v>0</v>
      </c>
    </row>
    <row r="33" spans="1:54" ht="171.6" outlineLevel="2">
      <c r="A33" s="132"/>
      <c r="B33" s="136"/>
      <c r="C33" s="38"/>
      <c r="D33" s="84"/>
      <c r="E33" s="84"/>
      <c r="F33" s="84"/>
      <c r="G33" s="83"/>
      <c r="H33" s="209" t="s">
        <v>560</v>
      </c>
      <c r="I33" s="138" t="s">
        <v>4</v>
      </c>
      <c r="J33" s="139">
        <v>0.5</v>
      </c>
      <c r="K33" s="139">
        <v>2</v>
      </c>
      <c r="L33" s="140">
        <f>IF(I33&lt;&gt;0,((VLOOKUP(I33,'1. Standard_Cost'!$B$4:$D$9,2)+VLOOKUP(I33,'1. Standard_Cost'!$B$4:$D$9,3))*J33*K33),"0")</f>
        <v>80750</v>
      </c>
      <c r="M33" s="175">
        <f>L33*'1. Standard_Cost'!$F$4</f>
        <v>13485.25</v>
      </c>
      <c r="N33" s="141"/>
      <c r="O33" s="141"/>
      <c r="P33" s="141"/>
      <c r="Q33" s="141"/>
      <c r="R33" s="142">
        <f>'1. Standard_Cost'!$B$13*N33*P33</f>
        <v>0</v>
      </c>
      <c r="S33" s="142">
        <f>N33*O33*P33*'1. Standard_Cost'!$C$13</f>
        <v>0</v>
      </c>
      <c r="T33" s="142">
        <f>N33*P33*Q33*'1. Standard_Cost'!$D$13</f>
        <v>0</v>
      </c>
      <c r="U33" s="142">
        <f>N33*O33*'1. Standard_Cost'!$E$13</f>
        <v>0</v>
      </c>
      <c r="V33" s="141"/>
      <c r="W33" s="141"/>
      <c r="X33" s="141"/>
      <c r="Y33" s="142">
        <f>+V33*((X33*'1. Standard_Cost'!$B$17)+(W33*X33*'1. Standard_Cost'!$C$17))</f>
        <v>0</v>
      </c>
      <c r="Z33" s="141"/>
      <c r="AA33" s="141">
        <v>15</v>
      </c>
      <c r="AB33" s="142">
        <f>+Z33*'1. Standard_Cost'!$B$21+AA33*'1. Standard_Cost'!$C$21</f>
        <v>285000</v>
      </c>
      <c r="AC33" s="143">
        <f>1000*10</f>
        <v>10000</v>
      </c>
      <c r="AD33" s="144"/>
      <c r="AE33" s="142">
        <f>SUM(AD33,AC33,AB33,Y33,U33,T33,S33,R33)*'1. Standard_Cost'!$B$29</f>
        <v>59000</v>
      </c>
      <c r="AF33" s="142">
        <f t="shared" si="23"/>
        <v>354000</v>
      </c>
      <c r="AG33" s="141"/>
      <c r="AH33" s="141"/>
      <c r="AI33" s="141"/>
      <c r="AJ33" s="145"/>
      <c r="AK33" s="145"/>
      <c r="AL33" s="145"/>
      <c r="AM33" s="142">
        <f>AG33*'1. Standard_Cost'!$B$25+'Incremental_Cost Year 7'!AH33*'1. Standard_Cost'!$C$25+'Incremental_Cost Year 7'!AI33*'1. Standard_Cost'!$D$25+'Incremental_Cost Year 7'!AJ33+'Incremental_Cost Year 7'!AL33+AK33</f>
        <v>0</v>
      </c>
      <c r="AN33" s="142">
        <f>AM33*'1. Standard_Cost'!$C$29</f>
        <v>0</v>
      </c>
      <c r="AO33" s="160"/>
      <c r="AQ33" s="20">
        <f t="shared" si="24"/>
        <v>94235.25</v>
      </c>
      <c r="AR33" s="20">
        <f t="shared" si="25"/>
        <v>354000</v>
      </c>
      <c r="AS33" s="20">
        <f t="shared" si="26"/>
        <v>0</v>
      </c>
      <c r="AT33" s="20">
        <f t="shared" si="27"/>
        <v>448235.25</v>
      </c>
      <c r="AU33" s="24">
        <v>448235</v>
      </c>
      <c r="AV33" s="24"/>
      <c r="AW33" s="24"/>
      <c r="AX33" s="24"/>
      <c r="AY33" s="24"/>
      <c r="AZ33" s="24"/>
      <c r="BA33" s="24"/>
      <c r="BB33" s="25">
        <f t="shared" si="9"/>
        <v>-0.25</v>
      </c>
    </row>
    <row r="34" spans="1:54" outlineLevel="2">
      <c r="A34" s="132"/>
      <c r="B34" s="136"/>
      <c r="C34" s="38"/>
      <c r="D34" s="84"/>
      <c r="E34" s="84"/>
      <c r="F34" s="84"/>
      <c r="G34" s="83"/>
      <c r="H34" s="210" t="s">
        <v>180</v>
      </c>
      <c r="I34" s="138"/>
      <c r="J34" s="139"/>
      <c r="K34" s="139"/>
      <c r="L34" s="140" t="str">
        <f>IF(I34&lt;&gt;0,((VLOOKUP(I34,'1. Standard_Cost'!$B$4:$D$9,2)+VLOOKUP(I34,'1. Standard_Cost'!$B$4:$D$9,3))*J34*K34),"0")</f>
        <v>0</v>
      </c>
      <c r="M34" s="140">
        <f>L34*'1. Standard_Cost'!$F$4</f>
        <v>0</v>
      </c>
      <c r="N34" s="141"/>
      <c r="O34" s="141"/>
      <c r="P34" s="141"/>
      <c r="Q34" s="141"/>
      <c r="R34" s="142">
        <f>'1. Standard_Cost'!$B$13*N34*P34</f>
        <v>0</v>
      </c>
      <c r="S34" s="142">
        <f>N34*O34*P34*'1. Standard_Cost'!$C$13</f>
        <v>0</v>
      </c>
      <c r="T34" s="142">
        <f>N34*P34*Q34*'1. Standard_Cost'!$D$13</f>
        <v>0</v>
      </c>
      <c r="U34" s="142">
        <f>N34*O34*'1. Standard_Cost'!$E$13</f>
        <v>0</v>
      </c>
      <c r="V34" s="141"/>
      <c r="W34" s="141"/>
      <c r="X34" s="141"/>
      <c r="Y34" s="142">
        <f>+V34*((X34*'1. Standard_Cost'!$B$17)+(W34*X34*'1. Standard_Cost'!$C$17))</f>
        <v>0</v>
      </c>
      <c r="Z34" s="141"/>
      <c r="AA34" s="141"/>
      <c r="AB34" s="142">
        <f>+Z34*'1. Standard_Cost'!$B$21+AA34*'1. Standard_Cost'!$C$21</f>
        <v>0</v>
      </c>
      <c r="AC34" s="143"/>
      <c r="AD34" s="144"/>
      <c r="AE34" s="142">
        <f>SUM(AD34,AC34,AB34,Y34,U34,T34,S34,R34)*'1. Standard_Cost'!$B$29</f>
        <v>0</v>
      </c>
      <c r="AF34" s="142">
        <f t="shared" si="23"/>
        <v>0</v>
      </c>
      <c r="AG34" s="141"/>
      <c r="AH34" s="141"/>
      <c r="AI34" s="141"/>
      <c r="AJ34" s="145"/>
      <c r="AK34" s="145"/>
      <c r="AL34" s="145"/>
      <c r="AM34" s="142">
        <f>AG34*'1. Standard_Cost'!$B$25+'Incremental_Cost Year 7'!AH34*'1. Standard_Cost'!$C$25+'Incremental_Cost Year 7'!AI34*'1. Standard_Cost'!$D$25+'Incremental_Cost Year 7'!AJ34+'Incremental_Cost Year 7'!AL34+AK34</f>
        <v>0</v>
      </c>
      <c r="AN34" s="142">
        <f>AM34*'1. Standard_Cost'!$C$29</f>
        <v>0</v>
      </c>
      <c r="AO34" s="160"/>
      <c r="AQ34" s="20">
        <f t="shared" si="24"/>
        <v>0</v>
      </c>
      <c r="AR34" s="20">
        <f t="shared" si="25"/>
        <v>0</v>
      </c>
      <c r="AS34" s="20">
        <f t="shared" si="26"/>
        <v>0</v>
      </c>
      <c r="AT34" s="20">
        <f t="shared" si="27"/>
        <v>0</v>
      </c>
      <c r="AU34" s="24"/>
      <c r="AV34" s="24"/>
      <c r="AW34" s="24"/>
      <c r="AX34" s="24"/>
      <c r="AY34" s="24"/>
      <c r="AZ34" s="24"/>
      <c r="BA34" s="24"/>
      <c r="BB34" s="25">
        <f t="shared" si="9"/>
        <v>0</v>
      </c>
    </row>
    <row r="35" spans="1:54" ht="55.2" outlineLevel="1">
      <c r="A35" s="132"/>
      <c r="B35" s="136"/>
      <c r="C35" s="38"/>
      <c r="D35" s="46" t="s">
        <v>581</v>
      </c>
      <c r="E35" s="86" t="s">
        <v>398</v>
      </c>
      <c r="F35" s="88" t="s">
        <v>435</v>
      </c>
      <c r="G35" s="88" t="s">
        <v>434</v>
      </c>
      <c r="H35" s="180" t="s">
        <v>54</v>
      </c>
      <c r="I35" s="146"/>
      <c r="J35" s="146"/>
      <c r="K35" s="146"/>
      <c r="L35" s="147">
        <f>SUM(L31:L34)</f>
        <v>9068750</v>
      </c>
      <c r="M35" s="147">
        <f>SUM(M31:M34)</f>
        <v>1514481.25</v>
      </c>
      <c r="N35" s="146"/>
      <c r="O35" s="146"/>
      <c r="P35" s="146"/>
      <c r="Q35" s="146"/>
      <c r="R35" s="147">
        <f t="shared" ref="R35:U35" si="28">SUM(R31:R34)</f>
        <v>0</v>
      </c>
      <c r="S35" s="147">
        <f t="shared" si="28"/>
        <v>0</v>
      </c>
      <c r="T35" s="147">
        <f t="shared" si="28"/>
        <v>0</v>
      </c>
      <c r="U35" s="147">
        <f t="shared" si="28"/>
        <v>0</v>
      </c>
      <c r="V35" s="146"/>
      <c r="W35" s="146"/>
      <c r="X35" s="146"/>
      <c r="Y35" s="147">
        <f>SUM(Y31:Y34)</f>
        <v>0</v>
      </c>
      <c r="Z35" s="146"/>
      <c r="AA35" s="146"/>
      <c r="AB35" s="147">
        <f t="shared" ref="AB35:AF35" si="29">SUM(AB31:AB34)</f>
        <v>285000</v>
      </c>
      <c r="AC35" s="147">
        <f t="shared" si="29"/>
        <v>9726000</v>
      </c>
      <c r="AD35" s="147">
        <f t="shared" si="29"/>
        <v>0</v>
      </c>
      <c r="AE35" s="147">
        <f t="shared" si="29"/>
        <v>2002200</v>
      </c>
      <c r="AF35" s="147">
        <f t="shared" si="29"/>
        <v>12013200</v>
      </c>
      <c r="AG35" s="146"/>
      <c r="AH35" s="146"/>
      <c r="AI35" s="146"/>
      <c r="AJ35" s="147">
        <f t="shared" ref="AJ35:AN35" si="30">SUM(AJ31:AJ34)</f>
        <v>0</v>
      </c>
      <c r="AK35" s="147">
        <f t="shared" si="30"/>
        <v>0</v>
      </c>
      <c r="AL35" s="147">
        <f t="shared" si="30"/>
        <v>0</v>
      </c>
      <c r="AM35" s="147">
        <f t="shared" si="30"/>
        <v>0</v>
      </c>
      <c r="AN35" s="147">
        <f t="shared" si="30"/>
        <v>0</v>
      </c>
      <c r="AO35" s="166"/>
      <c r="AP35" s="32"/>
      <c r="AQ35" s="147">
        <f>SUM(AQ31:AQ34)</f>
        <v>10583231.25</v>
      </c>
      <c r="AR35" s="147">
        <f t="shared" ref="AR35:BB35" si="31">SUM(AR31:AR34)</f>
        <v>12013200</v>
      </c>
      <c r="AS35" s="147">
        <f t="shared" si="31"/>
        <v>0</v>
      </c>
      <c r="AT35" s="147">
        <f t="shared" si="31"/>
        <v>22596431.25</v>
      </c>
      <c r="AU35" s="147">
        <f t="shared" si="31"/>
        <v>22596431</v>
      </c>
      <c r="AV35" s="147">
        <f t="shared" si="31"/>
        <v>0</v>
      </c>
      <c r="AW35" s="147">
        <f t="shared" si="31"/>
        <v>0</v>
      </c>
      <c r="AX35" s="147">
        <f t="shared" si="31"/>
        <v>0</v>
      </c>
      <c r="AY35" s="147">
        <f t="shared" si="31"/>
        <v>0</v>
      </c>
      <c r="AZ35" s="147">
        <f t="shared" si="31"/>
        <v>0</v>
      </c>
      <c r="BA35" s="147">
        <f t="shared" si="31"/>
        <v>0</v>
      </c>
      <c r="BB35" s="147">
        <f t="shared" si="31"/>
        <v>-0.25</v>
      </c>
    </row>
    <row r="36" spans="1:54" ht="156" outlineLevel="2">
      <c r="A36" s="132"/>
      <c r="B36" s="136"/>
      <c r="C36" s="38"/>
      <c r="D36" s="137"/>
      <c r="E36" s="137"/>
      <c r="F36" s="87"/>
      <c r="G36" s="82"/>
      <c r="H36" s="209" t="s">
        <v>563</v>
      </c>
      <c r="I36" s="138" t="s">
        <v>436</v>
      </c>
      <c r="J36" s="139">
        <v>12</v>
      </c>
      <c r="K36" s="139">
        <v>4.2</v>
      </c>
      <c r="L36" s="140">
        <f>IF(I36&lt;&gt;0,((VLOOKUP(I36,'1. Standard_Cost'!$B$4:$D$9,2)+VLOOKUP(I36,'1. Standard_Cost'!$B$4:$D$9,3))*J36*K36),"0")</f>
        <v>2696400</v>
      </c>
      <c r="M36" s="140">
        <f>L36*'1. Standard_Cost'!$F$4</f>
        <v>450298.80000000005</v>
      </c>
      <c r="N36" s="141">
        <v>0</v>
      </c>
      <c r="O36" s="141">
        <v>0</v>
      </c>
      <c r="P36" s="141">
        <v>0</v>
      </c>
      <c r="Q36" s="141"/>
      <c r="R36" s="142">
        <f>'1. Standard_Cost'!$B$13*N36*P36</f>
        <v>0</v>
      </c>
      <c r="S36" s="142">
        <f>N36*O36*P36*'1. Standard_Cost'!$C$13</f>
        <v>0</v>
      </c>
      <c r="T36" s="142">
        <f>N36*P36*Q36*'1. Standard_Cost'!$D$13</f>
        <v>0</v>
      </c>
      <c r="U36" s="142">
        <f>N36*O36*'1. Standard_Cost'!$E$13</f>
        <v>0</v>
      </c>
      <c r="V36" s="141"/>
      <c r="W36" s="141"/>
      <c r="X36" s="141"/>
      <c r="Y36" s="142">
        <f>+V36*((X36*'1. Standard_Cost'!$B$17)+(W36*X36*'1. Standard_Cost'!$C$17))</f>
        <v>0</v>
      </c>
      <c r="Z36" s="141"/>
      <c r="AA36" s="141"/>
      <c r="AB36" s="142">
        <f>+Z36*'1. Standard_Cost'!$B$21+AA36*'1. Standard_Cost'!$C$21</f>
        <v>0</v>
      </c>
      <c r="AC36" s="143">
        <f>1000*20+50000</f>
        <v>70000</v>
      </c>
      <c r="AD36" s="144"/>
      <c r="AE36" s="142">
        <f>SUM(AD36,AC36,AB36,Y36,U36,T36,S36,R36)*'1. Standard_Cost'!$B$29</f>
        <v>14000</v>
      </c>
      <c r="AF36" s="142">
        <f t="shared" ref="AF36:AF39" si="32">SUM(AE36,AD36,AC36,AB36,Y36,U36,T36,S36,R36)</f>
        <v>84000</v>
      </c>
      <c r="AG36" s="141"/>
      <c r="AH36" s="141"/>
      <c r="AI36" s="141"/>
      <c r="AJ36" s="145"/>
      <c r="AK36" s="145"/>
      <c r="AL36" s="145"/>
      <c r="AM36" s="142">
        <f>AG36*'1. Standard_Cost'!$B$25+'Incremental_Cost Year 7'!AH36*'1. Standard_Cost'!$C$25+'Incremental_Cost Year 7'!AI36*'1. Standard_Cost'!$D$25+'Incremental_Cost Year 7'!AJ36+'Incremental_Cost Year 7'!AL36+AK36</f>
        <v>0</v>
      </c>
      <c r="AN36" s="142">
        <f>AM36*'1. Standard_Cost'!$C$29</f>
        <v>0</v>
      </c>
      <c r="AO36" s="160"/>
      <c r="AQ36" s="20">
        <f t="shared" ref="AQ36:AQ39" si="33">L36+M36</f>
        <v>3146698.8</v>
      </c>
      <c r="AR36" s="20">
        <f t="shared" ref="AR36:AR39" si="34">AF36</f>
        <v>84000</v>
      </c>
      <c r="AS36" s="20">
        <f t="shared" ref="AS36:AS39" si="35">AM36+AN36</f>
        <v>0</v>
      </c>
      <c r="AT36" s="20">
        <f t="shared" ref="AT36:AT39" si="36">SUM(AQ36,AR36,AS36)</f>
        <v>3230698.8</v>
      </c>
      <c r="AU36" s="24">
        <f>AT36</f>
        <v>3230698.8</v>
      </c>
      <c r="AV36" s="24"/>
      <c r="AW36" s="24"/>
      <c r="AX36" s="24"/>
      <c r="AY36" s="24"/>
      <c r="AZ36" s="24"/>
      <c r="BA36" s="24"/>
      <c r="BB36" s="25">
        <f t="shared" si="9"/>
        <v>0</v>
      </c>
    </row>
    <row r="37" spans="1:54" ht="186.6" customHeight="1" outlineLevel="1">
      <c r="A37" s="132"/>
      <c r="B37" s="136"/>
      <c r="C37" s="38"/>
      <c r="D37" s="84"/>
      <c r="E37" s="84"/>
      <c r="F37" s="84"/>
      <c r="G37" s="83"/>
      <c r="H37" s="209" t="s">
        <v>467</v>
      </c>
      <c r="I37" s="138" t="s">
        <v>5</v>
      </c>
      <c r="J37" s="139">
        <v>6</v>
      </c>
      <c r="K37" s="139">
        <v>4</v>
      </c>
      <c r="L37" s="140">
        <f>IF(I37&lt;&gt;0,((VLOOKUP(I37,'1. Standard_Cost'!$B$4:$D$9,2)+VLOOKUP(I37,'1. Standard_Cost'!$B$4:$D$9,3))*J37*K37),"0")</f>
        <v>1696800</v>
      </c>
      <c r="M37" s="140">
        <f>L37*'1. Standard_Cost'!$F$4</f>
        <v>283365.60000000003</v>
      </c>
      <c r="N37" s="141">
        <v>0</v>
      </c>
      <c r="O37" s="141">
        <v>0</v>
      </c>
      <c r="P37" s="141">
        <v>0</v>
      </c>
      <c r="Q37" s="141"/>
      <c r="R37" s="142">
        <f>'1. Standard_Cost'!$B$13*N37*P37</f>
        <v>0</v>
      </c>
      <c r="S37" s="142">
        <f>N37*O37*P37*'1. Standard_Cost'!$C$13</f>
        <v>0</v>
      </c>
      <c r="T37" s="142">
        <f>N37*P37*Q37*'1. Standard_Cost'!$D$13</f>
        <v>0</v>
      </c>
      <c r="U37" s="142">
        <f>N37*O37*'1. Standard_Cost'!$F$13</f>
        <v>0</v>
      </c>
      <c r="V37" s="141"/>
      <c r="W37" s="141"/>
      <c r="X37" s="141"/>
      <c r="Y37" s="142">
        <f>+V37*((X37*'1. Standard_Cost'!$B$17)+(W37*X37*'1. Standard_Cost'!$C$17))</f>
        <v>0</v>
      </c>
      <c r="Z37" s="141"/>
      <c r="AA37" s="141"/>
      <c r="AB37" s="142">
        <f>+Z37*'1. Standard_Cost'!$B$21+AA37*'1. Standard_Cost'!$C$21</f>
        <v>0</v>
      </c>
      <c r="AC37" s="143">
        <v>400000</v>
      </c>
      <c r="AD37" s="144"/>
      <c r="AE37" s="142">
        <f>SUM(AD37,AC37,AB37,Y37,U37,T37,S37,R37)*'1. Standard_Cost'!$B$29</f>
        <v>80000</v>
      </c>
      <c r="AF37" s="142">
        <f t="shared" si="32"/>
        <v>480000</v>
      </c>
      <c r="AG37" s="141"/>
      <c r="AH37" s="141"/>
      <c r="AI37" s="141"/>
      <c r="AJ37" s="145"/>
      <c r="AK37" s="145"/>
      <c r="AL37" s="145"/>
      <c r="AM37" s="142">
        <f>AG37*'1. Standard_Cost'!$B$25+'Incremental_Cost Year 7'!AH37*'1. Standard_Cost'!$C$25+'Incremental_Cost Year 7'!AI37*'1. Standard_Cost'!$D$25+'Incremental_Cost Year 7'!AJ37+'Incremental_Cost Year 7'!AL37+AK37</f>
        <v>0</v>
      </c>
      <c r="AN37" s="142">
        <f>AM37*'1. Standard_Cost'!$C$29</f>
        <v>0</v>
      </c>
      <c r="AO37" s="160"/>
      <c r="AQ37" s="20">
        <f t="shared" si="33"/>
        <v>1980165.6</v>
      </c>
      <c r="AR37" s="20">
        <f t="shared" si="34"/>
        <v>480000</v>
      </c>
      <c r="AS37" s="20">
        <f t="shared" si="35"/>
        <v>0</v>
      </c>
      <c r="AT37" s="20">
        <f t="shared" si="36"/>
        <v>2460165.6</v>
      </c>
      <c r="AU37" s="24">
        <f>AT37</f>
        <v>2460165.6</v>
      </c>
      <c r="AV37" s="24"/>
      <c r="AW37" s="24"/>
      <c r="AX37" s="24"/>
      <c r="AY37" s="24"/>
      <c r="AZ37" s="24"/>
      <c r="BA37" s="24"/>
      <c r="BB37" s="25">
        <f t="shared" si="9"/>
        <v>0</v>
      </c>
    </row>
    <row r="38" spans="1:54" ht="109.2" outlineLevel="2">
      <c r="A38" s="132"/>
      <c r="B38" s="136"/>
      <c r="C38" s="38"/>
      <c r="D38" s="84"/>
      <c r="E38" s="84"/>
      <c r="F38" s="84"/>
      <c r="G38" s="83"/>
      <c r="H38" s="209" t="s">
        <v>468</v>
      </c>
      <c r="I38" s="138" t="s">
        <v>436</v>
      </c>
      <c r="J38" s="139">
        <v>6</v>
      </c>
      <c r="K38" s="139">
        <v>3</v>
      </c>
      <c r="L38" s="140">
        <f>IF(I38&lt;&gt;0,((VLOOKUP(I38,'1. Standard_Cost'!$B$4:$D$9,2)+VLOOKUP(I38,'1. Standard_Cost'!$B$4:$D$9,3))*J38*K38),"0")</f>
        <v>963000</v>
      </c>
      <c r="M38" s="140">
        <f>L38*'1. Standard_Cost'!$F$4</f>
        <v>160821</v>
      </c>
      <c r="N38" s="141"/>
      <c r="O38" s="141"/>
      <c r="P38" s="141"/>
      <c r="Q38" s="141"/>
      <c r="R38" s="142">
        <f>'1. Standard_Cost'!$B$13*N38*P38</f>
        <v>0</v>
      </c>
      <c r="S38" s="142">
        <f>N38*O38*P38*'1. Standard_Cost'!$C$13</f>
        <v>0</v>
      </c>
      <c r="T38" s="142">
        <f>N38*P38*Q38*'1. Standard_Cost'!$D$13</f>
        <v>0</v>
      </c>
      <c r="U38" s="142">
        <f>N38*O38*'1. Standard_Cost'!$E$13</f>
        <v>0</v>
      </c>
      <c r="V38" s="141"/>
      <c r="W38" s="141"/>
      <c r="X38" s="141"/>
      <c r="Y38" s="142">
        <f>+V38*((X38*'1. Standard_Cost'!$B$17)+(W38*X38*'1. Standard_Cost'!$C$17))</f>
        <v>0</v>
      </c>
      <c r="Z38" s="141"/>
      <c r="AA38" s="141"/>
      <c r="AB38" s="142">
        <f>+Z38*'1. Standard_Cost'!$B$21+AA38*'1. Standard_Cost'!$C$21</f>
        <v>0</v>
      </c>
      <c r="AC38" s="143">
        <v>100000</v>
      </c>
      <c r="AD38" s="144"/>
      <c r="AE38" s="142">
        <f>SUM(AD38,AC38,AB38,Y38,U38,T38,S38,R38)*'1. Standard_Cost'!$B$29</f>
        <v>20000</v>
      </c>
      <c r="AF38" s="142">
        <f t="shared" si="32"/>
        <v>120000</v>
      </c>
      <c r="AG38" s="141"/>
      <c r="AH38" s="141"/>
      <c r="AI38" s="141"/>
      <c r="AJ38" s="145"/>
      <c r="AK38" s="145"/>
      <c r="AL38" s="145"/>
      <c r="AM38" s="142">
        <f>AG38*'1. Standard_Cost'!$B$25+'Incremental_Cost Year 7'!AH38*'1. Standard_Cost'!$C$25+'Incremental_Cost Year 7'!AI38*'1. Standard_Cost'!$D$25+'Incremental_Cost Year 7'!AJ38+'Incremental_Cost Year 7'!AL38+AK38</f>
        <v>0</v>
      </c>
      <c r="AN38" s="142">
        <f>AM38*'1. Standard_Cost'!$C$29</f>
        <v>0</v>
      </c>
      <c r="AO38" s="160"/>
      <c r="AQ38" s="20">
        <f t="shared" si="33"/>
        <v>1123821</v>
      </c>
      <c r="AR38" s="20">
        <f t="shared" si="34"/>
        <v>120000</v>
      </c>
      <c r="AS38" s="20">
        <f t="shared" si="35"/>
        <v>0</v>
      </c>
      <c r="AT38" s="20">
        <f t="shared" si="36"/>
        <v>1243821</v>
      </c>
      <c r="AU38" s="24">
        <f>AT38</f>
        <v>1243821</v>
      </c>
      <c r="AV38" s="24"/>
      <c r="AW38" s="24"/>
      <c r="AX38" s="24"/>
      <c r="AY38" s="24"/>
      <c r="AZ38" s="24"/>
      <c r="BA38" s="24"/>
      <c r="BB38" s="25">
        <f t="shared" si="9"/>
        <v>0</v>
      </c>
    </row>
    <row r="39" spans="1:54" ht="27.6" outlineLevel="2">
      <c r="A39" s="132"/>
      <c r="B39" s="136"/>
      <c r="C39" s="38"/>
      <c r="D39" s="84"/>
      <c r="E39" s="84"/>
      <c r="F39" s="84"/>
      <c r="G39" s="83"/>
      <c r="H39" s="210" t="s">
        <v>469</v>
      </c>
      <c r="I39" s="138" t="s">
        <v>436</v>
      </c>
      <c r="J39" s="139">
        <v>3</v>
      </c>
      <c r="K39" s="139">
        <v>2</v>
      </c>
      <c r="L39" s="140">
        <f>IF(I39&lt;&gt;0,((VLOOKUP(I39,'1. Standard_Cost'!$B$4:$D$9,2)+VLOOKUP(I39,'1. Standard_Cost'!$B$4:$D$9,3))*J39*K39),"0")</f>
        <v>321000</v>
      </c>
      <c r="M39" s="140">
        <f>L39*'1. Standard_Cost'!$F$4</f>
        <v>53607</v>
      </c>
      <c r="N39" s="141"/>
      <c r="O39" s="141"/>
      <c r="P39" s="141"/>
      <c r="Q39" s="141"/>
      <c r="R39" s="142">
        <f>'1. Standard_Cost'!$B$13*N39*P39</f>
        <v>0</v>
      </c>
      <c r="S39" s="142">
        <f>N39*O39*P39*'1. Standard_Cost'!$C$13</f>
        <v>0</v>
      </c>
      <c r="T39" s="142">
        <f>N39*P39*Q39*'1. Standard_Cost'!$D$13</f>
        <v>0</v>
      </c>
      <c r="U39" s="142">
        <f>N39*O39*'1. Standard_Cost'!$E$13</f>
        <v>0</v>
      </c>
      <c r="V39" s="141"/>
      <c r="W39" s="141"/>
      <c r="X39" s="141"/>
      <c r="Y39" s="142">
        <f>+V39*((X39*'1. Standard_Cost'!$B$17)+(W39*X39*'1. Standard_Cost'!$C$17))</f>
        <v>0</v>
      </c>
      <c r="Z39" s="141"/>
      <c r="AA39" s="141"/>
      <c r="AB39" s="142">
        <f>+Z39*'1. Standard_Cost'!$B$21+AA39*'1. Standard_Cost'!$C$21</f>
        <v>0</v>
      </c>
      <c r="AC39" s="143">
        <v>50000</v>
      </c>
      <c r="AD39" s="144"/>
      <c r="AE39" s="142">
        <f>SUM(AD39,AC39,AB39,Y39,U39,T39,S39,R39)*'1. Standard_Cost'!$B$29</f>
        <v>10000</v>
      </c>
      <c r="AF39" s="142">
        <f t="shared" si="32"/>
        <v>60000</v>
      </c>
      <c r="AG39" s="141"/>
      <c r="AH39" s="141"/>
      <c r="AI39" s="141"/>
      <c r="AJ39" s="145"/>
      <c r="AK39" s="145"/>
      <c r="AL39" s="145"/>
      <c r="AM39" s="142">
        <f>AG39*'1. Standard_Cost'!$B$25+'Incremental_Cost Year 7'!AH39*'1. Standard_Cost'!$C$25+'Incremental_Cost Year 7'!AI39*'1. Standard_Cost'!$D$25+'Incremental_Cost Year 7'!AJ39+'Incremental_Cost Year 7'!AL39+AK39</f>
        <v>0</v>
      </c>
      <c r="AN39" s="142">
        <f>AM39*'1. Standard_Cost'!$C$29</f>
        <v>0</v>
      </c>
      <c r="AO39" s="160"/>
      <c r="AQ39" s="20">
        <f t="shared" si="33"/>
        <v>374607</v>
      </c>
      <c r="AR39" s="20">
        <f t="shared" si="34"/>
        <v>60000</v>
      </c>
      <c r="AS39" s="20">
        <f t="shared" si="35"/>
        <v>0</v>
      </c>
      <c r="AT39" s="20">
        <f t="shared" si="36"/>
        <v>434607</v>
      </c>
      <c r="AU39" s="24">
        <f>AT39</f>
        <v>434607</v>
      </c>
      <c r="AV39" s="24"/>
      <c r="AW39" s="24"/>
      <c r="AX39" s="24"/>
      <c r="AY39" s="24"/>
      <c r="AZ39" s="24"/>
      <c r="BA39" s="24"/>
      <c r="BB39" s="25">
        <f t="shared" si="9"/>
        <v>0</v>
      </c>
    </row>
    <row r="40" spans="1:54" ht="55.2" outlineLevel="1">
      <c r="A40" s="132"/>
      <c r="B40" s="136"/>
      <c r="C40" s="38"/>
      <c r="D40" s="46" t="s">
        <v>581</v>
      </c>
      <c r="E40" s="86" t="s">
        <v>399</v>
      </c>
      <c r="F40" s="88" t="s">
        <v>437</v>
      </c>
      <c r="G40" s="89" t="s">
        <v>434</v>
      </c>
      <c r="H40" s="180" t="s">
        <v>400</v>
      </c>
      <c r="I40" s="146"/>
      <c r="J40" s="146"/>
      <c r="K40" s="146"/>
      <c r="L40" s="147">
        <f>SUM(L36:L39)</f>
        <v>5677200</v>
      </c>
      <c r="M40" s="147">
        <f>SUM(M36:M39)</f>
        <v>948092.40000000014</v>
      </c>
      <c r="N40" s="146"/>
      <c r="O40" s="146"/>
      <c r="P40" s="146"/>
      <c r="Q40" s="146"/>
      <c r="R40" s="147">
        <f t="shared" ref="R40:U40" si="37">SUM(R36:R39)</f>
        <v>0</v>
      </c>
      <c r="S40" s="147">
        <f t="shared" si="37"/>
        <v>0</v>
      </c>
      <c r="T40" s="147">
        <f t="shared" si="37"/>
        <v>0</v>
      </c>
      <c r="U40" s="147">
        <f t="shared" si="37"/>
        <v>0</v>
      </c>
      <c r="V40" s="146"/>
      <c r="W40" s="146"/>
      <c r="X40" s="146"/>
      <c r="Y40" s="147">
        <f>SUM(Y36:Y39)</f>
        <v>0</v>
      </c>
      <c r="Z40" s="146"/>
      <c r="AA40" s="146"/>
      <c r="AB40" s="147">
        <f t="shared" ref="AB40:AF40" si="38">SUM(AB36:AB39)</f>
        <v>0</v>
      </c>
      <c r="AC40" s="147">
        <f t="shared" si="38"/>
        <v>620000</v>
      </c>
      <c r="AD40" s="147">
        <f t="shared" si="38"/>
        <v>0</v>
      </c>
      <c r="AE40" s="147">
        <f t="shared" si="38"/>
        <v>124000</v>
      </c>
      <c r="AF40" s="147">
        <f t="shared" si="38"/>
        <v>744000</v>
      </c>
      <c r="AG40" s="146"/>
      <c r="AH40" s="146"/>
      <c r="AI40" s="146"/>
      <c r="AJ40" s="147">
        <f t="shared" ref="AJ40:AN40" si="39">SUM(AJ36:AJ39)</f>
        <v>0</v>
      </c>
      <c r="AK40" s="147">
        <f t="shared" si="39"/>
        <v>0</v>
      </c>
      <c r="AL40" s="147">
        <f t="shared" si="39"/>
        <v>0</v>
      </c>
      <c r="AM40" s="147">
        <f t="shared" si="39"/>
        <v>0</v>
      </c>
      <c r="AN40" s="147">
        <f t="shared" si="39"/>
        <v>0</v>
      </c>
      <c r="AO40" s="166"/>
      <c r="AP40" s="32"/>
      <c r="AQ40" s="147">
        <f t="shared" ref="AQ40:BB40" si="40">SUM(AQ36:AQ39)</f>
        <v>6625292.4000000004</v>
      </c>
      <c r="AR40" s="147">
        <f t="shared" si="40"/>
        <v>744000</v>
      </c>
      <c r="AS40" s="147">
        <f t="shared" si="40"/>
        <v>0</v>
      </c>
      <c r="AT40" s="147">
        <f t="shared" si="40"/>
        <v>7369292.4000000004</v>
      </c>
      <c r="AU40" s="147">
        <f t="shared" si="40"/>
        <v>7369292.4000000004</v>
      </c>
      <c r="AV40" s="147">
        <f t="shared" si="40"/>
        <v>0</v>
      </c>
      <c r="AW40" s="147">
        <f t="shared" si="40"/>
        <v>0</v>
      </c>
      <c r="AX40" s="147">
        <f t="shared" si="40"/>
        <v>0</v>
      </c>
      <c r="AY40" s="147">
        <f t="shared" si="40"/>
        <v>0</v>
      </c>
      <c r="AZ40" s="147">
        <f t="shared" si="40"/>
        <v>0</v>
      </c>
      <c r="BA40" s="147">
        <f t="shared" si="40"/>
        <v>0</v>
      </c>
      <c r="BB40" s="147">
        <f t="shared" si="40"/>
        <v>0</v>
      </c>
    </row>
    <row r="41" spans="1:54" s="39" customFormat="1">
      <c r="A41" s="148"/>
      <c r="B41" s="149"/>
      <c r="C41" s="224" t="s">
        <v>401</v>
      </c>
      <c r="D41" s="224"/>
      <c r="E41" s="225"/>
      <c r="F41" s="69"/>
      <c r="G41" s="69"/>
      <c r="H41" s="181" t="s">
        <v>67</v>
      </c>
      <c r="I41" s="150"/>
      <c r="J41" s="150"/>
      <c r="K41" s="150"/>
      <c r="L41" s="151">
        <f>SUM(L50,L57)</f>
        <v>1211250</v>
      </c>
      <c r="M41" s="151">
        <f>SUM(M50,M57)</f>
        <v>202278.75</v>
      </c>
      <c r="N41" s="151"/>
      <c r="O41" s="150"/>
      <c r="P41" s="150"/>
      <c r="Q41" s="150"/>
      <c r="R41" s="151">
        <f t="shared" ref="R41:U41" si="41">SUM(R50,R57)</f>
        <v>900000</v>
      </c>
      <c r="S41" s="151">
        <f t="shared" si="41"/>
        <v>705000</v>
      </c>
      <c r="T41" s="151">
        <f t="shared" si="41"/>
        <v>0</v>
      </c>
      <c r="U41" s="151">
        <f t="shared" si="41"/>
        <v>0</v>
      </c>
      <c r="V41" s="150"/>
      <c r="W41" s="150"/>
      <c r="X41" s="150"/>
      <c r="Y41" s="151">
        <f t="shared" ref="Y41" si="42">SUM(Y50,Y57)</f>
        <v>0</v>
      </c>
      <c r="Z41" s="151"/>
      <c r="AA41" s="150"/>
      <c r="AB41" s="151">
        <f t="shared" ref="AB41:AF41" si="43">SUM(AB50,AB57)</f>
        <v>855000</v>
      </c>
      <c r="AC41" s="151">
        <f t="shared" si="43"/>
        <v>46000</v>
      </c>
      <c r="AD41" s="151">
        <f t="shared" si="43"/>
        <v>0</v>
      </c>
      <c r="AE41" s="151">
        <f t="shared" si="43"/>
        <v>501200</v>
      </c>
      <c r="AF41" s="151">
        <f t="shared" si="43"/>
        <v>3007200</v>
      </c>
      <c r="AG41" s="151"/>
      <c r="AH41" s="150"/>
      <c r="AI41" s="150"/>
      <c r="AJ41" s="151">
        <f t="shared" ref="AJ41:AN41" si="44">SUM(AJ50,AJ57)</f>
        <v>0</v>
      </c>
      <c r="AK41" s="151">
        <f t="shared" si="44"/>
        <v>0</v>
      </c>
      <c r="AL41" s="151">
        <f t="shared" si="44"/>
        <v>0</v>
      </c>
      <c r="AM41" s="151">
        <f>SUM(AM50,AM57)</f>
        <v>0</v>
      </c>
      <c r="AN41" s="151">
        <f t="shared" si="44"/>
        <v>0</v>
      </c>
      <c r="AO41" s="167"/>
      <c r="AP41" s="40"/>
      <c r="AQ41" s="151">
        <f t="shared" ref="AQ41:BB41" si="45">SUM(AQ50,AQ57)</f>
        <v>1413528.75</v>
      </c>
      <c r="AR41" s="151">
        <f t="shared" si="45"/>
        <v>3007200</v>
      </c>
      <c r="AS41" s="151">
        <f t="shared" si="45"/>
        <v>0</v>
      </c>
      <c r="AT41" s="151">
        <f t="shared" si="45"/>
        <v>4420728.75</v>
      </c>
      <c r="AU41" s="151">
        <f t="shared" si="45"/>
        <v>2169528.75</v>
      </c>
      <c r="AV41" s="151">
        <f t="shared" si="45"/>
        <v>0</v>
      </c>
      <c r="AW41" s="151">
        <f t="shared" si="45"/>
        <v>0</v>
      </c>
      <c r="AX41" s="151">
        <f t="shared" si="45"/>
        <v>0</v>
      </c>
      <c r="AY41" s="151"/>
      <c r="AZ41" s="151">
        <f t="shared" si="45"/>
        <v>0</v>
      </c>
      <c r="BA41" s="151">
        <f t="shared" si="45"/>
        <v>0</v>
      </c>
      <c r="BB41" s="151">
        <f t="shared" si="45"/>
        <v>-2251200</v>
      </c>
    </row>
    <row r="42" spans="1:54" ht="111" customHeight="1" outlineLevel="1">
      <c r="A42" s="132"/>
      <c r="B42" s="136"/>
      <c r="C42" s="38"/>
      <c r="D42" s="137"/>
      <c r="E42" s="137"/>
      <c r="F42" s="87"/>
      <c r="G42" s="82"/>
      <c r="H42" s="209" t="s">
        <v>446</v>
      </c>
      <c r="I42" s="138"/>
      <c r="J42" s="139"/>
      <c r="K42" s="139"/>
      <c r="L42" s="140" t="str">
        <f>IF(I42&lt;&gt;0,((VLOOKUP(I42,'1. Standard_Cost'!$B$4:$D$9,2)+VLOOKUP(I42,'1. Standard_Cost'!$B$4:$D$9,3))*J42*K42),"0")</f>
        <v>0</v>
      </c>
      <c r="M42" s="140">
        <f>L42*'1. Standard_Cost'!$F$4</f>
        <v>0</v>
      </c>
      <c r="N42" s="141"/>
      <c r="O42" s="141"/>
      <c r="P42" s="141"/>
      <c r="Q42" s="141"/>
      <c r="R42" s="142">
        <f>'1. Standard_Cost'!$B$13*N42*P42</f>
        <v>0</v>
      </c>
      <c r="S42" s="142">
        <f>N42*O42*P42*'1. Standard_Cost'!$C$13</f>
        <v>0</v>
      </c>
      <c r="T42" s="142">
        <f>N42*P42*Q42*'1. Standard_Cost'!$D$13</f>
        <v>0</v>
      </c>
      <c r="U42" s="142">
        <f>N42*O42*'1. Standard_Cost'!$E$13</f>
        <v>0</v>
      </c>
      <c r="V42" s="141"/>
      <c r="W42" s="141"/>
      <c r="X42" s="141"/>
      <c r="Y42" s="142">
        <f>+V42*((X42*'1. Standard_Cost'!$B$17)+(W42*X42*'1. Standard_Cost'!$C$17))</f>
        <v>0</v>
      </c>
      <c r="Z42" s="141"/>
      <c r="AA42" s="141">
        <v>0</v>
      </c>
      <c r="AB42" s="142">
        <f>+Z42*'1. Standard_Cost'!$B$21+AA42*'1. Standard_Cost'!$C$21</f>
        <v>0</v>
      </c>
      <c r="AC42" s="143">
        <v>0</v>
      </c>
      <c r="AD42" s="144"/>
      <c r="AE42" s="142">
        <f>SUM(AD42,AC42,AB42,Y42,U42,T42,S42,R42)*'1. Standard_Cost'!$B$29</f>
        <v>0</v>
      </c>
      <c r="AF42" s="142">
        <f t="shared" ref="AF42:AF49" si="46">SUM(AE42,AD42,AC42,AB42,Y42,U42,T42,S42,R42)</f>
        <v>0</v>
      </c>
      <c r="AG42" s="141"/>
      <c r="AH42" s="141"/>
      <c r="AI42" s="141"/>
      <c r="AJ42" s="145"/>
      <c r="AK42" s="145"/>
      <c r="AL42" s="145"/>
      <c r="AM42" s="142">
        <f>AG42*'1. Standard_Cost'!$B$25+'Incremental_Cost Year 7'!AH42*'1. Standard_Cost'!$C$25+'Incremental_Cost Year 7'!AI42*'1. Standard_Cost'!$D$25+'Incremental_Cost Year 7'!AJ42+'Incremental_Cost Year 7'!AL42+AK42</f>
        <v>0</v>
      </c>
      <c r="AN42" s="142">
        <f>AM42*'1. Standard_Cost'!$C$29</f>
        <v>0</v>
      </c>
      <c r="AO42" s="160"/>
      <c r="AQ42" s="20">
        <f t="shared" ref="AQ42:AQ49" si="47">L42+M42</f>
        <v>0</v>
      </c>
      <c r="AR42" s="20">
        <f t="shared" ref="AR42:AR49" si="48">AF42</f>
        <v>0</v>
      </c>
      <c r="AS42" s="20">
        <f t="shared" ref="AS42:AS49" si="49">AM42+AN42</f>
        <v>0</v>
      </c>
      <c r="AT42" s="20">
        <f t="shared" ref="AT42:AT49" si="50">SUM(AQ42,AR42,AS42)</f>
        <v>0</v>
      </c>
      <c r="AU42" s="24"/>
      <c r="AV42" s="24"/>
      <c r="AW42" s="24"/>
      <c r="AX42" s="24"/>
      <c r="AY42" s="24"/>
      <c r="AZ42" s="24"/>
      <c r="BA42" s="24"/>
      <c r="BB42" s="25">
        <f t="shared" ref="BB42:BB49" si="51">SUM(AU42:BA42)-AT42</f>
        <v>0</v>
      </c>
    </row>
    <row r="43" spans="1:54" ht="49.95" customHeight="1">
      <c r="A43" s="132"/>
      <c r="B43" s="136"/>
      <c r="C43" s="38"/>
      <c r="D43" s="84"/>
      <c r="E43" s="84"/>
      <c r="F43" s="84"/>
      <c r="G43" s="83"/>
      <c r="H43" s="209" t="s">
        <v>567</v>
      </c>
      <c r="I43" s="138"/>
      <c r="J43" s="139"/>
      <c r="K43" s="139"/>
      <c r="L43" s="140" t="str">
        <f>IF(I43&lt;&gt;0,((VLOOKUP(I43,'1. Standard_Cost'!$B$4:$D$9,2)+VLOOKUP(I43,'1. Standard_Cost'!$B$4:$D$9,3))*J43*K43),"0")</f>
        <v>0</v>
      </c>
      <c r="M43" s="140">
        <f>L43*'1. Standard_Cost'!$F$4</f>
        <v>0</v>
      </c>
      <c r="N43" s="141"/>
      <c r="O43" s="141"/>
      <c r="P43" s="141"/>
      <c r="Q43" s="141"/>
      <c r="R43" s="142">
        <f>'1. Standard_Cost'!$B$13*N43*P43</f>
        <v>0</v>
      </c>
      <c r="S43" s="142">
        <f>N43*O43*P43*'1. Standard_Cost'!$C$13</f>
        <v>0</v>
      </c>
      <c r="T43" s="142">
        <f>N43*P43*Q43*'1. Standard_Cost'!$D$13</f>
        <v>0</v>
      </c>
      <c r="U43" s="142">
        <f>N43*O43*'1. Standard_Cost'!$E$13</f>
        <v>0</v>
      </c>
      <c r="V43" s="141"/>
      <c r="W43" s="141"/>
      <c r="X43" s="141"/>
      <c r="Y43" s="142">
        <f>+V43*((X43*'1. Standard_Cost'!$B$17)+(W43*X43*'1. Standard_Cost'!$C$17))</f>
        <v>0</v>
      </c>
      <c r="Z43" s="141"/>
      <c r="AA43" s="141"/>
      <c r="AB43" s="142">
        <f>+Z43*'1. Standard_Cost'!$B$21+AA43*'1. Standard_Cost'!$C$21</f>
        <v>0</v>
      </c>
      <c r="AC43" s="143"/>
      <c r="AD43" s="144"/>
      <c r="AE43" s="142">
        <f>SUM(AD43,AC43,AB43,Y43,U43,T43,S43,R43)*'1. Standard_Cost'!$B$29</f>
        <v>0</v>
      </c>
      <c r="AF43" s="142">
        <f t="shared" si="46"/>
        <v>0</v>
      </c>
      <c r="AG43" s="141"/>
      <c r="AH43" s="141"/>
      <c r="AI43" s="141"/>
      <c r="AJ43" s="145"/>
      <c r="AK43" s="145"/>
      <c r="AL43" s="145"/>
      <c r="AM43" s="142">
        <f>AG43*'1. Standard_Cost'!$B$25+'Incremental_Cost Year 7'!AH43*'1. Standard_Cost'!$C$25+'Incremental_Cost Year 7'!AI43*'1. Standard_Cost'!$D$25+'Incremental_Cost Year 7'!AJ43+'Incremental_Cost Year 7'!AL43+AK43</f>
        <v>0</v>
      </c>
      <c r="AN43" s="142">
        <f>AM43*'1. Standard_Cost'!$C$29</f>
        <v>0</v>
      </c>
      <c r="AO43" s="160"/>
      <c r="AQ43" s="20">
        <f t="shared" si="47"/>
        <v>0</v>
      </c>
      <c r="AR43" s="20">
        <f t="shared" si="48"/>
        <v>0</v>
      </c>
      <c r="AS43" s="20">
        <f t="shared" si="49"/>
        <v>0</v>
      </c>
      <c r="AT43" s="20">
        <f t="shared" si="50"/>
        <v>0</v>
      </c>
      <c r="AU43" s="24"/>
      <c r="AV43" s="24"/>
      <c r="AW43" s="24"/>
      <c r="AX43" s="24"/>
      <c r="AY43" s="24"/>
      <c r="AZ43" s="24"/>
      <c r="BA43" s="24"/>
      <c r="BB43" s="25">
        <f t="shared" si="51"/>
        <v>0</v>
      </c>
    </row>
    <row r="44" spans="1:54" ht="36.6" customHeight="1" outlineLevel="2">
      <c r="A44" s="132"/>
      <c r="B44" s="136"/>
      <c r="C44" s="38"/>
      <c r="D44" s="84"/>
      <c r="E44" s="84"/>
      <c r="F44" s="84"/>
      <c r="G44" s="83"/>
      <c r="H44" s="211" t="s">
        <v>601</v>
      </c>
      <c r="I44" s="138"/>
      <c r="J44" s="139"/>
      <c r="K44" s="139"/>
      <c r="L44" s="140" t="str">
        <f>IF(I44&lt;&gt;0,((VLOOKUP(I44,'1. Standard_Cost'!$B$4:$D$9,2)+VLOOKUP(I44,'1. Standard_Cost'!$B$4:$D$9,3))*J44*K44),"0")</f>
        <v>0</v>
      </c>
      <c r="M44" s="140">
        <f>L44*'1. Standard_Cost'!$F$4</f>
        <v>0</v>
      </c>
      <c r="N44" s="141">
        <v>14</v>
      </c>
      <c r="O44" s="141">
        <v>1</v>
      </c>
      <c r="P44" s="141">
        <v>15</v>
      </c>
      <c r="Q44" s="141"/>
      <c r="R44" s="142">
        <f>'1. Standard_Cost'!$B$13*N44*P44</f>
        <v>420000</v>
      </c>
      <c r="S44" s="142">
        <f>N44*O44*P44*'1. Standard_Cost'!$C$13</f>
        <v>315000</v>
      </c>
      <c r="T44" s="142">
        <f>N44*P44*Q44*'1. Standard_Cost'!$D$13</f>
        <v>0</v>
      </c>
      <c r="U44" s="142">
        <f>N44*O44*'1. Standard_Cost'!$FF$13</f>
        <v>0</v>
      </c>
      <c r="V44" s="141"/>
      <c r="W44" s="141"/>
      <c r="X44" s="141"/>
      <c r="Y44" s="142">
        <f>+V44*((X44*'1. Standard_Cost'!$B$17)+(W44*X44*'1. Standard_Cost'!$C$17))</f>
        <v>0</v>
      </c>
      <c r="Z44" s="141"/>
      <c r="AA44" s="141"/>
      <c r="AB44" s="142">
        <f>+Z44*'1. Standard_Cost'!$B$21+AA44*'1. Standard_Cost'!$C$21</f>
        <v>0</v>
      </c>
      <c r="AC44" s="143"/>
      <c r="AD44" s="144"/>
      <c r="AE44" s="142">
        <f>SUM(AD44,AC44,AB44,Y44,U44,T44,S44,R44)*'1. Standard_Cost'!$B$29</f>
        <v>147000</v>
      </c>
      <c r="AF44" s="142">
        <f t="shared" si="46"/>
        <v>882000</v>
      </c>
      <c r="AG44" s="141"/>
      <c r="AH44" s="141"/>
      <c r="AI44" s="141"/>
      <c r="AJ44" s="145"/>
      <c r="AK44" s="145"/>
      <c r="AL44" s="145"/>
      <c r="AM44" s="142">
        <f>AG44*'1. Standard_Cost'!$B$25+'Incremental_Cost Year 7'!AH44*'1. Standard_Cost'!$C$25+'Incremental_Cost Year 7'!AI44*'1. Standard_Cost'!$D$25+'Incremental_Cost Year 7'!AJ44+'Incremental_Cost Year 7'!AL44+AK44</f>
        <v>0</v>
      </c>
      <c r="AN44" s="142">
        <f>AM44*'1. Standard_Cost'!$C$29</f>
        <v>0</v>
      </c>
      <c r="AO44" s="160"/>
      <c r="AQ44" s="20">
        <f t="shared" si="47"/>
        <v>0</v>
      </c>
      <c r="AR44" s="20">
        <f t="shared" si="48"/>
        <v>882000</v>
      </c>
      <c r="AS44" s="20">
        <f t="shared" si="49"/>
        <v>0</v>
      </c>
      <c r="AT44" s="20">
        <f t="shared" si="50"/>
        <v>882000</v>
      </c>
      <c r="AU44" s="24"/>
      <c r="AV44" s="24"/>
      <c r="AW44" s="24"/>
      <c r="AX44" s="24"/>
      <c r="AY44" s="24"/>
      <c r="AZ44" s="24"/>
      <c r="BA44" s="24"/>
      <c r="BB44" s="25">
        <f t="shared" si="51"/>
        <v>-882000</v>
      </c>
    </row>
    <row r="45" spans="1:54" ht="31.2" customHeight="1" outlineLevel="2">
      <c r="A45" s="132"/>
      <c r="B45" s="136"/>
      <c r="C45" s="38"/>
      <c r="D45" s="84"/>
      <c r="E45" s="84"/>
      <c r="F45" s="84"/>
      <c r="G45" s="83"/>
      <c r="H45" s="211" t="s">
        <v>565</v>
      </c>
      <c r="I45" s="138"/>
      <c r="J45" s="139"/>
      <c r="K45" s="139"/>
      <c r="L45" s="140" t="str">
        <f>IF(I45&lt;&gt;0,((VLOOKUP(I45,'1. Standard_Cost'!$B$4:$D$9,2)+VLOOKUP(I45,'1. Standard_Cost'!$B$4:$D$9,3))*J45*K45),"0")</f>
        <v>0</v>
      </c>
      <c r="M45" s="140">
        <f>L45*'1. Standard_Cost'!$F$4</f>
        <v>0</v>
      </c>
      <c r="N45" s="141"/>
      <c r="O45" s="141"/>
      <c r="P45" s="141"/>
      <c r="Q45" s="141"/>
      <c r="R45" s="142">
        <f>'1. Standard_Cost'!$B$13*N45*P45</f>
        <v>0</v>
      </c>
      <c r="S45" s="142">
        <f>N45*O45*P45*'1. Standard_Cost'!$C$13</f>
        <v>0</v>
      </c>
      <c r="T45" s="142">
        <f>N45*P45*Q45*'1. Standard_Cost'!$D$13</f>
        <v>0</v>
      </c>
      <c r="U45" s="142">
        <f>N45*O45*'1. Standard_Cost'!$E$13</f>
        <v>0</v>
      </c>
      <c r="V45" s="141"/>
      <c r="W45" s="141"/>
      <c r="X45" s="141"/>
      <c r="Y45" s="142">
        <f>+V45*((X45*'1. Standard_Cost'!$B$17)+(W45*X45*'1. Standard_Cost'!$C$17))</f>
        <v>0</v>
      </c>
      <c r="Z45" s="141"/>
      <c r="AA45" s="141">
        <v>28</v>
      </c>
      <c r="AB45" s="142">
        <f>+Z45*'1. Standard_Cost'!$B$21+AA45*'1. Standard_Cost'!$C$21</f>
        <v>532000</v>
      </c>
      <c r="AC45" s="143"/>
      <c r="AD45" s="144"/>
      <c r="AE45" s="142">
        <f>SUM(AD45,AC45,AB45,Y45,U45,T45,S45,R45)*'1. Standard_Cost'!$B$29</f>
        <v>106400</v>
      </c>
      <c r="AF45" s="142">
        <f t="shared" si="46"/>
        <v>638400</v>
      </c>
      <c r="AG45" s="141"/>
      <c r="AH45" s="141"/>
      <c r="AI45" s="141"/>
      <c r="AJ45" s="145"/>
      <c r="AK45" s="145"/>
      <c r="AL45" s="145"/>
      <c r="AM45" s="142">
        <f>AG45*'1. Standard_Cost'!$B$25+'Incremental_Cost Year 7'!AH45*'1. Standard_Cost'!$C$25+'Incremental_Cost Year 7'!AI45*'1. Standard_Cost'!$D$25+'Incremental_Cost Year 7'!AJ45+'Incremental_Cost Year 7'!AL45+AK45</f>
        <v>0</v>
      </c>
      <c r="AN45" s="142">
        <f>AM45*'1. Standard_Cost'!$C$29</f>
        <v>0</v>
      </c>
      <c r="AO45" s="160"/>
      <c r="AQ45" s="20">
        <f t="shared" si="47"/>
        <v>0</v>
      </c>
      <c r="AR45" s="20">
        <f t="shared" si="48"/>
        <v>638400</v>
      </c>
      <c r="AS45" s="20">
        <f t="shared" si="49"/>
        <v>0</v>
      </c>
      <c r="AT45" s="20">
        <f t="shared" si="50"/>
        <v>638400</v>
      </c>
      <c r="AU45" s="24"/>
      <c r="AV45" s="24"/>
      <c r="AW45" s="24"/>
      <c r="AX45" s="24"/>
      <c r="AY45" s="24"/>
      <c r="AZ45" s="24"/>
      <c r="BA45" s="24"/>
      <c r="BB45" s="25">
        <f t="shared" si="51"/>
        <v>-638400</v>
      </c>
    </row>
    <row r="46" spans="1:54" ht="31.2" customHeight="1" outlineLevel="2">
      <c r="A46" s="132"/>
      <c r="B46" s="136"/>
      <c r="C46" s="38"/>
      <c r="D46" s="84"/>
      <c r="E46" s="84"/>
      <c r="F46" s="84"/>
      <c r="G46" s="83"/>
      <c r="H46" s="211" t="s">
        <v>566</v>
      </c>
      <c r="I46" s="138"/>
      <c r="J46" s="139"/>
      <c r="K46" s="139"/>
      <c r="L46" s="140" t="str">
        <f>IF(I46&lt;&gt;0,((VLOOKUP(I46,'1. Standard_Cost'!$B$4:$D$9,2)+VLOOKUP(I46,'1. Standard_Cost'!$B$4:$D$9,3))*J46*K46),"0")</f>
        <v>0</v>
      </c>
      <c r="M46" s="140">
        <f>L46*'1. Standard_Cost'!$F$4</f>
        <v>0</v>
      </c>
      <c r="N46" s="141"/>
      <c r="O46" s="141"/>
      <c r="P46" s="141"/>
      <c r="Q46" s="141"/>
      <c r="R46" s="142">
        <f>'1. Standard_Cost'!$B$13*N46*P46</f>
        <v>0</v>
      </c>
      <c r="S46" s="142">
        <f>N46*O46*P46*'1. Standard_Cost'!$C$13</f>
        <v>0</v>
      </c>
      <c r="T46" s="142">
        <f>N46*P46*Q46*'1. Standard_Cost'!$D$13</f>
        <v>0</v>
      </c>
      <c r="U46" s="142">
        <f>N46*O46*'1. Standard_Cost'!$E$13</f>
        <v>0</v>
      </c>
      <c r="V46" s="141"/>
      <c r="W46" s="141"/>
      <c r="X46" s="141"/>
      <c r="Y46" s="142">
        <f>+V46*((X46*'1. Standard_Cost'!$B$17)+(W46*X46*'1. Standard_Cost'!$C$17))</f>
        <v>0</v>
      </c>
      <c r="Z46" s="141"/>
      <c r="AA46" s="141"/>
      <c r="AB46" s="142">
        <f>+Z46*'1. Standard_Cost'!$B$21+AA46*'1. Standard_Cost'!$C$21</f>
        <v>0</v>
      </c>
      <c r="AC46" s="143">
        <f>210*200</f>
        <v>42000</v>
      </c>
      <c r="AD46" s="144"/>
      <c r="AE46" s="142">
        <f>SUM(AD46,AC46,AB46,Y46,U46,T46,S46,R46)*'1. Standard_Cost'!$B$29</f>
        <v>8400</v>
      </c>
      <c r="AF46" s="142">
        <f t="shared" si="46"/>
        <v>50400</v>
      </c>
      <c r="AG46" s="141"/>
      <c r="AH46" s="141"/>
      <c r="AI46" s="141"/>
      <c r="AJ46" s="145"/>
      <c r="AK46" s="145"/>
      <c r="AL46" s="145"/>
      <c r="AM46" s="142">
        <f>AG46*'1. Standard_Cost'!$B$25+'Incremental_Cost Year 7'!AH46*'1. Standard_Cost'!$C$25+'Incremental_Cost Year 7'!AI46*'1. Standard_Cost'!$D$25+'Incremental_Cost Year 7'!AJ46+'Incremental_Cost Year 7'!AL46+AK46</f>
        <v>0</v>
      </c>
      <c r="AN46" s="142">
        <f>AM46*'1. Standard_Cost'!$C$29</f>
        <v>0</v>
      </c>
      <c r="AO46" s="160"/>
      <c r="AQ46" s="20">
        <f t="shared" si="47"/>
        <v>0</v>
      </c>
      <c r="AR46" s="20">
        <f t="shared" si="48"/>
        <v>50400</v>
      </c>
      <c r="AS46" s="20">
        <f t="shared" si="49"/>
        <v>0</v>
      </c>
      <c r="AT46" s="20">
        <f t="shared" si="50"/>
        <v>50400</v>
      </c>
      <c r="AU46" s="24"/>
      <c r="AV46" s="24"/>
      <c r="AW46" s="24"/>
      <c r="AX46" s="24"/>
      <c r="AY46" s="24"/>
      <c r="AZ46" s="24"/>
      <c r="BA46" s="24"/>
      <c r="BB46" s="25">
        <f t="shared" si="51"/>
        <v>-50400</v>
      </c>
    </row>
    <row r="47" spans="1:54" ht="27" customHeight="1" outlineLevel="2">
      <c r="A47" s="132"/>
      <c r="B47" s="136"/>
      <c r="C47" s="38"/>
      <c r="D47" s="84"/>
      <c r="E47" s="84"/>
      <c r="F47" s="84"/>
      <c r="G47" s="83"/>
      <c r="H47" s="182" t="s">
        <v>600</v>
      </c>
      <c r="I47" s="138"/>
      <c r="J47" s="139"/>
      <c r="K47" s="139"/>
      <c r="L47" s="140" t="str">
        <f>IF(I47&lt;&gt;0,((VLOOKUP(I47,'1. Standard_Cost'!$B$4:$D$9,2)+VLOOKUP(I47,'1. Standard_Cost'!$B$4:$D$9,3))*J47*K47),"0")</f>
        <v>0</v>
      </c>
      <c r="M47" s="140">
        <f>L47*'1. Standard_Cost'!$F$4</f>
        <v>0</v>
      </c>
      <c r="N47" s="141"/>
      <c r="O47" s="141"/>
      <c r="P47" s="141"/>
      <c r="Q47" s="141"/>
      <c r="R47" s="142">
        <f>'1. Standard_Cost'!$B$13*N47*P47</f>
        <v>0</v>
      </c>
      <c r="S47" s="142">
        <f>N47*O47*P47*'1. Standard_Cost'!$C$13</f>
        <v>0</v>
      </c>
      <c r="T47" s="142">
        <f>N47*P47*Q47*'1. Standard_Cost'!$D$13</f>
        <v>0</v>
      </c>
      <c r="U47" s="142">
        <f>N47*O47*'1. Standard_Cost'!$E$13</f>
        <v>0</v>
      </c>
      <c r="V47" s="141"/>
      <c r="W47" s="141"/>
      <c r="X47" s="141"/>
      <c r="Y47" s="142">
        <f>+V47*((X47*'1. Standard_Cost'!$B$17)+(W47*X47*'1. Standard_Cost'!$C$17))</f>
        <v>0</v>
      </c>
      <c r="Z47" s="141"/>
      <c r="AA47" s="141">
        <v>0</v>
      </c>
      <c r="AB47" s="142">
        <f>+Z47*'1. Standard_Cost'!$B$21+AA47*'1. Standard_Cost'!$C$21</f>
        <v>0</v>
      </c>
      <c r="AC47" s="143"/>
      <c r="AD47" s="144"/>
      <c r="AE47" s="142">
        <f>SUM(AD47,AC47,AB47,Y47,U47,T47,S47,R47)*'1. Standard_Cost'!$B$29</f>
        <v>0</v>
      </c>
      <c r="AF47" s="142">
        <f t="shared" si="46"/>
        <v>0</v>
      </c>
      <c r="AG47" s="141"/>
      <c r="AH47" s="141"/>
      <c r="AI47" s="141"/>
      <c r="AJ47" s="145"/>
      <c r="AK47" s="145"/>
      <c r="AL47" s="145"/>
      <c r="AM47" s="142">
        <f>AG47*'1. Standard_Cost'!$B$25+'Incremental_Cost Year 7'!AH47*'1. Standard_Cost'!$C$25+'Incremental_Cost Year 7'!AI47*'1. Standard_Cost'!$D$25+'Incremental_Cost Year 7'!AJ47+'Incremental_Cost Year 7'!AL47+AK47</f>
        <v>0</v>
      </c>
      <c r="AN47" s="142">
        <f>AM47*'1. Standard_Cost'!$C$29</f>
        <v>0</v>
      </c>
      <c r="AO47" s="160"/>
      <c r="AQ47" s="20">
        <f t="shared" si="47"/>
        <v>0</v>
      </c>
      <c r="AR47" s="20">
        <f t="shared" si="48"/>
        <v>0</v>
      </c>
      <c r="AS47" s="20">
        <f t="shared" si="49"/>
        <v>0</v>
      </c>
      <c r="AT47" s="20">
        <f t="shared" si="50"/>
        <v>0</v>
      </c>
      <c r="AU47" s="24"/>
      <c r="AV47" s="24"/>
      <c r="AW47" s="24"/>
      <c r="AX47" s="24"/>
      <c r="AY47" s="24"/>
      <c r="AZ47" s="24"/>
      <c r="BA47" s="24"/>
      <c r="BB47" s="25">
        <f t="shared" si="51"/>
        <v>0</v>
      </c>
    </row>
    <row r="48" spans="1:54" ht="27.6" outlineLevel="1">
      <c r="A48" s="132"/>
      <c r="B48" s="136"/>
      <c r="C48" s="38"/>
      <c r="D48" s="84"/>
      <c r="E48" s="84"/>
      <c r="F48" s="84"/>
      <c r="G48" s="83"/>
      <c r="H48" s="182" t="s">
        <v>602</v>
      </c>
      <c r="I48" s="138"/>
      <c r="J48" s="139"/>
      <c r="K48" s="139"/>
      <c r="L48" s="140" t="str">
        <f>IF(I48&lt;&gt;0,((VLOOKUP(I48,'1. Standard_Cost'!$B$4:$D$9,2)+VLOOKUP(I48,'1. Standard_Cost'!$B$4:$D$9,3))*J48*K48),"0")</f>
        <v>0</v>
      </c>
      <c r="M48" s="140">
        <f>L48*'1. Standard_Cost'!$F$4</f>
        <v>0</v>
      </c>
      <c r="N48" s="141">
        <v>12</v>
      </c>
      <c r="O48" s="141">
        <v>1</v>
      </c>
      <c r="P48" s="141">
        <v>15</v>
      </c>
      <c r="Q48" s="141"/>
      <c r="R48" s="142">
        <f>'1. Standard_Cost'!$B$13*N48*P48</f>
        <v>360000</v>
      </c>
      <c r="S48" s="142">
        <f>N48*O48*P48*'1. Standard_Cost'!$C$13</f>
        <v>270000</v>
      </c>
      <c r="T48" s="142">
        <f>N48*P48*Q48*'1. Standard_Cost'!$D$13</f>
        <v>0</v>
      </c>
      <c r="U48" s="142">
        <f>N48*O48*'1. Standard_Cost'!$F$13</f>
        <v>0</v>
      </c>
      <c r="V48" s="141"/>
      <c r="W48" s="141"/>
      <c r="X48" s="141"/>
      <c r="Y48" s="142">
        <f>+V48*((X48*'1. Standard_Cost'!$B$17)+(W48*X48*'1. Standard_Cost'!$C$17))</f>
        <v>0</v>
      </c>
      <c r="Z48" s="141"/>
      <c r="AA48" s="141">
        <v>12</v>
      </c>
      <c r="AB48" s="142">
        <f>+Z48*'1. Standard_Cost'!$B$21+AA48*'1. Standard_Cost'!$C$21</f>
        <v>228000</v>
      </c>
      <c r="AC48" s="143"/>
      <c r="AD48" s="144"/>
      <c r="AE48" s="142">
        <f>SUM(AD48,AC48,AB48,Y48,U48,T48,S48,R48)*'1. Standard_Cost'!$B$29</f>
        <v>171600</v>
      </c>
      <c r="AF48" s="142">
        <f t="shared" si="46"/>
        <v>1029600</v>
      </c>
      <c r="AG48" s="141"/>
      <c r="AH48" s="141"/>
      <c r="AI48" s="141"/>
      <c r="AJ48" s="145"/>
      <c r="AK48" s="145"/>
      <c r="AL48" s="145"/>
      <c r="AM48" s="142">
        <f>AG48*'1. Standard_Cost'!$B$25+'Incremental_Cost Year 7'!AH48*'1. Standard_Cost'!$C$25+'Incremental_Cost Year 7'!AI48*'1. Standard_Cost'!$D$25+'Incremental_Cost Year 7'!AJ48+'Incremental_Cost Year 7'!AL48+AK48</f>
        <v>0</v>
      </c>
      <c r="AN48" s="142">
        <f>AM48*'1. Standard_Cost'!$C$29</f>
        <v>0</v>
      </c>
      <c r="AO48" s="160"/>
      <c r="AQ48" s="20">
        <f t="shared" si="47"/>
        <v>0</v>
      </c>
      <c r="AR48" s="20">
        <f t="shared" si="48"/>
        <v>1029600</v>
      </c>
      <c r="AS48" s="20">
        <f t="shared" si="49"/>
        <v>0</v>
      </c>
      <c r="AT48" s="20">
        <f t="shared" si="50"/>
        <v>1029600</v>
      </c>
      <c r="AU48" s="24">
        <v>756000</v>
      </c>
      <c r="AV48" s="24"/>
      <c r="AW48" s="24"/>
      <c r="AX48" s="24"/>
      <c r="AY48" s="24"/>
      <c r="AZ48" s="24"/>
      <c r="BA48" s="24"/>
      <c r="BB48" s="25">
        <f t="shared" si="51"/>
        <v>-273600</v>
      </c>
    </row>
    <row r="49" spans="1:54" ht="27.6" outlineLevel="2">
      <c r="A49" s="132"/>
      <c r="B49" s="136"/>
      <c r="C49" s="38"/>
      <c r="D49" s="84"/>
      <c r="E49" s="84"/>
      <c r="F49" s="84"/>
      <c r="G49" s="83"/>
      <c r="H49" s="182" t="s">
        <v>603</v>
      </c>
      <c r="I49" s="138"/>
      <c r="J49" s="139"/>
      <c r="K49" s="139"/>
      <c r="L49" s="140" t="str">
        <f>IF(I49&lt;&gt;0,((VLOOKUP(I49,'1. Standard_Cost'!$B$4:$D$9,2)+VLOOKUP(I49,'1. Standard_Cost'!$B$4:$D$9,3))*J49*K49),"0")</f>
        <v>0</v>
      </c>
      <c r="M49" s="140">
        <f>L49*'1. Standard_Cost'!$F$4</f>
        <v>0</v>
      </c>
      <c r="N49" s="141">
        <v>2</v>
      </c>
      <c r="O49" s="141">
        <v>1</v>
      </c>
      <c r="P49" s="141">
        <v>20</v>
      </c>
      <c r="Q49" s="141"/>
      <c r="R49" s="142">
        <f>'1. Standard_Cost'!$B$13*N49*P49</f>
        <v>80000</v>
      </c>
      <c r="S49" s="142">
        <f>N49*O49*P49*'1. Standard_Cost'!$C$13</f>
        <v>60000</v>
      </c>
      <c r="T49" s="142">
        <f>N49*P49*Q49*'1. Standard_Cost'!$D$13</f>
        <v>0</v>
      </c>
      <c r="U49" s="142">
        <f>N49*O49*'1. Standard_Cost'!$F$13</f>
        <v>0</v>
      </c>
      <c r="V49" s="141"/>
      <c r="W49" s="141"/>
      <c r="X49" s="141"/>
      <c r="Y49" s="142">
        <f>+V49*((X49*'1. Standard_Cost'!$B$17)+(W49*X49*'1. Standard_Cost'!$C$17))</f>
        <v>0</v>
      </c>
      <c r="Z49" s="141"/>
      <c r="AA49" s="141">
        <v>1</v>
      </c>
      <c r="AB49" s="142">
        <f>+Z49*'1. Standard_Cost'!$B$21+AA49*'1. Standard_Cost'!$C$21</f>
        <v>19000</v>
      </c>
      <c r="AC49" s="143"/>
      <c r="AD49" s="144"/>
      <c r="AE49" s="142">
        <f>SUM(AD49,AC49,AB49,Y49,U49,T49,S49,R49)*'1. Standard_Cost'!$B$29</f>
        <v>31800</v>
      </c>
      <c r="AF49" s="142">
        <f t="shared" si="46"/>
        <v>190800</v>
      </c>
      <c r="AG49" s="141"/>
      <c r="AH49" s="141"/>
      <c r="AI49" s="141"/>
      <c r="AJ49" s="145"/>
      <c r="AK49" s="145"/>
      <c r="AL49" s="145"/>
      <c r="AM49" s="142">
        <f>AG49*'1. Standard_Cost'!$B$25+'Incremental_Cost Year 7'!AH49*'1. Standard_Cost'!$C$25+'Incremental_Cost Year 7'!AI49*'1. Standard_Cost'!$D$25+'Incremental_Cost Year 7'!AJ49+'Incremental_Cost Year 7'!AL49+AK49</f>
        <v>0</v>
      </c>
      <c r="AN49" s="142">
        <f>AM49*'1. Standard_Cost'!$C$29</f>
        <v>0</v>
      </c>
      <c r="AO49" s="160"/>
      <c r="AQ49" s="20">
        <f t="shared" si="47"/>
        <v>0</v>
      </c>
      <c r="AR49" s="20">
        <f t="shared" si="48"/>
        <v>190800</v>
      </c>
      <c r="AS49" s="20">
        <f t="shared" si="49"/>
        <v>0</v>
      </c>
      <c r="AT49" s="20">
        <f t="shared" si="50"/>
        <v>190800</v>
      </c>
      <c r="AU49" s="24"/>
      <c r="AV49" s="24"/>
      <c r="AW49" s="24"/>
      <c r="AX49" s="24"/>
      <c r="AY49" s="24"/>
      <c r="AZ49" s="24"/>
      <c r="BA49" s="24"/>
      <c r="BB49" s="25">
        <f t="shared" si="51"/>
        <v>-190800</v>
      </c>
    </row>
    <row r="50" spans="1:54" ht="82.8" outlineLevel="1">
      <c r="A50" s="132"/>
      <c r="B50" s="136"/>
      <c r="C50" s="38"/>
      <c r="D50" s="86" t="s">
        <v>582</v>
      </c>
      <c r="E50" s="86" t="s">
        <v>402</v>
      </c>
      <c r="F50" s="88" t="s">
        <v>438</v>
      </c>
      <c r="G50" s="89" t="s">
        <v>434</v>
      </c>
      <c r="H50" s="180" t="s">
        <v>116</v>
      </c>
      <c r="I50" s="146"/>
      <c r="J50" s="146"/>
      <c r="K50" s="146"/>
      <c r="L50" s="147">
        <f>SUM(L42:L49)</f>
        <v>0</v>
      </c>
      <c r="M50" s="147">
        <f>SUM(M42:M49)</f>
        <v>0</v>
      </c>
      <c r="N50" s="146"/>
      <c r="O50" s="146"/>
      <c r="P50" s="146"/>
      <c r="Q50" s="146"/>
      <c r="R50" s="147">
        <f t="shared" ref="R50:U50" si="52">SUM(R42:R49)</f>
        <v>860000</v>
      </c>
      <c r="S50" s="147">
        <f t="shared" si="52"/>
        <v>645000</v>
      </c>
      <c r="T50" s="147">
        <f t="shared" si="52"/>
        <v>0</v>
      </c>
      <c r="U50" s="147">
        <f t="shared" si="52"/>
        <v>0</v>
      </c>
      <c r="V50" s="146"/>
      <c r="W50" s="146"/>
      <c r="X50" s="146"/>
      <c r="Y50" s="147">
        <f>SUM(Y42:Y49)</f>
        <v>0</v>
      </c>
      <c r="Z50" s="146"/>
      <c r="AA50" s="146"/>
      <c r="AB50" s="147">
        <f t="shared" ref="AB50:AF50" si="53">SUM(AB42:AB49)</f>
        <v>779000</v>
      </c>
      <c r="AC50" s="147">
        <f t="shared" si="53"/>
        <v>42000</v>
      </c>
      <c r="AD50" s="147">
        <f t="shared" si="53"/>
        <v>0</v>
      </c>
      <c r="AE50" s="147">
        <f t="shared" si="53"/>
        <v>465200</v>
      </c>
      <c r="AF50" s="147">
        <f t="shared" si="53"/>
        <v>2791200</v>
      </c>
      <c r="AG50" s="146"/>
      <c r="AH50" s="146"/>
      <c r="AI50" s="146"/>
      <c r="AJ50" s="147">
        <f t="shared" ref="AJ50:AN50" si="54">SUM(AJ42:AJ49)</f>
        <v>0</v>
      </c>
      <c r="AK50" s="147">
        <f t="shared" si="54"/>
        <v>0</v>
      </c>
      <c r="AL50" s="147">
        <f t="shared" si="54"/>
        <v>0</v>
      </c>
      <c r="AM50" s="147">
        <f t="shared" si="54"/>
        <v>0</v>
      </c>
      <c r="AN50" s="147">
        <f t="shared" si="54"/>
        <v>0</v>
      </c>
      <c r="AO50" s="166"/>
      <c r="AP50" s="32"/>
      <c r="AQ50" s="147">
        <f t="shared" ref="AQ50:BB50" si="55">SUM(AQ42:AQ49)</f>
        <v>0</v>
      </c>
      <c r="AR50" s="147">
        <f t="shared" si="55"/>
        <v>2791200</v>
      </c>
      <c r="AS50" s="147">
        <f t="shared" si="55"/>
        <v>0</v>
      </c>
      <c r="AT50" s="147">
        <f t="shared" si="55"/>
        <v>2791200</v>
      </c>
      <c r="AU50" s="147">
        <f t="shared" si="55"/>
        <v>756000</v>
      </c>
      <c r="AV50" s="147">
        <f t="shared" si="55"/>
        <v>0</v>
      </c>
      <c r="AW50" s="147">
        <f t="shared" si="55"/>
        <v>0</v>
      </c>
      <c r="AX50" s="147">
        <f t="shared" si="55"/>
        <v>0</v>
      </c>
      <c r="AY50" s="147"/>
      <c r="AZ50" s="147">
        <f t="shared" si="55"/>
        <v>0</v>
      </c>
      <c r="BA50" s="147">
        <f t="shared" si="55"/>
        <v>0</v>
      </c>
      <c r="BB50" s="147">
        <f t="shared" si="55"/>
        <v>-2035200</v>
      </c>
    </row>
    <row r="51" spans="1:54" ht="124.8" outlineLevel="2">
      <c r="A51" s="132"/>
      <c r="B51" s="136"/>
      <c r="C51" s="38"/>
      <c r="D51" s="137"/>
      <c r="E51" s="137"/>
      <c r="F51" s="87"/>
      <c r="G51" s="82"/>
      <c r="H51" s="209" t="s">
        <v>473</v>
      </c>
      <c r="I51" s="138" t="s">
        <v>4</v>
      </c>
      <c r="J51" s="139">
        <v>3</v>
      </c>
      <c r="K51" s="139">
        <v>1</v>
      </c>
      <c r="L51" s="140">
        <f>IF(I51&lt;&gt;0,((VLOOKUP(I51,'1. Standard_Cost'!$B$4:$D$9,2)+VLOOKUP(I51,'1. Standard_Cost'!$B$4:$D$9,3))*J51*K51),"0")</f>
        <v>242250</v>
      </c>
      <c r="M51" s="140">
        <f>L51*'1. Standard_Cost'!$F$4</f>
        <v>40455.75</v>
      </c>
      <c r="N51" s="141"/>
      <c r="O51" s="141"/>
      <c r="P51" s="141"/>
      <c r="Q51" s="141"/>
      <c r="R51" s="142">
        <f>'1. Standard_Cost'!$B$13*N51*P51</f>
        <v>0</v>
      </c>
      <c r="S51" s="142">
        <f>N51*O51*P51*'1. Standard_Cost'!$C$13</f>
        <v>0</v>
      </c>
      <c r="T51" s="142">
        <f>N51*P51*Q51*'1. Standard_Cost'!$D$13</f>
        <v>0</v>
      </c>
      <c r="U51" s="142">
        <f>N51*O51*'1. Standard_Cost'!$E$13</f>
        <v>0</v>
      </c>
      <c r="V51" s="141"/>
      <c r="W51" s="141"/>
      <c r="X51" s="141"/>
      <c r="Y51" s="142">
        <f>+V51*((X51*'1. Standard_Cost'!$B$17)+(W51*X51*'1. Standard_Cost'!$C$17))</f>
        <v>0</v>
      </c>
      <c r="Z51" s="141"/>
      <c r="AA51" s="141">
        <v>0</v>
      </c>
      <c r="AB51" s="142">
        <f>+Z51*'1. Standard_Cost'!$B$21+AA51*'1. Standard_Cost'!$C$21</f>
        <v>0</v>
      </c>
      <c r="AC51" s="143"/>
      <c r="AD51" s="144"/>
      <c r="AE51" s="142">
        <f>SUM(AD51,AC51,AB51,Y51,U51,T51,S51,R51)*'1. Standard_Cost'!$B$29</f>
        <v>0</v>
      </c>
      <c r="AF51" s="142">
        <f t="shared" ref="AF51:AF56" si="56">SUM(AE51,AD51,AC51,AB51,Y51,U51,T51,S51,R51)</f>
        <v>0</v>
      </c>
      <c r="AG51" s="141"/>
      <c r="AH51" s="141"/>
      <c r="AI51" s="141"/>
      <c r="AJ51" s="145"/>
      <c r="AK51" s="145"/>
      <c r="AL51" s="145"/>
      <c r="AM51" s="142">
        <f>AG51*'1. Standard_Cost'!$B$25+'Incremental_Cost Year 7'!AH51*'1. Standard_Cost'!$C$25+'Incremental_Cost Year 7'!AI51*'1. Standard_Cost'!$D$25+'Incremental_Cost Year 7'!AJ51+'Incremental_Cost Year 7'!AL51+AK51</f>
        <v>0</v>
      </c>
      <c r="AN51" s="142">
        <f>AM51*'1. Standard_Cost'!$C$29</f>
        <v>0</v>
      </c>
      <c r="AO51" s="160"/>
      <c r="AQ51" s="20">
        <f t="shared" ref="AQ51:AQ56" si="57">L51+M51</f>
        <v>282705.75</v>
      </c>
      <c r="AR51" s="20">
        <f t="shared" ref="AR51:AR56" si="58">AF51</f>
        <v>0</v>
      </c>
      <c r="AS51" s="20">
        <f t="shared" ref="AS51:AS56" si="59">AM51+AN51</f>
        <v>0</v>
      </c>
      <c r="AT51" s="20">
        <f t="shared" ref="AT51:AT56" si="60">SUM(AQ51,AR51,AS51)</f>
        <v>282705.75</v>
      </c>
      <c r="AU51" s="24">
        <f>AT51</f>
        <v>282705.75</v>
      </c>
      <c r="AV51" s="24"/>
      <c r="AW51" s="24"/>
      <c r="AX51" s="24"/>
      <c r="AY51" s="24"/>
      <c r="AZ51" s="24"/>
      <c r="BA51" s="24"/>
      <c r="BB51" s="25">
        <f t="shared" ref="BB51:BB56" si="61">SUM(AU51:BA51)-AT51</f>
        <v>0</v>
      </c>
    </row>
    <row r="52" spans="1:54" ht="124.8" outlineLevel="2">
      <c r="A52" s="132"/>
      <c r="B52" s="136"/>
      <c r="C52" s="38"/>
      <c r="D52" s="84"/>
      <c r="E52" s="84"/>
      <c r="F52" s="84"/>
      <c r="G52" s="83"/>
      <c r="H52" s="209" t="s">
        <v>476</v>
      </c>
      <c r="I52" s="138" t="s">
        <v>4</v>
      </c>
      <c r="J52" s="139">
        <v>3</v>
      </c>
      <c r="K52" s="139">
        <v>1</v>
      </c>
      <c r="L52" s="140">
        <f>IF(I52&lt;&gt;0,((VLOOKUP(I52,'1. Standard_Cost'!$B$4:$D$9,2)+VLOOKUP(I52,'1. Standard_Cost'!$B$4:$D$9,3))*J52*K52),"0")</f>
        <v>242250</v>
      </c>
      <c r="M52" s="140">
        <f>L52*'1. Standard_Cost'!$F$4</f>
        <v>40455.75</v>
      </c>
      <c r="N52" s="141"/>
      <c r="O52" s="141"/>
      <c r="P52" s="141"/>
      <c r="Q52" s="141"/>
      <c r="R52" s="142">
        <f>'1. Standard_Cost'!$B$13*N52*P52</f>
        <v>0</v>
      </c>
      <c r="S52" s="142">
        <f>N52*O52*P52*'1. Standard_Cost'!$C$13</f>
        <v>0</v>
      </c>
      <c r="T52" s="142">
        <f>N52*P52*Q52*'1. Standard_Cost'!$D$13</f>
        <v>0</v>
      </c>
      <c r="U52" s="142">
        <f>N52*O52*'1. Standard_Cost'!$E$13</f>
        <v>0</v>
      </c>
      <c r="V52" s="141"/>
      <c r="W52" s="141"/>
      <c r="X52" s="141"/>
      <c r="Y52" s="142">
        <f>+V52*((X52*'1. Standard_Cost'!$B$17)+(W52*X52*'1. Standard_Cost'!$C$17))</f>
        <v>0</v>
      </c>
      <c r="Z52" s="141"/>
      <c r="AA52" s="141">
        <v>0</v>
      </c>
      <c r="AB52" s="142">
        <f>+Z52*'1. Standard_Cost'!$B$21+AA52*'1. Standard_Cost'!$C$21</f>
        <v>0</v>
      </c>
      <c r="AC52" s="143"/>
      <c r="AD52" s="144"/>
      <c r="AE52" s="142">
        <f>SUM(AD52,AC52,AB52,Y52,U52,T52,S52,R52)*'1. Standard_Cost'!$B$29</f>
        <v>0</v>
      </c>
      <c r="AF52" s="142">
        <f t="shared" si="56"/>
        <v>0</v>
      </c>
      <c r="AG52" s="141"/>
      <c r="AH52" s="141"/>
      <c r="AI52" s="141"/>
      <c r="AJ52" s="145"/>
      <c r="AK52" s="145"/>
      <c r="AL52" s="145"/>
      <c r="AM52" s="142">
        <f>AG52*'1. Standard_Cost'!$B$25+'Incremental_Cost Year 7'!AH52*'1. Standard_Cost'!$C$25+'Incremental_Cost Year 7'!AI52*'1. Standard_Cost'!$D$25+'Incremental_Cost Year 7'!AJ52+'Incremental_Cost Year 7'!AL52+AK52</f>
        <v>0</v>
      </c>
      <c r="AN52" s="142">
        <f>AM52*'1. Standard_Cost'!$C$29</f>
        <v>0</v>
      </c>
      <c r="AO52" s="160"/>
      <c r="AQ52" s="20">
        <f t="shared" si="57"/>
        <v>282705.75</v>
      </c>
      <c r="AR52" s="20">
        <f t="shared" si="58"/>
        <v>0</v>
      </c>
      <c r="AS52" s="20">
        <f t="shared" si="59"/>
        <v>0</v>
      </c>
      <c r="AT52" s="20">
        <f t="shared" si="60"/>
        <v>282705.75</v>
      </c>
      <c r="AU52" s="24">
        <f>AT52</f>
        <v>282705.75</v>
      </c>
      <c r="AV52" s="24">
        <v>0</v>
      </c>
      <c r="AW52" s="24"/>
      <c r="AX52" s="24"/>
      <c r="AY52" s="24"/>
      <c r="AZ52" s="24"/>
      <c r="BA52" s="24"/>
      <c r="BB52" s="25">
        <f t="shared" si="61"/>
        <v>0</v>
      </c>
    </row>
    <row r="53" spans="1:54" ht="124.8" outlineLevel="1">
      <c r="A53" s="132"/>
      <c r="B53" s="136"/>
      <c r="C53" s="38"/>
      <c r="D53" s="84"/>
      <c r="E53" s="84"/>
      <c r="F53" s="84"/>
      <c r="G53" s="83"/>
      <c r="H53" s="209" t="s">
        <v>473</v>
      </c>
      <c r="I53" s="138" t="s">
        <v>4</v>
      </c>
      <c r="J53" s="139">
        <v>3</v>
      </c>
      <c r="K53" s="139">
        <v>1</v>
      </c>
      <c r="L53" s="140">
        <f>IF(I53&lt;&gt;0,((VLOOKUP(I53,'1. Standard_Cost'!$B$4:$D$9,2)+VLOOKUP(I53,'1. Standard_Cost'!$B$4:$D$9,3))*J53*K53),"0")</f>
        <v>242250</v>
      </c>
      <c r="M53" s="140">
        <f>L53*'1. Standard_Cost'!$F$4</f>
        <v>40455.75</v>
      </c>
      <c r="N53" s="141"/>
      <c r="O53" s="141"/>
      <c r="P53" s="141"/>
      <c r="Q53" s="141"/>
      <c r="R53" s="142">
        <f>'1. Standard_Cost'!$B$13*N53*P53</f>
        <v>0</v>
      </c>
      <c r="S53" s="142">
        <f>N53*O53*P53*'1. Standard_Cost'!$C$13</f>
        <v>0</v>
      </c>
      <c r="T53" s="142">
        <f>N53*P53*Q53*'1. Standard_Cost'!$D$13</f>
        <v>0</v>
      </c>
      <c r="U53" s="142">
        <f>N53*O53*'1. Standard_Cost'!$E$13</f>
        <v>0</v>
      </c>
      <c r="V53" s="141"/>
      <c r="W53" s="141"/>
      <c r="X53" s="141"/>
      <c r="Y53" s="142">
        <f>+V53*((X53*'1. Standard_Cost'!$B$17)+(W53*X53*'1. Standard_Cost'!$C$17))</f>
        <v>0</v>
      </c>
      <c r="Z53" s="141"/>
      <c r="AA53" s="141">
        <v>0</v>
      </c>
      <c r="AB53" s="142">
        <f>+Z53*'1. Standard_Cost'!$B$21+AA53*'1. Standard_Cost'!$C$21</f>
        <v>0</v>
      </c>
      <c r="AC53" s="143"/>
      <c r="AD53" s="144"/>
      <c r="AE53" s="142">
        <f>SUM(AD53,AC53,AB53,Y53,U53,T53,S53,R53)*'1. Standard_Cost'!$B$29</f>
        <v>0</v>
      </c>
      <c r="AF53" s="142">
        <f t="shared" si="56"/>
        <v>0</v>
      </c>
      <c r="AG53" s="141"/>
      <c r="AH53" s="141"/>
      <c r="AI53" s="141"/>
      <c r="AJ53" s="145"/>
      <c r="AK53" s="145"/>
      <c r="AL53" s="145"/>
      <c r="AM53" s="142">
        <f>AG53*'1. Standard_Cost'!$B$25+'Incremental_Cost Year 7'!AH53*'1. Standard_Cost'!$C$25+'Incremental_Cost Year 7'!AI53*'1. Standard_Cost'!$D$25+'Incremental_Cost Year 7'!AJ53+'Incremental_Cost Year 7'!AL53+AK53</f>
        <v>0</v>
      </c>
      <c r="AN53" s="142">
        <f>AM53*'1. Standard_Cost'!$C$29</f>
        <v>0</v>
      </c>
      <c r="AO53" s="160"/>
      <c r="AQ53" s="20">
        <f t="shared" si="57"/>
        <v>282705.75</v>
      </c>
      <c r="AR53" s="20">
        <f t="shared" si="58"/>
        <v>0</v>
      </c>
      <c r="AS53" s="20">
        <f t="shared" si="59"/>
        <v>0</v>
      </c>
      <c r="AT53" s="20">
        <f t="shared" si="60"/>
        <v>282705.75</v>
      </c>
      <c r="AU53" s="24">
        <f>AT53</f>
        <v>282705.75</v>
      </c>
      <c r="AV53" s="24"/>
      <c r="AW53" s="24"/>
      <c r="AX53" s="24"/>
      <c r="AY53" s="24"/>
      <c r="AZ53" s="24"/>
      <c r="BA53" s="24"/>
      <c r="BB53" s="25">
        <f t="shared" si="61"/>
        <v>0</v>
      </c>
    </row>
    <row r="54" spans="1:54" ht="124.8" outlineLevel="2">
      <c r="A54" s="132"/>
      <c r="B54" s="136"/>
      <c r="C54" s="38"/>
      <c r="D54" s="84"/>
      <c r="E54" s="84"/>
      <c r="F54" s="84"/>
      <c r="G54" s="83"/>
      <c r="H54" s="209" t="s">
        <v>476</v>
      </c>
      <c r="I54" s="138"/>
      <c r="J54" s="139"/>
      <c r="K54" s="139"/>
      <c r="L54" s="140" t="str">
        <f>IF(I54&lt;&gt;0,((VLOOKUP(I54,'1. Standard_Cost'!$B$4:$D$9,2)+VLOOKUP(I54,'1. Standard_Cost'!$B$4:$D$9,3))*J54*K54),"0")</f>
        <v>0</v>
      </c>
      <c r="M54" s="140">
        <f>L54*'1. Standard_Cost'!$F$4</f>
        <v>0</v>
      </c>
      <c r="N54" s="141">
        <v>1</v>
      </c>
      <c r="O54" s="141">
        <v>2</v>
      </c>
      <c r="P54" s="141">
        <v>20</v>
      </c>
      <c r="Q54" s="141"/>
      <c r="R54" s="142">
        <f>'1. Standard_Cost'!$B$13*N54*P54</f>
        <v>40000</v>
      </c>
      <c r="S54" s="142">
        <f>N54*O54*P54*'1. Standard_Cost'!$C$13</f>
        <v>60000</v>
      </c>
      <c r="T54" s="142">
        <f>N54*P54*Q54*'1. Standard_Cost'!$D$13</f>
        <v>0</v>
      </c>
      <c r="U54" s="142">
        <f>N54*O54*'1. Standard_Cost'!$F$13</f>
        <v>0</v>
      </c>
      <c r="V54" s="141"/>
      <c r="W54" s="141"/>
      <c r="X54" s="141"/>
      <c r="Y54" s="142">
        <f>+V54*((X54*'1. Standard_Cost'!$B$17)+(W54*X54*'1. Standard_Cost'!$C$17))</f>
        <v>0</v>
      </c>
      <c r="Z54" s="141"/>
      <c r="AA54" s="141">
        <v>4</v>
      </c>
      <c r="AB54" s="142">
        <f>+Z54*'1. Standard_Cost'!$B$21+AA54*'1. Standard_Cost'!$C$21</f>
        <v>76000</v>
      </c>
      <c r="AC54" s="143">
        <f>20*200</f>
        <v>4000</v>
      </c>
      <c r="AD54" s="144"/>
      <c r="AE54" s="142">
        <f>SUM(AD54,AC54,AB54,Y54,U54,T54,S54,R54)*'1. Standard_Cost'!$B$29</f>
        <v>36000</v>
      </c>
      <c r="AF54" s="142">
        <f t="shared" si="56"/>
        <v>216000</v>
      </c>
      <c r="AG54" s="141"/>
      <c r="AH54" s="141"/>
      <c r="AI54" s="141"/>
      <c r="AJ54" s="145"/>
      <c r="AK54" s="145"/>
      <c r="AL54" s="145"/>
      <c r="AM54" s="142">
        <f>AG54*'1. Standard_Cost'!$B$25+'Incremental_Cost Year 7'!AH54*'1. Standard_Cost'!$C$25+'Incremental_Cost Year 7'!AI54*'1. Standard_Cost'!$D$25+'Incremental_Cost Year 7'!AJ54+'Incremental_Cost Year 7'!AL54+AK54</f>
        <v>0</v>
      </c>
      <c r="AN54" s="142">
        <f>AM54*'1. Standard_Cost'!$C$29</f>
        <v>0</v>
      </c>
      <c r="AO54" s="160"/>
      <c r="AQ54" s="20">
        <f t="shared" si="57"/>
        <v>0</v>
      </c>
      <c r="AR54" s="20">
        <f t="shared" si="58"/>
        <v>216000</v>
      </c>
      <c r="AS54" s="20">
        <f t="shared" si="59"/>
        <v>0</v>
      </c>
      <c r="AT54" s="20">
        <f t="shared" si="60"/>
        <v>216000</v>
      </c>
      <c r="AU54" s="24"/>
      <c r="AV54" s="24"/>
      <c r="AW54" s="24"/>
      <c r="AX54" s="24"/>
      <c r="AY54" s="24"/>
      <c r="AZ54" s="24"/>
      <c r="BA54" s="24"/>
      <c r="BB54" s="25">
        <f t="shared" si="61"/>
        <v>-216000</v>
      </c>
    </row>
    <row r="55" spans="1:54" ht="109.2" outlineLevel="2">
      <c r="A55" s="132"/>
      <c r="B55" s="136"/>
      <c r="C55" s="38"/>
      <c r="D55" s="84"/>
      <c r="E55" s="84"/>
      <c r="F55" s="84"/>
      <c r="G55" s="83"/>
      <c r="H55" s="209" t="s">
        <v>474</v>
      </c>
      <c r="I55" s="138" t="s">
        <v>4</v>
      </c>
      <c r="J55" s="139">
        <v>3</v>
      </c>
      <c r="K55" s="139">
        <v>1</v>
      </c>
      <c r="L55" s="140">
        <f>IF(I55&lt;&gt;0,((VLOOKUP(I55,'1. Standard_Cost'!$B$4:$D$9,2)+VLOOKUP(I55,'1. Standard_Cost'!$B$4:$D$9,3))*J55*K55),"0")</f>
        <v>242250</v>
      </c>
      <c r="M55" s="140">
        <f>L55*'1. Standard_Cost'!$F$4</f>
        <v>40455.75</v>
      </c>
      <c r="N55" s="141"/>
      <c r="O55" s="141"/>
      <c r="P55" s="141"/>
      <c r="Q55" s="141"/>
      <c r="R55" s="142">
        <f>'1. Standard_Cost'!$B$13*N55*P55</f>
        <v>0</v>
      </c>
      <c r="S55" s="142">
        <f>N55*O55*P55*'1. Standard_Cost'!$C$13</f>
        <v>0</v>
      </c>
      <c r="T55" s="142">
        <f>N55*P55*Q55*'1. Standard_Cost'!$D$13</f>
        <v>0</v>
      </c>
      <c r="U55" s="142">
        <f>N55*O55*'1. Standard_Cost'!$E$13</f>
        <v>0</v>
      </c>
      <c r="V55" s="141"/>
      <c r="W55" s="141"/>
      <c r="X55" s="141"/>
      <c r="Y55" s="142">
        <f>+V55*((X55*'1. Standard_Cost'!$B$17)+(W55*X55*'1. Standard_Cost'!$C$17))</f>
        <v>0</v>
      </c>
      <c r="Z55" s="141"/>
      <c r="AA55" s="141">
        <v>0</v>
      </c>
      <c r="AB55" s="142">
        <f>+Z55*'1. Standard_Cost'!$B$21+AA55*'1. Standard_Cost'!$C$21</f>
        <v>0</v>
      </c>
      <c r="AC55" s="143"/>
      <c r="AD55" s="144"/>
      <c r="AE55" s="142">
        <f>SUM(AD55,AC55,AB55,Y55,U55,T55,S55,R55)*'1. Standard_Cost'!$B$29</f>
        <v>0</v>
      </c>
      <c r="AF55" s="142">
        <f t="shared" si="56"/>
        <v>0</v>
      </c>
      <c r="AG55" s="141"/>
      <c r="AH55" s="141"/>
      <c r="AI55" s="141"/>
      <c r="AJ55" s="145"/>
      <c r="AK55" s="145"/>
      <c r="AL55" s="145"/>
      <c r="AM55" s="142">
        <f>AG55*'1. Standard_Cost'!$B$25+'Incremental_Cost Year 7'!AH55*'1. Standard_Cost'!$C$25+'Incremental_Cost Year 7'!AI55*'1. Standard_Cost'!$D$25+'Incremental_Cost Year 7'!AJ55+'Incremental_Cost Year 7'!AL55+AK55</f>
        <v>0</v>
      </c>
      <c r="AN55" s="142">
        <f>AM55*'1. Standard_Cost'!$C$29</f>
        <v>0</v>
      </c>
      <c r="AO55" s="160"/>
      <c r="AQ55" s="20">
        <f t="shared" si="57"/>
        <v>282705.75</v>
      </c>
      <c r="AR55" s="20">
        <f t="shared" si="58"/>
        <v>0</v>
      </c>
      <c r="AS55" s="20">
        <f t="shared" si="59"/>
        <v>0</v>
      </c>
      <c r="AT55" s="20">
        <f t="shared" si="60"/>
        <v>282705.75</v>
      </c>
      <c r="AU55" s="24">
        <f>AT55</f>
        <v>282705.75</v>
      </c>
      <c r="AV55" s="24"/>
      <c r="AW55" s="24"/>
      <c r="AX55" s="24"/>
      <c r="AY55" s="24"/>
      <c r="AZ55" s="24"/>
      <c r="BA55" s="24"/>
      <c r="BB55" s="25">
        <f t="shared" si="61"/>
        <v>0</v>
      </c>
    </row>
    <row r="56" spans="1:54" ht="109.2" outlineLevel="2">
      <c r="A56" s="132"/>
      <c r="B56" s="136"/>
      <c r="C56" s="38"/>
      <c r="D56" s="84"/>
      <c r="E56" s="84"/>
      <c r="F56" s="84"/>
      <c r="G56" s="83"/>
      <c r="H56" s="209" t="s">
        <v>475</v>
      </c>
      <c r="I56" s="138" t="s">
        <v>4</v>
      </c>
      <c r="J56" s="139">
        <v>3</v>
      </c>
      <c r="K56" s="139">
        <v>1</v>
      </c>
      <c r="L56" s="140">
        <f>IF(I56&lt;&gt;0,((VLOOKUP(I56,'1. Standard_Cost'!$B$4:$D$9,2)+VLOOKUP(I56,'1. Standard_Cost'!$B$4:$D$9,3))*J56*K56),"0")</f>
        <v>242250</v>
      </c>
      <c r="M56" s="140">
        <f>L56*'1. Standard_Cost'!$F$4</f>
        <v>40455.75</v>
      </c>
      <c r="N56" s="141"/>
      <c r="O56" s="141"/>
      <c r="P56" s="141"/>
      <c r="Q56" s="141"/>
      <c r="R56" s="142">
        <f>'1. Standard_Cost'!$B$13*N56*P56</f>
        <v>0</v>
      </c>
      <c r="S56" s="142">
        <f>N56*O56*P56*'1. Standard_Cost'!$C$13</f>
        <v>0</v>
      </c>
      <c r="T56" s="142">
        <f>N56*P56*Q56*'1. Standard_Cost'!$D$13</f>
        <v>0</v>
      </c>
      <c r="U56" s="142">
        <f>N56*O56*'1. Standard_Cost'!$E$13</f>
        <v>0</v>
      </c>
      <c r="V56" s="141"/>
      <c r="W56" s="141"/>
      <c r="X56" s="141"/>
      <c r="Y56" s="142">
        <f>+V56*((X56*'1. Standard_Cost'!$B$17)+(W56*X56*'1. Standard_Cost'!$C$17))</f>
        <v>0</v>
      </c>
      <c r="Z56" s="141"/>
      <c r="AA56" s="141">
        <v>0</v>
      </c>
      <c r="AB56" s="142">
        <f>+Z56*'1. Standard_Cost'!$B$21+AA56*'1. Standard_Cost'!$C$21</f>
        <v>0</v>
      </c>
      <c r="AC56" s="143"/>
      <c r="AD56" s="144"/>
      <c r="AE56" s="142">
        <f>SUM(AD56,AC56,AB56,Y56,U56,T56,S56,R56)*'1. Standard_Cost'!$B$29</f>
        <v>0</v>
      </c>
      <c r="AF56" s="142">
        <f t="shared" si="56"/>
        <v>0</v>
      </c>
      <c r="AG56" s="141"/>
      <c r="AH56" s="141"/>
      <c r="AI56" s="141"/>
      <c r="AJ56" s="145"/>
      <c r="AK56" s="145"/>
      <c r="AL56" s="145"/>
      <c r="AM56" s="142">
        <f>AG56*'1. Standard_Cost'!$B$25+'Incremental_Cost Year 7'!AH56*'1. Standard_Cost'!$C$25+'Incremental_Cost Year 7'!AI56*'1. Standard_Cost'!$D$25+'Incremental_Cost Year 7'!AJ56+'Incremental_Cost Year 7'!AL56+AK56</f>
        <v>0</v>
      </c>
      <c r="AN56" s="142">
        <f>AM56*'1. Standard_Cost'!$C$29</f>
        <v>0</v>
      </c>
      <c r="AO56" s="160"/>
      <c r="AQ56" s="20">
        <f t="shared" si="57"/>
        <v>282705.75</v>
      </c>
      <c r="AR56" s="20">
        <f t="shared" si="58"/>
        <v>0</v>
      </c>
      <c r="AS56" s="20">
        <f t="shared" si="59"/>
        <v>0</v>
      </c>
      <c r="AT56" s="20">
        <f t="shared" si="60"/>
        <v>282705.75</v>
      </c>
      <c r="AU56" s="24">
        <f>AT56</f>
        <v>282705.75</v>
      </c>
      <c r="AV56" s="24"/>
      <c r="AW56" s="24"/>
      <c r="AX56" s="24"/>
      <c r="AY56" s="24"/>
      <c r="AZ56" s="24"/>
      <c r="BA56" s="24"/>
      <c r="BB56" s="25">
        <f t="shared" si="61"/>
        <v>0</v>
      </c>
    </row>
    <row r="57" spans="1:54" ht="69" outlineLevel="1">
      <c r="A57" s="132"/>
      <c r="B57" s="136"/>
      <c r="C57" s="38"/>
      <c r="D57" s="86" t="s">
        <v>583</v>
      </c>
      <c r="E57" s="86" t="s">
        <v>403</v>
      </c>
      <c r="F57" s="88" t="s">
        <v>439</v>
      </c>
      <c r="G57" s="89" t="s">
        <v>434</v>
      </c>
      <c r="H57" s="180" t="s">
        <v>115</v>
      </c>
      <c r="I57" s="146"/>
      <c r="J57" s="146"/>
      <c r="K57" s="146"/>
      <c r="L57" s="147">
        <f>SUM(L51:L56)</f>
        <v>1211250</v>
      </c>
      <c r="M57" s="147">
        <f>SUM(M51:M56)</f>
        <v>202278.75</v>
      </c>
      <c r="N57" s="147"/>
      <c r="O57" s="146"/>
      <c r="P57" s="146"/>
      <c r="Q57" s="146"/>
      <c r="R57" s="147">
        <f t="shared" ref="R57:U57" si="62">SUM(R51:R56)</f>
        <v>40000</v>
      </c>
      <c r="S57" s="147">
        <f t="shared" si="62"/>
        <v>60000</v>
      </c>
      <c r="T57" s="147">
        <f t="shared" si="62"/>
        <v>0</v>
      </c>
      <c r="U57" s="147">
        <f t="shared" si="62"/>
        <v>0</v>
      </c>
      <c r="V57" s="146"/>
      <c r="W57" s="146"/>
      <c r="X57" s="146"/>
      <c r="Y57" s="147">
        <f>SUM(Y51:Y56)</f>
        <v>0</v>
      </c>
      <c r="Z57" s="146"/>
      <c r="AA57" s="146"/>
      <c r="AB57" s="147">
        <f t="shared" ref="AB57:AF57" si="63">SUM(AB51:AB56)</f>
        <v>76000</v>
      </c>
      <c r="AC57" s="147">
        <f t="shared" si="63"/>
        <v>4000</v>
      </c>
      <c r="AD57" s="147">
        <f t="shared" si="63"/>
        <v>0</v>
      </c>
      <c r="AE57" s="147">
        <f t="shared" si="63"/>
        <v>36000</v>
      </c>
      <c r="AF57" s="147">
        <f t="shared" si="63"/>
        <v>216000</v>
      </c>
      <c r="AG57" s="146"/>
      <c r="AH57" s="146"/>
      <c r="AI57" s="146"/>
      <c r="AJ57" s="147">
        <f t="shared" ref="AJ57:AN57" si="64">SUM(AJ51:AJ56)</f>
        <v>0</v>
      </c>
      <c r="AK57" s="147">
        <f t="shared" si="64"/>
        <v>0</v>
      </c>
      <c r="AL57" s="147">
        <f t="shared" si="64"/>
        <v>0</v>
      </c>
      <c r="AM57" s="147">
        <f t="shared" si="64"/>
        <v>0</v>
      </c>
      <c r="AN57" s="147">
        <f t="shared" si="64"/>
        <v>0</v>
      </c>
      <c r="AO57" s="166"/>
      <c r="AP57" s="32"/>
      <c r="AQ57" s="147">
        <f t="shared" ref="AQ57:BB57" si="65">SUM(AQ51:AQ56)</f>
        <v>1413528.75</v>
      </c>
      <c r="AR57" s="147">
        <f t="shared" si="65"/>
        <v>216000</v>
      </c>
      <c r="AS57" s="147">
        <f t="shared" si="65"/>
        <v>0</v>
      </c>
      <c r="AT57" s="147">
        <f t="shared" si="65"/>
        <v>1629528.75</v>
      </c>
      <c r="AU57" s="147">
        <f t="shared" si="65"/>
        <v>1413528.75</v>
      </c>
      <c r="AV57" s="147">
        <f t="shared" si="65"/>
        <v>0</v>
      </c>
      <c r="AW57" s="147">
        <f t="shared" si="65"/>
        <v>0</v>
      </c>
      <c r="AX57" s="147">
        <f t="shared" si="65"/>
        <v>0</v>
      </c>
      <c r="AY57" s="147">
        <f t="shared" si="65"/>
        <v>0</v>
      </c>
      <c r="AZ57" s="147">
        <f t="shared" si="65"/>
        <v>0</v>
      </c>
      <c r="BA57" s="147">
        <f t="shared" si="65"/>
        <v>0</v>
      </c>
      <c r="BB57" s="147">
        <f t="shared" si="65"/>
        <v>-216000</v>
      </c>
    </row>
    <row r="58" spans="1:54" s="39" customFormat="1">
      <c r="A58" s="148"/>
      <c r="B58" s="149"/>
      <c r="C58" s="224" t="s">
        <v>404</v>
      </c>
      <c r="D58" s="224"/>
      <c r="E58" s="225"/>
      <c r="F58" s="69"/>
      <c r="G58" s="69"/>
      <c r="H58" s="181" t="s">
        <v>259</v>
      </c>
      <c r="I58" s="150"/>
      <c r="J58" s="150"/>
      <c r="K58" s="150"/>
      <c r="L58" s="151">
        <f>SUM(L63,L75)</f>
        <v>1346010.9</v>
      </c>
      <c r="M58" s="151">
        <f>SUM(M63,M75)</f>
        <v>224783.82029999999</v>
      </c>
      <c r="N58" s="151"/>
      <c r="O58" s="150"/>
      <c r="P58" s="150"/>
      <c r="Q58" s="150"/>
      <c r="R58" s="151">
        <f>SUM(R63,R75)</f>
        <v>390000</v>
      </c>
      <c r="S58" s="151">
        <f>SUM(S63,S75)</f>
        <v>292500</v>
      </c>
      <c r="T58" s="151">
        <f>SUM(T63,T75)</f>
        <v>0</v>
      </c>
      <c r="U58" s="151">
        <f>SUM(U63,U75)</f>
        <v>0</v>
      </c>
      <c r="V58" s="150"/>
      <c r="W58" s="150"/>
      <c r="X58" s="150"/>
      <c r="Y58" s="151">
        <f>SUM(Y63,Y75)</f>
        <v>0</v>
      </c>
      <c r="Z58" s="150"/>
      <c r="AA58" s="150"/>
      <c r="AB58" s="151">
        <f>SUM(AB63,AB75)</f>
        <v>228000</v>
      </c>
      <c r="AC58" s="151">
        <f>SUM(AC63,AC75)</f>
        <v>1496160</v>
      </c>
      <c r="AD58" s="151">
        <f>SUM(AD63,AD75)</f>
        <v>0</v>
      </c>
      <c r="AE58" s="151">
        <f>SUM(AE63,AE75)</f>
        <v>481332</v>
      </c>
      <c r="AF58" s="151">
        <f>SUM(AF63,AF75)</f>
        <v>2887992</v>
      </c>
      <c r="AG58" s="150"/>
      <c r="AH58" s="150"/>
      <c r="AI58" s="150"/>
      <c r="AJ58" s="151">
        <f>SUM(AJ63,AJ75)</f>
        <v>0</v>
      </c>
      <c r="AK58" s="151">
        <f>SUM(AK63,AK75)</f>
        <v>0</v>
      </c>
      <c r="AL58" s="151">
        <f>SUM(AL63,AL75)</f>
        <v>0</v>
      </c>
      <c r="AM58" s="151">
        <f>SUM(AM63,AM75)</f>
        <v>0</v>
      </c>
      <c r="AN58" s="151">
        <f>SUM(AN63,AN75)</f>
        <v>0</v>
      </c>
      <c r="AO58" s="167"/>
      <c r="AP58" s="40"/>
      <c r="AQ58" s="151">
        <f t="shared" ref="AQ58:AX58" si="66">SUM(AQ63,AQ75)</f>
        <v>1570794.7202999999</v>
      </c>
      <c r="AR58" s="151">
        <f t="shared" si="66"/>
        <v>2887992</v>
      </c>
      <c r="AS58" s="151">
        <f t="shared" si="66"/>
        <v>0</v>
      </c>
      <c r="AT58" s="151">
        <f t="shared" si="66"/>
        <v>4458786.7203000002</v>
      </c>
      <c r="AU58" s="151">
        <f t="shared" si="66"/>
        <v>3300186.7202999997</v>
      </c>
      <c r="AV58" s="151">
        <f t="shared" si="66"/>
        <v>0</v>
      </c>
      <c r="AW58" s="151">
        <f t="shared" si="66"/>
        <v>0</v>
      </c>
      <c r="AX58" s="151">
        <f t="shared" si="66"/>
        <v>0</v>
      </c>
      <c r="AY58" s="151"/>
      <c r="AZ58" s="151">
        <f>SUM(AZ63,AZ75)</f>
        <v>0</v>
      </c>
      <c r="BA58" s="151">
        <f>SUM(BA63,BA75)</f>
        <v>0</v>
      </c>
      <c r="BB58" s="151">
        <f>SUM(BB63,BB75)</f>
        <v>-1158600</v>
      </c>
    </row>
    <row r="59" spans="1:54" ht="152.4" customHeight="1">
      <c r="A59" s="132"/>
      <c r="B59" s="136"/>
      <c r="C59" s="38"/>
      <c r="D59" s="137"/>
      <c r="E59" s="137"/>
      <c r="F59" s="87"/>
      <c r="G59" s="82"/>
      <c r="H59" s="209" t="s">
        <v>477</v>
      </c>
      <c r="I59" s="138"/>
      <c r="J59" s="139"/>
      <c r="K59" s="139"/>
      <c r="L59" s="140" t="str">
        <f>IF(I59&lt;&gt;0,((VLOOKUP(I59,'1. Standard_Cost'!$B$4:$D$9,2)+VLOOKUP(I59,'1. Standard_Cost'!$B$4:$D$9,3))*J59*K59),"0")</f>
        <v>0</v>
      </c>
      <c r="M59" s="140">
        <f>L59*'1. Standard_Cost'!$F$4</f>
        <v>0</v>
      </c>
      <c r="N59" s="141"/>
      <c r="O59" s="141"/>
      <c r="P59" s="141"/>
      <c r="Q59" s="141"/>
      <c r="R59" s="142">
        <f>'1. Standard_Cost'!$B$13*N59*P59</f>
        <v>0</v>
      </c>
      <c r="S59" s="142">
        <f>N59*O59*P59*'1. Standard_Cost'!$C$13</f>
        <v>0</v>
      </c>
      <c r="T59" s="142">
        <f>N59*P59*Q59*'1. Standard_Cost'!$D$13</f>
        <v>0</v>
      </c>
      <c r="U59" s="142">
        <f>N59*O59*'1. Standard_Cost'!$E$13</f>
        <v>0</v>
      </c>
      <c r="V59" s="141"/>
      <c r="W59" s="141"/>
      <c r="X59" s="141"/>
      <c r="Y59" s="142">
        <f>+V59*((X59*'1. Standard_Cost'!$B$17)+(W59*X59*'1. Standard_Cost'!$C$17))</f>
        <v>0</v>
      </c>
      <c r="Z59" s="141"/>
      <c r="AA59" s="141"/>
      <c r="AB59" s="142">
        <f>+Z59*'1. Standard_Cost'!$B$21+AA59*'1. Standard_Cost'!$C$21</f>
        <v>0</v>
      </c>
      <c r="AC59" s="143"/>
      <c r="AD59" s="144"/>
      <c r="AE59" s="142">
        <f>SUM(AD59,AC59,AB59,Y59,U59,T59,S59,R59)*'1. Standard_Cost'!$B$29</f>
        <v>0</v>
      </c>
      <c r="AF59" s="142">
        <f t="shared" ref="AF59:AF62" si="67">SUM(AE59,AD59,AC59,AB59,Y59,U59,T59,S59,R59)</f>
        <v>0</v>
      </c>
      <c r="AG59" s="141"/>
      <c r="AH59" s="141"/>
      <c r="AI59" s="141"/>
      <c r="AJ59" s="145"/>
      <c r="AK59" s="145"/>
      <c r="AL59" s="145"/>
      <c r="AM59" s="142">
        <f>AG59*'1. Standard_Cost'!$B$25+'Incremental_Cost Year 7'!AH59*'1. Standard_Cost'!$C$25+'Incremental_Cost Year 7'!AI59*'1. Standard_Cost'!$D$25+'Incremental_Cost Year 7'!AJ59+'Incremental_Cost Year 7'!AL59+AK59</f>
        <v>0</v>
      </c>
      <c r="AN59" s="142">
        <f>AM59*'1. Standard_Cost'!$C$29</f>
        <v>0</v>
      </c>
      <c r="AO59" s="160"/>
      <c r="AQ59" s="20">
        <f t="shared" ref="AQ59:AQ62" si="68">L59+M59</f>
        <v>0</v>
      </c>
      <c r="AR59" s="20">
        <f t="shared" ref="AR59:AR62" si="69">AF59</f>
        <v>0</v>
      </c>
      <c r="AS59" s="20">
        <f t="shared" ref="AS59:AS62" si="70">AM59+AN59</f>
        <v>0</v>
      </c>
      <c r="AT59" s="20">
        <f t="shared" ref="AT59:AT62" si="71">SUM(AQ59,AR59,AS59)</f>
        <v>0</v>
      </c>
      <c r="AU59" s="24">
        <f>AQ59</f>
        <v>0</v>
      </c>
      <c r="AV59" s="24"/>
      <c r="AW59" s="24"/>
      <c r="AX59" s="24">
        <f>AT59</f>
        <v>0</v>
      </c>
      <c r="AY59" s="24"/>
      <c r="AZ59" s="24"/>
      <c r="BA59" s="24"/>
      <c r="BB59" s="25">
        <f t="shared" ref="BB59:BB62" si="72">SUM(AU59:BA59)-AT59</f>
        <v>0</v>
      </c>
    </row>
    <row r="60" spans="1:54" ht="156" outlineLevel="2">
      <c r="A60" s="132"/>
      <c r="B60" s="136"/>
      <c r="C60" s="38"/>
      <c r="D60" s="84"/>
      <c r="E60" s="84"/>
      <c r="F60" s="84"/>
      <c r="G60" s="83"/>
      <c r="H60" s="209" t="s">
        <v>598</v>
      </c>
      <c r="I60" s="138"/>
      <c r="J60" s="139"/>
      <c r="K60" s="139"/>
      <c r="L60" s="140" t="str">
        <f>IF(I60&lt;&gt;0,((VLOOKUP(I60,'1. Standard_Cost'!$B$4:$D$9,2)+VLOOKUP(I60,'1. Standard_Cost'!$B$4:$D$9,3))*J60*K60),"0")</f>
        <v>0</v>
      </c>
      <c r="M60" s="140">
        <f>L60*'1. Standard_Cost'!$F$4</f>
        <v>0</v>
      </c>
      <c r="N60" s="141">
        <v>12</v>
      </c>
      <c r="O60" s="141">
        <v>1</v>
      </c>
      <c r="P60" s="141">
        <v>15</v>
      </c>
      <c r="Q60" s="141"/>
      <c r="R60" s="142">
        <f>'1. Standard_Cost'!$B$13*N60*P60</f>
        <v>360000</v>
      </c>
      <c r="S60" s="142">
        <f>N60*O60*P60*'1. Standard_Cost'!$C$13</f>
        <v>270000</v>
      </c>
      <c r="T60" s="142">
        <f>N60*P60*Q60*'1. Standard_Cost'!$D$13</f>
        <v>0</v>
      </c>
      <c r="U60" s="142">
        <f>N60*O60*'1. Standard_Cost'!$F$13</f>
        <v>0</v>
      </c>
      <c r="V60" s="141"/>
      <c r="W60" s="141"/>
      <c r="X60" s="141"/>
      <c r="Y60" s="142">
        <f>+V60*((X60*'1. Standard_Cost'!$B$17)+(W60*X60*'1. Standard_Cost'!$C$17))</f>
        <v>0</v>
      </c>
      <c r="Z60" s="141"/>
      <c r="AA60" s="141">
        <v>11</v>
      </c>
      <c r="AB60" s="142">
        <f>+Z60*'1. Standard_Cost'!$B$21+AA60*'1. Standard_Cost'!$C$21</f>
        <v>209000</v>
      </c>
      <c r="AC60" s="143"/>
      <c r="AD60" s="144"/>
      <c r="AE60" s="142">
        <f>SUM(AD60,AC60,AB60,Y60,U60,T60,S60,R60)*'1. Standard_Cost'!$B$29</f>
        <v>167800</v>
      </c>
      <c r="AF60" s="142">
        <f t="shared" si="67"/>
        <v>1006800</v>
      </c>
      <c r="AG60" s="141"/>
      <c r="AH60" s="141"/>
      <c r="AI60" s="141"/>
      <c r="AJ60" s="145"/>
      <c r="AK60" s="145"/>
      <c r="AL60" s="145"/>
      <c r="AM60" s="142">
        <f>AG60*'1. Standard_Cost'!$B$25+'Incremental_Cost Year 7'!AH60*'1. Standard_Cost'!$C$25+'Incremental_Cost Year 7'!AI60*'1. Standard_Cost'!$D$25+'Incremental_Cost Year 7'!AJ60+'Incremental_Cost Year 7'!AL60+AK60</f>
        <v>0</v>
      </c>
      <c r="AN60" s="142">
        <f>AM60*'1. Standard_Cost'!$C$29</f>
        <v>0</v>
      </c>
      <c r="AO60" s="160"/>
      <c r="AQ60" s="20">
        <f t="shared" si="68"/>
        <v>0</v>
      </c>
      <c r="AR60" s="20">
        <f t="shared" si="69"/>
        <v>1006800</v>
      </c>
      <c r="AS60" s="20">
        <f t="shared" si="70"/>
        <v>0</v>
      </c>
      <c r="AT60" s="20">
        <f t="shared" si="71"/>
        <v>1006800</v>
      </c>
      <c r="AU60" s="24"/>
      <c r="AV60" s="24"/>
      <c r="AW60" s="24"/>
      <c r="AX60" s="24"/>
      <c r="AY60" s="24"/>
      <c r="AZ60" s="24"/>
      <c r="BA60" s="24"/>
      <c r="BB60" s="25">
        <f t="shared" si="72"/>
        <v>-1006800</v>
      </c>
    </row>
    <row r="61" spans="1:54" outlineLevel="2">
      <c r="A61" s="132"/>
      <c r="B61" s="136"/>
      <c r="C61" s="38"/>
      <c r="D61" s="84"/>
      <c r="E61" s="84"/>
      <c r="F61" s="84"/>
      <c r="G61" s="83"/>
      <c r="H61" s="182" t="s">
        <v>51</v>
      </c>
      <c r="I61" s="138"/>
      <c r="J61" s="139"/>
      <c r="K61" s="139"/>
      <c r="L61" s="140" t="str">
        <f>IF(I61&lt;&gt;0,((VLOOKUP(I61,'1. Standard_Cost'!$B$4:$D$9,2)+VLOOKUP(I61,'1. Standard_Cost'!$B$4:$D$9,3))*J61*K61),"0")</f>
        <v>0</v>
      </c>
      <c r="M61" s="140">
        <f>L61*'1. Standard_Cost'!$F$4</f>
        <v>0</v>
      </c>
      <c r="N61" s="141"/>
      <c r="O61" s="141"/>
      <c r="P61" s="141"/>
      <c r="Q61" s="141"/>
      <c r="R61" s="142">
        <f>'1. Standard_Cost'!$B$13*N61*P61</f>
        <v>0</v>
      </c>
      <c r="S61" s="142">
        <f>N61*O61*P61*'1. Standard_Cost'!$C$13</f>
        <v>0</v>
      </c>
      <c r="T61" s="142">
        <f>N61*P61*Q61*'1. Standard_Cost'!$D$13</f>
        <v>0</v>
      </c>
      <c r="U61" s="142">
        <f>N61*O61*'1. Standard_Cost'!$E$13</f>
        <v>0</v>
      </c>
      <c r="V61" s="141"/>
      <c r="W61" s="141"/>
      <c r="X61" s="141"/>
      <c r="Y61" s="142">
        <f>+V61*((X61*'1. Standard_Cost'!$B$17)+(W61*X61*'1. Standard_Cost'!$C$17))</f>
        <v>0</v>
      </c>
      <c r="Z61" s="141"/>
      <c r="AA61" s="141"/>
      <c r="AB61" s="142">
        <f>+Z61*'1. Standard_Cost'!$B$21+AA61*'1. Standard_Cost'!$C$21</f>
        <v>0</v>
      </c>
      <c r="AC61" s="143"/>
      <c r="AD61" s="144"/>
      <c r="AE61" s="142">
        <f>SUM(AD61,AC61,AB61,Y61,U61,T61,S61,R61)*'1. Standard_Cost'!$B$29</f>
        <v>0</v>
      </c>
      <c r="AF61" s="142">
        <f t="shared" si="67"/>
        <v>0</v>
      </c>
      <c r="AG61" s="141"/>
      <c r="AH61" s="141"/>
      <c r="AI61" s="141"/>
      <c r="AJ61" s="145"/>
      <c r="AK61" s="145"/>
      <c r="AL61" s="145"/>
      <c r="AM61" s="142">
        <f>AG61*'1. Standard_Cost'!$B$25+'Incremental_Cost Year 7'!AH61*'1. Standard_Cost'!$C$25+'Incremental_Cost Year 7'!AI61*'1. Standard_Cost'!$D$25+'Incremental_Cost Year 7'!AJ61+'Incremental_Cost Year 7'!AL61+AK61</f>
        <v>0</v>
      </c>
      <c r="AN61" s="142">
        <f>AM61*'1. Standard_Cost'!$C$29</f>
        <v>0</v>
      </c>
      <c r="AO61" s="160"/>
      <c r="AQ61" s="20">
        <f t="shared" si="68"/>
        <v>0</v>
      </c>
      <c r="AR61" s="20">
        <f t="shared" si="69"/>
        <v>0</v>
      </c>
      <c r="AS61" s="20">
        <f t="shared" si="70"/>
        <v>0</v>
      </c>
      <c r="AT61" s="20">
        <f t="shared" si="71"/>
        <v>0</v>
      </c>
      <c r="AU61" s="24"/>
      <c r="AV61" s="24"/>
      <c r="AW61" s="24"/>
      <c r="AX61" s="24"/>
      <c r="AY61" s="24"/>
      <c r="AZ61" s="24"/>
      <c r="BA61" s="24"/>
      <c r="BB61" s="25">
        <f t="shared" si="72"/>
        <v>0</v>
      </c>
    </row>
    <row r="62" spans="1:54" outlineLevel="2">
      <c r="A62" s="132"/>
      <c r="B62" s="136"/>
      <c r="C62" s="38"/>
      <c r="D62" s="84"/>
      <c r="E62" s="84"/>
      <c r="F62" s="84"/>
      <c r="G62" s="83"/>
      <c r="H62" s="210" t="s">
        <v>180</v>
      </c>
      <c r="I62" s="138"/>
      <c r="J62" s="139"/>
      <c r="K62" s="139"/>
      <c r="L62" s="140" t="str">
        <f>IF(I62&lt;&gt;0,((VLOOKUP(I62,'1. Standard_Cost'!$B$4:$D$9,2)+VLOOKUP(I62,'1. Standard_Cost'!$B$4:$D$9,3))*J62*K62),"0")</f>
        <v>0</v>
      </c>
      <c r="M62" s="140">
        <f>L62*'1. Standard_Cost'!$F$4</f>
        <v>0</v>
      </c>
      <c r="N62" s="141"/>
      <c r="O62" s="141"/>
      <c r="P62" s="141"/>
      <c r="Q62" s="141"/>
      <c r="R62" s="142">
        <f>'1. Standard_Cost'!$B$13*N62*P62</f>
        <v>0</v>
      </c>
      <c r="S62" s="142">
        <f>N62*O62*P62*'1. Standard_Cost'!$C$13</f>
        <v>0</v>
      </c>
      <c r="T62" s="142">
        <f>N62*P62*Q62*'1. Standard_Cost'!$D$13</f>
        <v>0</v>
      </c>
      <c r="U62" s="142">
        <f>N62*O62*'1. Standard_Cost'!$E$13</f>
        <v>0</v>
      </c>
      <c r="V62" s="141"/>
      <c r="W62" s="141"/>
      <c r="X62" s="141"/>
      <c r="Y62" s="142">
        <f>+V62*((X62*'1. Standard_Cost'!$B$17)+(W62*X62*'1. Standard_Cost'!$C$17))</f>
        <v>0</v>
      </c>
      <c r="Z62" s="141"/>
      <c r="AA62" s="141"/>
      <c r="AB62" s="142">
        <f>+Z62*'1. Standard_Cost'!$B$21+AA62*'1. Standard_Cost'!$C$21</f>
        <v>0</v>
      </c>
      <c r="AC62" s="143"/>
      <c r="AD62" s="144"/>
      <c r="AE62" s="142">
        <f>SUM(AD62,AC62,AB62,Y62,U62,T62,S62,R62)*'1. Standard_Cost'!$B$29</f>
        <v>0</v>
      </c>
      <c r="AF62" s="142">
        <f t="shared" si="67"/>
        <v>0</v>
      </c>
      <c r="AG62" s="141"/>
      <c r="AH62" s="141"/>
      <c r="AI62" s="141"/>
      <c r="AJ62" s="145"/>
      <c r="AK62" s="145"/>
      <c r="AL62" s="145"/>
      <c r="AM62" s="142">
        <f>AG62*'1. Standard_Cost'!$B$25+'Incremental_Cost Year 7'!AH62*'1. Standard_Cost'!$C$25+'Incremental_Cost Year 7'!AI62*'1. Standard_Cost'!$D$25+'Incremental_Cost Year 7'!AJ62+'Incremental_Cost Year 7'!AL62+AK62</f>
        <v>0</v>
      </c>
      <c r="AN62" s="142">
        <f>AM62*'1. Standard_Cost'!$C$29</f>
        <v>0</v>
      </c>
      <c r="AO62" s="160"/>
      <c r="AQ62" s="20">
        <f t="shared" si="68"/>
        <v>0</v>
      </c>
      <c r="AR62" s="20">
        <f t="shared" si="69"/>
        <v>0</v>
      </c>
      <c r="AS62" s="20">
        <f t="shared" si="70"/>
        <v>0</v>
      </c>
      <c r="AT62" s="20">
        <f t="shared" si="71"/>
        <v>0</v>
      </c>
      <c r="AU62" s="24"/>
      <c r="AV62" s="24"/>
      <c r="AW62" s="24"/>
      <c r="AX62" s="24"/>
      <c r="AY62" s="24"/>
      <c r="AZ62" s="24"/>
      <c r="BA62" s="24"/>
      <c r="BB62" s="25">
        <f t="shared" si="72"/>
        <v>0</v>
      </c>
    </row>
    <row r="63" spans="1:54" ht="96.6" outlineLevel="1">
      <c r="A63" s="132"/>
      <c r="B63" s="136"/>
      <c r="C63" s="38"/>
      <c r="D63" s="86" t="s">
        <v>594</v>
      </c>
      <c r="E63" s="86" t="s">
        <v>405</v>
      </c>
      <c r="F63" s="88" t="s">
        <v>432</v>
      </c>
      <c r="G63" s="89" t="s">
        <v>440</v>
      </c>
      <c r="H63" s="180" t="s">
        <v>260</v>
      </c>
      <c r="I63" s="146"/>
      <c r="J63" s="146"/>
      <c r="K63" s="146"/>
      <c r="L63" s="147">
        <f>SUM(L59:L62)</f>
        <v>0</v>
      </c>
      <c r="M63" s="147">
        <f>SUM(M59:M62)</f>
        <v>0</v>
      </c>
      <c r="N63" s="146"/>
      <c r="O63" s="146"/>
      <c r="P63" s="146"/>
      <c r="Q63" s="146"/>
      <c r="R63" s="147">
        <f t="shared" ref="R63:U63" si="73">SUM(R59:R62)</f>
        <v>360000</v>
      </c>
      <c r="S63" s="147">
        <f t="shared" si="73"/>
        <v>270000</v>
      </c>
      <c r="T63" s="147">
        <f t="shared" si="73"/>
        <v>0</v>
      </c>
      <c r="U63" s="147">
        <f t="shared" si="73"/>
        <v>0</v>
      </c>
      <c r="V63" s="146"/>
      <c r="W63" s="146"/>
      <c r="X63" s="146"/>
      <c r="Y63" s="147">
        <f>SUM(Y59:Y62)</f>
        <v>0</v>
      </c>
      <c r="Z63" s="146"/>
      <c r="AA63" s="146"/>
      <c r="AB63" s="147">
        <f t="shared" ref="AB63:AF63" si="74">SUM(AB59:AB62)</f>
        <v>209000</v>
      </c>
      <c r="AC63" s="147">
        <f t="shared" si="74"/>
        <v>0</v>
      </c>
      <c r="AD63" s="147">
        <f t="shared" si="74"/>
        <v>0</v>
      </c>
      <c r="AE63" s="147">
        <f t="shared" si="74"/>
        <v>167800</v>
      </c>
      <c r="AF63" s="147">
        <f t="shared" si="74"/>
        <v>1006800</v>
      </c>
      <c r="AG63" s="146"/>
      <c r="AH63" s="146"/>
      <c r="AI63" s="146"/>
      <c r="AJ63" s="147">
        <f t="shared" ref="AJ63:AN63" si="75">SUM(AJ59:AJ62)</f>
        <v>0</v>
      </c>
      <c r="AK63" s="147">
        <f t="shared" si="75"/>
        <v>0</v>
      </c>
      <c r="AL63" s="147">
        <f t="shared" si="75"/>
        <v>0</v>
      </c>
      <c r="AM63" s="147">
        <f t="shared" si="75"/>
        <v>0</v>
      </c>
      <c r="AN63" s="147">
        <f t="shared" si="75"/>
        <v>0</v>
      </c>
      <c r="AO63" s="166"/>
      <c r="AP63" s="32"/>
      <c r="AQ63" s="147">
        <f t="shared" ref="AQ63:BB63" si="76">SUM(AQ59:AQ62)</f>
        <v>0</v>
      </c>
      <c r="AR63" s="147">
        <f t="shared" si="76"/>
        <v>1006800</v>
      </c>
      <c r="AS63" s="147">
        <f t="shared" si="76"/>
        <v>0</v>
      </c>
      <c r="AT63" s="147">
        <f t="shared" si="76"/>
        <v>1006800</v>
      </c>
      <c r="AU63" s="147">
        <f t="shared" si="76"/>
        <v>0</v>
      </c>
      <c r="AV63" s="147">
        <f t="shared" si="76"/>
        <v>0</v>
      </c>
      <c r="AW63" s="147">
        <f t="shared" si="76"/>
        <v>0</v>
      </c>
      <c r="AX63" s="147">
        <f t="shared" si="76"/>
        <v>0</v>
      </c>
      <c r="AY63" s="147">
        <f t="shared" si="76"/>
        <v>0</v>
      </c>
      <c r="AZ63" s="147">
        <f t="shared" si="76"/>
        <v>0</v>
      </c>
      <c r="BA63" s="147">
        <f t="shared" si="76"/>
        <v>0</v>
      </c>
      <c r="BB63" s="147">
        <f t="shared" si="76"/>
        <v>-1006800</v>
      </c>
    </row>
    <row r="64" spans="1:54" ht="93.6" outlineLevel="1">
      <c r="A64" s="132"/>
      <c r="B64" s="136"/>
      <c r="C64" s="38"/>
      <c r="D64" s="137"/>
      <c r="E64" s="137"/>
      <c r="F64" s="87"/>
      <c r="G64" s="82"/>
      <c r="H64" s="209" t="s">
        <v>478</v>
      </c>
      <c r="I64" s="138"/>
      <c r="J64" s="139"/>
      <c r="K64" s="139"/>
      <c r="L64" s="140" t="str">
        <f>IF(I64&lt;&gt;0,((VLOOKUP(I64,'1. Standard_Cost'!$B$4:$D$9,2)+VLOOKUP(I64,'1. Standard_Cost'!$B$4:$D$9,3))*J64*K64),"0")</f>
        <v>0</v>
      </c>
      <c r="M64" s="140">
        <f>L64*'1. Standard_Cost'!$F$4</f>
        <v>0</v>
      </c>
      <c r="N64" s="141"/>
      <c r="O64" s="141"/>
      <c r="P64" s="141"/>
      <c r="Q64" s="141"/>
      <c r="R64" s="142">
        <f>'1. Standard_Cost'!$B$13*N64*P64</f>
        <v>0</v>
      </c>
      <c r="S64" s="142">
        <f>N64*O64*P64*'1. Standard_Cost'!$C$13</f>
        <v>0</v>
      </c>
      <c r="T64" s="142">
        <f>N64*P64*Q64*'1. Standard_Cost'!$D$13</f>
        <v>0</v>
      </c>
      <c r="U64" s="142">
        <f>N64*O64*'1. Standard_Cost'!$E$13</f>
        <v>0</v>
      </c>
      <c r="V64" s="141"/>
      <c r="W64" s="141"/>
      <c r="X64" s="141"/>
      <c r="Y64" s="142">
        <f>+V64*((X64*'1. Standard_Cost'!$B$17)+(W64*X64*'1. Standard_Cost'!$C$17))</f>
        <v>0</v>
      </c>
      <c r="Z64" s="141"/>
      <c r="AA64" s="141">
        <v>0</v>
      </c>
      <c r="AB64" s="142">
        <f>+Z64*'1. Standard_Cost'!$B$21+AA64*'1. Standard_Cost'!$C$21</f>
        <v>0</v>
      </c>
      <c r="AC64" s="143">
        <v>0</v>
      </c>
      <c r="AD64" s="144"/>
      <c r="AE64" s="142">
        <f>SUM(AD64,AC64,AB64,Y64,U64,T64,S64,R64)*'1. Standard_Cost'!$B$29</f>
        <v>0</v>
      </c>
      <c r="AF64" s="142">
        <f t="shared" ref="AF64:AF74" si="77">SUM(AE64,AD64,AC64,AB64,Y64,U64,T64,S64,R64)</f>
        <v>0</v>
      </c>
      <c r="AG64" s="141"/>
      <c r="AH64" s="141"/>
      <c r="AI64" s="141"/>
      <c r="AJ64" s="145"/>
      <c r="AK64" s="145"/>
      <c r="AL64" s="145"/>
      <c r="AM64" s="142">
        <f>AG64*'1. Standard_Cost'!$B$25+'Incremental_Cost Year 7'!AH64*'1. Standard_Cost'!$C$25+'Incremental_Cost Year 7'!AI64*'1. Standard_Cost'!$D$25+'Incremental_Cost Year 7'!AJ64+'Incremental_Cost Year 7'!AL64+AK64</f>
        <v>0</v>
      </c>
      <c r="AN64" s="142">
        <f>AM64*'1. Standard_Cost'!$C$29</f>
        <v>0</v>
      </c>
      <c r="AO64" s="160"/>
      <c r="AQ64" s="20">
        <f t="shared" ref="AQ64:AQ74" si="78">L64+M64</f>
        <v>0</v>
      </c>
      <c r="AR64" s="20">
        <f t="shared" ref="AR64:AR74" si="79">AF64</f>
        <v>0</v>
      </c>
      <c r="AS64" s="20">
        <f t="shared" ref="AS64:AS74" si="80">AM64+AN64</f>
        <v>0</v>
      </c>
      <c r="AT64" s="20">
        <f t="shared" ref="AT64:AT74" si="81">SUM(AQ64,AR64,AS64)</f>
        <v>0</v>
      </c>
      <c r="AU64" s="24"/>
      <c r="AV64" s="24"/>
      <c r="AW64" s="24"/>
      <c r="AX64" s="24"/>
      <c r="AY64" s="24"/>
      <c r="AZ64" s="24"/>
      <c r="BA64" s="24"/>
      <c r="BB64" s="25">
        <f t="shared" ref="BB64:BB74" si="82">SUM(AU64:BA64)-AT64</f>
        <v>0</v>
      </c>
    </row>
    <row r="65" spans="1:54" ht="109.2" outlineLevel="2">
      <c r="A65" s="132"/>
      <c r="B65" s="136"/>
      <c r="C65" s="38"/>
      <c r="D65" s="84"/>
      <c r="E65" s="84"/>
      <c r="F65" s="84"/>
      <c r="G65" s="83"/>
      <c r="H65" s="209" t="s">
        <v>604</v>
      </c>
      <c r="I65" s="138"/>
      <c r="J65" s="139"/>
      <c r="K65" s="139"/>
      <c r="L65" s="140" t="str">
        <f>IF(I65&lt;&gt;0,((VLOOKUP(I65,'1. Standard_Cost'!$B$4:$D$9,2)+VLOOKUP(I65,'1. Standard_Cost'!$B$4:$D$9,3))*J65*K65),"0")</f>
        <v>0</v>
      </c>
      <c r="M65" s="140">
        <f>L65*'1. Standard_Cost'!$F$4</f>
        <v>0</v>
      </c>
      <c r="N65" s="141">
        <v>1</v>
      </c>
      <c r="O65" s="141">
        <v>1</v>
      </c>
      <c r="P65" s="141">
        <v>15</v>
      </c>
      <c r="Q65" s="141"/>
      <c r="R65" s="142">
        <f>'1. Standard_Cost'!$B$13*N65*P65</f>
        <v>30000</v>
      </c>
      <c r="S65" s="142">
        <f>N65*O65*P65*'1. Standard_Cost'!$C$13</f>
        <v>22500</v>
      </c>
      <c r="T65" s="142">
        <f>N65*P65*Q65*'1. Standard_Cost'!$D$13</f>
        <v>0</v>
      </c>
      <c r="U65" s="142">
        <f>N65*O65*'1. Standard_Cost'!$F$13</f>
        <v>0</v>
      </c>
      <c r="V65" s="141"/>
      <c r="W65" s="141"/>
      <c r="X65" s="141"/>
      <c r="Y65" s="142">
        <f>+V65*((X65*'1. Standard_Cost'!$B$17)+(W65*X65*'1. Standard_Cost'!$C$17))</f>
        <v>0</v>
      </c>
      <c r="Z65" s="141"/>
      <c r="AA65" s="141">
        <v>1</v>
      </c>
      <c r="AB65" s="142">
        <f>+Z65*'1. Standard_Cost'!$B$21+AA65*'1. Standard_Cost'!$C$21</f>
        <v>19000</v>
      </c>
      <c r="AC65" s="143">
        <f>50000+5000</f>
        <v>55000</v>
      </c>
      <c r="AD65" s="144"/>
      <c r="AE65" s="142">
        <f>SUM(AD65,AC65,AB65,Y65,U65,T65,S65,R65)*'1. Standard_Cost'!$B$29</f>
        <v>25300</v>
      </c>
      <c r="AF65" s="142">
        <f t="shared" si="77"/>
        <v>151800</v>
      </c>
      <c r="AG65" s="141"/>
      <c r="AH65" s="141"/>
      <c r="AI65" s="141"/>
      <c r="AJ65" s="145"/>
      <c r="AK65" s="145"/>
      <c r="AL65" s="145"/>
      <c r="AM65" s="142">
        <f>AG65*'1. Standard_Cost'!$B$25+'Incremental_Cost Year 6'!AH65*'1. Standard_Cost'!$C$25+'Incremental_Cost Year 6'!AI65*'1. Standard_Cost'!$D$25+'Incremental_Cost Year 6'!AJ65+'Incremental_Cost Year 6'!AL65+AK65</f>
        <v>0</v>
      </c>
      <c r="AN65" s="142">
        <f>AM65*'1. Standard_Cost'!$C$29</f>
        <v>0</v>
      </c>
      <c r="AO65" s="160"/>
      <c r="AQ65" s="20">
        <f t="shared" si="78"/>
        <v>0</v>
      </c>
      <c r="AR65" s="20">
        <f t="shared" si="79"/>
        <v>151800</v>
      </c>
      <c r="AS65" s="20">
        <f t="shared" si="80"/>
        <v>0</v>
      </c>
      <c r="AT65" s="20">
        <f t="shared" si="81"/>
        <v>151800</v>
      </c>
      <c r="AU65" s="24"/>
      <c r="AV65" s="24"/>
      <c r="AW65" s="24"/>
      <c r="AX65" s="24"/>
      <c r="AY65" s="24"/>
      <c r="AZ65" s="24"/>
      <c r="BA65" s="24"/>
      <c r="BB65" s="25">
        <f t="shared" si="82"/>
        <v>-151800</v>
      </c>
    </row>
    <row r="66" spans="1:54" ht="109.2" outlineLevel="2">
      <c r="A66" s="132"/>
      <c r="B66" s="136"/>
      <c r="C66" s="231"/>
      <c r="D66" s="84"/>
      <c r="E66" s="84"/>
      <c r="F66" s="84"/>
      <c r="G66" s="83"/>
      <c r="H66" s="209" t="s">
        <v>480</v>
      </c>
      <c r="I66" s="138"/>
      <c r="J66" s="139"/>
      <c r="K66" s="139"/>
      <c r="L66" s="140"/>
      <c r="M66" s="140">
        <f>L66*'1. Standard_Cost'!$F$4</f>
        <v>0</v>
      </c>
      <c r="N66" s="141"/>
      <c r="O66" s="141"/>
      <c r="P66" s="141"/>
      <c r="Q66" s="141"/>
      <c r="R66" s="142">
        <f>'1. Standard_Cost'!$B$13*N66*P66</f>
        <v>0</v>
      </c>
      <c r="S66" s="142">
        <f>N66*O66*P66*'1. Standard_Cost'!$C$13</f>
        <v>0</v>
      </c>
      <c r="T66" s="142">
        <f>N66*P66*Q66*'1. Standard_Cost'!$D$13</f>
        <v>0</v>
      </c>
      <c r="U66" s="142">
        <f>N66*O66*'1. Standard_Cost'!$E$13</f>
        <v>0</v>
      </c>
      <c r="V66" s="141"/>
      <c r="W66" s="141"/>
      <c r="X66" s="141"/>
      <c r="Y66" s="142">
        <f>+V66*((X66*'1. Standard_Cost'!$B$17)+(W66*X66*'1. Standard_Cost'!$C$17))</f>
        <v>0</v>
      </c>
      <c r="Z66" s="141"/>
      <c r="AA66" s="141"/>
      <c r="AB66" s="142">
        <f>+Z66*'1. Standard_Cost'!$B$21+AA66*'1. Standard_Cost'!$C$21</f>
        <v>0</v>
      </c>
      <c r="AC66" s="143">
        <v>0</v>
      </c>
      <c r="AD66" s="144"/>
      <c r="AE66" s="142">
        <f>SUM(AD66,AC66,AB66,Y66,U66,T66,S66,R66)*'1. Standard_Cost'!$B$29</f>
        <v>0</v>
      </c>
      <c r="AF66" s="142">
        <f t="shared" si="77"/>
        <v>0</v>
      </c>
      <c r="AG66" s="141"/>
      <c r="AH66" s="141"/>
      <c r="AI66" s="141"/>
      <c r="AJ66" s="145"/>
      <c r="AK66" s="145"/>
      <c r="AL66" s="145"/>
      <c r="AM66" s="142">
        <f>AG66*'1. Standard_Cost'!$B$25+'Incremental_Cost Year 7'!AH66*'1. Standard_Cost'!$C$25+'Incremental_Cost Year 7'!AI66*'1. Standard_Cost'!$D$25+'Incremental_Cost Year 7'!AJ66+'Incremental_Cost Year 7'!AL66+AK66</f>
        <v>0</v>
      </c>
      <c r="AN66" s="142">
        <f>AM66*'1. Standard_Cost'!$C$29</f>
        <v>0</v>
      </c>
      <c r="AO66" s="160"/>
      <c r="AQ66" s="20">
        <f t="shared" si="78"/>
        <v>0</v>
      </c>
      <c r="AR66" s="20">
        <f t="shared" si="79"/>
        <v>0</v>
      </c>
      <c r="AS66" s="20">
        <f t="shared" si="80"/>
        <v>0</v>
      </c>
      <c r="AT66" s="20">
        <f t="shared" si="81"/>
        <v>0</v>
      </c>
      <c r="AU66" s="24">
        <f>AT66</f>
        <v>0</v>
      </c>
      <c r="AV66" s="24"/>
      <c r="AW66" s="24"/>
      <c r="AX66" s="24"/>
      <c r="AY66" s="24"/>
      <c r="AZ66" s="24"/>
      <c r="BA66" s="24"/>
      <c r="BB66" s="25">
        <f t="shared" si="82"/>
        <v>0</v>
      </c>
    </row>
    <row r="67" spans="1:54" ht="46.8" outlineLevel="2">
      <c r="A67" s="132"/>
      <c r="B67" s="136"/>
      <c r="C67" s="231"/>
      <c r="D67" s="84"/>
      <c r="E67" s="84"/>
      <c r="F67" s="84"/>
      <c r="G67" s="83"/>
      <c r="H67" s="209" t="s">
        <v>481</v>
      </c>
      <c r="I67" s="138" t="s">
        <v>4</v>
      </c>
      <c r="J67" s="139">
        <v>1</v>
      </c>
      <c r="K67" s="139">
        <v>4</v>
      </c>
      <c r="L67" s="140">
        <f>IF(I67&lt;&gt;0,((VLOOKUP(I67,'1. Standard_Cost'!$B$4:$D$9,2)+VLOOKUP(I67,'1. Standard_Cost'!$B$4:$D$9,3))*J67*K67),"0")</f>
        <v>323000</v>
      </c>
      <c r="M67" s="140">
        <f>L67*'1. Standard_Cost'!$F$4</f>
        <v>53941</v>
      </c>
      <c r="N67" s="141"/>
      <c r="O67" s="141"/>
      <c r="P67" s="141"/>
      <c r="Q67" s="141"/>
      <c r="R67" s="142">
        <f>'1. Standard_Cost'!$B$13*N67*P67</f>
        <v>0</v>
      </c>
      <c r="S67" s="142">
        <f>N67*O67*P67*'1. Standard_Cost'!$C$13</f>
        <v>0</v>
      </c>
      <c r="T67" s="142">
        <f>N67*P67*Q67*'1. Standard_Cost'!$D$13</f>
        <v>0</v>
      </c>
      <c r="U67" s="142">
        <f>N67*O67*'1. Standard_Cost'!$E$13</f>
        <v>0</v>
      </c>
      <c r="V67" s="141"/>
      <c r="W67" s="141"/>
      <c r="X67" s="141"/>
      <c r="Y67" s="142">
        <f>+V67*((X67*'1. Standard_Cost'!$B$17)+(W67*X67*'1. Standard_Cost'!$C$17))</f>
        <v>0</v>
      </c>
      <c r="Z67" s="141"/>
      <c r="AA67" s="141"/>
      <c r="AB67" s="142">
        <f>+Z67*'1. Standard_Cost'!$B$21+AA67*'1. Standard_Cost'!$C$21</f>
        <v>0</v>
      </c>
      <c r="AC67" s="143"/>
      <c r="AD67" s="144"/>
      <c r="AE67" s="142">
        <f>SUM(AD67,AC67,AB67,Y67,U67,T67,S67,R67)*'1. Standard_Cost'!$B$29</f>
        <v>0</v>
      </c>
      <c r="AF67" s="142">
        <f t="shared" si="77"/>
        <v>0</v>
      </c>
      <c r="AG67" s="141"/>
      <c r="AH67" s="141"/>
      <c r="AI67" s="141"/>
      <c r="AJ67" s="145"/>
      <c r="AK67" s="145"/>
      <c r="AL67" s="145"/>
      <c r="AM67" s="142">
        <f>AG67*'1. Standard_Cost'!$B$25+'Incremental_Cost Year 7'!AH67*'1. Standard_Cost'!$C$25+'Incremental_Cost Year 7'!AI67*'1. Standard_Cost'!$D$25+'Incremental_Cost Year 7'!AJ67+'Incremental_Cost Year 7'!AL67+AK67</f>
        <v>0</v>
      </c>
      <c r="AN67" s="142">
        <f>AM67*'1. Standard_Cost'!$C$29</f>
        <v>0</v>
      </c>
      <c r="AO67" s="160"/>
      <c r="AQ67" s="20">
        <f t="shared" si="78"/>
        <v>376941</v>
      </c>
      <c r="AR67" s="20">
        <f t="shared" si="79"/>
        <v>0</v>
      </c>
      <c r="AS67" s="20">
        <f t="shared" si="80"/>
        <v>0</v>
      </c>
      <c r="AT67" s="20">
        <f t="shared" si="81"/>
        <v>376941</v>
      </c>
      <c r="AU67" s="24">
        <f>AQ67</f>
        <v>376941</v>
      </c>
      <c r="AV67" s="24"/>
      <c r="AW67" s="24"/>
      <c r="AX67" s="24"/>
      <c r="AY67" s="24"/>
      <c r="AZ67" s="24"/>
      <c r="BA67" s="24"/>
      <c r="BB67" s="25">
        <f t="shared" si="82"/>
        <v>0</v>
      </c>
    </row>
    <row r="68" spans="1:54" ht="93.6" outlineLevel="2">
      <c r="A68" s="132"/>
      <c r="B68" s="136"/>
      <c r="C68" s="231"/>
      <c r="D68" s="84"/>
      <c r="E68" s="84"/>
      <c r="F68" s="84"/>
      <c r="G68" s="83"/>
      <c r="H68" s="209" t="s">
        <v>570</v>
      </c>
      <c r="I68" s="138"/>
      <c r="J68" s="139"/>
      <c r="K68" s="139"/>
      <c r="L68" s="140" t="str">
        <f>IF(I68&lt;&gt;0,((VLOOKUP(I68,'1. Standard_Cost'!$B$4:$D$9,2)+VLOOKUP(I68,'1. Standard_Cost'!$B$4:$D$9,3))*J68*K68),"0")</f>
        <v>0</v>
      </c>
      <c r="M68" s="140">
        <f>L68*'1. Standard_Cost'!$F$4</f>
        <v>0</v>
      </c>
      <c r="N68" s="141"/>
      <c r="O68" s="141"/>
      <c r="P68" s="141"/>
      <c r="Q68" s="141"/>
      <c r="R68" s="142">
        <f>'1. Standard_Cost'!$B$13*N68*P68</f>
        <v>0</v>
      </c>
      <c r="S68" s="142">
        <f>N68*O68*P68*'1. Standard_Cost'!$C$13</f>
        <v>0</v>
      </c>
      <c r="T68" s="142">
        <f>N68*P68*Q68*'1. Standard_Cost'!$D$13</f>
        <v>0</v>
      </c>
      <c r="U68" s="142">
        <f>N68*O68*'1. Standard_Cost'!$E$13</f>
        <v>0</v>
      </c>
      <c r="V68" s="141"/>
      <c r="W68" s="141"/>
      <c r="X68" s="141"/>
      <c r="Y68" s="142">
        <f>+V68*((X68*'1. Standard_Cost'!$B$17)+(W68*X68*'1. Standard_Cost'!$C$17))</f>
        <v>0</v>
      </c>
      <c r="Z68" s="141"/>
      <c r="AA68" s="141"/>
      <c r="AB68" s="142">
        <f>+Z68*'1. Standard_Cost'!$B$21+AA68*'1. Standard_Cost'!$C$21</f>
        <v>0</v>
      </c>
      <c r="AC68" s="143"/>
      <c r="AD68" s="144"/>
      <c r="AE68" s="142">
        <f>SUM(AD68,AC68,AB68,Y68,U68,T68,S68,R68)*'1. Standard_Cost'!$B$29</f>
        <v>0</v>
      </c>
      <c r="AF68" s="142">
        <f t="shared" si="77"/>
        <v>0</v>
      </c>
      <c r="AG68" s="141"/>
      <c r="AH68" s="141"/>
      <c r="AI68" s="141"/>
      <c r="AJ68" s="145"/>
      <c r="AK68" s="145"/>
      <c r="AL68" s="145"/>
      <c r="AM68" s="142">
        <f>AG68*'1. Standard_Cost'!$B$25+'Incremental_Cost Year 7'!AH68*'1. Standard_Cost'!$C$25+'Incremental_Cost Year 7'!AI68*'1. Standard_Cost'!$D$25+'Incremental_Cost Year 7'!AJ68+'Incremental_Cost Year 7'!AL68+AK68</f>
        <v>0</v>
      </c>
      <c r="AN68" s="142">
        <f>AM68*'1. Standard_Cost'!$C$29</f>
        <v>0</v>
      </c>
      <c r="AO68" s="160"/>
      <c r="AQ68" s="20">
        <f t="shared" si="78"/>
        <v>0</v>
      </c>
      <c r="AR68" s="20">
        <f t="shared" si="79"/>
        <v>0</v>
      </c>
      <c r="AS68" s="20">
        <f t="shared" si="80"/>
        <v>0</v>
      </c>
      <c r="AT68" s="20">
        <f t="shared" si="81"/>
        <v>0</v>
      </c>
      <c r="AU68" s="24"/>
      <c r="AV68" s="24"/>
      <c r="AW68" s="24"/>
      <c r="AX68" s="24"/>
      <c r="AY68" s="24"/>
      <c r="AZ68" s="24"/>
      <c r="BA68" s="24"/>
      <c r="BB68" s="25">
        <f t="shared" si="82"/>
        <v>0</v>
      </c>
    </row>
    <row r="69" spans="1:54" ht="192" customHeight="1" outlineLevel="1">
      <c r="A69" s="132"/>
      <c r="B69" s="136"/>
      <c r="C69" s="231"/>
      <c r="D69" s="84"/>
      <c r="E69" s="84"/>
      <c r="F69" s="84"/>
      <c r="G69" s="83"/>
      <c r="H69" s="209" t="s">
        <v>572</v>
      </c>
      <c r="I69" s="138"/>
      <c r="J69" s="139"/>
      <c r="K69" s="139"/>
      <c r="L69" s="140" t="str">
        <f>IF(I69&lt;&gt;0,((VLOOKUP(I69,'1. Standard_Cost'!$B$4:$D$9,2)+VLOOKUP(I69,'1. Standard_Cost'!$B$4:$D$9,3))*J69*K69),"0")</f>
        <v>0</v>
      </c>
      <c r="M69" s="140">
        <f>L69*'1. Standard_Cost'!$F$4</f>
        <v>0</v>
      </c>
      <c r="N69" s="141"/>
      <c r="O69" s="141"/>
      <c r="P69" s="141"/>
      <c r="Q69" s="141"/>
      <c r="R69" s="142">
        <f>'1. Standard_Cost'!$B$13*N69*P69</f>
        <v>0</v>
      </c>
      <c r="S69" s="142">
        <f>N69*O69*P69*'1. Standard_Cost'!$C$13</f>
        <v>0</v>
      </c>
      <c r="T69" s="142">
        <f>N69*P69*Q69*'1. Standard_Cost'!$D$13</f>
        <v>0</v>
      </c>
      <c r="U69" s="142">
        <f>N69*O69*'1. Standard_Cost'!$E$13</f>
        <v>0</v>
      </c>
      <c r="V69" s="141"/>
      <c r="W69" s="141"/>
      <c r="X69" s="141"/>
      <c r="Y69" s="142">
        <f>+V69*((X69*'1. Standard_Cost'!$B$17)+(W69*X69*'1. Standard_Cost'!$C$17))</f>
        <v>0</v>
      </c>
      <c r="Z69" s="141"/>
      <c r="AA69" s="141"/>
      <c r="AB69" s="142">
        <f>+Z69*'1. Standard_Cost'!$B$21+AA69*'1. Standard_Cost'!$C$21</f>
        <v>0</v>
      </c>
      <c r="AC69" s="143">
        <f>2170*2*300</f>
        <v>1302000</v>
      </c>
      <c r="AD69" s="144"/>
      <c r="AE69" s="142">
        <f>SUM(AD69,AC69,AB69,Y69,U69,T69,S69,R69)*'1. Standard_Cost'!$B$29</f>
        <v>260400</v>
      </c>
      <c r="AF69" s="142">
        <f t="shared" si="77"/>
        <v>1562400</v>
      </c>
      <c r="AG69" s="141"/>
      <c r="AH69" s="141"/>
      <c r="AI69" s="141"/>
      <c r="AJ69" s="145"/>
      <c r="AK69" s="145"/>
      <c r="AL69" s="145"/>
      <c r="AM69" s="142">
        <f>AG69*'1. Standard_Cost'!$B$25+'Incremental_Cost Year 7'!AH69*'1. Standard_Cost'!$C$25+'Incremental_Cost Year 7'!AI69*'1. Standard_Cost'!$D$25+'Incremental_Cost Year 7'!AJ69+'Incremental_Cost Year 7'!AL69+AK69</f>
        <v>0</v>
      </c>
      <c r="AN69" s="142">
        <f>AM69*'1. Standard_Cost'!$C$29</f>
        <v>0</v>
      </c>
      <c r="AO69" s="160"/>
      <c r="AQ69" s="20">
        <f t="shared" si="78"/>
        <v>0</v>
      </c>
      <c r="AR69" s="20">
        <f t="shared" si="79"/>
        <v>1562400</v>
      </c>
      <c r="AS69" s="20">
        <f t="shared" si="80"/>
        <v>0</v>
      </c>
      <c r="AT69" s="20">
        <f t="shared" si="81"/>
        <v>1562400</v>
      </c>
      <c r="AU69" s="24">
        <f t="shared" ref="AU69:AU74" si="83">AT69</f>
        <v>1562400</v>
      </c>
      <c r="AV69" s="24">
        <v>0</v>
      </c>
      <c r="AW69" s="24"/>
      <c r="AX69" s="24"/>
      <c r="AY69" s="24">
        <v>0</v>
      </c>
      <c r="AZ69" s="24">
        <v>0</v>
      </c>
      <c r="BA69" s="24"/>
      <c r="BB69" s="25">
        <f t="shared" si="82"/>
        <v>0</v>
      </c>
    </row>
    <row r="70" spans="1:54" ht="265.2" outlineLevel="2">
      <c r="A70" s="132"/>
      <c r="B70" s="136"/>
      <c r="C70" s="231"/>
      <c r="D70" s="84"/>
      <c r="E70" s="84"/>
      <c r="F70" s="84"/>
      <c r="G70" s="83"/>
      <c r="H70" s="209" t="s">
        <v>487</v>
      </c>
      <c r="I70" s="138" t="s">
        <v>436</v>
      </c>
      <c r="J70" s="139">
        <v>6</v>
      </c>
      <c r="K70" s="139">
        <v>2</v>
      </c>
      <c r="L70" s="140">
        <f>IF(I70&lt;&gt;0,((VLOOKUP(I70,'1. Standard_Cost'!$B$4:$D$9,2)+VLOOKUP(I70,'1. Standard_Cost'!$B$4:$D$9,3))*J70*K70),"0")</f>
        <v>642000</v>
      </c>
      <c r="M70" s="140">
        <f>L70*'1. Standard_Cost'!$F$4</f>
        <v>107214</v>
      </c>
      <c r="N70" s="141"/>
      <c r="O70" s="141"/>
      <c r="P70" s="141"/>
      <c r="Q70" s="141"/>
      <c r="R70" s="142">
        <f>'1. Standard_Cost'!$B$13*N70*P70</f>
        <v>0</v>
      </c>
      <c r="S70" s="142">
        <f>N70*O70*P70*'1. Standard_Cost'!$C$13</f>
        <v>0</v>
      </c>
      <c r="T70" s="142">
        <f>N70*P70*Q70*'1. Standard_Cost'!$D$13</f>
        <v>0</v>
      </c>
      <c r="U70" s="142">
        <f>N70*O70*'1. Standard_Cost'!$E$13</f>
        <v>0</v>
      </c>
      <c r="V70" s="141"/>
      <c r="W70" s="141"/>
      <c r="X70" s="141"/>
      <c r="Y70" s="142">
        <f>+V70*((X70*'1. Standard_Cost'!$B$17)+(W70*X70*'1. Standard_Cost'!$C$17))</f>
        <v>0</v>
      </c>
      <c r="Z70" s="141"/>
      <c r="AA70" s="141"/>
      <c r="AB70" s="142">
        <f>+Z70*'1. Standard_Cost'!$B$21+AA70*'1. Standard_Cost'!$C$21</f>
        <v>0</v>
      </c>
      <c r="AC70" s="143"/>
      <c r="AD70" s="144"/>
      <c r="AE70" s="142">
        <f>SUM(AD70,AC70,AB70,Y70,U70,T70,S70,R70)*'1. Standard_Cost'!$B$29</f>
        <v>0</v>
      </c>
      <c r="AF70" s="142">
        <f t="shared" si="77"/>
        <v>0</v>
      </c>
      <c r="AG70" s="141"/>
      <c r="AH70" s="141"/>
      <c r="AI70" s="141"/>
      <c r="AJ70" s="145"/>
      <c r="AK70" s="145"/>
      <c r="AL70" s="145"/>
      <c r="AM70" s="142">
        <f>AG70*'1. Standard_Cost'!$B$25+'Incremental_Cost Year 7'!AH70*'1. Standard_Cost'!$C$25+'Incremental_Cost Year 7'!AI70*'1. Standard_Cost'!$D$25+'Incremental_Cost Year 7'!AJ70+'Incremental_Cost Year 7'!AL70+AK70</f>
        <v>0</v>
      </c>
      <c r="AN70" s="142">
        <f>AM70*'1. Standard_Cost'!$C$29</f>
        <v>0</v>
      </c>
      <c r="AO70" s="160"/>
      <c r="AQ70" s="20">
        <f t="shared" si="78"/>
        <v>749214</v>
      </c>
      <c r="AR70" s="20">
        <f t="shared" si="79"/>
        <v>0</v>
      </c>
      <c r="AS70" s="20">
        <f t="shared" si="80"/>
        <v>0</v>
      </c>
      <c r="AT70" s="20">
        <f t="shared" si="81"/>
        <v>749214</v>
      </c>
      <c r="AU70" s="24">
        <f t="shared" si="83"/>
        <v>749214</v>
      </c>
      <c r="AV70" s="24"/>
      <c r="AW70" s="24"/>
      <c r="AX70" s="24"/>
      <c r="AY70" s="24">
        <f>AT70-AU70</f>
        <v>0</v>
      </c>
      <c r="AZ70" s="24"/>
      <c r="BA70" s="24"/>
      <c r="BB70" s="25">
        <f t="shared" si="82"/>
        <v>0</v>
      </c>
    </row>
    <row r="71" spans="1:54" ht="156" outlineLevel="2">
      <c r="A71" s="132"/>
      <c r="B71" s="136"/>
      <c r="C71" s="231"/>
      <c r="D71" s="84"/>
      <c r="E71" s="84"/>
      <c r="F71" s="84"/>
      <c r="G71" s="83"/>
      <c r="H71" s="209" t="s">
        <v>571</v>
      </c>
      <c r="I71" s="138"/>
      <c r="J71" s="139"/>
      <c r="K71" s="139"/>
      <c r="L71" s="140" t="str">
        <f>IF(I71&lt;&gt;0,((VLOOKUP(I71,'1. Standard_Cost'!$B$4:$D$9,2)+VLOOKUP(I71,'1. Standard_Cost'!$B$4:$D$9,3))*J71*K71),"0")</f>
        <v>0</v>
      </c>
      <c r="M71" s="140">
        <f>L71*'1. Standard_Cost'!$F$4</f>
        <v>0</v>
      </c>
      <c r="N71" s="141"/>
      <c r="O71" s="141"/>
      <c r="P71" s="141"/>
      <c r="Q71" s="141"/>
      <c r="R71" s="142">
        <f>'1. Standard_Cost'!$B$13*N71*P71</f>
        <v>0</v>
      </c>
      <c r="S71" s="142">
        <f>N71*O71*P71*'1. Standard_Cost'!$C$13</f>
        <v>0</v>
      </c>
      <c r="T71" s="142">
        <f>N71*P71*Q71*'1. Standard_Cost'!$D$13</f>
        <v>0</v>
      </c>
      <c r="U71" s="142">
        <f>N71*O71*'1. Standard_Cost'!$E$13</f>
        <v>0</v>
      </c>
      <c r="V71" s="141"/>
      <c r="W71" s="141"/>
      <c r="X71" s="141"/>
      <c r="Y71" s="142">
        <f>+V71*((X71*'1. Standard_Cost'!$B$17)+(W71*X71*'1. Standard_Cost'!$C$17))</f>
        <v>0</v>
      </c>
      <c r="Z71" s="141"/>
      <c r="AA71" s="141"/>
      <c r="AB71" s="142">
        <f>+Z71*'1. Standard_Cost'!$B$21+AA71*'1. Standard_Cost'!$C$21</f>
        <v>0</v>
      </c>
      <c r="AC71" s="143">
        <f>217*480</f>
        <v>104160</v>
      </c>
      <c r="AD71" s="144"/>
      <c r="AE71" s="142">
        <f>SUM(AD71,AC71,AB71,Y71,U71,T71,S71,R71)*'1. Standard_Cost'!$B$29</f>
        <v>20832</v>
      </c>
      <c r="AF71" s="142">
        <f t="shared" si="77"/>
        <v>124992</v>
      </c>
      <c r="AG71" s="141"/>
      <c r="AH71" s="141"/>
      <c r="AI71" s="141"/>
      <c r="AJ71" s="145"/>
      <c r="AK71" s="145"/>
      <c r="AL71" s="145"/>
      <c r="AM71" s="142">
        <f>AG71*'1. Standard_Cost'!$B$25+'Incremental_Cost Year 7'!AH71*'1. Standard_Cost'!$C$25+'Incremental_Cost Year 7'!AI71*'1. Standard_Cost'!$D$25+'Incremental_Cost Year 7'!AJ71+'Incremental_Cost Year 7'!AL71+AK71</f>
        <v>0</v>
      </c>
      <c r="AN71" s="142">
        <f>AM71*'1. Standard_Cost'!$C$29</f>
        <v>0</v>
      </c>
      <c r="AO71" s="160"/>
      <c r="AQ71" s="20">
        <f t="shared" si="78"/>
        <v>0</v>
      </c>
      <c r="AR71" s="20">
        <f t="shared" si="79"/>
        <v>124992</v>
      </c>
      <c r="AS71" s="20">
        <f t="shared" si="80"/>
        <v>0</v>
      </c>
      <c r="AT71" s="20">
        <f t="shared" si="81"/>
        <v>124992</v>
      </c>
      <c r="AU71" s="24">
        <f t="shared" si="83"/>
        <v>124992</v>
      </c>
      <c r="AV71" s="24"/>
      <c r="AW71" s="24"/>
      <c r="AX71" s="24"/>
      <c r="AY71" s="24"/>
      <c r="AZ71" s="24">
        <f>AT71-AU71</f>
        <v>0</v>
      </c>
      <c r="BA71" s="24"/>
      <c r="BB71" s="25">
        <f t="shared" si="82"/>
        <v>0</v>
      </c>
    </row>
    <row r="72" spans="1:54" ht="124.8" outlineLevel="2">
      <c r="A72" s="132"/>
      <c r="B72" s="136"/>
      <c r="C72" s="231"/>
      <c r="D72" s="84"/>
      <c r="E72" s="84"/>
      <c r="F72" s="84"/>
      <c r="G72" s="83"/>
      <c r="H72" s="209" t="s">
        <v>482</v>
      </c>
      <c r="I72" s="138"/>
      <c r="J72" s="139"/>
      <c r="K72" s="139"/>
      <c r="L72" s="140" t="str">
        <f>IF(I72&lt;&gt;0,((VLOOKUP(I72,'1. Standard_Cost'!$B$4:$D$9,2)+VLOOKUP(I72,'1. Standard_Cost'!$B$4:$D$9,3))*J72*K72),"0")</f>
        <v>0</v>
      </c>
      <c r="M72" s="140">
        <f>L72*'1. Standard_Cost'!$F$4</f>
        <v>0</v>
      </c>
      <c r="N72" s="141"/>
      <c r="O72" s="141"/>
      <c r="P72" s="141"/>
      <c r="Q72" s="141"/>
      <c r="R72" s="142">
        <f>'1. Standard_Cost'!$B$13*N72*P72</f>
        <v>0</v>
      </c>
      <c r="S72" s="142">
        <f>N72*O72*P72*'1. Standard_Cost'!$C$13</f>
        <v>0</v>
      </c>
      <c r="T72" s="142">
        <f>N72*P72*Q72*'1. Standard_Cost'!$D$13</f>
        <v>0</v>
      </c>
      <c r="U72" s="142">
        <f>N72*O72*'1. Standard_Cost'!$E$13</f>
        <v>0</v>
      </c>
      <c r="V72" s="141"/>
      <c r="W72" s="141"/>
      <c r="X72" s="141"/>
      <c r="Y72" s="142">
        <f>+V72*((X72*'1. Standard_Cost'!$B$17)+(W72*X72*'1. Standard_Cost'!$C$17))</f>
        <v>0</v>
      </c>
      <c r="Z72" s="141"/>
      <c r="AA72" s="141"/>
      <c r="AB72" s="142">
        <f>+Z72*'1. Standard_Cost'!$B$21+AA72*'1. Standard_Cost'!$C$21</f>
        <v>0</v>
      </c>
      <c r="AC72" s="143">
        <f>7*5000</f>
        <v>35000</v>
      </c>
      <c r="AD72" s="144"/>
      <c r="AE72" s="142">
        <f>SUM(AD72,AC72,AB72,Y72,U72,T72,S72,R72)*'1. Standard_Cost'!$B$29</f>
        <v>7000</v>
      </c>
      <c r="AF72" s="142">
        <f t="shared" si="77"/>
        <v>42000</v>
      </c>
      <c r="AG72" s="141"/>
      <c r="AH72" s="141"/>
      <c r="AI72" s="141"/>
      <c r="AJ72" s="145"/>
      <c r="AK72" s="145"/>
      <c r="AL72" s="145"/>
      <c r="AM72" s="142">
        <f>AG72*'1. Standard_Cost'!$B$25+'Incremental_Cost Year 7'!AH72*'1. Standard_Cost'!$C$25+'Incremental_Cost Year 7'!AI72*'1. Standard_Cost'!$D$25+'Incremental_Cost Year 7'!AJ72+'Incremental_Cost Year 7'!AL72+AK72</f>
        <v>0</v>
      </c>
      <c r="AN72" s="142">
        <f>AM72*'1. Standard_Cost'!$C$29</f>
        <v>0</v>
      </c>
      <c r="AO72" s="160"/>
      <c r="AQ72" s="20">
        <f t="shared" si="78"/>
        <v>0</v>
      </c>
      <c r="AR72" s="20">
        <f t="shared" si="79"/>
        <v>42000</v>
      </c>
      <c r="AS72" s="20">
        <f t="shared" si="80"/>
        <v>0</v>
      </c>
      <c r="AT72" s="20">
        <f t="shared" si="81"/>
        <v>42000</v>
      </c>
      <c r="AU72" s="24">
        <f t="shared" si="83"/>
        <v>42000</v>
      </c>
      <c r="AV72" s="24"/>
      <c r="AW72" s="24"/>
      <c r="AX72" s="24"/>
      <c r="AY72" s="24"/>
      <c r="AZ72" s="24"/>
      <c r="BA72" s="24"/>
      <c r="BB72" s="25">
        <f t="shared" si="82"/>
        <v>0</v>
      </c>
    </row>
    <row r="73" spans="1:54" ht="140.4" outlineLevel="2">
      <c r="A73" s="132"/>
      <c r="B73" s="136"/>
      <c r="C73" s="231"/>
      <c r="D73" s="84"/>
      <c r="E73" s="84"/>
      <c r="F73" s="84"/>
      <c r="G73" s="83"/>
      <c r="H73" s="209" t="s">
        <v>483</v>
      </c>
      <c r="I73" s="138" t="s">
        <v>2</v>
      </c>
      <c r="J73" s="139">
        <v>1.23</v>
      </c>
      <c r="K73" s="139">
        <v>1.23</v>
      </c>
      <c r="L73" s="140">
        <f>IF(I73&lt;&gt;0,((VLOOKUP(I73,'1. Standard_Cost'!$B$4:$D$9,2)+VLOOKUP(I73,'1. Standard_Cost'!$B$4:$D$9,3))*J73*K73),"0")</f>
        <v>183060.9</v>
      </c>
      <c r="M73" s="140">
        <f>L73*'1. Standard_Cost'!$F$4</f>
        <v>30571.170300000002</v>
      </c>
      <c r="N73" s="141"/>
      <c r="O73" s="141"/>
      <c r="P73" s="141"/>
      <c r="Q73" s="141"/>
      <c r="R73" s="142">
        <f>'1. Standard_Cost'!$B$13*N73*P73</f>
        <v>0</v>
      </c>
      <c r="S73" s="142">
        <f>N73*O73*P73*'1. Standard_Cost'!$C$13</f>
        <v>0</v>
      </c>
      <c r="T73" s="142">
        <f>N73*P73*Q73*'1. Standard_Cost'!$D$13</f>
        <v>0</v>
      </c>
      <c r="U73" s="142">
        <f>N73*O73*'1. Standard_Cost'!$E$13</f>
        <v>0</v>
      </c>
      <c r="V73" s="141"/>
      <c r="W73" s="141"/>
      <c r="X73" s="141"/>
      <c r="Y73" s="142">
        <f>+V73*((X73*'1. Standard_Cost'!$B$17)+(W73*X73*'1. Standard_Cost'!$C$17))</f>
        <v>0</v>
      </c>
      <c r="Z73" s="141"/>
      <c r="AA73" s="141"/>
      <c r="AB73" s="142">
        <f>+Z73*'1. Standard_Cost'!$B$21+AA73*'1. Standard_Cost'!$C$21</f>
        <v>0</v>
      </c>
      <c r="AC73" s="143"/>
      <c r="AD73" s="144"/>
      <c r="AE73" s="142">
        <f>SUM(AD73,AC73,AB73,Y73,U73,T73,S73,R73)*'1. Standard_Cost'!$B$29</f>
        <v>0</v>
      </c>
      <c r="AF73" s="142">
        <f t="shared" si="77"/>
        <v>0</v>
      </c>
      <c r="AG73" s="141"/>
      <c r="AH73" s="141"/>
      <c r="AI73" s="141"/>
      <c r="AJ73" s="145"/>
      <c r="AK73" s="145"/>
      <c r="AL73" s="145"/>
      <c r="AM73" s="142">
        <f>AG73*'1. Standard_Cost'!$B$25+'Incremental_Cost Year 7'!AH73*'1. Standard_Cost'!$C$25+'Incremental_Cost Year 7'!AI73*'1. Standard_Cost'!$D$25+'Incremental_Cost Year 7'!AJ73+'Incremental_Cost Year 7'!AL73+AK73</f>
        <v>0</v>
      </c>
      <c r="AN73" s="142">
        <f>AM73*'1. Standard_Cost'!$C$29</f>
        <v>0</v>
      </c>
      <c r="AO73" s="160"/>
      <c r="AQ73" s="20">
        <f t="shared" si="78"/>
        <v>213632.07029999999</v>
      </c>
      <c r="AR73" s="20">
        <f t="shared" si="79"/>
        <v>0</v>
      </c>
      <c r="AS73" s="20">
        <f t="shared" si="80"/>
        <v>0</v>
      </c>
      <c r="AT73" s="20">
        <f t="shared" si="81"/>
        <v>213632.07029999999</v>
      </c>
      <c r="AU73" s="24">
        <f t="shared" si="83"/>
        <v>213632.07029999999</v>
      </c>
      <c r="AV73" s="24"/>
      <c r="AW73" s="24"/>
      <c r="AX73" s="24"/>
      <c r="AY73" s="24"/>
      <c r="AZ73" s="24"/>
      <c r="BA73" s="24"/>
      <c r="BB73" s="25">
        <f t="shared" si="82"/>
        <v>0</v>
      </c>
    </row>
    <row r="74" spans="1:54" ht="156" outlineLevel="1">
      <c r="A74" s="132"/>
      <c r="B74" s="136"/>
      <c r="C74" s="231"/>
      <c r="D74" s="84"/>
      <c r="E74" s="84"/>
      <c r="F74" s="84"/>
      <c r="G74" s="83"/>
      <c r="H74" s="209" t="s">
        <v>484</v>
      </c>
      <c r="I74" s="138" t="s">
        <v>436</v>
      </c>
      <c r="J74" s="139">
        <v>3.7</v>
      </c>
      <c r="K74" s="139">
        <v>1</v>
      </c>
      <c r="L74" s="140">
        <f>IF(I74&lt;&gt;0,((VLOOKUP(I74,'1. Standard_Cost'!$B$4:$D$9,2)+VLOOKUP(I74,'1. Standard_Cost'!$B$4:$D$9,3))*J74*K74),"0")</f>
        <v>197950</v>
      </c>
      <c r="M74" s="140">
        <f>L74*'1. Standard_Cost'!$F$4</f>
        <v>33057.65</v>
      </c>
      <c r="N74" s="141"/>
      <c r="O74" s="141"/>
      <c r="P74" s="141"/>
      <c r="Q74" s="141"/>
      <c r="R74" s="142">
        <f>'1. Standard_Cost'!$B$13*N74*P74</f>
        <v>0</v>
      </c>
      <c r="S74" s="142">
        <f>N74*O74*P74*'1. Standard_Cost'!$C$13</f>
        <v>0</v>
      </c>
      <c r="T74" s="142">
        <f>N74*P74*Q74*'1. Standard_Cost'!$D$13</f>
        <v>0</v>
      </c>
      <c r="U74" s="142">
        <f>N74*O74*'1. Standard_Cost'!$E$13</f>
        <v>0</v>
      </c>
      <c r="V74" s="141"/>
      <c r="W74" s="141"/>
      <c r="X74" s="141"/>
      <c r="Y74" s="142">
        <f>+V74*((X74*'1. Standard_Cost'!$B$17)+(W74*X74*'1. Standard_Cost'!$C$17))</f>
        <v>0</v>
      </c>
      <c r="Z74" s="141"/>
      <c r="AA74" s="141"/>
      <c r="AB74" s="142">
        <f>+Z74*'1. Standard_Cost'!$B$21+AA74*'1. Standard_Cost'!$C$21</f>
        <v>0</v>
      </c>
      <c r="AC74" s="143"/>
      <c r="AD74" s="144"/>
      <c r="AE74" s="142">
        <f>SUM(AD74,AC74,AB74,Y74,U74,T74,S74,R74)*'1. Standard_Cost'!$B$29</f>
        <v>0</v>
      </c>
      <c r="AF74" s="142">
        <f t="shared" si="77"/>
        <v>0</v>
      </c>
      <c r="AG74" s="141"/>
      <c r="AH74" s="141"/>
      <c r="AI74" s="141"/>
      <c r="AJ74" s="145"/>
      <c r="AK74" s="145"/>
      <c r="AL74" s="145"/>
      <c r="AM74" s="142">
        <f>AG74*'1. Standard_Cost'!$B$25+'Incremental_Cost Year 7'!AH74*'1. Standard_Cost'!$C$25+'Incremental_Cost Year 7'!AI74*'1. Standard_Cost'!$D$25+'Incremental_Cost Year 7'!AJ74+'Incremental_Cost Year 7'!AL74+AK74</f>
        <v>0</v>
      </c>
      <c r="AN74" s="142">
        <f>AM74*'1. Standard_Cost'!$C$29</f>
        <v>0</v>
      </c>
      <c r="AO74" s="160"/>
      <c r="AQ74" s="20">
        <f t="shared" si="78"/>
        <v>231007.65</v>
      </c>
      <c r="AR74" s="20">
        <f t="shared" si="79"/>
        <v>0</v>
      </c>
      <c r="AS74" s="20">
        <f t="shared" si="80"/>
        <v>0</v>
      </c>
      <c r="AT74" s="20">
        <f t="shared" si="81"/>
        <v>231007.65</v>
      </c>
      <c r="AU74" s="24">
        <f t="shared" si="83"/>
        <v>231007.65</v>
      </c>
      <c r="AV74" s="24"/>
      <c r="AW74" s="24"/>
      <c r="AX74" s="24"/>
      <c r="AY74" s="24"/>
      <c r="AZ74" s="24"/>
      <c r="BA74" s="24"/>
      <c r="BB74" s="25">
        <f t="shared" si="82"/>
        <v>0</v>
      </c>
    </row>
    <row r="75" spans="1:54" ht="82.8" outlineLevel="1">
      <c r="A75" s="132"/>
      <c r="B75" s="136"/>
      <c r="C75" s="232"/>
      <c r="D75" s="46" t="s">
        <v>585</v>
      </c>
      <c r="E75" s="86" t="s">
        <v>406</v>
      </c>
      <c r="F75" s="88">
        <v>2022</v>
      </c>
      <c r="G75" s="89">
        <v>2027</v>
      </c>
      <c r="H75" s="183" t="s">
        <v>261</v>
      </c>
      <c r="I75" s="146"/>
      <c r="J75" s="146"/>
      <c r="K75" s="146"/>
      <c r="L75" s="147">
        <f>SUM(L64:L74)</f>
        <v>1346010.9</v>
      </c>
      <c r="M75" s="147">
        <f>SUM(M64:M74)</f>
        <v>224783.82029999999</v>
      </c>
      <c r="N75" s="147"/>
      <c r="O75" s="146"/>
      <c r="P75" s="146"/>
      <c r="Q75" s="146"/>
      <c r="R75" s="147">
        <f t="shared" ref="R75:U75" si="84">SUM(R64:R74)</f>
        <v>30000</v>
      </c>
      <c r="S75" s="147">
        <f t="shared" si="84"/>
        <v>22500</v>
      </c>
      <c r="T75" s="147">
        <f t="shared" si="84"/>
        <v>0</v>
      </c>
      <c r="U75" s="147">
        <f t="shared" si="84"/>
        <v>0</v>
      </c>
      <c r="V75" s="146"/>
      <c r="W75" s="146"/>
      <c r="X75" s="146"/>
      <c r="Y75" s="147">
        <f>SUM(Y64:Y74)</f>
        <v>0</v>
      </c>
      <c r="Z75" s="146"/>
      <c r="AA75" s="146"/>
      <c r="AB75" s="147">
        <f t="shared" ref="AB75:AF75" si="85">SUM(AB64:AB74)</f>
        <v>19000</v>
      </c>
      <c r="AC75" s="147">
        <f t="shared" si="85"/>
        <v>1496160</v>
      </c>
      <c r="AD75" s="147">
        <f t="shared" si="85"/>
        <v>0</v>
      </c>
      <c r="AE75" s="147">
        <f t="shared" si="85"/>
        <v>313532</v>
      </c>
      <c r="AF75" s="147">
        <f t="shared" si="85"/>
        <v>1881192</v>
      </c>
      <c r="AG75" s="146"/>
      <c r="AH75" s="146"/>
      <c r="AI75" s="146"/>
      <c r="AJ75" s="147">
        <f t="shared" ref="AJ75:AN75" si="86">SUM(AJ64:AJ74)</f>
        <v>0</v>
      </c>
      <c r="AK75" s="147">
        <f t="shared" si="86"/>
        <v>0</v>
      </c>
      <c r="AL75" s="147">
        <f t="shared" si="86"/>
        <v>0</v>
      </c>
      <c r="AM75" s="147">
        <f t="shared" si="86"/>
        <v>0</v>
      </c>
      <c r="AN75" s="147">
        <f t="shared" si="86"/>
        <v>0</v>
      </c>
      <c r="AO75" s="166"/>
      <c r="AP75" s="32"/>
      <c r="AQ75" s="147">
        <f t="shared" ref="AQ75:BB75" si="87">SUM(AQ64:AQ74)</f>
        <v>1570794.7202999999</v>
      </c>
      <c r="AR75" s="147">
        <f t="shared" si="87"/>
        <v>1881192</v>
      </c>
      <c r="AS75" s="147">
        <f t="shared" si="87"/>
        <v>0</v>
      </c>
      <c r="AT75" s="147">
        <f t="shared" si="87"/>
        <v>3451986.7202999997</v>
      </c>
      <c r="AU75" s="147">
        <f t="shared" si="87"/>
        <v>3300186.7202999997</v>
      </c>
      <c r="AV75" s="147">
        <f t="shared" si="87"/>
        <v>0</v>
      </c>
      <c r="AW75" s="147">
        <f t="shared" si="87"/>
        <v>0</v>
      </c>
      <c r="AX75" s="147">
        <f t="shared" si="87"/>
        <v>0</v>
      </c>
      <c r="AY75" s="147">
        <f t="shared" si="87"/>
        <v>0</v>
      </c>
      <c r="AZ75" s="147">
        <f t="shared" si="87"/>
        <v>0</v>
      </c>
      <c r="BA75" s="147">
        <f t="shared" si="87"/>
        <v>0</v>
      </c>
      <c r="BB75" s="147">
        <f t="shared" si="87"/>
        <v>-151800</v>
      </c>
    </row>
    <row r="76" spans="1:54" s="39" customFormat="1" ht="12.75" customHeight="1">
      <c r="A76" s="148"/>
      <c r="B76" s="149"/>
      <c r="C76" s="224" t="s">
        <v>407</v>
      </c>
      <c r="D76" s="224"/>
      <c r="E76" s="225"/>
      <c r="F76" s="69"/>
      <c r="G76" s="69"/>
      <c r="H76" s="184" t="s">
        <v>258</v>
      </c>
      <c r="I76" s="150"/>
      <c r="J76" s="150"/>
      <c r="K76" s="150"/>
      <c r="L76" s="151">
        <f>SUM(L81)</f>
        <v>0</v>
      </c>
      <c r="M76" s="151">
        <f>SUM(M81)</f>
        <v>0</v>
      </c>
      <c r="N76" s="150"/>
      <c r="O76" s="150"/>
      <c r="P76" s="150"/>
      <c r="Q76" s="150"/>
      <c r="R76" s="151">
        <f t="shared" ref="R76:U76" si="88">SUM(R81)</f>
        <v>360000</v>
      </c>
      <c r="S76" s="151">
        <f t="shared" si="88"/>
        <v>270000</v>
      </c>
      <c r="T76" s="151">
        <f t="shared" si="88"/>
        <v>0</v>
      </c>
      <c r="U76" s="151">
        <f t="shared" si="88"/>
        <v>0</v>
      </c>
      <c r="V76" s="150"/>
      <c r="W76" s="150"/>
      <c r="X76" s="150"/>
      <c r="Y76" s="151">
        <f>SUM(Y81)</f>
        <v>0</v>
      </c>
      <c r="Z76" s="151"/>
      <c r="AA76" s="150"/>
      <c r="AB76" s="151">
        <f t="shared" ref="AB76:AF76" si="89">SUM(AB81)</f>
        <v>228000</v>
      </c>
      <c r="AC76" s="151">
        <f t="shared" si="89"/>
        <v>36000</v>
      </c>
      <c r="AD76" s="151">
        <f t="shared" si="89"/>
        <v>0</v>
      </c>
      <c r="AE76" s="151">
        <f t="shared" si="89"/>
        <v>178800</v>
      </c>
      <c r="AF76" s="151">
        <f t="shared" si="89"/>
        <v>1072800</v>
      </c>
      <c r="AG76" s="150"/>
      <c r="AH76" s="150"/>
      <c r="AI76" s="150"/>
      <c r="AJ76" s="151">
        <f t="shared" ref="AJ76:AN76" si="90">SUM(AJ81)</f>
        <v>0</v>
      </c>
      <c r="AK76" s="151">
        <f t="shared" si="90"/>
        <v>2400000</v>
      </c>
      <c r="AL76" s="151">
        <f t="shared" si="90"/>
        <v>0</v>
      </c>
      <c r="AM76" s="151">
        <f t="shared" si="90"/>
        <v>2400000</v>
      </c>
      <c r="AN76" s="151">
        <f t="shared" si="90"/>
        <v>360000</v>
      </c>
      <c r="AO76" s="167"/>
      <c r="AP76" s="40"/>
      <c r="AQ76" s="151">
        <f t="shared" ref="AQ76:BB76" si="91">SUM(AQ81)</f>
        <v>0</v>
      </c>
      <c r="AR76" s="151">
        <f t="shared" si="91"/>
        <v>1072800</v>
      </c>
      <c r="AS76" s="151">
        <f t="shared" si="91"/>
        <v>2760000</v>
      </c>
      <c r="AT76" s="151">
        <f t="shared" si="91"/>
        <v>3832800</v>
      </c>
      <c r="AU76" s="151">
        <f t="shared" si="91"/>
        <v>2760000</v>
      </c>
      <c r="AV76" s="151">
        <f t="shared" si="91"/>
        <v>0</v>
      </c>
      <c r="AW76" s="151">
        <f t="shared" si="91"/>
        <v>0</v>
      </c>
      <c r="AX76" s="151">
        <f t="shared" si="91"/>
        <v>0</v>
      </c>
      <c r="AY76" s="151"/>
      <c r="AZ76" s="151">
        <f t="shared" si="91"/>
        <v>1072800</v>
      </c>
      <c r="BA76" s="151">
        <f t="shared" si="91"/>
        <v>0</v>
      </c>
      <c r="BB76" s="151">
        <f t="shared" si="91"/>
        <v>0</v>
      </c>
    </row>
    <row r="77" spans="1:54" ht="109.2" outlineLevel="2">
      <c r="A77" s="132"/>
      <c r="B77" s="136"/>
      <c r="C77" s="38"/>
      <c r="D77" s="137"/>
      <c r="E77" s="137"/>
      <c r="F77" s="87"/>
      <c r="G77" s="82"/>
      <c r="H77" s="209" t="s">
        <v>488</v>
      </c>
      <c r="I77" s="16"/>
      <c r="J77" s="17"/>
      <c r="K77" s="17"/>
      <c r="L77" s="140" t="str">
        <f>IF(I77&lt;&gt;0,((VLOOKUP(I77,'1. Standard_Cost'!$B$4:$D$9,2)+VLOOKUP(I77,'1. Standard_Cost'!$B$4:$D$9,3))*J77*K77),"0")</f>
        <v>0</v>
      </c>
      <c r="M77" s="140">
        <f>L77*'1. Standard_Cost'!$F$4</f>
        <v>0</v>
      </c>
      <c r="N77" s="141"/>
      <c r="O77" s="141"/>
      <c r="P77" s="141"/>
      <c r="Q77" s="141"/>
      <c r="R77" s="142">
        <f>'1. Standard_Cost'!$B$13*N77*P77</f>
        <v>0</v>
      </c>
      <c r="S77" s="142">
        <f>N77*O77*P77*'1. Standard_Cost'!$C$13</f>
        <v>0</v>
      </c>
      <c r="T77" s="142">
        <f>N77*P77*Q77*'1. Standard_Cost'!$D$13</f>
        <v>0</v>
      </c>
      <c r="U77" s="142">
        <f>N77*O77*'1. Standard_Cost'!$E$13</f>
        <v>0</v>
      </c>
      <c r="V77" s="141"/>
      <c r="W77" s="141"/>
      <c r="X77" s="141"/>
      <c r="Y77" s="142">
        <f>+V77*((X77*'1. Standard_Cost'!$B$17)+(W77*X77*'1. Standard_Cost'!$C$17))</f>
        <v>0</v>
      </c>
      <c r="Z77" s="141"/>
      <c r="AA77" s="141"/>
      <c r="AB77" s="142">
        <f>+Z77*'1. Standard_Cost'!$B$21+AA77*'1. Standard_Cost'!$C$21</f>
        <v>0</v>
      </c>
      <c r="AC77" s="143"/>
      <c r="AD77" s="144"/>
      <c r="AE77" s="142">
        <f>SUM(AD77,AC77,AB77,Y77,U77,T77,S77,R77)*'1. Standard_Cost'!$B$29</f>
        <v>0</v>
      </c>
      <c r="AF77" s="142">
        <f t="shared" ref="AF77:AF80" si="92">SUM(AE77,AD77,AC77,AB77,Y77,U77,T77,S77,R77)</f>
        <v>0</v>
      </c>
      <c r="AG77" s="141"/>
      <c r="AH77" s="141"/>
      <c r="AI77" s="141"/>
      <c r="AJ77" s="145"/>
      <c r="AK77" s="145"/>
      <c r="AL77" s="145"/>
      <c r="AM77" s="142">
        <f>AG77*'1. Standard_Cost'!$B$25+'Incremental_Cost Year 7'!AH77*'1. Standard_Cost'!$C$25+'Incremental_Cost Year 7'!AI77*'1. Standard_Cost'!$D$25+'Incremental_Cost Year 7'!AJ77+'Incremental_Cost Year 7'!AL77+AK77</f>
        <v>0</v>
      </c>
      <c r="AN77" s="142">
        <f>AM77*'1. Standard_Cost'!$C$29</f>
        <v>0</v>
      </c>
      <c r="AO77" s="160"/>
      <c r="AQ77" s="20">
        <f t="shared" ref="AQ77:AQ80" si="93">L77+M77</f>
        <v>0</v>
      </c>
      <c r="AR77" s="20">
        <f t="shared" ref="AR77:AR80" si="94">AF77</f>
        <v>0</v>
      </c>
      <c r="AS77" s="20">
        <f t="shared" ref="AS77:AS80" si="95">AM77+AN77</f>
        <v>0</v>
      </c>
      <c r="AT77" s="20">
        <f t="shared" ref="AT77:AT80" si="96">SUM(AQ77,AR77,AS77)</f>
        <v>0</v>
      </c>
      <c r="AU77" s="24"/>
      <c r="AV77" s="24"/>
      <c r="AW77" s="24"/>
      <c r="AX77" s="24"/>
      <c r="AY77" s="24"/>
      <c r="AZ77" s="24">
        <f>AT77-AU77</f>
        <v>0</v>
      </c>
      <c r="BA77" s="24"/>
      <c r="BB77" s="25">
        <f t="shared" ref="BB77:BB80" si="97">SUM(AU77:BA77)-AT77</f>
        <v>0</v>
      </c>
    </row>
    <row r="78" spans="1:54" ht="46.8" outlineLevel="2">
      <c r="A78" s="132"/>
      <c r="B78" s="136"/>
      <c r="C78" s="38"/>
      <c r="D78" s="84"/>
      <c r="E78" s="84"/>
      <c r="F78" s="84"/>
      <c r="G78" s="83"/>
      <c r="H78" s="209" t="s">
        <v>447</v>
      </c>
      <c r="I78" s="138"/>
      <c r="J78" s="139"/>
      <c r="K78" s="139"/>
      <c r="L78" s="140" t="str">
        <f>IF(I78&lt;&gt;0,((VLOOKUP(I78,'1. Standard_Cost'!$B$4:$D$9,2)+VLOOKUP(I78,'1. Standard_Cost'!$B$4:$D$9,3))*J78*K78),"0")</f>
        <v>0</v>
      </c>
      <c r="M78" s="140">
        <f>L78*'1. Standard_Cost'!$F$4</f>
        <v>0</v>
      </c>
      <c r="N78" s="141"/>
      <c r="O78" s="141"/>
      <c r="P78" s="141"/>
      <c r="Q78" s="141"/>
      <c r="R78" s="142">
        <f>'1. Standard_Cost'!$B$13*N78*P78</f>
        <v>0</v>
      </c>
      <c r="S78" s="142">
        <f>N78*O78*P78*'1. Standard_Cost'!$C$13</f>
        <v>0</v>
      </c>
      <c r="T78" s="142">
        <f>N78*P78*Q78*'1. Standard_Cost'!$D$13</f>
        <v>0</v>
      </c>
      <c r="U78" s="142">
        <f>N78*O78*'1. Standard_Cost'!$E$13</f>
        <v>0</v>
      </c>
      <c r="V78" s="141"/>
      <c r="W78" s="141"/>
      <c r="X78" s="141"/>
      <c r="Y78" s="142">
        <f>+V78*((X78*'1. Standard_Cost'!$B$17)+(W78*X78*'1. Standard_Cost'!$C$17))</f>
        <v>0</v>
      </c>
      <c r="Z78" s="141"/>
      <c r="AA78" s="141"/>
      <c r="AB78" s="142">
        <f>+Z78*'1. Standard_Cost'!$B$21+AA78*'1. Standard_Cost'!$C$21</f>
        <v>0</v>
      </c>
      <c r="AC78" s="143"/>
      <c r="AD78" s="144"/>
      <c r="AE78" s="142">
        <f>SUM(AD78,AC78,AB78,Y78,U78,T78,S78,R78)*'1. Standard_Cost'!$B$29</f>
        <v>0</v>
      </c>
      <c r="AF78" s="142">
        <f t="shared" si="92"/>
        <v>0</v>
      </c>
      <c r="AG78" s="141"/>
      <c r="AH78" s="141"/>
      <c r="AI78" s="141"/>
      <c r="AJ78" s="145"/>
      <c r="AK78" s="145"/>
      <c r="AL78" s="145"/>
      <c r="AM78" s="142">
        <f>AG78*'1. Standard_Cost'!$B$25+'Incremental_Cost Year 7'!AH78*'1. Standard_Cost'!$C$25+'Incremental_Cost Year 7'!AI78*'1. Standard_Cost'!$D$25+'Incremental_Cost Year 7'!AJ78+'Incremental_Cost Year 7'!AL78+AK78</f>
        <v>0</v>
      </c>
      <c r="AN78" s="142">
        <f>AM78*'1. Standard_Cost'!$C$29</f>
        <v>0</v>
      </c>
      <c r="AO78" s="160"/>
      <c r="AQ78" s="20">
        <f t="shared" si="93"/>
        <v>0</v>
      </c>
      <c r="AR78" s="20">
        <f t="shared" si="94"/>
        <v>0</v>
      </c>
      <c r="AS78" s="20">
        <f t="shared" si="95"/>
        <v>0</v>
      </c>
      <c r="AT78" s="20">
        <f t="shared" si="96"/>
        <v>0</v>
      </c>
      <c r="AU78" s="24"/>
      <c r="AV78" s="24"/>
      <c r="AW78" s="24"/>
      <c r="AX78" s="24"/>
      <c r="AY78" s="24"/>
      <c r="AZ78" s="24"/>
      <c r="BA78" s="24"/>
      <c r="BB78" s="25">
        <f t="shared" si="97"/>
        <v>0</v>
      </c>
    </row>
    <row r="79" spans="1:54" ht="124.8" outlineLevel="1">
      <c r="A79" s="132"/>
      <c r="B79" s="136"/>
      <c r="C79" s="38"/>
      <c r="D79" s="84"/>
      <c r="E79" s="84"/>
      <c r="F79" s="84"/>
      <c r="G79" s="83"/>
      <c r="H79" s="209" t="s">
        <v>489</v>
      </c>
      <c r="I79" s="138"/>
      <c r="J79" s="139"/>
      <c r="K79" s="139"/>
      <c r="L79" s="140" t="str">
        <f>IF(I79&lt;&gt;0,((VLOOKUP(I79,'1. Standard_Cost'!$B$4:$D$9,2)+VLOOKUP(I79,'1. Standard_Cost'!$B$4:$D$9,3))*J79*K79),"0")</f>
        <v>0</v>
      </c>
      <c r="M79" s="140">
        <f>L79*'1. Standard_Cost'!$F$4</f>
        <v>0</v>
      </c>
      <c r="N79" s="141">
        <v>12</v>
      </c>
      <c r="O79" s="141">
        <v>1</v>
      </c>
      <c r="P79" s="141">
        <v>15</v>
      </c>
      <c r="Q79" s="141"/>
      <c r="R79" s="142">
        <f>'1. Standard_Cost'!$B$13*N79*P79</f>
        <v>360000</v>
      </c>
      <c r="S79" s="142">
        <f>N79*O79*P79*'1. Standard_Cost'!$C$13</f>
        <v>270000</v>
      </c>
      <c r="T79" s="142">
        <f>N79*P79*Q79*'1. Standard_Cost'!$D$13</f>
        <v>0</v>
      </c>
      <c r="U79" s="142">
        <f>N79*O79*'1. Standard_Cost'!$F$13</f>
        <v>0</v>
      </c>
      <c r="V79" s="141"/>
      <c r="W79" s="141"/>
      <c r="X79" s="141"/>
      <c r="Y79" s="142">
        <f>+V79*((X79*'1. Standard_Cost'!$B$17)+(W79*X79*'1. Standard_Cost'!$C$17))</f>
        <v>0</v>
      </c>
      <c r="Z79" s="141"/>
      <c r="AA79" s="141">
        <v>12</v>
      </c>
      <c r="AB79" s="142">
        <f>+Z79*'1. Standard_Cost'!$B$21+AA79*'1. Standard_Cost'!$C$21</f>
        <v>228000</v>
      </c>
      <c r="AC79" s="143">
        <f>180*200</f>
        <v>36000</v>
      </c>
      <c r="AD79" s="144"/>
      <c r="AE79" s="142">
        <f>SUM(AD79,AC79,AB79,Y79,U79,T79,S79,R79)*'1. Standard_Cost'!$B$29</f>
        <v>178800</v>
      </c>
      <c r="AF79" s="142">
        <f t="shared" si="92"/>
        <v>1072800</v>
      </c>
      <c r="AG79" s="141"/>
      <c r="AH79" s="141"/>
      <c r="AI79" s="141"/>
      <c r="AJ79" s="145"/>
      <c r="AK79" s="145"/>
      <c r="AL79" s="145"/>
      <c r="AM79" s="142">
        <f>AG79*'1. Standard_Cost'!$B$25+'Incremental_Cost Year 7'!AH79*'1. Standard_Cost'!$C$25+'Incremental_Cost Year 7'!AI79*'1. Standard_Cost'!$D$25+'Incremental_Cost Year 7'!AJ79+'Incremental_Cost Year 7'!AL79+AK79</f>
        <v>0</v>
      </c>
      <c r="AN79" s="142">
        <f>AM79*'1. Standard_Cost'!$C$29</f>
        <v>0</v>
      </c>
      <c r="AO79" s="160"/>
      <c r="AQ79" s="20">
        <f t="shared" si="93"/>
        <v>0</v>
      </c>
      <c r="AR79" s="20">
        <f t="shared" si="94"/>
        <v>1072800</v>
      </c>
      <c r="AS79" s="20">
        <f t="shared" si="95"/>
        <v>0</v>
      </c>
      <c r="AT79" s="20">
        <f t="shared" si="96"/>
        <v>1072800</v>
      </c>
      <c r="AU79" s="24"/>
      <c r="AV79" s="24"/>
      <c r="AW79" s="24"/>
      <c r="AX79" s="24"/>
      <c r="AY79" s="24"/>
      <c r="AZ79" s="24">
        <v>1072800</v>
      </c>
      <c r="BA79" s="24"/>
      <c r="BB79" s="25">
        <f t="shared" si="97"/>
        <v>0</v>
      </c>
    </row>
    <row r="80" spans="1:54" ht="78" outlineLevel="2">
      <c r="A80" s="132"/>
      <c r="B80" s="136"/>
      <c r="C80" s="38"/>
      <c r="D80" s="84"/>
      <c r="E80" s="84"/>
      <c r="F80" s="84"/>
      <c r="G80" s="83"/>
      <c r="H80" s="209" t="s">
        <v>490</v>
      </c>
      <c r="I80" s="138"/>
      <c r="J80" s="139"/>
      <c r="K80" s="139"/>
      <c r="L80" s="140" t="str">
        <f>IF(I80&lt;&gt;0,((VLOOKUP(I80,'1. Standard_Cost'!$B$4:$D$9,2)+VLOOKUP(I80,'1. Standard_Cost'!$B$4:$D$9,3))*J80*K80),"0")</f>
        <v>0</v>
      </c>
      <c r="M80" s="140">
        <f>L80*'1. Standard_Cost'!$F$4</f>
        <v>0</v>
      </c>
      <c r="N80" s="141"/>
      <c r="O80" s="141"/>
      <c r="P80" s="141"/>
      <c r="Q80" s="141"/>
      <c r="R80" s="142">
        <f>'1. Standard_Cost'!$B$13*N80*P80</f>
        <v>0</v>
      </c>
      <c r="S80" s="142">
        <f>N80*O80*P80*'1. Standard_Cost'!$C$13</f>
        <v>0</v>
      </c>
      <c r="T80" s="142">
        <f>N80*P80*Q80*'1. Standard_Cost'!$D$13</f>
        <v>0</v>
      </c>
      <c r="U80" s="142">
        <f>N80*O80*'1. Standard_Cost'!$E$13</f>
        <v>0</v>
      </c>
      <c r="V80" s="141"/>
      <c r="W80" s="141"/>
      <c r="X80" s="141"/>
      <c r="Y80" s="142">
        <f>+V80*((X80*'1. Standard_Cost'!$B$17)+(W80*X80*'1. Standard_Cost'!$C$17))</f>
        <v>0</v>
      </c>
      <c r="Z80" s="141"/>
      <c r="AA80" s="141"/>
      <c r="AB80" s="142">
        <f>+Z80*'1. Standard_Cost'!$B$21+AA80*'1. Standard_Cost'!$C$21</f>
        <v>0</v>
      </c>
      <c r="AC80" s="143"/>
      <c r="AD80" s="144"/>
      <c r="AE80" s="142">
        <f>SUM(AD80,AC80,AB80,Y80,U80,T80,S80,R80)*'1. Standard_Cost'!$B$29</f>
        <v>0</v>
      </c>
      <c r="AF80" s="142">
        <f t="shared" si="92"/>
        <v>0</v>
      </c>
      <c r="AG80" s="141"/>
      <c r="AH80" s="141"/>
      <c r="AI80" s="141"/>
      <c r="AJ80" s="145"/>
      <c r="AK80" s="145">
        <f>4*600000</f>
        <v>2400000</v>
      </c>
      <c r="AL80" s="145"/>
      <c r="AM80" s="142">
        <f>AG80*'1. Standard_Cost'!$B$25+'Incremental_Cost Year 7'!AH80*'1. Standard_Cost'!$C$25+'Incremental_Cost Year 7'!AI80*'1. Standard_Cost'!$D$25+'Incremental_Cost Year 7'!AJ80+'Incremental_Cost Year 7'!AL80+AK80</f>
        <v>2400000</v>
      </c>
      <c r="AN80" s="142">
        <f>AM80*'1. Standard_Cost'!$C$29</f>
        <v>360000</v>
      </c>
      <c r="AO80" s="160"/>
      <c r="AQ80" s="20">
        <f t="shared" si="93"/>
        <v>0</v>
      </c>
      <c r="AR80" s="20">
        <f t="shared" si="94"/>
        <v>0</v>
      </c>
      <c r="AS80" s="20">
        <f t="shared" si="95"/>
        <v>2760000</v>
      </c>
      <c r="AT80" s="20">
        <f t="shared" si="96"/>
        <v>2760000</v>
      </c>
      <c r="AU80" s="24">
        <f>AT80</f>
        <v>2760000</v>
      </c>
      <c r="AV80" s="24"/>
      <c r="AW80" s="24"/>
      <c r="AX80" s="24"/>
      <c r="AY80" s="24"/>
      <c r="AZ80" s="24"/>
      <c r="BA80" s="24"/>
      <c r="BB80" s="25">
        <f t="shared" si="97"/>
        <v>0</v>
      </c>
    </row>
    <row r="81" spans="1:54" ht="55.2" outlineLevel="1">
      <c r="A81" s="132"/>
      <c r="B81" s="136"/>
      <c r="C81" s="38"/>
      <c r="D81" s="47" t="s">
        <v>586</v>
      </c>
      <c r="E81" s="86" t="s">
        <v>408</v>
      </c>
      <c r="F81" s="88" t="s">
        <v>438</v>
      </c>
      <c r="G81" s="89" t="s">
        <v>434</v>
      </c>
      <c r="H81" s="180" t="s">
        <v>257</v>
      </c>
      <c r="I81" s="146"/>
      <c r="J81" s="146"/>
      <c r="K81" s="146"/>
      <c r="L81" s="147">
        <f>SUM(L77:L80)</f>
        <v>0</v>
      </c>
      <c r="M81" s="147">
        <f>SUM(M77:M80)</f>
        <v>0</v>
      </c>
      <c r="N81" s="146"/>
      <c r="O81" s="146"/>
      <c r="P81" s="146"/>
      <c r="Q81" s="146"/>
      <c r="R81" s="147">
        <f t="shared" ref="R81:U81" si="98">SUM(R77:R80)</f>
        <v>360000</v>
      </c>
      <c r="S81" s="147">
        <f t="shared" si="98"/>
        <v>270000</v>
      </c>
      <c r="T81" s="147">
        <f t="shared" si="98"/>
        <v>0</v>
      </c>
      <c r="U81" s="147">
        <f t="shared" si="98"/>
        <v>0</v>
      </c>
      <c r="V81" s="146"/>
      <c r="W81" s="146"/>
      <c r="X81" s="146"/>
      <c r="Y81" s="147">
        <f>SUM(Y77:Y80)</f>
        <v>0</v>
      </c>
      <c r="Z81" s="146"/>
      <c r="AA81" s="146"/>
      <c r="AB81" s="147">
        <f t="shared" ref="AB81:AF81" si="99">SUM(AB77:AB80)</f>
        <v>228000</v>
      </c>
      <c r="AC81" s="147">
        <f t="shared" si="99"/>
        <v>36000</v>
      </c>
      <c r="AD81" s="147">
        <f t="shared" si="99"/>
        <v>0</v>
      </c>
      <c r="AE81" s="147">
        <f t="shared" si="99"/>
        <v>178800</v>
      </c>
      <c r="AF81" s="147">
        <f t="shared" si="99"/>
        <v>1072800</v>
      </c>
      <c r="AG81" s="146"/>
      <c r="AH81" s="146"/>
      <c r="AI81" s="146"/>
      <c r="AJ81" s="147">
        <f t="shared" ref="AJ81:AN81" si="100">SUM(AJ77:AJ80)</f>
        <v>0</v>
      </c>
      <c r="AK81" s="147">
        <f t="shared" si="100"/>
        <v>2400000</v>
      </c>
      <c r="AL81" s="147">
        <f t="shared" si="100"/>
        <v>0</v>
      </c>
      <c r="AM81" s="147">
        <f t="shared" si="100"/>
        <v>2400000</v>
      </c>
      <c r="AN81" s="147">
        <f t="shared" si="100"/>
        <v>360000</v>
      </c>
      <c r="AO81" s="166"/>
      <c r="AP81" s="32"/>
      <c r="AQ81" s="147">
        <f t="shared" ref="AQ81:BB81" si="101">SUM(AQ77:AQ80)</f>
        <v>0</v>
      </c>
      <c r="AR81" s="147">
        <f t="shared" si="101"/>
        <v>1072800</v>
      </c>
      <c r="AS81" s="147">
        <f t="shared" si="101"/>
        <v>2760000</v>
      </c>
      <c r="AT81" s="147">
        <f t="shared" si="101"/>
        <v>3832800</v>
      </c>
      <c r="AU81" s="147">
        <f t="shared" si="101"/>
        <v>2760000</v>
      </c>
      <c r="AV81" s="147">
        <f t="shared" si="101"/>
        <v>0</v>
      </c>
      <c r="AW81" s="147">
        <f t="shared" si="101"/>
        <v>0</v>
      </c>
      <c r="AX81" s="147">
        <f t="shared" si="101"/>
        <v>0</v>
      </c>
      <c r="AY81" s="147">
        <f t="shared" si="101"/>
        <v>0</v>
      </c>
      <c r="AZ81" s="147">
        <f t="shared" si="101"/>
        <v>1072800</v>
      </c>
      <c r="BA81" s="147">
        <f t="shared" si="101"/>
        <v>0</v>
      </c>
      <c r="BB81" s="147">
        <f t="shared" si="101"/>
        <v>0</v>
      </c>
    </row>
    <row r="82" spans="1:54" s="14" customFormat="1" ht="34.200000000000003" customHeight="1">
      <c r="A82" s="135"/>
      <c r="B82" s="226" t="s">
        <v>410</v>
      </c>
      <c r="C82" s="227"/>
      <c r="D82" s="227"/>
      <c r="E82" s="228"/>
      <c r="F82" s="56"/>
      <c r="G82" s="56"/>
      <c r="H82" s="56" t="s">
        <v>69</v>
      </c>
      <c r="I82" s="62"/>
      <c r="J82" s="62"/>
      <c r="K82" s="62"/>
      <c r="L82" s="63">
        <f>SUM(L83,L109)</f>
        <v>4149090</v>
      </c>
      <c r="M82" s="63">
        <f>SUM(M83,M109)</f>
        <v>692898.03</v>
      </c>
      <c r="N82" s="62"/>
      <c r="O82" s="62"/>
      <c r="P82" s="62"/>
      <c r="Q82" s="62"/>
      <c r="R82" s="63">
        <f t="shared" ref="R82:U82" si="102">SUM(R83,R109)</f>
        <v>420000</v>
      </c>
      <c r="S82" s="63">
        <f t="shared" si="102"/>
        <v>360000</v>
      </c>
      <c r="T82" s="63">
        <f t="shared" si="102"/>
        <v>0</v>
      </c>
      <c r="U82" s="63">
        <f t="shared" si="102"/>
        <v>0</v>
      </c>
      <c r="V82" s="62"/>
      <c r="W82" s="62"/>
      <c r="X82" s="62"/>
      <c r="Y82" s="63">
        <f>SUM(Y83,Y109)</f>
        <v>0</v>
      </c>
      <c r="Z82" s="62"/>
      <c r="AA82" s="62"/>
      <c r="AB82" s="63">
        <f t="shared" ref="AB82:AN82" si="103">SUM(AB83,AB109)</f>
        <v>1254000</v>
      </c>
      <c r="AC82" s="63">
        <f t="shared" si="103"/>
        <v>265500</v>
      </c>
      <c r="AD82" s="63">
        <f t="shared" si="103"/>
        <v>0</v>
      </c>
      <c r="AE82" s="63">
        <f t="shared" si="103"/>
        <v>459900</v>
      </c>
      <c r="AF82" s="63">
        <f t="shared" si="103"/>
        <v>2759400</v>
      </c>
      <c r="AG82" s="63"/>
      <c r="AH82" s="63"/>
      <c r="AI82" s="63"/>
      <c r="AJ82" s="63">
        <f t="shared" si="103"/>
        <v>0</v>
      </c>
      <c r="AK82" s="63">
        <f t="shared" si="103"/>
        <v>0</v>
      </c>
      <c r="AL82" s="63">
        <f t="shared" si="103"/>
        <v>0</v>
      </c>
      <c r="AM82" s="63">
        <f t="shared" si="103"/>
        <v>0</v>
      </c>
      <c r="AN82" s="63">
        <f t="shared" si="103"/>
        <v>0</v>
      </c>
      <c r="AO82" s="164"/>
      <c r="AQ82" s="63">
        <f t="shared" ref="AQ82:BB82" si="104">SUM(AQ83,AQ109)</f>
        <v>4841988.03</v>
      </c>
      <c r="AR82" s="63">
        <f t="shared" si="104"/>
        <v>2759400</v>
      </c>
      <c r="AS82" s="63">
        <f t="shared" si="104"/>
        <v>0</v>
      </c>
      <c r="AT82" s="63">
        <f t="shared" si="104"/>
        <v>7601388.0300000003</v>
      </c>
      <c r="AU82" s="63">
        <f t="shared" si="104"/>
        <v>4738752.93</v>
      </c>
      <c r="AV82" s="63">
        <f t="shared" si="104"/>
        <v>91200</v>
      </c>
      <c r="AW82" s="63">
        <f t="shared" si="104"/>
        <v>0</v>
      </c>
      <c r="AX82" s="63">
        <f t="shared" si="104"/>
        <v>0</v>
      </c>
      <c r="AY82" s="63">
        <f t="shared" si="104"/>
        <v>0</v>
      </c>
      <c r="AZ82" s="63">
        <f t="shared" si="104"/>
        <v>0</v>
      </c>
      <c r="BA82" s="63">
        <f t="shared" si="104"/>
        <v>0</v>
      </c>
      <c r="BB82" s="63">
        <f t="shared" si="104"/>
        <v>-2771435.1</v>
      </c>
    </row>
    <row r="83" spans="1:54" s="14" customFormat="1" ht="12.75" customHeight="1">
      <c r="A83" s="135"/>
      <c r="B83" s="42"/>
      <c r="C83" s="229" t="s">
        <v>411</v>
      </c>
      <c r="D83" s="229"/>
      <c r="E83" s="230"/>
      <c r="F83" s="204"/>
      <c r="G83" s="204"/>
      <c r="H83" s="54" t="s">
        <v>223</v>
      </c>
      <c r="I83" s="55"/>
      <c r="J83" s="55"/>
      <c r="K83" s="55"/>
      <c r="L83" s="64">
        <f>SUM(L88+L93+L98+L103+L108)</f>
        <v>1453500</v>
      </c>
      <c r="M83" s="64">
        <f>SUM(M88+M93+M98+M103+M108)</f>
        <v>242734.5</v>
      </c>
      <c r="N83" s="64"/>
      <c r="O83" s="64"/>
      <c r="P83" s="64"/>
      <c r="Q83" s="64"/>
      <c r="R83" s="64">
        <f t="shared" ref="R83:U83" si="105">SUM(R88+R93+R98+R103+R108)</f>
        <v>0</v>
      </c>
      <c r="S83" s="64">
        <f t="shared" si="105"/>
        <v>0</v>
      </c>
      <c r="T83" s="64">
        <f t="shared" si="105"/>
        <v>0</v>
      </c>
      <c r="U83" s="64">
        <f t="shared" si="105"/>
        <v>0</v>
      </c>
      <c r="V83" s="64"/>
      <c r="W83" s="64"/>
      <c r="X83" s="64"/>
      <c r="Y83" s="64">
        <f>SUM(Y88+Y93+Y98+Y103+Y108)</f>
        <v>0</v>
      </c>
      <c r="Z83" s="64"/>
      <c r="AA83" s="64"/>
      <c r="AB83" s="64">
        <f t="shared" ref="AB83:AN83" si="106">SUM(AB88+AB93+AB98+AB103+AB108)</f>
        <v>190000</v>
      </c>
      <c r="AC83" s="64">
        <f t="shared" si="106"/>
        <v>30000</v>
      </c>
      <c r="AD83" s="64">
        <f t="shared" si="106"/>
        <v>0</v>
      </c>
      <c r="AE83" s="64">
        <f t="shared" si="106"/>
        <v>44000</v>
      </c>
      <c r="AF83" s="64">
        <f t="shared" si="106"/>
        <v>264000</v>
      </c>
      <c r="AG83" s="64"/>
      <c r="AH83" s="64"/>
      <c r="AI83" s="64"/>
      <c r="AJ83" s="64">
        <f t="shared" si="106"/>
        <v>0</v>
      </c>
      <c r="AK83" s="64">
        <f t="shared" si="106"/>
        <v>0</v>
      </c>
      <c r="AL83" s="64">
        <f t="shared" si="106"/>
        <v>0</v>
      </c>
      <c r="AM83" s="64">
        <f t="shared" si="106"/>
        <v>0</v>
      </c>
      <c r="AN83" s="64">
        <f t="shared" si="106"/>
        <v>0</v>
      </c>
      <c r="AO83" s="165"/>
      <c r="AP83" s="113"/>
      <c r="AQ83" s="64">
        <f t="shared" ref="AQ83:BB83" si="107">SUM(AQ88+AQ93+AQ98+AQ103+AQ108)</f>
        <v>1696234.5</v>
      </c>
      <c r="AR83" s="64">
        <f t="shared" si="107"/>
        <v>264000</v>
      </c>
      <c r="AS83" s="64">
        <f t="shared" si="107"/>
        <v>0</v>
      </c>
      <c r="AT83" s="64">
        <f t="shared" si="107"/>
        <v>1960234.5</v>
      </c>
      <c r="AU83" s="64">
        <f t="shared" si="107"/>
        <v>1696234.5</v>
      </c>
      <c r="AV83" s="64">
        <f t="shared" si="107"/>
        <v>0</v>
      </c>
      <c r="AW83" s="64">
        <f t="shared" si="107"/>
        <v>0</v>
      </c>
      <c r="AX83" s="64">
        <f t="shared" si="107"/>
        <v>0</v>
      </c>
      <c r="AY83" s="64">
        <f t="shared" si="107"/>
        <v>0</v>
      </c>
      <c r="AZ83" s="64">
        <f t="shared" si="107"/>
        <v>0</v>
      </c>
      <c r="BA83" s="64">
        <f t="shared" si="107"/>
        <v>0</v>
      </c>
      <c r="BB83" s="64">
        <f t="shared" si="107"/>
        <v>-264000</v>
      </c>
    </row>
    <row r="84" spans="1:54" ht="156" outlineLevel="1">
      <c r="A84" s="132"/>
      <c r="B84" s="136"/>
      <c r="C84" s="38"/>
      <c r="D84" s="137"/>
      <c r="E84" s="137"/>
      <c r="F84" s="87"/>
      <c r="G84" s="82"/>
      <c r="H84" s="209" t="s">
        <v>493</v>
      </c>
      <c r="I84" s="186"/>
      <c r="J84" s="187"/>
      <c r="K84" s="187"/>
      <c r="L84" s="140" t="str">
        <f>IF(I84&lt;&gt;0,((VLOOKUP(I84,'1. Standard_Cost'!$B$4:$D$9,2)+VLOOKUP(I84,'1. Standard_Cost'!$B$4:$D$9,3))*J84*K84),"0")</f>
        <v>0</v>
      </c>
      <c r="M84" s="140">
        <f>L84*'1. Standard_Cost'!$F$4</f>
        <v>0</v>
      </c>
      <c r="N84" s="141"/>
      <c r="O84" s="141"/>
      <c r="P84" s="141"/>
      <c r="Q84" s="141"/>
      <c r="R84" s="142">
        <f>'1. Standard_Cost'!$B$13*N84*P84</f>
        <v>0</v>
      </c>
      <c r="S84" s="142">
        <f>N84*O84*P84*'1. Standard_Cost'!$C$13</f>
        <v>0</v>
      </c>
      <c r="T84" s="142">
        <f>N84*P84*Q84*'1. Standard_Cost'!$D$13</f>
        <v>0</v>
      </c>
      <c r="U84" s="142">
        <f>N84*O84*'1. Standard_Cost'!$E$13</f>
        <v>0</v>
      </c>
      <c r="V84" s="141"/>
      <c r="W84" s="141"/>
      <c r="X84" s="141"/>
      <c r="Y84" s="142">
        <f>+V84*((X84*'1. Standard_Cost'!$B$17)+(W84*X84*'1. Standard_Cost'!$C$17))</f>
        <v>0</v>
      </c>
      <c r="Z84" s="141"/>
      <c r="AA84" s="141"/>
      <c r="AB84" s="142">
        <f>+Z84*'1. Standard_Cost'!$B$21+AA84*'1. Standard_Cost'!$C$21</f>
        <v>0</v>
      </c>
      <c r="AC84" s="143"/>
      <c r="AD84" s="144"/>
      <c r="AE84" s="142">
        <f>SUM(AD84,AC84,AB84,Y84,U84,T84,S84,R84)*'1. Standard_Cost'!$B$29</f>
        <v>0</v>
      </c>
      <c r="AF84" s="142">
        <f t="shared" ref="AF84:AF87" si="108">SUM(AE84,AD84,AC84,AB84,Y84,U84,T84,S84,R84)</f>
        <v>0</v>
      </c>
      <c r="AG84" s="141"/>
      <c r="AH84" s="141"/>
      <c r="AI84" s="141"/>
      <c r="AJ84" s="145"/>
      <c r="AK84" s="145"/>
      <c r="AL84" s="145"/>
      <c r="AM84" s="142">
        <f>AG84*'1. Standard_Cost'!$B$25+'Incremental_Cost Year 7'!AH84*'1. Standard_Cost'!$C$25+'Incremental_Cost Year 7'!AI84*'1. Standard_Cost'!$D$25+'Incremental_Cost Year 7'!AJ84+'Incremental_Cost Year 7'!AL84+AK84</f>
        <v>0</v>
      </c>
      <c r="AN84" s="142">
        <f>AM84*'1. Standard_Cost'!$C$29</f>
        <v>0</v>
      </c>
      <c r="AO84" s="160"/>
      <c r="AQ84" s="20">
        <f t="shared" ref="AQ84:AQ87" si="109">L84+M84</f>
        <v>0</v>
      </c>
      <c r="AR84" s="20">
        <f t="shared" ref="AR84:AR87" si="110">AF84</f>
        <v>0</v>
      </c>
      <c r="AS84" s="20">
        <f t="shared" ref="AS84:AS87" si="111">AM84+AN84</f>
        <v>0</v>
      </c>
      <c r="AT84" s="20">
        <f t="shared" ref="AT84:AT87" si="112">SUM(AQ84,AR84,AS84)</f>
        <v>0</v>
      </c>
      <c r="AU84" s="24"/>
      <c r="AV84" s="24"/>
      <c r="AW84" s="24"/>
      <c r="AX84" s="24"/>
      <c r="AY84" s="24"/>
      <c r="AZ84" s="24"/>
      <c r="BA84" s="24"/>
      <c r="BB84" s="25">
        <f t="shared" ref="BB84:BB87" si="113">SUM(AU84:BA84)-AT84</f>
        <v>0</v>
      </c>
    </row>
    <row r="85" spans="1:54" ht="78" outlineLevel="2">
      <c r="A85" s="132"/>
      <c r="B85" s="136"/>
      <c r="C85" s="38"/>
      <c r="D85" s="84"/>
      <c r="E85" s="84"/>
      <c r="F85" s="84"/>
      <c r="G85" s="83"/>
      <c r="H85" s="209" t="s">
        <v>492</v>
      </c>
      <c r="I85" s="186"/>
      <c r="J85" s="187"/>
      <c r="K85" s="187"/>
      <c r="L85" s="140" t="str">
        <f>IF(I85&lt;&gt;0,((VLOOKUP(I85,'1. Standard_Cost'!$B$4:$D$9,2)+VLOOKUP(I85,'1. Standard_Cost'!$B$4:$D$9,3))*J85*K85),"0")</f>
        <v>0</v>
      </c>
      <c r="M85" s="140">
        <f>L85*'1. Standard_Cost'!$F$4</f>
        <v>0</v>
      </c>
      <c r="N85" s="141"/>
      <c r="O85" s="141"/>
      <c r="P85" s="141"/>
      <c r="Q85" s="141"/>
      <c r="R85" s="142">
        <f>'1. Standard_Cost'!$B$13*N85*P85</f>
        <v>0</v>
      </c>
      <c r="S85" s="142">
        <f>N85*O85*P85*'1. Standard_Cost'!$C$13</f>
        <v>0</v>
      </c>
      <c r="T85" s="142">
        <f>N85*P85*Q85*'1. Standard_Cost'!$D$13</f>
        <v>0</v>
      </c>
      <c r="U85" s="142">
        <f>N85*O85*'1. Standard_Cost'!$E$13</f>
        <v>0</v>
      </c>
      <c r="V85" s="141"/>
      <c r="W85" s="141"/>
      <c r="X85" s="141"/>
      <c r="Y85" s="142">
        <f>+V85*((X85*'1. Standard_Cost'!$B$17)+(W85*X85*'1. Standard_Cost'!$C$17))</f>
        <v>0</v>
      </c>
      <c r="Z85" s="141"/>
      <c r="AA85" s="141"/>
      <c r="AB85" s="142">
        <f>+Z85*'1. Standard_Cost'!$B$21+AA85*'1. Standard_Cost'!$C$21</f>
        <v>0</v>
      </c>
      <c r="AC85" s="143"/>
      <c r="AD85" s="144"/>
      <c r="AE85" s="142">
        <f>SUM(AD85,AC85,AB85,Y85,U85,T85,S85,R85)*'1. Standard_Cost'!$B$29</f>
        <v>0</v>
      </c>
      <c r="AF85" s="142">
        <f t="shared" si="108"/>
        <v>0</v>
      </c>
      <c r="AG85" s="141"/>
      <c r="AH85" s="141"/>
      <c r="AI85" s="141"/>
      <c r="AJ85" s="145"/>
      <c r="AK85" s="145"/>
      <c r="AL85" s="145"/>
      <c r="AM85" s="142">
        <f>AG85*'1. Standard_Cost'!$B$25+'Incremental_Cost Year 7'!AH85*'1. Standard_Cost'!$C$25+'Incremental_Cost Year 7'!AI85*'1. Standard_Cost'!$D$25+'Incremental_Cost Year 7'!AJ85+'Incremental_Cost Year 7'!AL85+AK85</f>
        <v>0</v>
      </c>
      <c r="AN85" s="142">
        <f>AM85*'1. Standard_Cost'!$C$29</f>
        <v>0</v>
      </c>
      <c r="AO85" s="160"/>
      <c r="AQ85" s="20">
        <f t="shared" si="109"/>
        <v>0</v>
      </c>
      <c r="AR85" s="20">
        <f t="shared" si="110"/>
        <v>0</v>
      </c>
      <c r="AS85" s="20">
        <f t="shared" si="111"/>
        <v>0</v>
      </c>
      <c r="AT85" s="20">
        <f t="shared" si="112"/>
        <v>0</v>
      </c>
      <c r="AU85" s="24">
        <f>AQ85</f>
        <v>0</v>
      </c>
      <c r="AV85" s="24"/>
      <c r="AW85" s="24"/>
      <c r="AX85" s="24"/>
      <c r="AY85" s="24"/>
      <c r="AZ85" s="24"/>
      <c r="BA85" s="24"/>
      <c r="BB85" s="25">
        <f t="shared" si="113"/>
        <v>0</v>
      </c>
    </row>
    <row r="86" spans="1:54" ht="46.8" outlineLevel="2">
      <c r="A86" s="132"/>
      <c r="B86" s="136"/>
      <c r="C86" s="38"/>
      <c r="D86" s="84"/>
      <c r="E86" s="84"/>
      <c r="F86" s="84"/>
      <c r="G86" s="83"/>
      <c r="H86" s="209" t="s">
        <v>491</v>
      </c>
      <c r="I86" s="138"/>
      <c r="J86" s="139"/>
      <c r="K86" s="139"/>
      <c r="L86" s="140" t="str">
        <f>IF(I86&lt;&gt;0,((VLOOKUP(I86,'1. Standard_Cost'!$B$4:$D$9,2)+VLOOKUP(I86,'1. Standard_Cost'!$B$4:$D$9,3))*J86*K86),"0")</f>
        <v>0</v>
      </c>
      <c r="M86" s="140">
        <f>L86*'1. Standard_Cost'!$F$4</f>
        <v>0</v>
      </c>
      <c r="N86" s="141"/>
      <c r="O86" s="141"/>
      <c r="P86" s="141"/>
      <c r="Q86" s="141"/>
      <c r="R86" s="142">
        <f>'1. Standard_Cost'!$B$13*N86*P86</f>
        <v>0</v>
      </c>
      <c r="S86" s="142">
        <f>N86*O86*P86*'1. Standard_Cost'!$C$13</f>
        <v>0</v>
      </c>
      <c r="T86" s="142">
        <f>N86*P86*Q86*'1. Standard_Cost'!$D$13</f>
        <v>0</v>
      </c>
      <c r="U86" s="142">
        <f>N86*O86*'1. Standard_Cost'!$E$13</f>
        <v>0</v>
      </c>
      <c r="V86" s="141"/>
      <c r="W86" s="141"/>
      <c r="X86" s="141"/>
      <c r="Y86" s="142">
        <f>+V86*((X86*'1. Standard_Cost'!$B$17)+(W86*X86*'1. Standard_Cost'!$C$17))</f>
        <v>0</v>
      </c>
      <c r="Z86" s="141"/>
      <c r="AA86" s="141"/>
      <c r="AB86" s="142">
        <f>+Z86*'1. Standard_Cost'!$B$21+AA86*'1. Standard_Cost'!$C$21</f>
        <v>0</v>
      </c>
      <c r="AC86" s="143"/>
      <c r="AD86" s="144"/>
      <c r="AE86" s="142">
        <f>SUM(AD86,AC86,AB86,Y86,U86,T86,S86,R86)*'1. Standard_Cost'!$B$29</f>
        <v>0</v>
      </c>
      <c r="AF86" s="142">
        <f t="shared" si="108"/>
        <v>0</v>
      </c>
      <c r="AG86" s="141"/>
      <c r="AH86" s="141"/>
      <c r="AI86" s="141"/>
      <c r="AJ86" s="145"/>
      <c r="AK86" s="145"/>
      <c r="AL86" s="145"/>
      <c r="AM86" s="142">
        <f>AG86*'1. Standard_Cost'!$B$25+'Incremental_Cost Year 7'!AH86*'1. Standard_Cost'!$C$25+'Incremental_Cost Year 7'!AI86*'1. Standard_Cost'!$D$25+'Incremental_Cost Year 7'!AJ86+'Incremental_Cost Year 7'!AL86+AK86</f>
        <v>0</v>
      </c>
      <c r="AN86" s="142">
        <f>AM86*'1. Standard_Cost'!$C$29</f>
        <v>0</v>
      </c>
      <c r="AO86" s="160"/>
      <c r="AQ86" s="20">
        <f t="shared" si="109"/>
        <v>0</v>
      </c>
      <c r="AR86" s="20">
        <f t="shared" si="110"/>
        <v>0</v>
      </c>
      <c r="AS86" s="20">
        <f t="shared" si="111"/>
        <v>0</v>
      </c>
      <c r="AT86" s="20">
        <f t="shared" si="112"/>
        <v>0</v>
      </c>
      <c r="AU86" s="24">
        <f>AQ86</f>
        <v>0</v>
      </c>
      <c r="AV86" s="24"/>
      <c r="AW86" s="24"/>
      <c r="AX86" s="24"/>
      <c r="AY86" s="24"/>
      <c r="AZ86" s="24"/>
      <c r="BA86" s="24"/>
      <c r="BB86" s="25">
        <f t="shared" si="113"/>
        <v>0</v>
      </c>
    </row>
    <row r="87" spans="1:54" outlineLevel="2">
      <c r="A87" s="132"/>
      <c r="B87" s="136"/>
      <c r="C87" s="38"/>
      <c r="D87" s="84"/>
      <c r="E87" s="84"/>
      <c r="F87" s="84"/>
      <c r="G87" s="83"/>
      <c r="H87" s="210" t="s">
        <v>180</v>
      </c>
      <c r="I87" s="138"/>
      <c r="J87" s="139"/>
      <c r="K87" s="139"/>
      <c r="L87" s="140" t="str">
        <f>IF(I87&lt;&gt;0,((VLOOKUP(I87,'1. Standard_Cost'!$B$4:$D$9,2)+VLOOKUP(I87,'1. Standard_Cost'!$B$4:$D$9,3))*J87*K87),"0")</f>
        <v>0</v>
      </c>
      <c r="M87" s="140">
        <f>L87*'1. Standard_Cost'!$F$4</f>
        <v>0</v>
      </c>
      <c r="N87" s="141"/>
      <c r="O87" s="141"/>
      <c r="P87" s="141"/>
      <c r="Q87" s="141"/>
      <c r="R87" s="142">
        <f>'1. Standard_Cost'!$B$13*N87*P87</f>
        <v>0</v>
      </c>
      <c r="S87" s="142">
        <f>N87*O87*P87*'1. Standard_Cost'!$C$13</f>
        <v>0</v>
      </c>
      <c r="T87" s="142">
        <f>N87*P87*Q87*'1. Standard_Cost'!$D$13</f>
        <v>0</v>
      </c>
      <c r="U87" s="142">
        <f>N87*O87*'1. Standard_Cost'!$E$13</f>
        <v>0</v>
      </c>
      <c r="V87" s="141"/>
      <c r="W87" s="141"/>
      <c r="X87" s="141"/>
      <c r="Y87" s="142">
        <f>+V87*((X87*'1. Standard_Cost'!$B$17)+(W87*X87*'1. Standard_Cost'!$C$17))</f>
        <v>0</v>
      </c>
      <c r="Z87" s="141"/>
      <c r="AA87" s="141"/>
      <c r="AB87" s="142">
        <f>+Z87*'1. Standard_Cost'!$B$21+AA87*'1. Standard_Cost'!$C$21</f>
        <v>0</v>
      </c>
      <c r="AC87" s="143"/>
      <c r="AD87" s="144"/>
      <c r="AE87" s="142">
        <f>SUM(AD87,AC87,AB87,Y87,U87,T87,S87,R87)*'1. Standard_Cost'!$B$29</f>
        <v>0</v>
      </c>
      <c r="AF87" s="142">
        <f t="shared" si="108"/>
        <v>0</v>
      </c>
      <c r="AG87" s="141"/>
      <c r="AH87" s="141"/>
      <c r="AI87" s="141"/>
      <c r="AJ87" s="145"/>
      <c r="AK87" s="145"/>
      <c r="AL87" s="145"/>
      <c r="AM87" s="142">
        <f>AG87*'1. Standard_Cost'!$B$25+'Incremental_Cost Year 7'!AH87*'1. Standard_Cost'!$C$25+'Incremental_Cost Year 7'!AI87*'1. Standard_Cost'!$D$25+'Incremental_Cost Year 7'!AJ87+'Incremental_Cost Year 7'!AL87+AK87</f>
        <v>0</v>
      </c>
      <c r="AN87" s="142">
        <f>AM87*'1. Standard_Cost'!$C$29</f>
        <v>0</v>
      </c>
      <c r="AO87" s="160"/>
      <c r="AQ87" s="20">
        <f t="shared" si="109"/>
        <v>0</v>
      </c>
      <c r="AR87" s="20">
        <f t="shared" si="110"/>
        <v>0</v>
      </c>
      <c r="AS87" s="20">
        <f t="shared" si="111"/>
        <v>0</v>
      </c>
      <c r="AT87" s="20">
        <f t="shared" si="112"/>
        <v>0</v>
      </c>
      <c r="AU87" s="24"/>
      <c r="AV87" s="24"/>
      <c r="AW87" s="24"/>
      <c r="AX87" s="24"/>
      <c r="AY87" s="24"/>
      <c r="AZ87" s="24"/>
      <c r="BA87" s="24"/>
      <c r="BB87" s="25">
        <f t="shared" si="113"/>
        <v>0</v>
      </c>
    </row>
    <row r="88" spans="1:54" ht="69" outlineLevel="1">
      <c r="A88" s="132"/>
      <c r="B88" s="136"/>
      <c r="C88" s="38"/>
      <c r="D88" s="47" t="s">
        <v>587</v>
      </c>
      <c r="E88" s="86" t="s">
        <v>412</v>
      </c>
      <c r="F88" s="88" t="s">
        <v>438</v>
      </c>
      <c r="G88" s="89" t="s">
        <v>442</v>
      </c>
      <c r="H88" s="180" t="s">
        <v>116</v>
      </c>
      <c r="I88" s="146"/>
      <c r="J88" s="146"/>
      <c r="K88" s="146"/>
      <c r="L88" s="147">
        <f>SUM(L84:L87)</f>
        <v>0</v>
      </c>
      <c r="M88" s="147">
        <f>SUM(M84:M87)</f>
        <v>0</v>
      </c>
      <c r="N88" s="146"/>
      <c r="O88" s="146"/>
      <c r="P88" s="146"/>
      <c r="Q88" s="146"/>
      <c r="R88" s="147">
        <f t="shared" ref="R88:U88" si="114">SUM(R84:R87)</f>
        <v>0</v>
      </c>
      <c r="S88" s="147">
        <f t="shared" si="114"/>
        <v>0</v>
      </c>
      <c r="T88" s="147">
        <f t="shared" si="114"/>
        <v>0</v>
      </c>
      <c r="U88" s="147">
        <f t="shared" si="114"/>
        <v>0</v>
      </c>
      <c r="V88" s="146"/>
      <c r="W88" s="146"/>
      <c r="X88" s="146"/>
      <c r="Y88" s="147">
        <f>SUM(Y84:Y87)</f>
        <v>0</v>
      </c>
      <c r="Z88" s="146"/>
      <c r="AA88" s="146"/>
      <c r="AB88" s="147">
        <f>SUM(AB84:AB87)</f>
        <v>0</v>
      </c>
      <c r="AC88" s="147">
        <f t="shared" ref="AC88:AF88" si="115">SUM(AC84:AC87)</f>
        <v>0</v>
      </c>
      <c r="AD88" s="147">
        <f t="shared" si="115"/>
        <v>0</v>
      </c>
      <c r="AE88" s="147">
        <f t="shared" si="115"/>
        <v>0</v>
      </c>
      <c r="AF88" s="147">
        <f t="shared" si="115"/>
        <v>0</v>
      </c>
      <c r="AG88" s="146"/>
      <c r="AH88" s="146"/>
      <c r="AI88" s="146"/>
      <c r="AJ88" s="147">
        <f t="shared" ref="AJ88:AN88" si="116">SUM(AJ84:AJ87)</f>
        <v>0</v>
      </c>
      <c r="AK88" s="147">
        <f t="shared" si="116"/>
        <v>0</v>
      </c>
      <c r="AL88" s="147">
        <f t="shared" si="116"/>
        <v>0</v>
      </c>
      <c r="AM88" s="147">
        <f t="shared" si="116"/>
        <v>0</v>
      </c>
      <c r="AN88" s="147">
        <f t="shared" si="116"/>
        <v>0</v>
      </c>
      <c r="AO88" s="166"/>
      <c r="AP88" s="32"/>
      <c r="AQ88" s="147">
        <f t="shared" ref="AQ88:BB88" si="117">SUM(AQ84:AQ87)</f>
        <v>0</v>
      </c>
      <c r="AR88" s="147">
        <f t="shared" si="117"/>
        <v>0</v>
      </c>
      <c r="AS88" s="147">
        <f t="shared" si="117"/>
        <v>0</v>
      </c>
      <c r="AT88" s="147">
        <f t="shared" si="117"/>
        <v>0</v>
      </c>
      <c r="AU88" s="147">
        <f t="shared" si="117"/>
        <v>0</v>
      </c>
      <c r="AV88" s="147">
        <f t="shared" si="117"/>
        <v>0</v>
      </c>
      <c r="AW88" s="147">
        <f t="shared" si="117"/>
        <v>0</v>
      </c>
      <c r="AX88" s="147">
        <f t="shared" si="117"/>
        <v>0</v>
      </c>
      <c r="AY88" s="147">
        <f t="shared" si="117"/>
        <v>0</v>
      </c>
      <c r="AZ88" s="147">
        <f t="shared" si="117"/>
        <v>0</v>
      </c>
      <c r="BA88" s="147">
        <f t="shared" si="117"/>
        <v>0</v>
      </c>
      <c r="BB88" s="147">
        <f t="shared" si="117"/>
        <v>0</v>
      </c>
    </row>
    <row r="89" spans="1:54" ht="156" outlineLevel="1">
      <c r="A89" s="132"/>
      <c r="B89" s="136"/>
      <c r="C89" s="38"/>
      <c r="D89" s="137"/>
      <c r="E89" s="137"/>
      <c r="F89" s="87"/>
      <c r="G89" s="82"/>
      <c r="H89" s="209" t="s">
        <v>493</v>
      </c>
      <c r="I89" s="138" t="s">
        <v>4</v>
      </c>
      <c r="J89" s="139">
        <v>3</v>
      </c>
      <c r="K89" s="139">
        <v>2</v>
      </c>
      <c r="L89" s="140">
        <f>IF(I89&lt;&gt;0,((VLOOKUP(I89,'1. Standard_Cost'!$B$4:$D$9,2)+VLOOKUP(I89,'1. Standard_Cost'!$B$4:$D$9,3))*J89*K89),"0")</f>
        <v>484500</v>
      </c>
      <c r="M89" s="140">
        <f>L89*'1. Standard_Cost'!$F$4</f>
        <v>80911.5</v>
      </c>
      <c r="N89" s="141"/>
      <c r="O89" s="141"/>
      <c r="P89" s="141"/>
      <c r="Q89" s="141"/>
      <c r="R89" s="142">
        <f>'1. Standard_Cost'!$B$13*N89*P89</f>
        <v>0</v>
      </c>
      <c r="S89" s="142">
        <f>N89*O89*P89*'1. Standard_Cost'!$C$13</f>
        <v>0</v>
      </c>
      <c r="T89" s="142">
        <f>N89*P89*Q89*'1. Standard_Cost'!$D$13</f>
        <v>0</v>
      </c>
      <c r="U89" s="142">
        <f>N89*O89*'1. Standard_Cost'!$E$13</f>
        <v>0</v>
      </c>
      <c r="V89" s="141"/>
      <c r="W89" s="141"/>
      <c r="X89" s="141"/>
      <c r="Y89" s="142">
        <f>+V89*((X89*'1. Standard_Cost'!$B$17)+(W89*X89*'1. Standard_Cost'!$C$17))</f>
        <v>0</v>
      </c>
      <c r="Z89" s="141"/>
      <c r="AA89" s="141"/>
      <c r="AB89" s="142">
        <f>+Z89*'1. Standard_Cost'!$B$21+AA89*'1. Standard_Cost'!$C$21</f>
        <v>0</v>
      </c>
      <c r="AC89" s="143"/>
      <c r="AD89" s="144"/>
      <c r="AE89" s="142">
        <f>SUM(AD89,AC89,AB89,Y89,U89,T89,S89,R89)*'1. Standard_Cost'!$B$29</f>
        <v>0</v>
      </c>
      <c r="AF89" s="142">
        <f t="shared" ref="AF89:AF92" si="118">SUM(AE89,AD89,AC89,AB89,Y89,U89,T89,S89,R89)</f>
        <v>0</v>
      </c>
      <c r="AG89" s="141"/>
      <c r="AH89" s="141"/>
      <c r="AI89" s="141"/>
      <c r="AJ89" s="145"/>
      <c r="AK89" s="145"/>
      <c r="AL89" s="145"/>
      <c r="AM89" s="142">
        <f>AG89*'1. Standard_Cost'!$B$25+'Incremental_Cost Year 7'!AH89*'1. Standard_Cost'!$C$25+'Incremental_Cost Year 7'!AI89*'1. Standard_Cost'!$D$25+'Incremental_Cost Year 7'!AJ89+'Incremental_Cost Year 7'!AL89+AK89</f>
        <v>0</v>
      </c>
      <c r="AN89" s="142">
        <f>AM89*'1. Standard_Cost'!$C$29</f>
        <v>0</v>
      </c>
      <c r="AO89" s="160"/>
      <c r="AQ89" s="20">
        <f t="shared" ref="AQ89:AQ92" si="119">L89+M89</f>
        <v>565411.5</v>
      </c>
      <c r="AR89" s="20">
        <f t="shared" ref="AR89:AR92" si="120">AF89</f>
        <v>0</v>
      </c>
      <c r="AS89" s="20">
        <f t="shared" ref="AS89:AS92" si="121">AM89+AN89</f>
        <v>0</v>
      </c>
      <c r="AT89" s="20">
        <f t="shared" ref="AT89:AT92" si="122">SUM(AQ89,AR89,AS89)</f>
        <v>565411.5</v>
      </c>
      <c r="AU89" s="24">
        <f>AQ89</f>
        <v>565411.5</v>
      </c>
      <c r="AV89" s="24"/>
      <c r="AW89" s="24"/>
      <c r="AX89" s="24"/>
      <c r="AY89" s="24"/>
      <c r="AZ89" s="24"/>
      <c r="BA89" s="24"/>
      <c r="BB89" s="25">
        <f t="shared" ref="BB89:BB92" si="123">SUM(AU89:BA89)-AT89</f>
        <v>0</v>
      </c>
    </row>
    <row r="90" spans="1:54" ht="86.4" customHeight="1" outlineLevel="2">
      <c r="A90" s="132"/>
      <c r="B90" s="136"/>
      <c r="C90" s="38"/>
      <c r="D90" s="84"/>
      <c r="E90" s="84"/>
      <c r="F90" s="84"/>
      <c r="G90" s="83"/>
      <c r="H90" s="209" t="s">
        <v>492</v>
      </c>
      <c r="I90" s="138" t="s">
        <v>4</v>
      </c>
      <c r="J90" s="139">
        <v>3</v>
      </c>
      <c r="K90" s="139">
        <v>2</v>
      </c>
      <c r="L90" s="140">
        <f>IF(I90&lt;&gt;0,((VLOOKUP(I90,'1. Standard_Cost'!$B$4:$D$9,2)+VLOOKUP(I90,'1. Standard_Cost'!$B$4:$D$9,3))*J90*K90),"0")</f>
        <v>484500</v>
      </c>
      <c r="M90" s="140">
        <f>L90*'1. Standard_Cost'!$F$4</f>
        <v>80911.5</v>
      </c>
      <c r="N90" s="141"/>
      <c r="O90" s="141"/>
      <c r="P90" s="141"/>
      <c r="Q90" s="141"/>
      <c r="R90" s="142">
        <f>'1. Standard_Cost'!$B$13*N90*P90</f>
        <v>0</v>
      </c>
      <c r="S90" s="142">
        <f>N90*O90*P90*'1. Standard_Cost'!$C$13</f>
        <v>0</v>
      </c>
      <c r="T90" s="142">
        <f>N90*P90*Q90*'1. Standard_Cost'!$D$13</f>
        <v>0</v>
      </c>
      <c r="U90" s="142">
        <f>N90*O90*'1. Standard_Cost'!$E$13</f>
        <v>0</v>
      </c>
      <c r="V90" s="141"/>
      <c r="W90" s="141"/>
      <c r="X90" s="141"/>
      <c r="Y90" s="142">
        <f>+V90*((X90*'1. Standard_Cost'!$B$17)+(W90*X90*'1. Standard_Cost'!$C$17))</f>
        <v>0</v>
      </c>
      <c r="Z90" s="141"/>
      <c r="AA90" s="141">
        <v>10</v>
      </c>
      <c r="AB90" s="142">
        <f>+Z90*'1. Standard_Cost'!$B$21+AA90*'1. Standard_Cost'!$C$21</f>
        <v>190000</v>
      </c>
      <c r="AC90" s="143">
        <v>30000</v>
      </c>
      <c r="AD90" s="144"/>
      <c r="AE90" s="142">
        <f>SUM(AD90,AC90,AB90,Y90,U90,T90,S90,R90)*'1. Standard_Cost'!$B$29</f>
        <v>44000</v>
      </c>
      <c r="AF90" s="142">
        <f t="shared" si="118"/>
        <v>264000</v>
      </c>
      <c r="AG90" s="141"/>
      <c r="AH90" s="141"/>
      <c r="AI90" s="141"/>
      <c r="AJ90" s="145"/>
      <c r="AK90" s="145"/>
      <c r="AL90" s="145"/>
      <c r="AM90" s="142">
        <f>AG90*'1. Standard_Cost'!$B$25+'Incremental_Cost Year 7'!AH90*'1. Standard_Cost'!$C$25+'Incremental_Cost Year 7'!AI90*'1. Standard_Cost'!$D$25+'Incremental_Cost Year 7'!AJ90+'Incremental_Cost Year 7'!AL90+AK90</f>
        <v>0</v>
      </c>
      <c r="AN90" s="142">
        <f>AM90*'1. Standard_Cost'!$C$29</f>
        <v>0</v>
      </c>
      <c r="AO90" s="160"/>
      <c r="AQ90" s="20">
        <f t="shared" si="119"/>
        <v>565411.5</v>
      </c>
      <c r="AR90" s="20">
        <f t="shared" si="120"/>
        <v>264000</v>
      </c>
      <c r="AS90" s="20">
        <f t="shared" si="121"/>
        <v>0</v>
      </c>
      <c r="AT90" s="20">
        <f t="shared" si="122"/>
        <v>829411.5</v>
      </c>
      <c r="AU90" s="24">
        <f>AQ90</f>
        <v>565411.5</v>
      </c>
      <c r="AV90" s="24">
        <v>0</v>
      </c>
      <c r="AW90" s="24"/>
      <c r="AX90" s="24"/>
      <c r="AY90" s="24"/>
      <c r="AZ90" s="24"/>
      <c r="BA90" s="24"/>
      <c r="BB90" s="25">
        <f t="shared" si="123"/>
        <v>-264000</v>
      </c>
    </row>
    <row r="91" spans="1:54" ht="46.8" outlineLevel="2">
      <c r="A91" s="132"/>
      <c r="B91" s="136"/>
      <c r="C91" s="231"/>
      <c r="D91" s="84"/>
      <c r="E91" s="84"/>
      <c r="F91" s="84"/>
      <c r="G91" s="83"/>
      <c r="H91" s="209" t="s">
        <v>491</v>
      </c>
      <c r="I91" s="138" t="s">
        <v>4</v>
      </c>
      <c r="J91" s="139">
        <v>3</v>
      </c>
      <c r="K91" s="139">
        <v>2</v>
      </c>
      <c r="L91" s="140">
        <f>IF(I91&lt;&gt;0,((VLOOKUP(I91,'1. Standard_Cost'!$B$4:$D$9,2)+VLOOKUP(I91,'1. Standard_Cost'!$B$4:$D$9,3))*J91*K91),"0")</f>
        <v>484500</v>
      </c>
      <c r="M91" s="140">
        <f>L91*'1. Standard_Cost'!$F$4</f>
        <v>80911.5</v>
      </c>
      <c r="N91" s="141"/>
      <c r="O91" s="141"/>
      <c r="P91" s="141"/>
      <c r="Q91" s="141"/>
      <c r="R91" s="142">
        <f>'1. Standard_Cost'!$B$13*N91*P91</f>
        <v>0</v>
      </c>
      <c r="S91" s="142">
        <f>N91*O91*P91*'1. Standard_Cost'!$C$13</f>
        <v>0</v>
      </c>
      <c r="T91" s="142">
        <f>N91*P91*Q91*'1. Standard_Cost'!$D$13</f>
        <v>0</v>
      </c>
      <c r="U91" s="142">
        <f>N91*O91*'1. Standard_Cost'!$E$13</f>
        <v>0</v>
      </c>
      <c r="V91" s="141"/>
      <c r="W91" s="141"/>
      <c r="X91" s="141"/>
      <c r="Y91" s="142">
        <f>+V91*((X91*'1. Standard_Cost'!$B$17)+(W91*X91*'1. Standard_Cost'!$C$17))</f>
        <v>0</v>
      </c>
      <c r="Z91" s="141"/>
      <c r="AA91" s="141"/>
      <c r="AB91" s="142">
        <f>+Z91*'1. Standard_Cost'!$B$21+AA91*'1. Standard_Cost'!$C$21</f>
        <v>0</v>
      </c>
      <c r="AC91" s="143"/>
      <c r="AD91" s="144"/>
      <c r="AE91" s="142">
        <f>SUM(AD91,AC91,AB91,Y91,U91,T91,S91,R91)*'1. Standard_Cost'!$B$29</f>
        <v>0</v>
      </c>
      <c r="AF91" s="142">
        <f t="shared" si="118"/>
        <v>0</v>
      </c>
      <c r="AG91" s="141"/>
      <c r="AH91" s="141"/>
      <c r="AI91" s="141"/>
      <c r="AJ91" s="145"/>
      <c r="AK91" s="145"/>
      <c r="AL91" s="145"/>
      <c r="AM91" s="142">
        <f>AG91*'1. Standard_Cost'!$B$25+'Incremental_Cost Year 7'!AH91*'1. Standard_Cost'!$C$25+'Incremental_Cost Year 7'!AI91*'1. Standard_Cost'!$D$25+'Incremental_Cost Year 7'!AJ91+'Incremental_Cost Year 7'!AL91+AK91</f>
        <v>0</v>
      </c>
      <c r="AN91" s="142">
        <f>AM91*'1. Standard_Cost'!$C$29</f>
        <v>0</v>
      </c>
      <c r="AO91" s="160"/>
      <c r="AQ91" s="20">
        <f t="shared" si="119"/>
        <v>565411.5</v>
      </c>
      <c r="AR91" s="20">
        <f t="shared" si="120"/>
        <v>0</v>
      </c>
      <c r="AS91" s="20">
        <f t="shared" si="121"/>
        <v>0</v>
      </c>
      <c r="AT91" s="20">
        <f t="shared" si="122"/>
        <v>565411.5</v>
      </c>
      <c r="AU91" s="24">
        <f>AT91</f>
        <v>565411.5</v>
      </c>
      <c r="AV91" s="24"/>
      <c r="AW91" s="24"/>
      <c r="AX91" s="24"/>
      <c r="AY91" s="24"/>
      <c r="AZ91" s="24"/>
      <c r="BA91" s="24"/>
      <c r="BB91" s="25">
        <f t="shared" si="123"/>
        <v>0</v>
      </c>
    </row>
    <row r="92" spans="1:54" outlineLevel="2">
      <c r="A92" s="132"/>
      <c r="B92" s="136"/>
      <c r="C92" s="232"/>
      <c r="D92" s="84"/>
      <c r="E92" s="84"/>
      <c r="F92" s="84"/>
      <c r="G92" s="83"/>
      <c r="H92" s="210" t="s">
        <v>180</v>
      </c>
      <c r="I92" s="138"/>
      <c r="J92" s="139"/>
      <c r="K92" s="139"/>
      <c r="L92" s="140" t="str">
        <f>IF(I92&lt;&gt;0,((VLOOKUP(I92,'1. Standard_Cost'!$B$4:$D$9,2)+VLOOKUP(I92,'1. Standard_Cost'!$B$4:$D$9,3))*J92*K92),"0")</f>
        <v>0</v>
      </c>
      <c r="M92" s="140">
        <f>L92*'1. Standard_Cost'!$F$4</f>
        <v>0</v>
      </c>
      <c r="N92" s="141"/>
      <c r="O92" s="141"/>
      <c r="P92" s="141"/>
      <c r="Q92" s="141"/>
      <c r="R92" s="142">
        <f>'1. Standard_Cost'!$B$13*N92*P92</f>
        <v>0</v>
      </c>
      <c r="S92" s="142">
        <f>N92*O92*P92*'1. Standard_Cost'!$C$13</f>
        <v>0</v>
      </c>
      <c r="T92" s="142">
        <f>N92*P92*Q92*'1. Standard_Cost'!$D$13</f>
        <v>0</v>
      </c>
      <c r="U92" s="142">
        <f>N92*O92*'1. Standard_Cost'!$E$13</f>
        <v>0</v>
      </c>
      <c r="V92" s="141"/>
      <c r="W92" s="141"/>
      <c r="X92" s="141"/>
      <c r="Y92" s="142">
        <f>+V92*((X92*'1. Standard_Cost'!$B$17)+(W92*X92*'1. Standard_Cost'!$C$17))</f>
        <v>0</v>
      </c>
      <c r="Z92" s="141"/>
      <c r="AA92" s="141"/>
      <c r="AB92" s="142">
        <f>+Z92*'1. Standard_Cost'!$B$21+AA92*'1. Standard_Cost'!$C$21</f>
        <v>0</v>
      </c>
      <c r="AC92" s="143"/>
      <c r="AD92" s="144"/>
      <c r="AE92" s="142">
        <f>SUM(AD92,AC92,AB92,Y92,U92,T92,S92,R92)*'1. Standard_Cost'!$B$29</f>
        <v>0</v>
      </c>
      <c r="AF92" s="142">
        <f t="shared" si="118"/>
        <v>0</v>
      </c>
      <c r="AG92" s="141"/>
      <c r="AH92" s="141"/>
      <c r="AI92" s="141"/>
      <c r="AJ92" s="145"/>
      <c r="AK92" s="145"/>
      <c r="AL92" s="145"/>
      <c r="AM92" s="142">
        <f>AG92*'1. Standard_Cost'!$B$25+'Incremental_Cost Year 7'!AH92*'1. Standard_Cost'!$C$25+'Incremental_Cost Year 7'!AI92*'1. Standard_Cost'!$D$25+'Incremental_Cost Year 7'!AJ92+'Incremental_Cost Year 7'!AL92+AK92</f>
        <v>0</v>
      </c>
      <c r="AN92" s="142">
        <f>AM92*'1. Standard_Cost'!$C$29</f>
        <v>0</v>
      </c>
      <c r="AO92" s="160"/>
      <c r="AQ92" s="20">
        <f t="shared" si="119"/>
        <v>0</v>
      </c>
      <c r="AR92" s="20">
        <f t="shared" si="120"/>
        <v>0</v>
      </c>
      <c r="AS92" s="20">
        <f t="shared" si="121"/>
        <v>0</v>
      </c>
      <c r="AT92" s="20">
        <f t="shared" si="122"/>
        <v>0</v>
      </c>
      <c r="AU92" s="24"/>
      <c r="AV92" s="24"/>
      <c r="AW92" s="24"/>
      <c r="AX92" s="24"/>
      <c r="AY92" s="24"/>
      <c r="AZ92" s="24"/>
      <c r="BA92" s="24"/>
      <c r="BB92" s="25">
        <f t="shared" si="123"/>
        <v>0</v>
      </c>
    </row>
    <row r="93" spans="1:54" ht="82.8" outlineLevel="1">
      <c r="A93" s="132"/>
      <c r="B93" s="136"/>
      <c r="C93" s="232"/>
      <c r="D93" s="207" t="s">
        <v>587</v>
      </c>
      <c r="E93" s="86" t="s">
        <v>413</v>
      </c>
      <c r="F93" s="88" t="s">
        <v>441</v>
      </c>
      <c r="G93" s="89" t="s">
        <v>434</v>
      </c>
      <c r="H93" s="180" t="s">
        <v>115</v>
      </c>
      <c r="I93" s="146"/>
      <c r="J93" s="146"/>
      <c r="K93" s="146"/>
      <c r="L93" s="147">
        <f>SUM(L89:L92)</f>
        <v>1453500</v>
      </c>
      <c r="M93" s="147">
        <f>SUM(M89:M92)</f>
        <v>242734.5</v>
      </c>
      <c r="N93" s="146"/>
      <c r="O93" s="146"/>
      <c r="P93" s="146"/>
      <c r="Q93" s="146"/>
      <c r="R93" s="147">
        <f t="shared" ref="R93:U93" si="124">SUM(R89:R92)</f>
        <v>0</v>
      </c>
      <c r="S93" s="147">
        <f t="shared" si="124"/>
        <v>0</v>
      </c>
      <c r="T93" s="147">
        <f t="shared" si="124"/>
        <v>0</v>
      </c>
      <c r="U93" s="147">
        <f t="shared" si="124"/>
        <v>0</v>
      </c>
      <c r="V93" s="146"/>
      <c r="W93" s="146"/>
      <c r="X93" s="146"/>
      <c r="Y93" s="147">
        <f>SUM(Y89:Y92)</f>
        <v>0</v>
      </c>
      <c r="Z93" s="146"/>
      <c r="AA93" s="146"/>
      <c r="AB93" s="147">
        <f t="shared" ref="AB93:AF93" si="125">SUM(AB89:AB92)</f>
        <v>190000</v>
      </c>
      <c r="AC93" s="147">
        <f t="shared" si="125"/>
        <v>30000</v>
      </c>
      <c r="AD93" s="147">
        <f t="shared" si="125"/>
        <v>0</v>
      </c>
      <c r="AE93" s="147">
        <f t="shared" si="125"/>
        <v>44000</v>
      </c>
      <c r="AF93" s="147">
        <f t="shared" si="125"/>
        <v>264000</v>
      </c>
      <c r="AG93" s="146"/>
      <c r="AH93" s="146"/>
      <c r="AI93" s="146"/>
      <c r="AJ93" s="147">
        <f t="shared" ref="AJ93:AN93" si="126">SUM(AJ89:AJ92)</f>
        <v>0</v>
      </c>
      <c r="AK93" s="147">
        <f t="shared" si="126"/>
        <v>0</v>
      </c>
      <c r="AL93" s="147">
        <f t="shared" si="126"/>
        <v>0</v>
      </c>
      <c r="AM93" s="147">
        <f t="shared" si="126"/>
        <v>0</v>
      </c>
      <c r="AN93" s="147">
        <f t="shared" si="126"/>
        <v>0</v>
      </c>
      <c r="AO93" s="166"/>
      <c r="AP93" s="32"/>
      <c r="AQ93" s="147">
        <f t="shared" ref="AQ93:BB93" si="127">SUM(AQ89:AQ92)</f>
        <v>1696234.5</v>
      </c>
      <c r="AR93" s="147">
        <f t="shared" si="127"/>
        <v>264000</v>
      </c>
      <c r="AS93" s="147">
        <f t="shared" si="127"/>
        <v>0</v>
      </c>
      <c r="AT93" s="147">
        <f t="shared" si="127"/>
        <v>1960234.5</v>
      </c>
      <c r="AU93" s="147">
        <f t="shared" si="127"/>
        <v>1696234.5</v>
      </c>
      <c r="AV93" s="147">
        <f t="shared" si="127"/>
        <v>0</v>
      </c>
      <c r="AW93" s="147">
        <f t="shared" si="127"/>
        <v>0</v>
      </c>
      <c r="AX93" s="147">
        <f t="shared" si="127"/>
        <v>0</v>
      </c>
      <c r="AY93" s="147">
        <f t="shared" si="127"/>
        <v>0</v>
      </c>
      <c r="AZ93" s="147">
        <f t="shared" si="127"/>
        <v>0</v>
      </c>
      <c r="BA93" s="147">
        <f t="shared" si="127"/>
        <v>0</v>
      </c>
      <c r="BB93" s="147">
        <f t="shared" si="127"/>
        <v>-264000</v>
      </c>
    </row>
    <row r="94" spans="1:54" ht="134.4" customHeight="1" outlineLevel="1">
      <c r="A94" s="132"/>
      <c r="B94" s="136"/>
      <c r="C94" s="38"/>
      <c r="D94" s="137"/>
      <c r="E94" s="137"/>
      <c r="F94" s="87"/>
      <c r="G94" s="82"/>
      <c r="H94" s="209" t="s">
        <v>499</v>
      </c>
      <c r="I94" s="138"/>
      <c r="J94" s="139"/>
      <c r="K94" s="139"/>
      <c r="L94" s="140" t="str">
        <f>IF(I94&lt;&gt;0,((VLOOKUP(I94,'1. Standard_Cost'!$B$4:$D$9,2)+VLOOKUP(I94,'1. Standard_Cost'!$B$4:$D$9,3))*J94*K94),"0")</f>
        <v>0</v>
      </c>
      <c r="M94" s="140">
        <f>L94*'1. Standard_Cost'!$F$4</f>
        <v>0</v>
      </c>
      <c r="N94" s="141"/>
      <c r="O94" s="141"/>
      <c r="P94" s="141"/>
      <c r="Q94" s="141"/>
      <c r="R94" s="142">
        <f>'1. Standard_Cost'!$B$13*N94*P94</f>
        <v>0</v>
      </c>
      <c r="S94" s="142">
        <f>N94*O94*P94*'1. Standard_Cost'!$C$13</f>
        <v>0</v>
      </c>
      <c r="T94" s="142">
        <f>N94*P94*Q94*'1. Standard_Cost'!$D$13</f>
        <v>0</v>
      </c>
      <c r="U94" s="142">
        <f>N94*O94*'1. Standard_Cost'!$E$13</f>
        <v>0</v>
      </c>
      <c r="V94" s="141"/>
      <c r="W94" s="141"/>
      <c r="X94" s="141"/>
      <c r="Y94" s="142">
        <f>+V94*((X94*'1. Standard_Cost'!$B$17)+(W94*X94*'1. Standard_Cost'!$C$17))</f>
        <v>0</v>
      </c>
      <c r="Z94" s="141"/>
      <c r="AA94" s="141"/>
      <c r="AB94" s="142">
        <f>+Z94*'1. Standard_Cost'!$B$21+AA94*'1. Standard_Cost'!$C$21</f>
        <v>0</v>
      </c>
      <c r="AC94" s="143">
        <v>0</v>
      </c>
      <c r="AD94" s="144"/>
      <c r="AE94" s="142">
        <f>SUM(AD94,AC94,AB94,Y94,U94,T94,S94,R94)*'1. Standard_Cost'!$B$29</f>
        <v>0</v>
      </c>
      <c r="AF94" s="142">
        <f t="shared" ref="AF94:AF97" si="128">SUM(AE94,AD94,AC94,AB94,Y94,U94,T94,S94,R94)</f>
        <v>0</v>
      </c>
      <c r="AG94" s="141"/>
      <c r="AH94" s="141"/>
      <c r="AI94" s="141"/>
      <c r="AJ94" s="145"/>
      <c r="AK94" s="145"/>
      <c r="AL94" s="145"/>
      <c r="AM94" s="142">
        <f>AG94*'1. Standard_Cost'!$B$25+'Incremental_Cost Year 7'!AH94*'1. Standard_Cost'!$C$25+'Incremental_Cost Year 7'!AI94*'1. Standard_Cost'!$D$25+'Incremental_Cost Year 7'!AJ94+'Incremental_Cost Year 7'!AL94+AK94</f>
        <v>0</v>
      </c>
      <c r="AN94" s="142">
        <f>AM94*'1. Standard_Cost'!$C$29</f>
        <v>0</v>
      </c>
      <c r="AO94" s="160"/>
      <c r="AQ94" s="20">
        <f t="shared" ref="AQ94:AQ97" si="129">L94+M94</f>
        <v>0</v>
      </c>
      <c r="AR94" s="20">
        <f t="shared" ref="AR94:AR97" si="130">AF94</f>
        <v>0</v>
      </c>
      <c r="AS94" s="20">
        <f t="shared" ref="AS94:AS97" si="131">AM94+AN94</f>
        <v>0</v>
      </c>
      <c r="AT94" s="20">
        <f t="shared" ref="AT94:AT97" si="132">SUM(AQ94,AR94,AS94)</f>
        <v>0</v>
      </c>
      <c r="AU94" s="24">
        <f>AQ94</f>
        <v>0</v>
      </c>
      <c r="AV94" s="24"/>
      <c r="AW94" s="24"/>
      <c r="AX94" s="24"/>
      <c r="AY94" s="24"/>
      <c r="AZ94" s="24"/>
      <c r="BA94" s="24"/>
      <c r="BB94" s="25">
        <f t="shared" ref="BB94:BB97" si="133">SUM(AU94:BA94)-AT94</f>
        <v>0</v>
      </c>
    </row>
    <row r="95" spans="1:54" ht="60" customHeight="1">
      <c r="A95" s="132"/>
      <c r="B95" s="136"/>
      <c r="C95" s="38"/>
      <c r="D95" s="84"/>
      <c r="E95" s="84"/>
      <c r="F95" s="84"/>
      <c r="G95" s="83"/>
      <c r="H95" s="209" t="s">
        <v>494</v>
      </c>
      <c r="I95" s="138"/>
      <c r="J95" s="139"/>
      <c r="K95" s="139"/>
      <c r="L95" s="140" t="str">
        <f>IF(I95&lt;&gt;0,((VLOOKUP(I95,'1. Standard_Cost'!$B$4:$D$9,2)+VLOOKUP(I95,'1. Standard_Cost'!$B$4:$D$9,3))*J95*K95),"0")</f>
        <v>0</v>
      </c>
      <c r="M95" s="140">
        <f>L95*'1. Standard_Cost'!$F$4</f>
        <v>0</v>
      </c>
      <c r="N95" s="141"/>
      <c r="O95" s="141"/>
      <c r="P95" s="141"/>
      <c r="Q95" s="141"/>
      <c r="R95" s="142">
        <f>'1. Standard_Cost'!$B$13*N95*P95</f>
        <v>0</v>
      </c>
      <c r="S95" s="142">
        <f>N95*O95*P95*'1. Standard_Cost'!$C$13</f>
        <v>0</v>
      </c>
      <c r="T95" s="142">
        <f>N95*P95*Q95*'1. Standard_Cost'!$D$13</f>
        <v>0</v>
      </c>
      <c r="U95" s="142">
        <f>N95*O95*'1. Standard_Cost'!$E$13</f>
        <v>0</v>
      </c>
      <c r="V95" s="141"/>
      <c r="W95" s="141"/>
      <c r="X95" s="141"/>
      <c r="Y95" s="142">
        <f>+V95*((X95*'1. Standard_Cost'!$B$17)+(W95*X95*'1. Standard_Cost'!$C$17))</f>
        <v>0</v>
      </c>
      <c r="Z95" s="141"/>
      <c r="AA95" s="141"/>
      <c r="AB95" s="142">
        <f>+Z95*'1. Standard_Cost'!$B$21+AA95*'1. Standard_Cost'!$C$21</f>
        <v>0</v>
      </c>
      <c r="AC95" s="143"/>
      <c r="AD95" s="144"/>
      <c r="AE95" s="142">
        <f>SUM(AD95,AC95,AB95,Y95,U95,T95,S95,R95)*'1. Standard_Cost'!$B$29</f>
        <v>0</v>
      </c>
      <c r="AF95" s="142">
        <f t="shared" si="128"/>
        <v>0</v>
      </c>
      <c r="AG95" s="141"/>
      <c r="AH95" s="141"/>
      <c r="AI95" s="141"/>
      <c r="AJ95" s="145"/>
      <c r="AK95" s="145"/>
      <c r="AL95" s="145"/>
      <c r="AM95" s="142">
        <f>AG95*'1. Standard_Cost'!$B$25+'Incremental_Cost Year 7'!AH95*'1. Standard_Cost'!$C$25+'Incremental_Cost Year 7'!AI95*'1. Standard_Cost'!$D$25+'Incremental_Cost Year 7'!AJ95+'Incremental_Cost Year 7'!AL95+AK95</f>
        <v>0</v>
      </c>
      <c r="AN95" s="142">
        <f>AM95*'1. Standard_Cost'!$C$29</f>
        <v>0</v>
      </c>
      <c r="AO95" s="160"/>
      <c r="AQ95" s="20">
        <f t="shared" si="129"/>
        <v>0</v>
      </c>
      <c r="AR95" s="20">
        <f t="shared" si="130"/>
        <v>0</v>
      </c>
      <c r="AS95" s="20">
        <f t="shared" si="131"/>
        <v>0</v>
      </c>
      <c r="AT95" s="20">
        <f t="shared" si="132"/>
        <v>0</v>
      </c>
      <c r="AU95" s="24"/>
      <c r="AV95" s="24">
        <v>0</v>
      </c>
      <c r="AW95" s="24"/>
      <c r="AX95" s="24"/>
      <c r="AY95" s="24"/>
      <c r="AZ95" s="24"/>
      <c r="BA95" s="24"/>
      <c r="BB95" s="25">
        <f t="shared" si="133"/>
        <v>0</v>
      </c>
    </row>
    <row r="96" spans="1:54" ht="124.8" outlineLevel="2">
      <c r="A96" s="132"/>
      <c r="B96" s="136"/>
      <c r="C96" s="231"/>
      <c r="D96" s="84"/>
      <c r="E96" s="84"/>
      <c r="F96" s="84"/>
      <c r="G96" s="83"/>
      <c r="H96" s="209" t="s">
        <v>497</v>
      </c>
      <c r="I96" s="138"/>
      <c r="J96" s="139"/>
      <c r="K96" s="139"/>
      <c r="L96" s="140" t="str">
        <f>IF(I96&lt;&gt;0,((VLOOKUP(I96,'1. Standard_Cost'!$B$4:$D$9,2)+VLOOKUP(I96,'1. Standard_Cost'!$B$4:$D$9,3))*J96*K96),"0")</f>
        <v>0</v>
      </c>
      <c r="M96" s="140">
        <f>L96*'1. Standard_Cost'!$F$4</f>
        <v>0</v>
      </c>
      <c r="N96" s="141"/>
      <c r="O96" s="141"/>
      <c r="P96" s="141"/>
      <c r="Q96" s="141"/>
      <c r="R96" s="142">
        <f>'1. Standard_Cost'!$B$13*N96*P96</f>
        <v>0</v>
      </c>
      <c r="S96" s="142">
        <f>N96*O96*P96*'1. Standard_Cost'!$C$13</f>
        <v>0</v>
      </c>
      <c r="T96" s="142">
        <f>N96*P96*Q96*'1. Standard_Cost'!$D$13</f>
        <v>0</v>
      </c>
      <c r="U96" s="142">
        <f>N96*O96*'1. Standard_Cost'!$E$13</f>
        <v>0</v>
      </c>
      <c r="V96" s="141"/>
      <c r="W96" s="141"/>
      <c r="X96" s="141"/>
      <c r="Y96" s="142">
        <f>+V96*((X96*'1. Standard_Cost'!$B$17)+(W96*X96*'1. Standard_Cost'!$C$17))</f>
        <v>0</v>
      </c>
      <c r="Z96" s="141"/>
      <c r="AA96" s="141"/>
      <c r="AB96" s="142">
        <f>+Z96*'1. Standard_Cost'!$B$21+AA96*'1. Standard_Cost'!$C$21</f>
        <v>0</v>
      </c>
      <c r="AC96" s="143"/>
      <c r="AD96" s="144"/>
      <c r="AE96" s="142">
        <f>SUM(AD96,AC96,AB96,Y96,U96,T96,S96,R96)*'1. Standard_Cost'!$B$29</f>
        <v>0</v>
      </c>
      <c r="AF96" s="142">
        <f t="shared" si="128"/>
        <v>0</v>
      </c>
      <c r="AG96" s="141"/>
      <c r="AH96" s="141"/>
      <c r="AI96" s="141"/>
      <c r="AJ96" s="145"/>
      <c r="AK96" s="145"/>
      <c r="AL96" s="145"/>
      <c r="AM96" s="142">
        <f>AG96*'1. Standard_Cost'!$B$25+'Incremental_Cost Year 7'!AH96*'1. Standard_Cost'!$C$25+'Incremental_Cost Year 7'!AI96*'1. Standard_Cost'!$D$25+'Incremental_Cost Year 7'!AJ96+'Incremental_Cost Year 7'!AL96+AK96</f>
        <v>0</v>
      </c>
      <c r="AN96" s="142">
        <f>AM96*'1. Standard_Cost'!$C$29</f>
        <v>0</v>
      </c>
      <c r="AO96" s="160"/>
      <c r="AQ96" s="20">
        <f t="shared" si="129"/>
        <v>0</v>
      </c>
      <c r="AR96" s="20">
        <f t="shared" si="130"/>
        <v>0</v>
      </c>
      <c r="AS96" s="20">
        <f t="shared" si="131"/>
        <v>0</v>
      </c>
      <c r="AT96" s="20">
        <f t="shared" si="132"/>
        <v>0</v>
      </c>
      <c r="AU96" s="24"/>
      <c r="AV96" s="24"/>
      <c r="AW96" s="24"/>
      <c r="AX96" s="24">
        <f>AT96-AU96</f>
        <v>0</v>
      </c>
      <c r="AY96" s="24"/>
      <c r="AZ96" s="24"/>
      <c r="BA96" s="24"/>
      <c r="BB96" s="25">
        <f t="shared" si="133"/>
        <v>0</v>
      </c>
    </row>
    <row r="97" spans="1:54" ht="46.8" outlineLevel="2">
      <c r="A97" s="132"/>
      <c r="B97" s="136"/>
      <c r="C97" s="232"/>
      <c r="D97" s="84"/>
      <c r="E97" s="84"/>
      <c r="F97" s="84"/>
      <c r="G97" s="83"/>
      <c r="H97" s="209" t="s">
        <v>495</v>
      </c>
      <c r="I97" s="138"/>
      <c r="J97" s="139"/>
      <c r="K97" s="139"/>
      <c r="L97" s="140" t="str">
        <f>IF(I97&lt;&gt;0,((VLOOKUP(I97,'1. Standard_Cost'!$B$4:$D$9,2)+VLOOKUP(I97,'1. Standard_Cost'!$B$4:$D$9,3))*J97*K97),"0")</f>
        <v>0</v>
      </c>
      <c r="M97" s="140">
        <f>L97*'1. Standard_Cost'!$F$4</f>
        <v>0</v>
      </c>
      <c r="N97" s="141"/>
      <c r="O97" s="141"/>
      <c r="P97" s="141"/>
      <c r="Q97" s="141"/>
      <c r="R97" s="142">
        <f>'1. Standard_Cost'!$B$13*N97*P97</f>
        <v>0</v>
      </c>
      <c r="S97" s="142">
        <f>N97*O97*P97*'1. Standard_Cost'!$C$13</f>
        <v>0</v>
      </c>
      <c r="T97" s="142">
        <f>N97*P97*Q97*'1. Standard_Cost'!$D$13</f>
        <v>0</v>
      </c>
      <c r="U97" s="142">
        <f>N97*O97*'1. Standard_Cost'!$E$13</f>
        <v>0</v>
      </c>
      <c r="V97" s="141"/>
      <c r="W97" s="141"/>
      <c r="X97" s="141"/>
      <c r="Y97" s="142">
        <f>+V97*((X97*'1. Standard_Cost'!$B$17)+(W97*X97*'1. Standard_Cost'!$C$17))</f>
        <v>0</v>
      </c>
      <c r="Z97" s="141"/>
      <c r="AA97" s="141"/>
      <c r="AB97" s="142">
        <f>+Z97*'1. Standard_Cost'!$B$21+AA97*'1. Standard_Cost'!$C$21</f>
        <v>0</v>
      </c>
      <c r="AC97" s="143"/>
      <c r="AD97" s="144"/>
      <c r="AE97" s="142">
        <f>SUM(AD97,AC97,AB97,Y97,U97,T97,S97,R97)*'1. Standard_Cost'!$B$29</f>
        <v>0</v>
      </c>
      <c r="AF97" s="142">
        <f t="shared" si="128"/>
        <v>0</v>
      </c>
      <c r="AG97" s="141"/>
      <c r="AH97" s="141"/>
      <c r="AI97" s="141"/>
      <c r="AJ97" s="145"/>
      <c r="AK97" s="145"/>
      <c r="AL97" s="145"/>
      <c r="AM97" s="142">
        <f>AG97*'1. Standard_Cost'!$B$25+'Incremental_Cost Year 7'!AH97*'1. Standard_Cost'!$C$25+'Incremental_Cost Year 7'!AI97*'1. Standard_Cost'!$D$25+'Incremental_Cost Year 7'!AJ97+'Incremental_Cost Year 7'!AL97+AK97</f>
        <v>0</v>
      </c>
      <c r="AN97" s="142">
        <f>AM97*'1. Standard_Cost'!$C$29</f>
        <v>0</v>
      </c>
      <c r="AO97" s="160"/>
      <c r="AQ97" s="20">
        <f t="shared" si="129"/>
        <v>0</v>
      </c>
      <c r="AR97" s="20">
        <f t="shared" si="130"/>
        <v>0</v>
      </c>
      <c r="AS97" s="20">
        <f t="shared" si="131"/>
        <v>0</v>
      </c>
      <c r="AT97" s="20">
        <f t="shared" si="132"/>
        <v>0</v>
      </c>
      <c r="AU97" s="24">
        <f>AT97</f>
        <v>0</v>
      </c>
      <c r="AV97" s="24"/>
      <c r="AW97" s="24"/>
      <c r="AX97" s="24"/>
      <c r="AY97" s="24"/>
      <c r="AZ97" s="24"/>
      <c r="BA97" s="24"/>
      <c r="BB97" s="25">
        <f t="shared" si="133"/>
        <v>0</v>
      </c>
    </row>
    <row r="98" spans="1:54" ht="96.6" outlineLevel="1">
      <c r="A98" s="132"/>
      <c r="B98" s="136"/>
      <c r="C98" s="232"/>
      <c r="D98" s="207" t="s">
        <v>587</v>
      </c>
      <c r="E98" s="86" t="s">
        <v>414</v>
      </c>
      <c r="F98" s="88" t="s">
        <v>438</v>
      </c>
      <c r="G98" s="89" t="s">
        <v>434</v>
      </c>
      <c r="H98" s="180" t="s">
        <v>114</v>
      </c>
      <c r="I98" s="146"/>
      <c r="J98" s="146"/>
      <c r="K98" s="146"/>
      <c r="L98" s="147">
        <f>SUM(L94:L97)</f>
        <v>0</v>
      </c>
      <c r="M98" s="147">
        <f>SUM(M94:M97)</f>
        <v>0</v>
      </c>
      <c r="N98" s="146"/>
      <c r="O98" s="146"/>
      <c r="P98" s="146"/>
      <c r="Q98" s="146"/>
      <c r="R98" s="147">
        <f t="shared" ref="R98:U98" si="134">SUM(R94:R97)</f>
        <v>0</v>
      </c>
      <c r="S98" s="147">
        <f t="shared" si="134"/>
        <v>0</v>
      </c>
      <c r="T98" s="147">
        <f t="shared" si="134"/>
        <v>0</v>
      </c>
      <c r="U98" s="147">
        <f t="shared" si="134"/>
        <v>0</v>
      </c>
      <c r="V98" s="146"/>
      <c r="W98" s="146"/>
      <c r="X98" s="146"/>
      <c r="Y98" s="147">
        <f>SUM(Y94:Y97)</f>
        <v>0</v>
      </c>
      <c r="Z98" s="146"/>
      <c r="AA98" s="146"/>
      <c r="AB98" s="147">
        <f t="shared" ref="AB98:AF98" si="135">SUM(AB94:AB97)</f>
        <v>0</v>
      </c>
      <c r="AC98" s="147">
        <f t="shared" si="135"/>
        <v>0</v>
      </c>
      <c r="AD98" s="147">
        <f t="shared" si="135"/>
        <v>0</v>
      </c>
      <c r="AE98" s="147">
        <f t="shared" si="135"/>
        <v>0</v>
      </c>
      <c r="AF98" s="147">
        <f t="shared" si="135"/>
        <v>0</v>
      </c>
      <c r="AG98" s="146"/>
      <c r="AH98" s="146"/>
      <c r="AI98" s="146"/>
      <c r="AJ98" s="147">
        <f t="shared" ref="AJ98:AN98" si="136">SUM(AJ94:AJ97)</f>
        <v>0</v>
      </c>
      <c r="AK98" s="147">
        <f t="shared" si="136"/>
        <v>0</v>
      </c>
      <c r="AL98" s="147">
        <f t="shared" si="136"/>
        <v>0</v>
      </c>
      <c r="AM98" s="147">
        <f t="shared" si="136"/>
        <v>0</v>
      </c>
      <c r="AN98" s="147">
        <f t="shared" si="136"/>
        <v>0</v>
      </c>
      <c r="AO98" s="166"/>
      <c r="AP98" s="32"/>
      <c r="AQ98" s="147">
        <f t="shared" ref="AQ98:BB98" si="137">SUM(AQ94:AQ97)</f>
        <v>0</v>
      </c>
      <c r="AR98" s="147">
        <f t="shared" si="137"/>
        <v>0</v>
      </c>
      <c r="AS98" s="147">
        <f t="shared" si="137"/>
        <v>0</v>
      </c>
      <c r="AT98" s="147">
        <f t="shared" si="137"/>
        <v>0</v>
      </c>
      <c r="AU98" s="147">
        <f t="shared" si="137"/>
        <v>0</v>
      </c>
      <c r="AV98" s="147">
        <f t="shared" si="137"/>
        <v>0</v>
      </c>
      <c r="AW98" s="147">
        <f t="shared" si="137"/>
        <v>0</v>
      </c>
      <c r="AX98" s="147">
        <f t="shared" si="137"/>
        <v>0</v>
      </c>
      <c r="AY98" s="147">
        <f t="shared" si="137"/>
        <v>0</v>
      </c>
      <c r="AZ98" s="147">
        <f t="shared" si="137"/>
        <v>0</v>
      </c>
      <c r="BA98" s="147">
        <f t="shared" si="137"/>
        <v>0</v>
      </c>
      <c r="BB98" s="147">
        <f t="shared" si="137"/>
        <v>0</v>
      </c>
    </row>
    <row r="99" spans="1:54" ht="124.8" outlineLevel="2">
      <c r="A99" s="132"/>
      <c r="B99" s="136"/>
      <c r="C99" s="38"/>
      <c r="D99" s="137"/>
      <c r="E99" s="137"/>
      <c r="F99" s="87"/>
      <c r="G99" s="82"/>
      <c r="H99" s="209" t="s">
        <v>568</v>
      </c>
      <c r="I99" s="138"/>
      <c r="J99" s="139"/>
      <c r="K99" s="139"/>
      <c r="L99" s="140" t="str">
        <f>IF(I99&lt;&gt;0,((VLOOKUP(I99,'1. Standard_Cost'!$B$4:$D$9,2)+VLOOKUP(I99,'1. Standard_Cost'!$B$4:$D$9,3))*J99*K99),"0")</f>
        <v>0</v>
      </c>
      <c r="M99" s="140">
        <f>L99*'1. Standard_Cost'!$F$4</f>
        <v>0</v>
      </c>
      <c r="N99" s="141"/>
      <c r="O99" s="141"/>
      <c r="P99" s="141"/>
      <c r="Q99" s="141"/>
      <c r="R99" s="142">
        <f>'1. Standard_Cost'!$B$13*N99*P99</f>
        <v>0</v>
      </c>
      <c r="S99" s="142">
        <f>N99*O99*P99*'1. Standard_Cost'!$C$13</f>
        <v>0</v>
      </c>
      <c r="T99" s="142">
        <f>N99*P99*Q99*'1. Standard_Cost'!$D$13</f>
        <v>0</v>
      </c>
      <c r="U99" s="142">
        <f>N99*O99*'1. Standard_Cost'!$E$13</f>
        <v>0</v>
      </c>
      <c r="V99" s="141"/>
      <c r="W99" s="141"/>
      <c r="X99" s="141"/>
      <c r="Y99" s="142">
        <f>+V99*((X99*'1. Standard_Cost'!$B$17)+(W99*X99*'1. Standard_Cost'!$C$17))</f>
        <v>0</v>
      </c>
      <c r="Z99" s="141"/>
      <c r="AA99" s="141"/>
      <c r="AB99" s="142">
        <f>+Z99*'1. Standard_Cost'!$B$21+AA99*'1. Standard_Cost'!$C$21</f>
        <v>0</v>
      </c>
      <c r="AC99" s="143"/>
      <c r="AD99" s="144"/>
      <c r="AE99" s="142">
        <f>SUM(AD99,AC99,AB99,Y99,U99,T99,S99,R99)*'1. Standard_Cost'!$B$29</f>
        <v>0</v>
      </c>
      <c r="AF99" s="142">
        <f t="shared" ref="AF99:AF102" si="138">SUM(AE99,AD99,AC99,AB99,Y99,U99,T99,S99,R99)</f>
        <v>0</v>
      </c>
      <c r="AG99" s="141"/>
      <c r="AH99" s="141"/>
      <c r="AI99" s="141"/>
      <c r="AJ99" s="145"/>
      <c r="AK99" s="145"/>
      <c r="AL99" s="145"/>
      <c r="AM99" s="142">
        <f>AG99*'1. Standard_Cost'!$B$25+'Incremental_Cost Year 7'!AH99*'1. Standard_Cost'!$C$25+'Incremental_Cost Year 7'!AI99*'1. Standard_Cost'!$D$25+'Incremental_Cost Year 7'!AJ99+'Incremental_Cost Year 7'!AL99+AK99</f>
        <v>0</v>
      </c>
      <c r="AN99" s="142">
        <f>AM99*'1. Standard_Cost'!$C$29</f>
        <v>0</v>
      </c>
      <c r="AO99" s="160"/>
      <c r="AQ99" s="20">
        <f t="shared" ref="AQ99:AQ102" si="139">L99+M99</f>
        <v>0</v>
      </c>
      <c r="AR99" s="20">
        <f t="shared" ref="AR99:AR102" si="140">AF99</f>
        <v>0</v>
      </c>
      <c r="AS99" s="20">
        <f t="shared" ref="AS99:AS102" si="141">AM99+AN99</f>
        <v>0</v>
      </c>
      <c r="AT99" s="20">
        <f t="shared" ref="AT99:AT102" si="142">SUM(AQ99,AR99,AS99)</f>
        <v>0</v>
      </c>
      <c r="AU99" s="24"/>
      <c r="AV99" s="24"/>
      <c r="AW99" s="24"/>
      <c r="AX99" s="24">
        <f>AT99-AU99</f>
        <v>0</v>
      </c>
      <c r="AY99" s="24"/>
      <c r="AZ99" s="24"/>
      <c r="BA99" s="24"/>
      <c r="BB99" s="25">
        <f t="shared" ref="BB99:BB102" si="143">SUM(AU99:BA99)-AT99</f>
        <v>0</v>
      </c>
    </row>
    <row r="100" spans="1:54" ht="46.8" outlineLevel="1">
      <c r="A100" s="132"/>
      <c r="B100" s="136"/>
      <c r="C100" s="38"/>
      <c r="D100" s="84"/>
      <c r="E100" s="84"/>
      <c r="F100" s="84"/>
      <c r="G100" s="83"/>
      <c r="H100" s="209" t="s">
        <v>498</v>
      </c>
      <c r="I100" s="138"/>
      <c r="J100" s="139"/>
      <c r="K100" s="139"/>
      <c r="L100" s="140" t="str">
        <f>IF(I100&lt;&gt;0,((VLOOKUP(I100,'1. Standard_Cost'!$B$4:$D$9,2)+VLOOKUP(I100,'1. Standard_Cost'!$B$4:$D$9,3))*J100*K100),"0")</f>
        <v>0</v>
      </c>
      <c r="M100" s="140">
        <f>L100*'1. Standard_Cost'!$F$4</f>
        <v>0</v>
      </c>
      <c r="N100" s="141"/>
      <c r="O100" s="141"/>
      <c r="P100" s="141"/>
      <c r="Q100" s="141"/>
      <c r="R100" s="142">
        <f>'1. Standard_Cost'!$B$13*N100*P100</f>
        <v>0</v>
      </c>
      <c r="S100" s="142">
        <f>N100*O100*P100*'1. Standard_Cost'!$C$13</f>
        <v>0</v>
      </c>
      <c r="T100" s="142">
        <f>N100*P100*Q100*'1. Standard_Cost'!$D$13</f>
        <v>0</v>
      </c>
      <c r="U100" s="142">
        <f>N100*O100*'1. Standard_Cost'!$E$13</f>
        <v>0</v>
      </c>
      <c r="V100" s="141"/>
      <c r="W100" s="141"/>
      <c r="X100" s="141"/>
      <c r="Y100" s="142">
        <f>+V100*((X100*'1. Standard_Cost'!$B$17)+(W100*X100*'1. Standard_Cost'!$C$17))</f>
        <v>0</v>
      </c>
      <c r="Z100" s="141"/>
      <c r="AA100" s="141"/>
      <c r="AB100" s="142">
        <f>+Z100*'1. Standard_Cost'!$B$21+AA100*'1. Standard_Cost'!$C$21</f>
        <v>0</v>
      </c>
      <c r="AC100" s="143"/>
      <c r="AD100" s="144"/>
      <c r="AE100" s="142">
        <f>SUM(AD100,AC100,AB100,Y100,U100,T100,S100,R100)*'1. Standard_Cost'!$B$29</f>
        <v>0</v>
      </c>
      <c r="AF100" s="142">
        <f t="shared" si="138"/>
        <v>0</v>
      </c>
      <c r="AG100" s="141"/>
      <c r="AH100" s="141"/>
      <c r="AI100" s="141"/>
      <c r="AJ100" s="145"/>
      <c r="AK100" s="145"/>
      <c r="AL100" s="145"/>
      <c r="AM100" s="142">
        <f>AG100*'1. Standard_Cost'!$B$25+'Incremental_Cost Year 7'!AH100*'1. Standard_Cost'!$C$25+'Incremental_Cost Year 7'!AI100*'1. Standard_Cost'!$D$25+'Incremental_Cost Year 7'!AJ100+'Incremental_Cost Year 7'!AL100+AK100</f>
        <v>0</v>
      </c>
      <c r="AN100" s="142">
        <f>AM100*'1. Standard_Cost'!$C$29</f>
        <v>0</v>
      </c>
      <c r="AO100" s="160"/>
      <c r="AQ100" s="20">
        <f t="shared" si="139"/>
        <v>0</v>
      </c>
      <c r="AR100" s="20">
        <f t="shared" si="140"/>
        <v>0</v>
      </c>
      <c r="AS100" s="20">
        <f t="shared" si="141"/>
        <v>0</v>
      </c>
      <c r="AT100" s="20">
        <f t="shared" si="142"/>
        <v>0</v>
      </c>
      <c r="AU100" s="24"/>
      <c r="AV100" s="24">
        <v>0</v>
      </c>
      <c r="AW100" s="24"/>
      <c r="AX100" s="24"/>
      <c r="AY100" s="24"/>
      <c r="AZ100" s="24"/>
      <c r="BA100" s="24"/>
      <c r="BB100" s="25">
        <f t="shared" si="143"/>
        <v>0</v>
      </c>
    </row>
    <row r="101" spans="1:54" outlineLevel="2">
      <c r="A101" s="132"/>
      <c r="B101" s="136"/>
      <c r="C101" s="231"/>
      <c r="D101" s="84"/>
      <c r="E101" s="84"/>
      <c r="F101" s="84"/>
      <c r="G101" s="83"/>
      <c r="H101" s="210" t="s">
        <v>416</v>
      </c>
      <c r="I101" s="138"/>
      <c r="J101" s="139"/>
      <c r="K101" s="139"/>
      <c r="L101" s="140" t="str">
        <f>IF(I101&lt;&gt;0,((VLOOKUP(I101,'1. Standard_Cost'!$B$4:$D$9,2)+VLOOKUP(I101,'1. Standard_Cost'!$B$4:$D$9,3))*J101*K101),"0")</f>
        <v>0</v>
      </c>
      <c r="M101" s="140">
        <f>L101*'1. Standard_Cost'!$F$4</f>
        <v>0</v>
      </c>
      <c r="N101" s="141"/>
      <c r="O101" s="141"/>
      <c r="P101" s="141"/>
      <c r="Q101" s="141"/>
      <c r="R101" s="142">
        <f>'1. Standard_Cost'!$B$13*N101*P101</f>
        <v>0</v>
      </c>
      <c r="S101" s="142">
        <f>N101*O101*P101*'1. Standard_Cost'!$C$13</f>
        <v>0</v>
      </c>
      <c r="T101" s="142">
        <f>N101*P101*Q101*'1. Standard_Cost'!$D$13</f>
        <v>0</v>
      </c>
      <c r="U101" s="142">
        <f>N101*O101*'1. Standard_Cost'!$E$13</f>
        <v>0</v>
      </c>
      <c r="V101" s="141"/>
      <c r="W101" s="141"/>
      <c r="X101" s="141"/>
      <c r="Y101" s="142">
        <f>+V101*((X101*'1. Standard_Cost'!$B$17)+(W101*X101*'1. Standard_Cost'!$C$17))</f>
        <v>0</v>
      </c>
      <c r="Z101" s="141"/>
      <c r="AA101" s="141"/>
      <c r="AB101" s="142">
        <f>+Z101*'1. Standard_Cost'!$B$21+AA101*'1. Standard_Cost'!$C$21</f>
        <v>0</v>
      </c>
      <c r="AC101" s="143"/>
      <c r="AD101" s="144"/>
      <c r="AE101" s="142">
        <f>SUM(AD101,AC101,AB101,Y101,U101,T101,S101,R101)*'1. Standard_Cost'!$B$29</f>
        <v>0</v>
      </c>
      <c r="AF101" s="142">
        <f t="shared" si="138"/>
        <v>0</v>
      </c>
      <c r="AG101" s="141"/>
      <c r="AH101" s="141"/>
      <c r="AI101" s="141"/>
      <c r="AJ101" s="145"/>
      <c r="AK101" s="145"/>
      <c r="AL101" s="145"/>
      <c r="AM101" s="142">
        <f>AG101*'1. Standard_Cost'!$B$25+'Incremental_Cost Year 7'!AH101*'1. Standard_Cost'!$C$25+'Incremental_Cost Year 7'!AI101*'1. Standard_Cost'!$D$25+'Incremental_Cost Year 7'!AJ101+'Incremental_Cost Year 7'!AL101+AK101</f>
        <v>0</v>
      </c>
      <c r="AN101" s="142">
        <f>AM101*'1. Standard_Cost'!$C$29</f>
        <v>0</v>
      </c>
      <c r="AO101" s="160"/>
      <c r="AQ101" s="20">
        <f t="shared" si="139"/>
        <v>0</v>
      </c>
      <c r="AR101" s="20">
        <f t="shared" si="140"/>
        <v>0</v>
      </c>
      <c r="AS101" s="20">
        <f t="shared" si="141"/>
        <v>0</v>
      </c>
      <c r="AT101" s="20">
        <f t="shared" si="142"/>
        <v>0</v>
      </c>
      <c r="AU101" s="24"/>
      <c r="AV101" s="24"/>
      <c r="AW101" s="24"/>
      <c r="AX101" s="24"/>
      <c r="AY101" s="24"/>
      <c r="AZ101" s="24"/>
      <c r="BA101" s="24"/>
      <c r="BB101" s="25">
        <f t="shared" si="143"/>
        <v>0</v>
      </c>
    </row>
    <row r="102" spans="1:54" outlineLevel="2">
      <c r="A102" s="132"/>
      <c r="B102" s="136"/>
      <c r="C102" s="232"/>
      <c r="D102" s="84"/>
      <c r="E102" s="84"/>
      <c r="F102" s="84"/>
      <c r="G102" s="83"/>
      <c r="H102" s="210" t="s">
        <v>180</v>
      </c>
      <c r="I102" s="138"/>
      <c r="J102" s="139"/>
      <c r="K102" s="139"/>
      <c r="L102" s="140" t="str">
        <f>IF(I102&lt;&gt;0,((VLOOKUP(I102,'1. Standard_Cost'!$B$4:$D$9,2)+VLOOKUP(I102,'1. Standard_Cost'!$B$4:$D$9,3))*J102*K102),"0")</f>
        <v>0</v>
      </c>
      <c r="M102" s="140">
        <f>L102*'1. Standard_Cost'!$F$4</f>
        <v>0</v>
      </c>
      <c r="N102" s="141"/>
      <c r="O102" s="141"/>
      <c r="P102" s="141"/>
      <c r="Q102" s="141"/>
      <c r="R102" s="142">
        <f>'1. Standard_Cost'!$B$13*N102*P102</f>
        <v>0</v>
      </c>
      <c r="S102" s="142">
        <f>N102*O102*P102*'1. Standard_Cost'!$C$13</f>
        <v>0</v>
      </c>
      <c r="T102" s="142">
        <f>N102*P102*Q102*'1. Standard_Cost'!$D$13</f>
        <v>0</v>
      </c>
      <c r="U102" s="142">
        <f>N102*O102*'1. Standard_Cost'!$E$13</f>
        <v>0</v>
      </c>
      <c r="V102" s="141"/>
      <c r="W102" s="141"/>
      <c r="X102" s="141"/>
      <c r="Y102" s="142">
        <f>+V102*((X102*'1. Standard_Cost'!$B$17)+(W102*X102*'1. Standard_Cost'!$C$17))</f>
        <v>0</v>
      </c>
      <c r="Z102" s="141"/>
      <c r="AA102" s="141"/>
      <c r="AB102" s="142">
        <f>+Z102*'1. Standard_Cost'!$B$21+AA102*'1. Standard_Cost'!$C$21</f>
        <v>0</v>
      </c>
      <c r="AC102" s="143"/>
      <c r="AD102" s="144"/>
      <c r="AE102" s="142">
        <f>SUM(AD102,AC102,AB102,Y102,U102,T102,S102,R102)*'1. Standard_Cost'!$B$29</f>
        <v>0</v>
      </c>
      <c r="AF102" s="142">
        <f t="shared" si="138"/>
        <v>0</v>
      </c>
      <c r="AG102" s="141"/>
      <c r="AH102" s="141"/>
      <c r="AI102" s="141"/>
      <c r="AJ102" s="145"/>
      <c r="AK102" s="145"/>
      <c r="AL102" s="145"/>
      <c r="AM102" s="142">
        <f>AG102*'1. Standard_Cost'!$B$25+'Incremental_Cost Year 7'!AH102*'1. Standard_Cost'!$C$25+'Incremental_Cost Year 7'!AI102*'1. Standard_Cost'!$D$25+'Incremental_Cost Year 7'!AJ102+'Incremental_Cost Year 7'!AL102+AK102</f>
        <v>0</v>
      </c>
      <c r="AN102" s="142">
        <f>AM102*'1. Standard_Cost'!$C$29</f>
        <v>0</v>
      </c>
      <c r="AO102" s="160"/>
      <c r="AQ102" s="20">
        <f t="shared" si="139"/>
        <v>0</v>
      </c>
      <c r="AR102" s="20">
        <f t="shared" si="140"/>
        <v>0</v>
      </c>
      <c r="AS102" s="20">
        <f t="shared" si="141"/>
        <v>0</v>
      </c>
      <c r="AT102" s="20">
        <f t="shared" si="142"/>
        <v>0</v>
      </c>
      <c r="AU102" s="24"/>
      <c r="AV102" s="24"/>
      <c r="AW102" s="24"/>
      <c r="AX102" s="24"/>
      <c r="AY102" s="24"/>
      <c r="AZ102" s="24"/>
      <c r="BA102" s="24"/>
      <c r="BB102" s="25">
        <f t="shared" si="143"/>
        <v>0</v>
      </c>
    </row>
    <row r="103" spans="1:54" ht="82.8" outlineLevel="1">
      <c r="A103" s="132"/>
      <c r="B103" s="136"/>
      <c r="C103" s="232"/>
      <c r="D103" s="46" t="s">
        <v>588</v>
      </c>
      <c r="E103" s="86" t="s">
        <v>415</v>
      </c>
      <c r="F103" s="88" t="s">
        <v>438</v>
      </c>
      <c r="G103" s="89" t="s">
        <v>443</v>
      </c>
      <c r="H103" s="180" t="s">
        <v>418</v>
      </c>
      <c r="I103" s="146"/>
      <c r="J103" s="146"/>
      <c r="K103" s="146"/>
      <c r="L103" s="147">
        <f>SUM(L99:L102)</f>
        <v>0</v>
      </c>
      <c r="M103" s="147">
        <f>SUM(M99:M102)</f>
        <v>0</v>
      </c>
      <c r="N103" s="146"/>
      <c r="O103" s="146"/>
      <c r="P103" s="146"/>
      <c r="Q103" s="146"/>
      <c r="R103" s="147">
        <f t="shared" ref="R103:U103" si="144">SUM(R99:R102)</f>
        <v>0</v>
      </c>
      <c r="S103" s="147">
        <f t="shared" si="144"/>
        <v>0</v>
      </c>
      <c r="T103" s="147">
        <f t="shared" si="144"/>
        <v>0</v>
      </c>
      <c r="U103" s="147">
        <f t="shared" si="144"/>
        <v>0</v>
      </c>
      <c r="V103" s="146"/>
      <c r="W103" s="146"/>
      <c r="X103" s="146"/>
      <c r="Y103" s="147">
        <f>SUM(Y99:Y102)</f>
        <v>0</v>
      </c>
      <c r="Z103" s="146"/>
      <c r="AA103" s="146"/>
      <c r="AB103" s="147">
        <f t="shared" ref="AB103:AF103" si="145">SUM(AB99:AB102)</f>
        <v>0</v>
      </c>
      <c r="AC103" s="147">
        <f t="shared" si="145"/>
        <v>0</v>
      </c>
      <c r="AD103" s="147">
        <f t="shared" si="145"/>
        <v>0</v>
      </c>
      <c r="AE103" s="147">
        <f t="shared" si="145"/>
        <v>0</v>
      </c>
      <c r="AF103" s="147">
        <f t="shared" si="145"/>
        <v>0</v>
      </c>
      <c r="AG103" s="146"/>
      <c r="AH103" s="146"/>
      <c r="AI103" s="146"/>
      <c r="AJ103" s="147">
        <f t="shared" ref="AJ103:AN103" si="146">SUM(AJ99:AJ102)</f>
        <v>0</v>
      </c>
      <c r="AK103" s="147">
        <f t="shared" si="146"/>
        <v>0</v>
      </c>
      <c r="AL103" s="147">
        <f t="shared" si="146"/>
        <v>0</v>
      </c>
      <c r="AM103" s="147">
        <f t="shared" si="146"/>
        <v>0</v>
      </c>
      <c r="AN103" s="147">
        <f t="shared" si="146"/>
        <v>0</v>
      </c>
      <c r="AO103" s="166"/>
      <c r="AP103" s="32"/>
      <c r="AQ103" s="147">
        <f t="shared" ref="AQ103:BB103" si="147">SUM(AQ99:AQ102)</f>
        <v>0</v>
      </c>
      <c r="AR103" s="147">
        <f t="shared" si="147"/>
        <v>0</v>
      </c>
      <c r="AS103" s="147">
        <f t="shared" si="147"/>
        <v>0</v>
      </c>
      <c r="AT103" s="147">
        <f t="shared" si="147"/>
        <v>0</v>
      </c>
      <c r="AU103" s="147">
        <f t="shared" si="147"/>
        <v>0</v>
      </c>
      <c r="AV103" s="147">
        <f t="shared" si="147"/>
        <v>0</v>
      </c>
      <c r="AW103" s="147">
        <f t="shared" si="147"/>
        <v>0</v>
      </c>
      <c r="AX103" s="147">
        <f t="shared" si="147"/>
        <v>0</v>
      </c>
      <c r="AY103" s="147">
        <f t="shared" si="147"/>
        <v>0</v>
      </c>
      <c r="AZ103" s="147">
        <f t="shared" si="147"/>
        <v>0</v>
      </c>
      <c r="BA103" s="147">
        <f t="shared" si="147"/>
        <v>0</v>
      </c>
      <c r="BB103" s="147">
        <f t="shared" si="147"/>
        <v>0</v>
      </c>
    </row>
    <row r="104" spans="1:54" ht="124.8" outlineLevel="2">
      <c r="A104" s="132"/>
      <c r="B104" s="136"/>
      <c r="C104" s="38"/>
      <c r="D104" s="137"/>
      <c r="E104" s="137"/>
      <c r="F104" s="87"/>
      <c r="G104" s="82"/>
      <c r="H104" s="209" t="s">
        <v>500</v>
      </c>
      <c r="I104" s="138"/>
      <c r="J104" s="139"/>
      <c r="K104" s="139"/>
      <c r="L104" s="140" t="str">
        <f>IF(I104&lt;&gt;0,((VLOOKUP(I104,'1. Standard_Cost'!$B$4:$D$9,2)+VLOOKUP(I104,'1. Standard_Cost'!$B$4:$D$9,3))*J104*K104),"0")</f>
        <v>0</v>
      </c>
      <c r="M104" s="140">
        <f>L104*'1. Standard_Cost'!$F$4</f>
        <v>0</v>
      </c>
      <c r="N104" s="141"/>
      <c r="O104" s="141"/>
      <c r="P104" s="141"/>
      <c r="Q104" s="141"/>
      <c r="R104" s="142">
        <f>'1. Standard_Cost'!$B$13*N104*P104</f>
        <v>0</v>
      </c>
      <c r="S104" s="142">
        <f>N104*O104*P104*'1. Standard_Cost'!$C$13</f>
        <v>0</v>
      </c>
      <c r="T104" s="142">
        <f>N104*P104*Q104*'1. Standard_Cost'!$D$13</f>
        <v>0</v>
      </c>
      <c r="U104" s="142">
        <f>N104*O104*'1. Standard_Cost'!$E$13</f>
        <v>0</v>
      </c>
      <c r="V104" s="141"/>
      <c r="W104" s="141"/>
      <c r="X104" s="141"/>
      <c r="Y104" s="142">
        <f>+V104*((X104*'1. Standard_Cost'!$B$17)+(W104*X104*'1. Standard_Cost'!$C$17))</f>
        <v>0</v>
      </c>
      <c r="Z104" s="141"/>
      <c r="AA104" s="141"/>
      <c r="AB104" s="142">
        <f>+Z104*'1. Standard_Cost'!$B$21+AA104*'1. Standard_Cost'!$C$21</f>
        <v>0</v>
      </c>
      <c r="AC104" s="143">
        <v>0</v>
      </c>
      <c r="AD104" s="144">
        <v>0</v>
      </c>
      <c r="AE104" s="142">
        <f>SUM(AD104,AC104,AB104,Y104,U104,T104,S104,R104)*'1. Standard_Cost'!$B$29</f>
        <v>0</v>
      </c>
      <c r="AF104" s="142">
        <f t="shared" ref="AF104:AF107" si="148">SUM(AE104,AD104,AC104,AB104,Y104,U104,T104,S104,R104)</f>
        <v>0</v>
      </c>
      <c r="AG104" s="141"/>
      <c r="AH104" s="141"/>
      <c r="AI104" s="141"/>
      <c r="AJ104" s="145"/>
      <c r="AK104" s="145"/>
      <c r="AL104" s="145"/>
      <c r="AM104" s="142">
        <f>AG104*'1. Standard_Cost'!$B$25+'Incremental_Cost Year 7'!AH104*'1. Standard_Cost'!$C$25+'Incremental_Cost Year 7'!AI104*'1. Standard_Cost'!$D$25+'Incremental_Cost Year 7'!AJ104+'Incremental_Cost Year 7'!AL104+AK104</f>
        <v>0</v>
      </c>
      <c r="AN104" s="142">
        <f>AM104*'1. Standard_Cost'!$C$29</f>
        <v>0</v>
      </c>
      <c r="AO104" s="160"/>
      <c r="AQ104" s="20">
        <f t="shared" ref="AQ104:AQ107" si="149">L104+M104</f>
        <v>0</v>
      </c>
      <c r="AR104" s="20">
        <f t="shared" ref="AR104:AR107" si="150">AF104</f>
        <v>0</v>
      </c>
      <c r="AS104" s="20">
        <f t="shared" ref="AS104:AS107" si="151">AM104+AN104</f>
        <v>0</v>
      </c>
      <c r="AT104" s="20">
        <f t="shared" ref="AT104:AT107" si="152">SUM(AQ104,AR104,AS104)</f>
        <v>0</v>
      </c>
      <c r="AU104" s="24">
        <f>AQ104</f>
        <v>0</v>
      </c>
      <c r="AV104" s="24"/>
      <c r="AW104" s="24"/>
      <c r="AX104" s="24"/>
      <c r="AY104" s="24"/>
      <c r="AZ104" s="24"/>
      <c r="BA104" s="24"/>
      <c r="BB104" s="25">
        <f t="shared" ref="BB104:BB107" si="153">SUM(AU104:BA104)-AT104</f>
        <v>0</v>
      </c>
    </row>
    <row r="105" spans="1:54" ht="46.8" outlineLevel="1">
      <c r="A105" s="132"/>
      <c r="B105" s="136"/>
      <c r="C105" s="38"/>
      <c r="D105" s="84"/>
      <c r="E105" s="84"/>
      <c r="F105" s="84"/>
      <c r="G105" s="83"/>
      <c r="H105" s="209" t="s">
        <v>501</v>
      </c>
      <c r="I105" s="138"/>
      <c r="J105" s="139"/>
      <c r="K105" s="139"/>
      <c r="L105" s="140" t="str">
        <f>IF(I105&lt;&gt;0,((VLOOKUP(I105,'1. Standard_Cost'!$B$4:$D$9,2)+VLOOKUP(I105,'1. Standard_Cost'!$B$4:$D$9,3))*J105*K105),"0")</f>
        <v>0</v>
      </c>
      <c r="M105" s="140">
        <f>L105*'1. Standard_Cost'!$F$4</f>
        <v>0</v>
      </c>
      <c r="N105" s="141"/>
      <c r="O105" s="141"/>
      <c r="P105" s="141"/>
      <c r="Q105" s="141"/>
      <c r="R105" s="142">
        <f>'1. Standard_Cost'!$B$13*N105*P105</f>
        <v>0</v>
      </c>
      <c r="S105" s="142">
        <f>N105*O105*P105*'1. Standard_Cost'!$C$13</f>
        <v>0</v>
      </c>
      <c r="T105" s="142">
        <f>N105*P105*Q105*'1. Standard_Cost'!$D$13</f>
        <v>0</v>
      </c>
      <c r="U105" s="142">
        <f>N105*O105*'1. Standard_Cost'!$E$13</f>
        <v>0</v>
      </c>
      <c r="V105" s="141"/>
      <c r="W105" s="141"/>
      <c r="X105" s="141"/>
      <c r="Y105" s="142">
        <f>+V105*((X105*'1. Standard_Cost'!$B$17)+(W105*X105*'1. Standard_Cost'!$C$17))</f>
        <v>0</v>
      </c>
      <c r="Z105" s="141"/>
      <c r="AA105" s="141"/>
      <c r="AB105" s="142">
        <f>+Z105*'1. Standard_Cost'!$B$21+AA105*'1. Standard_Cost'!$C$21</f>
        <v>0</v>
      </c>
      <c r="AC105" s="143"/>
      <c r="AD105" s="144"/>
      <c r="AE105" s="142">
        <f>SUM(AD105,AC105,AB105,Y105,U105,T105,S105,R105)*'1. Standard_Cost'!$B$29</f>
        <v>0</v>
      </c>
      <c r="AF105" s="142">
        <f t="shared" si="148"/>
        <v>0</v>
      </c>
      <c r="AG105" s="141"/>
      <c r="AH105" s="141"/>
      <c r="AI105" s="141"/>
      <c r="AJ105" s="145"/>
      <c r="AK105" s="145"/>
      <c r="AL105" s="145"/>
      <c r="AM105" s="142">
        <f>AG105*'1. Standard_Cost'!$B$25+'Incremental_Cost Year 7'!AH105*'1. Standard_Cost'!$C$25+'Incremental_Cost Year 7'!AI105*'1. Standard_Cost'!$D$25+'Incremental_Cost Year 7'!AJ105+'Incremental_Cost Year 7'!AL105+AK105</f>
        <v>0</v>
      </c>
      <c r="AN105" s="142">
        <f>AM105*'1. Standard_Cost'!$C$29</f>
        <v>0</v>
      </c>
      <c r="AO105" s="160"/>
      <c r="AQ105" s="20">
        <f t="shared" si="149"/>
        <v>0</v>
      </c>
      <c r="AR105" s="20">
        <f t="shared" si="150"/>
        <v>0</v>
      </c>
      <c r="AS105" s="20">
        <f t="shared" si="151"/>
        <v>0</v>
      </c>
      <c r="AT105" s="20">
        <f t="shared" si="152"/>
        <v>0</v>
      </c>
      <c r="AU105" s="24"/>
      <c r="AV105" s="24">
        <v>0</v>
      </c>
      <c r="AW105" s="24"/>
      <c r="AX105" s="24"/>
      <c r="AY105" s="24"/>
      <c r="AZ105" s="24"/>
      <c r="BA105" s="24"/>
      <c r="BB105" s="25">
        <f t="shared" si="153"/>
        <v>0</v>
      </c>
    </row>
    <row r="106" spans="1:54" outlineLevel="2">
      <c r="A106" s="132"/>
      <c r="B106" s="136"/>
      <c r="C106" s="231"/>
      <c r="D106" s="84"/>
      <c r="E106" s="84"/>
      <c r="F106" s="84"/>
      <c r="G106" s="83"/>
      <c r="H106" s="210" t="s">
        <v>416</v>
      </c>
      <c r="I106" s="138"/>
      <c r="J106" s="139"/>
      <c r="K106" s="139"/>
      <c r="L106" s="140" t="str">
        <f>IF(I106&lt;&gt;0,((VLOOKUP(I106,'1. Standard_Cost'!$B$4:$D$9,2)+VLOOKUP(I106,'1. Standard_Cost'!$B$4:$D$9,3))*J106*K106),"0")</f>
        <v>0</v>
      </c>
      <c r="M106" s="140">
        <f>L106*'1. Standard_Cost'!$F$4</f>
        <v>0</v>
      </c>
      <c r="N106" s="141"/>
      <c r="O106" s="141"/>
      <c r="P106" s="141"/>
      <c r="Q106" s="141"/>
      <c r="R106" s="142">
        <f>'1. Standard_Cost'!$B$13*N106*P106</f>
        <v>0</v>
      </c>
      <c r="S106" s="142">
        <f>N106*O106*P106*'1. Standard_Cost'!$C$13</f>
        <v>0</v>
      </c>
      <c r="T106" s="142">
        <f>N106*P106*Q106*'1. Standard_Cost'!$D$13</f>
        <v>0</v>
      </c>
      <c r="U106" s="142">
        <f>N106*O106*'1. Standard_Cost'!$E$13</f>
        <v>0</v>
      </c>
      <c r="V106" s="141"/>
      <c r="W106" s="141"/>
      <c r="X106" s="141"/>
      <c r="Y106" s="142">
        <f>+V106*((X106*'1. Standard_Cost'!$B$17)+(W106*X106*'1. Standard_Cost'!$C$17))</f>
        <v>0</v>
      </c>
      <c r="Z106" s="141"/>
      <c r="AA106" s="141"/>
      <c r="AB106" s="142">
        <f>+Z106*'1. Standard_Cost'!$B$21+AA106*'1. Standard_Cost'!$C$21</f>
        <v>0</v>
      </c>
      <c r="AC106" s="143"/>
      <c r="AD106" s="144"/>
      <c r="AE106" s="142">
        <f>SUM(AD106,AC106,AB106,Y106,U106,T106,S106,R106)*'1. Standard_Cost'!$B$29</f>
        <v>0</v>
      </c>
      <c r="AF106" s="142">
        <f t="shared" si="148"/>
        <v>0</v>
      </c>
      <c r="AG106" s="141"/>
      <c r="AH106" s="141"/>
      <c r="AI106" s="141"/>
      <c r="AJ106" s="145"/>
      <c r="AK106" s="145"/>
      <c r="AL106" s="145"/>
      <c r="AM106" s="142">
        <f>AG106*'1. Standard_Cost'!$B$25+'Incremental_Cost Year 7'!AH106*'1. Standard_Cost'!$C$25+'Incremental_Cost Year 7'!AI106*'1. Standard_Cost'!$D$25+'Incremental_Cost Year 7'!AJ106+'Incremental_Cost Year 7'!AL106+AK106</f>
        <v>0</v>
      </c>
      <c r="AN106" s="142">
        <f>AM106*'1. Standard_Cost'!$C$29</f>
        <v>0</v>
      </c>
      <c r="AO106" s="160"/>
      <c r="AQ106" s="20">
        <f t="shared" si="149"/>
        <v>0</v>
      </c>
      <c r="AR106" s="20">
        <f t="shared" si="150"/>
        <v>0</v>
      </c>
      <c r="AS106" s="20">
        <f t="shared" si="151"/>
        <v>0</v>
      </c>
      <c r="AT106" s="20">
        <f t="shared" si="152"/>
        <v>0</v>
      </c>
      <c r="AU106" s="24"/>
      <c r="AV106" s="24"/>
      <c r="AW106" s="24"/>
      <c r="AX106" s="24"/>
      <c r="AY106" s="24"/>
      <c r="AZ106" s="24"/>
      <c r="BA106" s="24"/>
      <c r="BB106" s="25">
        <f t="shared" si="153"/>
        <v>0</v>
      </c>
    </row>
    <row r="107" spans="1:54" outlineLevel="2">
      <c r="A107" s="132"/>
      <c r="B107" s="136"/>
      <c r="C107" s="232"/>
      <c r="D107" s="84"/>
      <c r="E107" s="84"/>
      <c r="F107" s="84"/>
      <c r="G107" s="83"/>
      <c r="H107" s="210" t="s">
        <v>180</v>
      </c>
      <c r="I107" s="138"/>
      <c r="J107" s="139"/>
      <c r="K107" s="139"/>
      <c r="L107" s="140" t="str">
        <f>IF(I107&lt;&gt;0,((VLOOKUP(I107,'1. Standard_Cost'!$B$4:$D$9,2)+VLOOKUP(I107,'1. Standard_Cost'!$B$4:$D$9,3))*J107*K107),"0")</f>
        <v>0</v>
      </c>
      <c r="M107" s="140">
        <f>L107*'1. Standard_Cost'!$F$4</f>
        <v>0</v>
      </c>
      <c r="N107" s="141"/>
      <c r="O107" s="141"/>
      <c r="P107" s="141"/>
      <c r="Q107" s="141"/>
      <c r="R107" s="142">
        <f>'1. Standard_Cost'!$B$13*N107*P107</f>
        <v>0</v>
      </c>
      <c r="S107" s="142">
        <f>N107*O107*P107*'1. Standard_Cost'!$C$13</f>
        <v>0</v>
      </c>
      <c r="T107" s="142">
        <f>N107*P107*Q107*'1. Standard_Cost'!$D$13</f>
        <v>0</v>
      </c>
      <c r="U107" s="142">
        <f>N107*O107*'1. Standard_Cost'!$E$13</f>
        <v>0</v>
      </c>
      <c r="V107" s="141"/>
      <c r="W107" s="141"/>
      <c r="X107" s="141"/>
      <c r="Y107" s="142">
        <f>+V107*((X107*'1. Standard_Cost'!$B$17)+(W107*X107*'1. Standard_Cost'!$C$17))</f>
        <v>0</v>
      </c>
      <c r="Z107" s="141"/>
      <c r="AA107" s="141"/>
      <c r="AB107" s="142">
        <f>+Z107*'1. Standard_Cost'!$B$21+AA107*'1. Standard_Cost'!$C$21</f>
        <v>0</v>
      </c>
      <c r="AC107" s="143"/>
      <c r="AD107" s="144"/>
      <c r="AE107" s="142">
        <f>SUM(AD107,AC107,AB107,Y107,U107,T107,S107,R107)*'1. Standard_Cost'!$B$29</f>
        <v>0</v>
      </c>
      <c r="AF107" s="142">
        <f t="shared" si="148"/>
        <v>0</v>
      </c>
      <c r="AG107" s="141"/>
      <c r="AH107" s="141"/>
      <c r="AI107" s="141"/>
      <c r="AJ107" s="145"/>
      <c r="AK107" s="145"/>
      <c r="AL107" s="145"/>
      <c r="AM107" s="142">
        <f>AG107*'1. Standard_Cost'!$B$25+'Incremental_Cost Year 7'!AH107*'1. Standard_Cost'!$C$25+'Incremental_Cost Year 7'!AI107*'1. Standard_Cost'!$D$25+'Incremental_Cost Year 7'!AJ107+'Incremental_Cost Year 7'!AL107+AK107</f>
        <v>0</v>
      </c>
      <c r="AN107" s="142">
        <f>AM107*'1. Standard_Cost'!$C$29</f>
        <v>0</v>
      </c>
      <c r="AO107" s="160"/>
      <c r="AQ107" s="20">
        <f t="shared" si="149"/>
        <v>0</v>
      </c>
      <c r="AR107" s="20">
        <f t="shared" si="150"/>
        <v>0</v>
      </c>
      <c r="AS107" s="20">
        <f t="shared" si="151"/>
        <v>0</v>
      </c>
      <c r="AT107" s="20">
        <f t="shared" si="152"/>
        <v>0</v>
      </c>
      <c r="AU107" s="24"/>
      <c r="AV107" s="24"/>
      <c r="AW107" s="24"/>
      <c r="AX107" s="24"/>
      <c r="AY107" s="24"/>
      <c r="AZ107" s="24"/>
      <c r="BA107" s="24"/>
      <c r="BB107" s="25">
        <f t="shared" si="153"/>
        <v>0</v>
      </c>
    </row>
    <row r="108" spans="1:54" ht="69" outlineLevel="1">
      <c r="A108" s="132"/>
      <c r="B108" s="136"/>
      <c r="C108" s="232"/>
      <c r="D108" s="207" t="s">
        <v>587</v>
      </c>
      <c r="E108" s="86" t="s">
        <v>417</v>
      </c>
      <c r="F108" s="88" t="s">
        <v>437</v>
      </c>
      <c r="G108" s="89" t="s">
        <v>444</v>
      </c>
      <c r="H108" s="180" t="s">
        <v>419</v>
      </c>
      <c r="I108" s="146"/>
      <c r="J108" s="146"/>
      <c r="K108" s="146"/>
      <c r="L108" s="147">
        <f>SUM(L104:L107)</f>
        <v>0</v>
      </c>
      <c r="M108" s="147">
        <f>SUM(M104:M107)</f>
        <v>0</v>
      </c>
      <c r="N108" s="146"/>
      <c r="O108" s="146"/>
      <c r="P108" s="146"/>
      <c r="Q108" s="146"/>
      <c r="R108" s="147">
        <f t="shared" ref="R108:U108" si="154">SUM(R104:R107)</f>
        <v>0</v>
      </c>
      <c r="S108" s="147">
        <f t="shared" si="154"/>
        <v>0</v>
      </c>
      <c r="T108" s="147">
        <f t="shared" si="154"/>
        <v>0</v>
      </c>
      <c r="U108" s="147">
        <f t="shared" si="154"/>
        <v>0</v>
      </c>
      <c r="V108" s="146"/>
      <c r="W108" s="146"/>
      <c r="X108" s="146"/>
      <c r="Y108" s="147">
        <f>SUM(Y104:Y107)</f>
        <v>0</v>
      </c>
      <c r="Z108" s="146"/>
      <c r="AA108" s="146"/>
      <c r="AB108" s="147">
        <f t="shared" ref="AB108:AF108" si="155">SUM(AB104:AB107)</f>
        <v>0</v>
      </c>
      <c r="AC108" s="147">
        <f t="shared" si="155"/>
        <v>0</v>
      </c>
      <c r="AD108" s="147">
        <f t="shared" si="155"/>
        <v>0</v>
      </c>
      <c r="AE108" s="147">
        <f t="shared" si="155"/>
        <v>0</v>
      </c>
      <c r="AF108" s="147">
        <f t="shared" si="155"/>
        <v>0</v>
      </c>
      <c r="AG108" s="146"/>
      <c r="AH108" s="146"/>
      <c r="AI108" s="146"/>
      <c r="AJ108" s="147">
        <f t="shared" ref="AJ108:AN108" si="156">SUM(AJ104:AJ107)</f>
        <v>0</v>
      </c>
      <c r="AK108" s="147">
        <f t="shared" si="156"/>
        <v>0</v>
      </c>
      <c r="AL108" s="147">
        <f t="shared" si="156"/>
        <v>0</v>
      </c>
      <c r="AM108" s="147">
        <f t="shared" si="156"/>
        <v>0</v>
      </c>
      <c r="AN108" s="147">
        <f t="shared" si="156"/>
        <v>0</v>
      </c>
      <c r="AO108" s="166"/>
      <c r="AP108" s="32"/>
      <c r="AQ108" s="147">
        <f t="shared" ref="AQ108:BB108" si="157">SUM(AQ104:AQ107)</f>
        <v>0</v>
      </c>
      <c r="AR108" s="147">
        <f t="shared" si="157"/>
        <v>0</v>
      </c>
      <c r="AS108" s="147">
        <f t="shared" si="157"/>
        <v>0</v>
      </c>
      <c r="AT108" s="147">
        <f t="shared" si="157"/>
        <v>0</v>
      </c>
      <c r="AU108" s="147">
        <f t="shared" si="157"/>
        <v>0</v>
      </c>
      <c r="AV108" s="147">
        <f t="shared" si="157"/>
        <v>0</v>
      </c>
      <c r="AW108" s="147">
        <f t="shared" si="157"/>
        <v>0</v>
      </c>
      <c r="AX108" s="147">
        <f t="shared" si="157"/>
        <v>0</v>
      </c>
      <c r="AY108" s="147">
        <f t="shared" si="157"/>
        <v>0</v>
      </c>
      <c r="AZ108" s="147">
        <f t="shared" si="157"/>
        <v>0</v>
      </c>
      <c r="BA108" s="147">
        <f t="shared" si="157"/>
        <v>0</v>
      </c>
      <c r="BB108" s="147">
        <f t="shared" si="157"/>
        <v>0</v>
      </c>
    </row>
    <row r="109" spans="1:54" s="39" customFormat="1">
      <c r="A109" s="148"/>
      <c r="B109" s="149"/>
      <c r="C109" s="224" t="s">
        <v>420</v>
      </c>
      <c r="D109" s="224"/>
      <c r="E109" s="225"/>
      <c r="F109" s="69"/>
      <c r="G109" s="69"/>
      <c r="H109" s="181" t="s">
        <v>240</v>
      </c>
      <c r="I109" s="150"/>
      <c r="J109" s="150"/>
      <c r="K109" s="150"/>
      <c r="L109" s="151">
        <f>SUM(L115,L120,L129,L147)</f>
        <v>2695590</v>
      </c>
      <c r="M109" s="151">
        <f>SUM(M115,M120,M129,M147)</f>
        <v>450163.53</v>
      </c>
      <c r="N109" s="150"/>
      <c r="O109" s="150"/>
      <c r="P109" s="150"/>
      <c r="Q109" s="150"/>
      <c r="R109" s="151">
        <f t="shared" ref="R109:U109" si="158">SUM(R115,R120,R129,R147)</f>
        <v>420000</v>
      </c>
      <c r="S109" s="151">
        <f t="shared" si="158"/>
        <v>360000</v>
      </c>
      <c r="T109" s="151">
        <f t="shared" si="158"/>
        <v>0</v>
      </c>
      <c r="U109" s="151">
        <f t="shared" si="158"/>
        <v>0</v>
      </c>
      <c r="V109" s="150"/>
      <c r="W109" s="150"/>
      <c r="X109" s="150"/>
      <c r="Y109" s="151">
        <f>SUM(Y115,Y120,Y129,Y147)</f>
        <v>0</v>
      </c>
      <c r="Z109" s="150"/>
      <c r="AA109" s="150"/>
      <c r="AB109" s="151">
        <f t="shared" ref="AB109:AF109" si="159">SUM(AB115,AB120,AB129,AB147)</f>
        <v>1064000</v>
      </c>
      <c r="AC109" s="151">
        <f t="shared" si="159"/>
        <v>235500</v>
      </c>
      <c r="AD109" s="151">
        <f t="shared" si="159"/>
        <v>0</v>
      </c>
      <c r="AE109" s="151">
        <f t="shared" si="159"/>
        <v>415900</v>
      </c>
      <c r="AF109" s="151">
        <f t="shared" si="159"/>
        <v>2495400</v>
      </c>
      <c r="AG109" s="150"/>
      <c r="AH109" s="150"/>
      <c r="AI109" s="150"/>
      <c r="AJ109" s="151">
        <f t="shared" ref="AJ109:AN109" si="160">SUM(AJ115,AJ120,AJ129,AJ147)</f>
        <v>0</v>
      </c>
      <c r="AK109" s="151">
        <f t="shared" si="160"/>
        <v>0</v>
      </c>
      <c r="AL109" s="151">
        <f t="shared" si="160"/>
        <v>0</v>
      </c>
      <c r="AM109" s="151">
        <f t="shared" si="160"/>
        <v>0</v>
      </c>
      <c r="AN109" s="151">
        <f t="shared" si="160"/>
        <v>0</v>
      </c>
      <c r="AO109" s="167"/>
      <c r="AP109" s="40"/>
      <c r="AQ109" s="151">
        <f t="shared" ref="AQ109:BB109" si="161">SUM(AQ115,AQ120,AQ129,AQ147)</f>
        <v>3145753.5300000003</v>
      </c>
      <c r="AR109" s="151">
        <f t="shared" si="161"/>
        <v>2495400</v>
      </c>
      <c r="AS109" s="151">
        <f t="shared" si="161"/>
        <v>0</v>
      </c>
      <c r="AT109" s="151">
        <f t="shared" si="161"/>
        <v>5641153.5300000003</v>
      </c>
      <c r="AU109" s="151">
        <f t="shared" si="161"/>
        <v>3042518.4299999997</v>
      </c>
      <c r="AV109" s="151">
        <f t="shared" si="161"/>
        <v>91200</v>
      </c>
      <c r="AW109" s="151">
        <f t="shared" si="161"/>
        <v>0</v>
      </c>
      <c r="AX109" s="151">
        <f t="shared" si="161"/>
        <v>0</v>
      </c>
      <c r="AY109" s="151">
        <f t="shared" si="161"/>
        <v>0</v>
      </c>
      <c r="AZ109" s="151">
        <f t="shared" si="161"/>
        <v>0</v>
      </c>
      <c r="BA109" s="151">
        <f t="shared" si="161"/>
        <v>0</v>
      </c>
      <c r="BB109" s="151">
        <f t="shared" si="161"/>
        <v>-2507435.1</v>
      </c>
    </row>
    <row r="110" spans="1:54" ht="109.2" outlineLevel="1">
      <c r="A110" s="132"/>
      <c r="B110" s="136"/>
      <c r="C110" s="38"/>
      <c r="D110" s="137"/>
      <c r="E110" s="137"/>
      <c r="F110" s="87"/>
      <c r="G110" s="82"/>
      <c r="H110" s="212" t="s">
        <v>502</v>
      </c>
      <c r="I110" s="138" t="s">
        <v>4</v>
      </c>
      <c r="J110" s="139">
        <v>2</v>
      </c>
      <c r="K110" s="139">
        <v>2</v>
      </c>
      <c r="L110" s="140">
        <f>IF(I110&lt;&gt;0,((VLOOKUP(I110,'1. Standard_Cost'!$B$4:$D$9,2)+VLOOKUP(I110,'1. Standard_Cost'!$B$4:$D$9,3))*J110*K110),"0")</f>
        <v>323000</v>
      </c>
      <c r="M110" s="140">
        <f>L110*'1. Standard_Cost'!$F$4</f>
        <v>53941</v>
      </c>
      <c r="N110" s="141"/>
      <c r="O110" s="141"/>
      <c r="P110" s="141"/>
      <c r="Q110" s="141"/>
      <c r="R110" s="142">
        <f>'1. Standard_Cost'!$B$13*N110*P110</f>
        <v>0</v>
      </c>
      <c r="S110" s="142">
        <f>N110*O110*P110*'1. Standard_Cost'!$C$13</f>
        <v>0</v>
      </c>
      <c r="T110" s="142">
        <f>N110*P110*Q110*'1. Standard_Cost'!$D$13</f>
        <v>0</v>
      </c>
      <c r="U110" s="142">
        <f>N110*O110*'1. Standard_Cost'!$E$13</f>
        <v>0</v>
      </c>
      <c r="V110" s="141"/>
      <c r="W110" s="141"/>
      <c r="X110" s="141"/>
      <c r="Y110" s="142">
        <f>+V110*((X110*'1. Standard_Cost'!$B$17)+(W110*X110*'1. Standard_Cost'!$C$17))</f>
        <v>0</v>
      </c>
      <c r="Z110" s="141"/>
      <c r="AA110" s="141"/>
      <c r="AB110" s="142">
        <f>+Z110*'1. Standard_Cost'!$B$21+AA110*'1. Standard_Cost'!$C$21</f>
        <v>0</v>
      </c>
      <c r="AC110" s="143">
        <f>30*1500</f>
        <v>45000</v>
      </c>
      <c r="AD110" s="144"/>
      <c r="AE110" s="142">
        <f>SUM(AD110,AC110,AB110,Y110,U110,T110,S110,R110)*'1. Standard_Cost'!$B$29</f>
        <v>9000</v>
      </c>
      <c r="AF110" s="142">
        <f t="shared" ref="AF110:AF114" si="162">SUM(AE110,AD110,AC110,AB110,Y110,U110,T110,S110,R110)</f>
        <v>54000</v>
      </c>
      <c r="AG110" s="141"/>
      <c r="AH110" s="141"/>
      <c r="AI110" s="141"/>
      <c r="AJ110" s="145"/>
      <c r="AK110" s="145"/>
      <c r="AL110" s="145"/>
      <c r="AM110" s="142">
        <f>AG110*'1. Standard_Cost'!$B$25+'Incremental_Cost Year 7'!AH110*'1. Standard_Cost'!$C$25+'Incremental_Cost Year 7'!AI110*'1. Standard_Cost'!$D$25+'Incremental_Cost Year 7'!AJ110+'Incremental_Cost Year 7'!AL110+AK110</f>
        <v>0</v>
      </c>
      <c r="AN110" s="142">
        <f>AM110*'1. Standard_Cost'!$C$29</f>
        <v>0</v>
      </c>
      <c r="AO110" s="160"/>
      <c r="AQ110" s="20">
        <f t="shared" ref="AQ110:AQ114" si="163">L110+M110</f>
        <v>376941</v>
      </c>
      <c r="AR110" s="20">
        <f t="shared" ref="AR110:AR114" si="164">AF110</f>
        <v>54000</v>
      </c>
      <c r="AS110" s="20">
        <f t="shared" ref="AS110:AS114" si="165">AM110+AN110</f>
        <v>0</v>
      </c>
      <c r="AT110" s="20">
        <f t="shared" ref="AT110:AT114" si="166">SUM(AQ110,AR110,AS110)</f>
        <v>430941</v>
      </c>
      <c r="AU110" s="24">
        <f>AT110</f>
        <v>430941</v>
      </c>
      <c r="AV110" s="24"/>
      <c r="AW110" s="24"/>
      <c r="AX110" s="24"/>
      <c r="AY110" s="24"/>
      <c r="AZ110" s="24"/>
      <c r="BA110" s="24"/>
      <c r="BB110" s="25">
        <f t="shared" ref="BB110:BB114" si="167">SUM(AU110:BA110)-AT110</f>
        <v>0</v>
      </c>
    </row>
    <row r="111" spans="1:54" ht="31.2" outlineLevel="2">
      <c r="A111" s="132"/>
      <c r="B111" s="136"/>
      <c r="C111" s="38"/>
      <c r="D111" s="191"/>
      <c r="E111" s="191"/>
      <c r="F111" s="86"/>
      <c r="G111" s="157"/>
      <c r="H111" s="213" t="s">
        <v>503</v>
      </c>
      <c r="I111" s="138" t="s">
        <v>4</v>
      </c>
      <c r="J111" s="139">
        <v>0.18</v>
      </c>
      <c r="K111" s="139">
        <v>2</v>
      </c>
      <c r="L111" s="140">
        <f>IF(I111&lt;&gt;0,((VLOOKUP(I111,'1. Standard_Cost'!$B$4:$D$9,2)+VLOOKUP(I111,'1. Standard_Cost'!$B$4:$D$9,3))*J111*K111),"0")</f>
        <v>29070</v>
      </c>
      <c r="M111" s="140">
        <f>L111*'1. Standard_Cost'!$F$4</f>
        <v>4854.6900000000005</v>
      </c>
      <c r="N111" s="141"/>
      <c r="O111" s="141"/>
      <c r="P111" s="141"/>
      <c r="Q111" s="141"/>
      <c r="R111" s="142">
        <f>'1. Standard_Cost'!$B$13*N111*P111</f>
        <v>0</v>
      </c>
      <c r="S111" s="142">
        <f>N111*O111*P111*'1. Standard_Cost'!$C$13</f>
        <v>0</v>
      </c>
      <c r="T111" s="142">
        <f>N111*P111*Q111*'1. Standard_Cost'!$D$13</f>
        <v>0</v>
      </c>
      <c r="U111" s="142">
        <f>N111*O111*'1. Standard_Cost'!$E$13</f>
        <v>0</v>
      </c>
      <c r="V111" s="141"/>
      <c r="W111" s="141"/>
      <c r="X111" s="141"/>
      <c r="Y111" s="142">
        <f>+V111*((X111*'1. Standard_Cost'!$B$17)+(W111*X111*'1. Standard_Cost'!$C$17))</f>
        <v>0</v>
      </c>
      <c r="Z111" s="141"/>
      <c r="AA111" s="141"/>
      <c r="AB111" s="142">
        <f>+Z111*'1. Standard_Cost'!$B$21+AA111*'1. Standard_Cost'!$C$21</f>
        <v>0</v>
      </c>
      <c r="AC111" s="143"/>
      <c r="AD111" s="144"/>
      <c r="AE111" s="142">
        <f>SUM(AD111,AC111,AB111,Y111,U111,T111,S111,R111)*'1. Standard_Cost'!$B$29</f>
        <v>0</v>
      </c>
      <c r="AF111" s="142">
        <f t="shared" si="162"/>
        <v>0</v>
      </c>
      <c r="AG111" s="141"/>
      <c r="AH111" s="141"/>
      <c r="AI111" s="141"/>
      <c r="AJ111" s="145"/>
      <c r="AK111" s="145"/>
      <c r="AL111" s="145"/>
      <c r="AM111" s="142">
        <f>AG111*'1. Standard_Cost'!$B$25+'Incremental_Cost Year 7'!AH111*'1. Standard_Cost'!$C$25+'Incremental_Cost Year 7'!AI111*'1. Standard_Cost'!$D$25+'Incremental_Cost Year 7'!AJ111+'Incremental_Cost Year 7'!AL111+AK111</f>
        <v>0</v>
      </c>
      <c r="AN111" s="142">
        <f>AM111*'1. Standard_Cost'!$C$29</f>
        <v>0</v>
      </c>
      <c r="AO111" s="160"/>
      <c r="AQ111" s="20">
        <f t="shared" si="163"/>
        <v>33924.69</v>
      </c>
      <c r="AR111" s="20">
        <f t="shared" si="164"/>
        <v>0</v>
      </c>
      <c r="AS111" s="20">
        <f t="shared" si="165"/>
        <v>0</v>
      </c>
      <c r="AT111" s="20">
        <f t="shared" si="166"/>
        <v>33924.69</v>
      </c>
      <c r="AU111" s="24">
        <f>AT111</f>
        <v>33924.69</v>
      </c>
      <c r="AV111" s="24"/>
      <c r="AW111" s="24"/>
      <c r="AX111" s="24"/>
      <c r="AY111" s="24"/>
      <c r="AZ111" s="24"/>
      <c r="BA111" s="24"/>
      <c r="BB111" s="25">
        <f t="shared" si="167"/>
        <v>0</v>
      </c>
    </row>
    <row r="112" spans="1:54" ht="93.6" outlineLevel="2">
      <c r="A112" s="132"/>
      <c r="B112" s="136"/>
      <c r="C112" s="38"/>
      <c r="D112" s="84"/>
      <c r="E112" s="84"/>
      <c r="F112" s="84"/>
      <c r="G112" s="83"/>
      <c r="H112" s="209" t="s">
        <v>507</v>
      </c>
      <c r="I112" s="138" t="s">
        <v>4</v>
      </c>
      <c r="J112" s="139">
        <v>2</v>
      </c>
      <c r="K112" s="139">
        <v>1</v>
      </c>
      <c r="L112" s="140">
        <f>IF(I112&lt;&gt;0,((VLOOKUP(I112,'1. Standard_Cost'!$B$4:$D$9,2)+VLOOKUP(I112,'1. Standard_Cost'!$B$4:$D$9,3))*J112*K112),"0")</f>
        <v>161500</v>
      </c>
      <c r="M112" s="140">
        <f>L112*'1. Standard_Cost'!$F$4</f>
        <v>26970.5</v>
      </c>
      <c r="N112" s="141"/>
      <c r="O112" s="141"/>
      <c r="P112" s="141"/>
      <c r="Q112" s="141"/>
      <c r="R112" s="142">
        <f>'1. Standard_Cost'!$B$13*N112*P112</f>
        <v>0</v>
      </c>
      <c r="S112" s="142">
        <f>N112*O112*P112*'1. Standard_Cost'!$C$13</f>
        <v>0</v>
      </c>
      <c r="T112" s="142">
        <f>N112*P112*Q112*'1. Standard_Cost'!$D$13</f>
        <v>0</v>
      </c>
      <c r="U112" s="142">
        <f>N112*O112*'1. Standard_Cost'!$E$13</f>
        <v>0</v>
      </c>
      <c r="V112" s="141"/>
      <c r="W112" s="141"/>
      <c r="X112" s="141"/>
      <c r="Y112" s="142">
        <f>+V112*((X112*'1. Standard_Cost'!$B$17)+(W112*X112*'1. Standard_Cost'!$C$17))</f>
        <v>0</v>
      </c>
      <c r="Z112" s="141"/>
      <c r="AA112" s="141"/>
      <c r="AB112" s="142">
        <f>+Z112*'1. Standard_Cost'!$B$21+AA112*'1. Standard_Cost'!$C$21</f>
        <v>0</v>
      </c>
      <c r="AC112" s="143">
        <f>15*300</f>
        <v>4500</v>
      </c>
      <c r="AD112" s="144"/>
      <c r="AE112" s="142">
        <f>SUM(AD112,AC112,AB112,Y112,U112,T112,S112,R112)*'1. Standard_Cost'!$B$29</f>
        <v>900</v>
      </c>
      <c r="AF112" s="142">
        <f t="shared" si="162"/>
        <v>5400</v>
      </c>
      <c r="AG112" s="141"/>
      <c r="AH112" s="141"/>
      <c r="AI112" s="141"/>
      <c r="AJ112" s="145"/>
      <c r="AK112" s="145"/>
      <c r="AL112" s="145"/>
      <c r="AM112" s="142">
        <f>AG112*'1. Standard_Cost'!$B$25+'Incremental_Cost Year 7'!AH112*'1. Standard_Cost'!$C$25+'Incremental_Cost Year 7'!AI112*'1. Standard_Cost'!$D$25+'Incremental_Cost Year 7'!AJ112+'Incremental_Cost Year 7'!AL112+AK112</f>
        <v>0</v>
      </c>
      <c r="AN112" s="142">
        <f>AM112*'1. Standard_Cost'!$C$29</f>
        <v>0</v>
      </c>
      <c r="AO112" s="160"/>
      <c r="AQ112" s="20">
        <f t="shared" si="163"/>
        <v>188470.5</v>
      </c>
      <c r="AR112" s="20">
        <f t="shared" si="164"/>
        <v>5400</v>
      </c>
      <c r="AS112" s="20">
        <f t="shared" si="165"/>
        <v>0</v>
      </c>
      <c r="AT112" s="20">
        <f t="shared" si="166"/>
        <v>193870.5</v>
      </c>
      <c r="AU112" s="24">
        <f>AT112</f>
        <v>193870.5</v>
      </c>
      <c r="AV112" s="24"/>
      <c r="AW112" s="24"/>
      <c r="AX112" s="24"/>
      <c r="AY112" s="24"/>
      <c r="AZ112" s="24"/>
      <c r="BA112" s="24"/>
      <c r="BB112" s="25">
        <f t="shared" si="167"/>
        <v>0</v>
      </c>
    </row>
    <row r="113" spans="1:54" outlineLevel="2">
      <c r="A113" s="132"/>
      <c r="B113" s="136"/>
      <c r="C113" s="38"/>
      <c r="D113" s="84"/>
      <c r="E113" s="84"/>
      <c r="F113" s="84"/>
      <c r="G113" s="83"/>
      <c r="H113" s="182" t="s">
        <v>504</v>
      </c>
      <c r="I113" s="138" t="s">
        <v>4</v>
      </c>
      <c r="J113" s="139">
        <v>0.18</v>
      </c>
      <c r="K113" s="139">
        <v>1</v>
      </c>
      <c r="L113" s="140">
        <f>IF(I113&lt;&gt;0,((VLOOKUP(I113,'1. Standard_Cost'!$B$4:$D$9,2)+VLOOKUP(I113,'1. Standard_Cost'!$B$4:$D$9,3))*J113*K113),"0")</f>
        <v>14535</v>
      </c>
      <c r="M113" s="140">
        <f>L113*'1. Standard_Cost'!$F$4</f>
        <v>2427.3450000000003</v>
      </c>
      <c r="N113" s="141"/>
      <c r="O113" s="141"/>
      <c r="P113" s="141"/>
      <c r="Q113" s="141"/>
      <c r="R113" s="142">
        <f>'1. Standard_Cost'!$B$13*N113*P113</f>
        <v>0</v>
      </c>
      <c r="S113" s="142">
        <f>N113*O113*P113*'1. Standard_Cost'!$C$13</f>
        <v>0</v>
      </c>
      <c r="T113" s="142">
        <f>N113*P113*Q113*'1. Standard_Cost'!$D$13</f>
        <v>0</v>
      </c>
      <c r="U113" s="142">
        <f>N113*O113*'1. Standard_Cost'!$E$13</f>
        <v>0</v>
      </c>
      <c r="V113" s="141"/>
      <c r="W113" s="141"/>
      <c r="X113" s="141"/>
      <c r="Y113" s="142">
        <f>+V113*((X113*'1. Standard_Cost'!$B$17)+(W113*X113*'1. Standard_Cost'!$C$17))</f>
        <v>0</v>
      </c>
      <c r="Z113" s="141"/>
      <c r="AA113" s="141"/>
      <c r="AB113" s="142">
        <f>+Z113*'1. Standard_Cost'!$B$21+AA113*'1. Standard_Cost'!$C$21</f>
        <v>0</v>
      </c>
      <c r="AC113" s="143"/>
      <c r="AD113" s="144"/>
      <c r="AE113" s="142">
        <f>SUM(AD113,AC113,AB113,Y113,U113,T113,S113,R113)*'1. Standard_Cost'!$B$29</f>
        <v>0</v>
      </c>
      <c r="AF113" s="142">
        <f t="shared" si="162"/>
        <v>0</v>
      </c>
      <c r="AG113" s="141"/>
      <c r="AH113" s="141"/>
      <c r="AI113" s="141"/>
      <c r="AJ113" s="145"/>
      <c r="AK113" s="145"/>
      <c r="AL113" s="145"/>
      <c r="AM113" s="142">
        <f>AG113*'1. Standard_Cost'!$B$25+'Incremental_Cost Year 7'!AH113*'1. Standard_Cost'!$C$25+'Incremental_Cost Year 7'!AI113*'1. Standard_Cost'!$D$25+'Incremental_Cost Year 7'!AJ113+'Incremental_Cost Year 7'!AL113+AK113</f>
        <v>0</v>
      </c>
      <c r="AN113" s="142">
        <f>AM113*'1. Standard_Cost'!$C$29</f>
        <v>0</v>
      </c>
      <c r="AO113" s="160"/>
      <c r="AQ113" s="20">
        <f t="shared" si="163"/>
        <v>16962.345000000001</v>
      </c>
      <c r="AR113" s="20">
        <f t="shared" si="164"/>
        <v>0</v>
      </c>
      <c r="AS113" s="20">
        <f t="shared" si="165"/>
        <v>0</v>
      </c>
      <c r="AT113" s="20">
        <f t="shared" si="166"/>
        <v>16962.345000000001</v>
      </c>
      <c r="AU113" s="24">
        <f>AT113</f>
        <v>16962.345000000001</v>
      </c>
      <c r="AV113" s="24"/>
      <c r="AW113" s="24"/>
      <c r="AX113" s="24"/>
      <c r="AY113" s="24"/>
      <c r="AZ113" s="24"/>
      <c r="BA113" s="24"/>
      <c r="BB113" s="25">
        <f t="shared" si="167"/>
        <v>0</v>
      </c>
    </row>
    <row r="114" spans="1:54" outlineLevel="2">
      <c r="A114" s="132"/>
      <c r="B114" s="136"/>
      <c r="C114" s="38"/>
      <c r="D114" s="84"/>
      <c r="E114" s="84"/>
      <c r="F114" s="84"/>
      <c r="G114" s="83"/>
      <c r="H114" s="210" t="s">
        <v>180</v>
      </c>
      <c r="I114" s="138"/>
      <c r="J114" s="139"/>
      <c r="K114" s="139"/>
      <c r="L114" s="140" t="str">
        <f>IF(I114&lt;&gt;0,((VLOOKUP(I114,'1. Standard_Cost'!$B$4:$D$9,2)+VLOOKUP(I114,'1. Standard_Cost'!$B$4:$D$9,3))*J114*K114),"0")</f>
        <v>0</v>
      </c>
      <c r="M114" s="140">
        <f>L114*'1. Standard_Cost'!$F$4</f>
        <v>0</v>
      </c>
      <c r="N114" s="141"/>
      <c r="O114" s="141"/>
      <c r="P114" s="141"/>
      <c r="Q114" s="141"/>
      <c r="R114" s="142">
        <f>'1. Standard_Cost'!$B$13*N114*P114</f>
        <v>0</v>
      </c>
      <c r="S114" s="142">
        <f>N114*O114*P114*'1. Standard_Cost'!$C$13</f>
        <v>0</v>
      </c>
      <c r="T114" s="142">
        <f>N114*P114*Q114*'1. Standard_Cost'!$D$13</f>
        <v>0</v>
      </c>
      <c r="U114" s="142">
        <f>N114*O114*'1. Standard_Cost'!$E$13</f>
        <v>0</v>
      </c>
      <c r="V114" s="141"/>
      <c r="W114" s="141"/>
      <c r="X114" s="141"/>
      <c r="Y114" s="142">
        <f>+V114*((X114*'1. Standard_Cost'!$B$17)+(W114*X114*'1. Standard_Cost'!$C$17))</f>
        <v>0</v>
      </c>
      <c r="Z114" s="141"/>
      <c r="AA114" s="141"/>
      <c r="AB114" s="142">
        <f>+Z114*'1. Standard_Cost'!$B$21+AA114*'1. Standard_Cost'!$C$21</f>
        <v>0</v>
      </c>
      <c r="AC114" s="143"/>
      <c r="AD114" s="144"/>
      <c r="AE114" s="142">
        <f>SUM(AD114,AC114,AB114,Y114,U114,T114,S114,R114)*'1. Standard_Cost'!$B$29</f>
        <v>0</v>
      </c>
      <c r="AF114" s="142">
        <f t="shared" si="162"/>
        <v>0</v>
      </c>
      <c r="AG114" s="141"/>
      <c r="AH114" s="141"/>
      <c r="AI114" s="141"/>
      <c r="AJ114" s="145"/>
      <c r="AK114" s="145"/>
      <c r="AL114" s="145"/>
      <c r="AM114" s="142">
        <f>AG114*'1. Standard_Cost'!$B$25+'Incremental_Cost Year 7'!AH114*'1. Standard_Cost'!$C$25+'Incremental_Cost Year 7'!AI114*'1. Standard_Cost'!$D$25+'Incremental_Cost Year 7'!AJ114+'Incremental_Cost Year 7'!AL114+AK114</f>
        <v>0</v>
      </c>
      <c r="AN114" s="142">
        <f>AM114*'1. Standard_Cost'!$C$29</f>
        <v>0</v>
      </c>
      <c r="AO114" s="160"/>
      <c r="AQ114" s="20">
        <f t="shared" si="163"/>
        <v>0</v>
      </c>
      <c r="AR114" s="20">
        <f t="shared" si="164"/>
        <v>0</v>
      </c>
      <c r="AS114" s="20">
        <f t="shared" si="165"/>
        <v>0</v>
      </c>
      <c r="AT114" s="20">
        <f t="shared" si="166"/>
        <v>0</v>
      </c>
      <c r="AU114" s="24"/>
      <c r="AV114" s="24"/>
      <c r="AW114" s="24"/>
      <c r="AX114" s="24"/>
      <c r="AY114" s="24"/>
      <c r="AZ114" s="24"/>
      <c r="BA114" s="24"/>
      <c r="BB114" s="25">
        <f t="shared" si="167"/>
        <v>0</v>
      </c>
    </row>
    <row r="115" spans="1:54" ht="69" outlineLevel="1">
      <c r="A115" s="132"/>
      <c r="B115" s="136"/>
      <c r="C115" s="38"/>
      <c r="D115" s="86" t="s">
        <v>589</v>
      </c>
      <c r="E115" s="86" t="s">
        <v>421</v>
      </c>
      <c r="F115" s="88" t="s">
        <v>438</v>
      </c>
      <c r="G115" s="89" t="s">
        <v>434</v>
      </c>
      <c r="H115" s="180" t="s">
        <v>239</v>
      </c>
      <c r="I115" s="146"/>
      <c r="J115" s="146"/>
      <c r="K115" s="146"/>
      <c r="L115" s="147">
        <f>SUM(L110:L114)</f>
        <v>528105</v>
      </c>
      <c r="M115" s="147">
        <f>SUM(M110:M114)</f>
        <v>88193.535000000003</v>
      </c>
      <c r="N115" s="146"/>
      <c r="O115" s="146"/>
      <c r="P115" s="146"/>
      <c r="Q115" s="146"/>
      <c r="R115" s="147">
        <f t="shared" ref="R115:U115" si="168">SUM(R110:R114)</f>
        <v>0</v>
      </c>
      <c r="S115" s="147">
        <f t="shared" si="168"/>
        <v>0</v>
      </c>
      <c r="T115" s="147">
        <f t="shared" si="168"/>
        <v>0</v>
      </c>
      <c r="U115" s="147">
        <f t="shared" si="168"/>
        <v>0</v>
      </c>
      <c r="V115" s="146"/>
      <c r="W115" s="146"/>
      <c r="X115" s="146"/>
      <c r="Y115" s="147">
        <f>SUM(Y110:Y114)</f>
        <v>0</v>
      </c>
      <c r="Z115" s="147">
        <f>SUM(Z110:Z114)</f>
        <v>0</v>
      </c>
      <c r="AA115" s="146"/>
      <c r="AB115" s="147">
        <f>SUM(AB110:AB114)</f>
        <v>0</v>
      </c>
      <c r="AC115" s="147">
        <f t="shared" ref="AC115:AF115" si="169">SUM(AC110:AC114)</f>
        <v>49500</v>
      </c>
      <c r="AD115" s="147">
        <f t="shared" si="169"/>
        <v>0</v>
      </c>
      <c r="AE115" s="147">
        <f t="shared" si="169"/>
        <v>9900</v>
      </c>
      <c r="AF115" s="147">
        <f t="shared" si="169"/>
        <v>59400</v>
      </c>
      <c r="AG115" s="146"/>
      <c r="AH115" s="146"/>
      <c r="AI115" s="146"/>
      <c r="AJ115" s="147">
        <f t="shared" ref="AJ115:AN115" si="170">SUM(AJ110:AJ114)</f>
        <v>0</v>
      </c>
      <c r="AK115" s="147">
        <f t="shared" si="170"/>
        <v>0</v>
      </c>
      <c r="AL115" s="147">
        <f t="shared" si="170"/>
        <v>0</v>
      </c>
      <c r="AM115" s="147">
        <f t="shared" si="170"/>
        <v>0</v>
      </c>
      <c r="AN115" s="147">
        <f t="shared" si="170"/>
        <v>0</v>
      </c>
      <c r="AO115" s="166"/>
      <c r="AP115" s="32"/>
      <c r="AQ115" s="147">
        <f>SUM(AQ110:AQ114)</f>
        <v>616298.53499999992</v>
      </c>
      <c r="AR115" s="147">
        <f t="shared" ref="AR115:BB115" si="171">SUM(AR110:AR114)</f>
        <v>59400</v>
      </c>
      <c r="AS115" s="147">
        <f t="shared" si="171"/>
        <v>0</v>
      </c>
      <c r="AT115" s="147">
        <f t="shared" si="171"/>
        <v>675698.53499999992</v>
      </c>
      <c r="AU115" s="147">
        <f t="shared" si="171"/>
        <v>675698.53499999992</v>
      </c>
      <c r="AV115" s="147">
        <f t="shared" si="171"/>
        <v>0</v>
      </c>
      <c r="AW115" s="147">
        <f t="shared" si="171"/>
        <v>0</v>
      </c>
      <c r="AX115" s="147">
        <f t="shared" si="171"/>
        <v>0</v>
      </c>
      <c r="AY115" s="147">
        <f t="shared" si="171"/>
        <v>0</v>
      </c>
      <c r="AZ115" s="147">
        <f t="shared" si="171"/>
        <v>0</v>
      </c>
      <c r="BA115" s="147">
        <f t="shared" si="171"/>
        <v>0</v>
      </c>
      <c r="BB115" s="147">
        <f t="shared" si="171"/>
        <v>0</v>
      </c>
    </row>
    <row r="116" spans="1:54" ht="93.6" outlineLevel="2">
      <c r="A116" s="132"/>
      <c r="B116" s="136"/>
      <c r="C116" s="38"/>
      <c r="D116" s="137"/>
      <c r="E116" s="137"/>
      <c r="F116" s="87"/>
      <c r="G116" s="82"/>
      <c r="H116" s="209" t="s">
        <v>505</v>
      </c>
      <c r="I116" s="138" t="s">
        <v>5</v>
      </c>
      <c r="J116" s="139">
        <v>2</v>
      </c>
      <c r="K116" s="139">
        <v>11</v>
      </c>
      <c r="L116" s="140">
        <f>IF(I116&lt;&gt;0,((VLOOKUP(I116,'1. Standard_Cost'!$B$4:$D$9,2)+VLOOKUP(I116,'1. Standard_Cost'!$B$4:$D$9,3))*J116*K116),"0")</f>
        <v>1555400</v>
      </c>
      <c r="M116" s="140">
        <f>L116*'1. Standard_Cost'!$F$4</f>
        <v>259751.80000000002</v>
      </c>
      <c r="N116" s="141"/>
      <c r="O116" s="141"/>
      <c r="P116" s="141"/>
      <c r="Q116" s="141"/>
      <c r="R116" s="142">
        <f>'1. Standard_Cost'!$B$13*N116*P116</f>
        <v>0</v>
      </c>
      <c r="S116" s="142">
        <f>N116*O116*P116*'1. Standard_Cost'!$C$13</f>
        <v>0</v>
      </c>
      <c r="T116" s="142">
        <f>N116*P116*Q116*'1. Standard_Cost'!$D$13</f>
        <v>0</v>
      </c>
      <c r="U116" s="142">
        <f>N116*O116*'1. Standard_Cost'!$E$13</f>
        <v>0</v>
      </c>
      <c r="V116" s="141"/>
      <c r="W116" s="141"/>
      <c r="X116" s="141"/>
      <c r="Y116" s="142">
        <f>+V116*((X116*'1. Standard_Cost'!$B$17)+(W116*X116*'1. Standard_Cost'!$C$17))</f>
        <v>0</v>
      </c>
      <c r="Z116" s="141"/>
      <c r="AA116" s="141"/>
      <c r="AB116" s="142">
        <f>+Z116*'1. Standard_Cost'!$B$21+AA116*'1. Standard_Cost'!$C$21</f>
        <v>0</v>
      </c>
      <c r="AC116" s="143"/>
      <c r="AD116" s="144"/>
      <c r="AE116" s="142">
        <f>SUM(AD116,AC116,AB116,Y116,U116,T116,S116,R116)*'1. Standard_Cost'!$B$29</f>
        <v>0</v>
      </c>
      <c r="AF116" s="142">
        <f t="shared" ref="AF116:AF119" si="172">SUM(AE116,AD116,AC116,AB116,Y116,U116,T116,S116,R116)</f>
        <v>0</v>
      </c>
      <c r="AG116" s="141"/>
      <c r="AH116" s="141"/>
      <c r="AI116" s="141"/>
      <c r="AJ116" s="145"/>
      <c r="AK116" s="145"/>
      <c r="AL116" s="145"/>
      <c r="AM116" s="142">
        <f>AG116*'1. Standard_Cost'!$B$25+'Incremental_Cost Year 7'!AH116*'1. Standard_Cost'!$C$25+'Incremental_Cost Year 7'!AI116*'1. Standard_Cost'!$D$25+'Incremental_Cost Year 7'!AJ116+'Incremental_Cost Year 7'!AL116+AK116</f>
        <v>0</v>
      </c>
      <c r="AN116" s="142">
        <f>AM116*'1. Standard_Cost'!$C$29</f>
        <v>0</v>
      </c>
      <c r="AO116" s="160"/>
      <c r="AQ116" s="20">
        <f t="shared" ref="AQ116:AQ119" si="173">L116+M116</f>
        <v>1815151.8</v>
      </c>
      <c r="AR116" s="20">
        <f t="shared" ref="AR116:AR119" si="174">AF116</f>
        <v>0</v>
      </c>
      <c r="AS116" s="20">
        <f t="shared" ref="AS116:AS119" si="175">AM116+AN116</f>
        <v>0</v>
      </c>
      <c r="AT116" s="20">
        <f t="shared" ref="AT116:AT119" si="176">SUM(AQ116,AR116,AS116)</f>
        <v>1815151.8</v>
      </c>
      <c r="AU116" s="24">
        <f>AT116</f>
        <v>1815151.8</v>
      </c>
      <c r="AV116" s="24"/>
      <c r="AW116" s="24"/>
      <c r="AX116" s="24"/>
      <c r="AY116" s="24"/>
      <c r="AZ116" s="24"/>
      <c r="BA116" s="24"/>
      <c r="BB116" s="25">
        <f t="shared" ref="BB116:BB119" si="177">SUM(AU116:BA116)-AT116</f>
        <v>0</v>
      </c>
    </row>
    <row r="117" spans="1:54" ht="109.2" outlineLevel="2">
      <c r="A117" s="132"/>
      <c r="B117" s="136"/>
      <c r="C117" s="38"/>
      <c r="D117" s="84"/>
      <c r="E117" s="84"/>
      <c r="F117" s="84"/>
      <c r="G117" s="83"/>
      <c r="H117" s="209" t="s">
        <v>599</v>
      </c>
      <c r="I117" s="138"/>
      <c r="J117" s="139"/>
      <c r="K117" s="139"/>
      <c r="L117" s="140" t="str">
        <f>IF(I117&lt;&gt;0,((VLOOKUP(I117,'1. Standard_Cost'!$B$4:$D$9,2)+VLOOKUP(I117,'1. Standard_Cost'!$B$4:$D$9,3))*J117*K117),"0")</f>
        <v>0</v>
      </c>
      <c r="M117" s="140">
        <f>L117*'1. Standard_Cost'!$F$4</f>
        <v>0</v>
      </c>
      <c r="N117" s="141">
        <v>12</v>
      </c>
      <c r="O117" s="141">
        <v>1</v>
      </c>
      <c r="P117" s="141">
        <v>15</v>
      </c>
      <c r="Q117" s="141"/>
      <c r="R117" s="142">
        <f>'1. Standard_Cost'!$B$13*N117*P117</f>
        <v>360000</v>
      </c>
      <c r="S117" s="142">
        <f>N117*O117*P117*'1. Standard_Cost'!$C$13</f>
        <v>270000</v>
      </c>
      <c r="T117" s="142">
        <f>N117*P117*Q117*'1. Standard_Cost'!$D$13</f>
        <v>0</v>
      </c>
      <c r="U117" s="142">
        <f>N117*O117*'1. Standard_Cost'!$F$13</f>
        <v>0</v>
      </c>
      <c r="V117" s="141"/>
      <c r="W117" s="141"/>
      <c r="X117" s="141"/>
      <c r="Y117" s="142">
        <f>+V117*((X117*'1. Standard_Cost'!$B$17)+(W117*X117*'1. Standard_Cost'!$C$17))</f>
        <v>0</v>
      </c>
      <c r="Z117" s="141"/>
      <c r="AA117" s="141">
        <v>10</v>
      </c>
      <c r="AB117" s="142">
        <f>+Z117*'1. Standard_Cost'!$B$21+AA117*'1. Standard_Cost'!$C$21</f>
        <v>190000</v>
      </c>
      <c r="AC117" s="143"/>
      <c r="AD117" s="144"/>
      <c r="AE117" s="142">
        <f>SUM(AD117,AC117,AB117,Y117,U117,T117,S117,R117)*'1. Standard_Cost'!$B$29</f>
        <v>164000</v>
      </c>
      <c r="AF117" s="142">
        <f t="shared" si="172"/>
        <v>984000</v>
      </c>
      <c r="AG117" s="141"/>
      <c r="AH117" s="141"/>
      <c r="AI117" s="141"/>
      <c r="AJ117" s="145"/>
      <c r="AK117" s="145"/>
      <c r="AL117" s="145"/>
      <c r="AM117" s="142">
        <f>AG117*'1. Standard_Cost'!$B$25+'Incremental_Cost Year 7'!AH117*'1. Standard_Cost'!$C$25+'Incremental_Cost Year 7'!AI117*'1. Standard_Cost'!$D$25+'Incremental_Cost Year 7'!AJ117+'Incremental_Cost Year 7'!AL117+AK117</f>
        <v>0</v>
      </c>
      <c r="AN117" s="142">
        <f>AM117*'1. Standard_Cost'!$C$29</f>
        <v>0</v>
      </c>
      <c r="AO117" s="160"/>
      <c r="AQ117" s="20">
        <f t="shared" si="173"/>
        <v>0</v>
      </c>
      <c r="AR117" s="20">
        <f t="shared" si="174"/>
        <v>984000</v>
      </c>
      <c r="AS117" s="20">
        <f t="shared" si="175"/>
        <v>0</v>
      </c>
      <c r="AT117" s="20">
        <f t="shared" si="176"/>
        <v>984000</v>
      </c>
      <c r="AU117" s="24"/>
      <c r="AV117" s="24">
        <v>0</v>
      </c>
      <c r="AW117" s="24"/>
      <c r="AX117" s="24"/>
      <c r="AY117" s="24"/>
      <c r="AZ117" s="24"/>
      <c r="BA117" s="24"/>
      <c r="BB117" s="25">
        <f t="shared" si="177"/>
        <v>-984000</v>
      </c>
    </row>
    <row r="118" spans="1:54" outlineLevel="2">
      <c r="A118" s="132"/>
      <c r="B118" s="136"/>
      <c r="C118" s="231"/>
      <c r="D118" s="84"/>
      <c r="E118" s="84"/>
      <c r="F118" s="84"/>
      <c r="G118" s="83"/>
      <c r="H118" s="182" t="s">
        <v>506</v>
      </c>
      <c r="I118" s="138"/>
      <c r="J118" s="139"/>
      <c r="K118" s="139"/>
      <c r="L118" s="140" t="str">
        <f>IF(I118&lt;&gt;0,((VLOOKUP(I118,'1. Standard_Cost'!$B$4:$D$9,2)+VLOOKUP(I118,'1. Standard_Cost'!$B$4:$D$9,3))*J118*K118),"0")</f>
        <v>0</v>
      </c>
      <c r="M118" s="140">
        <f>L118*'1. Standard_Cost'!$F$4</f>
        <v>0</v>
      </c>
      <c r="N118" s="141"/>
      <c r="O118" s="141"/>
      <c r="P118" s="141"/>
      <c r="Q118" s="141"/>
      <c r="R118" s="142">
        <f>'1. Standard_Cost'!$B$13*N118*P118</f>
        <v>0</v>
      </c>
      <c r="S118" s="142">
        <f>N118*O118*P118*'1. Standard_Cost'!$C$13</f>
        <v>0</v>
      </c>
      <c r="T118" s="142">
        <f>N118*P118*Q118*'1. Standard_Cost'!$D$13</f>
        <v>0</v>
      </c>
      <c r="U118" s="142">
        <f>N118*O118*'1. Standard_Cost'!$E$13</f>
        <v>0</v>
      </c>
      <c r="V118" s="141"/>
      <c r="W118" s="141"/>
      <c r="X118" s="141"/>
      <c r="Y118" s="142">
        <f>+V118*((X118*'1. Standard_Cost'!$B$17)+(W118*X118*'1. Standard_Cost'!$C$17))</f>
        <v>0</v>
      </c>
      <c r="Z118" s="141"/>
      <c r="AA118" s="141">
        <v>12</v>
      </c>
      <c r="AB118" s="142">
        <f>+Z118*'1. Standard_Cost'!$B$21+AA118*'1. Standard_Cost'!$C$21</f>
        <v>228000</v>
      </c>
      <c r="AC118" s="143"/>
      <c r="AD118" s="144"/>
      <c r="AE118" s="142">
        <f>SUM(AD118,AC118,AB118,Y118,U118,T118,S118,R118)*'1. Standard_Cost'!$B$29</f>
        <v>45600</v>
      </c>
      <c r="AF118" s="142">
        <f t="shared" si="172"/>
        <v>273600</v>
      </c>
      <c r="AG118" s="141"/>
      <c r="AH118" s="141"/>
      <c r="AI118" s="141"/>
      <c r="AJ118" s="145"/>
      <c r="AK118" s="145"/>
      <c r="AL118" s="145"/>
      <c r="AM118" s="142">
        <f>AG118*'1. Standard_Cost'!$B$25+'Incremental_Cost Year 7'!AH118*'1. Standard_Cost'!$C$25+'Incremental_Cost Year 7'!AI118*'1. Standard_Cost'!$D$25+'Incremental_Cost Year 7'!AJ118+'Incremental_Cost Year 7'!AL118+AK118</f>
        <v>0</v>
      </c>
      <c r="AN118" s="142">
        <f>AM118*'1. Standard_Cost'!$C$29</f>
        <v>0</v>
      </c>
      <c r="AO118" s="160"/>
      <c r="AQ118" s="20">
        <f t="shared" si="173"/>
        <v>0</v>
      </c>
      <c r="AR118" s="20">
        <f t="shared" si="174"/>
        <v>273600</v>
      </c>
      <c r="AS118" s="20">
        <f t="shared" si="175"/>
        <v>0</v>
      </c>
      <c r="AT118" s="20">
        <f t="shared" si="176"/>
        <v>273600</v>
      </c>
      <c r="AU118" s="24"/>
      <c r="AV118" s="24"/>
      <c r="AW118" s="24"/>
      <c r="AX118" s="24"/>
      <c r="AY118" s="24"/>
      <c r="AZ118" s="24"/>
      <c r="BA118" s="24"/>
      <c r="BB118" s="25">
        <f t="shared" si="177"/>
        <v>-273600</v>
      </c>
    </row>
    <row r="119" spans="1:54" outlineLevel="2">
      <c r="A119" s="132"/>
      <c r="B119" s="136"/>
      <c r="C119" s="232"/>
      <c r="D119" s="84"/>
      <c r="E119" s="84"/>
      <c r="F119" s="84"/>
      <c r="G119" s="83"/>
      <c r="H119" s="210" t="s">
        <v>180</v>
      </c>
      <c r="I119" s="138"/>
      <c r="J119" s="139"/>
      <c r="K119" s="139"/>
      <c r="L119" s="140" t="str">
        <f>IF(I119&lt;&gt;0,((VLOOKUP(I119,'1. Standard_Cost'!$B$4:$D$9,2)+VLOOKUP(I119,'1. Standard_Cost'!$B$4:$D$9,3))*J119*K119),"0")</f>
        <v>0</v>
      </c>
      <c r="M119" s="140">
        <f>L119*'1. Standard_Cost'!$F$4</f>
        <v>0</v>
      </c>
      <c r="N119" s="141"/>
      <c r="O119" s="141"/>
      <c r="P119" s="141"/>
      <c r="Q119" s="141"/>
      <c r="R119" s="142">
        <f>'1. Standard_Cost'!$B$13*N119*P119</f>
        <v>0</v>
      </c>
      <c r="S119" s="142">
        <f>N119*O119*P119*'1. Standard_Cost'!$C$13</f>
        <v>0</v>
      </c>
      <c r="T119" s="142">
        <f>N119*P119*Q119*'1. Standard_Cost'!$D$13</f>
        <v>0</v>
      </c>
      <c r="U119" s="142">
        <f>N119*O119*'1. Standard_Cost'!$E$13</f>
        <v>0</v>
      </c>
      <c r="V119" s="141"/>
      <c r="W119" s="141"/>
      <c r="X119" s="141"/>
      <c r="Y119" s="142">
        <f>+V119*((X119*'1. Standard_Cost'!$B$17)+(W119*X119*'1. Standard_Cost'!$C$17))</f>
        <v>0</v>
      </c>
      <c r="Z119" s="141"/>
      <c r="AA119" s="141"/>
      <c r="AB119" s="142">
        <f>+Z119*'1. Standard_Cost'!$B$21+AA119*'1. Standard_Cost'!$C$21</f>
        <v>0</v>
      </c>
      <c r="AC119" s="143"/>
      <c r="AD119" s="144"/>
      <c r="AE119" s="142">
        <f>SUM(AD119,AC119,AB119,Y119,U119,T119,S119,R119)*'1. Standard_Cost'!$B$29</f>
        <v>0</v>
      </c>
      <c r="AF119" s="142">
        <f t="shared" si="172"/>
        <v>0</v>
      </c>
      <c r="AG119" s="141"/>
      <c r="AH119" s="141"/>
      <c r="AI119" s="141"/>
      <c r="AJ119" s="145"/>
      <c r="AK119" s="145"/>
      <c r="AL119" s="145"/>
      <c r="AM119" s="142">
        <f>AG119*'1. Standard_Cost'!$B$25+'Incremental_Cost Year 7'!AH119*'1. Standard_Cost'!$C$25+'Incremental_Cost Year 7'!AI119*'1. Standard_Cost'!$D$25+'Incremental_Cost Year 7'!AJ119+'Incremental_Cost Year 7'!AL119+AK119</f>
        <v>0</v>
      </c>
      <c r="AN119" s="142">
        <f>AM119*'1. Standard_Cost'!$C$29</f>
        <v>0</v>
      </c>
      <c r="AO119" s="160"/>
      <c r="AQ119" s="20">
        <f t="shared" si="173"/>
        <v>0</v>
      </c>
      <c r="AR119" s="20">
        <f t="shared" si="174"/>
        <v>0</v>
      </c>
      <c r="AS119" s="20">
        <f t="shared" si="175"/>
        <v>0</v>
      </c>
      <c r="AT119" s="20">
        <f t="shared" si="176"/>
        <v>0</v>
      </c>
      <c r="AU119" s="24"/>
      <c r="AV119" s="24"/>
      <c r="AW119" s="24"/>
      <c r="AX119" s="24"/>
      <c r="AY119" s="24"/>
      <c r="AZ119" s="24"/>
      <c r="BA119" s="24"/>
      <c r="BB119" s="25">
        <f t="shared" si="177"/>
        <v>0</v>
      </c>
    </row>
    <row r="120" spans="1:54" ht="69" outlineLevel="1">
      <c r="A120" s="132"/>
      <c r="B120" s="136"/>
      <c r="C120" s="232"/>
      <c r="D120" s="86" t="s">
        <v>590</v>
      </c>
      <c r="E120" s="86" t="s">
        <v>422</v>
      </c>
      <c r="F120" s="88" t="s">
        <v>438</v>
      </c>
      <c r="G120" s="89" t="s">
        <v>434</v>
      </c>
      <c r="H120" s="180" t="s">
        <v>238</v>
      </c>
      <c r="I120" s="146"/>
      <c r="J120" s="146"/>
      <c r="K120" s="146"/>
      <c r="L120" s="147">
        <f>SUM(L116:L119)</f>
        <v>1555400</v>
      </c>
      <c r="M120" s="147">
        <f>SUM(M116:M119)</f>
        <v>259751.80000000002</v>
      </c>
      <c r="N120" s="146"/>
      <c r="O120" s="146"/>
      <c r="P120" s="146"/>
      <c r="Q120" s="146"/>
      <c r="R120" s="147">
        <f t="shared" ref="R120:U120" si="178">SUM(R116:R119)</f>
        <v>360000</v>
      </c>
      <c r="S120" s="147">
        <f t="shared" si="178"/>
        <v>270000</v>
      </c>
      <c r="T120" s="147">
        <f t="shared" si="178"/>
        <v>0</v>
      </c>
      <c r="U120" s="147">
        <f t="shared" si="178"/>
        <v>0</v>
      </c>
      <c r="V120" s="146"/>
      <c r="W120" s="146"/>
      <c r="X120" s="146"/>
      <c r="Y120" s="147">
        <f>SUM(Y116:Y119)</f>
        <v>0</v>
      </c>
      <c r="Z120" s="146"/>
      <c r="AA120" s="146"/>
      <c r="AB120" s="147">
        <f t="shared" ref="AB120:AF120" si="179">SUM(AB116:AB119)</f>
        <v>418000</v>
      </c>
      <c r="AC120" s="147">
        <f t="shared" si="179"/>
        <v>0</v>
      </c>
      <c r="AD120" s="147">
        <f t="shared" si="179"/>
        <v>0</v>
      </c>
      <c r="AE120" s="147">
        <f t="shared" si="179"/>
        <v>209600</v>
      </c>
      <c r="AF120" s="147">
        <f t="shared" si="179"/>
        <v>1257600</v>
      </c>
      <c r="AG120" s="146"/>
      <c r="AH120" s="146"/>
      <c r="AI120" s="146"/>
      <c r="AJ120" s="147">
        <f t="shared" ref="AJ120:AN120" si="180">SUM(AJ116:AJ119)</f>
        <v>0</v>
      </c>
      <c r="AK120" s="147">
        <f t="shared" si="180"/>
        <v>0</v>
      </c>
      <c r="AL120" s="147">
        <f t="shared" si="180"/>
        <v>0</v>
      </c>
      <c r="AM120" s="147">
        <f t="shared" si="180"/>
        <v>0</v>
      </c>
      <c r="AN120" s="147">
        <f t="shared" si="180"/>
        <v>0</v>
      </c>
      <c r="AO120" s="166"/>
      <c r="AP120" s="32"/>
      <c r="AQ120" s="147">
        <f>SUM(AQ116:AQ119)</f>
        <v>1815151.8</v>
      </c>
      <c r="AR120" s="147">
        <f t="shared" ref="AR120:BB120" si="181">SUM(AR116:AR119)</f>
        <v>1257600</v>
      </c>
      <c r="AS120" s="147">
        <f t="shared" si="181"/>
        <v>0</v>
      </c>
      <c r="AT120" s="147">
        <f t="shared" si="181"/>
        <v>3072751.8</v>
      </c>
      <c r="AU120" s="147">
        <f t="shared" si="181"/>
        <v>1815151.8</v>
      </c>
      <c r="AV120" s="147">
        <f t="shared" si="181"/>
        <v>0</v>
      </c>
      <c r="AW120" s="147">
        <f t="shared" si="181"/>
        <v>0</v>
      </c>
      <c r="AX120" s="147">
        <f t="shared" si="181"/>
        <v>0</v>
      </c>
      <c r="AY120" s="147">
        <f t="shared" si="181"/>
        <v>0</v>
      </c>
      <c r="AZ120" s="147">
        <f t="shared" si="181"/>
        <v>0</v>
      </c>
      <c r="BA120" s="147">
        <f t="shared" si="181"/>
        <v>0</v>
      </c>
      <c r="BB120" s="147">
        <f t="shared" si="181"/>
        <v>-1257600</v>
      </c>
    </row>
    <row r="121" spans="1:54" ht="51" customHeight="1" outlineLevel="2">
      <c r="A121" s="132"/>
      <c r="B121" s="136"/>
      <c r="C121" s="232"/>
      <c r="D121" s="137"/>
      <c r="E121" s="137"/>
      <c r="F121" s="87"/>
      <c r="G121" s="82"/>
      <c r="H121" s="209" t="s">
        <v>448</v>
      </c>
      <c r="I121" s="138"/>
      <c r="J121" s="139"/>
      <c r="K121" s="139"/>
      <c r="L121" s="140" t="str">
        <f>IF(I121&lt;&gt;0,((VLOOKUP(I121,'1. Standard_Cost'!$B$4:$D$9,2)+VLOOKUP(I121,'1. Standard_Cost'!$B$4:$D$9,3))*J121*K121),"0")</f>
        <v>0</v>
      </c>
      <c r="M121" s="140">
        <f>L121*'1. Standard_Cost'!$F$4</f>
        <v>0</v>
      </c>
      <c r="N121" s="141"/>
      <c r="O121" s="141"/>
      <c r="P121" s="141"/>
      <c r="Q121" s="141"/>
      <c r="R121" s="142">
        <f>'1. Standard_Cost'!$B$13*N121*P121</f>
        <v>0</v>
      </c>
      <c r="S121" s="142">
        <f>N121*O121*P121*'1. Standard_Cost'!$C$13</f>
        <v>0</v>
      </c>
      <c r="T121" s="142">
        <f>N121*P121*Q121*'1. Standard_Cost'!$D$13</f>
        <v>0</v>
      </c>
      <c r="U121" s="142">
        <f>N121*O121*'1. Standard_Cost'!$E$13</f>
        <v>0</v>
      </c>
      <c r="V121" s="141"/>
      <c r="W121" s="141"/>
      <c r="X121" s="141"/>
      <c r="Y121" s="142">
        <f>+V121*((X121*'1. Standard_Cost'!$B$17)+(W121*X121*'1. Standard_Cost'!$C$17))</f>
        <v>0</v>
      </c>
      <c r="Z121" s="141"/>
      <c r="AA121" s="141"/>
      <c r="AB121" s="142">
        <f>+Z121*'1. Standard_Cost'!$B$21+AA121*'1. Standard_Cost'!$C$21</f>
        <v>0</v>
      </c>
      <c r="AC121" s="143"/>
      <c r="AD121" s="144"/>
      <c r="AE121" s="142">
        <f>SUM(AD121,AC121,AB121,Y121,U121,T121,S121,R121)*'1. Standard_Cost'!$B$29</f>
        <v>0</v>
      </c>
      <c r="AF121" s="142">
        <f t="shared" ref="AF121:AF128" si="182">SUM(AE121,AD121,AC121,AB121,Y121,U121,T121,S121,R121)</f>
        <v>0</v>
      </c>
      <c r="AG121" s="141"/>
      <c r="AH121" s="141"/>
      <c r="AI121" s="141"/>
      <c r="AJ121" s="145"/>
      <c r="AK121" s="145"/>
      <c r="AL121" s="145"/>
      <c r="AM121" s="142">
        <f>AG121*'1. Standard_Cost'!$B$25+'Incremental_Cost Year 7'!AH121*'1. Standard_Cost'!$C$25+'Incremental_Cost Year 7'!AI121*'1. Standard_Cost'!$D$25+'Incremental_Cost Year 7'!AJ121+'Incremental_Cost Year 7'!AL121+AK121</f>
        <v>0</v>
      </c>
      <c r="AN121" s="142">
        <f>AM121*'1. Standard_Cost'!$C$29</f>
        <v>0</v>
      </c>
      <c r="AO121" s="160"/>
      <c r="AQ121" s="20">
        <f t="shared" ref="AQ121:AQ128" si="183">L121+M121</f>
        <v>0</v>
      </c>
      <c r="AR121" s="20">
        <f t="shared" ref="AR121:AR128" si="184">AF121</f>
        <v>0</v>
      </c>
      <c r="AS121" s="20">
        <f t="shared" ref="AS121:AS128" si="185">AM121+AN121</f>
        <v>0</v>
      </c>
      <c r="AT121" s="20">
        <f t="shared" ref="AT121:AT128" si="186">SUM(AQ121,AR121,AS121)</f>
        <v>0</v>
      </c>
      <c r="AU121" s="24"/>
      <c r="AV121" s="24"/>
      <c r="AW121" s="24"/>
      <c r="AX121" s="24"/>
      <c r="AY121" s="24"/>
      <c r="AZ121" s="24"/>
      <c r="BA121" s="24"/>
      <c r="BB121" s="25">
        <f t="shared" ref="BB121:BB128" si="187">SUM(AU121:BA121)-AT121</f>
        <v>0</v>
      </c>
    </row>
    <row r="122" spans="1:54" ht="62.4" outlineLevel="2">
      <c r="A122" s="132"/>
      <c r="B122" s="136"/>
      <c r="C122" s="232"/>
      <c r="D122" s="84"/>
      <c r="E122" s="84"/>
      <c r="F122" s="84"/>
      <c r="G122" s="83"/>
      <c r="H122" s="214" t="s">
        <v>523</v>
      </c>
      <c r="I122" s="138"/>
      <c r="J122" s="139"/>
      <c r="K122" s="139"/>
      <c r="L122" s="140" t="str">
        <f>IF(I122&lt;&gt;0,((VLOOKUP(I122,'1. Standard_Cost'!$B$4:$D$9,2)+VLOOKUP(I122,'1. Standard_Cost'!$B$4:$D$9,3))*J122*K122),"0")</f>
        <v>0</v>
      </c>
      <c r="M122" s="140">
        <f>L122*'1. Standard_Cost'!$F$4</f>
        <v>0</v>
      </c>
      <c r="N122" s="141"/>
      <c r="O122" s="141"/>
      <c r="P122" s="141"/>
      <c r="Q122" s="141"/>
      <c r="R122" s="142">
        <f>'1. Standard_Cost'!$B$13*N122*P122</f>
        <v>0</v>
      </c>
      <c r="S122" s="142">
        <f>N122*O122*P122*'1. Standard_Cost'!$C$13</f>
        <v>0</v>
      </c>
      <c r="T122" s="142">
        <f>N122*P122*Q122*'1. Standard_Cost'!$D$13</f>
        <v>0</v>
      </c>
      <c r="U122" s="142">
        <f>N122*O122*'1. Standard_Cost'!$E$13</f>
        <v>0</v>
      </c>
      <c r="V122" s="141"/>
      <c r="W122" s="141"/>
      <c r="X122" s="141"/>
      <c r="Y122" s="142">
        <f>+V122*((X122*'1. Standard_Cost'!$B$17)+(W122*X122*'1. Standard_Cost'!$C$17))</f>
        <v>0</v>
      </c>
      <c r="Z122" s="141"/>
      <c r="AA122" s="141"/>
      <c r="AB122" s="142">
        <f>+Z122*'1. Standard_Cost'!$B$21+AA122*'1. Standard_Cost'!$C$21</f>
        <v>0</v>
      </c>
      <c r="AC122" s="143"/>
      <c r="AD122" s="144"/>
      <c r="AE122" s="142">
        <f>SUM(AD122,AC122,AB122,Y122,U122,T122,S122,R122)*'1. Standard_Cost'!$B$29</f>
        <v>0</v>
      </c>
      <c r="AF122" s="142">
        <f t="shared" si="182"/>
        <v>0</v>
      </c>
      <c r="AG122" s="141"/>
      <c r="AH122" s="141"/>
      <c r="AI122" s="141"/>
      <c r="AJ122" s="145"/>
      <c r="AK122" s="145"/>
      <c r="AL122" s="145"/>
      <c r="AM122" s="142">
        <f>AG122*'1. Standard_Cost'!$B$25+'Incremental_Cost Year 7'!AH122*'1. Standard_Cost'!$C$25+'Incremental_Cost Year 7'!AI122*'1. Standard_Cost'!$D$25+'Incremental_Cost Year 7'!AJ122+'Incremental_Cost Year 7'!AL122+AK122</f>
        <v>0</v>
      </c>
      <c r="AN122" s="142">
        <f>AM122*'1. Standard_Cost'!$C$29</f>
        <v>0</v>
      </c>
      <c r="AO122" s="160"/>
      <c r="AQ122" s="20">
        <f t="shared" si="183"/>
        <v>0</v>
      </c>
      <c r="AR122" s="20">
        <f t="shared" si="184"/>
        <v>0</v>
      </c>
      <c r="AS122" s="20">
        <f t="shared" si="185"/>
        <v>0</v>
      </c>
      <c r="AT122" s="20">
        <f t="shared" si="186"/>
        <v>0</v>
      </c>
      <c r="AU122" s="24"/>
      <c r="AV122" s="24">
        <v>0</v>
      </c>
      <c r="AW122" s="24"/>
      <c r="AX122" s="24"/>
      <c r="AY122" s="24"/>
      <c r="AZ122" s="24"/>
      <c r="BA122" s="24"/>
      <c r="BB122" s="25">
        <f t="shared" si="187"/>
        <v>0</v>
      </c>
    </row>
    <row r="123" spans="1:54" ht="15.6" outlineLevel="2">
      <c r="A123" s="132"/>
      <c r="B123" s="136"/>
      <c r="C123" s="232"/>
      <c r="D123" s="191"/>
      <c r="E123" s="191"/>
      <c r="F123" s="86"/>
      <c r="G123" s="157"/>
      <c r="H123" s="211" t="s">
        <v>508</v>
      </c>
      <c r="I123" s="192"/>
      <c r="J123" s="139"/>
      <c r="K123" s="139"/>
      <c r="L123" s="140" t="str">
        <f>IF(I123&lt;&gt;0,((VLOOKUP(I123,'1. Standard_Cost'!$B$4:$D$9,2)+VLOOKUP(I123,'1. Standard_Cost'!$B$4:$D$9,3))*J123*K123),"0")</f>
        <v>0</v>
      </c>
      <c r="M123" s="140">
        <f>L123*'1. Standard_Cost'!$F$4</f>
        <v>0</v>
      </c>
      <c r="N123" s="141"/>
      <c r="O123" s="141"/>
      <c r="P123" s="141"/>
      <c r="Q123" s="141"/>
      <c r="R123" s="142">
        <f>'1. Standard_Cost'!$B$13*N123*P123</f>
        <v>0</v>
      </c>
      <c r="S123" s="142">
        <f>N123*O123*P123*'1. Standard_Cost'!$C$13</f>
        <v>0</v>
      </c>
      <c r="T123" s="142">
        <f>N123*P123*Q123*'1. Standard_Cost'!$D$13</f>
        <v>0</v>
      </c>
      <c r="U123" s="142">
        <f>N123*O123*'1. Standard_Cost'!$E$13</f>
        <v>0</v>
      </c>
      <c r="V123" s="141"/>
      <c r="W123" s="141"/>
      <c r="X123" s="141"/>
      <c r="Y123" s="142">
        <f>+V123*((X123*'1. Standard_Cost'!$B$17)+(W123*X123*'1. Standard_Cost'!$C$17))</f>
        <v>0</v>
      </c>
      <c r="Z123" s="141"/>
      <c r="AA123" s="141"/>
      <c r="AB123" s="142">
        <f>+Z123*'1. Standard_Cost'!$B$21+AA123*'1. Standard_Cost'!$C$21</f>
        <v>0</v>
      </c>
      <c r="AC123" s="143"/>
      <c r="AD123" s="144"/>
      <c r="AE123" s="142">
        <f>SUM(AD123,AC123,AB123,Y123,U123,T123,S123,R123)*'1. Standard_Cost'!$B$29</f>
        <v>0</v>
      </c>
      <c r="AF123" s="142">
        <f t="shared" si="182"/>
        <v>0</v>
      </c>
      <c r="AG123" s="141"/>
      <c r="AH123" s="141"/>
      <c r="AI123" s="141"/>
      <c r="AJ123" s="145"/>
      <c r="AK123" s="145"/>
      <c r="AL123" s="145"/>
      <c r="AM123" s="142">
        <f>AG123*'1. Standard_Cost'!$B$25+'Incremental_Cost Year 7'!AH123*'1. Standard_Cost'!$C$25+'Incremental_Cost Year 7'!AI123*'1. Standard_Cost'!$D$25+'Incremental_Cost Year 7'!AJ123+'Incremental_Cost Year 7'!AL123+AK123</f>
        <v>0</v>
      </c>
      <c r="AN123" s="142">
        <f>AM123*'1. Standard_Cost'!$C$29</f>
        <v>0</v>
      </c>
      <c r="AO123" s="160"/>
      <c r="AQ123" s="20">
        <f t="shared" si="183"/>
        <v>0</v>
      </c>
      <c r="AR123" s="20">
        <f t="shared" si="184"/>
        <v>0</v>
      </c>
      <c r="AS123" s="20">
        <f t="shared" si="185"/>
        <v>0</v>
      </c>
      <c r="AT123" s="20">
        <f t="shared" si="186"/>
        <v>0</v>
      </c>
      <c r="AU123" s="24"/>
      <c r="AV123" s="24"/>
      <c r="AW123" s="24"/>
      <c r="AX123" s="24"/>
      <c r="AY123" s="24"/>
      <c r="AZ123" s="24"/>
      <c r="BA123" s="24"/>
      <c r="BB123" s="25">
        <f t="shared" si="187"/>
        <v>0</v>
      </c>
    </row>
    <row r="124" spans="1:54" ht="46.8" outlineLevel="2">
      <c r="A124" s="132"/>
      <c r="B124" s="136"/>
      <c r="C124" s="232"/>
      <c r="D124" s="84"/>
      <c r="E124" s="84"/>
      <c r="F124" s="84"/>
      <c r="G124" s="83"/>
      <c r="H124" s="215" t="s">
        <v>449</v>
      </c>
      <c r="I124" s="138"/>
      <c r="J124" s="139"/>
      <c r="K124" s="139"/>
      <c r="L124" s="140" t="str">
        <f>IF(I124&lt;&gt;0,((VLOOKUP(I124,'1. Standard_Cost'!$B$4:$D$9,2)+VLOOKUP(I124,'1. Standard_Cost'!$B$4:$D$9,3))*J124*K124),"0")</f>
        <v>0</v>
      </c>
      <c r="M124" s="140">
        <f>L124*'1. Standard_Cost'!$F$4</f>
        <v>0</v>
      </c>
      <c r="N124" s="141"/>
      <c r="O124" s="141"/>
      <c r="P124" s="141"/>
      <c r="Q124" s="141"/>
      <c r="R124" s="142">
        <f>'1. Standard_Cost'!$B$13*N124*P124</f>
        <v>0</v>
      </c>
      <c r="S124" s="142">
        <f>N124*O124*P124*'1. Standard_Cost'!$C$13</f>
        <v>0</v>
      </c>
      <c r="T124" s="142">
        <f>N124*P124*Q124*'1. Standard_Cost'!$D$13</f>
        <v>0</v>
      </c>
      <c r="U124" s="142">
        <f>N124*O124*'1. Standard_Cost'!$E$13</f>
        <v>0</v>
      </c>
      <c r="V124" s="141"/>
      <c r="W124" s="141"/>
      <c r="X124" s="141"/>
      <c r="Y124" s="142">
        <f>+V124*((X124*'1. Standard_Cost'!$B$17)+(W124*X124*'1. Standard_Cost'!$C$17))</f>
        <v>0</v>
      </c>
      <c r="Z124" s="141"/>
      <c r="AA124" s="141"/>
      <c r="AB124" s="142">
        <f>+Z124*'1. Standard_Cost'!$B$21+AA124*'1. Standard_Cost'!$C$21</f>
        <v>0</v>
      </c>
      <c r="AC124" s="143"/>
      <c r="AD124" s="144"/>
      <c r="AE124" s="142">
        <f>SUM(AD124,AC124,AB124,Y124,U124,T124,S124,R124)*'1. Standard_Cost'!$B$29</f>
        <v>0</v>
      </c>
      <c r="AF124" s="142">
        <f t="shared" si="182"/>
        <v>0</v>
      </c>
      <c r="AG124" s="141"/>
      <c r="AH124" s="141"/>
      <c r="AI124" s="141"/>
      <c r="AJ124" s="145"/>
      <c r="AK124" s="145"/>
      <c r="AL124" s="145"/>
      <c r="AM124" s="142">
        <f>AG124*'1. Standard_Cost'!$B$25+'Incremental_Cost Year 7'!AH124*'1. Standard_Cost'!$C$25+'Incremental_Cost Year 7'!AI124*'1. Standard_Cost'!$D$25+'Incremental_Cost Year 7'!AJ124+'Incremental_Cost Year 7'!AL124+AK124</f>
        <v>0</v>
      </c>
      <c r="AN124" s="142">
        <f>AM124*'1. Standard_Cost'!$C$29</f>
        <v>0</v>
      </c>
      <c r="AO124" s="160"/>
      <c r="AQ124" s="20">
        <f t="shared" si="183"/>
        <v>0</v>
      </c>
      <c r="AR124" s="20">
        <f t="shared" si="184"/>
        <v>0</v>
      </c>
      <c r="AS124" s="20">
        <f t="shared" si="185"/>
        <v>0</v>
      </c>
      <c r="AT124" s="20">
        <f t="shared" si="186"/>
        <v>0</v>
      </c>
      <c r="AU124" s="24"/>
      <c r="AV124" s="24">
        <v>0</v>
      </c>
      <c r="AW124" s="24"/>
      <c r="AX124" s="24"/>
      <c r="AY124" s="24"/>
      <c r="AZ124" s="24"/>
      <c r="BA124" s="24"/>
      <c r="BB124" s="25">
        <f t="shared" si="187"/>
        <v>0</v>
      </c>
    </row>
    <row r="125" spans="1:54" ht="15.6" outlineLevel="1">
      <c r="A125" s="132"/>
      <c r="B125" s="136"/>
      <c r="C125" s="232"/>
      <c r="D125" s="84"/>
      <c r="E125" s="84"/>
      <c r="F125" s="84"/>
      <c r="G125" s="83"/>
      <c r="H125" s="216" t="s">
        <v>509</v>
      </c>
      <c r="I125" s="138"/>
      <c r="J125" s="139"/>
      <c r="K125" s="139"/>
      <c r="L125" s="140" t="str">
        <f>IF(I125&lt;&gt;0,((VLOOKUP(I125,'1. Standard_Cost'!$B$4:$D$9,2)+VLOOKUP(I125,'1. Standard_Cost'!$B$4:$D$9,3))*J125*K125),"0")</f>
        <v>0</v>
      </c>
      <c r="M125" s="140">
        <f>L125*'1. Standard_Cost'!$F$4</f>
        <v>0</v>
      </c>
      <c r="N125" s="141">
        <v>2</v>
      </c>
      <c r="O125" s="141">
        <v>2</v>
      </c>
      <c r="P125" s="141">
        <v>15</v>
      </c>
      <c r="Q125" s="141"/>
      <c r="R125" s="142">
        <f>'1. Standard_Cost'!$B$13*N125*P125</f>
        <v>60000</v>
      </c>
      <c r="S125" s="142">
        <f>N125*O125*P125*'1. Standard_Cost'!$C$13</f>
        <v>90000</v>
      </c>
      <c r="T125" s="142">
        <f>N125*P125*Q125*'1. Standard_Cost'!$D$13</f>
        <v>0</v>
      </c>
      <c r="U125" s="142">
        <f>N125*O125*'1. Standard_Cost'!$F$13</f>
        <v>0</v>
      </c>
      <c r="V125" s="141"/>
      <c r="W125" s="141"/>
      <c r="X125" s="141"/>
      <c r="Y125" s="142">
        <f>+V125*((X125*'1. Standard_Cost'!$B$17)+(W125*X125*'1. Standard_Cost'!$C$17))</f>
        <v>0</v>
      </c>
      <c r="Z125" s="141"/>
      <c r="AA125" s="141"/>
      <c r="AB125" s="142">
        <f>+Z125*'1. Standard_Cost'!$B$21+AA125*'1. Standard_Cost'!$C$21</f>
        <v>0</v>
      </c>
      <c r="AC125" s="143"/>
      <c r="AD125" s="144"/>
      <c r="AE125" s="142">
        <f>SUM(AD125,AC125,AB125,Y125,U125,T125,S125,R125)*'1. Standard_Cost'!$B$29</f>
        <v>30000</v>
      </c>
      <c r="AF125" s="142">
        <f t="shared" si="182"/>
        <v>180000</v>
      </c>
      <c r="AG125" s="141"/>
      <c r="AH125" s="141"/>
      <c r="AI125" s="141"/>
      <c r="AJ125" s="145"/>
      <c r="AK125" s="145"/>
      <c r="AL125" s="145"/>
      <c r="AM125" s="142">
        <f>AG125*'1. Standard_Cost'!$B$25+'Incremental_Cost Year 7'!AH125*'1. Standard_Cost'!$C$25+'Incremental_Cost Year 7'!AI125*'1. Standard_Cost'!$D$25+'Incremental_Cost Year 7'!AJ125+'Incremental_Cost Year 7'!AL125+AK125</f>
        <v>0</v>
      </c>
      <c r="AN125" s="142">
        <f>AM125*'1. Standard_Cost'!$C$29</f>
        <v>0</v>
      </c>
      <c r="AO125" s="160"/>
      <c r="AQ125" s="20">
        <f t="shared" si="183"/>
        <v>0</v>
      </c>
      <c r="AR125" s="20">
        <f t="shared" si="184"/>
        <v>180000</v>
      </c>
      <c r="AS125" s="20">
        <f t="shared" si="185"/>
        <v>0</v>
      </c>
      <c r="AT125" s="20">
        <f t="shared" si="186"/>
        <v>180000</v>
      </c>
      <c r="AU125" s="24">
        <f>AT125</f>
        <v>180000</v>
      </c>
      <c r="AV125" s="24">
        <v>0</v>
      </c>
      <c r="AW125" s="24"/>
      <c r="AX125" s="24"/>
      <c r="AY125" s="24"/>
      <c r="AZ125" s="24"/>
      <c r="BA125" s="24"/>
      <c r="BB125" s="25">
        <f t="shared" si="187"/>
        <v>0</v>
      </c>
    </row>
    <row r="126" spans="1:54" ht="12.75" customHeight="1">
      <c r="A126" s="132"/>
      <c r="B126" s="136"/>
      <c r="C126" s="232"/>
      <c r="D126" s="84"/>
      <c r="E126" s="84"/>
      <c r="F126" s="84"/>
      <c r="G126" s="83"/>
      <c r="H126" s="216" t="s">
        <v>510</v>
      </c>
      <c r="I126" s="138"/>
      <c r="J126" s="139"/>
      <c r="K126" s="139"/>
      <c r="L126" s="140" t="str">
        <f>IF(I126&lt;&gt;0,((VLOOKUP(I126,'1. Standard_Cost'!$B$4:$D$9,2)+VLOOKUP(I126,'1. Standard_Cost'!$B$4:$D$9,3))*J126*K126),"0")</f>
        <v>0</v>
      </c>
      <c r="M126" s="140">
        <f>L126*'1. Standard_Cost'!$F$4</f>
        <v>0</v>
      </c>
      <c r="N126" s="141"/>
      <c r="O126" s="141"/>
      <c r="P126" s="141"/>
      <c r="Q126" s="141"/>
      <c r="R126" s="142">
        <f>'1. Standard_Cost'!$B$13*N126*P126</f>
        <v>0</v>
      </c>
      <c r="S126" s="142">
        <f>N126*O126*P126*'1. Standard_Cost'!$C$13</f>
        <v>0</v>
      </c>
      <c r="T126" s="142">
        <f>N126*P126*Q126*'1. Standard_Cost'!$D$13</f>
        <v>0</v>
      </c>
      <c r="U126" s="142">
        <f>N126*O126*'1. Standard_Cost'!$E$13</f>
        <v>0</v>
      </c>
      <c r="V126" s="141"/>
      <c r="W126" s="141"/>
      <c r="X126" s="141"/>
      <c r="Y126" s="142">
        <f>+V126*((X126*'1. Standard_Cost'!$B$17)+(W126*X126*'1. Standard_Cost'!$C$17))</f>
        <v>0</v>
      </c>
      <c r="Z126" s="141"/>
      <c r="AA126" s="141"/>
      <c r="AB126" s="142">
        <f>+Z126*'1. Standard_Cost'!$B$21+AA126*'1. Standard_Cost'!$C$21</f>
        <v>0</v>
      </c>
      <c r="AC126" s="143">
        <f>30*500</f>
        <v>15000</v>
      </c>
      <c r="AD126" s="144"/>
      <c r="AE126" s="142">
        <f>SUM(AD126,AC126,AB126,Y126,U126,T126,S126,R126)*'1. Standard_Cost'!$B$29</f>
        <v>3000</v>
      </c>
      <c r="AF126" s="142">
        <f t="shared" si="182"/>
        <v>18000</v>
      </c>
      <c r="AG126" s="141"/>
      <c r="AH126" s="141"/>
      <c r="AI126" s="141"/>
      <c r="AJ126" s="145"/>
      <c r="AK126" s="145"/>
      <c r="AL126" s="145"/>
      <c r="AM126" s="142">
        <f>AG126*'1. Standard_Cost'!$B$25+'Incremental_Cost Year 7'!AH126*'1. Standard_Cost'!$C$25+'Incremental_Cost Year 7'!AI126*'1. Standard_Cost'!$D$25+'Incremental_Cost Year 7'!AJ126+'Incremental_Cost Year 7'!AL126+AK126</f>
        <v>0</v>
      </c>
      <c r="AN126" s="142">
        <f>AM126*'1. Standard_Cost'!$C$29</f>
        <v>0</v>
      </c>
      <c r="AO126" s="160"/>
      <c r="AQ126" s="20">
        <f t="shared" si="183"/>
        <v>0</v>
      </c>
      <c r="AR126" s="20">
        <f t="shared" si="184"/>
        <v>18000</v>
      </c>
      <c r="AS126" s="20">
        <f t="shared" si="185"/>
        <v>0</v>
      </c>
      <c r="AT126" s="20">
        <f t="shared" si="186"/>
        <v>18000</v>
      </c>
      <c r="AU126" s="24">
        <f>AT126</f>
        <v>18000</v>
      </c>
      <c r="AV126" s="24">
        <v>0</v>
      </c>
      <c r="AW126" s="24"/>
      <c r="AX126" s="24"/>
      <c r="AY126" s="24"/>
      <c r="AZ126" s="24"/>
      <c r="BA126" s="24"/>
      <c r="BB126" s="25">
        <f t="shared" si="187"/>
        <v>0</v>
      </c>
    </row>
    <row r="127" spans="1:54" outlineLevel="2">
      <c r="A127" s="132"/>
      <c r="B127" s="136"/>
      <c r="C127" s="232"/>
      <c r="D127" s="84"/>
      <c r="E127" s="84"/>
      <c r="F127" s="84"/>
      <c r="G127" s="83"/>
      <c r="H127" s="182" t="s">
        <v>511</v>
      </c>
      <c r="I127" s="138"/>
      <c r="J127" s="139"/>
      <c r="K127" s="139"/>
      <c r="L127" s="140" t="str">
        <f>IF(I127&lt;&gt;0,((VLOOKUP(I127,'1. Standard_Cost'!$B$4:$D$9,2)+VLOOKUP(I127,'1. Standard_Cost'!$B$4:$D$9,3))*J127*K127),"0")</f>
        <v>0</v>
      </c>
      <c r="M127" s="140">
        <f>L127*'1. Standard_Cost'!$F$4</f>
        <v>0</v>
      </c>
      <c r="N127" s="141"/>
      <c r="O127" s="141"/>
      <c r="P127" s="141"/>
      <c r="Q127" s="141"/>
      <c r="R127" s="142">
        <f>'1. Standard_Cost'!$B$13*N127*P127</f>
        <v>0</v>
      </c>
      <c r="S127" s="142">
        <f>N127*O127*P127*'1. Standard_Cost'!$C$13</f>
        <v>0</v>
      </c>
      <c r="T127" s="142">
        <f>N127*P127*Q127*'1. Standard_Cost'!$D$13</f>
        <v>0</v>
      </c>
      <c r="U127" s="142">
        <f>N127*O127*'1. Standard_Cost'!$E$13</f>
        <v>0</v>
      </c>
      <c r="V127" s="141"/>
      <c r="W127" s="141"/>
      <c r="X127" s="141"/>
      <c r="Y127" s="142">
        <f>+V127*((X127*'1. Standard_Cost'!$B$17)+(W127*X127*'1. Standard_Cost'!$C$17))</f>
        <v>0</v>
      </c>
      <c r="Z127" s="141"/>
      <c r="AA127" s="141">
        <v>4</v>
      </c>
      <c r="AB127" s="142">
        <f>+Z127*'1. Standard_Cost'!$B$21+AA127*'1. Standard_Cost'!$C$21</f>
        <v>76000</v>
      </c>
      <c r="AC127" s="143"/>
      <c r="AD127" s="144"/>
      <c r="AE127" s="142">
        <f>SUM(AD127,AC127,AB127,Y127,U127,T127,S127,R127)*'1. Standard_Cost'!$B$29</f>
        <v>15200</v>
      </c>
      <c r="AF127" s="142">
        <f t="shared" si="182"/>
        <v>91200</v>
      </c>
      <c r="AG127" s="141"/>
      <c r="AH127" s="141"/>
      <c r="AI127" s="141"/>
      <c r="AJ127" s="145"/>
      <c r="AK127" s="145"/>
      <c r="AL127" s="145"/>
      <c r="AM127" s="142">
        <f>AG127*'1. Standard_Cost'!$B$25+'Incremental_Cost Year 7'!AH127*'1. Standard_Cost'!$C$25+'Incremental_Cost Year 7'!AI127*'1. Standard_Cost'!$D$25+'Incremental_Cost Year 7'!AJ127+'Incremental_Cost Year 7'!AL127+AK127</f>
        <v>0</v>
      </c>
      <c r="AN127" s="142">
        <f>AM127*'1. Standard_Cost'!$C$29</f>
        <v>0</v>
      </c>
      <c r="AO127" s="160"/>
      <c r="AQ127" s="20">
        <f t="shared" si="183"/>
        <v>0</v>
      </c>
      <c r="AR127" s="20">
        <f t="shared" si="184"/>
        <v>91200</v>
      </c>
      <c r="AS127" s="20">
        <f t="shared" si="185"/>
        <v>0</v>
      </c>
      <c r="AT127" s="20">
        <f t="shared" si="186"/>
        <v>91200</v>
      </c>
      <c r="AU127" s="24"/>
      <c r="AV127" s="24">
        <v>91200</v>
      </c>
      <c r="AW127" s="24"/>
      <c r="AX127" s="24"/>
      <c r="AY127" s="24"/>
      <c r="AZ127" s="24"/>
      <c r="BA127" s="24"/>
      <c r="BB127" s="25">
        <f t="shared" si="187"/>
        <v>0</v>
      </c>
    </row>
    <row r="128" spans="1:54" outlineLevel="2">
      <c r="A128" s="132"/>
      <c r="B128" s="136"/>
      <c r="C128" s="232"/>
      <c r="D128" s="84"/>
      <c r="E128" s="84"/>
      <c r="F128" s="84"/>
      <c r="G128" s="83"/>
      <c r="H128" s="210" t="s">
        <v>180</v>
      </c>
      <c r="I128" s="138"/>
      <c r="J128" s="139"/>
      <c r="K128" s="139"/>
      <c r="L128" s="140" t="str">
        <f>IF(I128&lt;&gt;0,((VLOOKUP(I128,'1. Standard_Cost'!$B$4:$D$9,2)+VLOOKUP(I128,'1. Standard_Cost'!$B$4:$D$9,3))*J128*K128),"0")</f>
        <v>0</v>
      </c>
      <c r="M128" s="140">
        <f>L128*'1. Standard_Cost'!$F$4</f>
        <v>0</v>
      </c>
      <c r="N128" s="141"/>
      <c r="O128" s="141"/>
      <c r="P128" s="141"/>
      <c r="Q128" s="141"/>
      <c r="R128" s="142">
        <f>'1. Standard_Cost'!$B$13*N128*P128</f>
        <v>0</v>
      </c>
      <c r="S128" s="142">
        <f>N128*O128*P128*'1. Standard_Cost'!$C$13</f>
        <v>0</v>
      </c>
      <c r="T128" s="142">
        <f>N128*P128*Q128*'1. Standard_Cost'!$D$13</f>
        <v>0</v>
      </c>
      <c r="U128" s="142">
        <f>N128*O128*'1. Standard_Cost'!$E$13</f>
        <v>0</v>
      </c>
      <c r="V128" s="141"/>
      <c r="W128" s="141"/>
      <c r="X128" s="141"/>
      <c r="Y128" s="142">
        <f>+V128*((X128*'1. Standard_Cost'!$B$17)+(W128*X128*'1. Standard_Cost'!$C$17))</f>
        <v>0</v>
      </c>
      <c r="Z128" s="141"/>
      <c r="AA128" s="141"/>
      <c r="AB128" s="142">
        <f>+Z128*'1. Standard_Cost'!$B$21+AA128*'1. Standard_Cost'!$C$21</f>
        <v>0</v>
      </c>
      <c r="AC128" s="143"/>
      <c r="AD128" s="144"/>
      <c r="AE128" s="142">
        <f>SUM(AD128,AC128,AB128,Y128,U128,T128,S128,R128)*'1. Standard_Cost'!$B$29</f>
        <v>0</v>
      </c>
      <c r="AF128" s="142">
        <f t="shared" si="182"/>
        <v>0</v>
      </c>
      <c r="AG128" s="141"/>
      <c r="AH128" s="141"/>
      <c r="AI128" s="141"/>
      <c r="AJ128" s="145"/>
      <c r="AK128" s="145"/>
      <c r="AL128" s="145"/>
      <c r="AM128" s="142">
        <f>AG128*'1. Standard_Cost'!$B$25+'Incremental_Cost Year 7'!AH128*'1. Standard_Cost'!$C$25+'Incremental_Cost Year 7'!AI128*'1. Standard_Cost'!$D$25+'Incremental_Cost Year 7'!AJ128+'Incremental_Cost Year 7'!AL128+AK128</f>
        <v>0</v>
      </c>
      <c r="AN128" s="142">
        <f>AM128*'1. Standard_Cost'!$C$29</f>
        <v>0</v>
      </c>
      <c r="AO128" s="160"/>
      <c r="AQ128" s="20">
        <f t="shared" si="183"/>
        <v>0</v>
      </c>
      <c r="AR128" s="20">
        <f t="shared" si="184"/>
        <v>0</v>
      </c>
      <c r="AS128" s="20">
        <f t="shared" si="185"/>
        <v>0</v>
      </c>
      <c r="AT128" s="20">
        <f t="shared" si="186"/>
        <v>0</v>
      </c>
      <c r="AU128" s="24"/>
      <c r="AV128" s="24"/>
      <c r="AW128" s="24"/>
      <c r="AX128" s="24"/>
      <c r="AY128" s="24"/>
      <c r="AZ128" s="24"/>
      <c r="BA128" s="24"/>
      <c r="BB128" s="25">
        <f t="shared" si="187"/>
        <v>0</v>
      </c>
    </row>
    <row r="129" spans="1:54" ht="96.6" outlineLevel="1">
      <c r="A129" s="132"/>
      <c r="B129" s="136"/>
      <c r="C129" s="232"/>
      <c r="D129" s="208" t="s">
        <v>591</v>
      </c>
      <c r="E129" s="86" t="s">
        <v>423</v>
      </c>
      <c r="F129" s="88" t="s">
        <v>438</v>
      </c>
      <c r="G129" s="89" t="s">
        <v>434</v>
      </c>
      <c r="H129" s="180" t="s">
        <v>237</v>
      </c>
      <c r="I129" s="146"/>
      <c r="J129" s="146"/>
      <c r="K129" s="146"/>
      <c r="L129" s="147">
        <f>SUM(L121:L128)</f>
        <v>0</v>
      </c>
      <c r="M129" s="147">
        <f>SUM(M121:M128)</f>
        <v>0</v>
      </c>
      <c r="N129" s="147"/>
      <c r="O129" s="146"/>
      <c r="P129" s="146"/>
      <c r="Q129" s="146"/>
      <c r="R129" s="147">
        <f t="shared" ref="R129:U129" si="188">SUM(R121:R128)</f>
        <v>60000</v>
      </c>
      <c r="S129" s="147">
        <f t="shared" si="188"/>
        <v>90000</v>
      </c>
      <c r="T129" s="147">
        <f t="shared" si="188"/>
        <v>0</v>
      </c>
      <c r="U129" s="147">
        <f t="shared" si="188"/>
        <v>0</v>
      </c>
      <c r="V129" s="146"/>
      <c r="W129" s="146"/>
      <c r="X129" s="146"/>
      <c r="Y129" s="147">
        <f>SUM(Y121:Y128)</f>
        <v>0</v>
      </c>
      <c r="Z129" s="146"/>
      <c r="AA129" s="146"/>
      <c r="AB129" s="147">
        <f t="shared" ref="AB129:AF129" si="189">SUM(AB121:AB128)</f>
        <v>76000</v>
      </c>
      <c r="AC129" s="147">
        <f t="shared" si="189"/>
        <v>15000</v>
      </c>
      <c r="AD129" s="147">
        <f t="shared" si="189"/>
        <v>0</v>
      </c>
      <c r="AE129" s="147">
        <f t="shared" si="189"/>
        <v>48200</v>
      </c>
      <c r="AF129" s="147">
        <f t="shared" si="189"/>
        <v>289200</v>
      </c>
      <c r="AG129" s="146"/>
      <c r="AH129" s="146"/>
      <c r="AI129" s="146"/>
      <c r="AJ129" s="147">
        <f t="shared" ref="AJ129:AN129" si="190">SUM(AJ121:AJ128)</f>
        <v>0</v>
      </c>
      <c r="AK129" s="147">
        <f t="shared" si="190"/>
        <v>0</v>
      </c>
      <c r="AL129" s="147">
        <f t="shared" si="190"/>
        <v>0</v>
      </c>
      <c r="AM129" s="147">
        <f t="shared" si="190"/>
        <v>0</v>
      </c>
      <c r="AN129" s="147">
        <f t="shared" si="190"/>
        <v>0</v>
      </c>
      <c r="AO129" s="166"/>
      <c r="AP129" s="32"/>
      <c r="AQ129" s="147">
        <f t="shared" ref="AQ129:BB129" si="191">SUM(AQ121:AQ128)</f>
        <v>0</v>
      </c>
      <c r="AR129" s="147">
        <f t="shared" si="191"/>
        <v>289200</v>
      </c>
      <c r="AS129" s="147">
        <f t="shared" si="191"/>
        <v>0</v>
      </c>
      <c r="AT129" s="147">
        <f t="shared" si="191"/>
        <v>289200</v>
      </c>
      <c r="AU129" s="147">
        <f t="shared" si="191"/>
        <v>198000</v>
      </c>
      <c r="AV129" s="147">
        <f t="shared" si="191"/>
        <v>91200</v>
      </c>
      <c r="AW129" s="147">
        <f t="shared" si="191"/>
        <v>0</v>
      </c>
      <c r="AX129" s="147">
        <f t="shared" si="191"/>
        <v>0</v>
      </c>
      <c r="AY129" s="147">
        <f t="shared" si="191"/>
        <v>0</v>
      </c>
      <c r="AZ129" s="147">
        <f t="shared" si="191"/>
        <v>0</v>
      </c>
      <c r="BA129" s="147">
        <f t="shared" si="191"/>
        <v>0</v>
      </c>
      <c r="BB129" s="147">
        <f t="shared" si="191"/>
        <v>0</v>
      </c>
    </row>
    <row r="130" spans="1:54" ht="62.4" outlineLevel="2">
      <c r="A130" s="132"/>
      <c r="B130" s="136"/>
      <c r="C130" s="201"/>
      <c r="D130" s="137"/>
      <c r="E130" s="137"/>
      <c r="F130" s="87"/>
      <c r="G130" s="82"/>
      <c r="H130" s="209" t="s">
        <v>512</v>
      </c>
      <c r="I130" s="138" t="s">
        <v>4</v>
      </c>
      <c r="J130" s="139">
        <v>3</v>
      </c>
      <c r="K130" s="139">
        <v>1</v>
      </c>
      <c r="L130" s="140">
        <f>IF(I130&lt;&gt;0,((VLOOKUP(I130,'1. Standard_Cost'!$B$4:$D$9,2)+VLOOKUP(I130,'1. Standard_Cost'!$B$4:$D$9,3))*J130*K130),"0")</f>
        <v>242250</v>
      </c>
      <c r="M130" s="140">
        <f>L130*'1. Standard_Cost'!$F$4</f>
        <v>40455.75</v>
      </c>
      <c r="N130" s="141"/>
      <c r="O130" s="141"/>
      <c r="P130" s="141"/>
      <c r="Q130" s="141"/>
      <c r="R130" s="142">
        <f>'1. Standard_Cost'!$B$13*N130*P130</f>
        <v>0</v>
      </c>
      <c r="S130" s="142">
        <f>N130*O130*P130*'1. Standard_Cost'!$C$13</f>
        <v>0</v>
      </c>
      <c r="T130" s="142">
        <f>N130*P130*Q130*'1. Standard_Cost'!$D$13</f>
        <v>0</v>
      </c>
      <c r="U130" s="142">
        <f>N130*O130*'1. Standard_Cost'!$E$13</f>
        <v>0</v>
      </c>
      <c r="V130" s="141"/>
      <c r="W130" s="141"/>
      <c r="X130" s="141"/>
      <c r="Y130" s="142">
        <f>+V130*((X130*'1. Standard_Cost'!$B$17)+(W130*X130*'1. Standard_Cost'!$C$17))</f>
        <v>0</v>
      </c>
      <c r="Z130" s="141"/>
      <c r="AA130" s="141"/>
      <c r="AB130" s="142">
        <f>+Z130*'1. Standard_Cost'!$B$21+AA130*'1. Standard_Cost'!$C$21</f>
        <v>0</v>
      </c>
      <c r="AC130" s="143"/>
      <c r="AD130" s="144"/>
      <c r="AE130" s="142">
        <f>SUM(AD130,AC130,AB130,Y130,U130,T130,S130,R130)*'1. Standard_Cost'!$B$29</f>
        <v>0</v>
      </c>
      <c r="AF130" s="142">
        <f t="shared" ref="AF130:AF146" si="192">SUM(AE130,AD130,AC130,AB130,Y130,U130,T130,S130,R130)</f>
        <v>0</v>
      </c>
      <c r="AG130" s="141"/>
      <c r="AH130" s="141"/>
      <c r="AI130" s="141"/>
      <c r="AJ130" s="145"/>
      <c r="AK130" s="145"/>
      <c r="AL130" s="145"/>
      <c r="AM130" s="142">
        <f>AG130*'1. Standard_Cost'!$B$25+'Incremental_Cost Year 7'!AH130*'1. Standard_Cost'!$C$25+'Incremental_Cost Year 7'!AI130*'1. Standard_Cost'!$D$25+'Incremental_Cost Year 7'!AJ130+'Incremental_Cost Year 7'!AL130+AK130</f>
        <v>0</v>
      </c>
      <c r="AN130" s="142">
        <f>AM130*'1. Standard_Cost'!$C$29</f>
        <v>0</v>
      </c>
      <c r="AO130" s="160"/>
      <c r="AQ130" s="20">
        <f t="shared" ref="AQ130:AQ146" si="193">L130+M130</f>
        <v>282705.75</v>
      </c>
      <c r="AR130" s="20">
        <f t="shared" ref="AR130:AR146" si="194">AF130</f>
        <v>0</v>
      </c>
      <c r="AS130" s="20">
        <f t="shared" ref="AS130:AS146" si="195">AM130+AN130</f>
        <v>0</v>
      </c>
      <c r="AT130" s="20">
        <f t="shared" ref="AT130:AT146" si="196">SUM(AQ130,AR130,AS130)</f>
        <v>282705.75</v>
      </c>
      <c r="AU130" s="24">
        <f>AT130</f>
        <v>282705.75</v>
      </c>
      <c r="AV130" s="24"/>
      <c r="AW130" s="24"/>
      <c r="AX130" s="24"/>
      <c r="AY130" s="24"/>
      <c r="AZ130" s="24"/>
      <c r="BA130" s="24"/>
      <c r="BB130" s="25">
        <f t="shared" ref="BB130:BB146" si="197">SUM(AU130:BA130)-AT130</f>
        <v>0</v>
      </c>
    </row>
    <row r="131" spans="1:54" ht="15.6" outlineLevel="1">
      <c r="A131" s="132"/>
      <c r="B131" s="136"/>
      <c r="C131" s="201"/>
      <c r="D131" s="154"/>
      <c r="E131" s="154"/>
      <c r="F131" s="84"/>
      <c r="G131" s="83"/>
      <c r="H131" s="209" t="s">
        <v>513</v>
      </c>
      <c r="I131" s="138"/>
      <c r="J131" s="139"/>
      <c r="K131" s="139"/>
      <c r="L131" s="140" t="str">
        <f>IF(I131&lt;&gt;0,((VLOOKUP(I131,'1. Standard_Cost'!$B$4:$D$9,2)+VLOOKUP(I131,'1. Standard_Cost'!$B$4:$D$9,3))*J131*K131),"0")</f>
        <v>0</v>
      </c>
      <c r="M131" s="140">
        <f>L131*'1. Standard_Cost'!$F$4</f>
        <v>0</v>
      </c>
      <c r="N131" s="141"/>
      <c r="O131" s="141"/>
      <c r="P131" s="141"/>
      <c r="Q131" s="141"/>
      <c r="R131" s="142">
        <f>'1. Standard_Cost'!$B$13*N131*P131</f>
        <v>0</v>
      </c>
      <c r="S131" s="142">
        <f>N131*O131*P131*'1. Standard_Cost'!$C$13</f>
        <v>0</v>
      </c>
      <c r="T131" s="142">
        <f>N131*P131*Q131*'1. Standard_Cost'!$D$13</f>
        <v>0</v>
      </c>
      <c r="U131" s="142">
        <f>N131*O131*'1. Standard_Cost'!$E$13</f>
        <v>0</v>
      </c>
      <c r="V131" s="141"/>
      <c r="W131" s="141"/>
      <c r="X131" s="141"/>
      <c r="Y131" s="142">
        <f>+V131*((X131*'1. Standard_Cost'!$B$17)+(W131*X131*'1. Standard_Cost'!$C$17))</f>
        <v>0</v>
      </c>
      <c r="Z131" s="141"/>
      <c r="AA131" s="141"/>
      <c r="AB131" s="142">
        <f>+Z131*'1. Standard_Cost'!$B$21+AA131*'1. Standard_Cost'!$C$21</f>
        <v>0</v>
      </c>
      <c r="AC131" s="143">
        <f>30*1500</f>
        <v>45000</v>
      </c>
      <c r="AD131" s="144"/>
      <c r="AE131" s="142">
        <f>SUM(AD131,AC131,AB131,Y131,U131,T131,S131,R131)*'1. Standard_Cost'!$B$29</f>
        <v>9000</v>
      </c>
      <c r="AF131" s="142">
        <f t="shared" si="192"/>
        <v>54000</v>
      </c>
      <c r="AG131" s="141"/>
      <c r="AH131" s="141"/>
      <c r="AI131" s="141"/>
      <c r="AJ131" s="145"/>
      <c r="AK131" s="145"/>
      <c r="AL131" s="145"/>
      <c r="AM131" s="142">
        <f>AG131*'1. Standard_Cost'!$B$25+'Incremental_Cost Year 7'!AH131*'1. Standard_Cost'!$C$25+'Incremental_Cost Year 7'!AI131*'1. Standard_Cost'!$D$25+'Incremental_Cost Year 7'!AJ131+'Incremental_Cost Year 7'!AL131+AK131</f>
        <v>0</v>
      </c>
      <c r="AN131" s="142">
        <f>AM131*'1. Standard_Cost'!$C$29</f>
        <v>0</v>
      </c>
      <c r="AO131" s="160"/>
      <c r="AQ131" s="20">
        <f t="shared" si="193"/>
        <v>0</v>
      </c>
      <c r="AR131" s="20">
        <f t="shared" si="194"/>
        <v>54000</v>
      </c>
      <c r="AS131" s="20">
        <f t="shared" si="195"/>
        <v>0</v>
      </c>
      <c r="AT131" s="20">
        <f t="shared" si="196"/>
        <v>54000</v>
      </c>
      <c r="AU131" s="24">
        <f>AT131</f>
        <v>54000</v>
      </c>
      <c r="AV131" s="24"/>
      <c r="AW131" s="24"/>
      <c r="AX131" s="24"/>
      <c r="AY131" s="24"/>
      <c r="AZ131" s="24"/>
      <c r="BA131" s="24"/>
      <c r="BB131" s="25">
        <f t="shared" si="197"/>
        <v>0</v>
      </c>
    </row>
    <row r="132" spans="1:54" ht="15.6" outlineLevel="2">
      <c r="A132" s="132"/>
      <c r="B132" s="136"/>
      <c r="C132" s="201"/>
      <c r="D132" s="191"/>
      <c r="E132" s="191"/>
      <c r="F132" s="86"/>
      <c r="G132" s="157"/>
      <c r="H132" s="209" t="s">
        <v>514</v>
      </c>
      <c r="I132" s="138" t="s">
        <v>4</v>
      </c>
      <c r="J132" s="139">
        <v>0.18</v>
      </c>
      <c r="K132" s="139">
        <v>1</v>
      </c>
      <c r="L132" s="140">
        <f>IF(I132&lt;&gt;0,((VLOOKUP(I132,'1. Standard_Cost'!$B$4:$D$9,2)+VLOOKUP(I132,'1. Standard_Cost'!$B$4:$D$9,3))*J132*K132),"0")</f>
        <v>14535</v>
      </c>
      <c r="M132" s="140">
        <f>L132*'1. Standard_Cost'!$F$4</f>
        <v>2427.3450000000003</v>
      </c>
      <c r="N132" s="141"/>
      <c r="O132" s="141"/>
      <c r="P132" s="141"/>
      <c r="Q132" s="141"/>
      <c r="R132" s="142">
        <f>'1. Standard_Cost'!$B$13*N132*P132</f>
        <v>0</v>
      </c>
      <c r="S132" s="142">
        <f>N132*O132*P132*'1. Standard_Cost'!$C$13</f>
        <v>0</v>
      </c>
      <c r="T132" s="142">
        <f>N132*P132*Q132*'1. Standard_Cost'!$D$13</f>
        <v>0</v>
      </c>
      <c r="U132" s="142">
        <f>N132*O132*'1. Standard_Cost'!$E$13</f>
        <v>0</v>
      </c>
      <c r="V132" s="141"/>
      <c r="W132" s="141"/>
      <c r="X132" s="141"/>
      <c r="Y132" s="142">
        <f>+V132*((X132*'1. Standard_Cost'!$B$17)+(W132*X132*'1. Standard_Cost'!$C$17))</f>
        <v>0</v>
      </c>
      <c r="Z132" s="141"/>
      <c r="AA132" s="141"/>
      <c r="AB132" s="142">
        <f>+Z132*'1. Standard_Cost'!$B$21+AA132*'1. Standard_Cost'!$C$21</f>
        <v>0</v>
      </c>
      <c r="AC132" s="143"/>
      <c r="AD132" s="144"/>
      <c r="AE132" s="142">
        <f>SUM(AD132,AC132,AB132,Y132,U132,T132,S132,R132)*'1. Standard_Cost'!$B$29</f>
        <v>0</v>
      </c>
      <c r="AF132" s="142">
        <f t="shared" si="192"/>
        <v>0</v>
      </c>
      <c r="AG132" s="141"/>
      <c r="AH132" s="141"/>
      <c r="AI132" s="141"/>
      <c r="AJ132" s="145"/>
      <c r="AK132" s="145"/>
      <c r="AL132" s="145"/>
      <c r="AM132" s="142">
        <f>AG132*'1. Standard_Cost'!$B$25+'Incremental_Cost Year 7'!AH132*'1. Standard_Cost'!$C$25+'Incremental_Cost Year 7'!AI132*'1. Standard_Cost'!$D$25+'Incremental_Cost Year 7'!AJ132+'Incremental_Cost Year 7'!AL132+AK132</f>
        <v>0</v>
      </c>
      <c r="AN132" s="142">
        <f>AM132*'1. Standard_Cost'!$C$29</f>
        <v>0</v>
      </c>
      <c r="AO132" s="160"/>
      <c r="AQ132" s="20">
        <f t="shared" si="193"/>
        <v>16962.345000000001</v>
      </c>
      <c r="AR132" s="20">
        <f t="shared" si="194"/>
        <v>0</v>
      </c>
      <c r="AS132" s="20">
        <f t="shared" si="195"/>
        <v>0</v>
      </c>
      <c r="AT132" s="20">
        <f t="shared" si="196"/>
        <v>16962.345000000001</v>
      </c>
      <c r="AU132" s="24">
        <f>AT132</f>
        <v>16962.345000000001</v>
      </c>
      <c r="AV132" s="24"/>
      <c r="AW132" s="24"/>
      <c r="AX132" s="24"/>
      <c r="AY132" s="24"/>
      <c r="AZ132" s="24"/>
      <c r="BA132" s="24"/>
      <c r="BB132" s="25">
        <f t="shared" si="197"/>
        <v>0</v>
      </c>
    </row>
    <row r="133" spans="1:54" ht="46.8" outlineLevel="2">
      <c r="A133" s="132"/>
      <c r="B133" s="136"/>
      <c r="C133" s="201"/>
      <c r="D133" s="87"/>
      <c r="E133" s="87"/>
      <c r="F133" s="87"/>
      <c r="G133" s="82"/>
      <c r="H133" s="217" t="s">
        <v>450</v>
      </c>
      <c r="I133" s="138"/>
      <c r="J133" s="139"/>
      <c r="K133" s="139"/>
      <c r="L133" s="140" t="str">
        <f>IF(I133&lt;&gt;0,((VLOOKUP(I133,'1. Standard_Cost'!$B$4:$D$9,2)+VLOOKUP(I133,'1. Standard_Cost'!$B$4:$D$9,3))*J133*K133),"0")</f>
        <v>0</v>
      </c>
      <c r="M133" s="140">
        <f>L133*'1. Standard_Cost'!$F$4</f>
        <v>0</v>
      </c>
      <c r="N133" s="141"/>
      <c r="O133" s="141"/>
      <c r="P133" s="141"/>
      <c r="Q133" s="141"/>
      <c r="R133" s="142">
        <f>'1. Standard_Cost'!$B$13*N133*P133</f>
        <v>0</v>
      </c>
      <c r="S133" s="142">
        <f>N133*O133*P133*'1. Standard_Cost'!$C$13</f>
        <v>0</v>
      </c>
      <c r="T133" s="142">
        <f>N133*P133*Q133*'1. Standard_Cost'!$D$13</f>
        <v>0</v>
      </c>
      <c r="U133" s="142">
        <f>N133*O133*'1. Standard_Cost'!$E$13</f>
        <v>0</v>
      </c>
      <c r="V133" s="141"/>
      <c r="W133" s="141"/>
      <c r="X133" s="141"/>
      <c r="Y133" s="142">
        <f>+V133*((X133*'1. Standard_Cost'!$B$17)+(W133*X133*'1. Standard_Cost'!$C$17))</f>
        <v>0</v>
      </c>
      <c r="Z133" s="141"/>
      <c r="AA133" s="141"/>
      <c r="AB133" s="142">
        <f>+Z133*'1. Standard_Cost'!$B$21+AA133*'1. Standard_Cost'!$C$21</f>
        <v>0</v>
      </c>
      <c r="AC133" s="143"/>
      <c r="AD133" s="144"/>
      <c r="AE133" s="142">
        <f>SUM(AD133,AC133,AB133,Y133,U133,T133,S133,R133)*'1. Standard_Cost'!$B$29</f>
        <v>0</v>
      </c>
      <c r="AF133" s="142">
        <f t="shared" si="192"/>
        <v>0</v>
      </c>
      <c r="AG133" s="141"/>
      <c r="AH133" s="141"/>
      <c r="AI133" s="141"/>
      <c r="AJ133" s="145"/>
      <c r="AK133" s="145"/>
      <c r="AL133" s="145"/>
      <c r="AM133" s="142">
        <f>AG133*'1. Standard_Cost'!$B$25+'Incremental_Cost Year 7'!AH133*'1. Standard_Cost'!$C$25+'Incremental_Cost Year 7'!AI133*'1. Standard_Cost'!$D$25+'Incremental_Cost Year 7'!AJ133+'Incremental_Cost Year 7'!AL133+AK133</f>
        <v>0</v>
      </c>
      <c r="AN133" s="142">
        <f>AM133*'1. Standard_Cost'!$C$29</f>
        <v>0</v>
      </c>
      <c r="AO133" s="160"/>
      <c r="AQ133" s="20">
        <f t="shared" si="193"/>
        <v>0</v>
      </c>
      <c r="AR133" s="20">
        <f t="shared" si="194"/>
        <v>0</v>
      </c>
      <c r="AS133" s="20">
        <f t="shared" si="195"/>
        <v>0</v>
      </c>
      <c r="AT133" s="20">
        <f t="shared" si="196"/>
        <v>0</v>
      </c>
      <c r="AU133" s="24"/>
      <c r="AV133" s="24">
        <v>0</v>
      </c>
      <c r="AW133" s="24"/>
      <c r="AX133" s="24"/>
      <c r="AY133" s="24"/>
      <c r="AZ133" s="24"/>
      <c r="BA133" s="24"/>
      <c r="BB133" s="25">
        <f t="shared" si="197"/>
        <v>0</v>
      </c>
    </row>
    <row r="134" spans="1:54" ht="15.6" outlineLevel="2">
      <c r="A134" s="132"/>
      <c r="B134" s="136"/>
      <c r="C134" s="201"/>
      <c r="D134" s="84"/>
      <c r="E134" s="84"/>
      <c r="F134" s="84"/>
      <c r="G134" s="83"/>
      <c r="H134" s="218" t="s">
        <v>574</v>
      </c>
      <c r="I134" s="138"/>
      <c r="J134" s="139"/>
      <c r="K134" s="139"/>
      <c r="L134" s="140" t="str">
        <f>IF(I134&lt;&gt;0,((VLOOKUP(I134,'1. Standard_Cost'!$B$4:$D$9,2)+VLOOKUP(I134,'1. Standard_Cost'!$B$4:$D$9,3))*J134*K134),"0")</f>
        <v>0</v>
      </c>
      <c r="M134" s="140">
        <f>L134*'1. Standard_Cost'!$F$4</f>
        <v>0</v>
      </c>
      <c r="N134" s="141"/>
      <c r="O134" s="141"/>
      <c r="P134" s="141"/>
      <c r="Q134" s="141"/>
      <c r="R134" s="142">
        <f>'1. Standard_Cost'!$B$13*N134*P134</f>
        <v>0</v>
      </c>
      <c r="S134" s="142">
        <f>N134*O134*P134*'1. Standard_Cost'!$C$13</f>
        <v>0</v>
      </c>
      <c r="T134" s="142">
        <f>N134*P134*Q134*'1. Standard_Cost'!$D$13</f>
        <v>0</v>
      </c>
      <c r="U134" s="142">
        <f>N134*O134*'1. Standard_Cost'!$E$13</f>
        <v>0</v>
      </c>
      <c r="V134" s="141"/>
      <c r="W134" s="141"/>
      <c r="X134" s="141"/>
      <c r="Y134" s="142">
        <f>+V134*((X134*'1. Standard_Cost'!$B$17)+(W134*X134*'1. Standard_Cost'!$C$17))</f>
        <v>0</v>
      </c>
      <c r="Z134" s="141"/>
      <c r="AA134" s="141"/>
      <c r="AB134" s="142">
        <f>+Z134*'1. Standard_Cost'!$B$21+AA134*'1. Standard_Cost'!$C$21</f>
        <v>0</v>
      </c>
      <c r="AC134" s="143"/>
      <c r="AD134" s="144"/>
      <c r="AE134" s="142">
        <f>SUM(AD134,AC134,AB134,Y134,U134,T134,S134,R134)*'1. Standard_Cost'!$B$29</f>
        <v>0</v>
      </c>
      <c r="AF134" s="142">
        <f t="shared" si="192"/>
        <v>0</v>
      </c>
      <c r="AG134" s="141"/>
      <c r="AH134" s="141"/>
      <c r="AI134" s="141"/>
      <c r="AJ134" s="145"/>
      <c r="AK134" s="145"/>
      <c r="AL134" s="145"/>
      <c r="AM134" s="142">
        <f>AG134*'1. Standard_Cost'!$B$25+'Incremental_Cost Year 7'!AH134*'1. Standard_Cost'!$C$25+'Incremental_Cost Year 7'!AI134*'1. Standard_Cost'!$D$25+'Incremental_Cost Year 7'!AJ134+'Incremental_Cost Year 7'!AL134+AK134</f>
        <v>0</v>
      </c>
      <c r="AN134" s="142">
        <f>AM134*'1. Standard_Cost'!$C$29</f>
        <v>0</v>
      </c>
      <c r="AO134" s="160"/>
      <c r="AQ134" s="20">
        <f t="shared" si="193"/>
        <v>0</v>
      </c>
      <c r="AR134" s="20">
        <f t="shared" si="194"/>
        <v>0</v>
      </c>
      <c r="AS134" s="20">
        <f t="shared" si="195"/>
        <v>0</v>
      </c>
      <c r="AT134" s="20">
        <f t="shared" si="196"/>
        <v>0</v>
      </c>
      <c r="AU134" s="24"/>
      <c r="AV134" s="24">
        <v>0</v>
      </c>
      <c r="AW134" s="24"/>
      <c r="AX134" s="24"/>
      <c r="AY134" s="24"/>
      <c r="AZ134" s="24"/>
      <c r="BA134" s="24"/>
      <c r="BB134" s="25">
        <f t="shared" si="197"/>
        <v>0</v>
      </c>
    </row>
    <row r="135" spans="1:54" ht="15.6" outlineLevel="2">
      <c r="A135" s="132"/>
      <c r="B135" s="136"/>
      <c r="C135" s="201"/>
      <c r="D135" s="84"/>
      <c r="E135" s="84"/>
      <c r="F135" s="84"/>
      <c r="G135" s="83"/>
      <c r="H135" s="218" t="s">
        <v>573</v>
      </c>
      <c r="I135" s="138"/>
      <c r="J135" s="139"/>
      <c r="K135" s="139"/>
      <c r="L135" s="140" t="str">
        <f>IF(I135&lt;&gt;0,((VLOOKUP(I135,'1. Standard_Cost'!$B$4:$D$9,2)+VLOOKUP(I135,'1. Standard_Cost'!$B$4:$D$9,3))*J135*K135),"0")</f>
        <v>0</v>
      </c>
      <c r="M135" s="140">
        <f>L135*'1. Standard_Cost'!$F$4</f>
        <v>0</v>
      </c>
      <c r="N135" s="141"/>
      <c r="O135" s="141"/>
      <c r="P135" s="141"/>
      <c r="Q135" s="141"/>
      <c r="R135" s="142">
        <f>'1. Standard_Cost'!$B$13*N135*P135</f>
        <v>0</v>
      </c>
      <c r="S135" s="142">
        <f>N135*O135*P135*'1. Standard_Cost'!$C$13</f>
        <v>0</v>
      </c>
      <c r="T135" s="142">
        <f>N135*P135*Q135*'1. Standard_Cost'!$D$13</f>
        <v>0</v>
      </c>
      <c r="U135" s="142">
        <f>N135*O135*'1. Standard_Cost'!$E$13</f>
        <v>0</v>
      </c>
      <c r="V135" s="141"/>
      <c r="W135" s="141"/>
      <c r="X135" s="141"/>
      <c r="Y135" s="142">
        <f>+V135*((X135*'1. Standard_Cost'!$B$17)+(W135*X135*'1. Standard_Cost'!$C$17))</f>
        <v>0</v>
      </c>
      <c r="Z135" s="141"/>
      <c r="AA135" s="141"/>
      <c r="AB135" s="142">
        <f>+Z135*'1. Standard_Cost'!$B$21+AA135*'1. Standard_Cost'!$C$21</f>
        <v>0</v>
      </c>
      <c r="AC135" s="143"/>
      <c r="AD135" s="144"/>
      <c r="AE135" s="142">
        <f>SUM(AD135,AC135,AB135,Y135,U135,T135,S135,R135)*'1. Standard_Cost'!$B$29</f>
        <v>0</v>
      </c>
      <c r="AF135" s="142">
        <f t="shared" si="192"/>
        <v>0</v>
      </c>
      <c r="AG135" s="141"/>
      <c r="AH135" s="141"/>
      <c r="AI135" s="141"/>
      <c r="AJ135" s="145"/>
      <c r="AK135" s="145"/>
      <c r="AL135" s="145"/>
      <c r="AM135" s="142">
        <f>AG135*'1. Standard_Cost'!$B$25+'Incremental_Cost Year 7'!AH135*'1. Standard_Cost'!$C$25+'Incremental_Cost Year 7'!AI135*'1. Standard_Cost'!$D$25+'Incremental_Cost Year 7'!AJ135+'Incremental_Cost Year 7'!AL135+AK135</f>
        <v>0</v>
      </c>
      <c r="AN135" s="142">
        <f>AM135*'1. Standard_Cost'!$C$29</f>
        <v>0</v>
      </c>
      <c r="AO135" s="160"/>
      <c r="AQ135" s="20">
        <f t="shared" si="193"/>
        <v>0</v>
      </c>
      <c r="AR135" s="20">
        <f t="shared" si="194"/>
        <v>0</v>
      </c>
      <c r="AS135" s="20">
        <f t="shared" si="195"/>
        <v>0</v>
      </c>
      <c r="AT135" s="20">
        <f t="shared" si="196"/>
        <v>0</v>
      </c>
      <c r="AU135" s="24"/>
      <c r="AV135" s="24">
        <v>0</v>
      </c>
      <c r="AW135" s="24"/>
      <c r="AX135" s="24"/>
      <c r="AY135" s="24"/>
      <c r="AZ135" s="24"/>
      <c r="BA135" s="24"/>
      <c r="BB135" s="25">
        <f t="shared" si="197"/>
        <v>0</v>
      </c>
    </row>
    <row r="136" spans="1:54" ht="15.6" outlineLevel="1">
      <c r="A136" s="132"/>
      <c r="B136" s="136"/>
      <c r="C136" s="201"/>
      <c r="D136" s="84"/>
      <c r="E136" s="84"/>
      <c r="F136" s="84"/>
      <c r="G136" s="83"/>
      <c r="H136" s="218" t="s">
        <v>575</v>
      </c>
      <c r="I136" s="138"/>
      <c r="J136" s="139"/>
      <c r="K136" s="139"/>
      <c r="L136" s="140" t="str">
        <f>IF(I136&lt;&gt;0,((VLOOKUP(I136,'1. Standard_Cost'!$B$4:$D$9,2)+VLOOKUP(I136,'1. Standard_Cost'!$B$4:$D$9,3))*J136*K136),"0")</f>
        <v>0</v>
      </c>
      <c r="M136" s="140">
        <f>L136*'1. Standard_Cost'!$F$4</f>
        <v>0</v>
      </c>
      <c r="N136" s="141"/>
      <c r="O136" s="141"/>
      <c r="P136" s="141"/>
      <c r="Q136" s="141"/>
      <c r="R136" s="142">
        <f>'1. Standard_Cost'!$B$13*N136*P136</f>
        <v>0</v>
      </c>
      <c r="S136" s="142">
        <f>N136*O136*P136*'1. Standard_Cost'!$C$13</f>
        <v>0</v>
      </c>
      <c r="T136" s="142">
        <f>N136*P136*Q136*'1. Standard_Cost'!$D$13</f>
        <v>0</v>
      </c>
      <c r="U136" s="142">
        <f>N136*O136*'1. Standard_Cost'!$E$13</f>
        <v>0</v>
      </c>
      <c r="V136" s="141"/>
      <c r="W136" s="141"/>
      <c r="X136" s="141"/>
      <c r="Y136" s="142">
        <f>+V136*((X136*'1. Standard_Cost'!$B$17)+(W136*X136*'1. Standard_Cost'!$C$17))</f>
        <v>0</v>
      </c>
      <c r="Z136" s="141"/>
      <c r="AA136" s="141"/>
      <c r="AB136" s="142">
        <f>+Z136*'1. Standard_Cost'!$B$21+AA136*'1. Standard_Cost'!$C$21</f>
        <v>0</v>
      </c>
      <c r="AC136" s="143"/>
      <c r="AD136" s="144"/>
      <c r="AE136" s="142">
        <f>SUM(AD136,AC136,AB136,Y136,U136,T136,S136,R136)*'1. Standard_Cost'!$B$29</f>
        <v>0</v>
      </c>
      <c r="AF136" s="142">
        <f t="shared" si="192"/>
        <v>0</v>
      </c>
      <c r="AG136" s="141"/>
      <c r="AH136" s="141"/>
      <c r="AI136" s="141"/>
      <c r="AJ136" s="145"/>
      <c r="AK136" s="145"/>
      <c r="AL136" s="145"/>
      <c r="AM136" s="142">
        <f>AG136*'1. Standard_Cost'!$B$25+'Incremental_Cost Year 7'!AH136*'1. Standard_Cost'!$C$25+'Incremental_Cost Year 7'!AI136*'1. Standard_Cost'!$D$25+'Incremental_Cost Year 7'!AJ136+'Incremental_Cost Year 7'!AL136+AK136</f>
        <v>0</v>
      </c>
      <c r="AN136" s="142">
        <f>AM136*'1. Standard_Cost'!$C$29</f>
        <v>0</v>
      </c>
      <c r="AO136" s="160"/>
      <c r="AQ136" s="20">
        <f t="shared" si="193"/>
        <v>0</v>
      </c>
      <c r="AR136" s="20">
        <f t="shared" si="194"/>
        <v>0</v>
      </c>
      <c r="AS136" s="20">
        <f t="shared" si="195"/>
        <v>0</v>
      </c>
      <c r="AT136" s="20">
        <f t="shared" si="196"/>
        <v>0</v>
      </c>
      <c r="AU136" s="24"/>
      <c r="AV136" s="24">
        <v>0</v>
      </c>
      <c r="AW136" s="24"/>
      <c r="AX136" s="24"/>
      <c r="AY136" s="24"/>
      <c r="AZ136" s="24"/>
      <c r="BA136" s="24"/>
      <c r="BB136" s="25">
        <f t="shared" si="197"/>
        <v>0</v>
      </c>
    </row>
    <row r="137" spans="1:54" ht="12.75" customHeight="1">
      <c r="A137" s="132"/>
      <c r="B137" s="136"/>
      <c r="C137" s="201"/>
      <c r="D137" s="84"/>
      <c r="E137" s="84"/>
      <c r="F137" s="84"/>
      <c r="G137" s="83"/>
      <c r="H137" s="218" t="s">
        <v>517</v>
      </c>
      <c r="I137" s="138"/>
      <c r="J137" s="139"/>
      <c r="K137" s="139"/>
      <c r="L137" s="140" t="str">
        <f>IF(I137&lt;&gt;0,((VLOOKUP(I137,'1. Standard_Cost'!$B$4:$D$9,2)+VLOOKUP(I137,'1. Standard_Cost'!$B$4:$D$9,3))*J137*K137),"0")</f>
        <v>0</v>
      </c>
      <c r="M137" s="140">
        <f>L137*'1. Standard_Cost'!$F$4</f>
        <v>0</v>
      </c>
      <c r="N137" s="141"/>
      <c r="O137" s="141"/>
      <c r="P137" s="141"/>
      <c r="Q137" s="141"/>
      <c r="R137" s="142">
        <f>'1. Standard_Cost'!$B$13*N137*P137</f>
        <v>0</v>
      </c>
      <c r="S137" s="142">
        <f>N137*O137*P137*'1. Standard_Cost'!$C$13</f>
        <v>0</v>
      </c>
      <c r="T137" s="142">
        <f>N137*P137*Q137*'1. Standard_Cost'!$D$13</f>
        <v>0</v>
      </c>
      <c r="U137" s="142">
        <f>N137*O137*'1. Standard_Cost'!$E$13</f>
        <v>0</v>
      </c>
      <c r="V137" s="141"/>
      <c r="W137" s="141"/>
      <c r="X137" s="141"/>
      <c r="Y137" s="142">
        <f>+V137*((X137*'1. Standard_Cost'!$B$17)+(W137*X137*'1. Standard_Cost'!$C$17))</f>
        <v>0</v>
      </c>
      <c r="Z137" s="141"/>
      <c r="AA137" s="141"/>
      <c r="AB137" s="142">
        <f>+Z137*'1. Standard_Cost'!$B$21+AA137*'1. Standard_Cost'!$C$21</f>
        <v>0</v>
      </c>
      <c r="AC137" s="143"/>
      <c r="AD137" s="144"/>
      <c r="AE137" s="142">
        <f>SUM(AD137,AC137,AB137,Y137,U137,T137,S137,R137)*'1. Standard_Cost'!$B$29</f>
        <v>0</v>
      </c>
      <c r="AF137" s="142">
        <f t="shared" si="192"/>
        <v>0</v>
      </c>
      <c r="AG137" s="141"/>
      <c r="AH137" s="141"/>
      <c r="AI137" s="141"/>
      <c r="AJ137" s="145"/>
      <c r="AK137" s="145"/>
      <c r="AL137" s="145"/>
      <c r="AM137" s="142">
        <f>AG137*'1. Standard_Cost'!$B$25+'Incremental_Cost Year 7'!AH137*'1. Standard_Cost'!$C$25+'Incremental_Cost Year 7'!AI137*'1. Standard_Cost'!$D$25+'Incremental_Cost Year 7'!AJ137+'Incremental_Cost Year 7'!AL137+AK137</f>
        <v>0</v>
      </c>
      <c r="AN137" s="142">
        <f>AM137*'1. Standard_Cost'!$C$29</f>
        <v>0</v>
      </c>
      <c r="AO137" s="160"/>
      <c r="AQ137" s="20">
        <f t="shared" si="193"/>
        <v>0</v>
      </c>
      <c r="AR137" s="20">
        <f t="shared" si="194"/>
        <v>0</v>
      </c>
      <c r="AS137" s="20">
        <f t="shared" si="195"/>
        <v>0</v>
      </c>
      <c r="AT137" s="20">
        <f t="shared" si="196"/>
        <v>0</v>
      </c>
      <c r="AU137" s="24"/>
      <c r="AV137" s="24">
        <v>0</v>
      </c>
      <c r="AW137" s="24"/>
      <c r="AX137" s="24"/>
      <c r="AY137" s="24"/>
      <c r="AZ137" s="24"/>
      <c r="BA137" s="24"/>
      <c r="BB137" s="25">
        <f t="shared" si="197"/>
        <v>0</v>
      </c>
    </row>
    <row r="138" spans="1:54" ht="12.75" customHeight="1">
      <c r="A138" s="132"/>
      <c r="B138" s="136"/>
      <c r="C138" s="201"/>
      <c r="D138" s="84"/>
      <c r="E138" s="84"/>
      <c r="F138" s="84"/>
      <c r="G138" s="83"/>
      <c r="H138" s="218" t="s">
        <v>518</v>
      </c>
      <c r="I138" s="138"/>
      <c r="J138" s="139"/>
      <c r="K138" s="139"/>
      <c r="L138" s="140" t="str">
        <f>IF(I138&lt;&gt;0,((VLOOKUP(I138,'1. Standard_Cost'!$B$4:$D$9,2)+VLOOKUP(I138,'1. Standard_Cost'!$B$4:$D$9,3))*J138*K138),"0")</f>
        <v>0</v>
      </c>
      <c r="M138" s="140">
        <f>L138*'1. Standard_Cost'!$F$4</f>
        <v>0</v>
      </c>
      <c r="N138" s="141"/>
      <c r="O138" s="141"/>
      <c r="P138" s="141"/>
      <c r="Q138" s="141"/>
      <c r="R138" s="142">
        <f>'1. Standard_Cost'!$B$13*N138*P138</f>
        <v>0</v>
      </c>
      <c r="S138" s="142">
        <f>N138*O138*P138*'1. Standard_Cost'!$C$13</f>
        <v>0</v>
      </c>
      <c r="T138" s="142">
        <f>N138*P138*Q138*'1. Standard_Cost'!$D$13</f>
        <v>0</v>
      </c>
      <c r="U138" s="142">
        <f>N138*O138*'1. Standard_Cost'!$E$13</f>
        <v>0</v>
      </c>
      <c r="V138" s="141"/>
      <c r="W138" s="141"/>
      <c r="X138" s="141"/>
      <c r="Y138" s="142">
        <f>+V138*((X138*'1. Standard_Cost'!$B$17)+(W138*X138*'1. Standard_Cost'!$C$17))</f>
        <v>0</v>
      </c>
      <c r="Z138" s="141"/>
      <c r="AA138" s="141"/>
      <c r="AB138" s="142">
        <f>+Z138*'1. Standard_Cost'!$B$21+AA138*'1. Standard_Cost'!$C$21</f>
        <v>0</v>
      </c>
      <c r="AC138" s="143"/>
      <c r="AD138" s="144"/>
      <c r="AE138" s="142">
        <f>SUM(AD138,AC138,AB138,Y138,U138,T138,S138,R138)*'1. Standard_Cost'!$B$29</f>
        <v>0</v>
      </c>
      <c r="AF138" s="142">
        <f t="shared" si="192"/>
        <v>0</v>
      </c>
      <c r="AG138" s="141"/>
      <c r="AH138" s="141"/>
      <c r="AI138" s="141"/>
      <c r="AJ138" s="145"/>
      <c r="AK138" s="145"/>
      <c r="AL138" s="145"/>
      <c r="AM138" s="142">
        <f>AG138*'1. Standard_Cost'!$B$25+'Incremental_Cost Year 7'!AH138*'1. Standard_Cost'!$C$25+'Incremental_Cost Year 7'!AI138*'1. Standard_Cost'!$D$25+'Incremental_Cost Year 7'!AJ138+'Incremental_Cost Year 7'!AL138+AK138</f>
        <v>0</v>
      </c>
      <c r="AN138" s="142">
        <f>AM138*'1. Standard_Cost'!$C$29</f>
        <v>0</v>
      </c>
      <c r="AO138" s="160"/>
      <c r="AQ138" s="20">
        <f t="shared" si="193"/>
        <v>0</v>
      </c>
      <c r="AR138" s="20">
        <f t="shared" si="194"/>
        <v>0</v>
      </c>
      <c r="AS138" s="20">
        <f t="shared" si="195"/>
        <v>0</v>
      </c>
      <c r="AT138" s="20">
        <f t="shared" si="196"/>
        <v>0</v>
      </c>
      <c r="AU138" s="24"/>
      <c r="AV138" s="24">
        <v>0</v>
      </c>
      <c r="AW138" s="24"/>
      <c r="AX138" s="24"/>
      <c r="AY138" s="24"/>
      <c r="AZ138" s="24"/>
      <c r="BA138" s="24"/>
      <c r="BB138" s="25">
        <f t="shared" si="197"/>
        <v>0</v>
      </c>
    </row>
    <row r="139" spans="1:54" ht="15.6" outlineLevel="2">
      <c r="A139" s="132"/>
      <c r="B139" s="136"/>
      <c r="C139" s="201"/>
      <c r="D139" s="86"/>
      <c r="E139" s="86"/>
      <c r="F139" s="86"/>
      <c r="G139" s="157"/>
      <c r="H139" s="219" t="s">
        <v>519</v>
      </c>
      <c r="I139" s="138" t="s">
        <v>4</v>
      </c>
      <c r="J139" s="139">
        <v>0.2</v>
      </c>
      <c r="K139" s="139">
        <v>1</v>
      </c>
      <c r="L139" s="140">
        <f>IF(I139&lt;&gt;0,((VLOOKUP(I139,'1. Standard_Cost'!$B$4:$D$9,2)+VLOOKUP(I139,'1. Standard_Cost'!$B$4:$D$9,3))*J139*K139),"0")</f>
        <v>16150</v>
      </c>
      <c r="M139" s="140">
        <f>L139*'1. Standard_Cost'!$F$4</f>
        <v>2697.05</v>
      </c>
      <c r="N139" s="141"/>
      <c r="O139" s="141"/>
      <c r="P139" s="141"/>
      <c r="Q139" s="141"/>
      <c r="R139" s="142">
        <f>'1. Standard_Cost'!$B$13*N139*P139</f>
        <v>0</v>
      </c>
      <c r="S139" s="142">
        <f>N139*O139*P139*'1. Standard_Cost'!$C$13</f>
        <v>0</v>
      </c>
      <c r="T139" s="142">
        <f>N139*P139*Q139*'1. Standard_Cost'!$D$13</f>
        <v>0</v>
      </c>
      <c r="U139" s="142">
        <f>N139*O139*'1. Standard_Cost'!$E$13</f>
        <v>0</v>
      </c>
      <c r="V139" s="141"/>
      <c r="W139" s="141"/>
      <c r="X139" s="141"/>
      <c r="Y139" s="142">
        <f>+V139*((X139*'1. Standard_Cost'!$B$17)+(W139*X139*'1. Standard_Cost'!$C$17))</f>
        <v>0</v>
      </c>
      <c r="Z139" s="141"/>
      <c r="AA139" s="141"/>
      <c r="AB139" s="142">
        <f>+Z139*'1. Standard_Cost'!$B$21+AA139*'1. Standard_Cost'!$C$21</f>
        <v>0</v>
      </c>
      <c r="AC139" s="143"/>
      <c r="AD139" s="144"/>
      <c r="AE139" s="142">
        <f>SUM(AD139,AC139,AB139,Y139,U139,T139,S139,R139)*'1. Standard_Cost'!$B$29</f>
        <v>0</v>
      </c>
      <c r="AF139" s="142">
        <f t="shared" si="192"/>
        <v>0</v>
      </c>
      <c r="AG139" s="141"/>
      <c r="AH139" s="141"/>
      <c r="AI139" s="141"/>
      <c r="AJ139" s="145"/>
      <c r="AK139" s="145"/>
      <c r="AL139" s="145"/>
      <c r="AM139" s="142">
        <f>AG139*'1. Standard_Cost'!$B$25+'Incremental_Cost Year 7'!AH139*'1. Standard_Cost'!$C$25+'Incremental_Cost Year 7'!AI139*'1. Standard_Cost'!$D$25+'Incremental_Cost Year 7'!AJ139+'Incremental_Cost Year 7'!AL139+AK139</f>
        <v>0</v>
      </c>
      <c r="AN139" s="142">
        <f>AM139*'1. Standard_Cost'!$C$29</f>
        <v>0</v>
      </c>
      <c r="AO139" s="160"/>
      <c r="AQ139" s="20">
        <f t="shared" si="193"/>
        <v>18847.05</v>
      </c>
      <c r="AR139" s="20">
        <f t="shared" si="194"/>
        <v>0</v>
      </c>
      <c r="AS139" s="20">
        <f t="shared" si="195"/>
        <v>0</v>
      </c>
      <c r="AT139" s="20">
        <f t="shared" si="196"/>
        <v>18847.05</v>
      </c>
      <c r="AU139" s="24"/>
      <c r="AV139" s="24">
        <v>0</v>
      </c>
      <c r="AW139" s="24"/>
      <c r="AX139" s="24"/>
      <c r="AY139" s="24"/>
      <c r="AZ139" s="24"/>
      <c r="BA139" s="24"/>
      <c r="BB139" s="25">
        <f t="shared" si="197"/>
        <v>-18847.05</v>
      </c>
    </row>
    <row r="140" spans="1:54" ht="46.8" outlineLevel="2">
      <c r="A140" s="132"/>
      <c r="B140" s="136"/>
      <c r="C140" s="201"/>
      <c r="D140" s="84"/>
      <c r="E140" s="84"/>
      <c r="F140" s="84"/>
      <c r="G140" s="83"/>
      <c r="H140" s="213" t="s">
        <v>451</v>
      </c>
      <c r="I140" s="138"/>
      <c r="J140" s="139"/>
      <c r="K140" s="139"/>
      <c r="L140" s="140" t="str">
        <f>IF(I140&lt;&gt;0,((VLOOKUP(I140,'1. Standard_Cost'!$B$4:$D$9,2)+VLOOKUP(I140,'1. Standard_Cost'!$B$4:$D$9,3))*J140*K140),"0")</f>
        <v>0</v>
      </c>
      <c r="M140" s="140">
        <f>L140*'1. Standard_Cost'!$F$4</f>
        <v>0</v>
      </c>
      <c r="N140" s="141"/>
      <c r="O140" s="141"/>
      <c r="P140" s="141"/>
      <c r="Q140" s="141"/>
      <c r="R140" s="142">
        <f>'1. Standard_Cost'!$B$13*N140*P140</f>
        <v>0</v>
      </c>
      <c r="S140" s="142">
        <f>N140*O140*P140*'1. Standard_Cost'!$C$13</f>
        <v>0</v>
      </c>
      <c r="T140" s="142">
        <f>N140*P140*Q140*'1. Standard_Cost'!$D$13</f>
        <v>0</v>
      </c>
      <c r="U140" s="142">
        <f>N140*O140*'1. Standard_Cost'!$E$13</f>
        <v>0</v>
      </c>
      <c r="V140" s="141"/>
      <c r="W140" s="141"/>
      <c r="X140" s="141"/>
      <c r="Y140" s="142">
        <f>+V140*((X140*'1. Standard_Cost'!$B$17)+(W140*X140*'1. Standard_Cost'!$C$17))</f>
        <v>0</v>
      </c>
      <c r="Z140" s="141"/>
      <c r="AA140" s="141"/>
      <c r="AB140" s="142">
        <f>+Z140*'1. Standard_Cost'!$B$21+AA140*'1. Standard_Cost'!$C$21</f>
        <v>0</v>
      </c>
      <c r="AC140" s="143"/>
      <c r="AD140" s="144"/>
      <c r="AE140" s="142">
        <f>SUM(AD140,AC140,AB140,Y140,U140,T140,S140,R140)*'1. Standard_Cost'!$B$29</f>
        <v>0</v>
      </c>
      <c r="AF140" s="142">
        <f t="shared" si="192"/>
        <v>0</v>
      </c>
      <c r="AG140" s="141"/>
      <c r="AH140" s="141"/>
      <c r="AI140" s="141"/>
      <c r="AJ140" s="145"/>
      <c r="AK140" s="145"/>
      <c r="AL140" s="145"/>
      <c r="AM140" s="142">
        <f>AG140*'1. Standard_Cost'!$B$25+'Incremental_Cost Year 7'!AH140*'1. Standard_Cost'!$C$25+'Incremental_Cost Year 7'!AI140*'1. Standard_Cost'!$D$25+'Incremental_Cost Year 7'!AJ140+'Incremental_Cost Year 7'!AL140+AK140</f>
        <v>0</v>
      </c>
      <c r="AN140" s="142">
        <f>AM140*'1. Standard_Cost'!$C$29</f>
        <v>0</v>
      </c>
      <c r="AO140" s="160"/>
      <c r="AQ140" s="20">
        <f t="shared" si="193"/>
        <v>0</v>
      </c>
      <c r="AR140" s="20">
        <f t="shared" si="194"/>
        <v>0</v>
      </c>
      <c r="AS140" s="20">
        <f t="shared" si="195"/>
        <v>0</v>
      </c>
      <c r="AT140" s="20">
        <f t="shared" si="196"/>
        <v>0</v>
      </c>
      <c r="AU140" s="24"/>
      <c r="AV140" s="24"/>
      <c r="AW140" s="24"/>
      <c r="AX140" s="24"/>
      <c r="AY140" s="24"/>
      <c r="AZ140" s="24"/>
      <c r="BA140" s="24"/>
      <c r="BB140" s="25">
        <f t="shared" si="197"/>
        <v>0</v>
      </c>
    </row>
    <row r="141" spans="1:54" ht="15.6" outlineLevel="2">
      <c r="A141" s="132"/>
      <c r="B141" s="136"/>
      <c r="C141" s="201"/>
      <c r="D141" s="84"/>
      <c r="E141" s="84"/>
      <c r="F141" s="84"/>
      <c r="G141" s="83"/>
      <c r="H141" s="209" t="s">
        <v>515</v>
      </c>
      <c r="I141" s="138"/>
      <c r="J141" s="139"/>
      <c r="K141" s="139"/>
      <c r="L141" s="140" t="str">
        <f>IF(I141&lt;&gt;0,((VLOOKUP(I141,'1. Standard_Cost'!$B$4:$D$9,2)+VLOOKUP(I141,'1. Standard_Cost'!$B$4:$D$9,3))*J141*K141),"0")</f>
        <v>0</v>
      </c>
      <c r="M141" s="140">
        <f>L141*'1. Standard_Cost'!$F$4</f>
        <v>0</v>
      </c>
      <c r="N141" s="141"/>
      <c r="O141" s="141"/>
      <c r="P141" s="141"/>
      <c r="Q141" s="141"/>
      <c r="R141" s="142">
        <f>'1. Standard_Cost'!$B$13*N141*P141</f>
        <v>0</v>
      </c>
      <c r="S141" s="142">
        <f>N141*O141*P141*'1. Standard_Cost'!$C$13</f>
        <v>0</v>
      </c>
      <c r="T141" s="142">
        <f>N141*P141*Q141*'1. Standard_Cost'!$D$13</f>
        <v>0</v>
      </c>
      <c r="U141" s="142">
        <f>N141*O141*'1. Standard_Cost'!$E$13</f>
        <v>0</v>
      </c>
      <c r="V141" s="141"/>
      <c r="W141" s="141"/>
      <c r="X141" s="141"/>
      <c r="Y141" s="142">
        <f>+V141*((X141*'1. Standard_Cost'!$B$17)+(W141*X141*'1. Standard_Cost'!$C$17))</f>
        <v>0</v>
      </c>
      <c r="Z141" s="141"/>
      <c r="AA141" s="141">
        <v>30</v>
      </c>
      <c r="AB141" s="142">
        <f>+Z141*'1. Standard_Cost'!$B$21+AA141*'1. Standard_Cost'!$C$21</f>
        <v>570000</v>
      </c>
      <c r="AC141" s="143"/>
      <c r="AD141" s="144"/>
      <c r="AE141" s="142">
        <f>SUM(AD141,AC141,AB141,Y141,U141,T141,S141,R141)*'1. Standard_Cost'!$B$29</f>
        <v>114000</v>
      </c>
      <c r="AF141" s="142">
        <f t="shared" si="192"/>
        <v>684000</v>
      </c>
      <c r="AG141" s="141"/>
      <c r="AH141" s="141"/>
      <c r="AI141" s="141"/>
      <c r="AJ141" s="145"/>
      <c r="AK141" s="145"/>
      <c r="AL141" s="145"/>
      <c r="AM141" s="142">
        <f>AG141*'1. Standard_Cost'!$B$25+'Incremental_Cost Year 7'!AH141*'1. Standard_Cost'!$C$25+'Incremental_Cost Year 7'!AI141*'1. Standard_Cost'!$D$25+'Incremental_Cost Year 7'!AJ141+'Incremental_Cost Year 7'!AL141+AK141</f>
        <v>0</v>
      </c>
      <c r="AN141" s="142">
        <f>AM141*'1. Standard_Cost'!$C$29</f>
        <v>0</v>
      </c>
      <c r="AO141" s="160"/>
      <c r="AQ141" s="20">
        <f t="shared" si="193"/>
        <v>0</v>
      </c>
      <c r="AR141" s="20">
        <f t="shared" si="194"/>
        <v>684000</v>
      </c>
      <c r="AS141" s="20">
        <f t="shared" si="195"/>
        <v>0</v>
      </c>
      <c r="AT141" s="20">
        <f t="shared" si="196"/>
        <v>684000</v>
      </c>
      <c r="AU141" s="24"/>
      <c r="AV141" s="24">
        <v>0</v>
      </c>
      <c r="AW141" s="24"/>
      <c r="AX141" s="24"/>
      <c r="AY141" s="24"/>
      <c r="AZ141" s="24"/>
      <c r="BA141" s="24"/>
      <c r="BB141" s="25">
        <f t="shared" si="197"/>
        <v>-684000</v>
      </c>
    </row>
    <row r="142" spans="1:54" ht="15.6" outlineLevel="2">
      <c r="A142" s="132"/>
      <c r="B142" s="136"/>
      <c r="C142" s="201"/>
      <c r="D142" s="84"/>
      <c r="E142" s="84"/>
      <c r="F142" s="84"/>
      <c r="G142" s="83"/>
      <c r="H142" s="209" t="s">
        <v>520</v>
      </c>
      <c r="I142" s="138" t="s">
        <v>4</v>
      </c>
      <c r="J142" s="139">
        <v>2</v>
      </c>
      <c r="K142" s="139">
        <v>2</v>
      </c>
      <c r="L142" s="140">
        <f>IF(I142&lt;&gt;0,((VLOOKUP(I142,'1. Standard_Cost'!$B$4:$D$9,2)+VLOOKUP(I142,'1. Standard_Cost'!$B$4:$D$9,3))*J142*K142),"0")</f>
        <v>323000</v>
      </c>
      <c r="M142" s="140">
        <f>L142*'1. Standard_Cost'!$F$4</f>
        <v>53941</v>
      </c>
      <c r="N142" s="141"/>
      <c r="O142" s="141"/>
      <c r="P142" s="141"/>
      <c r="Q142" s="141"/>
      <c r="R142" s="142">
        <f>'1. Standard_Cost'!$B$13*N142*P142</f>
        <v>0</v>
      </c>
      <c r="S142" s="142">
        <f>N142*O142*P142*'1. Standard_Cost'!$C$13</f>
        <v>0</v>
      </c>
      <c r="T142" s="142">
        <f>N142*P142*Q142*'1. Standard_Cost'!$D$13</f>
        <v>0</v>
      </c>
      <c r="U142" s="142">
        <f>N142*O142*'1. Standard_Cost'!$E$13</f>
        <v>0</v>
      </c>
      <c r="V142" s="141"/>
      <c r="W142" s="141"/>
      <c r="X142" s="141"/>
      <c r="Y142" s="142">
        <f>+V142*((X142*'1. Standard_Cost'!$B$17)+(W142*X142*'1. Standard_Cost'!$C$17))</f>
        <v>0</v>
      </c>
      <c r="Z142" s="141"/>
      <c r="AA142" s="141"/>
      <c r="AB142" s="142">
        <f>+Z142*'1. Standard_Cost'!$B$21+AA142*'1. Standard_Cost'!$C$21</f>
        <v>0</v>
      </c>
      <c r="AC142" s="143"/>
      <c r="AD142" s="144"/>
      <c r="AE142" s="142">
        <f>SUM(AD142,AC142,AB142,Y142,U142,T142,S142,R142)*'1. Standard_Cost'!$B$29</f>
        <v>0</v>
      </c>
      <c r="AF142" s="142">
        <f t="shared" si="192"/>
        <v>0</v>
      </c>
      <c r="AG142" s="141"/>
      <c r="AH142" s="141"/>
      <c r="AI142" s="141"/>
      <c r="AJ142" s="145"/>
      <c r="AK142" s="145"/>
      <c r="AL142" s="145"/>
      <c r="AM142" s="142">
        <f>AG142*'1. Standard_Cost'!$B$25+'Incremental_Cost Year 7'!AH142*'1. Standard_Cost'!$C$25+'Incremental_Cost Year 7'!AI142*'1. Standard_Cost'!$D$25+'Incremental_Cost Year 7'!AJ142+'Incremental_Cost Year 7'!AL142+AK142</f>
        <v>0</v>
      </c>
      <c r="AN142" s="142">
        <f>AM142*'1. Standard_Cost'!$C$29</f>
        <v>0</v>
      </c>
      <c r="AO142" s="160"/>
      <c r="AQ142" s="20">
        <f t="shared" si="193"/>
        <v>376941</v>
      </c>
      <c r="AR142" s="20">
        <f t="shared" si="194"/>
        <v>0</v>
      </c>
      <c r="AS142" s="20">
        <f t="shared" si="195"/>
        <v>0</v>
      </c>
      <c r="AT142" s="20">
        <f t="shared" si="196"/>
        <v>376941</v>
      </c>
      <c r="AU142" s="24"/>
      <c r="AV142" s="24">
        <v>0</v>
      </c>
      <c r="AW142" s="24"/>
      <c r="AX142" s="24"/>
      <c r="AY142" s="24"/>
      <c r="AZ142" s="24"/>
      <c r="BA142" s="24"/>
      <c r="BB142" s="25">
        <f t="shared" si="197"/>
        <v>-376941</v>
      </c>
    </row>
    <row r="143" spans="1:54" ht="15.6" outlineLevel="1">
      <c r="A143" s="132"/>
      <c r="B143" s="136"/>
      <c r="C143" s="201"/>
      <c r="D143" s="84"/>
      <c r="E143" s="84"/>
      <c r="F143" s="84"/>
      <c r="G143" s="83"/>
      <c r="H143" s="209" t="s">
        <v>516</v>
      </c>
      <c r="I143" s="138"/>
      <c r="J143" s="139"/>
      <c r="K143" s="139"/>
      <c r="L143" s="140" t="str">
        <f>IF(I143&lt;&gt;0,((VLOOKUP(I143,'1. Standard_Cost'!$B$4:$D$9,2)+VLOOKUP(I143,'1. Standard_Cost'!$B$4:$D$9,3))*J143*K143),"0")</f>
        <v>0</v>
      </c>
      <c r="M143" s="140">
        <f>L143*'1. Standard_Cost'!$F$4</f>
        <v>0</v>
      </c>
      <c r="N143" s="141"/>
      <c r="O143" s="141"/>
      <c r="P143" s="141"/>
      <c r="Q143" s="141"/>
      <c r="R143" s="142">
        <f>'1. Standard_Cost'!$B$13*N143*P143</f>
        <v>0</v>
      </c>
      <c r="S143" s="142">
        <f>N143*O143*P143*'1. Standard_Cost'!$C$13</f>
        <v>0</v>
      </c>
      <c r="T143" s="142">
        <f>N143*P143*Q143*'1. Standard_Cost'!$D$13</f>
        <v>0</v>
      </c>
      <c r="U143" s="142">
        <f>N143*O143*'1. Standard_Cost'!$E$13</f>
        <v>0</v>
      </c>
      <c r="V143" s="141"/>
      <c r="W143" s="141"/>
      <c r="X143" s="141"/>
      <c r="Y143" s="142">
        <f>+V143*((X143*'1. Standard_Cost'!$B$17)+(W143*X143*'1. Standard_Cost'!$C$17))</f>
        <v>0</v>
      </c>
      <c r="Z143" s="141"/>
      <c r="AA143" s="141"/>
      <c r="AB143" s="142">
        <f>+Z143*'1. Standard_Cost'!$B$21+AA143*'1. Standard_Cost'!$C$21</f>
        <v>0</v>
      </c>
      <c r="AC143" s="143">
        <f>20*300</f>
        <v>6000</v>
      </c>
      <c r="AD143" s="144"/>
      <c r="AE143" s="142">
        <f>SUM(AD143,AC143,AB143,Y143,U143,T143,S143,R143)*'1. Standard_Cost'!$B$29</f>
        <v>1200</v>
      </c>
      <c r="AF143" s="142">
        <f t="shared" si="192"/>
        <v>7200</v>
      </c>
      <c r="AG143" s="141"/>
      <c r="AH143" s="141"/>
      <c r="AI143" s="141"/>
      <c r="AJ143" s="145"/>
      <c r="AK143" s="145"/>
      <c r="AL143" s="145"/>
      <c r="AM143" s="142">
        <f>AG143*'1. Standard_Cost'!$B$25+'Incremental_Cost Year 7'!AH143*'1. Standard_Cost'!$C$25+'Incremental_Cost Year 7'!AI143*'1. Standard_Cost'!$D$25+'Incremental_Cost Year 7'!AJ143+'Incremental_Cost Year 7'!AL143+AK143</f>
        <v>0</v>
      </c>
      <c r="AN143" s="142">
        <f>AM143*'1. Standard_Cost'!$C$29</f>
        <v>0</v>
      </c>
      <c r="AO143" s="160"/>
      <c r="AQ143" s="20">
        <f t="shared" si="193"/>
        <v>0</v>
      </c>
      <c r="AR143" s="20">
        <f t="shared" si="194"/>
        <v>7200</v>
      </c>
      <c r="AS143" s="20">
        <f t="shared" si="195"/>
        <v>0</v>
      </c>
      <c r="AT143" s="20">
        <f t="shared" si="196"/>
        <v>7200</v>
      </c>
      <c r="AU143" s="24"/>
      <c r="AV143" s="24">
        <v>0</v>
      </c>
      <c r="AW143" s="24"/>
      <c r="AX143" s="24"/>
      <c r="AY143" s="24"/>
      <c r="AZ143" s="24"/>
      <c r="BA143" s="24"/>
      <c r="BB143" s="25">
        <f t="shared" si="197"/>
        <v>-7200</v>
      </c>
    </row>
    <row r="144" spans="1:54" ht="15.6" outlineLevel="2">
      <c r="A144" s="132"/>
      <c r="B144" s="136"/>
      <c r="C144" s="201"/>
      <c r="D144" s="84"/>
      <c r="E144" s="84"/>
      <c r="F144" s="84"/>
      <c r="G144" s="83"/>
      <c r="H144" s="209" t="s">
        <v>517</v>
      </c>
      <c r="I144" s="138"/>
      <c r="J144" s="139"/>
      <c r="K144" s="139"/>
      <c r="L144" s="140" t="str">
        <f>IF(I144&lt;&gt;0,((VLOOKUP(I144,'1. Standard_Cost'!$B$4:$D$9,2)+VLOOKUP(I144,'1. Standard_Cost'!$B$4:$D$9,3))*J144*K144),"0")</f>
        <v>0</v>
      </c>
      <c r="M144" s="140">
        <f>L144*'1. Standard_Cost'!$F$4</f>
        <v>0</v>
      </c>
      <c r="N144" s="141"/>
      <c r="O144" s="141"/>
      <c r="P144" s="141"/>
      <c r="Q144" s="141"/>
      <c r="R144" s="142">
        <f>'1. Standard_Cost'!$B$13*N144*P144</f>
        <v>0</v>
      </c>
      <c r="S144" s="142">
        <f>N144*O144*P144*'1. Standard_Cost'!$C$13</f>
        <v>0</v>
      </c>
      <c r="T144" s="142">
        <f>N144*P144*Q144*'1. Standard_Cost'!$D$13</f>
        <v>0</v>
      </c>
      <c r="U144" s="142">
        <f>N144*O144*'1. Standard_Cost'!$E$13</f>
        <v>0</v>
      </c>
      <c r="V144" s="141"/>
      <c r="W144" s="141"/>
      <c r="X144" s="141"/>
      <c r="Y144" s="142">
        <f>+V144*((X144*'1. Standard_Cost'!$B$17)+(W144*X144*'1. Standard_Cost'!$C$17))</f>
        <v>0</v>
      </c>
      <c r="Z144" s="141"/>
      <c r="AA144" s="141"/>
      <c r="AB144" s="142">
        <f>+Z144*'1. Standard_Cost'!$B$21+AA144*'1. Standard_Cost'!$C$21</f>
        <v>0</v>
      </c>
      <c r="AC144" s="143">
        <f>60*1500</f>
        <v>90000</v>
      </c>
      <c r="AD144" s="144"/>
      <c r="AE144" s="142">
        <f>SUM(AD144,AC144,AB144,Y144,U144,T144,S144,R144)*'1. Standard_Cost'!$B$29</f>
        <v>18000</v>
      </c>
      <c r="AF144" s="142">
        <f t="shared" si="192"/>
        <v>108000</v>
      </c>
      <c r="AG144" s="141"/>
      <c r="AH144" s="141"/>
      <c r="AI144" s="141"/>
      <c r="AJ144" s="145"/>
      <c r="AK144" s="145"/>
      <c r="AL144" s="145"/>
      <c r="AM144" s="142">
        <f>AG144*'1. Standard_Cost'!$B$25+'Incremental_Cost Year 7'!AH144*'1. Standard_Cost'!$C$25+'Incremental_Cost Year 7'!AI144*'1. Standard_Cost'!$D$25+'Incremental_Cost Year 7'!AJ144+'Incremental_Cost Year 7'!AL144+AK144</f>
        <v>0</v>
      </c>
      <c r="AN144" s="142">
        <f>AM144*'1. Standard_Cost'!$C$29</f>
        <v>0</v>
      </c>
      <c r="AO144" s="160"/>
      <c r="AQ144" s="20">
        <f t="shared" si="193"/>
        <v>0</v>
      </c>
      <c r="AR144" s="20">
        <f t="shared" si="194"/>
        <v>108000</v>
      </c>
      <c r="AS144" s="20">
        <f t="shared" si="195"/>
        <v>0</v>
      </c>
      <c r="AT144" s="20">
        <f t="shared" si="196"/>
        <v>108000</v>
      </c>
      <c r="AU144" s="24"/>
      <c r="AV144" s="24">
        <v>0</v>
      </c>
      <c r="AW144" s="24"/>
      <c r="AX144" s="24"/>
      <c r="AY144" s="24"/>
      <c r="AZ144" s="24"/>
      <c r="BA144" s="24"/>
      <c r="BB144" s="25">
        <f t="shared" si="197"/>
        <v>-108000</v>
      </c>
    </row>
    <row r="145" spans="1:54" ht="15.6" outlineLevel="2">
      <c r="A145" s="132"/>
      <c r="B145" s="136"/>
      <c r="C145" s="201"/>
      <c r="D145" s="84"/>
      <c r="E145" s="84"/>
      <c r="F145" s="84"/>
      <c r="G145" s="83"/>
      <c r="H145" s="209" t="s">
        <v>518</v>
      </c>
      <c r="I145" s="138"/>
      <c r="J145" s="139"/>
      <c r="K145" s="139"/>
      <c r="L145" s="140" t="str">
        <f>IF(I145&lt;&gt;0,((VLOOKUP(I145,'1. Standard_Cost'!$B$4:$D$9,2)+VLOOKUP(I145,'1. Standard_Cost'!$B$4:$D$9,3))*J145*K145),"0")</f>
        <v>0</v>
      </c>
      <c r="M145" s="140">
        <f>L145*'1. Standard_Cost'!$F$4</f>
        <v>0</v>
      </c>
      <c r="N145" s="141"/>
      <c r="O145" s="141"/>
      <c r="P145" s="141"/>
      <c r="Q145" s="141"/>
      <c r="R145" s="142">
        <f>'1. Standard_Cost'!$B$13*N145*P145</f>
        <v>0</v>
      </c>
      <c r="S145" s="142">
        <f>N145*O145*P145*'1. Standard_Cost'!$C$13</f>
        <v>0</v>
      </c>
      <c r="T145" s="142">
        <f>N145*P145*Q145*'1. Standard_Cost'!$D$13</f>
        <v>0</v>
      </c>
      <c r="U145" s="142">
        <f>N145*O145*'1. Standard_Cost'!$E$13</f>
        <v>0</v>
      </c>
      <c r="V145" s="141"/>
      <c r="W145" s="141"/>
      <c r="X145" s="141"/>
      <c r="Y145" s="142">
        <f>+V145*((X145*'1. Standard_Cost'!$B$17)+(W145*X145*'1. Standard_Cost'!$C$17))</f>
        <v>0</v>
      </c>
      <c r="Z145" s="141"/>
      <c r="AA145" s="141"/>
      <c r="AB145" s="142">
        <f>+Z145*'1. Standard_Cost'!$B$21+AA145*'1. Standard_Cost'!$C$21</f>
        <v>0</v>
      </c>
      <c r="AC145" s="143">
        <f>30*1000</f>
        <v>30000</v>
      </c>
      <c r="AD145" s="144"/>
      <c r="AE145" s="142">
        <f>SUM(AD145,AC145,AB145,Y145,U145,T145,S145,R145)*'1. Standard_Cost'!$B$29</f>
        <v>6000</v>
      </c>
      <c r="AF145" s="142">
        <f t="shared" si="192"/>
        <v>36000</v>
      </c>
      <c r="AG145" s="141"/>
      <c r="AH145" s="141"/>
      <c r="AI145" s="141"/>
      <c r="AJ145" s="145"/>
      <c r="AK145" s="145"/>
      <c r="AL145" s="145"/>
      <c r="AM145" s="142">
        <f>AG145*'1. Standard_Cost'!$B$25+'Incremental_Cost Year 7'!AH145*'1. Standard_Cost'!$C$25+'Incremental_Cost Year 7'!AI145*'1. Standard_Cost'!$D$25+'Incremental_Cost Year 7'!AJ145+'Incremental_Cost Year 7'!AL145+AK145</f>
        <v>0</v>
      </c>
      <c r="AN145" s="142">
        <f>AM145*'1. Standard_Cost'!$C$29</f>
        <v>0</v>
      </c>
      <c r="AO145" s="160"/>
      <c r="AQ145" s="20">
        <f t="shared" si="193"/>
        <v>0</v>
      </c>
      <c r="AR145" s="20">
        <f t="shared" si="194"/>
        <v>36000</v>
      </c>
      <c r="AS145" s="20">
        <f t="shared" si="195"/>
        <v>0</v>
      </c>
      <c r="AT145" s="20">
        <f t="shared" si="196"/>
        <v>36000</v>
      </c>
      <c r="AU145" s="24"/>
      <c r="AV145" s="24">
        <v>0</v>
      </c>
      <c r="AW145" s="24"/>
      <c r="AX145" s="24"/>
      <c r="AY145" s="24"/>
      <c r="AZ145" s="24"/>
      <c r="BA145" s="24"/>
      <c r="BB145" s="25">
        <f t="shared" si="197"/>
        <v>-36000</v>
      </c>
    </row>
    <row r="146" spans="1:54" ht="15.6" outlineLevel="2">
      <c r="A146" s="132"/>
      <c r="B146" s="136"/>
      <c r="C146" s="201"/>
      <c r="D146" s="84"/>
      <c r="E146" s="84"/>
      <c r="F146" s="84"/>
      <c r="G146" s="83"/>
      <c r="H146" s="209" t="s">
        <v>519</v>
      </c>
      <c r="I146" s="138" t="s">
        <v>4</v>
      </c>
      <c r="J146" s="139">
        <v>0.2</v>
      </c>
      <c r="K146" s="139">
        <v>1</v>
      </c>
      <c r="L146" s="140">
        <f>IF(I146&lt;&gt;0,((VLOOKUP(I146,'1. Standard_Cost'!$B$4:$D$9,2)+VLOOKUP(I146,'1. Standard_Cost'!$B$4:$D$9,3))*J146*K146),"0")</f>
        <v>16150</v>
      </c>
      <c r="M146" s="140">
        <f>L146*'1. Standard_Cost'!$F$4</f>
        <v>2697.05</v>
      </c>
      <c r="N146" s="141"/>
      <c r="O146" s="141"/>
      <c r="P146" s="141"/>
      <c r="Q146" s="141"/>
      <c r="R146" s="142">
        <f>'1. Standard_Cost'!$B$13*N146*P146</f>
        <v>0</v>
      </c>
      <c r="S146" s="142">
        <f>N146*O146*P146*'1. Standard_Cost'!$C$13</f>
        <v>0</v>
      </c>
      <c r="T146" s="142">
        <f>N146*P146*Q146*'1. Standard_Cost'!$D$13</f>
        <v>0</v>
      </c>
      <c r="U146" s="142">
        <f>N146*O146*'1. Standard_Cost'!$E$13</f>
        <v>0</v>
      </c>
      <c r="V146" s="141"/>
      <c r="W146" s="141"/>
      <c r="X146" s="141"/>
      <c r="Y146" s="142">
        <f>+V146*((X146*'1. Standard_Cost'!$B$17)+(W146*X146*'1. Standard_Cost'!$C$17))</f>
        <v>0</v>
      </c>
      <c r="Z146" s="141"/>
      <c r="AA146" s="141"/>
      <c r="AB146" s="142">
        <f>+Z146*'1. Standard_Cost'!$B$21+AA146*'1. Standard_Cost'!$C$21</f>
        <v>0</v>
      </c>
      <c r="AC146" s="143"/>
      <c r="AD146" s="144"/>
      <c r="AE146" s="142">
        <f>SUM(AD146,AC146,AB146,Y146,U146,T146,S146,R146)*'1. Standard_Cost'!$B$29</f>
        <v>0</v>
      </c>
      <c r="AF146" s="142">
        <f t="shared" si="192"/>
        <v>0</v>
      </c>
      <c r="AG146" s="141"/>
      <c r="AH146" s="141"/>
      <c r="AI146" s="141"/>
      <c r="AJ146" s="145"/>
      <c r="AK146" s="145"/>
      <c r="AL146" s="145"/>
      <c r="AM146" s="142">
        <f>AG146*'1. Standard_Cost'!$B$25+'Incremental_Cost Year 7'!AH146*'1. Standard_Cost'!$C$25+'Incremental_Cost Year 7'!AI146*'1. Standard_Cost'!$D$25+'Incremental_Cost Year 7'!AJ146+'Incremental_Cost Year 7'!AL146+AK146</f>
        <v>0</v>
      </c>
      <c r="AN146" s="142">
        <f>AM146*'1. Standard_Cost'!$C$29</f>
        <v>0</v>
      </c>
      <c r="AO146" s="160"/>
      <c r="AQ146" s="20">
        <f t="shared" si="193"/>
        <v>18847.05</v>
      </c>
      <c r="AR146" s="20">
        <f t="shared" si="194"/>
        <v>0</v>
      </c>
      <c r="AS146" s="20">
        <f t="shared" si="195"/>
        <v>0</v>
      </c>
      <c r="AT146" s="20">
        <f t="shared" si="196"/>
        <v>18847.05</v>
      </c>
      <c r="AU146" s="24"/>
      <c r="AV146" s="24">
        <v>0</v>
      </c>
      <c r="AW146" s="24"/>
      <c r="AX146" s="24"/>
      <c r="AY146" s="24"/>
      <c r="AZ146" s="24"/>
      <c r="BA146" s="24"/>
      <c r="BB146" s="25">
        <f t="shared" si="197"/>
        <v>-18847.05</v>
      </c>
    </row>
    <row r="147" spans="1:54" ht="27.6" outlineLevel="1">
      <c r="A147" s="132"/>
      <c r="B147" s="136"/>
      <c r="C147" s="203"/>
      <c r="D147" s="46" t="s">
        <v>581</v>
      </c>
      <c r="E147" s="86" t="s">
        <v>424</v>
      </c>
      <c r="F147" s="88" t="s">
        <v>438</v>
      </c>
      <c r="G147" s="89" t="s">
        <v>434</v>
      </c>
      <c r="H147" s="180" t="s">
        <v>425</v>
      </c>
      <c r="I147" s="146"/>
      <c r="J147" s="146"/>
      <c r="K147" s="146"/>
      <c r="L147" s="147">
        <f>SUM(L130:L146)</f>
        <v>612085</v>
      </c>
      <c r="M147" s="147">
        <f>SUM(M130:M146)</f>
        <v>102218.19500000001</v>
      </c>
      <c r="N147" s="147"/>
      <c r="O147" s="146"/>
      <c r="P147" s="146"/>
      <c r="Q147" s="146"/>
      <c r="R147" s="147">
        <f t="shared" ref="R147:U147" si="198">SUM(R130:R146)</f>
        <v>0</v>
      </c>
      <c r="S147" s="147">
        <f t="shared" si="198"/>
        <v>0</v>
      </c>
      <c r="T147" s="147">
        <f t="shared" si="198"/>
        <v>0</v>
      </c>
      <c r="U147" s="147">
        <f t="shared" si="198"/>
        <v>0</v>
      </c>
      <c r="V147" s="146"/>
      <c r="W147" s="146"/>
      <c r="X147" s="146"/>
      <c r="Y147" s="147">
        <f>SUM(Y130:Y146)</f>
        <v>0</v>
      </c>
      <c r="Z147" s="146"/>
      <c r="AA147" s="146"/>
      <c r="AB147" s="147">
        <f t="shared" ref="AB147:AF147" si="199">SUM(AB130:AB146)</f>
        <v>570000</v>
      </c>
      <c r="AC147" s="147">
        <f t="shared" si="199"/>
        <v>171000</v>
      </c>
      <c r="AD147" s="147">
        <f t="shared" si="199"/>
        <v>0</v>
      </c>
      <c r="AE147" s="147">
        <f t="shared" si="199"/>
        <v>148200</v>
      </c>
      <c r="AF147" s="147">
        <f t="shared" si="199"/>
        <v>889200</v>
      </c>
      <c r="AG147" s="146"/>
      <c r="AH147" s="146"/>
      <c r="AI147" s="146"/>
      <c r="AJ147" s="147">
        <f t="shared" ref="AJ147:AN147" si="200">SUM(AJ130:AJ146)</f>
        <v>0</v>
      </c>
      <c r="AK147" s="147">
        <f t="shared" si="200"/>
        <v>0</v>
      </c>
      <c r="AL147" s="147">
        <f t="shared" si="200"/>
        <v>0</v>
      </c>
      <c r="AM147" s="147">
        <f t="shared" si="200"/>
        <v>0</v>
      </c>
      <c r="AN147" s="147">
        <f t="shared" si="200"/>
        <v>0</v>
      </c>
      <c r="AO147" s="166"/>
      <c r="AP147" s="32"/>
      <c r="AQ147" s="147">
        <f t="shared" ref="AQ147:BB147" si="201">SUM(AQ130:AQ146)</f>
        <v>714303.19500000007</v>
      </c>
      <c r="AR147" s="147">
        <f t="shared" si="201"/>
        <v>889200</v>
      </c>
      <c r="AS147" s="147">
        <f t="shared" si="201"/>
        <v>0</v>
      </c>
      <c r="AT147" s="147">
        <f t="shared" si="201"/>
        <v>1603503.1950000001</v>
      </c>
      <c r="AU147" s="147">
        <f t="shared" si="201"/>
        <v>353668.09499999997</v>
      </c>
      <c r="AV147" s="147">
        <f t="shared" si="201"/>
        <v>0</v>
      </c>
      <c r="AW147" s="147">
        <f t="shared" si="201"/>
        <v>0</v>
      </c>
      <c r="AX147" s="147">
        <f t="shared" si="201"/>
        <v>0</v>
      </c>
      <c r="AY147" s="147">
        <f t="shared" si="201"/>
        <v>0</v>
      </c>
      <c r="AZ147" s="147">
        <f t="shared" si="201"/>
        <v>0</v>
      </c>
      <c r="BA147" s="147">
        <f t="shared" si="201"/>
        <v>0</v>
      </c>
      <c r="BB147" s="147">
        <f t="shared" si="201"/>
        <v>-1249835.1000000001</v>
      </c>
    </row>
    <row r="148" spans="1:54" s="14" customFormat="1">
      <c r="A148" s="135"/>
      <c r="B148" s="226" t="s">
        <v>426</v>
      </c>
      <c r="C148" s="227"/>
      <c r="D148" s="227"/>
      <c r="E148" s="228"/>
      <c r="F148" s="56"/>
      <c r="G148" s="56"/>
      <c r="H148" s="56" t="s">
        <v>300</v>
      </c>
      <c r="I148" s="62"/>
      <c r="J148" s="62"/>
      <c r="K148" s="62"/>
      <c r="L148" s="63">
        <f>SUM(L149,L170)</f>
        <v>1900475</v>
      </c>
      <c r="M148" s="63">
        <f>SUM(M149,M170)</f>
        <v>317379.32500000007</v>
      </c>
      <c r="N148" s="62"/>
      <c r="O148" s="62"/>
      <c r="P148" s="62"/>
      <c r="Q148" s="62"/>
      <c r="R148" s="63">
        <f>SUM(R149,R170)</f>
        <v>60000</v>
      </c>
      <c r="S148" s="63">
        <f>SUM(S149,S170)</f>
        <v>90000</v>
      </c>
      <c r="T148" s="63">
        <f>SUM(T149,T170)</f>
        <v>0</v>
      </c>
      <c r="U148" s="63">
        <f>SUM(U149,U170)</f>
        <v>0</v>
      </c>
      <c r="V148" s="62"/>
      <c r="W148" s="62"/>
      <c r="X148" s="62"/>
      <c r="Y148" s="63">
        <f>SUM(Y149,Y170)</f>
        <v>0</v>
      </c>
      <c r="Z148" s="62"/>
      <c r="AA148" s="62"/>
      <c r="AB148" s="63">
        <f>SUM(AB149,AB170)</f>
        <v>817000</v>
      </c>
      <c r="AC148" s="63">
        <f>SUM(AC149,AC170)</f>
        <v>4428000</v>
      </c>
      <c r="AD148" s="63">
        <f>SUM(AD149,AD170)</f>
        <v>0</v>
      </c>
      <c r="AE148" s="63">
        <f>SUM(AE149,AE170)</f>
        <v>1079000</v>
      </c>
      <c r="AF148" s="63">
        <f>SUM(AF149,AF170)</f>
        <v>6474000</v>
      </c>
      <c r="AG148" s="62"/>
      <c r="AH148" s="62"/>
      <c r="AI148" s="62"/>
      <c r="AJ148" s="63">
        <f>SUM(AJ149,AJ170)</f>
        <v>0</v>
      </c>
      <c r="AK148" s="63">
        <f>SUM(AK149,AK170)</f>
        <v>0</v>
      </c>
      <c r="AL148" s="63">
        <f>SUM(AL149,AL170)</f>
        <v>0</v>
      </c>
      <c r="AM148" s="63">
        <f>SUM(AM149,AM170)</f>
        <v>0</v>
      </c>
      <c r="AN148" s="63">
        <f>SUM(AN149,AN170)</f>
        <v>0</v>
      </c>
      <c r="AO148" s="164"/>
      <c r="AQ148" s="63">
        <f t="shared" ref="AQ148:BB148" si="202">SUM(AQ149,AQ170)</f>
        <v>2217854.3249999997</v>
      </c>
      <c r="AR148" s="63">
        <f t="shared" si="202"/>
        <v>6474000</v>
      </c>
      <c r="AS148" s="63">
        <f t="shared" si="202"/>
        <v>0</v>
      </c>
      <c r="AT148" s="63">
        <f t="shared" si="202"/>
        <v>8691854.3250000011</v>
      </c>
      <c r="AU148" s="63">
        <f t="shared" si="202"/>
        <v>3969854.3250000002</v>
      </c>
      <c r="AV148" s="63">
        <f t="shared" si="202"/>
        <v>889200</v>
      </c>
      <c r="AW148" s="63">
        <f t="shared" si="202"/>
        <v>0</v>
      </c>
      <c r="AX148" s="63">
        <f t="shared" si="202"/>
        <v>0</v>
      </c>
      <c r="AY148" s="63">
        <f t="shared" si="202"/>
        <v>0</v>
      </c>
      <c r="AZ148" s="63">
        <f t="shared" si="202"/>
        <v>0</v>
      </c>
      <c r="BA148" s="63">
        <f t="shared" si="202"/>
        <v>0</v>
      </c>
      <c r="BB148" s="63">
        <f t="shared" si="202"/>
        <v>-3832800</v>
      </c>
    </row>
    <row r="149" spans="1:54" s="39" customFormat="1">
      <c r="A149" s="148"/>
      <c r="B149" s="149"/>
      <c r="C149" s="224" t="s">
        <v>427</v>
      </c>
      <c r="D149" s="224"/>
      <c r="E149" s="225"/>
      <c r="F149" s="69"/>
      <c r="G149" s="69"/>
      <c r="H149" s="181" t="s">
        <v>301</v>
      </c>
      <c r="I149" s="150"/>
      <c r="J149" s="150"/>
      <c r="K149" s="150"/>
      <c r="L149" s="151">
        <f>SUM(L169)</f>
        <v>769275</v>
      </c>
      <c r="M149" s="151">
        <f>SUM(M169)</f>
        <v>128468.92500000002</v>
      </c>
      <c r="N149" s="150"/>
      <c r="O149" s="150"/>
      <c r="P149" s="150"/>
      <c r="Q149" s="150"/>
      <c r="R149" s="151">
        <f t="shared" ref="R149:U149" si="203">SUM(R169)</f>
        <v>60000</v>
      </c>
      <c r="S149" s="151">
        <f t="shared" si="203"/>
        <v>90000</v>
      </c>
      <c r="T149" s="151">
        <f t="shared" si="203"/>
        <v>0</v>
      </c>
      <c r="U149" s="151">
        <f t="shared" si="203"/>
        <v>0</v>
      </c>
      <c r="V149" s="150"/>
      <c r="W149" s="150"/>
      <c r="X149" s="150"/>
      <c r="Y149" s="151">
        <f>SUM(Y169)</f>
        <v>0</v>
      </c>
      <c r="Z149" s="150"/>
      <c r="AA149" s="150"/>
      <c r="AB149" s="151">
        <f t="shared" ref="AB149:AF149" si="204">SUM(AB169)</f>
        <v>817000</v>
      </c>
      <c r="AC149" s="151">
        <f t="shared" si="204"/>
        <v>4368000</v>
      </c>
      <c r="AD149" s="151">
        <f t="shared" si="204"/>
        <v>0</v>
      </c>
      <c r="AE149" s="151">
        <f t="shared" si="204"/>
        <v>1067000</v>
      </c>
      <c r="AF149" s="151">
        <f t="shared" si="204"/>
        <v>6402000</v>
      </c>
      <c r="AG149" s="150"/>
      <c r="AH149" s="150"/>
      <c r="AI149" s="150"/>
      <c r="AJ149" s="151">
        <f t="shared" ref="AJ149:AN149" si="205">SUM(AJ169)</f>
        <v>0</v>
      </c>
      <c r="AK149" s="151">
        <f t="shared" si="205"/>
        <v>0</v>
      </c>
      <c r="AL149" s="151">
        <f t="shared" si="205"/>
        <v>0</v>
      </c>
      <c r="AM149" s="151">
        <f t="shared" si="205"/>
        <v>0</v>
      </c>
      <c r="AN149" s="151">
        <f t="shared" si="205"/>
        <v>0</v>
      </c>
      <c r="AO149" s="167"/>
      <c r="AP149" s="40"/>
      <c r="AQ149" s="151">
        <f t="shared" ref="AQ149:BB149" si="206">SUM(AQ169)</f>
        <v>897743.92499999993</v>
      </c>
      <c r="AR149" s="151">
        <f t="shared" si="206"/>
        <v>6402000</v>
      </c>
      <c r="AS149" s="151">
        <f t="shared" si="206"/>
        <v>0</v>
      </c>
      <c r="AT149" s="151">
        <f t="shared" si="206"/>
        <v>7299743.9250000007</v>
      </c>
      <c r="AU149" s="151">
        <f t="shared" si="206"/>
        <v>2577743.9250000003</v>
      </c>
      <c r="AV149" s="151">
        <f t="shared" si="206"/>
        <v>889200</v>
      </c>
      <c r="AW149" s="151">
        <f t="shared" si="206"/>
        <v>0</v>
      </c>
      <c r="AX149" s="151">
        <f t="shared" si="206"/>
        <v>0</v>
      </c>
      <c r="AY149" s="151">
        <f t="shared" si="206"/>
        <v>0</v>
      </c>
      <c r="AZ149" s="151">
        <f t="shared" si="206"/>
        <v>0</v>
      </c>
      <c r="BA149" s="151">
        <f t="shared" si="206"/>
        <v>0</v>
      </c>
      <c r="BB149" s="151">
        <f t="shared" si="206"/>
        <v>-3832800</v>
      </c>
    </row>
    <row r="150" spans="1:54" ht="46.8" outlineLevel="2">
      <c r="A150" s="132"/>
      <c r="B150" s="136"/>
      <c r="C150" s="38"/>
      <c r="D150" s="137"/>
      <c r="E150" s="137"/>
      <c r="F150" s="87"/>
      <c r="G150" s="82"/>
      <c r="H150" s="209" t="s">
        <v>452</v>
      </c>
      <c r="I150" s="138"/>
      <c r="J150" s="139"/>
      <c r="K150" s="139"/>
      <c r="L150" s="140" t="str">
        <f>IF(I150&lt;&gt;0,((VLOOKUP(I150,'1. Standard_Cost'!$B$4:$D$9,2)+VLOOKUP(I150,'1. Standard_Cost'!$B$4:$D$9,3))*J150*K150),"0")</f>
        <v>0</v>
      </c>
      <c r="M150" s="140">
        <f>L150*'1. Standard_Cost'!$F$4</f>
        <v>0</v>
      </c>
      <c r="N150" s="141"/>
      <c r="O150" s="141"/>
      <c r="P150" s="141"/>
      <c r="Q150" s="141"/>
      <c r="R150" s="142">
        <f>'1. Standard_Cost'!$B$13*N150*P150</f>
        <v>0</v>
      </c>
      <c r="S150" s="142">
        <f>N150*O150*P150*'1. Standard_Cost'!$C$13</f>
        <v>0</v>
      </c>
      <c r="T150" s="142">
        <f>N150*P150*Q150*'1. Standard_Cost'!$D$13</f>
        <v>0</v>
      </c>
      <c r="U150" s="142">
        <f>N150*O150*'1. Standard_Cost'!$E$13</f>
        <v>0</v>
      </c>
      <c r="V150" s="141"/>
      <c r="W150" s="141"/>
      <c r="X150" s="141"/>
      <c r="Y150" s="142">
        <f>+V150*((X150*'1. Standard_Cost'!$B$17)+(W150*X150*'1. Standard_Cost'!$C$17))</f>
        <v>0</v>
      </c>
      <c r="Z150" s="141"/>
      <c r="AA150" s="141"/>
      <c r="AB150" s="142">
        <f>+Z150*'1. Standard_Cost'!$B$21+AA150*'1. Standard_Cost'!$C$21</f>
        <v>0</v>
      </c>
      <c r="AC150" s="143"/>
      <c r="AD150" s="144"/>
      <c r="AE150" s="142">
        <f>SUM(AD150,AC150,AB150,Y150,U150,T150,S150,R150)*'1. Standard_Cost'!$B$29</f>
        <v>0</v>
      </c>
      <c r="AF150" s="142">
        <f t="shared" ref="AF150:AF168" si="207">SUM(AE150,AD150,AC150,AB150,Y150,U150,T150,S150,R150)</f>
        <v>0</v>
      </c>
      <c r="AG150" s="141"/>
      <c r="AH150" s="141"/>
      <c r="AI150" s="141"/>
      <c r="AJ150" s="145"/>
      <c r="AK150" s="145"/>
      <c r="AL150" s="145"/>
      <c r="AM150" s="142">
        <f>AG150*'1. Standard_Cost'!$B$25+'Incremental_Cost Year 7'!AH150*'1. Standard_Cost'!$C$25+'Incremental_Cost Year 7'!AI150*'1. Standard_Cost'!$D$25+'Incremental_Cost Year 7'!AJ150+'Incremental_Cost Year 7'!AL150+AK150</f>
        <v>0</v>
      </c>
      <c r="AN150" s="142">
        <f>AM150*'1. Standard_Cost'!$C$29</f>
        <v>0</v>
      </c>
      <c r="AO150" s="160"/>
      <c r="AQ150" s="20">
        <f t="shared" ref="AQ150:AQ168" si="208">L150+M150</f>
        <v>0</v>
      </c>
      <c r="AR150" s="20">
        <f t="shared" ref="AR150:AR168" si="209">AF150</f>
        <v>0</v>
      </c>
      <c r="AS150" s="20">
        <f t="shared" ref="AS150:AS168" si="210">AM150+AN150</f>
        <v>0</v>
      </c>
      <c r="AT150" s="20">
        <f t="shared" ref="AT150:AT168" si="211">SUM(AQ150,AR150,AS150)</f>
        <v>0</v>
      </c>
      <c r="AU150" s="24"/>
      <c r="AV150" s="24"/>
      <c r="AW150" s="24"/>
      <c r="AX150" s="24"/>
      <c r="AY150" s="24"/>
      <c r="AZ150" s="24"/>
      <c r="BA150" s="24"/>
      <c r="BB150" s="25">
        <f t="shared" ref="BB150:BB168" si="212">SUM(AU150:BA150)-AT150</f>
        <v>0</v>
      </c>
    </row>
    <row r="151" spans="1:54" ht="31.2" outlineLevel="2">
      <c r="A151" s="132"/>
      <c r="B151" s="136"/>
      <c r="C151" s="38"/>
      <c r="D151" s="154"/>
      <c r="E151" s="154"/>
      <c r="F151" s="84"/>
      <c r="G151" s="83"/>
      <c r="H151" s="209" t="s">
        <v>521</v>
      </c>
      <c r="I151" s="138"/>
      <c r="J151" s="139"/>
      <c r="K151" s="139"/>
      <c r="L151" s="140" t="str">
        <f>IF(I151&lt;&gt;0,((VLOOKUP(I151,'1. Standard_Cost'!$B$4:$D$9,2)+VLOOKUP(I151,'1. Standard_Cost'!$B$4:$D$9,3))*J151*K151),"0")</f>
        <v>0</v>
      </c>
      <c r="M151" s="140">
        <f>L151*'1. Standard_Cost'!$F$4</f>
        <v>0</v>
      </c>
      <c r="N151" s="141"/>
      <c r="O151" s="141"/>
      <c r="P151" s="141"/>
      <c r="Q151" s="141"/>
      <c r="R151" s="142">
        <f>'1. Standard_Cost'!$B$13*N151*P151</f>
        <v>0</v>
      </c>
      <c r="S151" s="142">
        <f>N151*O151*P151*'1. Standard_Cost'!$C$13</f>
        <v>0</v>
      </c>
      <c r="T151" s="142">
        <f>N151*P151*Q151*'1. Standard_Cost'!$D$13</f>
        <v>0</v>
      </c>
      <c r="U151" s="142">
        <f>N151*O151*'1. Standard_Cost'!$E$13</f>
        <v>0</v>
      </c>
      <c r="V151" s="141"/>
      <c r="W151" s="141"/>
      <c r="X151" s="141"/>
      <c r="Y151" s="142">
        <f>+V151*((X151*'1. Standard_Cost'!$B$17)+(W151*X151*'1. Standard_Cost'!$C$17))</f>
        <v>0</v>
      </c>
      <c r="Z151" s="141"/>
      <c r="AA151" s="141"/>
      <c r="AB151" s="142">
        <f>+Z151*'1. Standard_Cost'!$B$21+AA151*'1. Standard_Cost'!$C$21</f>
        <v>0</v>
      </c>
      <c r="AC151" s="143">
        <v>1000000</v>
      </c>
      <c r="AD151" s="144"/>
      <c r="AE151" s="142">
        <f>SUM(AD151,AC151,AB151,Y151,U151,T151,S151,R151)*'1. Standard_Cost'!$B$29</f>
        <v>200000</v>
      </c>
      <c r="AF151" s="142">
        <f t="shared" si="207"/>
        <v>1200000</v>
      </c>
      <c r="AG151" s="141"/>
      <c r="AH151" s="141"/>
      <c r="AI151" s="141"/>
      <c r="AJ151" s="145"/>
      <c r="AK151" s="145"/>
      <c r="AL151" s="145"/>
      <c r="AM151" s="142">
        <f>AG151*'1. Standard_Cost'!$B$25+'Incremental_Cost Year 7'!AH151*'1. Standard_Cost'!$C$25+'Incremental_Cost Year 7'!AI151*'1. Standard_Cost'!$D$25+'Incremental_Cost Year 7'!AJ151+'Incremental_Cost Year 7'!AL151+AK151</f>
        <v>0</v>
      </c>
      <c r="AN151" s="142">
        <f>AM151*'1. Standard_Cost'!$C$29</f>
        <v>0</v>
      </c>
      <c r="AO151" s="160"/>
      <c r="AQ151" s="20">
        <f t="shared" si="208"/>
        <v>0</v>
      </c>
      <c r="AR151" s="20">
        <f t="shared" si="209"/>
        <v>1200000</v>
      </c>
      <c r="AS151" s="20">
        <f t="shared" si="210"/>
        <v>0</v>
      </c>
      <c r="AT151" s="20">
        <f t="shared" si="211"/>
        <v>1200000</v>
      </c>
      <c r="AU151" s="24">
        <f>AT151</f>
        <v>1200000</v>
      </c>
      <c r="AV151" s="24"/>
      <c r="AW151" s="24"/>
      <c r="AX151" s="24"/>
      <c r="AY151" s="24"/>
      <c r="AZ151" s="24"/>
      <c r="BA151" s="24"/>
      <c r="BB151" s="25">
        <f t="shared" si="212"/>
        <v>0</v>
      </c>
    </row>
    <row r="152" spans="1:54" ht="15.6" outlineLevel="2">
      <c r="A152" s="132"/>
      <c r="B152" s="136"/>
      <c r="C152" s="38"/>
      <c r="D152" s="154"/>
      <c r="E152" s="154"/>
      <c r="F152" s="84"/>
      <c r="G152" s="83"/>
      <c r="H152" s="209" t="s">
        <v>597</v>
      </c>
      <c r="I152" s="138"/>
      <c r="J152" s="139"/>
      <c r="K152" s="139"/>
      <c r="L152" s="140" t="str">
        <f>IF(I152&lt;&gt;0,((VLOOKUP(I152,'1. Standard_Cost'!$B$4:$D$9,2)+VLOOKUP(I152,'1. Standard_Cost'!$B$4:$D$9,3))*J152*K152),"0")</f>
        <v>0</v>
      </c>
      <c r="M152" s="140">
        <f>L152*'1. Standard_Cost'!$F$4</f>
        <v>0</v>
      </c>
      <c r="N152" s="141"/>
      <c r="O152" s="141"/>
      <c r="P152" s="141"/>
      <c r="Q152" s="141"/>
      <c r="R152" s="142">
        <f>'1. Standard_Cost'!$B$13*N152*P152</f>
        <v>0</v>
      </c>
      <c r="S152" s="142">
        <f>N152*O152*P152*'1. Standard_Cost'!$C$13</f>
        <v>0</v>
      </c>
      <c r="T152" s="142">
        <f>N152*P152*Q152*'1. Standard_Cost'!$D$13</f>
        <v>0</v>
      </c>
      <c r="U152" s="142">
        <f>N152*O152*'1. Standard_Cost'!$E$13</f>
        <v>0</v>
      </c>
      <c r="V152" s="141"/>
      <c r="W152" s="141"/>
      <c r="X152" s="141"/>
      <c r="Y152" s="142">
        <f>+V152*((X152*'1. Standard_Cost'!$B$17)+(W152*X152*'1. Standard_Cost'!$C$17))</f>
        <v>0</v>
      </c>
      <c r="Z152" s="141"/>
      <c r="AA152" s="141"/>
      <c r="AB152" s="142">
        <f>+Z152*'1. Standard_Cost'!$B$21+AA152*'1. Standard_Cost'!$C$21</f>
        <v>0</v>
      </c>
      <c r="AC152" s="143">
        <v>50000</v>
      </c>
      <c r="AD152" s="144"/>
      <c r="AE152" s="142">
        <f>SUM(AD152,AC152,AB152,Y152,U152,T152,S152,R152)*'1. Standard_Cost'!$B$29</f>
        <v>10000</v>
      </c>
      <c r="AF152" s="142">
        <f t="shared" si="207"/>
        <v>60000</v>
      </c>
      <c r="AG152" s="141"/>
      <c r="AH152" s="141"/>
      <c r="AI152" s="141"/>
      <c r="AJ152" s="145"/>
      <c r="AK152" s="145"/>
      <c r="AL152" s="145"/>
      <c r="AM152" s="142">
        <f>AG152*'1. Standard_Cost'!$B$25+'Incremental_Cost Year 7'!AH152*'1. Standard_Cost'!$C$25+'Incremental_Cost Year 7'!AI152*'1. Standard_Cost'!$D$25+'Incremental_Cost Year 7'!AJ152+'Incremental_Cost Year 7'!AL152+AK152</f>
        <v>0</v>
      </c>
      <c r="AN152" s="142">
        <f>AM152*'1. Standard_Cost'!$C$29</f>
        <v>0</v>
      </c>
      <c r="AO152" s="160"/>
      <c r="AQ152" s="20">
        <f t="shared" si="208"/>
        <v>0</v>
      </c>
      <c r="AR152" s="20">
        <f t="shared" si="209"/>
        <v>60000</v>
      </c>
      <c r="AS152" s="20">
        <f t="shared" si="210"/>
        <v>0</v>
      </c>
      <c r="AT152" s="20">
        <f t="shared" si="211"/>
        <v>60000</v>
      </c>
      <c r="AU152" s="24"/>
      <c r="AV152" s="24"/>
      <c r="AW152" s="24"/>
      <c r="AX152" s="24"/>
      <c r="AY152" s="24"/>
      <c r="AZ152" s="24"/>
      <c r="BA152" s="24"/>
      <c r="BB152" s="25">
        <f t="shared" si="212"/>
        <v>-60000</v>
      </c>
    </row>
    <row r="153" spans="1:54" ht="31.2" outlineLevel="2">
      <c r="A153" s="132"/>
      <c r="B153" s="136"/>
      <c r="C153" s="38"/>
      <c r="D153" s="154"/>
      <c r="E153" s="154"/>
      <c r="F153" s="84"/>
      <c r="G153" s="83"/>
      <c r="H153" s="209" t="s">
        <v>528</v>
      </c>
      <c r="I153" s="138" t="s">
        <v>4</v>
      </c>
      <c r="J153" s="139">
        <v>0.9</v>
      </c>
      <c r="K153" s="139">
        <v>1</v>
      </c>
      <c r="L153" s="140">
        <f>IF(I153&lt;&gt;0,((VLOOKUP(I153,'1. Standard_Cost'!$B$4:$D$9,2)+VLOOKUP(I153,'1. Standard_Cost'!$B$4:$D$9,3))*J153*K153),"0")</f>
        <v>72675</v>
      </c>
      <c r="M153" s="140">
        <f>L153*'1. Standard_Cost'!$F$4</f>
        <v>12136.725</v>
      </c>
      <c r="N153" s="141"/>
      <c r="O153" s="141"/>
      <c r="P153" s="141"/>
      <c r="Q153" s="141"/>
      <c r="R153" s="142">
        <f>'1. Standard_Cost'!$B$13*N153*P153</f>
        <v>0</v>
      </c>
      <c r="S153" s="142">
        <f>N153*O153*P153*'1. Standard_Cost'!$C$13</f>
        <v>0</v>
      </c>
      <c r="T153" s="142">
        <f>N153*P153*Q153*'1. Standard_Cost'!$D$13</f>
        <v>0</v>
      </c>
      <c r="U153" s="142">
        <f>N153*O153*'1. Standard_Cost'!$E$13</f>
        <v>0</v>
      </c>
      <c r="V153" s="141"/>
      <c r="W153" s="141"/>
      <c r="X153" s="141"/>
      <c r="Y153" s="142">
        <f>+V153*((X153*'1. Standard_Cost'!$B$17)+(W153*X153*'1. Standard_Cost'!$C$17))</f>
        <v>0</v>
      </c>
      <c r="Z153" s="141"/>
      <c r="AA153" s="141"/>
      <c r="AB153" s="142">
        <f>+Z153*'1. Standard_Cost'!$B$21+AA153*'1. Standard_Cost'!$C$21</f>
        <v>0</v>
      </c>
      <c r="AC153" s="143"/>
      <c r="AD153" s="144"/>
      <c r="AE153" s="142">
        <f>SUM(AD153,AC153,AB153,Y153,U153,T153,S153,R153)*'1. Standard_Cost'!$B$29</f>
        <v>0</v>
      </c>
      <c r="AF153" s="142">
        <f t="shared" si="207"/>
        <v>0</v>
      </c>
      <c r="AG153" s="141"/>
      <c r="AH153" s="141"/>
      <c r="AI153" s="141"/>
      <c r="AJ153" s="145"/>
      <c r="AK153" s="145"/>
      <c r="AL153" s="145"/>
      <c r="AM153" s="142">
        <f>AG153*'1. Standard_Cost'!$B$25+'Incremental_Cost Year 7'!AH153*'1. Standard_Cost'!$C$25+'Incremental_Cost Year 7'!AI153*'1. Standard_Cost'!$D$25+'Incremental_Cost Year 7'!AJ153+'Incremental_Cost Year 7'!AL153+AK153</f>
        <v>0</v>
      </c>
      <c r="AN153" s="142">
        <f>AM153*'1. Standard_Cost'!$C$29</f>
        <v>0</v>
      </c>
      <c r="AO153" s="160"/>
      <c r="AQ153" s="20">
        <f t="shared" si="208"/>
        <v>84811.725000000006</v>
      </c>
      <c r="AR153" s="20">
        <f t="shared" si="209"/>
        <v>0</v>
      </c>
      <c r="AS153" s="20">
        <f t="shared" si="210"/>
        <v>0</v>
      </c>
      <c r="AT153" s="20">
        <f t="shared" si="211"/>
        <v>84811.725000000006</v>
      </c>
      <c r="AU153" s="24">
        <f>AT153</f>
        <v>84811.725000000006</v>
      </c>
      <c r="AV153" s="24"/>
      <c r="AW153" s="24"/>
      <c r="AX153" s="24"/>
      <c r="AY153" s="24"/>
      <c r="AZ153" s="24"/>
      <c r="BA153" s="24"/>
      <c r="BB153" s="25">
        <f t="shared" si="212"/>
        <v>0</v>
      </c>
    </row>
    <row r="154" spans="1:54" ht="46.8" outlineLevel="1">
      <c r="A154" s="132"/>
      <c r="B154" s="136"/>
      <c r="C154" s="38"/>
      <c r="D154" s="154"/>
      <c r="E154" s="154"/>
      <c r="F154" s="84"/>
      <c r="G154" s="83"/>
      <c r="H154" s="209" t="s">
        <v>543</v>
      </c>
      <c r="I154" s="138"/>
      <c r="J154" s="139"/>
      <c r="K154" s="139"/>
      <c r="L154" s="140" t="str">
        <f>IF(I154&lt;&gt;0,((VLOOKUP(I154,'1. Standard_Cost'!$B$4:$D$9,2)+VLOOKUP(I154,'1. Standard_Cost'!$B$4:$D$9,3))*J154*K154),"0")</f>
        <v>0</v>
      </c>
      <c r="M154" s="140">
        <f>L154*'1. Standard_Cost'!$F$4</f>
        <v>0</v>
      </c>
      <c r="N154" s="141"/>
      <c r="O154" s="141"/>
      <c r="P154" s="141"/>
      <c r="Q154" s="141"/>
      <c r="R154" s="142">
        <f>'1. Standard_Cost'!$B$13*N154*P154</f>
        <v>0</v>
      </c>
      <c r="S154" s="142">
        <f>N154*O154*P154*'1. Standard_Cost'!$C$13</f>
        <v>0</v>
      </c>
      <c r="T154" s="142">
        <f>N154*P154*Q154*'1. Standard_Cost'!$D$13</f>
        <v>0</v>
      </c>
      <c r="U154" s="142">
        <f>N154*O154*'1. Standard_Cost'!$E$13</f>
        <v>0</v>
      </c>
      <c r="V154" s="141"/>
      <c r="W154" s="141"/>
      <c r="X154" s="141"/>
      <c r="Y154" s="142">
        <f>+V154*((X154*'1. Standard_Cost'!$B$17)+(W154*X154*'1. Standard_Cost'!$C$17))</f>
        <v>0</v>
      </c>
      <c r="Z154" s="141"/>
      <c r="AA154" s="141"/>
      <c r="AB154" s="142">
        <f>+Z154*'1. Standard_Cost'!$B$21+AA154*'1. Standard_Cost'!$C$21</f>
        <v>0</v>
      </c>
      <c r="AC154" s="143"/>
      <c r="AD154" s="144"/>
      <c r="AE154" s="142">
        <f>SUM(AD154,AC154,AB154,Y154,U154,T154,S154,R154)*'1. Standard_Cost'!$B$29</f>
        <v>0</v>
      </c>
      <c r="AF154" s="142">
        <f t="shared" si="207"/>
        <v>0</v>
      </c>
      <c r="AG154" s="141"/>
      <c r="AH154" s="141"/>
      <c r="AI154" s="141"/>
      <c r="AJ154" s="145"/>
      <c r="AK154" s="145"/>
      <c r="AL154" s="145"/>
      <c r="AM154" s="142">
        <f>AG154*'1. Standard_Cost'!$B$25+'Incremental_Cost Year 7'!AH154*'1. Standard_Cost'!$C$25+'Incremental_Cost Year 7'!AI154*'1. Standard_Cost'!$D$25+'Incremental_Cost Year 7'!AJ154+'Incremental_Cost Year 7'!AL154+AK154</f>
        <v>0</v>
      </c>
      <c r="AN154" s="142">
        <f>AM154*'1. Standard_Cost'!$C$29</f>
        <v>0</v>
      </c>
      <c r="AO154" s="160"/>
      <c r="AQ154" s="20">
        <f t="shared" si="208"/>
        <v>0</v>
      </c>
      <c r="AR154" s="20">
        <f t="shared" si="209"/>
        <v>0</v>
      </c>
      <c r="AS154" s="20">
        <f t="shared" si="210"/>
        <v>0</v>
      </c>
      <c r="AT154" s="20">
        <f t="shared" si="211"/>
        <v>0</v>
      </c>
      <c r="AU154" s="24"/>
      <c r="AV154" s="24"/>
      <c r="AW154" s="24"/>
      <c r="AX154" s="24"/>
      <c r="AY154" s="24"/>
      <c r="AZ154" s="24"/>
      <c r="BA154" s="24"/>
      <c r="BB154" s="25">
        <f t="shared" si="212"/>
        <v>0</v>
      </c>
    </row>
    <row r="155" spans="1:54" ht="31.2" outlineLevel="2">
      <c r="A155" s="132"/>
      <c r="B155" s="136"/>
      <c r="C155" s="38"/>
      <c r="D155" s="154"/>
      <c r="E155" s="154"/>
      <c r="F155" s="84"/>
      <c r="G155" s="83"/>
      <c r="H155" s="209" t="s">
        <v>541</v>
      </c>
      <c r="I155" s="138"/>
      <c r="J155" s="139"/>
      <c r="K155" s="139"/>
      <c r="L155" s="140" t="str">
        <f>IF(I155&lt;&gt;0,((VLOOKUP(I155,'1. Standard_Cost'!$B$4:$D$9,2)+VLOOKUP(I155,'1. Standard_Cost'!$B$4:$D$9,3))*J155*K155),"0")</f>
        <v>0</v>
      </c>
      <c r="M155" s="140">
        <f>L155*'1. Standard_Cost'!$F$4</f>
        <v>0</v>
      </c>
      <c r="N155" s="141"/>
      <c r="O155" s="141"/>
      <c r="P155" s="141"/>
      <c r="Q155" s="141"/>
      <c r="R155" s="142">
        <f>'1. Standard_Cost'!$B$13*N155*P155</f>
        <v>0</v>
      </c>
      <c r="S155" s="142">
        <f>N155*O155*P155*'1. Standard_Cost'!$C$13</f>
        <v>0</v>
      </c>
      <c r="T155" s="142">
        <f>N155*P155*Q155*'1. Standard_Cost'!$D$13</f>
        <v>0</v>
      </c>
      <c r="U155" s="142">
        <f>N155*O155*'1. Standard_Cost'!$E$13</f>
        <v>0</v>
      </c>
      <c r="V155" s="141"/>
      <c r="W155" s="141"/>
      <c r="X155" s="141"/>
      <c r="Y155" s="142">
        <f>+V155*((X155*'1. Standard_Cost'!$B$17)+(W155*X155*'1. Standard_Cost'!$C$17))</f>
        <v>0</v>
      </c>
      <c r="Z155" s="141"/>
      <c r="AA155" s="141">
        <v>35</v>
      </c>
      <c r="AB155" s="142">
        <f>+Z155*'1. Standard_Cost'!$B$21+AA155*'1. Standard_Cost'!$C$21</f>
        <v>665000</v>
      </c>
      <c r="AC155" s="143"/>
      <c r="AD155" s="144"/>
      <c r="AE155" s="142">
        <f>SUM(AD155,AC155,AB155,Y155,U155,T155,S155,R155)*'1. Standard_Cost'!$B$29</f>
        <v>133000</v>
      </c>
      <c r="AF155" s="142">
        <f t="shared" si="207"/>
        <v>798000</v>
      </c>
      <c r="AG155" s="141"/>
      <c r="AH155" s="141"/>
      <c r="AI155" s="141"/>
      <c r="AJ155" s="145"/>
      <c r="AK155" s="145"/>
      <c r="AL155" s="145"/>
      <c r="AM155" s="142">
        <f>AG155*'1. Standard_Cost'!$B$25+'Incremental_Cost Year 7'!AH155*'1. Standard_Cost'!$C$25+'Incremental_Cost Year 7'!AI155*'1. Standard_Cost'!$D$25+'Incremental_Cost Year 7'!AJ155+'Incremental_Cost Year 7'!AL155+AK155</f>
        <v>0</v>
      </c>
      <c r="AN155" s="142">
        <f>AM155*'1. Standard_Cost'!$C$29</f>
        <v>0</v>
      </c>
      <c r="AO155" s="160"/>
      <c r="AQ155" s="20">
        <f t="shared" si="208"/>
        <v>0</v>
      </c>
      <c r="AR155" s="20">
        <f t="shared" si="209"/>
        <v>798000</v>
      </c>
      <c r="AS155" s="20">
        <f t="shared" si="210"/>
        <v>0</v>
      </c>
      <c r="AT155" s="20">
        <f t="shared" si="211"/>
        <v>798000</v>
      </c>
      <c r="AU155" s="24"/>
      <c r="AV155" s="24">
        <v>798000</v>
      </c>
      <c r="AW155" s="24"/>
      <c r="AX155" s="24"/>
      <c r="AY155" s="24"/>
      <c r="AZ155" s="24"/>
      <c r="BA155" s="24"/>
      <c r="BB155" s="25">
        <f t="shared" si="212"/>
        <v>0</v>
      </c>
    </row>
    <row r="156" spans="1:54" ht="15.6" outlineLevel="2">
      <c r="A156" s="132"/>
      <c r="B156" s="136"/>
      <c r="C156" s="38"/>
      <c r="D156" s="154"/>
      <c r="E156" s="154"/>
      <c r="F156" s="84"/>
      <c r="G156" s="83"/>
      <c r="H156" s="209" t="s">
        <v>542</v>
      </c>
      <c r="I156" s="138"/>
      <c r="J156" s="139"/>
      <c r="K156" s="139"/>
      <c r="L156" s="140" t="str">
        <f>IF(I156&lt;&gt;0,((VLOOKUP(I156,'1. Standard_Cost'!$B$4:$D$9,2)+VLOOKUP(I156,'1. Standard_Cost'!$B$4:$D$9,3))*J156*K156),"0")</f>
        <v>0</v>
      </c>
      <c r="M156" s="140">
        <f>L156*'1. Standard_Cost'!$F$4</f>
        <v>0</v>
      </c>
      <c r="N156" s="141"/>
      <c r="O156" s="141"/>
      <c r="P156" s="141"/>
      <c r="Q156" s="141"/>
      <c r="R156" s="142">
        <f>'1. Standard_Cost'!$B$13*N156*P156</f>
        <v>0</v>
      </c>
      <c r="S156" s="142">
        <f>N156*O156*P156*'1. Standard_Cost'!$C$13</f>
        <v>0</v>
      </c>
      <c r="T156" s="142">
        <f>N156*P156*Q156*'1. Standard_Cost'!$D$13</f>
        <v>0</v>
      </c>
      <c r="U156" s="142">
        <f>N156*O156*'1. Standard_Cost'!$E$13</f>
        <v>0</v>
      </c>
      <c r="V156" s="141"/>
      <c r="W156" s="141"/>
      <c r="X156" s="141"/>
      <c r="Y156" s="142">
        <f>+V156*((X156*'1. Standard_Cost'!$B$17)+(W156*X156*'1. Standard_Cost'!$C$17))</f>
        <v>0</v>
      </c>
      <c r="Z156" s="141"/>
      <c r="AA156" s="141">
        <v>4</v>
      </c>
      <c r="AB156" s="142">
        <f>+Z156*'1. Standard_Cost'!$B$21+AA156*'1. Standard_Cost'!$C$21</f>
        <v>76000</v>
      </c>
      <c r="AC156" s="143"/>
      <c r="AD156" s="144"/>
      <c r="AE156" s="142">
        <f>SUM(AD156,AC156,AB156,Y156,U156,T156,S156,R156)*'1. Standard_Cost'!$B$29</f>
        <v>15200</v>
      </c>
      <c r="AF156" s="142">
        <f t="shared" si="207"/>
        <v>91200</v>
      </c>
      <c r="AG156" s="141"/>
      <c r="AH156" s="141"/>
      <c r="AI156" s="141"/>
      <c r="AJ156" s="145"/>
      <c r="AK156" s="145"/>
      <c r="AL156" s="145"/>
      <c r="AM156" s="142">
        <f>AG156*'1. Standard_Cost'!$B$25+'Incremental_Cost Year 7'!AH156*'1. Standard_Cost'!$C$25+'Incremental_Cost Year 7'!AI156*'1. Standard_Cost'!$D$25+'Incremental_Cost Year 7'!AJ156+'Incremental_Cost Year 7'!AL156+AK156</f>
        <v>0</v>
      </c>
      <c r="AN156" s="142">
        <f>AM156*'1. Standard_Cost'!$C$29</f>
        <v>0</v>
      </c>
      <c r="AO156" s="160"/>
      <c r="AQ156" s="20">
        <f t="shared" si="208"/>
        <v>0</v>
      </c>
      <c r="AR156" s="20">
        <f t="shared" si="209"/>
        <v>91200</v>
      </c>
      <c r="AS156" s="20">
        <f t="shared" si="210"/>
        <v>0</v>
      </c>
      <c r="AT156" s="20">
        <f t="shared" si="211"/>
        <v>91200</v>
      </c>
      <c r="AU156" s="24"/>
      <c r="AV156" s="24">
        <v>91200</v>
      </c>
      <c r="AW156" s="24"/>
      <c r="AX156" s="24"/>
      <c r="AY156" s="24"/>
      <c r="AZ156" s="24"/>
      <c r="BA156" s="24"/>
      <c r="BB156" s="25">
        <f t="shared" si="212"/>
        <v>0</v>
      </c>
    </row>
    <row r="157" spans="1:54" ht="46.8" outlineLevel="2">
      <c r="A157" s="132"/>
      <c r="B157" s="136"/>
      <c r="C157" s="38"/>
      <c r="D157" s="84"/>
      <c r="E157" s="84"/>
      <c r="F157" s="84"/>
      <c r="G157" s="83"/>
      <c r="H157" s="209" t="s">
        <v>453</v>
      </c>
      <c r="I157" s="138"/>
      <c r="J157" s="139"/>
      <c r="K157" s="139"/>
      <c r="L157" s="140" t="str">
        <f>IF(I157&lt;&gt;0,((VLOOKUP(I157,'1. Standard_Cost'!$B$4:$D$9,2)+VLOOKUP(I157,'1. Standard_Cost'!$B$4:$D$9,3))*J157*K157),"0")</f>
        <v>0</v>
      </c>
      <c r="M157" s="140">
        <f>L157*'1. Standard_Cost'!$F$4</f>
        <v>0</v>
      </c>
      <c r="N157" s="141"/>
      <c r="O157" s="141"/>
      <c r="P157" s="141"/>
      <c r="Q157" s="141"/>
      <c r="R157" s="142">
        <f>'1. Standard_Cost'!$B$13*N157*P157</f>
        <v>0</v>
      </c>
      <c r="S157" s="142">
        <f>N157*O157*P157*'1. Standard_Cost'!$C$13</f>
        <v>0</v>
      </c>
      <c r="T157" s="142">
        <f>N157*P157*Q157*'1. Standard_Cost'!$D$13</f>
        <v>0</v>
      </c>
      <c r="U157" s="142">
        <f>N157*O157*'1. Standard_Cost'!$E$13</f>
        <v>0</v>
      </c>
      <c r="V157" s="141"/>
      <c r="W157" s="141"/>
      <c r="X157" s="141"/>
      <c r="Y157" s="142">
        <f>+V157*((X157*'1. Standard_Cost'!$B$17)+(W157*X157*'1. Standard_Cost'!$C$17))</f>
        <v>0</v>
      </c>
      <c r="Z157" s="141"/>
      <c r="AA157" s="141"/>
      <c r="AB157" s="142">
        <f>+Z157*'1. Standard_Cost'!$B$21+AA157*'1. Standard_Cost'!$C$21</f>
        <v>0</v>
      </c>
      <c r="AC157" s="143"/>
      <c r="AD157" s="144"/>
      <c r="AE157" s="142">
        <f>SUM(AD157,AC157,AB157,Y157,U157,T157,S157,R157)*'1. Standard_Cost'!$B$29</f>
        <v>0</v>
      </c>
      <c r="AF157" s="142">
        <f t="shared" si="207"/>
        <v>0</v>
      </c>
      <c r="AG157" s="141"/>
      <c r="AH157" s="141"/>
      <c r="AI157" s="141"/>
      <c r="AJ157" s="145"/>
      <c r="AK157" s="145"/>
      <c r="AL157" s="145"/>
      <c r="AM157" s="142">
        <f>AG157*'1. Standard_Cost'!$B$25+'Incremental_Cost Year 7'!AH157*'1. Standard_Cost'!$C$25+'Incremental_Cost Year 7'!AI157*'1. Standard_Cost'!$D$25+'Incremental_Cost Year 7'!AJ157+'Incremental_Cost Year 7'!AL157+AK157</f>
        <v>0</v>
      </c>
      <c r="AN157" s="142">
        <f>AM157*'1. Standard_Cost'!$C$29</f>
        <v>0</v>
      </c>
      <c r="AO157" s="160"/>
      <c r="AQ157" s="20">
        <f t="shared" si="208"/>
        <v>0</v>
      </c>
      <c r="AR157" s="20">
        <f t="shared" si="209"/>
        <v>0</v>
      </c>
      <c r="AS157" s="20">
        <f t="shared" si="210"/>
        <v>0</v>
      </c>
      <c r="AT157" s="20">
        <f t="shared" si="211"/>
        <v>0</v>
      </c>
      <c r="AU157" s="24"/>
      <c r="AV157" s="24"/>
      <c r="AW157" s="24"/>
      <c r="AX157" s="24"/>
      <c r="AY157" s="24"/>
      <c r="AZ157" s="24"/>
      <c r="BA157" s="24"/>
      <c r="BB157" s="25">
        <f t="shared" si="212"/>
        <v>0</v>
      </c>
    </row>
    <row r="158" spans="1:54" ht="25.95" customHeight="1" outlineLevel="2">
      <c r="A158" s="132"/>
      <c r="B158" s="136"/>
      <c r="C158" s="38"/>
      <c r="D158" s="84"/>
      <c r="E158" s="84"/>
      <c r="F158" s="84"/>
      <c r="G158" s="83"/>
      <c r="H158" s="220" t="s">
        <v>522</v>
      </c>
      <c r="I158" s="138"/>
      <c r="J158" s="139"/>
      <c r="K158" s="139"/>
      <c r="L158" s="140" t="str">
        <f>IF(I158&lt;&gt;0,((VLOOKUP(I158,'1. Standard_Cost'!$B$4:$D$9,2)+VLOOKUP(I158,'1. Standard_Cost'!$B$4:$D$9,3))*J158*K158),"0")</f>
        <v>0</v>
      </c>
      <c r="M158" s="140">
        <f>L158*'1. Standard_Cost'!$F$4</f>
        <v>0</v>
      </c>
      <c r="N158" s="141"/>
      <c r="O158" s="141"/>
      <c r="P158" s="141"/>
      <c r="Q158" s="141"/>
      <c r="R158" s="142">
        <f>'1. Standard_Cost'!$B$13*N158*P158</f>
        <v>0</v>
      </c>
      <c r="S158" s="142">
        <f>N158*O158*P158*'1. Standard_Cost'!$C$13</f>
        <v>0</v>
      </c>
      <c r="T158" s="142">
        <f>N158*P158*Q158*'1. Standard_Cost'!$D$13</f>
        <v>0</v>
      </c>
      <c r="U158" s="142">
        <f>N158*O158*'1. Standard_Cost'!$E$13</f>
        <v>0</v>
      </c>
      <c r="V158" s="141"/>
      <c r="W158" s="141"/>
      <c r="X158" s="141"/>
      <c r="Y158" s="142">
        <f>+V158*((X158*'1. Standard_Cost'!$B$17)+(W158*X158*'1. Standard_Cost'!$C$17))</f>
        <v>0</v>
      </c>
      <c r="Z158" s="141"/>
      <c r="AA158" s="141"/>
      <c r="AB158" s="142">
        <f>+Z158*'1. Standard_Cost'!$B$21+AA158*'1. Standard_Cost'!$C$21</f>
        <v>0</v>
      </c>
      <c r="AC158" s="143"/>
      <c r="AD158" s="144"/>
      <c r="AE158" s="142">
        <f>SUM(AD158,AC158,AB158,Y158,U158,T158,S158,R158)*'1. Standard_Cost'!$B$29</f>
        <v>0</v>
      </c>
      <c r="AF158" s="142">
        <f t="shared" si="207"/>
        <v>0</v>
      </c>
      <c r="AG158" s="141"/>
      <c r="AH158" s="141"/>
      <c r="AI158" s="141"/>
      <c r="AJ158" s="145"/>
      <c r="AK158" s="145"/>
      <c r="AL158" s="145"/>
      <c r="AM158" s="142">
        <f>AG158*'1. Standard_Cost'!$B$25+'Incremental_Cost Year 7'!AH158*'1. Standard_Cost'!$C$25+'Incremental_Cost Year 7'!AI158*'1. Standard_Cost'!$D$25+'Incremental_Cost Year 7'!AJ158+'Incremental_Cost Year 7'!AL158+AK158</f>
        <v>0</v>
      </c>
      <c r="AN158" s="142">
        <f>AM158*'1. Standard_Cost'!$C$29</f>
        <v>0</v>
      </c>
      <c r="AO158" s="160"/>
      <c r="AQ158" s="20">
        <f t="shared" si="208"/>
        <v>0</v>
      </c>
      <c r="AR158" s="20">
        <f t="shared" si="209"/>
        <v>0</v>
      </c>
      <c r="AS158" s="20">
        <f t="shared" si="210"/>
        <v>0</v>
      </c>
      <c r="AT158" s="20">
        <f t="shared" si="211"/>
        <v>0</v>
      </c>
      <c r="AU158" s="24"/>
      <c r="AV158" s="24"/>
      <c r="AW158" s="24"/>
      <c r="AX158" s="24"/>
      <c r="AY158" s="24"/>
      <c r="AZ158" s="24"/>
      <c r="BA158" s="24"/>
      <c r="BB158" s="25">
        <f t="shared" si="212"/>
        <v>0</v>
      </c>
    </row>
    <row r="159" spans="1:54" ht="31.2" outlineLevel="1">
      <c r="A159" s="132"/>
      <c r="B159" s="136"/>
      <c r="C159" s="38"/>
      <c r="D159" s="84"/>
      <c r="E159" s="84"/>
      <c r="F159" s="84"/>
      <c r="G159" s="83"/>
      <c r="H159" s="209" t="s">
        <v>524</v>
      </c>
      <c r="I159" s="138"/>
      <c r="J159" s="139"/>
      <c r="K159" s="139"/>
      <c r="L159" s="140" t="str">
        <f>IF(I159&lt;&gt;0,((VLOOKUP(I159,'1. Standard_Cost'!$B$4:$D$9,2)+VLOOKUP(I159,'1. Standard_Cost'!$B$4:$D$9,3))*J159*K159),"0")</f>
        <v>0</v>
      </c>
      <c r="M159" s="140">
        <f>L159*'1. Standard_Cost'!$F$4</f>
        <v>0</v>
      </c>
      <c r="N159" s="141">
        <v>2</v>
      </c>
      <c r="O159" s="141">
        <v>2</v>
      </c>
      <c r="P159" s="141">
        <v>15</v>
      </c>
      <c r="Q159" s="141"/>
      <c r="R159" s="142">
        <f>'1. Standard_Cost'!$B$13*N159*P159</f>
        <v>60000</v>
      </c>
      <c r="S159" s="142">
        <f>N159*O159*P159*'1. Standard_Cost'!$C$13</f>
        <v>90000</v>
      </c>
      <c r="T159" s="142">
        <f>N159*P159*Q159*'1. Standard_Cost'!$D$13</f>
        <v>0</v>
      </c>
      <c r="U159" s="142">
        <f>N159*O159*'1. Standard_Cost'!$F$13</f>
        <v>0</v>
      </c>
      <c r="V159" s="141"/>
      <c r="W159" s="141"/>
      <c r="X159" s="141"/>
      <c r="Y159" s="142">
        <f>+V159*((X159*'1. Standard_Cost'!$B$17)+(W159*X159*'1. Standard_Cost'!$C$17))</f>
        <v>0</v>
      </c>
      <c r="Z159" s="141"/>
      <c r="AA159" s="141"/>
      <c r="AB159" s="142">
        <f>+Z159*'1. Standard_Cost'!$B$21+AA159*'1. Standard_Cost'!$C$21</f>
        <v>0</v>
      </c>
      <c r="AC159" s="143">
        <f>30*2*300</f>
        <v>18000</v>
      </c>
      <c r="AD159" s="144"/>
      <c r="AE159" s="142">
        <f>SUM(AD159,AC159,AB159,Y159,U159,T159,S159,R159)*'1. Standard_Cost'!$B$29</f>
        <v>33600</v>
      </c>
      <c r="AF159" s="142">
        <f t="shared" si="207"/>
        <v>201600</v>
      </c>
      <c r="AG159" s="141"/>
      <c r="AH159" s="141"/>
      <c r="AI159" s="141"/>
      <c r="AJ159" s="145"/>
      <c r="AK159" s="145"/>
      <c r="AL159" s="145"/>
      <c r="AM159" s="142">
        <f>AG159*'1. Standard_Cost'!$B$25+'Incremental_Cost Year 7'!AH159*'1. Standard_Cost'!$C$25+'Incremental_Cost Year 7'!AI159*'1. Standard_Cost'!$D$25+'Incremental_Cost Year 7'!AJ159+'Incremental_Cost Year 7'!AL159+AK159</f>
        <v>0</v>
      </c>
      <c r="AN159" s="142">
        <f>AM159*'1. Standard_Cost'!$C$29</f>
        <v>0</v>
      </c>
      <c r="AO159" s="160"/>
      <c r="AQ159" s="20">
        <f t="shared" si="208"/>
        <v>0</v>
      </c>
      <c r="AR159" s="20">
        <f t="shared" si="209"/>
        <v>201600</v>
      </c>
      <c r="AS159" s="20">
        <f t="shared" si="210"/>
        <v>0</v>
      </c>
      <c r="AT159" s="20">
        <f t="shared" si="211"/>
        <v>201600</v>
      </c>
      <c r="AU159" s="24"/>
      <c r="AV159" s="24"/>
      <c r="AW159" s="24"/>
      <c r="AX159" s="24"/>
      <c r="AY159" s="24"/>
      <c r="AZ159" s="24"/>
      <c r="BA159" s="24"/>
      <c r="BB159" s="25">
        <f t="shared" si="212"/>
        <v>-201600</v>
      </c>
    </row>
    <row r="160" spans="1:54" ht="28.2" customHeight="1" outlineLevel="2">
      <c r="A160" s="132"/>
      <c r="B160" s="136"/>
      <c r="C160" s="38"/>
      <c r="D160" s="84"/>
      <c r="E160" s="84"/>
      <c r="F160" s="84"/>
      <c r="G160" s="83"/>
      <c r="H160" s="209" t="s">
        <v>525</v>
      </c>
      <c r="I160" s="138"/>
      <c r="J160" s="139"/>
      <c r="K160" s="139"/>
      <c r="L160" s="140" t="str">
        <f>IF(I160&lt;&gt;0,((VLOOKUP(I160,'1. Standard_Cost'!$B$4:$D$9,2)+VLOOKUP(I160,'1. Standard_Cost'!$B$4:$D$9,3))*J160*K160),"0")</f>
        <v>0</v>
      </c>
      <c r="M160" s="140">
        <f>L160*'1. Standard_Cost'!$F$4</f>
        <v>0</v>
      </c>
      <c r="N160" s="141"/>
      <c r="O160" s="141"/>
      <c r="P160" s="141"/>
      <c r="Q160" s="141"/>
      <c r="R160" s="142">
        <f>'1. Standard_Cost'!$B$13*N160*P160</f>
        <v>0</v>
      </c>
      <c r="S160" s="142">
        <f>N160*O160*P160*'1. Standard_Cost'!$C$13</f>
        <v>0</v>
      </c>
      <c r="T160" s="142">
        <f>N160*P160*Q160*'1. Standard_Cost'!$D$13</f>
        <v>0</v>
      </c>
      <c r="U160" s="142">
        <f>N160*O160*'1. Standard_Cost'!$E$13</f>
        <v>0</v>
      </c>
      <c r="V160" s="141"/>
      <c r="W160" s="141"/>
      <c r="X160" s="141"/>
      <c r="Y160" s="142">
        <f>+V160*((X160*'1. Standard_Cost'!$B$17)+(W160*X160*'1. Standard_Cost'!$C$17))</f>
        <v>0</v>
      </c>
      <c r="Z160" s="141"/>
      <c r="AA160" s="141">
        <v>4</v>
      </c>
      <c r="AB160" s="142">
        <f>+Z160*'1. Standard_Cost'!$B$21+AA160*'1. Standard_Cost'!$C$21</f>
        <v>76000</v>
      </c>
      <c r="AC160" s="143"/>
      <c r="AD160" s="144"/>
      <c r="AE160" s="142">
        <f>SUM(AD160,AC160,AB160,Y160,U160,T160,S160,R160)*'1. Standard_Cost'!$B$29</f>
        <v>15200</v>
      </c>
      <c r="AF160" s="142">
        <f t="shared" si="207"/>
        <v>91200</v>
      </c>
      <c r="AG160" s="141"/>
      <c r="AH160" s="141"/>
      <c r="AI160" s="141"/>
      <c r="AJ160" s="145"/>
      <c r="AK160" s="145"/>
      <c r="AL160" s="145"/>
      <c r="AM160" s="142">
        <f>AG160*'1. Standard_Cost'!$B$25+'Incremental_Cost Year 7'!AH160*'1. Standard_Cost'!$C$25+'Incremental_Cost Year 7'!AI160*'1. Standard_Cost'!$D$25+'Incremental_Cost Year 7'!AJ160+'Incremental_Cost Year 7'!AL160+AK160</f>
        <v>0</v>
      </c>
      <c r="AN160" s="142">
        <f>AM160*'1. Standard_Cost'!$C$29</f>
        <v>0</v>
      </c>
      <c r="AO160" s="160"/>
      <c r="AQ160" s="20">
        <f t="shared" si="208"/>
        <v>0</v>
      </c>
      <c r="AR160" s="20">
        <f t="shared" si="209"/>
        <v>91200</v>
      </c>
      <c r="AS160" s="20">
        <f t="shared" si="210"/>
        <v>0</v>
      </c>
      <c r="AT160" s="20">
        <f t="shared" si="211"/>
        <v>91200</v>
      </c>
      <c r="AU160" s="24"/>
      <c r="AV160" s="24"/>
      <c r="AW160" s="24"/>
      <c r="AX160" s="24"/>
      <c r="AY160" s="24"/>
      <c r="AZ160" s="24"/>
      <c r="BA160" s="24"/>
      <c r="BB160" s="25">
        <f t="shared" si="212"/>
        <v>-91200</v>
      </c>
    </row>
    <row r="161" spans="1:54" ht="62.4" outlineLevel="2">
      <c r="A161" s="132"/>
      <c r="B161" s="136"/>
      <c r="C161" s="38"/>
      <c r="D161" s="84"/>
      <c r="E161" s="84"/>
      <c r="F161" s="84"/>
      <c r="G161" s="83"/>
      <c r="H161" s="209" t="s">
        <v>454</v>
      </c>
      <c r="I161" s="138"/>
      <c r="J161" s="139"/>
      <c r="K161" s="139"/>
      <c r="L161" s="140" t="str">
        <f>IF(I161&lt;&gt;0,((VLOOKUP(I161,'1. Standard_Cost'!$B$4:$D$9,2)+VLOOKUP(I161,'1. Standard_Cost'!$B$4:$D$9,3))*J161*K161),"0")</f>
        <v>0</v>
      </c>
      <c r="M161" s="140">
        <f>L161*'1. Standard_Cost'!$F$4</f>
        <v>0</v>
      </c>
      <c r="N161" s="141"/>
      <c r="O161" s="141"/>
      <c r="P161" s="141"/>
      <c r="Q161" s="141"/>
      <c r="R161" s="142">
        <f>'1. Standard_Cost'!$B$13*N161*P161</f>
        <v>0</v>
      </c>
      <c r="S161" s="142">
        <f>N161*O161*P161*'1. Standard_Cost'!$C$13</f>
        <v>0</v>
      </c>
      <c r="T161" s="142">
        <f>N161*P161*Q161*'1. Standard_Cost'!$D$13</f>
        <v>0</v>
      </c>
      <c r="U161" s="142">
        <f>N161*O161*'1. Standard_Cost'!$E$13</f>
        <v>0</v>
      </c>
      <c r="V161" s="141"/>
      <c r="W161" s="141"/>
      <c r="X161" s="141"/>
      <c r="Y161" s="142">
        <f>+V161*((X161*'1. Standard_Cost'!$B$17)+(W161*X161*'1. Standard_Cost'!$C$17))</f>
        <v>0</v>
      </c>
      <c r="Z161" s="141"/>
      <c r="AA161" s="141"/>
      <c r="AB161" s="142">
        <f>+Z161*'1. Standard_Cost'!$B$21+AA161*'1. Standard_Cost'!$C$21</f>
        <v>0</v>
      </c>
      <c r="AC161" s="143"/>
      <c r="AD161" s="144"/>
      <c r="AE161" s="142">
        <f>SUM(AD161,AC161,AB161,Y161,U161,T161,S161,R161)*'1. Standard_Cost'!$B$29</f>
        <v>0</v>
      </c>
      <c r="AF161" s="142">
        <f t="shared" si="207"/>
        <v>0</v>
      </c>
      <c r="AG161" s="141"/>
      <c r="AH161" s="141"/>
      <c r="AI161" s="141"/>
      <c r="AJ161" s="145"/>
      <c r="AK161" s="145"/>
      <c r="AL161" s="145"/>
      <c r="AM161" s="142">
        <f>AG161*'1. Standard_Cost'!$B$25+'Incremental_Cost Year 7'!AH161*'1. Standard_Cost'!$C$25+'Incremental_Cost Year 7'!AI161*'1. Standard_Cost'!$D$25+'Incremental_Cost Year 7'!AJ161+'Incremental_Cost Year 7'!AL161+AK161</f>
        <v>0</v>
      </c>
      <c r="AN161" s="142">
        <f>AM161*'1. Standard_Cost'!$C$29</f>
        <v>0</v>
      </c>
      <c r="AO161" s="160"/>
      <c r="AQ161" s="20">
        <f t="shared" si="208"/>
        <v>0</v>
      </c>
      <c r="AR161" s="20">
        <f t="shared" si="209"/>
        <v>0</v>
      </c>
      <c r="AS161" s="20">
        <f t="shared" si="210"/>
        <v>0</v>
      </c>
      <c r="AT161" s="20">
        <f t="shared" si="211"/>
        <v>0</v>
      </c>
      <c r="AU161" s="24"/>
      <c r="AV161" s="24"/>
      <c r="AW161" s="24"/>
      <c r="AX161" s="24"/>
      <c r="AY161" s="24"/>
      <c r="AZ161" s="24"/>
      <c r="BA161" s="24"/>
      <c r="BB161" s="25">
        <f t="shared" si="212"/>
        <v>0</v>
      </c>
    </row>
    <row r="162" spans="1:54" ht="15.6" outlineLevel="2">
      <c r="A162" s="132"/>
      <c r="B162" s="136"/>
      <c r="C162" s="38"/>
      <c r="D162" s="84"/>
      <c r="E162" s="84"/>
      <c r="F162" s="84"/>
      <c r="G162" s="83"/>
      <c r="H162" s="209" t="s">
        <v>526</v>
      </c>
      <c r="I162" s="138" t="s">
        <v>4</v>
      </c>
      <c r="J162" s="139">
        <v>6</v>
      </c>
      <c r="K162" s="139">
        <v>1</v>
      </c>
      <c r="L162" s="140">
        <f>IF(I162&lt;&gt;0,((VLOOKUP(I162,'1. Standard_Cost'!$B$4:$D$9,2)+VLOOKUP(I162,'1. Standard_Cost'!$B$4:$D$9,3))*J162*K162),"0")</f>
        <v>484500</v>
      </c>
      <c r="M162" s="140">
        <f>L162*'1. Standard_Cost'!$F$4</f>
        <v>80911.5</v>
      </c>
      <c r="N162" s="141"/>
      <c r="O162" s="141"/>
      <c r="P162" s="141"/>
      <c r="Q162" s="141"/>
      <c r="R162" s="142">
        <f>'1. Standard_Cost'!$B$13*N162*P162</f>
        <v>0</v>
      </c>
      <c r="S162" s="142">
        <f>N162*O162*P162*'1. Standard_Cost'!$C$13</f>
        <v>0</v>
      </c>
      <c r="T162" s="142">
        <f>N162*P162*Q162*'1. Standard_Cost'!$D$13</f>
        <v>0</v>
      </c>
      <c r="U162" s="142">
        <f>N162*O162*'1. Standard_Cost'!$E$13</f>
        <v>0</v>
      </c>
      <c r="V162" s="141"/>
      <c r="W162" s="141"/>
      <c r="X162" s="141"/>
      <c r="Y162" s="142">
        <f>+V162*((X162*'1. Standard_Cost'!$B$17)+(W162*X162*'1. Standard_Cost'!$C$17))</f>
        <v>0</v>
      </c>
      <c r="Z162" s="141"/>
      <c r="AA162" s="141"/>
      <c r="AB162" s="142">
        <f>+Z162*'1. Standard_Cost'!$B$21+AA162*'1. Standard_Cost'!$C$21</f>
        <v>0</v>
      </c>
      <c r="AC162" s="143"/>
      <c r="AD162" s="144"/>
      <c r="AE162" s="142">
        <f>SUM(AD162,AC162,AB162,Y162,U162,T162,S162,R162)*'1. Standard_Cost'!$B$29</f>
        <v>0</v>
      </c>
      <c r="AF162" s="142">
        <f t="shared" si="207"/>
        <v>0</v>
      </c>
      <c r="AG162" s="141"/>
      <c r="AH162" s="141"/>
      <c r="AI162" s="141"/>
      <c r="AJ162" s="145"/>
      <c r="AK162" s="145"/>
      <c r="AL162" s="145"/>
      <c r="AM162" s="142">
        <f>AG162*'1. Standard_Cost'!$B$25+'Incremental_Cost Year 7'!AH162*'1. Standard_Cost'!$C$25+'Incremental_Cost Year 7'!AI162*'1. Standard_Cost'!$D$25+'Incremental_Cost Year 7'!AJ162+'Incremental_Cost Year 7'!AL162+AK162</f>
        <v>0</v>
      </c>
      <c r="AN162" s="142">
        <f>AM162*'1. Standard_Cost'!$C$29</f>
        <v>0</v>
      </c>
      <c r="AO162" s="160"/>
      <c r="AQ162" s="20">
        <f t="shared" si="208"/>
        <v>565411.5</v>
      </c>
      <c r="AR162" s="20">
        <f t="shared" si="209"/>
        <v>0</v>
      </c>
      <c r="AS162" s="20">
        <f t="shared" si="210"/>
        <v>0</v>
      </c>
      <c r="AT162" s="20">
        <f t="shared" si="211"/>
        <v>565411.5</v>
      </c>
      <c r="AU162" s="24">
        <f>AT162</f>
        <v>565411.5</v>
      </c>
      <c r="AV162" s="24"/>
      <c r="AW162" s="24"/>
      <c r="AX162" s="24"/>
      <c r="AY162" s="24"/>
      <c r="AZ162" s="24"/>
      <c r="BA162" s="24"/>
      <c r="BB162" s="25">
        <f t="shared" si="212"/>
        <v>0</v>
      </c>
    </row>
    <row r="163" spans="1:54" ht="15.6" outlineLevel="2">
      <c r="A163" s="132"/>
      <c r="B163" s="136"/>
      <c r="C163" s="38"/>
      <c r="D163" s="84"/>
      <c r="E163" s="84"/>
      <c r="F163" s="84"/>
      <c r="G163" s="83"/>
      <c r="H163" s="209" t="s">
        <v>529</v>
      </c>
      <c r="I163" s="138" t="s">
        <v>5</v>
      </c>
      <c r="J163" s="139">
        <v>1</v>
      </c>
      <c r="K163" s="139">
        <v>2</v>
      </c>
      <c r="L163" s="140">
        <f>IF(I163&lt;&gt;0,((VLOOKUP(I163,'1. Standard_Cost'!$B$4:$D$9,2)+VLOOKUP(I163,'1. Standard_Cost'!$B$4:$D$9,3))*J163*K163),"0")</f>
        <v>141400</v>
      </c>
      <c r="M163" s="140">
        <f>L163*'1. Standard_Cost'!$F$4</f>
        <v>23613.800000000003</v>
      </c>
      <c r="N163" s="141"/>
      <c r="O163" s="141"/>
      <c r="P163" s="141"/>
      <c r="Q163" s="141"/>
      <c r="R163" s="142">
        <f>'1. Standard_Cost'!$B$13*N163*P163</f>
        <v>0</v>
      </c>
      <c r="S163" s="142">
        <f>N163*O163*P163*'1. Standard_Cost'!$C$13</f>
        <v>0</v>
      </c>
      <c r="T163" s="142">
        <f>N163*P163*Q163*'1. Standard_Cost'!$D$13</f>
        <v>0</v>
      </c>
      <c r="U163" s="142">
        <f>N163*O163*'1. Standard_Cost'!$E$13</f>
        <v>0</v>
      </c>
      <c r="V163" s="141"/>
      <c r="W163" s="141"/>
      <c r="X163" s="141"/>
      <c r="Y163" s="142">
        <f>+V163*((X163*'1. Standard_Cost'!$B$17)+(W163*X163*'1. Standard_Cost'!$C$17))</f>
        <v>0</v>
      </c>
      <c r="Z163" s="141"/>
      <c r="AA163" s="141"/>
      <c r="AB163" s="142">
        <f>+Z163*'1. Standard_Cost'!$B$21+AA163*'1. Standard_Cost'!$C$21</f>
        <v>0</v>
      </c>
      <c r="AC163" s="143"/>
      <c r="AD163" s="144"/>
      <c r="AE163" s="142">
        <f>SUM(AD163,AC163,AB163,Y163,U163,T163,S163,R163)*'1. Standard_Cost'!$B$29</f>
        <v>0</v>
      </c>
      <c r="AF163" s="142">
        <f t="shared" si="207"/>
        <v>0</v>
      </c>
      <c r="AG163" s="141"/>
      <c r="AH163" s="141"/>
      <c r="AI163" s="141"/>
      <c r="AJ163" s="145"/>
      <c r="AK163" s="145"/>
      <c r="AL163" s="145"/>
      <c r="AM163" s="142">
        <f>AG163*'1. Standard_Cost'!$B$25+'Incremental_Cost Year 7'!AH163*'1. Standard_Cost'!$C$25+'Incremental_Cost Year 7'!AI163*'1. Standard_Cost'!$D$25+'Incremental_Cost Year 7'!AJ163+'Incremental_Cost Year 7'!AL163+AK163</f>
        <v>0</v>
      </c>
      <c r="AN163" s="142">
        <f>AM163*'1. Standard_Cost'!$C$29</f>
        <v>0</v>
      </c>
      <c r="AO163" s="160"/>
      <c r="AQ163" s="20">
        <f t="shared" si="208"/>
        <v>165013.79999999999</v>
      </c>
      <c r="AR163" s="20">
        <f t="shared" si="209"/>
        <v>0</v>
      </c>
      <c r="AS163" s="20">
        <f t="shared" si="210"/>
        <v>0</v>
      </c>
      <c r="AT163" s="20">
        <f t="shared" si="211"/>
        <v>165013.79999999999</v>
      </c>
      <c r="AU163" s="24">
        <f>AT163</f>
        <v>165013.79999999999</v>
      </c>
      <c r="AV163" s="24"/>
      <c r="AW163" s="24"/>
      <c r="AX163" s="24"/>
      <c r="AY163" s="24"/>
      <c r="AZ163" s="24"/>
      <c r="BA163" s="24"/>
      <c r="BB163" s="25">
        <f t="shared" si="212"/>
        <v>0</v>
      </c>
    </row>
    <row r="164" spans="1:54" ht="78" outlineLevel="1">
      <c r="A164" s="132"/>
      <c r="B164" s="136"/>
      <c r="C164" s="38"/>
      <c r="D164" s="84"/>
      <c r="E164" s="84"/>
      <c r="F164" s="84"/>
      <c r="G164" s="83"/>
      <c r="H164" s="209" t="s">
        <v>455</v>
      </c>
      <c r="I164" s="138"/>
      <c r="J164" s="139"/>
      <c r="K164" s="139"/>
      <c r="L164" s="140" t="str">
        <f>IF(I164&lt;&gt;0,((VLOOKUP(I164,'1. Standard_Cost'!$B$4:$D$9,2)+VLOOKUP(I164,'1. Standard_Cost'!$B$4:$D$9,3))*J164*K164),"0")</f>
        <v>0</v>
      </c>
      <c r="M164" s="140">
        <f>L164*'1. Standard_Cost'!$F$4</f>
        <v>0</v>
      </c>
      <c r="N164" s="141"/>
      <c r="O164" s="141"/>
      <c r="P164" s="141"/>
      <c r="Q164" s="141"/>
      <c r="R164" s="142">
        <f>'1. Standard_Cost'!$B$13*N164*P164</f>
        <v>0</v>
      </c>
      <c r="S164" s="142">
        <f>N164*O164*P164*'1. Standard_Cost'!$C$13</f>
        <v>0</v>
      </c>
      <c r="T164" s="142">
        <f>N164*P164*Q164*'1. Standard_Cost'!$D$13</f>
        <v>0</v>
      </c>
      <c r="U164" s="142">
        <f>N164*O164*'1. Standard_Cost'!$E$13</f>
        <v>0</v>
      </c>
      <c r="V164" s="141"/>
      <c r="W164" s="141"/>
      <c r="X164" s="141"/>
      <c r="Y164" s="142">
        <f>+V164*((X164*'1. Standard_Cost'!$B$17)+(W164*X164*'1. Standard_Cost'!$C$17))</f>
        <v>0</v>
      </c>
      <c r="Z164" s="141"/>
      <c r="AA164" s="141"/>
      <c r="AB164" s="142">
        <f>+Z164*'1. Standard_Cost'!$B$21+AA164*'1. Standard_Cost'!$C$21</f>
        <v>0</v>
      </c>
      <c r="AC164" s="143">
        <v>0</v>
      </c>
      <c r="AD164" s="144"/>
      <c r="AE164" s="142">
        <f>SUM(AD164,AC164,AB164,Y164,U164,T164,S164,R164)*'1. Standard_Cost'!$B$29</f>
        <v>0</v>
      </c>
      <c r="AF164" s="142">
        <f t="shared" si="207"/>
        <v>0</v>
      </c>
      <c r="AG164" s="141"/>
      <c r="AH164" s="141"/>
      <c r="AI164" s="141"/>
      <c r="AJ164" s="145"/>
      <c r="AK164" s="145"/>
      <c r="AL164" s="145"/>
      <c r="AM164" s="142">
        <f>AG164*'1. Standard_Cost'!$B$25+'Incremental_Cost Year 7'!AH164*'1. Standard_Cost'!$C$25+'Incremental_Cost Year 7'!AI164*'1. Standard_Cost'!$D$25+'Incremental_Cost Year 7'!AJ164+'Incremental_Cost Year 7'!AL164+AK164</f>
        <v>0</v>
      </c>
      <c r="AN164" s="142">
        <f>AM164*'1. Standard_Cost'!$C$29</f>
        <v>0</v>
      </c>
      <c r="AO164" s="160"/>
      <c r="AQ164" s="20">
        <f t="shared" si="208"/>
        <v>0</v>
      </c>
      <c r="AR164" s="20">
        <f t="shared" si="209"/>
        <v>0</v>
      </c>
      <c r="AS164" s="20">
        <f t="shared" si="210"/>
        <v>0</v>
      </c>
      <c r="AT164" s="20">
        <f t="shared" si="211"/>
        <v>0</v>
      </c>
      <c r="AU164" s="24"/>
      <c r="AV164" s="24"/>
      <c r="AW164" s="24"/>
      <c r="AX164" s="24"/>
      <c r="AY164" s="24"/>
      <c r="AZ164" s="24"/>
      <c r="BA164" s="24"/>
      <c r="BB164" s="25">
        <f t="shared" si="212"/>
        <v>0</v>
      </c>
    </row>
    <row r="165" spans="1:54" ht="36" customHeight="1">
      <c r="A165" s="132"/>
      <c r="B165" s="136"/>
      <c r="C165" s="38"/>
      <c r="D165" s="84"/>
      <c r="E165" s="84"/>
      <c r="F165" s="84"/>
      <c r="G165" s="83"/>
      <c r="H165" s="209" t="s">
        <v>527</v>
      </c>
      <c r="I165" s="138"/>
      <c r="J165" s="139"/>
      <c r="K165" s="139"/>
      <c r="L165" s="140" t="str">
        <f>IF(I165&lt;&gt;0,((VLOOKUP(I165,'1. Standard_Cost'!$B$4:$D$9,2)+VLOOKUP(I165,'1. Standard_Cost'!$B$4:$D$9,3))*J165*K165),"0")</f>
        <v>0</v>
      </c>
      <c r="M165" s="140">
        <f>L165*'1. Standard_Cost'!$F$4</f>
        <v>0</v>
      </c>
      <c r="N165" s="141"/>
      <c r="O165" s="141"/>
      <c r="P165" s="141"/>
      <c r="Q165" s="141"/>
      <c r="R165" s="142">
        <f>'1. Standard_Cost'!$B$13*N165*P165</f>
        <v>0</v>
      </c>
      <c r="S165" s="142">
        <f>N165*O165*P165*'1. Standard_Cost'!$C$13</f>
        <v>0</v>
      </c>
      <c r="T165" s="142">
        <f>N165*P165*Q165*'1. Standard_Cost'!$D$13</f>
        <v>0</v>
      </c>
      <c r="U165" s="142">
        <f>N165*O165*'1. Standard_Cost'!$E$13</f>
        <v>0</v>
      </c>
      <c r="V165" s="141"/>
      <c r="W165" s="141"/>
      <c r="X165" s="141"/>
      <c r="Y165" s="142">
        <f>+V165*((X165*'1. Standard_Cost'!$B$17)+(W165*X165*'1. Standard_Cost'!$C$17))</f>
        <v>0</v>
      </c>
      <c r="Z165" s="141"/>
      <c r="AA165" s="141"/>
      <c r="AB165" s="142">
        <f>+Z165*'1. Standard_Cost'!$B$21+AA165*'1. Standard_Cost'!$C$21</f>
        <v>0</v>
      </c>
      <c r="AC165" s="143">
        <v>2900000</v>
      </c>
      <c r="AD165" s="144"/>
      <c r="AE165" s="142">
        <f>SUM(AD165,AC165,AB165,Y165,U165,T165,S165,R165)*'1. Standard_Cost'!$B$29</f>
        <v>580000</v>
      </c>
      <c r="AF165" s="142">
        <f t="shared" si="207"/>
        <v>3480000</v>
      </c>
      <c r="AG165" s="141"/>
      <c r="AH165" s="141"/>
      <c r="AI165" s="141"/>
      <c r="AJ165" s="145"/>
      <c r="AK165" s="145"/>
      <c r="AL165" s="145"/>
      <c r="AM165" s="142">
        <f>AG165*'1. Standard_Cost'!$B$25+'Incremental_Cost Year 7'!AH165*'1. Standard_Cost'!$C$25+'Incremental_Cost Year 7'!AI165*'1. Standard_Cost'!$D$25+'Incremental_Cost Year 7'!AJ165+'Incremental_Cost Year 7'!AL165+AK165</f>
        <v>0</v>
      </c>
      <c r="AN165" s="142">
        <f>AM165*'1. Standard_Cost'!$C$29</f>
        <v>0</v>
      </c>
      <c r="AO165" s="160"/>
      <c r="AQ165" s="20">
        <f t="shared" si="208"/>
        <v>0</v>
      </c>
      <c r="AR165" s="20">
        <f t="shared" si="209"/>
        <v>3480000</v>
      </c>
      <c r="AS165" s="20">
        <f t="shared" si="210"/>
        <v>0</v>
      </c>
      <c r="AT165" s="20">
        <f t="shared" si="211"/>
        <v>3480000</v>
      </c>
      <c r="AU165" s="24"/>
      <c r="AV165" s="24"/>
      <c r="AW165" s="24"/>
      <c r="AX165" s="24"/>
      <c r="AY165" s="24"/>
      <c r="AZ165" s="24"/>
      <c r="BA165" s="24"/>
      <c r="BB165" s="25">
        <f t="shared" si="212"/>
        <v>-3480000</v>
      </c>
    </row>
    <row r="166" spans="1:54" ht="46.8" outlineLevel="2">
      <c r="A166" s="132"/>
      <c r="B166" s="136"/>
      <c r="C166" s="38"/>
      <c r="D166" s="84"/>
      <c r="E166" s="84"/>
      <c r="F166" s="84"/>
      <c r="G166" s="83"/>
      <c r="H166" s="209" t="s">
        <v>530</v>
      </c>
      <c r="I166" s="138"/>
      <c r="J166" s="139"/>
      <c r="K166" s="139"/>
      <c r="L166" s="140" t="str">
        <f>IF(I166&lt;&gt;0,((VLOOKUP(I166,'1. Standard_Cost'!$B$4:$D$9,2)+VLOOKUP(I166,'1. Standard_Cost'!$B$4:$D$9,3))*J166*K166),"0")</f>
        <v>0</v>
      </c>
      <c r="M166" s="140">
        <f>L166*'1. Standard_Cost'!$F$4</f>
        <v>0</v>
      </c>
      <c r="N166" s="141"/>
      <c r="O166" s="141"/>
      <c r="P166" s="141"/>
      <c r="Q166" s="141"/>
      <c r="R166" s="142">
        <f>'1. Standard_Cost'!$B$13*N166*P166</f>
        <v>0</v>
      </c>
      <c r="S166" s="142">
        <f>N166*O166*P166*'1. Standard_Cost'!$C$13</f>
        <v>0</v>
      </c>
      <c r="T166" s="142">
        <f>N166*P166*Q166*'1. Standard_Cost'!$D$13</f>
        <v>0</v>
      </c>
      <c r="U166" s="142">
        <f>N166*O166*'1. Standard_Cost'!$E$13</f>
        <v>0</v>
      </c>
      <c r="V166" s="141"/>
      <c r="W166" s="141"/>
      <c r="X166" s="141"/>
      <c r="Y166" s="142">
        <f>+V166*((X166*'1. Standard_Cost'!$B$17)+(W166*X166*'1. Standard_Cost'!$C$17))</f>
        <v>0</v>
      </c>
      <c r="Z166" s="141"/>
      <c r="AA166" s="141"/>
      <c r="AB166" s="142">
        <f>+Z166*'1. Standard_Cost'!$B$21+AA166*'1. Standard_Cost'!$C$21</f>
        <v>0</v>
      </c>
      <c r="AC166" s="143"/>
      <c r="AD166" s="144"/>
      <c r="AE166" s="142">
        <f>SUM(AD166,AC166,AB166,Y166,U166,T166,S166,R166)*'1. Standard_Cost'!$B$29</f>
        <v>0</v>
      </c>
      <c r="AF166" s="142">
        <f t="shared" si="207"/>
        <v>0</v>
      </c>
      <c r="AG166" s="141"/>
      <c r="AH166" s="141"/>
      <c r="AI166" s="141"/>
      <c r="AJ166" s="145"/>
      <c r="AK166" s="145"/>
      <c r="AL166" s="145"/>
      <c r="AM166" s="142">
        <f>AG166*'1. Standard_Cost'!$B$25+'Incremental_Cost Year 7'!AH166*'1. Standard_Cost'!$C$25+'Incremental_Cost Year 7'!AI166*'1. Standard_Cost'!$D$25+'Incremental_Cost Year 7'!AJ166+'Incremental_Cost Year 7'!AL166+AK166</f>
        <v>0</v>
      </c>
      <c r="AN166" s="142">
        <f>AM166*'1. Standard_Cost'!$C$29</f>
        <v>0</v>
      </c>
      <c r="AO166" s="160"/>
      <c r="AQ166" s="20">
        <f t="shared" si="208"/>
        <v>0</v>
      </c>
      <c r="AR166" s="20">
        <f t="shared" si="209"/>
        <v>0</v>
      </c>
      <c r="AS166" s="20">
        <f t="shared" si="210"/>
        <v>0</v>
      </c>
      <c r="AT166" s="20">
        <f t="shared" si="211"/>
        <v>0</v>
      </c>
      <c r="AU166" s="24"/>
      <c r="AV166" s="24"/>
      <c r="AW166" s="24"/>
      <c r="AX166" s="24"/>
      <c r="AY166" s="24"/>
      <c r="AZ166" s="24"/>
      <c r="BA166" s="24"/>
      <c r="BB166" s="25">
        <f t="shared" si="212"/>
        <v>0</v>
      </c>
    </row>
    <row r="167" spans="1:54" ht="30.6" customHeight="1" outlineLevel="2">
      <c r="A167" s="132"/>
      <c r="B167" s="136"/>
      <c r="C167" s="38"/>
      <c r="D167" s="84"/>
      <c r="E167" s="84"/>
      <c r="F167" s="84"/>
      <c r="G167" s="83"/>
      <c r="H167" s="209" t="s">
        <v>531</v>
      </c>
      <c r="I167" s="138" t="s">
        <v>5</v>
      </c>
      <c r="J167" s="139">
        <v>1</v>
      </c>
      <c r="K167" s="139">
        <v>1</v>
      </c>
      <c r="L167" s="140">
        <f>IF(I167&lt;&gt;0,((VLOOKUP(I167,'1. Standard_Cost'!$B$4:$D$9,2)+VLOOKUP(I167,'1. Standard_Cost'!$B$4:$D$9,3))*J167*K167),"0")</f>
        <v>70700</v>
      </c>
      <c r="M167" s="140">
        <f>L167*'1. Standard_Cost'!$F$4</f>
        <v>11806.900000000001</v>
      </c>
      <c r="N167" s="141"/>
      <c r="O167" s="141"/>
      <c r="P167" s="141"/>
      <c r="Q167" s="141"/>
      <c r="R167" s="142">
        <f>'1. Standard_Cost'!$B$13*N167*P167</f>
        <v>0</v>
      </c>
      <c r="S167" s="142">
        <f>N167*O167*P167*'1. Standard_Cost'!$C$13</f>
        <v>0</v>
      </c>
      <c r="T167" s="142">
        <f>N167*P167*Q167*'1. Standard_Cost'!$D$13</f>
        <v>0</v>
      </c>
      <c r="U167" s="142">
        <f>N167*O167*'1. Standard_Cost'!$E$13</f>
        <v>0</v>
      </c>
      <c r="V167" s="141"/>
      <c r="W167" s="141"/>
      <c r="X167" s="141"/>
      <c r="Y167" s="142">
        <f>+V167*((X167*'1. Standard_Cost'!$B$17)+(W167*X167*'1. Standard_Cost'!$C$17))</f>
        <v>0</v>
      </c>
      <c r="Z167" s="141"/>
      <c r="AA167" s="141"/>
      <c r="AB167" s="142">
        <f>+Z167*'1. Standard_Cost'!$B$21+AA167*'1. Standard_Cost'!$C$21</f>
        <v>0</v>
      </c>
      <c r="AC167" s="143"/>
      <c r="AD167" s="144"/>
      <c r="AE167" s="142">
        <f>SUM(AD167,AC167,AB167,Y167,U167,T167,S167,R167)*'1. Standard_Cost'!$B$29</f>
        <v>0</v>
      </c>
      <c r="AF167" s="142">
        <f t="shared" si="207"/>
        <v>0</v>
      </c>
      <c r="AG167" s="141"/>
      <c r="AH167" s="141"/>
      <c r="AI167" s="141"/>
      <c r="AJ167" s="145"/>
      <c r="AK167" s="145"/>
      <c r="AL167" s="145"/>
      <c r="AM167" s="142">
        <f>AG167*'1. Standard_Cost'!$B$25+'Incremental_Cost Year 7'!AH167*'1. Standard_Cost'!$C$25+'Incremental_Cost Year 7'!AI167*'1. Standard_Cost'!$D$25+'Incremental_Cost Year 7'!AJ167+'Incremental_Cost Year 7'!AL167+AK167</f>
        <v>0</v>
      </c>
      <c r="AN167" s="142">
        <f>AM167*'1. Standard_Cost'!$C$29</f>
        <v>0</v>
      </c>
      <c r="AO167" s="160"/>
      <c r="AQ167" s="20">
        <f t="shared" si="208"/>
        <v>82506.899999999994</v>
      </c>
      <c r="AR167" s="20">
        <f t="shared" si="209"/>
        <v>0</v>
      </c>
      <c r="AS167" s="20">
        <f t="shared" si="210"/>
        <v>0</v>
      </c>
      <c r="AT167" s="20">
        <f t="shared" si="211"/>
        <v>82506.899999999994</v>
      </c>
      <c r="AU167" s="24">
        <f>AT167</f>
        <v>82506.899999999994</v>
      </c>
      <c r="AV167" s="24"/>
      <c r="AW167" s="24"/>
      <c r="AX167" s="24"/>
      <c r="AY167" s="24"/>
      <c r="AZ167" s="24"/>
      <c r="BA167" s="24"/>
      <c r="BB167" s="25">
        <f t="shared" si="212"/>
        <v>0</v>
      </c>
    </row>
    <row r="168" spans="1:54" ht="41.4" customHeight="1" outlineLevel="2">
      <c r="A168" s="132"/>
      <c r="B168" s="136"/>
      <c r="C168" s="38"/>
      <c r="D168" s="84"/>
      <c r="E168" s="84"/>
      <c r="F168" s="84"/>
      <c r="G168" s="83"/>
      <c r="H168" s="209" t="s">
        <v>532</v>
      </c>
      <c r="I168" s="138"/>
      <c r="J168" s="139"/>
      <c r="K168" s="139"/>
      <c r="L168" s="140" t="str">
        <f>IF(I168&lt;&gt;0,((VLOOKUP(I168,'1. Standard_Cost'!$B$4:$D$9,2)+VLOOKUP(I168,'1. Standard_Cost'!$B$4:$D$9,3))*J168*K168),"0")</f>
        <v>0</v>
      </c>
      <c r="M168" s="140">
        <f>L168*'1. Standard_Cost'!$F$4</f>
        <v>0</v>
      </c>
      <c r="N168" s="141"/>
      <c r="O168" s="141"/>
      <c r="P168" s="141"/>
      <c r="Q168" s="141"/>
      <c r="R168" s="142">
        <f>'1. Standard_Cost'!$B$13*N168*P168</f>
        <v>0</v>
      </c>
      <c r="S168" s="142">
        <f>N168*O168*P168*'1. Standard_Cost'!$C$13</f>
        <v>0</v>
      </c>
      <c r="T168" s="142">
        <f>N168*P168*Q168*'1. Standard_Cost'!$D$13</f>
        <v>0</v>
      </c>
      <c r="U168" s="142">
        <f>N168*O168*'1. Standard_Cost'!$E$13</f>
        <v>0</v>
      </c>
      <c r="V168" s="141"/>
      <c r="W168" s="141"/>
      <c r="X168" s="141"/>
      <c r="Y168" s="142">
        <f>+V168*((X168*'1. Standard_Cost'!$B$17)+(W168*X168*'1. Standard_Cost'!$C$17))</f>
        <v>0</v>
      </c>
      <c r="Z168" s="141"/>
      <c r="AA168" s="141"/>
      <c r="AB168" s="142">
        <f>+Z168*'1. Standard_Cost'!$B$21+AA168*'1. Standard_Cost'!$C$21</f>
        <v>0</v>
      </c>
      <c r="AC168" s="143">
        <v>400000</v>
      </c>
      <c r="AD168" s="144"/>
      <c r="AE168" s="142">
        <f>SUM(AD168,AC168,AB168,Y168,U168,T168,S168,R168)*'1. Standard_Cost'!$B$29</f>
        <v>80000</v>
      </c>
      <c r="AF168" s="142">
        <f t="shared" si="207"/>
        <v>480000</v>
      </c>
      <c r="AG168" s="141"/>
      <c r="AH168" s="141"/>
      <c r="AI168" s="141"/>
      <c r="AJ168" s="145"/>
      <c r="AK168" s="145"/>
      <c r="AL168" s="145"/>
      <c r="AM168" s="142">
        <f>AG168*'1. Standard_Cost'!$B$25+'Incremental_Cost Year 7'!AH168*'1. Standard_Cost'!$C$25+'Incremental_Cost Year 7'!AI168*'1. Standard_Cost'!$D$25+'Incremental_Cost Year 7'!AJ168+'Incremental_Cost Year 7'!AL168+AK168</f>
        <v>0</v>
      </c>
      <c r="AN168" s="142">
        <f>AM168*'1. Standard_Cost'!$C$29</f>
        <v>0</v>
      </c>
      <c r="AO168" s="160"/>
      <c r="AQ168" s="20">
        <f t="shared" si="208"/>
        <v>0</v>
      </c>
      <c r="AR168" s="20">
        <f t="shared" si="209"/>
        <v>480000</v>
      </c>
      <c r="AS168" s="20">
        <f t="shared" si="210"/>
        <v>0</v>
      </c>
      <c r="AT168" s="20">
        <f t="shared" si="211"/>
        <v>480000</v>
      </c>
      <c r="AU168" s="24">
        <f>AT168</f>
        <v>480000</v>
      </c>
      <c r="AV168" s="24"/>
      <c r="AW168" s="24"/>
      <c r="AX168" s="24"/>
      <c r="AY168" s="24"/>
      <c r="AZ168" s="24"/>
      <c r="BA168" s="24"/>
      <c r="BB168" s="25">
        <f t="shared" si="212"/>
        <v>0</v>
      </c>
    </row>
    <row r="169" spans="1:54" ht="69" outlineLevel="1">
      <c r="A169" s="132"/>
      <c r="B169" s="136"/>
      <c r="C169" s="38"/>
      <c r="D169" s="46" t="s">
        <v>592</v>
      </c>
      <c r="E169" s="86" t="s">
        <v>428</v>
      </c>
      <c r="F169" s="88" t="s">
        <v>438</v>
      </c>
      <c r="G169" s="89" t="s">
        <v>434</v>
      </c>
      <c r="H169" s="180" t="s">
        <v>302</v>
      </c>
      <c r="I169" s="146"/>
      <c r="J169" s="146"/>
      <c r="K169" s="146"/>
      <c r="L169" s="147">
        <f>SUM(L150:L168)</f>
        <v>769275</v>
      </c>
      <c r="M169" s="147">
        <f>SUM(M150:M168)</f>
        <v>128468.92500000002</v>
      </c>
      <c r="N169" s="146"/>
      <c r="O169" s="146"/>
      <c r="P169" s="146"/>
      <c r="Q169" s="146"/>
      <c r="R169" s="147">
        <f t="shared" ref="R169:U169" si="213">SUM(R150:R168)</f>
        <v>60000</v>
      </c>
      <c r="S169" s="147">
        <f t="shared" si="213"/>
        <v>90000</v>
      </c>
      <c r="T169" s="147">
        <f t="shared" si="213"/>
        <v>0</v>
      </c>
      <c r="U169" s="147">
        <f t="shared" si="213"/>
        <v>0</v>
      </c>
      <c r="V169" s="146"/>
      <c r="W169" s="146"/>
      <c r="X169" s="146"/>
      <c r="Y169" s="147">
        <f>SUM(Y150:Y168)</f>
        <v>0</v>
      </c>
      <c r="Z169" s="146"/>
      <c r="AA169" s="146"/>
      <c r="AB169" s="147">
        <f t="shared" ref="AB169:AF169" si="214">SUM(AB150:AB168)</f>
        <v>817000</v>
      </c>
      <c r="AC169" s="147">
        <f t="shared" si="214"/>
        <v>4368000</v>
      </c>
      <c r="AD169" s="147">
        <f t="shared" si="214"/>
        <v>0</v>
      </c>
      <c r="AE169" s="147">
        <f t="shared" si="214"/>
        <v>1067000</v>
      </c>
      <c r="AF169" s="147">
        <f t="shared" si="214"/>
        <v>6402000</v>
      </c>
      <c r="AG169" s="146"/>
      <c r="AH169" s="146"/>
      <c r="AI169" s="146"/>
      <c r="AJ169" s="147">
        <f t="shared" ref="AJ169:AN169" si="215">SUM(AJ150:AJ168)</f>
        <v>0</v>
      </c>
      <c r="AK169" s="147">
        <f t="shared" si="215"/>
        <v>0</v>
      </c>
      <c r="AL169" s="147">
        <f t="shared" si="215"/>
        <v>0</v>
      </c>
      <c r="AM169" s="147">
        <f t="shared" si="215"/>
        <v>0</v>
      </c>
      <c r="AN169" s="147">
        <f t="shared" si="215"/>
        <v>0</v>
      </c>
      <c r="AO169" s="166"/>
      <c r="AP169" s="32"/>
      <c r="AQ169" s="147">
        <f t="shared" ref="AQ169:BB169" si="216">SUM(AQ150:AQ168)</f>
        <v>897743.92499999993</v>
      </c>
      <c r="AR169" s="147">
        <f t="shared" si="216"/>
        <v>6402000</v>
      </c>
      <c r="AS169" s="147">
        <f t="shared" si="216"/>
        <v>0</v>
      </c>
      <c r="AT169" s="147">
        <f t="shared" si="216"/>
        <v>7299743.9250000007</v>
      </c>
      <c r="AU169" s="147">
        <f t="shared" si="216"/>
        <v>2577743.9250000003</v>
      </c>
      <c r="AV169" s="147">
        <f t="shared" si="216"/>
        <v>889200</v>
      </c>
      <c r="AW169" s="147">
        <f t="shared" si="216"/>
        <v>0</v>
      </c>
      <c r="AX169" s="147">
        <f t="shared" si="216"/>
        <v>0</v>
      </c>
      <c r="AY169" s="147">
        <f t="shared" si="216"/>
        <v>0</v>
      </c>
      <c r="AZ169" s="147">
        <f t="shared" si="216"/>
        <v>0</v>
      </c>
      <c r="BA169" s="147">
        <f t="shared" si="216"/>
        <v>0</v>
      </c>
      <c r="BB169" s="147">
        <f t="shared" si="216"/>
        <v>-3832800</v>
      </c>
    </row>
    <row r="170" spans="1:54" s="39" customFormat="1">
      <c r="A170" s="148"/>
      <c r="B170" s="149"/>
      <c r="C170" s="224" t="s">
        <v>429</v>
      </c>
      <c r="D170" s="224"/>
      <c r="E170" s="225"/>
      <c r="F170" s="69"/>
      <c r="G170" s="69"/>
      <c r="H170" s="181" t="s">
        <v>304</v>
      </c>
      <c r="I170" s="150"/>
      <c r="J170" s="150"/>
      <c r="K170" s="150"/>
      <c r="L170" s="151">
        <f>SUM(L184)</f>
        <v>1131200</v>
      </c>
      <c r="M170" s="151">
        <f>SUM(M184)</f>
        <v>188910.40000000002</v>
      </c>
      <c r="N170" s="150"/>
      <c r="O170" s="150"/>
      <c r="P170" s="150"/>
      <c r="Q170" s="150"/>
      <c r="R170" s="151">
        <f t="shared" ref="R170:U170" si="217">SUM(R184)</f>
        <v>0</v>
      </c>
      <c r="S170" s="151">
        <f t="shared" si="217"/>
        <v>0</v>
      </c>
      <c r="T170" s="151">
        <f t="shared" si="217"/>
        <v>0</v>
      </c>
      <c r="U170" s="151">
        <f t="shared" si="217"/>
        <v>0</v>
      </c>
      <c r="V170" s="150"/>
      <c r="W170" s="150"/>
      <c r="X170" s="150"/>
      <c r="Y170" s="151">
        <f t="shared" ref="Y170:AF170" si="218">SUM(Y184)</f>
        <v>0</v>
      </c>
      <c r="Z170" s="151"/>
      <c r="AA170" s="151"/>
      <c r="AB170" s="151">
        <f t="shared" si="218"/>
        <v>0</v>
      </c>
      <c r="AC170" s="151">
        <f t="shared" si="218"/>
        <v>60000</v>
      </c>
      <c r="AD170" s="151">
        <f t="shared" si="218"/>
        <v>0</v>
      </c>
      <c r="AE170" s="151">
        <f t="shared" si="218"/>
        <v>12000</v>
      </c>
      <c r="AF170" s="151">
        <f t="shared" si="218"/>
        <v>72000</v>
      </c>
      <c r="AG170" s="150"/>
      <c r="AH170" s="150"/>
      <c r="AI170" s="150"/>
      <c r="AJ170" s="151">
        <f t="shared" ref="AJ170:AN170" si="219">SUM(AJ184)</f>
        <v>0</v>
      </c>
      <c r="AK170" s="151">
        <f t="shared" si="219"/>
        <v>0</v>
      </c>
      <c r="AL170" s="151">
        <f t="shared" si="219"/>
        <v>0</v>
      </c>
      <c r="AM170" s="151">
        <f t="shared" si="219"/>
        <v>0</v>
      </c>
      <c r="AN170" s="151">
        <f t="shared" si="219"/>
        <v>0</v>
      </c>
      <c r="AO170" s="167"/>
      <c r="AP170" s="40"/>
      <c r="AQ170" s="151">
        <f t="shared" ref="AQ170:BB170" si="220">SUM(AQ184)</f>
        <v>1320110.3999999999</v>
      </c>
      <c r="AR170" s="151">
        <f t="shared" si="220"/>
        <v>72000</v>
      </c>
      <c r="AS170" s="151">
        <f t="shared" si="220"/>
        <v>0</v>
      </c>
      <c r="AT170" s="151">
        <f t="shared" si="220"/>
        <v>1392110.4</v>
      </c>
      <c r="AU170" s="151">
        <f t="shared" si="220"/>
        <v>1392110.4</v>
      </c>
      <c r="AV170" s="151">
        <f t="shared" si="220"/>
        <v>0</v>
      </c>
      <c r="AW170" s="151">
        <f t="shared" si="220"/>
        <v>0</v>
      </c>
      <c r="AX170" s="151">
        <f t="shared" si="220"/>
        <v>0</v>
      </c>
      <c r="AY170" s="151">
        <f t="shared" si="220"/>
        <v>0</v>
      </c>
      <c r="AZ170" s="151">
        <f t="shared" si="220"/>
        <v>0</v>
      </c>
      <c r="BA170" s="151">
        <f t="shared" si="220"/>
        <v>0</v>
      </c>
      <c r="BB170" s="151">
        <f t="shared" si="220"/>
        <v>0</v>
      </c>
    </row>
    <row r="171" spans="1:54" ht="46.8" outlineLevel="2">
      <c r="A171" s="132"/>
      <c r="B171" s="136"/>
      <c r="C171" s="38"/>
      <c r="D171" s="137"/>
      <c r="E171" s="158"/>
      <c r="F171" s="82"/>
      <c r="G171" s="193"/>
      <c r="H171" s="209" t="s">
        <v>456</v>
      </c>
      <c r="I171" s="138"/>
      <c r="J171" s="139"/>
      <c r="K171" s="139"/>
      <c r="L171" s="140" t="str">
        <f>IF(I171&lt;&gt;0,((VLOOKUP(I171,'1. Standard_Cost'!$B$4:$D$9,2)+VLOOKUP(I171,'1. Standard_Cost'!$B$4:$D$9,3))*J171*K171),"0")</f>
        <v>0</v>
      </c>
      <c r="M171" s="140">
        <f>L171*'1. Standard_Cost'!$F$4</f>
        <v>0</v>
      </c>
      <c r="N171" s="141"/>
      <c r="O171" s="141"/>
      <c r="P171" s="141"/>
      <c r="Q171" s="141"/>
      <c r="R171" s="142">
        <f>'1. Standard_Cost'!$B$13*N171*P171</f>
        <v>0</v>
      </c>
      <c r="S171" s="142">
        <f>N171*O171*P171*'1. Standard_Cost'!$C$13</f>
        <v>0</v>
      </c>
      <c r="T171" s="142">
        <f>N171*P171*Q171*'1. Standard_Cost'!$D$13</f>
        <v>0</v>
      </c>
      <c r="U171" s="142">
        <f>N171*O171*'1. Standard_Cost'!$E$13</f>
        <v>0</v>
      </c>
      <c r="V171" s="141"/>
      <c r="W171" s="141"/>
      <c r="X171" s="141"/>
      <c r="Y171" s="142">
        <f>+V171*((X171*'1. Standard_Cost'!$B$17)+(W171*X171*'1. Standard_Cost'!$C$17))</f>
        <v>0</v>
      </c>
      <c r="Z171" s="141"/>
      <c r="AA171" s="141"/>
      <c r="AB171" s="142">
        <f>+Z171*'1. Standard_Cost'!$B$21+AA171*'1. Standard_Cost'!$C$21</f>
        <v>0</v>
      </c>
      <c r="AC171" s="143"/>
      <c r="AD171" s="144"/>
      <c r="AE171" s="142">
        <f>SUM(AD171,AC171,AB171,Y171,U171,T171,S171,R171)*'1. Standard_Cost'!$B$29</f>
        <v>0</v>
      </c>
      <c r="AF171" s="142">
        <f t="shared" ref="AF171:AF183" si="221">SUM(AE171,AD171,AC171,AB171,Y171,U171,T171,S171,R171)</f>
        <v>0</v>
      </c>
      <c r="AG171" s="141"/>
      <c r="AH171" s="141"/>
      <c r="AI171" s="141"/>
      <c r="AJ171" s="145"/>
      <c r="AK171" s="145"/>
      <c r="AL171" s="145"/>
      <c r="AM171" s="142">
        <f>AG171*'1. Standard_Cost'!$B$25+'Incremental_Cost Year 7'!AH171*'1. Standard_Cost'!$C$25+'Incremental_Cost Year 7'!AI171*'1. Standard_Cost'!$D$25+'Incremental_Cost Year 7'!AJ171+'Incremental_Cost Year 7'!AL171+AK171</f>
        <v>0</v>
      </c>
      <c r="AN171" s="142">
        <f>AM171*'1. Standard_Cost'!$C$29</f>
        <v>0</v>
      </c>
      <c r="AO171" s="160"/>
      <c r="AQ171" s="20">
        <f t="shared" ref="AQ171:AQ183" si="222">L171+M171</f>
        <v>0</v>
      </c>
      <c r="AR171" s="20">
        <f t="shared" ref="AR171:AR183" si="223">AF171</f>
        <v>0</v>
      </c>
      <c r="AS171" s="20">
        <f t="shared" ref="AS171:AS183" si="224">AM171+AN171</f>
        <v>0</v>
      </c>
      <c r="AT171" s="20">
        <f t="shared" ref="AT171:AT183" si="225">SUM(AQ171,AR171,AS171)</f>
        <v>0</v>
      </c>
      <c r="AU171" s="24"/>
      <c r="AV171" s="24"/>
      <c r="AW171" s="24"/>
      <c r="AX171" s="24"/>
      <c r="AY171" s="24"/>
      <c r="AZ171" s="24"/>
      <c r="BA171" s="24"/>
      <c r="BB171" s="25">
        <f t="shared" ref="BB171:BB183" si="226">SUM(AU171:BA171)-AT171</f>
        <v>0</v>
      </c>
    </row>
    <row r="172" spans="1:54" ht="15.6" outlineLevel="2">
      <c r="A172" s="132"/>
      <c r="B172" s="136"/>
      <c r="C172" s="38"/>
      <c r="D172" s="154"/>
      <c r="E172" s="156"/>
      <c r="F172" s="83"/>
      <c r="G172" s="121"/>
      <c r="H172" s="209" t="s">
        <v>533</v>
      </c>
      <c r="I172" s="138"/>
      <c r="J172" s="139"/>
      <c r="K172" s="139"/>
      <c r="L172" s="140" t="str">
        <f>IF(I172&lt;&gt;0,((VLOOKUP(I172,'1. Standard_Cost'!$B$4:$D$9,2)+VLOOKUP(I172,'1. Standard_Cost'!$B$4:$D$9,3))*J172*K172),"0")</f>
        <v>0</v>
      </c>
      <c r="M172" s="140">
        <f>L172*'1. Standard_Cost'!$F$4</f>
        <v>0</v>
      </c>
      <c r="N172" s="141"/>
      <c r="O172" s="141"/>
      <c r="P172" s="141"/>
      <c r="Q172" s="141"/>
      <c r="R172" s="142">
        <f>'1. Standard_Cost'!$B$13*N172*P172</f>
        <v>0</v>
      </c>
      <c r="S172" s="142">
        <f>N172*O172*P172*'1. Standard_Cost'!$C$13</f>
        <v>0</v>
      </c>
      <c r="T172" s="142">
        <f>N172*P172*Q172*'1. Standard_Cost'!$D$13</f>
        <v>0</v>
      </c>
      <c r="U172" s="142">
        <f>N172*O172*'1. Standard_Cost'!$E$13</f>
        <v>0</v>
      </c>
      <c r="V172" s="141"/>
      <c r="W172" s="141"/>
      <c r="X172" s="141"/>
      <c r="Y172" s="142">
        <f>+V172*((X172*'1. Standard_Cost'!$B$17)+(W172*X172*'1. Standard_Cost'!$C$17))</f>
        <v>0</v>
      </c>
      <c r="Z172" s="141"/>
      <c r="AA172" s="141"/>
      <c r="AB172" s="142">
        <f>+Z172*'1. Standard_Cost'!$B$21+AA172*'1. Standard_Cost'!$C$21</f>
        <v>0</v>
      </c>
      <c r="AC172" s="143"/>
      <c r="AD172" s="144"/>
      <c r="AE172" s="142">
        <f>SUM(AD172,AC172,AB172,Y172,U172,T172,S172,R172)*'1. Standard_Cost'!$B$29</f>
        <v>0</v>
      </c>
      <c r="AF172" s="142">
        <f t="shared" si="221"/>
        <v>0</v>
      </c>
      <c r="AG172" s="141"/>
      <c r="AH172" s="141"/>
      <c r="AI172" s="141"/>
      <c r="AJ172" s="145"/>
      <c r="AK172" s="145"/>
      <c r="AL172" s="145"/>
      <c r="AM172" s="142">
        <f>AG172*'1. Standard_Cost'!$B$25+'Incremental_Cost Year 7'!AH172*'1. Standard_Cost'!$C$25+'Incremental_Cost Year 7'!AI172*'1. Standard_Cost'!$D$25+'Incremental_Cost Year 7'!AJ172+'Incremental_Cost Year 7'!AL172+AK172</f>
        <v>0</v>
      </c>
      <c r="AN172" s="142">
        <f>AM172*'1. Standard_Cost'!$C$29</f>
        <v>0</v>
      </c>
      <c r="AO172" s="160"/>
      <c r="AQ172" s="20">
        <f t="shared" si="222"/>
        <v>0</v>
      </c>
      <c r="AR172" s="20">
        <f t="shared" si="223"/>
        <v>0</v>
      </c>
      <c r="AS172" s="20">
        <f t="shared" si="224"/>
        <v>0</v>
      </c>
      <c r="AT172" s="20">
        <f t="shared" si="225"/>
        <v>0</v>
      </c>
      <c r="AU172" s="24">
        <f>AT172</f>
        <v>0</v>
      </c>
      <c r="AV172" s="24"/>
      <c r="AW172" s="24"/>
      <c r="AX172" s="24"/>
      <c r="AY172" s="24"/>
      <c r="AZ172" s="24"/>
      <c r="BA172" s="24"/>
      <c r="BB172" s="25">
        <f t="shared" si="226"/>
        <v>0</v>
      </c>
    </row>
    <row r="173" spans="1:54" ht="31.2" outlineLevel="2">
      <c r="A173" s="132"/>
      <c r="B173" s="136"/>
      <c r="C173" s="38"/>
      <c r="D173" s="154"/>
      <c r="E173" s="156"/>
      <c r="F173" s="83"/>
      <c r="G173" s="121"/>
      <c r="H173" s="209" t="s">
        <v>534</v>
      </c>
      <c r="I173" s="138"/>
      <c r="J173" s="139"/>
      <c r="K173" s="139"/>
      <c r="L173" s="140" t="str">
        <f>IF(I173&lt;&gt;0,((VLOOKUP(I173,'1. Standard_Cost'!$B$4:$D$9,2)+VLOOKUP(I173,'1. Standard_Cost'!$B$4:$D$9,3))*J173*K173),"0")</f>
        <v>0</v>
      </c>
      <c r="M173" s="140">
        <f>L173*'1. Standard_Cost'!$F$4</f>
        <v>0</v>
      </c>
      <c r="N173" s="141"/>
      <c r="O173" s="141"/>
      <c r="P173" s="141"/>
      <c r="Q173" s="141"/>
      <c r="R173" s="142">
        <f>'1. Standard_Cost'!$B$13*N173*P173</f>
        <v>0</v>
      </c>
      <c r="S173" s="142">
        <f>N173*O173*P173*'1. Standard_Cost'!$C$13</f>
        <v>0</v>
      </c>
      <c r="T173" s="142">
        <f>N173*P173*Q173*'1. Standard_Cost'!$D$13</f>
        <v>0</v>
      </c>
      <c r="U173" s="142">
        <f>N173*O173*'1. Standard_Cost'!$E$13</f>
        <v>0</v>
      </c>
      <c r="V173" s="141"/>
      <c r="W173" s="141"/>
      <c r="X173" s="141"/>
      <c r="Y173" s="142">
        <f>+V173*((X173*'1. Standard_Cost'!$B$17)+(W173*X173*'1. Standard_Cost'!$C$17))</f>
        <v>0</v>
      </c>
      <c r="Z173" s="141"/>
      <c r="AA173" s="141"/>
      <c r="AB173" s="142">
        <f>+Z173*'1. Standard_Cost'!$B$21+AA173*'1. Standard_Cost'!$C$21</f>
        <v>0</v>
      </c>
      <c r="AC173" s="143"/>
      <c r="AD173" s="144"/>
      <c r="AE173" s="142">
        <f>SUM(AD173,AC173,AB173,Y173,U173,T173,S173,R173)*'1. Standard_Cost'!$B$29</f>
        <v>0</v>
      </c>
      <c r="AF173" s="142">
        <f t="shared" si="221"/>
        <v>0</v>
      </c>
      <c r="AG173" s="141"/>
      <c r="AH173" s="141"/>
      <c r="AI173" s="141"/>
      <c r="AJ173" s="145"/>
      <c r="AK173" s="145"/>
      <c r="AL173" s="145"/>
      <c r="AM173" s="142">
        <f>AG173*'1. Standard_Cost'!$B$25+'Incremental_Cost Year 7'!AH173*'1. Standard_Cost'!$C$25+'Incremental_Cost Year 7'!AI173*'1. Standard_Cost'!$D$25+'Incremental_Cost Year 7'!AJ173+'Incremental_Cost Year 7'!AL173+AK173</f>
        <v>0</v>
      </c>
      <c r="AN173" s="142">
        <f>AM173*'1. Standard_Cost'!$C$29</f>
        <v>0</v>
      </c>
      <c r="AO173" s="160"/>
      <c r="AQ173" s="20">
        <f t="shared" si="222"/>
        <v>0</v>
      </c>
      <c r="AR173" s="20">
        <f t="shared" si="223"/>
        <v>0</v>
      </c>
      <c r="AS173" s="20">
        <f t="shared" si="224"/>
        <v>0</v>
      </c>
      <c r="AT173" s="20">
        <f t="shared" si="225"/>
        <v>0</v>
      </c>
      <c r="AU173" s="24"/>
      <c r="AV173" s="24"/>
      <c r="AW173" s="24"/>
      <c r="AX173" s="24"/>
      <c r="AY173" s="24"/>
      <c r="AZ173" s="24"/>
      <c r="BA173" s="24"/>
      <c r="BB173" s="25">
        <f t="shared" si="226"/>
        <v>0</v>
      </c>
    </row>
    <row r="174" spans="1:54" ht="15.6" outlineLevel="2">
      <c r="A174" s="132"/>
      <c r="B174" s="136"/>
      <c r="C174" s="38"/>
      <c r="D174" s="154"/>
      <c r="E174" s="156"/>
      <c r="F174" s="83"/>
      <c r="G174" s="121"/>
      <c r="H174" s="209" t="s">
        <v>535</v>
      </c>
      <c r="I174" s="138"/>
      <c r="J174" s="139"/>
      <c r="K174" s="139"/>
      <c r="L174" s="140" t="str">
        <f>IF(I174&lt;&gt;0,((VLOOKUP(I174,'1. Standard_Cost'!$B$4:$D$9,2)+VLOOKUP(I174,'1. Standard_Cost'!$B$4:$D$9,3))*J174*K174),"0")</f>
        <v>0</v>
      </c>
      <c r="M174" s="140">
        <f>L174*'1. Standard_Cost'!$F$4</f>
        <v>0</v>
      </c>
      <c r="N174" s="141"/>
      <c r="O174" s="141"/>
      <c r="P174" s="141"/>
      <c r="Q174" s="141"/>
      <c r="R174" s="142">
        <f>'1. Standard_Cost'!$B$13*N174*P174</f>
        <v>0</v>
      </c>
      <c r="S174" s="142">
        <f>N174*O174*P174*'1. Standard_Cost'!$C$13</f>
        <v>0</v>
      </c>
      <c r="T174" s="142">
        <f>N174*P174*Q174*'1. Standard_Cost'!$D$13</f>
        <v>0</v>
      </c>
      <c r="U174" s="142">
        <f>N174*O174*'1. Standard_Cost'!$E$13</f>
        <v>0</v>
      </c>
      <c r="V174" s="141"/>
      <c r="W174" s="141"/>
      <c r="X174" s="141"/>
      <c r="Y174" s="142">
        <f>+V174*((X174*'1. Standard_Cost'!$B$17)+(W174*X174*'1. Standard_Cost'!$C$17))</f>
        <v>0</v>
      </c>
      <c r="Z174" s="141"/>
      <c r="AA174" s="141"/>
      <c r="AB174" s="142">
        <f>+Z174*'1. Standard_Cost'!$B$21+AA174*'1. Standard_Cost'!$C$21</f>
        <v>0</v>
      </c>
      <c r="AC174" s="143"/>
      <c r="AD174" s="144"/>
      <c r="AE174" s="142">
        <f>SUM(AD174,AC174,AB174,Y174,U174,T174,S174,R174)*'1. Standard_Cost'!$B$29</f>
        <v>0</v>
      </c>
      <c r="AF174" s="142">
        <f t="shared" si="221"/>
        <v>0</v>
      </c>
      <c r="AG174" s="141"/>
      <c r="AH174" s="141"/>
      <c r="AI174" s="141"/>
      <c r="AJ174" s="145"/>
      <c r="AK174" s="145"/>
      <c r="AL174" s="145"/>
      <c r="AM174" s="142">
        <f>AG174*'1. Standard_Cost'!$B$25+'Incremental_Cost Year 7'!AH174*'1. Standard_Cost'!$C$25+'Incremental_Cost Year 7'!AI174*'1. Standard_Cost'!$D$25+'Incremental_Cost Year 7'!AJ174+'Incremental_Cost Year 7'!AL174+AK174</f>
        <v>0</v>
      </c>
      <c r="AN174" s="142">
        <f>AM174*'1. Standard_Cost'!$C$29</f>
        <v>0</v>
      </c>
      <c r="AO174" s="160"/>
      <c r="AQ174" s="20">
        <f t="shared" si="222"/>
        <v>0</v>
      </c>
      <c r="AR174" s="20">
        <f t="shared" si="223"/>
        <v>0</v>
      </c>
      <c r="AS174" s="20">
        <f t="shared" si="224"/>
        <v>0</v>
      </c>
      <c r="AT174" s="20">
        <f t="shared" si="225"/>
        <v>0</v>
      </c>
      <c r="AU174" s="24">
        <f>AT174</f>
        <v>0</v>
      </c>
      <c r="AV174" s="24"/>
      <c r="AW174" s="24"/>
      <c r="AX174" s="24"/>
      <c r="AY174" s="24"/>
      <c r="AZ174" s="24"/>
      <c r="BA174" s="24"/>
      <c r="BB174" s="25">
        <f t="shared" si="226"/>
        <v>0</v>
      </c>
    </row>
    <row r="175" spans="1:54" ht="15.6" outlineLevel="1">
      <c r="A175" s="132"/>
      <c r="B175" s="136"/>
      <c r="C175" s="38"/>
      <c r="D175" s="191"/>
      <c r="E175" s="195"/>
      <c r="F175" s="157"/>
      <c r="G175" s="194"/>
      <c r="H175" s="209" t="s">
        <v>536</v>
      </c>
      <c r="I175" s="138"/>
      <c r="J175" s="139"/>
      <c r="K175" s="139"/>
      <c r="L175" s="140" t="str">
        <f>IF(I175&lt;&gt;0,((VLOOKUP(I175,'1. Standard_Cost'!$B$4:$D$9,2)+VLOOKUP(I175,'1. Standard_Cost'!$B$4:$D$9,3))*J175*K175),"0")</f>
        <v>0</v>
      </c>
      <c r="M175" s="140">
        <f>L175*'1. Standard_Cost'!$F$4</f>
        <v>0</v>
      </c>
      <c r="N175" s="141"/>
      <c r="O175" s="141"/>
      <c r="P175" s="141"/>
      <c r="Q175" s="141"/>
      <c r="R175" s="142">
        <f>'1. Standard_Cost'!$B$13*N175*P175</f>
        <v>0</v>
      </c>
      <c r="S175" s="142">
        <f>N175*O175*P175*'1. Standard_Cost'!$C$13</f>
        <v>0</v>
      </c>
      <c r="T175" s="142">
        <f>N175*P175*Q175*'1. Standard_Cost'!$D$13</f>
        <v>0</v>
      </c>
      <c r="U175" s="142">
        <f>N175*O175*'1. Standard_Cost'!$E$13</f>
        <v>0</v>
      </c>
      <c r="V175" s="141"/>
      <c r="W175" s="141"/>
      <c r="X175" s="141"/>
      <c r="Y175" s="142">
        <f>+V175*((X175*'1. Standard_Cost'!$B$17)+(W175*X175*'1. Standard_Cost'!$C$17))</f>
        <v>0</v>
      </c>
      <c r="Z175" s="141"/>
      <c r="AA175" s="141"/>
      <c r="AB175" s="142">
        <f>+Z175*'1. Standard_Cost'!$B$21+AA175*'1. Standard_Cost'!$C$21</f>
        <v>0</v>
      </c>
      <c r="AC175" s="143"/>
      <c r="AD175" s="144"/>
      <c r="AE175" s="142">
        <f>SUM(AD175,AC175,AB175,Y175,U175,T175,S175,R175)*'1. Standard_Cost'!$B$29</f>
        <v>0</v>
      </c>
      <c r="AF175" s="142">
        <f t="shared" si="221"/>
        <v>0</v>
      </c>
      <c r="AG175" s="141"/>
      <c r="AH175" s="141"/>
      <c r="AI175" s="141"/>
      <c r="AJ175" s="145"/>
      <c r="AK175" s="145"/>
      <c r="AL175" s="145"/>
      <c r="AM175" s="142">
        <f>AG175*'1. Standard_Cost'!$B$25+'Incremental_Cost Year 7'!AH175*'1. Standard_Cost'!$C$25+'Incremental_Cost Year 7'!AI175*'1. Standard_Cost'!$D$25+'Incremental_Cost Year 7'!AJ175+'Incremental_Cost Year 7'!AL175+AK175</f>
        <v>0</v>
      </c>
      <c r="AN175" s="142">
        <f>AM175*'1. Standard_Cost'!$C$29</f>
        <v>0</v>
      </c>
      <c r="AO175" s="160"/>
      <c r="AQ175" s="20">
        <f t="shared" si="222"/>
        <v>0</v>
      </c>
      <c r="AR175" s="20">
        <f t="shared" si="223"/>
        <v>0</v>
      </c>
      <c r="AS175" s="20">
        <f t="shared" si="224"/>
        <v>0</v>
      </c>
      <c r="AT175" s="20">
        <f t="shared" si="225"/>
        <v>0</v>
      </c>
      <c r="AU175" s="24">
        <f>AT175</f>
        <v>0</v>
      </c>
      <c r="AV175" s="24"/>
      <c r="AW175" s="24"/>
      <c r="AX175" s="24"/>
      <c r="AY175" s="24"/>
      <c r="AZ175" s="24"/>
      <c r="BA175" s="24"/>
      <c r="BB175" s="25">
        <f t="shared" si="226"/>
        <v>0</v>
      </c>
    </row>
    <row r="176" spans="1:54" ht="46.8" outlineLevel="2">
      <c r="A176" s="132"/>
      <c r="B176" s="136"/>
      <c r="C176" s="38"/>
      <c r="D176" s="84"/>
      <c r="E176" s="84"/>
      <c r="F176" s="84"/>
      <c r="G176" s="83"/>
      <c r="H176" s="209" t="s">
        <v>457</v>
      </c>
      <c r="I176" s="138"/>
      <c r="J176" s="139"/>
      <c r="K176" s="139"/>
      <c r="L176" s="140" t="str">
        <f>IF(I176&lt;&gt;0,((VLOOKUP(I176,'1. Standard_Cost'!$B$4:$D$9,2)+VLOOKUP(I176,'1. Standard_Cost'!$B$4:$D$9,3))*J176*K176),"0")</f>
        <v>0</v>
      </c>
      <c r="M176" s="140">
        <f>L176*'1. Standard_Cost'!$F$4</f>
        <v>0</v>
      </c>
      <c r="N176" s="141"/>
      <c r="O176" s="141"/>
      <c r="P176" s="141"/>
      <c r="Q176" s="141"/>
      <c r="R176" s="142">
        <f>'1. Standard_Cost'!$B$13*N176*P176</f>
        <v>0</v>
      </c>
      <c r="S176" s="142">
        <f>N176*O176*P176*'1. Standard_Cost'!$C$13</f>
        <v>0</v>
      </c>
      <c r="T176" s="142">
        <f>N176*P176*Q176*'1. Standard_Cost'!$D$13</f>
        <v>0</v>
      </c>
      <c r="U176" s="142">
        <f>N176*O176*'1. Standard_Cost'!$E$13</f>
        <v>0</v>
      </c>
      <c r="V176" s="141"/>
      <c r="W176" s="141"/>
      <c r="X176" s="141"/>
      <c r="Y176" s="142">
        <f>+V176*((X176*'1. Standard_Cost'!$B$17)+(W176*X176*'1. Standard_Cost'!$C$17))</f>
        <v>0</v>
      </c>
      <c r="Z176" s="141"/>
      <c r="AA176" s="141"/>
      <c r="AB176" s="142">
        <f>+Z176*'1. Standard_Cost'!$B$21+AA176*'1. Standard_Cost'!$C$21</f>
        <v>0</v>
      </c>
      <c r="AC176" s="143"/>
      <c r="AD176" s="144"/>
      <c r="AE176" s="142">
        <f>SUM(AD176,AC176,AB176,Y176,U176,T176,S176,R176)*'1. Standard_Cost'!$B$29</f>
        <v>0</v>
      </c>
      <c r="AF176" s="142">
        <f t="shared" si="221"/>
        <v>0</v>
      </c>
      <c r="AG176" s="141"/>
      <c r="AH176" s="141"/>
      <c r="AI176" s="141"/>
      <c r="AJ176" s="145"/>
      <c r="AK176" s="145"/>
      <c r="AL176" s="145"/>
      <c r="AM176" s="142">
        <f>AG176*'1. Standard_Cost'!$B$25+'Incremental_Cost Year 7'!AH176*'1. Standard_Cost'!$C$25+'Incremental_Cost Year 7'!AI176*'1. Standard_Cost'!$D$25+'Incremental_Cost Year 7'!AJ176+'Incremental_Cost Year 7'!AL176+AK176</f>
        <v>0</v>
      </c>
      <c r="AN176" s="142">
        <f>AM176*'1. Standard_Cost'!$C$29</f>
        <v>0</v>
      </c>
      <c r="AO176" s="160"/>
      <c r="AQ176" s="20">
        <f t="shared" si="222"/>
        <v>0</v>
      </c>
      <c r="AR176" s="20">
        <f t="shared" si="223"/>
        <v>0</v>
      </c>
      <c r="AS176" s="20">
        <f t="shared" si="224"/>
        <v>0</v>
      </c>
      <c r="AT176" s="20">
        <f t="shared" si="225"/>
        <v>0</v>
      </c>
      <c r="AU176" s="24"/>
      <c r="AV176" s="24"/>
      <c r="AW176" s="24"/>
      <c r="AX176" s="24"/>
      <c r="AY176" s="24"/>
      <c r="AZ176" s="24"/>
      <c r="BA176" s="24"/>
      <c r="BB176" s="25">
        <f t="shared" si="226"/>
        <v>0</v>
      </c>
    </row>
    <row r="177" spans="1:54" ht="15.6" outlineLevel="2">
      <c r="A177" s="132"/>
      <c r="B177" s="136"/>
      <c r="C177" s="38"/>
      <c r="D177" s="84"/>
      <c r="E177" s="84"/>
      <c r="F177" s="84"/>
      <c r="G177" s="83"/>
      <c r="H177" s="209" t="s">
        <v>537</v>
      </c>
      <c r="I177" s="138"/>
      <c r="J177" s="139"/>
      <c r="K177" s="139"/>
      <c r="L177" s="140" t="str">
        <f>IF(I177&lt;&gt;0,((VLOOKUP(I177,'1. Standard_Cost'!$B$4:$D$9,2)+VLOOKUP(I177,'1. Standard_Cost'!$B$4:$D$9,3))*J177*K177),"0")</f>
        <v>0</v>
      </c>
      <c r="M177" s="140">
        <f>L177*'1. Standard_Cost'!$F$4</f>
        <v>0</v>
      </c>
      <c r="N177" s="141">
        <v>0</v>
      </c>
      <c r="O177" s="141">
        <v>0</v>
      </c>
      <c r="P177" s="141">
        <v>0</v>
      </c>
      <c r="Q177" s="141"/>
      <c r="R177" s="142">
        <f>'1. Standard_Cost'!$B$13*N177*P177</f>
        <v>0</v>
      </c>
      <c r="S177" s="142">
        <f>N177*O177*P177*'1. Standard_Cost'!$C$13</f>
        <v>0</v>
      </c>
      <c r="T177" s="142">
        <f>N177*P177*Q177*'1. Standard_Cost'!$D$13</f>
        <v>0</v>
      </c>
      <c r="U177" s="142">
        <f>N177*O177*'1. Standard_Cost'!$E$13</f>
        <v>0</v>
      </c>
      <c r="V177" s="141"/>
      <c r="W177" s="141"/>
      <c r="X177" s="141"/>
      <c r="Y177" s="142">
        <f>+V177*((X177*'1. Standard_Cost'!$B$17)+(W177*X177*'1. Standard_Cost'!$C$17))</f>
        <v>0</v>
      </c>
      <c r="Z177" s="141"/>
      <c r="AA177" s="141"/>
      <c r="AB177" s="142">
        <f>+Z177*'1. Standard_Cost'!$B$21+AA177*'1. Standard_Cost'!$C$21</f>
        <v>0</v>
      </c>
      <c r="AC177" s="143"/>
      <c r="AD177" s="144"/>
      <c r="AE177" s="142">
        <f>SUM(AD177,AC177,AB177,Y177,U177,T177,S177,R177)*'1. Standard_Cost'!$B$29</f>
        <v>0</v>
      </c>
      <c r="AF177" s="142">
        <f t="shared" si="221"/>
        <v>0</v>
      </c>
      <c r="AG177" s="141"/>
      <c r="AH177" s="141"/>
      <c r="AI177" s="141"/>
      <c r="AJ177" s="145"/>
      <c r="AK177" s="145"/>
      <c r="AL177" s="145"/>
      <c r="AM177" s="142">
        <f>AG177*'1. Standard_Cost'!$B$25+'Incremental_Cost Year 7'!AH177*'1. Standard_Cost'!$C$25+'Incremental_Cost Year 7'!AI177*'1. Standard_Cost'!$D$25+'Incremental_Cost Year 7'!AJ177+'Incremental_Cost Year 7'!AL177+AK177</f>
        <v>0</v>
      </c>
      <c r="AN177" s="142">
        <f>AM177*'1. Standard_Cost'!$C$29</f>
        <v>0</v>
      </c>
      <c r="AO177" s="160"/>
      <c r="AQ177" s="20">
        <f t="shared" si="222"/>
        <v>0</v>
      </c>
      <c r="AR177" s="20">
        <f t="shared" si="223"/>
        <v>0</v>
      </c>
      <c r="AS177" s="20">
        <f t="shared" si="224"/>
        <v>0</v>
      </c>
      <c r="AT177" s="20">
        <f t="shared" si="225"/>
        <v>0</v>
      </c>
      <c r="AU177" s="24">
        <f>AT177</f>
        <v>0</v>
      </c>
      <c r="AV177" s="24"/>
      <c r="AW177" s="24"/>
      <c r="AX177" s="24"/>
      <c r="AY177" s="24"/>
      <c r="AZ177" s="24"/>
      <c r="BA177" s="24"/>
      <c r="BB177" s="25">
        <f t="shared" si="226"/>
        <v>0</v>
      </c>
    </row>
    <row r="178" spans="1:54" ht="31.2" outlineLevel="2">
      <c r="A178" s="132"/>
      <c r="B178" s="136"/>
      <c r="C178" s="38"/>
      <c r="D178" s="84"/>
      <c r="E178" s="84"/>
      <c r="F178" s="84"/>
      <c r="G178" s="83"/>
      <c r="H178" s="209" t="s">
        <v>458</v>
      </c>
      <c r="I178" s="138"/>
      <c r="J178" s="139"/>
      <c r="K178" s="139"/>
      <c r="L178" s="140" t="str">
        <f>IF(I178&lt;&gt;0,((VLOOKUP(I178,'1. Standard_Cost'!$B$4:$D$9,2)+VLOOKUP(I178,'1. Standard_Cost'!$B$4:$D$9,3))*J178*K178),"0")</f>
        <v>0</v>
      </c>
      <c r="M178" s="140">
        <f>L178*'1. Standard_Cost'!$F$4</f>
        <v>0</v>
      </c>
      <c r="N178" s="141"/>
      <c r="O178" s="141"/>
      <c r="P178" s="141"/>
      <c r="Q178" s="141"/>
      <c r="R178" s="142">
        <f>'1. Standard_Cost'!$B$13*N178*P178</f>
        <v>0</v>
      </c>
      <c r="S178" s="142">
        <f>N178*O178*P178*'1. Standard_Cost'!$C$13</f>
        <v>0</v>
      </c>
      <c r="T178" s="142">
        <f>N178*P178*Q178*'1. Standard_Cost'!$D$13</f>
        <v>0</v>
      </c>
      <c r="U178" s="142">
        <f>N178*O178*'1. Standard_Cost'!$E$13</f>
        <v>0</v>
      </c>
      <c r="V178" s="141"/>
      <c r="W178" s="141"/>
      <c r="X178" s="141"/>
      <c r="Y178" s="142">
        <f>+V178*((X178*'1. Standard_Cost'!$B$17)+(W178*X178*'1. Standard_Cost'!$C$17))</f>
        <v>0</v>
      </c>
      <c r="Z178" s="141"/>
      <c r="AA178" s="141"/>
      <c r="AB178" s="142">
        <f>+Z178*'1. Standard_Cost'!$B$21+AA178*'1. Standard_Cost'!$C$21</f>
        <v>0</v>
      </c>
      <c r="AC178" s="143"/>
      <c r="AD178" s="144"/>
      <c r="AE178" s="142">
        <f>SUM(AD178,AC178,AB178,Y178,U178,T178,S178,R178)*'1. Standard_Cost'!$B$29</f>
        <v>0</v>
      </c>
      <c r="AF178" s="142">
        <f t="shared" si="221"/>
        <v>0</v>
      </c>
      <c r="AG178" s="141"/>
      <c r="AH178" s="141"/>
      <c r="AI178" s="141"/>
      <c r="AJ178" s="145"/>
      <c r="AK178" s="145"/>
      <c r="AL178" s="145"/>
      <c r="AM178" s="142">
        <f>AG178*'1. Standard_Cost'!$B$25+'Incremental_Cost Year 7'!AH178*'1. Standard_Cost'!$C$25+'Incremental_Cost Year 7'!AI178*'1. Standard_Cost'!$D$25+'Incremental_Cost Year 7'!AJ178+'Incremental_Cost Year 7'!AL178+AK178</f>
        <v>0</v>
      </c>
      <c r="AN178" s="142">
        <f>AM178*'1. Standard_Cost'!$C$29</f>
        <v>0</v>
      </c>
      <c r="AO178" s="160"/>
      <c r="AQ178" s="20">
        <f t="shared" si="222"/>
        <v>0</v>
      </c>
      <c r="AR178" s="20">
        <f t="shared" si="223"/>
        <v>0</v>
      </c>
      <c r="AS178" s="20">
        <f t="shared" si="224"/>
        <v>0</v>
      </c>
      <c r="AT178" s="20">
        <f t="shared" si="225"/>
        <v>0</v>
      </c>
      <c r="AU178" s="24"/>
      <c r="AV178" s="24"/>
      <c r="AW178" s="24"/>
      <c r="AX178" s="24"/>
      <c r="AY178" s="24"/>
      <c r="AZ178" s="24"/>
      <c r="BA178" s="24"/>
      <c r="BB178" s="25">
        <f t="shared" si="226"/>
        <v>0</v>
      </c>
    </row>
    <row r="179" spans="1:54" ht="15.6" outlineLevel="2">
      <c r="A179" s="132"/>
      <c r="B179" s="136"/>
      <c r="C179" s="38"/>
      <c r="D179" s="84"/>
      <c r="E179" s="84"/>
      <c r="F179" s="84"/>
      <c r="G179" s="83"/>
      <c r="H179" s="209" t="s">
        <v>538</v>
      </c>
      <c r="I179" s="138"/>
      <c r="J179" s="139"/>
      <c r="K179" s="139"/>
      <c r="L179" s="140" t="str">
        <f>IF(I179&lt;&gt;0,((VLOOKUP(I179,'1. Standard_Cost'!$B$4:$D$9,2)+VLOOKUP(I179,'1. Standard_Cost'!$B$4:$D$9,3))*J179*K179),"0")</f>
        <v>0</v>
      </c>
      <c r="M179" s="140">
        <f>L179*'1. Standard_Cost'!$F$4</f>
        <v>0</v>
      </c>
      <c r="N179" s="141"/>
      <c r="O179" s="141"/>
      <c r="P179" s="141"/>
      <c r="Q179" s="141"/>
      <c r="R179" s="142">
        <f>'1. Standard_Cost'!$B$13*N179*P179</f>
        <v>0</v>
      </c>
      <c r="S179" s="142">
        <f>N179*O179*P179*'1. Standard_Cost'!$C$13</f>
        <v>0</v>
      </c>
      <c r="T179" s="142">
        <f>N179*P179*Q179*'1. Standard_Cost'!$D$13</f>
        <v>0</v>
      </c>
      <c r="U179" s="142">
        <f>N179*O179*'1. Standard_Cost'!$E$13</f>
        <v>0</v>
      </c>
      <c r="V179" s="141"/>
      <c r="W179" s="141"/>
      <c r="X179" s="141"/>
      <c r="Y179" s="142">
        <f>+V179*((X179*'1. Standard_Cost'!$B$17)+(W179*X179*'1. Standard_Cost'!$C$17))</f>
        <v>0</v>
      </c>
      <c r="Z179" s="141"/>
      <c r="AA179" s="141"/>
      <c r="AB179" s="142">
        <f>+Z179*'1. Standard_Cost'!$B$21+AA179*'1. Standard_Cost'!$C$21</f>
        <v>0</v>
      </c>
      <c r="AC179" s="143">
        <f>30*2000</f>
        <v>60000</v>
      </c>
      <c r="AD179" s="144"/>
      <c r="AE179" s="142">
        <f>SUM(AD179,AC179,AB179,Y179,U179,T179,S179,R179)*'1. Standard_Cost'!$B$29</f>
        <v>12000</v>
      </c>
      <c r="AF179" s="142">
        <f t="shared" si="221"/>
        <v>72000</v>
      </c>
      <c r="AG179" s="141"/>
      <c r="AH179" s="141"/>
      <c r="AI179" s="141"/>
      <c r="AJ179" s="145"/>
      <c r="AK179" s="145"/>
      <c r="AL179" s="145"/>
      <c r="AM179" s="142">
        <f>AG179*'1. Standard_Cost'!$B$25+'Incremental_Cost Year 7'!AH179*'1. Standard_Cost'!$C$25+'Incremental_Cost Year 7'!AI179*'1. Standard_Cost'!$D$25+'Incremental_Cost Year 7'!AJ179+'Incremental_Cost Year 7'!AL179+AK179</f>
        <v>0</v>
      </c>
      <c r="AN179" s="142">
        <f>AM179*'1. Standard_Cost'!$C$29</f>
        <v>0</v>
      </c>
      <c r="AO179" s="160"/>
      <c r="AQ179" s="20">
        <f t="shared" si="222"/>
        <v>0</v>
      </c>
      <c r="AR179" s="20">
        <f t="shared" si="223"/>
        <v>72000</v>
      </c>
      <c r="AS179" s="20">
        <f t="shared" si="224"/>
        <v>0</v>
      </c>
      <c r="AT179" s="20">
        <f t="shared" si="225"/>
        <v>72000</v>
      </c>
      <c r="AU179" s="24">
        <f>AT179</f>
        <v>72000</v>
      </c>
      <c r="AV179" s="24"/>
      <c r="AW179" s="24"/>
      <c r="AX179" s="24"/>
      <c r="AY179" s="24"/>
      <c r="AZ179" s="24"/>
      <c r="BA179" s="24"/>
      <c r="BB179" s="25">
        <f t="shared" si="226"/>
        <v>0</v>
      </c>
    </row>
    <row r="180" spans="1:54" ht="46.8" outlineLevel="1">
      <c r="A180" s="132"/>
      <c r="B180" s="136"/>
      <c r="C180" s="38"/>
      <c r="D180" s="84"/>
      <c r="E180" s="84"/>
      <c r="F180" s="84"/>
      <c r="G180" s="83"/>
      <c r="H180" s="209" t="s">
        <v>459</v>
      </c>
      <c r="I180" s="138"/>
      <c r="J180" s="139"/>
      <c r="K180" s="139"/>
      <c r="L180" s="140" t="str">
        <f>IF(I180&lt;&gt;0,((VLOOKUP(I180,'1. Standard_Cost'!$B$4:$D$9,2)+VLOOKUP(I180,'1. Standard_Cost'!$B$4:$D$9,3))*J180*K180),"0")</f>
        <v>0</v>
      </c>
      <c r="M180" s="140">
        <f>L180*'1. Standard_Cost'!$F$4</f>
        <v>0</v>
      </c>
      <c r="N180" s="141"/>
      <c r="O180" s="141"/>
      <c r="P180" s="141"/>
      <c r="Q180" s="141"/>
      <c r="R180" s="142">
        <f>'1. Standard_Cost'!$B$13*N180*P180</f>
        <v>0</v>
      </c>
      <c r="S180" s="142">
        <f>N180*O180*P180*'1. Standard_Cost'!$C$13</f>
        <v>0</v>
      </c>
      <c r="T180" s="142">
        <f>N180*P180*Q180*'1. Standard_Cost'!$D$13</f>
        <v>0</v>
      </c>
      <c r="U180" s="142">
        <f>N180*O180*'1. Standard_Cost'!$E$13</f>
        <v>0</v>
      </c>
      <c r="V180" s="141"/>
      <c r="W180" s="141"/>
      <c r="X180" s="141"/>
      <c r="Y180" s="142">
        <f>+V180*((X180*'1. Standard_Cost'!$B$17)+(W180*X180*'1. Standard_Cost'!$C$17))</f>
        <v>0</v>
      </c>
      <c r="Z180" s="141"/>
      <c r="AA180" s="141"/>
      <c r="AB180" s="142">
        <f>+Z180*'1. Standard_Cost'!$B$21+AA180*'1. Standard_Cost'!$C$21</f>
        <v>0</v>
      </c>
      <c r="AC180" s="143"/>
      <c r="AD180" s="144"/>
      <c r="AE180" s="142">
        <f>SUM(AD180,AC180,AB180,Y180,U180,T180,S180,R180)*'1. Standard_Cost'!$B$29</f>
        <v>0</v>
      </c>
      <c r="AF180" s="142">
        <f t="shared" si="221"/>
        <v>0</v>
      </c>
      <c r="AG180" s="141"/>
      <c r="AH180" s="141"/>
      <c r="AI180" s="141"/>
      <c r="AJ180" s="145"/>
      <c r="AK180" s="145"/>
      <c r="AL180" s="145"/>
      <c r="AM180" s="142">
        <f>AG180*'1. Standard_Cost'!$B$25+'Incremental_Cost Year 7'!AH180*'1. Standard_Cost'!$C$25+'Incremental_Cost Year 7'!AI180*'1. Standard_Cost'!$D$25+'Incremental_Cost Year 7'!AJ180+'Incremental_Cost Year 7'!AL180+AK180</f>
        <v>0</v>
      </c>
      <c r="AN180" s="142">
        <f>AM180*'1. Standard_Cost'!$C$29</f>
        <v>0</v>
      </c>
      <c r="AO180" s="160"/>
      <c r="AQ180" s="20">
        <f t="shared" si="222"/>
        <v>0</v>
      </c>
      <c r="AR180" s="20">
        <f t="shared" si="223"/>
        <v>0</v>
      </c>
      <c r="AS180" s="20">
        <f t="shared" si="224"/>
        <v>0</v>
      </c>
      <c r="AT180" s="20">
        <f t="shared" si="225"/>
        <v>0</v>
      </c>
      <c r="AU180" s="24"/>
      <c r="AV180" s="24"/>
      <c r="AW180" s="24"/>
      <c r="AX180" s="24"/>
      <c r="AY180" s="24"/>
      <c r="AZ180" s="24"/>
      <c r="BA180" s="24"/>
      <c r="BB180" s="25">
        <f t="shared" si="226"/>
        <v>0</v>
      </c>
    </row>
    <row r="181" spans="1:54" ht="33.6" customHeight="1">
      <c r="A181" s="132"/>
      <c r="B181" s="136"/>
      <c r="C181" s="38"/>
      <c r="D181" s="84"/>
      <c r="E181" s="84"/>
      <c r="F181" s="84"/>
      <c r="G181" s="83"/>
      <c r="H181" s="209" t="s">
        <v>539</v>
      </c>
      <c r="I181" s="138" t="s">
        <v>5</v>
      </c>
      <c r="J181" s="139">
        <v>1</v>
      </c>
      <c r="K181" s="139">
        <v>16</v>
      </c>
      <c r="L181" s="140">
        <f>IF(I181&lt;&gt;0,((VLOOKUP(I181,'1. Standard_Cost'!$B$4:$D$9,2)+VLOOKUP(I181,'1. Standard_Cost'!$B$4:$D$9,3))*J181*K181),"0")</f>
        <v>1131200</v>
      </c>
      <c r="M181" s="140">
        <f>L181*'1. Standard_Cost'!$F$4</f>
        <v>188910.40000000002</v>
      </c>
      <c r="N181" s="141"/>
      <c r="O181" s="141"/>
      <c r="P181" s="141"/>
      <c r="Q181" s="141"/>
      <c r="R181" s="142">
        <f>'1. Standard_Cost'!$B$13*N181*P181</f>
        <v>0</v>
      </c>
      <c r="S181" s="142">
        <f>N181*O181*P181*'1. Standard_Cost'!$C$13</f>
        <v>0</v>
      </c>
      <c r="T181" s="142">
        <f>N181*P181*Q181*'1. Standard_Cost'!$D$13</f>
        <v>0</v>
      </c>
      <c r="U181" s="142">
        <f>N181*O181*'1. Standard_Cost'!$E$13</f>
        <v>0</v>
      </c>
      <c r="V181" s="141"/>
      <c r="W181" s="141"/>
      <c r="X181" s="141"/>
      <c r="Y181" s="142">
        <f>+V181*((X181*'1. Standard_Cost'!$B$17)+(W181*X181*'1. Standard_Cost'!$C$17))</f>
        <v>0</v>
      </c>
      <c r="Z181" s="141"/>
      <c r="AA181" s="141"/>
      <c r="AB181" s="142">
        <f>+Z181*'1. Standard_Cost'!$B$21+AA181*'1. Standard_Cost'!$C$21</f>
        <v>0</v>
      </c>
      <c r="AC181" s="143"/>
      <c r="AD181" s="144"/>
      <c r="AE181" s="142">
        <f>SUM(AD181,AC181,AB181,Y181,U181,T181,S181,R181)*'1. Standard_Cost'!$B$29</f>
        <v>0</v>
      </c>
      <c r="AF181" s="142">
        <f t="shared" si="221"/>
        <v>0</v>
      </c>
      <c r="AG181" s="141"/>
      <c r="AH181" s="141"/>
      <c r="AI181" s="141"/>
      <c r="AJ181" s="145"/>
      <c r="AK181" s="145"/>
      <c r="AL181" s="145"/>
      <c r="AM181" s="142">
        <f>AG181*'1. Standard_Cost'!$B$25+'Incremental_Cost Year 7'!AH181*'1. Standard_Cost'!$C$25+'Incremental_Cost Year 7'!AI181*'1. Standard_Cost'!$D$25+'Incremental_Cost Year 7'!AJ181+'Incremental_Cost Year 7'!AL181+AK181</f>
        <v>0</v>
      </c>
      <c r="AN181" s="142">
        <f>AM181*'1. Standard_Cost'!$C$29</f>
        <v>0</v>
      </c>
      <c r="AO181" s="160"/>
      <c r="AQ181" s="20">
        <f t="shared" si="222"/>
        <v>1320110.3999999999</v>
      </c>
      <c r="AR181" s="20">
        <f t="shared" si="223"/>
        <v>0</v>
      </c>
      <c r="AS181" s="20">
        <f t="shared" si="224"/>
        <v>0</v>
      </c>
      <c r="AT181" s="20">
        <f t="shared" si="225"/>
        <v>1320110.3999999999</v>
      </c>
      <c r="AU181" s="24">
        <f>AT181</f>
        <v>1320110.3999999999</v>
      </c>
      <c r="AV181" s="24"/>
      <c r="AW181" s="24"/>
      <c r="AX181" s="24"/>
      <c r="AY181" s="24"/>
      <c r="AZ181" s="24"/>
      <c r="BA181" s="24"/>
      <c r="BB181" s="25">
        <f t="shared" si="226"/>
        <v>0</v>
      </c>
    </row>
    <row r="182" spans="1:54" ht="57" customHeight="1" outlineLevel="2">
      <c r="A182" s="132"/>
      <c r="B182" s="136"/>
      <c r="C182" s="38"/>
      <c r="D182" s="84"/>
      <c r="E182" s="84"/>
      <c r="F182" s="84"/>
      <c r="G182" s="83"/>
      <c r="H182" s="209" t="s">
        <v>460</v>
      </c>
      <c r="I182" s="138"/>
      <c r="J182" s="139"/>
      <c r="K182" s="139"/>
      <c r="L182" s="140" t="str">
        <f>IF(I182&lt;&gt;0,((VLOOKUP(I182,'1. Standard_Cost'!$B$4:$D$9,2)+VLOOKUP(I182,'1. Standard_Cost'!$B$4:$D$9,3))*J182*K182),"0")</f>
        <v>0</v>
      </c>
      <c r="M182" s="140">
        <f>L182*'1. Standard_Cost'!$F$4</f>
        <v>0</v>
      </c>
      <c r="N182" s="141"/>
      <c r="O182" s="141"/>
      <c r="P182" s="141"/>
      <c r="Q182" s="141"/>
      <c r="R182" s="142">
        <f>'1. Standard_Cost'!$B$13*N182*P182</f>
        <v>0</v>
      </c>
      <c r="S182" s="142">
        <f>N182*O182*P182*'1. Standard_Cost'!$C$13</f>
        <v>0</v>
      </c>
      <c r="T182" s="142">
        <f>N182*P182*Q182*'1. Standard_Cost'!$D$13</f>
        <v>0</v>
      </c>
      <c r="U182" s="142">
        <f>N182*O182*'1. Standard_Cost'!$E$13</f>
        <v>0</v>
      </c>
      <c r="V182" s="141"/>
      <c r="W182" s="141"/>
      <c r="X182" s="141"/>
      <c r="Y182" s="142">
        <f>+V182*((X182*'1. Standard_Cost'!$B$17)+(W182*X182*'1. Standard_Cost'!$C$17))</f>
        <v>0</v>
      </c>
      <c r="Z182" s="141"/>
      <c r="AA182" s="141"/>
      <c r="AB182" s="142">
        <f>+Z182*'1. Standard_Cost'!$B$21+AA182*'1. Standard_Cost'!$C$21</f>
        <v>0</v>
      </c>
      <c r="AC182" s="143"/>
      <c r="AD182" s="144"/>
      <c r="AE182" s="142">
        <f>SUM(AD182,AC182,AB182,Y182,U182,T182,S182,R182)*'1. Standard_Cost'!$B$29</f>
        <v>0</v>
      </c>
      <c r="AF182" s="142">
        <f t="shared" si="221"/>
        <v>0</v>
      </c>
      <c r="AG182" s="141"/>
      <c r="AH182" s="141"/>
      <c r="AI182" s="141"/>
      <c r="AJ182" s="145"/>
      <c r="AK182" s="145"/>
      <c r="AL182" s="145"/>
      <c r="AM182" s="142">
        <f>AG182*'1. Standard_Cost'!$B$25+'Incremental_Cost Year 7'!AH182*'1. Standard_Cost'!$C$25+'Incremental_Cost Year 7'!AI182*'1. Standard_Cost'!$D$25+'Incremental_Cost Year 7'!AJ182+'Incremental_Cost Year 7'!AL182+AK182</f>
        <v>0</v>
      </c>
      <c r="AN182" s="142">
        <f>AM182*'1. Standard_Cost'!$C$29</f>
        <v>0</v>
      </c>
      <c r="AO182" s="160"/>
      <c r="AQ182" s="20">
        <f t="shared" si="222"/>
        <v>0</v>
      </c>
      <c r="AR182" s="20">
        <f t="shared" si="223"/>
        <v>0</v>
      </c>
      <c r="AS182" s="20">
        <f t="shared" si="224"/>
        <v>0</v>
      </c>
      <c r="AT182" s="20">
        <f t="shared" si="225"/>
        <v>0</v>
      </c>
      <c r="AU182" s="24"/>
      <c r="AV182" s="24"/>
      <c r="AW182" s="24"/>
      <c r="AX182" s="24"/>
      <c r="AY182" s="24"/>
      <c r="AZ182" s="24"/>
      <c r="BA182" s="24"/>
      <c r="BB182" s="25">
        <f t="shared" si="226"/>
        <v>0</v>
      </c>
    </row>
    <row r="183" spans="1:54" ht="35.4" customHeight="1" outlineLevel="2">
      <c r="A183" s="132"/>
      <c r="B183" s="136"/>
      <c r="C183" s="38"/>
      <c r="D183" s="84"/>
      <c r="E183" s="84"/>
      <c r="F183" s="84"/>
      <c r="G183" s="83"/>
      <c r="H183" s="209" t="s">
        <v>540</v>
      </c>
      <c r="I183" s="138"/>
      <c r="J183" s="139"/>
      <c r="K183" s="139"/>
      <c r="L183" s="140" t="str">
        <f>IF(I183&lt;&gt;0,((VLOOKUP(I183,'1. Standard_Cost'!$B$4:$D$9,2)+VLOOKUP(I183,'1. Standard_Cost'!$B$4:$D$9,3))*J183*K183),"0")</f>
        <v>0</v>
      </c>
      <c r="M183" s="140">
        <f>L183*'1. Standard_Cost'!$F$4</f>
        <v>0</v>
      </c>
      <c r="N183" s="141"/>
      <c r="O183" s="141"/>
      <c r="P183" s="141"/>
      <c r="Q183" s="141"/>
      <c r="R183" s="142">
        <f>'1. Standard_Cost'!$B$13*N183*P183</f>
        <v>0</v>
      </c>
      <c r="S183" s="142">
        <f>N183*O183*P183*'1. Standard_Cost'!$C$13</f>
        <v>0</v>
      </c>
      <c r="T183" s="142">
        <f>N183*P183*Q183*'1. Standard_Cost'!$D$13</f>
        <v>0</v>
      </c>
      <c r="U183" s="142">
        <f>N183*O183*'1. Standard_Cost'!$E$13</f>
        <v>0</v>
      </c>
      <c r="V183" s="141"/>
      <c r="W183" s="141"/>
      <c r="X183" s="141"/>
      <c r="Y183" s="142">
        <f>+V183*((X183*'1. Standard_Cost'!$B$17)+(W183*X183*'1. Standard_Cost'!$C$17))</f>
        <v>0</v>
      </c>
      <c r="Z183" s="141"/>
      <c r="AA183" s="141"/>
      <c r="AB183" s="142">
        <f>+Z183*'1. Standard_Cost'!$B$21+AA183*'1. Standard_Cost'!$C$21</f>
        <v>0</v>
      </c>
      <c r="AC183" s="143"/>
      <c r="AD183" s="144"/>
      <c r="AE183" s="142">
        <f>SUM(AD183,AC183,AB183,Y183,U183,T183,S183,R183)*'1. Standard_Cost'!$B$29</f>
        <v>0</v>
      </c>
      <c r="AF183" s="142">
        <f t="shared" si="221"/>
        <v>0</v>
      </c>
      <c r="AG183" s="141"/>
      <c r="AH183" s="141"/>
      <c r="AI183" s="141"/>
      <c r="AJ183" s="145"/>
      <c r="AK183" s="145"/>
      <c r="AL183" s="145"/>
      <c r="AM183" s="142">
        <f>AG183*'1. Standard_Cost'!$B$25+'Incremental_Cost Year 7'!AH183*'1. Standard_Cost'!$C$25+'Incremental_Cost Year 7'!AI183*'1. Standard_Cost'!$D$25+'Incremental_Cost Year 7'!AJ183+'Incremental_Cost Year 7'!AL183+AK183</f>
        <v>0</v>
      </c>
      <c r="AN183" s="142">
        <f>AM183*'1. Standard_Cost'!$C$29</f>
        <v>0</v>
      </c>
      <c r="AO183" s="190"/>
      <c r="AQ183" s="20">
        <f t="shared" si="222"/>
        <v>0</v>
      </c>
      <c r="AR183" s="20">
        <f t="shared" si="223"/>
        <v>0</v>
      </c>
      <c r="AS183" s="20">
        <f t="shared" si="224"/>
        <v>0</v>
      </c>
      <c r="AT183" s="20">
        <f t="shared" si="225"/>
        <v>0</v>
      </c>
      <c r="AU183" s="24"/>
      <c r="AV183" s="24"/>
      <c r="AW183" s="24"/>
      <c r="AX183" s="24"/>
      <c r="AY183" s="24"/>
      <c r="AZ183" s="24"/>
      <c r="BA183" s="24"/>
      <c r="BB183" s="25">
        <f t="shared" si="226"/>
        <v>0</v>
      </c>
    </row>
    <row r="184" spans="1:54" ht="41.4" outlineLevel="1">
      <c r="A184" s="132"/>
      <c r="B184" s="136"/>
      <c r="C184" s="38"/>
      <c r="D184" s="46" t="s">
        <v>593</v>
      </c>
      <c r="E184" s="86" t="s">
        <v>430</v>
      </c>
      <c r="F184" s="88" t="s">
        <v>438</v>
      </c>
      <c r="G184" s="89" t="s">
        <v>434</v>
      </c>
      <c r="H184" s="183" t="s">
        <v>305</v>
      </c>
      <c r="I184" s="146"/>
      <c r="J184" s="146"/>
      <c r="K184" s="146"/>
      <c r="L184" s="147">
        <f>SUM(L171:L183)</f>
        <v>1131200</v>
      </c>
      <c r="M184" s="147">
        <f>SUM(M171:M183)</f>
        <v>188910.40000000002</v>
      </c>
      <c r="N184" s="146"/>
      <c r="O184" s="146"/>
      <c r="P184" s="146"/>
      <c r="Q184" s="146"/>
      <c r="R184" s="147">
        <f t="shared" ref="R184:U184" si="227">SUM(R171:R183)</f>
        <v>0</v>
      </c>
      <c r="S184" s="147">
        <f t="shared" si="227"/>
        <v>0</v>
      </c>
      <c r="T184" s="147">
        <f t="shared" si="227"/>
        <v>0</v>
      </c>
      <c r="U184" s="147">
        <f t="shared" si="227"/>
        <v>0</v>
      </c>
      <c r="V184" s="146"/>
      <c r="W184" s="146"/>
      <c r="X184" s="146"/>
      <c r="Y184" s="147">
        <f>SUM(Y171:Y183)</f>
        <v>0</v>
      </c>
      <c r="Z184" s="147"/>
      <c r="AA184" s="146"/>
      <c r="AB184" s="147">
        <f t="shared" ref="AB184:AF184" si="228">SUM(AB171:AB183)</f>
        <v>0</v>
      </c>
      <c r="AC184" s="147">
        <f t="shared" si="228"/>
        <v>60000</v>
      </c>
      <c r="AD184" s="147">
        <f t="shared" si="228"/>
        <v>0</v>
      </c>
      <c r="AE184" s="147">
        <f t="shared" si="228"/>
        <v>12000</v>
      </c>
      <c r="AF184" s="147">
        <f t="shared" si="228"/>
        <v>72000</v>
      </c>
      <c r="AG184" s="146"/>
      <c r="AH184" s="146"/>
      <c r="AI184" s="146"/>
      <c r="AJ184" s="147">
        <f t="shared" ref="AJ184:AN184" si="229">SUM(AJ171:AJ183)</f>
        <v>0</v>
      </c>
      <c r="AK184" s="147">
        <f t="shared" si="229"/>
        <v>0</v>
      </c>
      <c r="AL184" s="147">
        <f t="shared" si="229"/>
        <v>0</v>
      </c>
      <c r="AM184" s="147">
        <f t="shared" si="229"/>
        <v>0</v>
      </c>
      <c r="AN184" s="147">
        <f t="shared" si="229"/>
        <v>0</v>
      </c>
      <c r="AO184" s="166"/>
      <c r="AP184" s="32"/>
      <c r="AQ184" s="147">
        <f t="shared" ref="AQ184:BB184" si="230">SUM(AQ171:AQ183)</f>
        <v>1320110.3999999999</v>
      </c>
      <c r="AR184" s="147">
        <f t="shared" si="230"/>
        <v>72000</v>
      </c>
      <c r="AS184" s="147">
        <f t="shared" si="230"/>
        <v>0</v>
      </c>
      <c r="AT184" s="147">
        <f t="shared" si="230"/>
        <v>1392110.4</v>
      </c>
      <c r="AU184" s="147">
        <f t="shared" si="230"/>
        <v>1392110.4</v>
      </c>
      <c r="AV184" s="147">
        <f t="shared" si="230"/>
        <v>0</v>
      </c>
      <c r="AW184" s="147">
        <f t="shared" si="230"/>
        <v>0</v>
      </c>
      <c r="AX184" s="147">
        <f t="shared" si="230"/>
        <v>0</v>
      </c>
      <c r="AY184" s="147">
        <f t="shared" si="230"/>
        <v>0</v>
      </c>
      <c r="AZ184" s="147">
        <f t="shared" si="230"/>
        <v>0</v>
      </c>
      <c r="BA184" s="147">
        <f t="shared" si="230"/>
        <v>0</v>
      </c>
      <c r="BB184" s="147">
        <f t="shared" si="230"/>
        <v>0</v>
      </c>
    </row>
    <row r="185" spans="1:54" outlineLevel="2"/>
    <row r="186" spans="1:54" outlineLevel="1">
      <c r="AT186" s="202">
        <f t="shared" ref="AT186:BB186" si="231">AT5+AT82+AT148</f>
        <v>61880648.535300002</v>
      </c>
      <c r="AU186" s="202">
        <f t="shared" si="231"/>
        <v>48051813.1853</v>
      </c>
      <c r="AV186" s="202">
        <f t="shared" si="231"/>
        <v>980400</v>
      </c>
      <c r="AW186" s="202">
        <f t="shared" si="231"/>
        <v>0</v>
      </c>
      <c r="AX186" s="202">
        <f t="shared" si="231"/>
        <v>0</v>
      </c>
      <c r="AY186" s="202">
        <f t="shared" si="231"/>
        <v>0</v>
      </c>
      <c r="AZ186" s="202">
        <f t="shared" si="231"/>
        <v>2834400</v>
      </c>
      <c r="BA186" s="202">
        <f t="shared" si="231"/>
        <v>0</v>
      </c>
      <c r="BB186" s="202">
        <f t="shared" si="231"/>
        <v>-10014035.35</v>
      </c>
    </row>
    <row r="187" spans="1:54" ht="12.75" customHeight="1"/>
    <row r="188" spans="1:54" outlineLevel="2"/>
    <row r="189" spans="1:54" outlineLevel="2"/>
    <row r="190" spans="1:54" outlineLevel="2"/>
    <row r="191" spans="1:54" outlineLevel="2"/>
    <row r="192" spans="1:54" outlineLevel="1"/>
    <row r="193" outlineLevel="2"/>
    <row r="194" outlineLevel="2"/>
    <row r="195" outlineLevel="2"/>
    <row r="196" outlineLevel="2"/>
    <row r="197" outlineLevel="1"/>
    <row r="198" outlineLevel="2"/>
    <row r="199" outlineLevel="2"/>
    <row r="200" outlineLevel="2"/>
    <row r="201" outlineLevel="2"/>
    <row r="202" outlineLevel="1"/>
    <row r="203" outlineLevel="2"/>
    <row r="204" outlineLevel="2"/>
    <row r="205" outlineLevel="2"/>
    <row r="206" outlineLevel="2"/>
    <row r="207" outlineLevel="1"/>
    <row r="208" outlineLevel="2"/>
    <row r="209" outlineLevel="2"/>
    <row r="210" outlineLevel="2"/>
    <row r="211" outlineLevel="2"/>
    <row r="212" outlineLevel="1"/>
    <row r="213" outlineLevel="2"/>
    <row r="214" outlineLevel="2"/>
    <row r="215" outlineLevel="2"/>
    <row r="216" outlineLevel="2"/>
    <row r="217" outlineLevel="1"/>
    <row r="218" outlineLevel="2"/>
    <row r="219" outlineLevel="2"/>
    <row r="220" outlineLevel="2"/>
    <row r="221" outlineLevel="2"/>
    <row r="222" outlineLevel="1"/>
    <row r="223" outlineLevel="2"/>
    <row r="224" outlineLevel="2"/>
    <row r="225" outlineLevel="2"/>
    <row r="226" outlineLevel="2"/>
    <row r="227" outlineLevel="1"/>
    <row r="228" outlineLevel="2"/>
    <row r="229" outlineLevel="2"/>
    <row r="230" outlineLevel="2"/>
    <row r="231" outlineLevel="2"/>
    <row r="232" outlineLevel="1"/>
    <row r="233" outlineLevel="2"/>
    <row r="234" outlineLevel="2"/>
    <row r="235" outlineLevel="2"/>
    <row r="236" outlineLevel="2"/>
    <row r="237" outlineLevel="1"/>
    <row r="238" ht="12.75" customHeight="1"/>
    <row r="239" outlineLevel="2"/>
    <row r="240" outlineLevel="2"/>
    <row r="241" outlineLevel="2"/>
    <row r="242" outlineLevel="2"/>
    <row r="243" outlineLevel="1"/>
    <row r="244" outlineLevel="2"/>
    <row r="245" outlineLevel="2"/>
    <row r="246" outlineLevel="2"/>
    <row r="247" outlineLevel="2"/>
    <row r="248" outlineLevel="1"/>
    <row r="249" outlineLevel="2"/>
    <row r="250" outlineLevel="2"/>
    <row r="251" outlineLevel="2"/>
    <row r="252" outlineLevel="2"/>
    <row r="253" outlineLevel="1"/>
    <row r="254" ht="12.75" customHeight="1"/>
    <row r="255" ht="12.75" customHeight="1"/>
    <row r="256" outlineLevel="2"/>
    <row r="257" outlineLevel="2"/>
    <row r="258" outlineLevel="2"/>
    <row r="259" outlineLevel="2"/>
    <row r="260" outlineLevel="1"/>
    <row r="261" ht="12.75" customHeight="1"/>
    <row r="262" outlineLevel="2"/>
    <row r="263" outlineLevel="2"/>
    <row r="264" outlineLevel="2"/>
    <row r="265" outlineLevel="2"/>
    <row r="266" outlineLevel="1"/>
    <row r="267" outlineLevel="2"/>
    <row r="268" outlineLevel="2"/>
    <row r="269" outlineLevel="2"/>
    <row r="270" outlineLevel="2"/>
    <row r="271" outlineLevel="1"/>
    <row r="272" outlineLevel="2"/>
    <row r="273" outlineLevel="2"/>
    <row r="274" outlineLevel="2"/>
    <row r="275" outlineLevel="2"/>
    <row r="276" outlineLevel="1"/>
    <row r="277" outlineLevel="2"/>
    <row r="278" outlineLevel="2"/>
    <row r="279" outlineLevel="2"/>
    <row r="280" outlineLevel="2"/>
    <row r="281" outlineLevel="1"/>
    <row r="282" ht="12.75" customHeight="1"/>
    <row r="283" outlineLevel="2"/>
    <row r="284" outlineLevel="2"/>
    <row r="285" outlineLevel="2"/>
    <row r="286" outlineLevel="2"/>
    <row r="287" outlineLevel="1"/>
    <row r="288" outlineLevel="2"/>
    <row r="289" outlineLevel="2"/>
    <row r="290" outlineLevel="2"/>
    <row r="291" outlineLevel="2"/>
    <row r="292" outlineLevel="1"/>
    <row r="293" outlineLevel="2"/>
    <row r="294" outlineLevel="2"/>
    <row r="295" outlineLevel="2"/>
    <row r="296" outlineLevel="2"/>
    <row r="297" outlineLevel="1"/>
    <row r="298" outlineLevel="2"/>
    <row r="299" outlineLevel="2"/>
    <row r="300" outlineLevel="2"/>
    <row r="301" outlineLevel="2"/>
    <row r="302" outlineLevel="1"/>
    <row r="303" ht="12.75" customHeight="1"/>
    <row r="304" outlineLevel="2"/>
    <row r="305" outlineLevel="2"/>
    <row r="306" outlineLevel="2"/>
    <row r="307" outlineLevel="2"/>
    <row r="308" outlineLevel="1"/>
    <row r="309" outlineLevel="2"/>
    <row r="310" outlineLevel="2"/>
    <row r="311" outlineLevel="2"/>
    <row r="312" outlineLevel="2"/>
    <row r="313" outlineLevel="1"/>
    <row r="314" outlineLevel="2"/>
    <row r="315" outlineLevel="2"/>
    <row r="316" outlineLevel="2"/>
    <row r="317" outlineLevel="2"/>
    <row r="318" outlineLevel="1"/>
    <row r="319" ht="12.75" customHeight="1"/>
    <row r="320" ht="12.75" customHeight="1"/>
    <row r="321" outlineLevel="2"/>
    <row r="322" outlineLevel="2"/>
    <row r="323" outlineLevel="2"/>
    <row r="324" outlineLevel="2"/>
    <row r="325" outlineLevel="1"/>
    <row r="326" outlineLevel="2"/>
    <row r="327" outlineLevel="2"/>
    <row r="328" outlineLevel="2"/>
    <row r="329" outlineLevel="2"/>
    <row r="330" outlineLevel="1"/>
    <row r="331" ht="12.75" customHeight="1"/>
    <row r="332" outlineLevel="2"/>
    <row r="333" outlineLevel="2"/>
    <row r="334" outlineLevel="2"/>
    <row r="335" outlineLevel="2"/>
    <row r="336" outlineLevel="1"/>
    <row r="337" outlineLevel="2"/>
    <row r="338" outlineLevel="2"/>
    <row r="339" outlineLevel="2"/>
    <row r="340" outlineLevel="2"/>
    <row r="341" outlineLevel="1"/>
    <row r="342" outlineLevel="2"/>
    <row r="343" outlineLevel="2"/>
    <row r="344" outlineLevel="2"/>
    <row r="345" outlineLevel="2"/>
    <row r="346" outlineLevel="1"/>
    <row r="347" outlineLevel="2"/>
    <row r="348" outlineLevel="2"/>
    <row r="349" outlineLevel="2"/>
    <row r="350" outlineLevel="2"/>
    <row r="351" outlineLevel="1"/>
    <row r="352" outlineLevel="2"/>
    <row r="353" outlineLevel="2"/>
    <row r="354" outlineLevel="2"/>
    <row r="355" outlineLevel="2"/>
    <row r="356" outlineLevel="1"/>
    <row r="357" outlineLevel="2"/>
    <row r="358" outlineLevel="2"/>
    <row r="359" outlineLevel="2"/>
    <row r="360" outlineLevel="2"/>
    <row r="361" outlineLevel="1"/>
    <row r="362" ht="12.75" customHeight="1"/>
    <row r="363" outlineLevel="2"/>
    <row r="364" outlineLevel="2"/>
    <row r="365" outlineLevel="2"/>
    <row r="366" outlineLevel="2"/>
    <row r="367" outlineLevel="1"/>
    <row r="368" ht="12.75" customHeight="1"/>
    <row r="369" outlineLevel="2"/>
    <row r="370" outlineLevel="2"/>
    <row r="371" outlineLevel="2"/>
    <row r="372" outlineLevel="2"/>
    <row r="373" outlineLevel="1"/>
    <row r="374" outlineLevel="2"/>
    <row r="375" outlineLevel="2"/>
    <row r="376" outlineLevel="2"/>
    <row r="377" outlineLevel="2"/>
    <row r="378" outlineLevel="1"/>
    <row r="379" outlineLevel="2"/>
    <row r="380" outlineLevel="2"/>
    <row r="381" outlineLevel="2"/>
    <row r="382" outlineLevel="2"/>
    <row r="383" outlineLevel="1"/>
    <row r="384" outlineLevel="2"/>
    <row r="385" outlineLevel="2"/>
    <row r="386" outlineLevel="2"/>
    <row r="387" outlineLevel="2"/>
    <row r="388" outlineLevel="1"/>
    <row r="389" ht="12.75" customHeight="1"/>
    <row r="390" outlineLevel="2"/>
    <row r="391" outlineLevel="2"/>
    <row r="392" outlineLevel="2"/>
    <row r="393" outlineLevel="2"/>
    <row r="394" outlineLevel="1"/>
    <row r="395" outlineLevel="2"/>
    <row r="396" outlineLevel="2"/>
    <row r="397" outlineLevel="2"/>
    <row r="398" outlineLevel="2"/>
    <row r="399" outlineLevel="1"/>
    <row r="400" outlineLevel="2"/>
    <row r="401" outlineLevel="2"/>
    <row r="402" outlineLevel="2"/>
    <row r="403" outlineLevel="2"/>
    <row r="404" outlineLevel="1"/>
    <row r="405" outlineLevel="2"/>
    <row r="406" outlineLevel="2"/>
    <row r="407" outlineLevel="2"/>
    <row r="408" outlineLevel="2"/>
    <row r="409" outlineLevel="1"/>
    <row r="410" ht="12.75" customHeight="1"/>
    <row r="411" outlineLevel="2"/>
    <row r="412" outlineLevel="2"/>
    <row r="413" outlineLevel="2"/>
    <row r="414" outlineLevel="2"/>
    <row r="415" outlineLevel="1"/>
    <row r="416" outlineLevel="2"/>
    <row r="417" outlineLevel="2"/>
    <row r="418" outlineLevel="2"/>
    <row r="419" outlineLevel="2"/>
    <row r="420" outlineLevel="1"/>
    <row r="421" outlineLevel="2"/>
    <row r="422" outlineLevel="2"/>
    <row r="423" outlineLevel="2"/>
    <row r="424" outlineLevel="2"/>
    <row r="425" outlineLevel="1"/>
    <row r="426" outlineLevel="2"/>
    <row r="427" outlineLevel="2"/>
    <row r="428" outlineLevel="2"/>
    <row r="429" outlineLevel="2"/>
    <row r="430" outlineLevel="1"/>
    <row r="431" ht="12.75" customHeight="1"/>
    <row r="432" outlineLevel="2"/>
    <row r="433" outlineLevel="2"/>
    <row r="434" outlineLevel="2"/>
    <row r="435" outlineLevel="2"/>
    <row r="436" outlineLevel="1"/>
    <row r="437" outlineLevel="2"/>
    <row r="438" outlineLevel="2"/>
    <row r="439" outlineLevel="2"/>
    <row r="440" outlineLevel="2"/>
    <row r="441" outlineLevel="1"/>
    <row r="442" outlineLevel="2"/>
    <row r="443" outlineLevel="2"/>
    <row r="444" outlineLevel="2"/>
    <row r="445" outlineLevel="2"/>
    <row r="446" outlineLevel="1"/>
  </sheetData>
  <mergeCells count="21">
    <mergeCell ref="B1:L1"/>
    <mergeCell ref="B2:E2"/>
    <mergeCell ref="C41:E41"/>
    <mergeCell ref="C58:E58"/>
    <mergeCell ref="B3:E3"/>
    <mergeCell ref="B5:E5"/>
    <mergeCell ref="C6:E6"/>
    <mergeCell ref="AQ2:BB2"/>
    <mergeCell ref="C66:C75"/>
    <mergeCell ref="C76:E76"/>
    <mergeCell ref="B82:E82"/>
    <mergeCell ref="C83:E83"/>
    <mergeCell ref="C118:C129"/>
    <mergeCell ref="C149:E149"/>
    <mergeCell ref="B148:E148"/>
    <mergeCell ref="C170:E170"/>
    <mergeCell ref="C91:C93"/>
    <mergeCell ref="C96:C98"/>
    <mergeCell ref="C101:C103"/>
    <mergeCell ref="C106:C108"/>
    <mergeCell ref="C109:E109"/>
  </mergeCells>
  <conditionalFormatting sqref="BA44:BA47 BA49 BA23:BA26 BA28:BA29 BA33:BA34 BA38:BA39 BA60:BA62 BA65:BA74 BA80 BA96:BA97 BA111:BA114 BA127:BA128 BA132:BA136 BA139:BA142 BA144:BA146 BA150:BA153 BA155:BA164 BA166:BA168 BA171:BA180 BA182:BA183 BA188:BA191 BA193:BA237 BA239:BA242 BA244:BA253 BA256:BA259 BA7:BA10 BA12:BA20 BA31 BA36 BA51:BA56 BA77:BA78 BA84:BA87 BA89:BA92 BA94 BA99:BA102 BA104:BA107 BA116:BA119 BA121:BA125 BA130 BA185">
    <cfRule type="cellIs" dxfId="545" priority="347" operator="lessThan">
      <formula>0</formula>
    </cfRule>
    <cfRule type="cellIs" dxfId="544" priority="348" operator="lessThan">
      <formula>-105575</formula>
    </cfRule>
  </conditionalFormatting>
  <conditionalFormatting sqref="BA262:BA265 BA267:BA271">
    <cfRule type="cellIs" dxfId="543" priority="345" operator="lessThan">
      <formula>0</formula>
    </cfRule>
    <cfRule type="cellIs" dxfId="542" priority="346" operator="lessThan">
      <formula>-105575</formula>
    </cfRule>
  </conditionalFormatting>
  <conditionalFormatting sqref="BA272:BA276">
    <cfRule type="cellIs" dxfId="541" priority="343" operator="lessThan">
      <formula>0</formula>
    </cfRule>
    <cfRule type="cellIs" dxfId="540" priority="344" operator="lessThan">
      <formula>-105575</formula>
    </cfRule>
  </conditionalFormatting>
  <conditionalFormatting sqref="BA277:BA281">
    <cfRule type="cellIs" dxfId="539" priority="341" operator="lessThan">
      <formula>0</formula>
    </cfRule>
    <cfRule type="cellIs" dxfId="538" priority="342" operator="lessThan">
      <formula>-105575</formula>
    </cfRule>
  </conditionalFormatting>
  <conditionalFormatting sqref="BA283:BA286 BA288:BA292">
    <cfRule type="cellIs" dxfId="537" priority="339" operator="lessThan">
      <formula>0</formula>
    </cfRule>
    <cfRule type="cellIs" dxfId="536" priority="340" operator="lessThan">
      <formula>-105575</formula>
    </cfRule>
  </conditionalFormatting>
  <conditionalFormatting sqref="BA293:BA297">
    <cfRule type="cellIs" dxfId="535" priority="337" operator="lessThan">
      <formula>0</formula>
    </cfRule>
    <cfRule type="cellIs" dxfId="534" priority="338" operator="lessThan">
      <formula>-105575</formula>
    </cfRule>
  </conditionalFormatting>
  <conditionalFormatting sqref="BA298:BA302">
    <cfRule type="cellIs" dxfId="533" priority="335" operator="lessThan">
      <formula>0</formula>
    </cfRule>
    <cfRule type="cellIs" dxfId="532" priority="336" operator="lessThan">
      <formula>-105575</formula>
    </cfRule>
  </conditionalFormatting>
  <conditionalFormatting sqref="BA304:BA307 BA309:BA313">
    <cfRule type="cellIs" dxfId="531" priority="333" operator="lessThan">
      <formula>0</formula>
    </cfRule>
    <cfRule type="cellIs" dxfId="530" priority="334" operator="lessThan">
      <formula>-105575</formula>
    </cfRule>
  </conditionalFormatting>
  <conditionalFormatting sqref="BA314:BA318">
    <cfRule type="cellIs" dxfId="529" priority="331" operator="lessThan">
      <formula>0</formula>
    </cfRule>
    <cfRule type="cellIs" dxfId="528" priority="332" operator="lessThan">
      <formula>-105575</formula>
    </cfRule>
  </conditionalFormatting>
  <conditionalFormatting sqref="BA321:BA324 BA326:BA330">
    <cfRule type="cellIs" dxfId="527" priority="329" operator="lessThan">
      <formula>0</formula>
    </cfRule>
    <cfRule type="cellIs" dxfId="526" priority="330" operator="lessThan">
      <formula>-105575</formula>
    </cfRule>
  </conditionalFormatting>
  <conditionalFormatting sqref="BA332:BA335">
    <cfRule type="cellIs" dxfId="525" priority="327" operator="lessThan">
      <formula>0</formula>
    </cfRule>
    <cfRule type="cellIs" dxfId="524" priority="328" operator="lessThan">
      <formula>-105575</formula>
    </cfRule>
  </conditionalFormatting>
  <conditionalFormatting sqref="BA332:BA335 BA337:BA341">
    <cfRule type="cellIs" dxfId="523" priority="325" operator="lessThan">
      <formula>0</formula>
    </cfRule>
    <cfRule type="cellIs" dxfId="522" priority="326" operator="lessThan">
      <formula>-105575</formula>
    </cfRule>
  </conditionalFormatting>
  <conditionalFormatting sqref="BA342:BA346">
    <cfRule type="cellIs" dxfId="521" priority="323" operator="lessThan">
      <formula>0</formula>
    </cfRule>
    <cfRule type="cellIs" dxfId="520" priority="324" operator="lessThan">
      <formula>-105575</formula>
    </cfRule>
  </conditionalFormatting>
  <conditionalFormatting sqref="BA347:BA351">
    <cfRule type="cellIs" dxfId="519" priority="321" operator="lessThan">
      <formula>0</formula>
    </cfRule>
    <cfRule type="cellIs" dxfId="518" priority="322" operator="lessThan">
      <formula>-105575</formula>
    </cfRule>
  </conditionalFormatting>
  <conditionalFormatting sqref="BA352:BA356">
    <cfRule type="cellIs" dxfId="517" priority="319" operator="lessThan">
      <formula>0</formula>
    </cfRule>
    <cfRule type="cellIs" dxfId="516" priority="320" operator="lessThan">
      <formula>-105575</formula>
    </cfRule>
  </conditionalFormatting>
  <conditionalFormatting sqref="BA357:BA361">
    <cfRule type="cellIs" dxfId="515" priority="317" operator="lessThan">
      <formula>0</formula>
    </cfRule>
    <cfRule type="cellIs" dxfId="514" priority="318" operator="lessThan">
      <formula>-105575</formula>
    </cfRule>
  </conditionalFormatting>
  <conditionalFormatting sqref="BA363:BA366">
    <cfRule type="cellIs" dxfId="513" priority="315" operator="lessThan">
      <formula>0</formula>
    </cfRule>
    <cfRule type="cellIs" dxfId="512" priority="316" operator="lessThan">
      <formula>-105575</formula>
    </cfRule>
  </conditionalFormatting>
  <conditionalFormatting sqref="BA363:BA366">
    <cfRule type="cellIs" dxfId="511" priority="313" operator="lessThan">
      <formula>0</formula>
    </cfRule>
    <cfRule type="cellIs" dxfId="510" priority="314" operator="lessThan">
      <formula>-105575</formula>
    </cfRule>
  </conditionalFormatting>
  <conditionalFormatting sqref="BA369:BA372">
    <cfRule type="cellIs" dxfId="509" priority="311" operator="lessThan">
      <formula>0</formula>
    </cfRule>
    <cfRule type="cellIs" dxfId="508" priority="312" operator="lessThan">
      <formula>-105575</formula>
    </cfRule>
  </conditionalFormatting>
  <conditionalFormatting sqref="BA369:BA372 BA374:BA378">
    <cfRule type="cellIs" dxfId="507" priority="309" operator="lessThan">
      <formula>0</formula>
    </cfRule>
    <cfRule type="cellIs" dxfId="506" priority="310" operator="lessThan">
      <formula>-105575</formula>
    </cfRule>
  </conditionalFormatting>
  <conditionalFormatting sqref="BA379:BA383">
    <cfRule type="cellIs" dxfId="505" priority="307" operator="lessThan">
      <formula>0</formula>
    </cfRule>
    <cfRule type="cellIs" dxfId="504" priority="308" operator="lessThan">
      <formula>-105575</formula>
    </cfRule>
  </conditionalFormatting>
  <conditionalFormatting sqref="BA384:BA388">
    <cfRule type="cellIs" dxfId="503" priority="305" operator="lessThan">
      <formula>0</formula>
    </cfRule>
    <cfRule type="cellIs" dxfId="502" priority="306" operator="lessThan">
      <formula>-105575</formula>
    </cfRule>
  </conditionalFormatting>
  <conditionalFormatting sqref="BA390:BA393">
    <cfRule type="cellIs" dxfId="501" priority="303" operator="lessThan">
      <formula>0</formula>
    </cfRule>
    <cfRule type="cellIs" dxfId="500" priority="304" operator="lessThan">
      <formula>-105575</formula>
    </cfRule>
  </conditionalFormatting>
  <conditionalFormatting sqref="BA390:BA393 BA395:BA399">
    <cfRule type="cellIs" dxfId="499" priority="301" operator="lessThan">
      <formula>0</formula>
    </cfRule>
    <cfRule type="cellIs" dxfId="498" priority="302" operator="lessThan">
      <formula>-105575</formula>
    </cfRule>
  </conditionalFormatting>
  <conditionalFormatting sqref="BA400:BA404">
    <cfRule type="cellIs" dxfId="497" priority="299" operator="lessThan">
      <formula>0</formula>
    </cfRule>
    <cfRule type="cellIs" dxfId="496" priority="300" operator="lessThan">
      <formula>-105575</formula>
    </cfRule>
  </conditionalFormatting>
  <conditionalFormatting sqref="BA405:BA409">
    <cfRule type="cellIs" dxfId="495" priority="297" operator="lessThan">
      <formula>0</formula>
    </cfRule>
    <cfRule type="cellIs" dxfId="494" priority="298" operator="lessThan">
      <formula>-105575</formula>
    </cfRule>
  </conditionalFormatting>
  <conditionalFormatting sqref="BA411:BA414">
    <cfRule type="cellIs" dxfId="493" priority="295" operator="lessThan">
      <formula>0</formula>
    </cfRule>
    <cfRule type="cellIs" dxfId="492" priority="296" operator="lessThan">
      <formula>-105575</formula>
    </cfRule>
  </conditionalFormatting>
  <conditionalFormatting sqref="BA411:BA414 BA416:BA420">
    <cfRule type="cellIs" dxfId="491" priority="293" operator="lessThan">
      <formula>0</formula>
    </cfRule>
    <cfRule type="cellIs" dxfId="490" priority="294" operator="lessThan">
      <formula>-105575</formula>
    </cfRule>
  </conditionalFormatting>
  <conditionalFormatting sqref="BA421:BA425">
    <cfRule type="cellIs" dxfId="489" priority="291" operator="lessThan">
      <formula>0</formula>
    </cfRule>
    <cfRule type="cellIs" dxfId="488" priority="292" operator="lessThan">
      <formula>-105575</formula>
    </cfRule>
  </conditionalFormatting>
  <conditionalFormatting sqref="BA426:BA430">
    <cfRule type="cellIs" dxfId="487" priority="289" operator="lessThan">
      <formula>0</formula>
    </cfRule>
    <cfRule type="cellIs" dxfId="486" priority="290" operator="lessThan">
      <formula>-105575</formula>
    </cfRule>
  </conditionalFormatting>
  <conditionalFormatting sqref="BA432:BA435">
    <cfRule type="cellIs" dxfId="485" priority="287" operator="lessThan">
      <formula>0</formula>
    </cfRule>
    <cfRule type="cellIs" dxfId="484" priority="288" operator="lessThan">
      <formula>-105575</formula>
    </cfRule>
  </conditionalFormatting>
  <conditionalFormatting sqref="BA432:BA435 BA437:BA441">
    <cfRule type="cellIs" dxfId="483" priority="285" operator="lessThan">
      <formula>0</formula>
    </cfRule>
    <cfRule type="cellIs" dxfId="482" priority="286" operator="lessThan">
      <formula>-105575</formula>
    </cfRule>
  </conditionalFormatting>
  <conditionalFormatting sqref="BA442:BA446">
    <cfRule type="cellIs" dxfId="481" priority="283" operator="lessThan">
      <formula>0</formula>
    </cfRule>
    <cfRule type="cellIs" dxfId="480" priority="284" operator="lessThan">
      <formula>-105575</formula>
    </cfRule>
  </conditionalFormatting>
  <conditionalFormatting sqref="BA44:BA47 BA49 BA23:BA26 BA28:BA29 BA33:BA34 BA38:BA39 BA60:BA62 BA65:BA74 BA80 BA96:BA97 BA111:BA114 BA127:BA128 BA132:BA136 BA139:BA142 BA144:BA146 BA150:BA153 BA155:BA164 BA166:BA168 BA171:BA180 BA182:BA183 BA188:BA191 BA193:BA237 BA239:BA242 BA244:BA253 BA256:BA259 BA7:BA10 BA12:BA20 BA31 BA36 BA51:BA56 BA77:BA78 BA84:BA87 BA89:BA92 BA94 BA99:BA102 BA104:BA107 BA116:BA119 BA121:BA125 BA130 BA185">
    <cfRule type="cellIs" dxfId="479" priority="281" operator="lessThan">
      <formula>0</formula>
    </cfRule>
    <cfRule type="cellIs" dxfId="478" priority="282" operator="lessThan">
      <formula>-105575</formula>
    </cfRule>
  </conditionalFormatting>
  <conditionalFormatting sqref="BA262:BA265 BA267:BA271">
    <cfRule type="cellIs" dxfId="477" priority="279" operator="lessThan">
      <formula>0</formula>
    </cfRule>
    <cfRule type="cellIs" dxfId="476" priority="280" operator="lessThan">
      <formula>-105575</formula>
    </cfRule>
  </conditionalFormatting>
  <conditionalFormatting sqref="BA272:BA276">
    <cfRule type="cellIs" dxfId="475" priority="277" operator="lessThan">
      <formula>0</formula>
    </cfRule>
    <cfRule type="cellIs" dxfId="474" priority="278" operator="lessThan">
      <formula>-105575</formula>
    </cfRule>
  </conditionalFormatting>
  <conditionalFormatting sqref="BA277:BA281">
    <cfRule type="cellIs" dxfId="473" priority="275" operator="lessThan">
      <formula>0</formula>
    </cfRule>
    <cfRule type="cellIs" dxfId="472" priority="276" operator="lessThan">
      <formula>-105575</formula>
    </cfRule>
  </conditionalFormatting>
  <conditionalFormatting sqref="BA283:BA286 BA288:BA292">
    <cfRule type="cellIs" dxfId="471" priority="273" operator="lessThan">
      <formula>0</formula>
    </cfRule>
    <cfRule type="cellIs" dxfId="470" priority="274" operator="lessThan">
      <formula>-105575</formula>
    </cfRule>
  </conditionalFormatting>
  <conditionalFormatting sqref="BA293:BA297">
    <cfRule type="cellIs" dxfId="469" priority="271" operator="lessThan">
      <formula>0</formula>
    </cfRule>
    <cfRule type="cellIs" dxfId="468" priority="272" operator="lessThan">
      <formula>-105575</formula>
    </cfRule>
  </conditionalFormatting>
  <conditionalFormatting sqref="BA298:BA302">
    <cfRule type="cellIs" dxfId="467" priority="269" operator="lessThan">
      <formula>0</formula>
    </cfRule>
    <cfRule type="cellIs" dxfId="466" priority="270" operator="lessThan">
      <formula>-105575</formula>
    </cfRule>
  </conditionalFormatting>
  <conditionalFormatting sqref="BA304:BA307 BA309:BA313">
    <cfRule type="cellIs" dxfId="465" priority="267" operator="lessThan">
      <formula>0</formula>
    </cfRule>
    <cfRule type="cellIs" dxfId="464" priority="268" operator="lessThan">
      <formula>-105575</formula>
    </cfRule>
  </conditionalFormatting>
  <conditionalFormatting sqref="BA314:BA318">
    <cfRule type="cellIs" dxfId="463" priority="265" operator="lessThan">
      <formula>0</formula>
    </cfRule>
    <cfRule type="cellIs" dxfId="462" priority="266" operator="lessThan">
      <formula>-105575</formula>
    </cfRule>
  </conditionalFormatting>
  <conditionalFormatting sqref="BA321:BA324 BA326:BA330">
    <cfRule type="cellIs" dxfId="461" priority="263" operator="lessThan">
      <formula>0</formula>
    </cfRule>
    <cfRule type="cellIs" dxfId="460" priority="264" operator="lessThan">
      <formula>-105575</formula>
    </cfRule>
  </conditionalFormatting>
  <conditionalFormatting sqref="BA332:BA335">
    <cfRule type="cellIs" dxfId="459" priority="261" operator="lessThan">
      <formula>0</formula>
    </cfRule>
    <cfRule type="cellIs" dxfId="458" priority="262" operator="lessThan">
      <formula>-105575</formula>
    </cfRule>
  </conditionalFormatting>
  <conditionalFormatting sqref="BA332:BA335 BA337:BA341">
    <cfRule type="cellIs" dxfId="457" priority="259" operator="lessThan">
      <formula>0</formula>
    </cfRule>
    <cfRule type="cellIs" dxfId="456" priority="260" operator="lessThan">
      <formula>-105575</formula>
    </cfRule>
  </conditionalFormatting>
  <conditionalFormatting sqref="BA342:BA346">
    <cfRule type="cellIs" dxfId="455" priority="257" operator="lessThan">
      <formula>0</formula>
    </cfRule>
    <cfRule type="cellIs" dxfId="454" priority="258" operator="lessThan">
      <formula>-105575</formula>
    </cfRule>
  </conditionalFormatting>
  <conditionalFormatting sqref="BA347:BA351">
    <cfRule type="cellIs" dxfId="453" priority="255" operator="lessThan">
      <formula>0</formula>
    </cfRule>
    <cfRule type="cellIs" dxfId="452" priority="256" operator="lessThan">
      <formula>-105575</formula>
    </cfRule>
  </conditionalFormatting>
  <conditionalFormatting sqref="BA352:BA356">
    <cfRule type="cellIs" dxfId="451" priority="253" operator="lessThan">
      <formula>0</formula>
    </cfRule>
    <cfRule type="cellIs" dxfId="450" priority="254" operator="lessThan">
      <formula>-105575</formula>
    </cfRule>
  </conditionalFormatting>
  <conditionalFormatting sqref="BA357:BA361">
    <cfRule type="cellIs" dxfId="449" priority="251" operator="lessThan">
      <formula>0</formula>
    </cfRule>
    <cfRule type="cellIs" dxfId="448" priority="252" operator="lessThan">
      <formula>-105575</formula>
    </cfRule>
  </conditionalFormatting>
  <conditionalFormatting sqref="BA363:BA366">
    <cfRule type="cellIs" dxfId="447" priority="249" operator="lessThan">
      <formula>0</formula>
    </cfRule>
    <cfRule type="cellIs" dxfId="446" priority="250" operator="lessThan">
      <formula>-105575</formula>
    </cfRule>
  </conditionalFormatting>
  <conditionalFormatting sqref="BA363:BA366">
    <cfRule type="cellIs" dxfId="445" priority="247" operator="lessThan">
      <formula>0</formula>
    </cfRule>
    <cfRule type="cellIs" dxfId="444" priority="248" operator="lessThan">
      <formula>-105575</formula>
    </cfRule>
  </conditionalFormatting>
  <conditionalFormatting sqref="BA369:BA372">
    <cfRule type="cellIs" dxfId="443" priority="245" operator="lessThan">
      <formula>0</formula>
    </cfRule>
    <cfRule type="cellIs" dxfId="442" priority="246" operator="lessThan">
      <formula>-105575</formula>
    </cfRule>
  </conditionalFormatting>
  <conditionalFormatting sqref="BA369:BA372 BA374:BA378">
    <cfRule type="cellIs" dxfId="441" priority="243" operator="lessThan">
      <formula>0</formula>
    </cfRule>
    <cfRule type="cellIs" dxfId="440" priority="244" operator="lessThan">
      <formula>-105575</formula>
    </cfRule>
  </conditionalFormatting>
  <conditionalFormatting sqref="BA379:BA383">
    <cfRule type="cellIs" dxfId="439" priority="241" operator="lessThan">
      <formula>0</formula>
    </cfRule>
    <cfRule type="cellIs" dxfId="438" priority="242" operator="lessThan">
      <formula>-105575</formula>
    </cfRule>
  </conditionalFormatting>
  <conditionalFormatting sqref="BA384:BA388">
    <cfRule type="cellIs" dxfId="437" priority="239" operator="lessThan">
      <formula>0</formula>
    </cfRule>
    <cfRule type="cellIs" dxfId="436" priority="240" operator="lessThan">
      <formula>-105575</formula>
    </cfRule>
  </conditionalFormatting>
  <conditionalFormatting sqref="BA390:BA393">
    <cfRule type="cellIs" dxfId="435" priority="237" operator="lessThan">
      <formula>0</formula>
    </cfRule>
    <cfRule type="cellIs" dxfId="434" priority="238" operator="lessThan">
      <formula>-105575</formula>
    </cfRule>
  </conditionalFormatting>
  <conditionalFormatting sqref="BA390:BA393 BA395:BA399">
    <cfRule type="cellIs" dxfId="433" priority="235" operator="lessThan">
      <formula>0</formula>
    </cfRule>
    <cfRule type="cellIs" dxfId="432" priority="236" operator="lessThan">
      <formula>-105575</formula>
    </cfRule>
  </conditionalFormatting>
  <conditionalFormatting sqref="BA400:BA404">
    <cfRule type="cellIs" dxfId="431" priority="233" operator="lessThan">
      <formula>0</formula>
    </cfRule>
    <cfRule type="cellIs" dxfId="430" priority="234" operator="lessThan">
      <formula>-105575</formula>
    </cfRule>
  </conditionalFormatting>
  <conditionalFormatting sqref="BA405:BA409">
    <cfRule type="cellIs" dxfId="429" priority="231" operator="lessThan">
      <formula>0</formula>
    </cfRule>
    <cfRule type="cellIs" dxfId="428" priority="232" operator="lessThan">
      <formula>-105575</formula>
    </cfRule>
  </conditionalFormatting>
  <conditionalFormatting sqref="BA411:BA414">
    <cfRule type="cellIs" dxfId="427" priority="229" operator="lessThan">
      <formula>0</formula>
    </cfRule>
    <cfRule type="cellIs" dxfId="426" priority="230" operator="lessThan">
      <formula>-105575</formula>
    </cfRule>
  </conditionalFormatting>
  <conditionalFormatting sqref="BA411:BA414 BA416:BA420">
    <cfRule type="cellIs" dxfId="425" priority="227" operator="lessThan">
      <formula>0</formula>
    </cfRule>
    <cfRule type="cellIs" dxfId="424" priority="228" operator="lessThan">
      <formula>-105575</formula>
    </cfRule>
  </conditionalFormatting>
  <conditionalFormatting sqref="BA421:BA425">
    <cfRule type="cellIs" dxfId="423" priority="225" operator="lessThan">
      <formula>0</formula>
    </cfRule>
    <cfRule type="cellIs" dxfId="422" priority="226" operator="lessThan">
      <formula>-105575</formula>
    </cfRule>
  </conditionalFormatting>
  <conditionalFormatting sqref="BA426:BA430">
    <cfRule type="cellIs" dxfId="421" priority="223" operator="lessThan">
      <formula>0</formula>
    </cfRule>
    <cfRule type="cellIs" dxfId="420" priority="224" operator="lessThan">
      <formula>-105575</formula>
    </cfRule>
  </conditionalFormatting>
  <conditionalFormatting sqref="BA432:BA435">
    <cfRule type="cellIs" dxfId="419" priority="221" operator="lessThan">
      <formula>0</formula>
    </cfRule>
    <cfRule type="cellIs" dxfId="418" priority="222" operator="lessThan">
      <formula>-105575</formula>
    </cfRule>
  </conditionalFormatting>
  <conditionalFormatting sqref="BA432:BA435 BA437:BA441">
    <cfRule type="cellIs" dxfId="417" priority="219" operator="lessThan">
      <formula>0</formula>
    </cfRule>
    <cfRule type="cellIs" dxfId="416" priority="220" operator="lessThan">
      <formula>-105575</formula>
    </cfRule>
  </conditionalFormatting>
  <conditionalFormatting sqref="BA442:BA446">
    <cfRule type="cellIs" dxfId="415" priority="217" operator="lessThan">
      <formula>0</formula>
    </cfRule>
    <cfRule type="cellIs" dxfId="414" priority="218" operator="lessThan">
      <formula>-105575</formula>
    </cfRule>
  </conditionalFormatting>
  <conditionalFormatting sqref="BA44:BA47 BA49 BA23:BA26 BA28:BA29 BA33:BA34 BA38:BA39 BA60:BA62 BA65:BA74 BA80 BA96:BA97 BA111:BA114 BA127:BA128 BA132:BA136 BA139:BA142 BA144:BA146 BA150:BA153 BA155:BA164 BA166:BA168 BA171:BA180 BA182:BA183 BA188:BA191 BA193:BA237 BA239:BA242 BA244:BA253 BA256:BA259 BA7:BA10 BA12:BA20 BA31 BA36 BA51:BA56 BA77:BA78 BA84:BA87 BA89:BA92 BA94 BA99:BA102 BA104:BA107 BA116:BA119 BA121:BA125 BA130 BA185">
    <cfRule type="cellIs" dxfId="413" priority="215" operator="lessThan">
      <formula>0</formula>
    </cfRule>
    <cfRule type="cellIs" dxfId="412" priority="216" operator="lessThan">
      <formula>-105575</formula>
    </cfRule>
  </conditionalFormatting>
  <conditionalFormatting sqref="BA262:BA265 BA267:BA271">
    <cfRule type="cellIs" dxfId="411" priority="213" operator="lessThan">
      <formula>0</formula>
    </cfRule>
    <cfRule type="cellIs" dxfId="410" priority="214" operator="lessThan">
      <formula>-105575</formula>
    </cfRule>
  </conditionalFormatting>
  <conditionalFormatting sqref="BA272:BA276">
    <cfRule type="cellIs" dxfId="409" priority="211" operator="lessThan">
      <formula>0</formula>
    </cfRule>
    <cfRule type="cellIs" dxfId="408" priority="212" operator="lessThan">
      <formula>-105575</formula>
    </cfRule>
  </conditionalFormatting>
  <conditionalFormatting sqref="BA277:BA281">
    <cfRule type="cellIs" dxfId="407" priority="209" operator="lessThan">
      <formula>0</formula>
    </cfRule>
    <cfRule type="cellIs" dxfId="406" priority="210" operator="lessThan">
      <formula>-105575</formula>
    </cfRule>
  </conditionalFormatting>
  <conditionalFormatting sqref="BA283:BA286 BA288:BA292">
    <cfRule type="cellIs" dxfId="405" priority="207" operator="lessThan">
      <formula>0</formula>
    </cfRule>
    <cfRule type="cellIs" dxfId="404" priority="208" operator="lessThan">
      <formula>-105575</formula>
    </cfRule>
  </conditionalFormatting>
  <conditionalFormatting sqref="BA293:BA297">
    <cfRule type="cellIs" dxfId="403" priority="205" operator="lessThan">
      <formula>0</formula>
    </cfRule>
    <cfRule type="cellIs" dxfId="402" priority="206" operator="lessThan">
      <formula>-105575</formula>
    </cfRule>
  </conditionalFormatting>
  <conditionalFormatting sqref="BA298:BA302">
    <cfRule type="cellIs" dxfId="401" priority="203" operator="lessThan">
      <formula>0</formula>
    </cfRule>
    <cfRule type="cellIs" dxfId="400" priority="204" operator="lessThan">
      <formula>-105575</formula>
    </cfRule>
  </conditionalFormatting>
  <conditionalFormatting sqref="BA304:BA307 BA309:BA313">
    <cfRule type="cellIs" dxfId="399" priority="201" operator="lessThan">
      <formula>0</formula>
    </cfRule>
    <cfRule type="cellIs" dxfId="398" priority="202" operator="lessThan">
      <formula>-105575</formula>
    </cfRule>
  </conditionalFormatting>
  <conditionalFormatting sqref="BA314:BA318">
    <cfRule type="cellIs" dxfId="397" priority="199" operator="lessThan">
      <formula>0</formula>
    </cfRule>
    <cfRule type="cellIs" dxfId="396" priority="200" operator="lessThan">
      <formula>-105575</formula>
    </cfRule>
  </conditionalFormatting>
  <conditionalFormatting sqref="BA321:BA324 BA326:BA330">
    <cfRule type="cellIs" dxfId="395" priority="197" operator="lessThan">
      <formula>0</formula>
    </cfRule>
    <cfRule type="cellIs" dxfId="394" priority="198" operator="lessThan">
      <formula>-105575</formula>
    </cfRule>
  </conditionalFormatting>
  <conditionalFormatting sqref="BA332:BA335">
    <cfRule type="cellIs" dxfId="393" priority="195" operator="lessThan">
      <formula>0</formula>
    </cfRule>
    <cfRule type="cellIs" dxfId="392" priority="196" operator="lessThan">
      <formula>-105575</formula>
    </cfRule>
  </conditionalFormatting>
  <conditionalFormatting sqref="BA332:BA335 BA337:BA341">
    <cfRule type="cellIs" dxfId="391" priority="193" operator="lessThan">
      <formula>0</formula>
    </cfRule>
    <cfRule type="cellIs" dxfId="390" priority="194" operator="lessThan">
      <formula>-105575</formula>
    </cfRule>
  </conditionalFormatting>
  <conditionalFormatting sqref="BA342:BA346">
    <cfRule type="cellIs" dxfId="389" priority="191" operator="lessThan">
      <formula>0</formula>
    </cfRule>
    <cfRule type="cellIs" dxfId="388" priority="192" operator="lessThan">
      <formula>-105575</formula>
    </cfRule>
  </conditionalFormatting>
  <conditionalFormatting sqref="BA347:BA351">
    <cfRule type="cellIs" dxfId="387" priority="189" operator="lessThan">
      <formula>0</formula>
    </cfRule>
    <cfRule type="cellIs" dxfId="386" priority="190" operator="lessThan">
      <formula>-105575</formula>
    </cfRule>
  </conditionalFormatting>
  <conditionalFormatting sqref="BA352:BA356">
    <cfRule type="cellIs" dxfId="385" priority="187" operator="lessThan">
      <formula>0</formula>
    </cfRule>
    <cfRule type="cellIs" dxfId="384" priority="188" operator="lessThan">
      <formula>-105575</formula>
    </cfRule>
  </conditionalFormatting>
  <conditionalFormatting sqref="BA357:BA361">
    <cfRule type="cellIs" dxfId="383" priority="185" operator="lessThan">
      <formula>0</formula>
    </cfRule>
    <cfRule type="cellIs" dxfId="382" priority="186" operator="lessThan">
      <formula>-105575</formula>
    </cfRule>
  </conditionalFormatting>
  <conditionalFormatting sqref="BA363:BA366">
    <cfRule type="cellIs" dxfId="381" priority="183" operator="lessThan">
      <formula>0</formula>
    </cfRule>
    <cfRule type="cellIs" dxfId="380" priority="184" operator="lessThan">
      <formula>-105575</formula>
    </cfRule>
  </conditionalFormatting>
  <conditionalFormatting sqref="BA363:BA366">
    <cfRule type="cellIs" dxfId="379" priority="181" operator="lessThan">
      <formula>0</formula>
    </cfRule>
    <cfRule type="cellIs" dxfId="378" priority="182" operator="lessThan">
      <formula>-105575</formula>
    </cfRule>
  </conditionalFormatting>
  <conditionalFormatting sqref="BA369:BA372">
    <cfRule type="cellIs" dxfId="377" priority="179" operator="lessThan">
      <formula>0</formula>
    </cfRule>
    <cfRule type="cellIs" dxfId="376" priority="180" operator="lessThan">
      <formula>-105575</formula>
    </cfRule>
  </conditionalFormatting>
  <conditionalFormatting sqref="BA369:BA372 BA374:BA378">
    <cfRule type="cellIs" dxfId="375" priority="177" operator="lessThan">
      <formula>0</formula>
    </cfRule>
    <cfRule type="cellIs" dxfId="374" priority="178" operator="lessThan">
      <formula>-105575</formula>
    </cfRule>
  </conditionalFormatting>
  <conditionalFormatting sqref="BA379:BA383">
    <cfRule type="cellIs" dxfId="373" priority="175" operator="lessThan">
      <formula>0</formula>
    </cfRule>
    <cfRule type="cellIs" dxfId="372" priority="176" operator="lessThan">
      <formula>-105575</formula>
    </cfRule>
  </conditionalFormatting>
  <conditionalFormatting sqref="BA384:BA388">
    <cfRule type="cellIs" dxfId="371" priority="173" operator="lessThan">
      <formula>0</formula>
    </cfRule>
    <cfRule type="cellIs" dxfId="370" priority="174" operator="lessThan">
      <formula>-105575</formula>
    </cfRule>
  </conditionalFormatting>
  <conditionalFormatting sqref="BA390:BA393">
    <cfRule type="cellIs" dxfId="369" priority="171" operator="lessThan">
      <formula>0</formula>
    </cfRule>
    <cfRule type="cellIs" dxfId="368" priority="172" operator="lessThan">
      <formula>-105575</formula>
    </cfRule>
  </conditionalFormatting>
  <conditionalFormatting sqref="BA390:BA393 BA395:BA399">
    <cfRule type="cellIs" dxfId="367" priority="169" operator="lessThan">
      <formula>0</formula>
    </cfRule>
    <cfRule type="cellIs" dxfId="366" priority="170" operator="lessThan">
      <formula>-105575</formula>
    </cfRule>
  </conditionalFormatting>
  <conditionalFormatting sqref="BA400:BA404">
    <cfRule type="cellIs" dxfId="365" priority="167" operator="lessThan">
      <formula>0</formula>
    </cfRule>
    <cfRule type="cellIs" dxfId="364" priority="168" operator="lessThan">
      <formula>-105575</formula>
    </cfRule>
  </conditionalFormatting>
  <conditionalFormatting sqref="BA405:BA409">
    <cfRule type="cellIs" dxfId="363" priority="165" operator="lessThan">
      <formula>0</formula>
    </cfRule>
    <cfRule type="cellIs" dxfId="362" priority="166" operator="lessThan">
      <formula>-105575</formula>
    </cfRule>
  </conditionalFormatting>
  <conditionalFormatting sqref="BA411:BA414">
    <cfRule type="cellIs" dxfId="361" priority="163" operator="lessThan">
      <formula>0</formula>
    </cfRule>
    <cfRule type="cellIs" dxfId="360" priority="164" operator="lessThan">
      <formula>-105575</formula>
    </cfRule>
  </conditionalFormatting>
  <conditionalFormatting sqref="BA411:BA414 BA416:BA420">
    <cfRule type="cellIs" dxfId="359" priority="161" operator="lessThan">
      <formula>0</formula>
    </cfRule>
    <cfRule type="cellIs" dxfId="358" priority="162" operator="lessThan">
      <formula>-105575</formula>
    </cfRule>
  </conditionalFormatting>
  <conditionalFormatting sqref="BA421:BA425">
    <cfRule type="cellIs" dxfId="357" priority="159" operator="lessThan">
      <formula>0</formula>
    </cfRule>
    <cfRule type="cellIs" dxfId="356" priority="160" operator="lessThan">
      <formula>-105575</formula>
    </cfRule>
  </conditionalFormatting>
  <conditionalFormatting sqref="BA426:BA430">
    <cfRule type="cellIs" dxfId="355" priority="157" operator="lessThan">
      <formula>0</formula>
    </cfRule>
    <cfRule type="cellIs" dxfId="354" priority="158" operator="lessThan">
      <formula>-105575</formula>
    </cfRule>
  </conditionalFormatting>
  <conditionalFormatting sqref="BA432:BA435">
    <cfRule type="cellIs" dxfId="353" priority="155" operator="lessThan">
      <formula>0</formula>
    </cfRule>
    <cfRule type="cellIs" dxfId="352" priority="156" operator="lessThan">
      <formula>-105575</formula>
    </cfRule>
  </conditionalFormatting>
  <conditionalFormatting sqref="BA432:BA435 BA437:BA441">
    <cfRule type="cellIs" dxfId="351" priority="153" operator="lessThan">
      <formula>0</formula>
    </cfRule>
    <cfRule type="cellIs" dxfId="350" priority="154" operator="lessThan">
      <formula>-105575</formula>
    </cfRule>
  </conditionalFormatting>
  <conditionalFormatting sqref="BA442:BA446">
    <cfRule type="cellIs" dxfId="349" priority="151" operator="lessThan">
      <formula>0</formula>
    </cfRule>
    <cfRule type="cellIs" dxfId="348" priority="152" operator="lessThan">
      <formula>-105575</formula>
    </cfRule>
  </conditionalFormatting>
  <conditionalFormatting sqref="BA44:BA47 BA49 BA23:BA26 BA28:BA29 BA33:BA34 BA38:BA39 BA60:BA62 BA65:BA74 BA80 BA96:BA97 BA111:BA114 BA127:BA128 BA132:BA136 BA139:BA142 BA144:BA146 BA150:BA153 BA155:BA164 BA166:BA168 BA171:BA180 BA182:BA183 BA188:BA191 BA193:BA237 BA239:BA242 BA244:BA253 BA256:BA259 BA7:BA10 BA12:BA20 BA31 BA36 BA51:BA56 BA77:BA78 BA84:BA87 BA89:BA92 BA94 BA99:BA102 BA104:BA107 BA116:BA119 BA121:BA125 BA130 BA185">
    <cfRule type="cellIs" dxfId="347" priority="149" operator="lessThan">
      <formula>0</formula>
    </cfRule>
    <cfRule type="cellIs" dxfId="346" priority="150" operator="lessThan">
      <formula>-105575</formula>
    </cfRule>
  </conditionalFormatting>
  <conditionalFormatting sqref="BA262:BA265 BA267:BA271">
    <cfRule type="cellIs" dxfId="345" priority="147" operator="lessThan">
      <formula>0</formula>
    </cfRule>
    <cfRule type="cellIs" dxfId="344" priority="148" operator="lessThan">
      <formula>-105575</formula>
    </cfRule>
  </conditionalFormatting>
  <conditionalFormatting sqref="BA272:BA276">
    <cfRule type="cellIs" dxfId="343" priority="145" operator="lessThan">
      <formula>0</formula>
    </cfRule>
    <cfRule type="cellIs" dxfId="342" priority="146" operator="lessThan">
      <formula>-105575</formula>
    </cfRule>
  </conditionalFormatting>
  <conditionalFormatting sqref="BA277:BA281">
    <cfRule type="cellIs" dxfId="341" priority="143" operator="lessThan">
      <formula>0</formula>
    </cfRule>
    <cfRule type="cellIs" dxfId="340" priority="144" operator="lessThan">
      <formula>-105575</formula>
    </cfRule>
  </conditionalFormatting>
  <conditionalFormatting sqref="BA283:BA286 BA288:BA292">
    <cfRule type="cellIs" dxfId="339" priority="141" operator="lessThan">
      <formula>0</formula>
    </cfRule>
    <cfRule type="cellIs" dxfId="338" priority="142" operator="lessThan">
      <formula>-105575</formula>
    </cfRule>
  </conditionalFormatting>
  <conditionalFormatting sqref="BA293:BA297">
    <cfRule type="cellIs" dxfId="337" priority="139" operator="lessThan">
      <formula>0</formula>
    </cfRule>
    <cfRule type="cellIs" dxfId="336" priority="140" operator="lessThan">
      <formula>-105575</formula>
    </cfRule>
  </conditionalFormatting>
  <conditionalFormatting sqref="BA298:BA302">
    <cfRule type="cellIs" dxfId="335" priority="137" operator="lessThan">
      <formula>0</formula>
    </cfRule>
    <cfRule type="cellIs" dxfId="334" priority="138" operator="lessThan">
      <formula>-105575</formula>
    </cfRule>
  </conditionalFormatting>
  <conditionalFormatting sqref="BA304:BA307 BA309:BA313">
    <cfRule type="cellIs" dxfId="333" priority="135" operator="lessThan">
      <formula>0</formula>
    </cfRule>
    <cfRule type="cellIs" dxfId="332" priority="136" operator="lessThan">
      <formula>-105575</formula>
    </cfRule>
  </conditionalFormatting>
  <conditionalFormatting sqref="BA314:BA318">
    <cfRule type="cellIs" dxfId="331" priority="133" operator="lessThan">
      <formula>0</formula>
    </cfRule>
    <cfRule type="cellIs" dxfId="330" priority="134" operator="lessThan">
      <formula>-105575</formula>
    </cfRule>
  </conditionalFormatting>
  <conditionalFormatting sqref="BA321:BA324 BA326:BA330">
    <cfRule type="cellIs" dxfId="329" priority="131" operator="lessThan">
      <formula>0</formula>
    </cfRule>
    <cfRule type="cellIs" dxfId="328" priority="132" operator="lessThan">
      <formula>-105575</formula>
    </cfRule>
  </conditionalFormatting>
  <conditionalFormatting sqref="BA332:BA335">
    <cfRule type="cellIs" dxfId="327" priority="129" operator="lessThan">
      <formula>0</formula>
    </cfRule>
    <cfRule type="cellIs" dxfId="326" priority="130" operator="lessThan">
      <formula>-105575</formula>
    </cfRule>
  </conditionalFormatting>
  <conditionalFormatting sqref="BA332:BA335 BA337:BA341">
    <cfRule type="cellIs" dxfId="325" priority="127" operator="lessThan">
      <formula>0</formula>
    </cfRule>
    <cfRule type="cellIs" dxfId="324" priority="128" operator="lessThan">
      <formula>-105575</formula>
    </cfRule>
  </conditionalFormatting>
  <conditionalFormatting sqref="BA342:BA346">
    <cfRule type="cellIs" dxfId="323" priority="125" operator="lessThan">
      <formula>0</formula>
    </cfRule>
    <cfRule type="cellIs" dxfId="322" priority="126" operator="lessThan">
      <formula>-105575</formula>
    </cfRule>
  </conditionalFormatting>
  <conditionalFormatting sqref="BA347:BA351">
    <cfRule type="cellIs" dxfId="321" priority="123" operator="lessThan">
      <formula>0</formula>
    </cfRule>
    <cfRule type="cellIs" dxfId="320" priority="124" operator="lessThan">
      <formula>-105575</formula>
    </cfRule>
  </conditionalFormatting>
  <conditionalFormatting sqref="BA352:BA356">
    <cfRule type="cellIs" dxfId="319" priority="121" operator="lessThan">
      <formula>0</formula>
    </cfRule>
    <cfRule type="cellIs" dxfId="318" priority="122" operator="lessThan">
      <formula>-105575</formula>
    </cfRule>
  </conditionalFormatting>
  <conditionalFormatting sqref="BA357:BA361">
    <cfRule type="cellIs" dxfId="317" priority="119" operator="lessThan">
      <formula>0</formula>
    </cfRule>
    <cfRule type="cellIs" dxfId="316" priority="120" operator="lessThan">
      <formula>-105575</formula>
    </cfRule>
  </conditionalFormatting>
  <conditionalFormatting sqref="BA363:BA366">
    <cfRule type="cellIs" dxfId="315" priority="117" operator="lessThan">
      <formula>0</formula>
    </cfRule>
    <cfRule type="cellIs" dxfId="314" priority="118" operator="lessThan">
      <formula>-105575</formula>
    </cfRule>
  </conditionalFormatting>
  <conditionalFormatting sqref="BA363:BA366">
    <cfRule type="cellIs" dxfId="313" priority="115" operator="lessThan">
      <formula>0</formula>
    </cfRule>
    <cfRule type="cellIs" dxfId="312" priority="116" operator="lessThan">
      <formula>-105575</formula>
    </cfRule>
  </conditionalFormatting>
  <conditionalFormatting sqref="BA369:BA372">
    <cfRule type="cellIs" dxfId="311" priority="113" operator="lessThan">
      <formula>0</formula>
    </cfRule>
    <cfRule type="cellIs" dxfId="310" priority="114" operator="lessThan">
      <formula>-105575</formula>
    </cfRule>
  </conditionalFormatting>
  <conditionalFormatting sqref="BA369:BA372 BA374:BA378">
    <cfRule type="cellIs" dxfId="309" priority="111" operator="lessThan">
      <formula>0</formula>
    </cfRule>
    <cfRule type="cellIs" dxfId="308" priority="112" operator="lessThan">
      <formula>-105575</formula>
    </cfRule>
  </conditionalFormatting>
  <conditionalFormatting sqref="BA379:BA383">
    <cfRule type="cellIs" dxfId="307" priority="109" operator="lessThan">
      <formula>0</formula>
    </cfRule>
    <cfRule type="cellIs" dxfId="306" priority="110" operator="lessThan">
      <formula>-105575</formula>
    </cfRule>
  </conditionalFormatting>
  <conditionalFormatting sqref="BA384:BA388">
    <cfRule type="cellIs" dxfId="305" priority="107" operator="lessThan">
      <formula>0</formula>
    </cfRule>
    <cfRule type="cellIs" dxfId="304" priority="108" operator="lessThan">
      <formula>-105575</formula>
    </cfRule>
  </conditionalFormatting>
  <conditionalFormatting sqref="BA390:BA393">
    <cfRule type="cellIs" dxfId="303" priority="105" operator="lessThan">
      <formula>0</formula>
    </cfRule>
    <cfRule type="cellIs" dxfId="302" priority="106" operator="lessThan">
      <formula>-105575</formula>
    </cfRule>
  </conditionalFormatting>
  <conditionalFormatting sqref="BA390:BA393 BA395:BA399">
    <cfRule type="cellIs" dxfId="301" priority="103" operator="lessThan">
      <formula>0</formula>
    </cfRule>
    <cfRule type="cellIs" dxfId="300" priority="104" operator="lessThan">
      <formula>-105575</formula>
    </cfRule>
  </conditionalFormatting>
  <conditionalFormatting sqref="BA400:BA404">
    <cfRule type="cellIs" dxfId="299" priority="101" operator="lessThan">
      <formula>0</formula>
    </cfRule>
    <cfRule type="cellIs" dxfId="298" priority="102" operator="lessThan">
      <formula>-105575</formula>
    </cfRule>
  </conditionalFormatting>
  <conditionalFormatting sqref="BA405:BA409">
    <cfRule type="cellIs" dxfId="297" priority="99" operator="lessThan">
      <formula>0</formula>
    </cfRule>
    <cfRule type="cellIs" dxfId="296" priority="100" operator="lessThan">
      <formula>-105575</formula>
    </cfRule>
  </conditionalFormatting>
  <conditionalFormatting sqref="BA411:BA414">
    <cfRule type="cellIs" dxfId="295" priority="97" operator="lessThan">
      <formula>0</formula>
    </cfRule>
    <cfRule type="cellIs" dxfId="294" priority="98" operator="lessThan">
      <formula>-105575</formula>
    </cfRule>
  </conditionalFormatting>
  <conditionalFormatting sqref="BA411:BA414 BA416:BA420">
    <cfRule type="cellIs" dxfId="293" priority="95" operator="lessThan">
      <formula>0</formula>
    </cfRule>
    <cfRule type="cellIs" dxfId="292" priority="96" operator="lessThan">
      <formula>-105575</formula>
    </cfRule>
  </conditionalFormatting>
  <conditionalFormatting sqref="BA421:BA425">
    <cfRule type="cellIs" dxfId="291" priority="93" operator="lessThan">
      <formula>0</formula>
    </cfRule>
    <cfRule type="cellIs" dxfId="290" priority="94" operator="lessThan">
      <formula>-105575</formula>
    </cfRule>
  </conditionalFormatting>
  <conditionalFormatting sqref="BA426:BA430">
    <cfRule type="cellIs" dxfId="289" priority="91" operator="lessThan">
      <formula>0</formula>
    </cfRule>
    <cfRule type="cellIs" dxfId="288" priority="92" operator="lessThan">
      <formula>-105575</formula>
    </cfRule>
  </conditionalFormatting>
  <conditionalFormatting sqref="BA432:BA435">
    <cfRule type="cellIs" dxfId="287" priority="89" operator="lessThan">
      <formula>0</formula>
    </cfRule>
    <cfRule type="cellIs" dxfId="286" priority="90" operator="lessThan">
      <formula>-105575</formula>
    </cfRule>
  </conditionalFormatting>
  <conditionalFormatting sqref="BA432:BA435 BA437:BA441">
    <cfRule type="cellIs" dxfId="285" priority="87" operator="lessThan">
      <formula>0</formula>
    </cfRule>
    <cfRule type="cellIs" dxfId="284" priority="88" operator="lessThan">
      <formula>-105575</formula>
    </cfRule>
  </conditionalFormatting>
  <conditionalFormatting sqref="BA442:BA446">
    <cfRule type="cellIs" dxfId="283" priority="85" operator="lessThan">
      <formula>0</formula>
    </cfRule>
    <cfRule type="cellIs" dxfId="282" priority="86" operator="lessThan">
      <formula>-105575</formula>
    </cfRule>
  </conditionalFormatting>
  <conditionalFormatting sqref="BA74 BA79:BA80 BA125:BA128 BA141:BA144 BA146 BA153:BA156 BA158:BA162 BA164:BA167 BA171:BA178 BA180:BA183 BA185:BA194 BA196:BA199 BA202:BA205 BA207:BA251 BA253:BA256 BA258:BA267 BA270:BA273 BA276:BA279 BA281:BA295 BA297:BA300 BA302:BA316 BA323:BA332 BA335:BA338 BA340:BA344 BA346:BA349 BA351:BA375 BA377:BA380 BA393:BA402 BA404:BA407 BA409:BA423 BA430:BA444 BA446:BA449 BA451:BA460 BB189:BB192 BB194:BB198 BB201:BB204 BB206:BB210 BB212:BB215 BB217:BB226 BB228:BB231 BB233:BB242 BB244:BB247 BB250:BB253 BB255:BB299 BB301:BB304 BB306:BB315 BA318:BB321 BB185 BB187 BB324:BB327 BB329:BB343 BB345:BB348 BB350:BB364 BB366:BB369 BB371:BB380 BA383:BB386 BA388:BB392 BB394:BB397 BB399:BB423 BA425:BB428 BB431:BB434 BB436:BB450 BB452:BB455 BB457:BB471 BB473:BB476 BB478:BB492 BB494:BB497 BB499:BB508 BA64:BA72 BA53:BA56 BA36:BA38 BA31:BA32 BA51 BA77 BA116:BB119 BA121:BA123 BA130:BA139 BA150 BA7:BB10 BA12:BB29 BB31:BB34 BB36:BB39 BA42:BB49 BB51:BB56 BA59:BB62 BB64:BB74 BB77:BB80 BA84:BB87 BA89:BB92 BA94:BB97 BA99:BB102 BA104:BB107 BA110:BB114 BB121:BB128 BB130:BB146 BB150:BB168 BB171:BB183">
    <cfRule type="cellIs" dxfId="281" priority="83" operator="lessThan">
      <formula>0</formula>
    </cfRule>
    <cfRule type="cellIs" dxfId="280" priority="84" operator="lessThan">
      <formula>-105575</formula>
    </cfRule>
  </conditionalFormatting>
  <conditionalFormatting sqref="BA44:BA47 BA49 BA23:BA26 BA28:BA29 BA33:BA34 BA38:BA39 BA60:BA62 BA65:BA74 BA80 BA96:BA97 BA111:BA114 BA127:BA128 BA132:BA136 BA139:BA142 BA144:BA146 BA150:BA153 BA155:BA164 BA166:BA168 BA171:BA180 BA182:BA183 BA188:BA191 BA193:BA237 BA239:BA242 BA244:BA253 BA256:BA259 BA7:BA10 BA12:BA20 BA31 BA36 BA51:BA56 BA77:BA78 BA84:BA87 BA89:BA92 BA94 BA99:BA102 BA104:BA107 BA116:BA119 BA121:BA125 BA130 BA185">
    <cfRule type="cellIs" dxfId="279" priority="81" operator="lessThan">
      <formula>0</formula>
    </cfRule>
    <cfRule type="cellIs" dxfId="278" priority="82" operator="lessThan">
      <formula>-105575</formula>
    </cfRule>
  </conditionalFormatting>
  <conditionalFormatting sqref="BA262:BA265 BA267:BA271">
    <cfRule type="cellIs" dxfId="277" priority="79" operator="lessThan">
      <formula>0</formula>
    </cfRule>
    <cfRule type="cellIs" dxfId="276" priority="80" operator="lessThan">
      <formula>-105575</formula>
    </cfRule>
  </conditionalFormatting>
  <conditionalFormatting sqref="BA272:BA276">
    <cfRule type="cellIs" dxfId="275" priority="77" operator="lessThan">
      <formula>0</formula>
    </cfRule>
    <cfRule type="cellIs" dxfId="274" priority="78" operator="lessThan">
      <formula>-105575</formula>
    </cfRule>
  </conditionalFormatting>
  <conditionalFormatting sqref="BA277:BA281">
    <cfRule type="cellIs" dxfId="273" priority="75" operator="lessThan">
      <formula>0</formula>
    </cfRule>
    <cfRule type="cellIs" dxfId="272" priority="76" operator="lessThan">
      <formula>-105575</formula>
    </cfRule>
  </conditionalFormatting>
  <conditionalFormatting sqref="BA283:BA286 BA288:BA292">
    <cfRule type="cellIs" dxfId="271" priority="73" operator="lessThan">
      <formula>0</formula>
    </cfRule>
    <cfRule type="cellIs" dxfId="270" priority="74" operator="lessThan">
      <formula>-105575</formula>
    </cfRule>
  </conditionalFormatting>
  <conditionalFormatting sqref="BA293:BA297">
    <cfRule type="cellIs" dxfId="269" priority="71" operator="lessThan">
      <formula>0</formula>
    </cfRule>
    <cfRule type="cellIs" dxfId="268" priority="72" operator="lessThan">
      <formula>-105575</formula>
    </cfRule>
  </conditionalFormatting>
  <conditionalFormatting sqref="BA298:BA302">
    <cfRule type="cellIs" dxfId="267" priority="69" operator="lessThan">
      <formula>0</formula>
    </cfRule>
    <cfRule type="cellIs" dxfId="266" priority="70" operator="lessThan">
      <formula>-105575</formula>
    </cfRule>
  </conditionalFormatting>
  <conditionalFormatting sqref="BA304:BA307 BA309:BA313">
    <cfRule type="cellIs" dxfId="265" priority="67" operator="lessThan">
      <formula>0</formula>
    </cfRule>
    <cfRule type="cellIs" dxfId="264" priority="68" operator="lessThan">
      <formula>-105575</formula>
    </cfRule>
  </conditionalFormatting>
  <conditionalFormatting sqref="BA314:BA318">
    <cfRule type="cellIs" dxfId="263" priority="65" operator="lessThan">
      <formula>0</formula>
    </cfRule>
    <cfRule type="cellIs" dxfId="262" priority="66" operator="lessThan">
      <formula>-105575</formula>
    </cfRule>
  </conditionalFormatting>
  <conditionalFormatting sqref="BA321:BA324 BA326:BA330">
    <cfRule type="cellIs" dxfId="261" priority="63" operator="lessThan">
      <formula>0</formula>
    </cfRule>
    <cfRule type="cellIs" dxfId="260" priority="64" operator="lessThan">
      <formula>-105575</formula>
    </cfRule>
  </conditionalFormatting>
  <conditionalFormatting sqref="BA332:BA335">
    <cfRule type="cellIs" dxfId="259" priority="61" operator="lessThan">
      <formula>0</formula>
    </cfRule>
    <cfRule type="cellIs" dxfId="258" priority="62" operator="lessThan">
      <formula>-105575</formula>
    </cfRule>
  </conditionalFormatting>
  <conditionalFormatting sqref="BA332:BA335 BA337:BA341">
    <cfRule type="cellIs" dxfId="257" priority="59" operator="lessThan">
      <formula>0</formula>
    </cfRule>
    <cfRule type="cellIs" dxfId="256" priority="60" operator="lessThan">
      <formula>-105575</formula>
    </cfRule>
  </conditionalFormatting>
  <conditionalFormatting sqref="BA342:BA346">
    <cfRule type="cellIs" dxfId="255" priority="57" operator="lessThan">
      <formula>0</formula>
    </cfRule>
    <cfRule type="cellIs" dxfId="254" priority="58" operator="lessThan">
      <formula>-105575</formula>
    </cfRule>
  </conditionalFormatting>
  <conditionalFormatting sqref="BA347:BA351">
    <cfRule type="cellIs" dxfId="253" priority="55" operator="lessThan">
      <formula>0</formula>
    </cfRule>
    <cfRule type="cellIs" dxfId="252" priority="56" operator="lessThan">
      <formula>-105575</formula>
    </cfRule>
  </conditionalFormatting>
  <conditionalFormatting sqref="BA352:BA356">
    <cfRule type="cellIs" dxfId="251" priority="53" operator="lessThan">
      <formula>0</formula>
    </cfRule>
    <cfRule type="cellIs" dxfId="250" priority="54" operator="lessThan">
      <formula>-105575</formula>
    </cfRule>
  </conditionalFormatting>
  <conditionalFormatting sqref="BA357:BA361">
    <cfRule type="cellIs" dxfId="249" priority="51" operator="lessThan">
      <formula>0</formula>
    </cfRule>
    <cfRule type="cellIs" dxfId="248" priority="52" operator="lessThan">
      <formula>-105575</formula>
    </cfRule>
  </conditionalFormatting>
  <conditionalFormatting sqref="BA363:BA366">
    <cfRule type="cellIs" dxfId="247" priority="49" operator="lessThan">
      <formula>0</formula>
    </cfRule>
    <cfRule type="cellIs" dxfId="246" priority="50" operator="lessThan">
      <formula>-105575</formula>
    </cfRule>
  </conditionalFormatting>
  <conditionalFormatting sqref="BA363:BA366">
    <cfRule type="cellIs" dxfId="245" priority="47" operator="lessThan">
      <formula>0</formula>
    </cfRule>
    <cfRule type="cellIs" dxfId="244" priority="48" operator="lessThan">
      <formula>-105575</formula>
    </cfRule>
  </conditionalFormatting>
  <conditionalFormatting sqref="BA369:BA372">
    <cfRule type="cellIs" dxfId="243" priority="45" operator="lessThan">
      <formula>0</formula>
    </cfRule>
    <cfRule type="cellIs" dxfId="242" priority="46" operator="lessThan">
      <formula>-105575</formula>
    </cfRule>
  </conditionalFormatting>
  <conditionalFormatting sqref="BA369:BA372 BA374:BA378">
    <cfRule type="cellIs" dxfId="241" priority="43" operator="lessThan">
      <formula>0</formula>
    </cfRule>
    <cfRule type="cellIs" dxfId="240" priority="44" operator="lessThan">
      <formula>-105575</formula>
    </cfRule>
  </conditionalFormatting>
  <conditionalFormatting sqref="BA379:BA383">
    <cfRule type="cellIs" dxfId="239" priority="41" operator="lessThan">
      <formula>0</formula>
    </cfRule>
    <cfRule type="cellIs" dxfId="238" priority="42" operator="lessThan">
      <formula>-105575</formula>
    </cfRule>
  </conditionalFormatting>
  <conditionalFormatting sqref="BA384:BA388">
    <cfRule type="cellIs" dxfId="237" priority="39" operator="lessThan">
      <formula>0</formula>
    </cfRule>
    <cfRule type="cellIs" dxfId="236" priority="40" operator="lessThan">
      <formula>-105575</formula>
    </cfRule>
  </conditionalFormatting>
  <conditionalFormatting sqref="BA390:BA393">
    <cfRule type="cellIs" dxfId="235" priority="37" operator="lessThan">
      <formula>0</formula>
    </cfRule>
    <cfRule type="cellIs" dxfId="234" priority="38" operator="lessThan">
      <formula>-105575</formula>
    </cfRule>
  </conditionalFormatting>
  <conditionalFormatting sqref="BA390:BA393 BA395:BA399">
    <cfRule type="cellIs" dxfId="233" priority="35" operator="lessThan">
      <formula>0</formula>
    </cfRule>
    <cfRule type="cellIs" dxfId="232" priority="36" operator="lessThan">
      <formula>-105575</formula>
    </cfRule>
  </conditionalFormatting>
  <conditionalFormatting sqref="BA400:BA404">
    <cfRule type="cellIs" dxfId="231" priority="33" operator="lessThan">
      <formula>0</formula>
    </cfRule>
    <cfRule type="cellIs" dxfId="230" priority="34" operator="lessThan">
      <formula>-105575</formula>
    </cfRule>
  </conditionalFormatting>
  <conditionalFormatting sqref="BA405:BA409">
    <cfRule type="cellIs" dxfId="229" priority="31" operator="lessThan">
      <formula>0</formula>
    </cfRule>
    <cfRule type="cellIs" dxfId="228" priority="32" operator="lessThan">
      <formula>-105575</formula>
    </cfRule>
  </conditionalFormatting>
  <conditionalFormatting sqref="BA411:BA414">
    <cfRule type="cellIs" dxfId="227" priority="29" operator="lessThan">
      <formula>0</formula>
    </cfRule>
    <cfRule type="cellIs" dxfId="226" priority="30" operator="lessThan">
      <formula>-105575</formula>
    </cfRule>
  </conditionalFormatting>
  <conditionalFormatting sqref="BA411:BA414 BA416:BA420">
    <cfRule type="cellIs" dxfId="225" priority="27" operator="lessThan">
      <formula>0</formula>
    </cfRule>
    <cfRule type="cellIs" dxfId="224" priority="28" operator="lessThan">
      <formula>-105575</formula>
    </cfRule>
  </conditionalFormatting>
  <conditionalFormatting sqref="BA421:BA425">
    <cfRule type="cellIs" dxfId="223" priority="25" operator="lessThan">
      <formula>0</formula>
    </cfRule>
    <cfRule type="cellIs" dxfId="222" priority="26" operator="lessThan">
      <formula>-105575</formula>
    </cfRule>
  </conditionalFormatting>
  <conditionalFormatting sqref="BA426:BA430">
    <cfRule type="cellIs" dxfId="221" priority="23" operator="lessThan">
      <formula>0</formula>
    </cfRule>
    <cfRule type="cellIs" dxfId="220" priority="24" operator="lessThan">
      <formula>-105575</formula>
    </cfRule>
  </conditionalFormatting>
  <conditionalFormatting sqref="BA432:BA435">
    <cfRule type="cellIs" dxfId="219" priority="21" operator="lessThan">
      <formula>0</formula>
    </cfRule>
    <cfRule type="cellIs" dxfId="218" priority="22" operator="lessThan">
      <formula>-105575</formula>
    </cfRule>
  </conditionalFormatting>
  <conditionalFormatting sqref="BA432:BA435 BA437:BA441">
    <cfRule type="cellIs" dxfId="217" priority="19" operator="lessThan">
      <formula>0</formula>
    </cfRule>
    <cfRule type="cellIs" dxfId="216" priority="20" operator="lessThan">
      <formula>-105575</formula>
    </cfRule>
  </conditionalFormatting>
  <conditionalFormatting sqref="BA442:BA446">
    <cfRule type="cellIs" dxfId="215" priority="17" operator="lessThan">
      <formula>0</formula>
    </cfRule>
    <cfRule type="cellIs" dxfId="214" priority="18" operator="lessThan">
      <formula>-105575</formula>
    </cfRule>
  </conditionalFormatting>
  <conditionalFormatting sqref="BA74 BA79:BA80 BA125:BA128 BA141:BA144 BA146 BA153:BA156 BA158:BA162 BA164:BA167 BA171:BA178 BA180:BA183 BA185:BA194 BA196:BA199 BA202:BA205 BA207:BA251 BA253:BA256 BA258:BA267 BA270:BA273 BA276:BA279 BA281:BA295 BA297:BA300 BA302:BA316 BA323:BA332 BA335:BA338 BA340:BA344 BA346:BA349 BA351:BA375 BA377:BA380 BA393:BA402 BA404:BA407 BA409:BA423 BA430:BA444 BA446:BA449 BA451:BA460 BB189:BB192 BB194:BB198 BB201:BB204 BB206:BB210 BB212:BB215 BB217:BB226 BB228:BB231 BB233:BB242 BB244:BB247 BB250:BB253 BB255:BB299 BB301:BB304 BB306:BB315 BA318:BB321 BB185 BB187 BB324:BB327 BB329:BB343 BB345:BB348 BB350:BB364 BB366:BB369 BB371:BB380 BA383:BB386 BA388:BB392 BB394:BB397 BB399:BB423 BA425:BB428 BB431:BB434 BB436:BB450 BB452:BB455 BB457:BB471 BB473:BB476 BB478:BB492 BB494:BB497 BB499:BB508 BA64:BA72 BA53:BA56 BA36:BA38 BA31:BA32 BA51 BA77 BA121:BA123 BA130:BA139 BA150 BA7:BB10 BA12:BB29 BB31:BB34 BB36:BB39 BA42:BB49 BB51:BB56 BA59:BB62 BB64:BB74 BB77:BB80 BA84:BB87 BA89:BB92 BA94:BB97 BA99:BB102 BA104:BB107 BA110:BB114 BA116:BB119 BB121:BB128 BB130:BB146 BB150:BB168 BB171:BB183">
    <cfRule type="cellIs" dxfId="213" priority="15" operator="lessThan">
      <formula>0</formula>
    </cfRule>
    <cfRule type="cellIs" dxfId="212" priority="16" operator="lessThan">
      <formula>-105575</formula>
    </cfRule>
  </conditionalFormatting>
  <conditionalFormatting sqref="BB30">
    <cfRule type="cellIs" dxfId="211" priority="13" operator="lessThan">
      <formula>0</formula>
    </cfRule>
    <cfRule type="cellIs" dxfId="210" priority="14" operator="lessThan">
      <formula>-105575</formula>
    </cfRule>
  </conditionalFormatting>
  <conditionalFormatting sqref="BA65">
    <cfRule type="cellIs" dxfId="209" priority="11" operator="lessThan">
      <formula>0</formula>
    </cfRule>
    <cfRule type="cellIs" dxfId="208" priority="12" operator="lessThan">
      <formula>-105575</formula>
    </cfRule>
  </conditionalFormatting>
  <conditionalFormatting sqref="BA65">
    <cfRule type="cellIs" dxfId="207" priority="9" operator="lessThan">
      <formula>0</formula>
    </cfRule>
    <cfRule type="cellIs" dxfId="206" priority="10" operator="lessThan">
      <formula>-105575</formula>
    </cfRule>
  </conditionalFormatting>
  <conditionalFormatting sqref="BA65">
    <cfRule type="cellIs" dxfId="205" priority="7" operator="lessThan">
      <formula>0</formula>
    </cfRule>
    <cfRule type="cellIs" dxfId="204" priority="8" operator="lessThan">
      <formula>-105575</formula>
    </cfRule>
  </conditionalFormatting>
  <conditionalFormatting sqref="BA65:BB65">
    <cfRule type="cellIs" dxfId="203" priority="5" operator="lessThan">
      <formula>0</formula>
    </cfRule>
    <cfRule type="cellIs" dxfId="202" priority="6" operator="lessThan">
      <formula>-105575</formula>
    </cfRule>
  </conditionalFormatting>
  <conditionalFormatting sqref="BA65">
    <cfRule type="cellIs" dxfId="201" priority="3" operator="lessThan">
      <formula>0</formula>
    </cfRule>
    <cfRule type="cellIs" dxfId="200" priority="4" operator="lessThan">
      <formula>-105575</formula>
    </cfRule>
  </conditionalFormatting>
  <conditionalFormatting sqref="BA65:BB65">
    <cfRule type="cellIs" dxfId="199" priority="1" operator="lessThan">
      <formula>0</formula>
    </cfRule>
    <cfRule type="cellIs" dxfId="198" priority="2" operator="lessThan">
      <formula>-105575</formula>
    </cfRule>
  </conditionalFormatting>
  <pageMargins left="0.7" right="0.7" top="0.75" bottom="0.75" header="0.3" footer="0.3"/>
  <pageSetup scale="41" fitToWidth="16" orientation="landscape" horizontalDpi="4294967292" r:id="rId1"/>
  <headerFooter>
    <oddHeader xml:space="preserve">&amp;L&amp;"-,Bold"&amp;12Incremental Costs </oddHeader>
    <oddFooter>&amp;CPage &amp;P of &amp;N</oddFooter>
  </headerFooter>
  <colBreaks count="1" manualBreakCount="1">
    <brk id="29"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'1. Standard_Cost'!$B$4:$B$10</xm:f>
          </x14:formula1>
          <xm:sqref>I7:I10 I31 I12:I15 I23:I26 I17:I20 I28:I29 I33:I34 I36</xm:sqref>
        </x14:dataValidation>
      </x14:dataValidations>
    </ext>
  </extLst>
</worksheet>
</file>

<file path=xl/worksheets/sheet9.xml><?xml version="1.0" encoding="utf-8"?>
<worksheet xmlns="http://schemas.openxmlformats.org/spreadsheetml/2006/main" xmlns:r="http://schemas.openxmlformats.org/officeDocument/2006/relationships">
  <dimension ref="A1:BA446"/>
  <sheetViews>
    <sheetView zoomScale="110" zoomScaleNormal="110" workbookViewId="0">
      <pane xSplit="7" ySplit="4" topLeftCell="H86" activePane="bottomRight" state="frozen"/>
      <selection pane="topRight" activeCell="H1" sqref="H1"/>
      <selection pane="bottomLeft" activeCell="A5" sqref="A5"/>
      <selection pane="bottomRight" sqref="A1:XFD1048576"/>
    </sheetView>
  </sheetViews>
  <sheetFormatPr defaultColWidth="8.88671875" defaultRowHeight="13.8" outlineLevelRow="2" outlineLevelCol="2"/>
  <cols>
    <col min="1" max="1" width="3.6640625" style="2" bestFit="1" customWidth="1"/>
    <col min="2" max="2" width="2.44140625" style="2" customWidth="1"/>
    <col min="3" max="3" width="2.44140625" style="33" customWidth="1"/>
    <col min="4" max="4" width="16.109375" style="33" bestFit="1" customWidth="1"/>
    <col min="5" max="5" width="50.33203125" style="33" bestFit="1" customWidth="1" outlineLevel="1"/>
    <col min="6" max="6" width="8.5546875" style="33" bestFit="1" customWidth="1" outlineLevel="1"/>
    <col min="7" max="7" width="10.6640625" style="33" bestFit="1" customWidth="1" outlineLevel="1"/>
    <col min="8" max="8" width="26" style="6" bestFit="1" customWidth="1" outlineLevel="2"/>
    <col min="9" max="9" width="7.88671875" style="6" customWidth="1" outlineLevel="2"/>
    <col min="10" max="10" width="7" style="6" bestFit="1" customWidth="1" outlineLevel="2"/>
    <col min="11" max="11" width="7.5546875" style="6" bestFit="1" customWidth="1" outlineLevel="2"/>
    <col min="12" max="12" width="10.5546875" style="6" bestFit="1" customWidth="1" outlineLevel="1"/>
    <col min="13" max="13" width="11.6640625" style="6" customWidth="1" outlineLevel="1"/>
    <col min="14" max="14" width="7.44140625" style="6" bestFit="1" customWidth="1" outlineLevel="2"/>
    <col min="15" max="15" width="5.109375" style="6" bestFit="1" customWidth="1" outlineLevel="2"/>
    <col min="16" max="16" width="6.88671875" style="6" customWidth="1" outlineLevel="2"/>
    <col min="17" max="17" width="7.33203125" style="6" bestFit="1" customWidth="1" outlineLevel="2"/>
    <col min="18" max="19" width="10.44140625" style="6" bestFit="1" customWidth="1" outlineLevel="2"/>
    <col min="20" max="20" width="11.6640625" style="6" bestFit="1" customWidth="1" outlineLevel="2"/>
    <col min="21" max="21" width="9.33203125" style="6" bestFit="1" customWidth="1" outlineLevel="2"/>
    <col min="22" max="22" width="5.5546875" style="6" bestFit="1" customWidth="1" outlineLevel="2"/>
    <col min="23" max="23" width="5.88671875" style="6" bestFit="1" customWidth="1" outlineLevel="2"/>
    <col min="24" max="24" width="7.33203125" style="6" customWidth="1" outlineLevel="2"/>
    <col min="25" max="25" width="11" style="6" bestFit="1" customWidth="1" outlineLevel="1"/>
    <col min="26" max="27" width="7.33203125" style="6" bestFit="1" customWidth="1" outlineLevel="2"/>
    <col min="28" max="28" width="9.44140625" style="6" bestFit="1" customWidth="1" outlineLevel="1"/>
    <col min="29" max="29" width="10" style="6" customWidth="1" outlineLevel="1"/>
    <col min="30" max="30" width="13.109375" style="6" bestFit="1" customWidth="1" outlineLevel="2"/>
    <col min="31" max="31" width="12" style="6" bestFit="1" customWidth="1" outlineLevel="2"/>
    <col min="32" max="32" width="11.5546875" style="6" bestFit="1" customWidth="1" outlineLevel="1"/>
    <col min="33" max="33" width="6.44140625" style="6" bestFit="1" customWidth="1" outlineLevel="2"/>
    <col min="34" max="34" width="5.88671875" style="6" bestFit="1" customWidth="1" outlineLevel="2"/>
    <col min="35" max="35" width="6.5546875" style="6" customWidth="1" outlineLevel="2"/>
    <col min="36" max="36" width="8.5546875" style="6" customWidth="1" outlineLevel="2"/>
    <col min="37" max="37" width="8.109375" style="6" bestFit="1" customWidth="1" outlineLevel="2"/>
    <col min="38" max="38" width="7.6640625" style="6" bestFit="1" customWidth="1" outlineLevel="2"/>
    <col min="39" max="39" width="11.6640625" style="6" customWidth="1" outlineLevel="1"/>
    <col min="40" max="40" width="10" style="6" customWidth="1" outlineLevel="1"/>
    <col min="41" max="41" width="8" style="6" bestFit="1" customWidth="1" outlineLevel="2"/>
    <col min="42" max="42" width="2.6640625" style="6" customWidth="1"/>
    <col min="43" max="43" width="12.6640625" style="6" customWidth="1"/>
    <col min="44" max="44" width="9.88671875" style="6" customWidth="1"/>
    <col min="45" max="45" width="8.5546875" style="6" customWidth="1"/>
    <col min="46" max="46" width="11.6640625" style="6" bestFit="1" customWidth="1"/>
    <col min="47" max="47" width="10.33203125" style="4" customWidth="1"/>
    <col min="48" max="48" width="8.5546875" style="4" bestFit="1" customWidth="1"/>
    <col min="49" max="52" width="8.5546875" style="4" customWidth="1"/>
    <col min="53" max="53" width="9.33203125" style="4" bestFit="1" customWidth="1"/>
    <col min="54" max="16384" width="8.88671875" style="6"/>
  </cols>
  <sheetData>
    <row r="1" spans="1:53" s="2" customFormat="1" ht="12.75" customHeight="1">
      <c r="B1" s="223" t="s">
        <v>182</v>
      </c>
      <c r="C1" s="223"/>
      <c r="D1" s="223"/>
      <c r="E1" s="223"/>
      <c r="F1" s="223"/>
      <c r="G1" s="223"/>
      <c r="H1" s="223"/>
      <c r="I1" s="223"/>
      <c r="J1" s="223"/>
      <c r="K1" s="223"/>
      <c r="L1" s="223"/>
      <c r="M1" s="5"/>
      <c r="AU1" s="4"/>
      <c r="AV1" s="4"/>
      <c r="AW1" s="4"/>
      <c r="AX1" s="4"/>
      <c r="AY1" s="4"/>
      <c r="AZ1" s="4"/>
      <c r="BA1" s="4"/>
    </row>
    <row r="2" spans="1:53" ht="51" customHeight="1">
      <c r="A2" s="2" t="s">
        <v>62</v>
      </c>
      <c r="B2" s="242" t="s">
        <v>133</v>
      </c>
      <c r="C2" s="243"/>
      <c r="D2" s="243"/>
      <c r="E2" s="244"/>
      <c r="F2" s="174" t="s">
        <v>150</v>
      </c>
      <c r="G2" s="174" t="s">
        <v>151</v>
      </c>
      <c r="H2" s="66" t="s">
        <v>61</v>
      </c>
      <c r="I2" s="8" t="s">
        <v>0</v>
      </c>
      <c r="J2" s="8" t="s">
        <v>15</v>
      </c>
      <c r="K2" s="8" t="s">
        <v>16</v>
      </c>
      <c r="L2" s="9" t="s">
        <v>11</v>
      </c>
      <c r="M2" s="9" t="s">
        <v>91</v>
      </c>
      <c r="N2" s="8" t="s">
        <v>17</v>
      </c>
      <c r="O2" s="8" t="s">
        <v>7</v>
      </c>
      <c r="P2" s="8" t="s">
        <v>6</v>
      </c>
      <c r="Q2" s="8" t="s">
        <v>8</v>
      </c>
      <c r="R2" s="9" t="s">
        <v>64</v>
      </c>
      <c r="S2" s="9" t="s">
        <v>74</v>
      </c>
      <c r="T2" s="9" t="s">
        <v>73</v>
      </c>
      <c r="U2" s="9" t="s">
        <v>72</v>
      </c>
      <c r="V2" s="8" t="s">
        <v>18</v>
      </c>
      <c r="W2" s="8" t="s">
        <v>76</v>
      </c>
      <c r="X2" s="8" t="s">
        <v>6</v>
      </c>
      <c r="Y2" s="9" t="s">
        <v>80</v>
      </c>
      <c r="Z2" s="8" t="s">
        <v>10</v>
      </c>
      <c r="AA2" s="8" t="s">
        <v>9</v>
      </c>
      <c r="AB2" s="9" t="s">
        <v>79</v>
      </c>
      <c r="AC2" s="10" t="s">
        <v>19</v>
      </c>
      <c r="AD2" s="9" t="s">
        <v>88</v>
      </c>
      <c r="AE2" s="9" t="s">
        <v>24</v>
      </c>
      <c r="AF2" s="9" t="s">
        <v>89</v>
      </c>
      <c r="AG2" s="8" t="s">
        <v>21</v>
      </c>
      <c r="AH2" s="8" t="s">
        <v>22</v>
      </c>
      <c r="AI2" s="8" t="s">
        <v>23</v>
      </c>
      <c r="AJ2" s="8" t="s">
        <v>109</v>
      </c>
      <c r="AK2" s="8" t="s">
        <v>111</v>
      </c>
      <c r="AL2" s="8" t="s">
        <v>99</v>
      </c>
      <c r="AM2" s="9" t="s">
        <v>101</v>
      </c>
      <c r="AN2" s="9" t="s">
        <v>13</v>
      </c>
      <c r="AO2" s="8" t="s">
        <v>14</v>
      </c>
      <c r="AQ2" s="233" t="s">
        <v>184</v>
      </c>
      <c r="AR2" s="234"/>
      <c r="AS2" s="234"/>
      <c r="AT2" s="234"/>
      <c r="AU2" s="234"/>
      <c r="AV2" s="234"/>
      <c r="AW2" s="234"/>
      <c r="AX2" s="234"/>
      <c r="AY2" s="234"/>
      <c r="AZ2" s="234"/>
      <c r="BA2" s="235"/>
    </row>
    <row r="3" spans="1:53" s="11" customFormat="1" ht="76.5" customHeight="1">
      <c r="A3" s="7" t="s">
        <v>63</v>
      </c>
      <c r="B3" s="236" t="s">
        <v>134</v>
      </c>
      <c r="C3" s="237"/>
      <c r="D3" s="237"/>
      <c r="E3" s="238"/>
      <c r="F3" s="174" t="s">
        <v>152</v>
      </c>
      <c r="G3" s="174" t="s">
        <v>152</v>
      </c>
      <c r="H3" s="174" t="s">
        <v>46</v>
      </c>
      <c r="I3" s="8" t="s">
        <v>58</v>
      </c>
      <c r="J3" s="8" t="s">
        <v>59</v>
      </c>
      <c r="K3" s="8" t="s">
        <v>60</v>
      </c>
      <c r="L3" s="9" t="s">
        <v>130</v>
      </c>
      <c r="M3" s="9" t="s">
        <v>129</v>
      </c>
      <c r="N3" s="8" t="s">
        <v>82</v>
      </c>
      <c r="O3" s="8" t="s">
        <v>81</v>
      </c>
      <c r="P3" s="8" t="s">
        <v>83</v>
      </c>
      <c r="Q3" s="8" t="s">
        <v>84</v>
      </c>
      <c r="R3" s="9" t="s">
        <v>128</v>
      </c>
      <c r="S3" s="9" t="s">
        <v>127</v>
      </c>
      <c r="T3" s="9" t="s">
        <v>126</v>
      </c>
      <c r="U3" s="9" t="s">
        <v>125</v>
      </c>
      <c r="V3" s="8" t="s">
        <v>85</v>
      </c>
      <c r="W3" s="8" t="s">
        <v>86</v>
      </c>
      <c r="X3" s="8" t="s">
        <v>87</v>
      </c>
      <c r="Y3" s="9" t="s">
        <v>124</v>
      </c>
      <c r="Z3" s="8" t="s">
        <v>77</v>
      </c>
      <c r="AA3" s="8" t="s">
        <v>78</v>
      </c>
      <c r="AB3" s="9" t="s">
        <v>123</v>
      </c>
      <c r="AC3" s="10" t="s">
        <v>122</v>
      </c>
      <c r="AD3" s="9" t="s">
        <v>121</v>
      </c>
      <c r="AE3" s="9" t="s">
        <v>120</v>
      </c>
      <c r="AF3" s="9" t="s">
        <v>119</v>
      </c>
      <c r="AG3" s="8" t="s">
        <v>96</v>
      </c>
      <c r="AH3" s="8" t="s">
        <v>98</v>
      </c>
      <c r="AI3" s="8" t="s">
        <v>97</v>
      </c>
      <c r="AJ3" s="9" t="s">
        <v>110</v>
      </c>
      <c r="AK3" s="9" t="s">
        <v>112</v>
      </c>
      <c r="AL3" s="9" t="s">
        <v>106</v>
      </c>
      <c r="AM3" s="9" t="s">
        <v>117</v>
      </c>
      <c r="AN3" s="9" t="s">
        <v>118</v>
      </c>
      <c r="AO3" s="8" t="s">
        <v>105</v>
      </c>
      <c r="AQ3" s="12" t="s">
        <v>136</v>
      </c>
      <c r="AR3" s="12" t="s">
        <v>25</v>
      </c>
      <c r="AS3" s="12" t="s">
        <v>12</v>
      </c>
      <c r="AT3" s="12" t="s">
        <v>20</v>
      </c>
      <c r="AU3" s="13" t="s">
        <v>137</v>
      </c>
      <c r="AV3" s="13" t="s">
        <v>138</v>
      </c>
      <c r="AW3" s="13" t="s">
        <v>155</v>
      </c>
      <c r="AX3" s="13" t="s">
        <v>156</v>
      </c>
      <c r="AY3" s="13" t="s">
        <v>167</v>
      </c>
      <c r="AZ3" s="70" t="s">
        <v>141</v>
      </c>
      <c r="BA3" s="13" t="s">
        <v>26</v>
      </c>
    </row>
    <row r="4" spans="1:53" s="36" customFormat="1" ht="30.6">
      <c r="A4" s="34"/>
      <c r="B4" s="43"/>
      <c r="C4" s="44"/>
      <c r="D4" s="44"/>
      <c r="E4" s="45"/>
      <c r="F4" s="45" t="s">
        <v>148</v>
      </c>
      <c r="G4" s="45" t="s">
        <v>149</v>
      </c>
      <c r="H4" s="67" t="s">
        <v>132</v>
      </c>
      <c r="I4" s="35" t="s">
        <v>131</v>
      </c>
      <c r="J4" s="35">
        <v>2</v>
      </c>
      <c r="K4" s="35">
        <v>3</v>
      </c>
      <c r="L4" s="35" t="s">
        <v>90</v>
      </c>
      <c r="M4" s="35" t="s">
        <v>92</v>
      </c>
      <c r="N4" s="35">
        <v>6</v>
      </c>
      <c r="O4" s="35">
        <v>7</v>
      </c>
      <c r="P4" s="35">
        <v>8</v>
      </c>
      <c r="Q4" s="35">
        <v>9</v>
      </c>
      <c r="R4" s="35" t="s">
        <v>27</v>
      </c>
      <c r="S4" s="35" t="s">
        <v>28</v>
      </c>
      <c r="T4" s="35" t="s">
        <v>29</v>
      </c>
      <c r="U4" s="35" t="s">
        <v>30</v>
      </c>
      <c r="V4" s="35">
        <v>14</v>
      </c>
      <c r="W4" s="35">
        <v>15</v>
      </c>
      <c r="X4" s="35">
        <v>16</v>
      </c>
      <c r="Y4" s="35" t="s">
        <v>93</v>
      </c>
      <c r="Z4" s="35">
        <v>18</v>
      </c>
      <c r="AA4" s="35">
        <v>19</v>
      </c>
      <c r="AB4" s="35" t="s">
        <v>94</v>
      </c>
      <c r="AC4" s="35">
        <v>21</v>
      </c>
      <c r="AD4" s="35">
        <v>22</v>
      </c>
      <c r="AE4" s="35" t="s">
        <v>103</v>
      </c>
      <c r="AF4" s="35" t="s">
        <v>95</v>
      </c>
      <c r="AG4" s="35">
        <v>25</v>
      </c>
      <c r="AH4" s="35">
        <v>26</v>
      </c>
      <c r="AI4" s="35">
        <v>27</v>
      </c>
      <c r="AJ4" s="35">
        <v>28</v>
      </c>
      <c r="AK4" s="35">
        <v>29</v>
      </c>
      <c r="AL4" s="35">
        <v>30</v>
      </c>
      <c r="AM4" s="35" t="s">
        <v>104</v>
      </c>
      <c r="AN4" s="35" t="s">
        <v>113</v>
      </c>
      <c r="AO4" s="35"/>
      <c r="AQ4" s="35" t="s">
        <v>142</v>
      </c>
      <c r="AR4" s="35" t="s">
        <v>143</v>
      </c>
      <c r="AS4" s="35" t="s">
        <v>144</v>
      </c>
      <c r="AT4" s="35" t="s">
        <v>145</v>
      </c>
      <c r="AU4" s="37">
        <v>37</v>
      </c>
      <c r="AV4" s="37">
        <v>38</v>
      </c>
      <c r="AW4" s="37">
        <v>39</v>
      </c>
      <c r="AX4" s="37">
        <v>40</v>
      </c>
      <c r="AY4" s="37">
        <v>41</v>
      </c>
      <c r="AZ4" s="37">
        <v>42</v>
      </c>
      <c r="BA4" s="37" t="s">
        <v>168</v>
      </c>
    </row>
    <row r="5" spans="1:53" s="14" customFormat="1" ht="12.75" customHeight="1">
      <c r="A5" s="3"/>
      <c r="B5" s="239" t="s">
        <v>47</v>
      </c>
      <c r="C5" s="227"/>
      <c r="D5" s="227"/>
      <c r="E5" s="228"/>
      <c r="F5" s="56"/>
      <c r="G5" s="56"/>
      <c r="H5" s="56" t="s">
        <v>65</v>
      </c>
      <c r="I5" s="62"/>
      <c r="J5" s="62"/>
      <c r="K5" s="62"/>
      <c r="L5" s="63">
        <f>SUM(L6,L22)</f>
        <v>0</v>
      </c>
      <c r="M5" s="63">
        <f>SUM(M6,M22)</f>
        <v>0</v>
      </c>
      <c r="N5" s="62"/>
      <c r="O5" s="62"/>
      <c r="P5" s="62"/>
      <c r="Q5" s="62"/>
      <c r="R5" s="63">
        <f>SUM(R6+R43+R59+R95+RR12+R22)</f>
        <v>0</v>
      </c>
      <c r="S5" s="63">
        <f>SUM(S6+S43+S59+S95+RS12+S22)</f>
        <v>0</v>
      </c>
      <c r="T5" s="63">
        <f>SUM(T6+T43+T59+T95+RT12+T22)</f>
        <v>0</v>
      </c>
      <c r="U5" s="63">
        <f>SUM(U6+U43+U59+U95+RU12+U22)</f>
        <v>0</v>
      </c>
      <c r="V5" s="62"/>
      <c r="W5" s="62"/>
      <c r="X5" s="62"/>
      <c r="Y5" s="63">
        <f>SUM(Y6,Y22)</f>
        <v>0</v>
      </c>
      <c r="Z5" s="62"/>
      <c r="AA5" s="62"/>
      <c r="AB5" s="63">
        <f t="shared" ref="AB5:AF5" si="0">SUM(AB6+AB43+AB59+AB95+SB12+AB22)</f>
        <v>0</v>
      </c>
      <c r="AC5" s="63">
        <f t="shared" si="0"/>
        <v>0</v>
      </c>
      <c r="AD5" s="63">
        <f t="shared" si="0"/>
        <v>0</v>
      </c>
      <c r="AE5" s="63">
        <f t="shared" si="0"/>
        <v>0</v>
      </c>
      <c r="AF5" s="63">
        <f t="shared" si="0"/>
        <v>0</v>
      </c>
      <c r="AG5" s="62"/>
      <c r="AH5" s="62"/>
      <c r="AI5" s="62"/>
      <c r="AJ5" s="63">
        <f t="shared" ref="AJ5:AN5" si="1">SUM(AJ6+AJ43+AJ59+AJ95+SJ12+AJ22)</f>
        <v>0</v>
      </c>
      <c r="AK5" s="63">
        <f t="shared" si="1"/>
        <v>0</v>
      </c>
      <c r="AL5" s="63">
        <f t="shared" si="1"/>
        <v>0</v>
      </c>
      <c r="AM5" s="63" t="e">
        <f t="shared" si="1"/>
        <v>#REF!</v>
      </c>
      <c r="AN5" s="63" t="e">
        <f t="shared" si="1"/>
        <v>#REF!</v>
      </c>
      <c r="AO5" s="62"/>
      <c r="AQ5" s="63">
        <f t="shared" ref="AQ5:BA5" si="2">SUM(AQ6+AQ43+AQ59+AQ95+SQ12+AQ22)</f>
        <v>0</v>
      </c>
      <c r="AR5" s="63">
        <f t="shared" si="2"/>
        <v>0</v>
      </c>
      <c r="AS5" s="63" t="e">
        <f t="shared" si="2"/>
        <v>#REF!</v>
      </c>
      <c r="AT5" s="63" t="e">
        <f t="shared" si="2"/>
        <v>#REF!</v>
      </c>
      <c r="AU5" s="63">
        <f t="shared" si="2"/>
        <v>0</v>
      </c>
      <c r="AV5" s="63">
        <f t="shared" si="2"/>
        <v>0</v>
      </c>
      <c r="AW5" s="63">
        <f t="shared" si="2"/>
        <v>0</v>
      </c>
      <c r="AX5" s="63">
        <f t="shared" si="2"/>
        <v>0</v>
      </c>
      <c r="AY5" s="63">
        <f t="shared" si="2"/>
        <v>478800</v>
      </c>
      <c r="AZ5" s="63">
        <f t="shared" si="2"/>
        <v>0</v>
      </c>
      <c r="BA5" s="63" t="e">
        <f t="shared" si="2"/>
        <v>#REF!</v>
      </c>
    </row>
    <row r="6" spans="1:53" s="14" customFormat="1" ht="12.75" customHeight="1">
      <c r="A6" s="3"/>
      <c r="B6" s="42"/>
      <c r="C6" s="229" t="s">
        <v>193</v>
      </c>
      <c r="D6" s="229"/>
      <c r="E6" s="230"/>
      <c r="F6" s="173"/>
      <c r="G6" s="173"/>
      <c r="H6" s="54" t="s">
        <v>66</v>
      </c>
      <c r="I6" s="55"/>
      <c r="J6" s="55"/>
      <c r="K6" s="55"/>
      <c r="L6" s="64">
        <f>SUM(L11+L16+L21)</f>
        <v>0</v>
      </c>
      <c r="M6" s="64">
        <f>SUM(M11+M16+M21)</f>
        <v>0</v>
      </c>
      <c r="N6" s="65"/>
      <c r="O6" s="65"/>
      <c r="P6" s="65"/>
      <c r="Q6" s="65"/>
      <c r="R6" s="64">
        <f>SUM(R11+R16+R21)</f>
        <v>0</v>
      </c>
      <c r="S6" s="64">
        <f>SUM(S11+S16+S21)</f>
        <v>0</v>
      </c>
      <c r="T6" s="64">
        <f>SUM(T11+T16+T21)</f>
        <v>0</v>
      </c>
      <c r="U6" s="64">
        <f t="shared" ref="U6" si="3">SUM(U11+U16+U21)</f>
        <v>0</v>
      </c>
      <c r="V6" s="64"/>
      <c r="W6" s="65"/>
      <c r="X6" s="65"/>
      <c r="Y6" s="64">
        <f>SUM(Y11+Y16+Y21)</f>
        <v>0</v>
      </c>
      <c r="Z6" s="65"/>
      <c r="AA6" s="65"/>
      <c r="AB6" s="64">
        <f>SUM(AB11+AB16+AB21)</f>
        <v>0</v>
      </c>
      <c r="AC6" s="64">
        <f t="shared" ref="AC6:AF6" si="4">SUM(AC11+AC16+AC21)</f>
        <v>0</v>
      </c>
      <c r="AD6" s="64">
        <f t="shared" si="4"/>
        <v>0</v>
      </c>
      <c r="AE6" s="64">
        <f t="shared" si="4"/>
        <v>0</v>
      </c>
      <c r="AF6" s="64">
        <f t="shared" si="4"/>
        <v>0</v>
      </c>
      <c r="AG6" s="65"/>
      <c r="AH6" s="65"/>
      <c r="AI6" s="65"/>
      <c r="AJ6" s="64">
        <f>SUM(AJ11+AJ16+AJ21)</f>
        <v>0</v>
      </c>
      <c r="AK6" s="64">
        <f t="shared" ref="AK6:AN6" si="5">SUM(AK11+AK16+AK21)</f>
        <v>0</v>
      </c>
      <c r="AL6" s="64">
        <f t="shared" si="5"/>
        <v>0</v>
      </c>
      <c r="AM6" s="64">
        <f t="shared" si="5"/>
        <v>0</v>
      </c>
      <c r="AN6" s="64">
        <f t="shared" si="5"/>
        <v>0</v>
      </c>
      <c r="AO6" s="65"/>
      <c r="AQ6" s="64">
        <f>SUM(AQ11+AQ16+AQ21)</f>
        <v>0</v>
      </c>
      <c r="AR6" s="64">
        <f t="shared" ref="AR6:BA6" si="6">SUM(AR11+AR16+AR21)</f>
        <v>0</v>
      </c>
      <c r="AS6" s="64">
        <f t="shared" si="6"/>
        <v>0</v>
      </c>
      <c r="AT6" s="64">
        <f t="shared" si="6"/>
        <v>0</v>
      </c>
      <c r="AU6" s="64">
        <f t="shared" si="6"/>
        <v>0</v>
      </c>
      <c r="AV6" s="64">
        <f t="shared" si="6"/>
        <v>0</v>
      </c>
      <c r="AW6" s="64">
        <f t="shared" si="6"/>
        <v>0</v>
      </c>
      <c r="AX6" s="64">
        <f t="shared" si="6"/>
        <v>0</v>
      </c>
      <c r="AY6" s="64">
        <f t="shared" si="6"/>
        <v>478800</v>
      </c>
      <c r="AZ6" s="64">
        <f t="shared" si="6"/>
        <v>0</v>
      </c>
      <c r="BA6" s="64">
        <f t="shared" si="6"/>
        <v>478800</v>
      </c>
    </row>
    <row r="7" spans="1:53" ht="41.4" outlineLevel="2">
      <c r="B7" s="41"/>
      <c r="C7" s="38"/>
      <c r="D7" s="85"/>
      <c r="E7" s="85"/>
      <c r="F7" s="87">
        <v>2021</v>
      </c>
      <c r="G7" s="82">
        <v>2022</v>
      </c>
      <c r="H7" s="115" t="s">
        <v>334</v>
      </c>
      <c r="I7" s="16"/>
      <c r="J7" s="17"/>
      <c r="K7" s="17"/>
      <c r="L7" s="18" t="str">
        <f>IF(I7&lt;&gt;0,((VLOOKUP(I7,'1. Standard_Cost'!$B$4:$D$9,2)+VLOOKUP(I7,'1. Standard_Cost'!$B$4:$D$9,3))*J7*K7),"0")</f>
        <v>0</v>
      </c>
      <c r="M7" s="18">
        <f>L7*'1. Standard_Cost'!F4</f>
        <v>0</v>
      </c>
      <c r="N7" s="19">
        <v>0</v>
      </c>
      <c r="O7" s="19">
        <v>0</v>
      </c>
      <c r="P7" s="19">
        <v>0</v>
      </c>
      <c r="Q7" s="19">
        <v>0</v>
      </c>
      <c r="R7" s="20">
        <f>'1. Standard_Cost'!B13*N7*P7</f>
        <v>0</v>
      </c>
      <c r="S7" s="20">
        <f>N7*O7*P7*'1. Standard_Cost'!C13</f>
        <v>0</v>
      </c>
      <c r="T7" s="20">
        <f>N7*P7*Q7*'1. Standard_Cost'!D13</f>
        <v>0</v>
      </c>
      <c r="U7" s="20">
        <f>N7*O7*'1. Standard_Cost'!E13</f>
        <v>0</v>
      </c>
      <c r="V7" s="19"/>
      <c r="W7" s="19"/>
      <c r="X7" s="19"/>
      <c r="Y7" s="20">
        <f>+V7*((X7*'1. Standard_Cost'!$B$17)+(W7*X7*'1. Standard_Cost'!$C$17))</f>
        <v>0</v>
      </c>
      <c r="Z7" s="19"/>
      <c r="AA7" s="19"/>
      <c r="AB7" s="20">
        <f>+Z7*'1. Standard_Cost'!$B$21+AA7*'1. Standard_Cost'!$C$21</f>
        <v>0</v>
      </c>
      <c r="AC7" s="21">
        <v>0</v>
      </c>
      <c r="AD7" s="22"/>
      <c r="AE7" s="20">
        <f>SUM(AD7,AC7,AB7,Y7,U7,T7,S7,R7)*'1. Standard_Cost'!B29</f>
        <v>0</v>
      </c>
      <c r="AF7" s="20">
        <f>SUM(AE7,AD7,AC7,AB7,Y7,U7,T7,S7,R7)</f>
        <v>0</v>
      </c>
      <c r="AG7" s="19"/>
      <c r="AH7" s="19"/>
      <c r="AI7" s="19"/>
      <c r="AJ7" s="23"/>
      <c r="AK7" s="23"/>
      <c r="AL7" s="23"/>
      <c r="AM7" s="20">
        <f>AG7*'1. Standard_Cost'!B25+'Incremental_Cost Year 1'!AH7*'1. Standard_Cost'!C25+'Incremental_Cost Year 1'!AI7*'1. Standard_Cost'!D25+'Incremental_Cost Year 1'!AJ7+'Incremental_Cost Year 1'!AL7+AK7</f>
        <v>0</v>
      </c>
      <c r="AN7" s="20">
        <f>AM7*'1. Standard_Cost'!C29</f>
        <v>0</v>
      </c>
      <c r="AO7" s="23"/>
      <c r="AQ7" s="20">
        <f>L7+M7</f>
        <v>0</v>
      </c>
      <c r="AR7" s="20">
        <f>AF7</f>
        <v>0</v>
      </c>
      <c r="AS7" s="20">
        <f>AM7+AN7</f>
        <v>0</v>
      </c>
      <c r="AT7" s="20">
        <f>SUM(AQ7,AR7,AS7)</f>
        <v>0</v>
      </c>
      <c r="AU7" s="24">
        <v>0</v>
      </c>
      <c r="AV7" s="24"/>
      <c r="AW7" s="24"/>
      <c r="AX7" s="24"/>
      <c r="AY7" s="24">
        <v>478800</v>
      </c>
      <c r="AZ7" s="24"/>
      <c r="BA7" s="25">
        <f>SUM(AU7:AZ7)-AT7</f>
        <v>478800</v>
      </c>
    </row>
    <row r="8" spans="1:53" ht="41.4" outlineLevel="2">
      <c r="B8" s="41"/>
      <c r="C8" s="38"/>
      <c r="D8" s="85"/>
      <c r="E8" s="85"/>
      <c r="F8" s="87"/>
      <c r="G8" s="82"/>
      <c r="H8" s="115" t="s">
        <v>333</v>
      </c>
      <c r="I8" s="16"/>
      <c r="J8" s="17"/>
      <c r="K8" s="17"/>
      <c r="L8" s="18" t="str">
        <f>IF(I8&lt;&gt;0,((VLOOKUP(I8,'1. Standard_Cost'!$B$4:$D$9,2)+VLOOKUP(I8,'1. Standard_Cost'!$B$4:$D$9,3))*J8*K8),"0")</f>
        <v>0</v>
      </c>
      <c r="M8" s="18">
        <f>L8*'1. Standard_Cost'!F4</f>
        <v>0</v>
      </c>
      <c r="N8" s="19"/>
      <c r="O8" s="19"/>
      <c r="P8" s="19"/>
      <c r="Q8" s="19">
        <v>0</v>
      </c>
      <c r="R8" s="20">
        <f>'1. Standard_Cost'!B14*N8*P8</f>
        <v>0</v>
      </c>
      <c r="S8" s="20">
        <f>N8*O8*P8*'1. Standard_Cost'!C14</f>
        <v>0</v>
      </c>
      <c r="T8" s="20">
        <f>N8*P8*Q8*'1. Standard_Cost'!D14</f>
        <v>0</v>
      </c>
      <c r="U8" s="20">
        <f>N8*O8*'1. Standard_Cost'!E14</f>
        <v>0</v>
      </c>
      <c r="V8" s="19"/>
      <c r="W8" s="19"/>
      <c r="X8" s="19"/>
      <c r="Y8" s="20">
        <f>+V8*((X8*'1. Standard_Cost'!$B$17)+(W8*X8*'1. Standard_Cost'!$C$17))</f>
        <v>0</v>
      </c>
      <c r="Z8" s="19"/>
      <c r="AA8" s="19"/>
      <c r="AB8" s="20">
        <f>+Z8*'1. Standard_Cost'!$B$21+AA8*'1. Standard_Cost'!$C$21</f>
        <v>0</v>
      </c>
      <c r="AC8" s="21">
        <v>0</v>
      </c>
      <c r="AD8" s="22"/>
      <c r="AE8" s="20">
        <f>SUM(AD8,AC8,AB8,Y8,U8,T8,S8,R8)*'1. Standard_Cost'!B30</f>
        <v>0</v>
      </c>
      <c r="AF8" s="20">
        <f>SUM(AE8,AD8,AC8,AB8,Y8,U8,T8,S8,R8)</f>
        <v>0</v>
      </c>
      <c r="AG8" s="19"/>
      <c r="AH8" s="19"/>
      <c r="AI8" s="19"/>
      <c r="AJ8" s="23"/>
      <c r="AK8" s="23"/>
      <c r="AL8" s="23"/>
      <c r="AM8" s="20">
        <f>AG8*'1. Standard_Cost'!B26+'Incremental_Cost Year 1'!AH8*'1. Standard_Cost'!C26+'Incremental_Cost Year 1'!AI8*'1. Standard_Cost'!D26+'Incremental_Cost Year 1'!AJ8+'Incremental_Cost Year 1'!AL8+AK8</f>
        <v>0</v>
      </c>
      <c r="AN8" s="20">
        <f>AM8*'1. Standard_Cost'!C30</f>
        <v>0</v>
      </c>
      <c r="AO8" s="23"/>
      <c r="AQ8" s="20">
        <f>L8+M8</f>
        <v>0</v>
      </c>
      <c r="AR8" s="20">
        <f>AF8</f>
        <v>0</v>
      </c>
      <c r="AS8" s="20">
        <f>AM8+AN8</f>
        <v>0</v>
      </c>
      <c r="AT8" s="20">
        <f>SUM(AQ8,AR8,AS8)</f>
        <v>0</v>
      </c>
      <c r="AU8" s="24">
        <f>AT8</f>
        <v>0</v>
      </c>
      <c r="AV8" s="24"/>
      <c r="AW8" s="24"/>
      <c r="AX8" s="24"/>
      <c r="AY8" s="24"/>
      <c r="AZ8" s="24"/>
      <c r="BA8" s="25">
        <f>SUM(AU8:AZ8)-AT8</f>
        <v>0</v>
      </c>
    </row>
    <row r="9" spans="1:53" outlineLevel="2">
      <c r="B9" s="41"/>
      <c r="C9" s="38"/>
      <c r="D9" s="84"/>
      <c r="E9" s="84"/>
      <c r="F9" s="84"/>
      <c r="G9" s="83"/>
      <c r="H9" s="115" t="s">
        <v>51</v>
      </c>
      <c r="I9" s="16"/>
      <c r="J9" s="17"/>
      <c r="K9" s="17"/>
      <c r="L9" s="18" t="str">
        <f>IF(I9&lt;&gt;0,((VLOOKUP(I9,'1. Standard_Cost'!$B$4:$D$9,2)+VLOOKUP(I9,'1. Standard_Cost'!$B$4:$D$9,3))*J9*K9),"0")</f>
        <v>0</v>
      </c>
      <c r="M9" s="18">
        <f>L9*'1. Standard_Cost'!F4</f>
        <v>0</v>
      </c>
      <c r="N9" s="19"/>
      <c r="O9" s="19"/>
      <c r="P9" s="19"/>
      <c r="Q9" s="19"/>
      <c r="R9" s="20">
        <f>+N9*P9*'1. Standard_Cost'!$B$13</f>
        <v>0</v>
      </c>
      <c r="S9" s="20">
        <f>+N9*O9*P9*'1. Standard_Cost'!$C$13</f>
        <v>0</v>
      </c>
      <c r="T9" s="20">
        <f>+N9*P9*Q9*'1. Standard_Cost'!$D$13</f>
        <v>0</v>
      </c>
      <c r="U9" s="20">
        <f>+N9*O9*'1. Standard_Cost'!$E$13</f>
        <v>0</v>
      </c>
      <c r="V9" s="19"/>
      <c r="W9" s="19"/>
      <c r="X9" s="19"/>
      <c r="Y9" s="20">
        <f>+V9*((X9*'1. Standard_Cost'!$B$17)+(W9*X9*'1. Standard_Cost'!$C$17))</f>
        <v>0</v>
      </c>
      <c r="Z9" s="19"/>
      <c r="AA9" s="19"/>
      <c r="AB9" s="20">
        <f>+Z9*'1. Standard_Cost'!$B$21+AA9*'1. Standard_Cost'!$C$21</f>
        <v>0</v>
      </c>
      <c r="AC9" s="21"/>
      <c r="AD9" s="22"/>
      <c r="AE9" s="20">
        <f>SUM(AD9,AC9,AB9,Y9,U9,T9,S9,R9)*'1. Standard_Cost'!B29</f>
        <v>0</v>
      </c>
      <c r="AF9" s="20">
        <f t="shared" ref="AF9:AF15" si="7">SUM(AE9,AD9,AC9,AB9,Y9,U9,T9,S9,R9)</f>
        <v>0</v>
      </c>
      <c r="AG9" s="19"/>
      <c r="AH9" s="19"/>
      <c r="AI9" s="19"/>
      <c r="AJ9" s="23"/>
      <c r="AK9" s="23"/>
      <c r="AL9" s="23"/>
      <c r="AM9" s="20">
        <f>AG9*'1. Standard_Cost'!B25+'Incremental_Cost Year 1'!AH9*'1. Standard_Cost'!C25+'Incremental_Cost Year 1'!AI9*'1. Standard_Cost'!D25+'Incremental_Cost Year 1'!AJ9+'Incremental_Cost Year 1'!AL9+AK9</f>
        <v>0</v>
      </c>
      <c r="AN9" s="20">
        <f>AM9*'1. Standard_Cost'!C29</f>
        <v>0</v>
      </c>
      <c r="AO9" s="23"/>
      <c r="AQ9" s="20">
        <f t="shared" ref="AQ9:AQ20" si="8">L9+M9</f>
        <v>0</v>
      </c>
      <c r="AR9" s="20">
        <f t="shared" ref="AR9:AR20" si="9">AF9</f>
        <v>0</v>
      </c>
      <c r="AS9" s="20">
        <f t="shared" ref="AS9:AS20" si="10">AM9+AN9</f>
        <v>0</v>
      </c>
      <c r="AT9" s="20">
        <f t="shared" ref="AT9:AT10" si="11">SUM(AQ9,AR9,AS9)</f>
        <v>0</v>
      </c>
      <c r="AU9" s="24">
        <f t="shared" ref="AU9:AU17" si="12">AT9</f>
        <v>0</v>
      </c>
      <c r="AV9" s="24"/>
      <c r="AW9" s="24"/>
      <c r="AX9" s="24"/>
      <c r="AY9" s="24"/>
      <c r="AZ9" s="24"/>
      <c r="BA9" s="25">
        <f t="shared" ref="BA9:BA20" si="13">SUM(AU9:AZ9)-AT9</f>
        <v>0</v>
      </c>
    </row>
    <row r="10" spans="1:53" outlineLevel="2">
      <c r="B10" s="41"/>
      <c r="C10" s="38"/>
      <c r="D10" s="84"/>
      <c r="E10" s="84"/>
      <c r="F10" s="84"/>
      <c r="G10" s="83"/>
      <c r="H10" s="116" t="s">
        <v>180</v>
      </c>
      <c r="I10" s="16"/>
      <c r="J10" s="17"/>
      <c r="K10" s="17"/>
      <c r="L10" s="18" t="str">
        <f>IF(I10&lt;&gt;0,((VLOOKUP(I10,'1. Standard_Cost'!$B$4:$D$9,2)+VLOOKUP(I10,'1. Standard_Cost'!$B$4:$D$9,3))*J10*K10),"0")</f>
        <v>0</v>
      </c>
      <c r="M10" s="18">
        <f>L10*'1. Standard_Cost'!F4</f>
        <v>0</v>
      </c>
      <c r="N10" s="19"/>
      <c r="O10" s="19"/>
      <c r="P10" s="19"/>
      <c r="Q10" s="19"/>
      <c r="R10" s="20">
        <f>+N10*P10*'1. Standard_Cost'!$B$13</f>
        <v>0</v>
      </c>
      <c r="S10" s="20">
        <f>+N10*O10*P10*'1. Standard_Cost'!$C$13</f>
        <v>0</v>
      </c>
      <c r="T10" s="20">
        <f>+N10*P10*Q10*'1. Standard_Cost'!$D$13</f>
        <v>0</v>
      </c>
      <c r="U10" s="20">
        <f>+N10*O10*'1. Standard_Cost'!$E$13</f>
        <v>0</v>
      </c>
      <c r="V10" s="19"/>
      <c r="W10" s="19"/>
      <c r="X10" s="19"/>
      <c r="Y10" s="20">
        <f>+V10*((X10*'1. Standard_Cost'!$B$17)+(W10*X10*'1. Standard_Cost'!$C$17))</f>
        <v>0</v>
      </c>
      <c r="Z10" s="19"/>
      <c r="AA10" s="19"/>
      <c r="AB10" s="20">
        <f>+Z10*'1. Standard_Cost'!$B$21+AA10*'1. Standard_Cost'!$C$21</f>
        <v>0</v>
      </c>
      <c r="AC10" s="21"/>
      <c r="AD10" s="22"/>
      <c r="AE10" s="20">
        <f>SUM(AD10,AC10,AB10,Y10,U10,T10,S10,R10)*'1. Standard_Cost'!B29</f>
        <v>0</v>
      </c>
      <c r="AF10" s="20">
        <f t="shared" si="7"/>
        <v>0</v>
      </c>
      <c r="AG10" s="19"/>
      <c r="AH10" s="19"/>
      <c r="AI10" s="19"/>
      <c r="AJ10" s="23"/>
      <c r="AK10" s="23"/>
      <c r="AL10" s="23"/>
      <c r="AM10" s="20">
        <f>AG10*'1. Standard_Cost'!B25+'Incremental_Cost Year 1'!AH10*'1. Standard_Cost'!C25+'Incremental_Cost Year 1'!AI10*'1. Standard_Cost'!D25+'Incremental_Cost Year 1'!AJ10+'Incremental_Cost Year 1'!AL10+AK10</f>
        <v>0</v>
      </c>
      <c r="AN10" s="20">
        <f>AM10*'1. Standard_Cost'!C29</f>
        <v>0</v>
      </c>
      <c r="AO10" s="23"/>
      <c r="AQ10" s="20">
        <f t="shared" si="8"/>
        <v>0</v>
      </c>
      <c r="AR10" s="20">
        <f t="shared" si="9"/>
        <v>0</v>
      </c>
      <c r="AS10" s="20">
        <f t="shared" si="10"/>
        <v>0</v>
      </c>
      <c r="AT10" s="20">
        <f t="shared" si="11"/>
        <v>0</v>
      </c>
      <c r="AU10" s="24">
        <f t="shared" si="12"/>
        <v>0</v>
      </c>
      <c r="AV10" s="24"/>
      <c r="AW10" s="24"/>
      <c r="AX10" s="24"/>
      <c r="AY10" s="24"/>
      <c r="AZ10" s="24"/>
      <c r="BA10" s="25">
        <f t="shared" si="13"/>
        <v>0</v>
      </c>
    </row>
    <row r="11" spans="1:53" ht="41.4" outlineLevel="1">
      <c r="B11" s="41"/>
      <c r="C11" s="38"/>
      <c r="D11" s="86" t="s">
        <v>48</v>
      </c>
      <c r="E11" s="86" t="s">
        <v>194</v>
      </c>
      <c r="F11" s="88">
        <v>2023</v>
      </c>
      <c r="G11" s="89">
        <v>2027</v>
      </c>
      <c r="H11" s="31" t="s">
        <v>52</v>
      </c>
      <c r="I11" s="28"/>
      <c r="J11" s="28"/>
      <c r="K11" s="28"/>
      <c r="L11" s="29">
        <f>SUM(L7:L10)</f>
        <v>0</v>
      </c>
      <c r="M11" s="29">
        <f>SUM(M7:M10)</f>
        <v>0</v>
      </c>
      <c r="N11" s="28"/>
      <c r="O11" s="28"/>
      <c r="P11" s="28"/>
      <c r="Q11" s="28"/>
      <c r="R11" s="30">
        <f>SUM(R7:R10)</f>
        <v>0</v>
      </c>
      <c r="S11" s="30">
        <f>SUM(S7:S10)</f>
        <v>0</v>
      </c>
      <c r="T11" s="30">
        <f>SUM(T7:T10)</f>
        <v>0</v>
      </c>
      <c r="U11" s="30">
        <f>SUM(U7:U10)</f>
        <v>0</v>
      </c>
      <c r="V11" s="28"/>
      <c r="W11" s="28"/>
      <c r="X11" s="28"/>
      <c r="Y11" s="29">
        <f>SUM(Y7:Y10)</f>
        <v>0</v>
      </c>
      <c r="Z11" s="28"/>
      <c r="AA11" s="28"/>
      <c r="AB11" s="29">
        <f>SUM(AB7:AB10)</f>
        <v>0</v>
      </c>
      <c r="AC11" s="29">
        <f>SUM(AC7:AC10)</f>
        <v>0</v>
      </c>
      <c r="AD11" s="29">
        <f>SUM(AD7:AD10)</f>
        <v>0</v>
      </c>
      <c r="AE11" s="29">
        <f>SUM(AE7:AE10)</f>
        <v>0</v>
      </c>
      <c r="AF11" s="29">
        <f>SUM(AF7:AF10)</f>
        <v>0</v>
      </c>
      <c r="AG11" s="28"/>
      <c r="AH11" s="28"/>
      <c r="AI11" s="28"/>
      <c r="AJ11" s="30">
        <f>SUM(AJ7:AJ10)</f>
        <v>0</v>
      </c>
      <c r="AK11" s="30">
        <f>SUM(AK7:AK10)</f>
        <v>0</v>
      </c>
      <c r="AL11" s="30">
        <f>SUM(AL7:AL10)</f>
        <v>0</v>
      </c>
      <c r="AM11" s="29">
        <f>SUM(AM7:AM10)</f>
        <v>0</v>
      </c>
      <c r="AN11" s="29">
        <f>SUM(AN7:AN10)</f>
        <v>0</v>
      </c>
      <c r="AO11" s="31"/>
      <c r="AP11" s="32"/>
      <c r="AQ11" s="78">
        <f t="shared" ref="AQ11:BA11" si="14">SUM(AQ7:AQ10)</f>
        <v>0</v>
      </c>
      <c r="AR11" s="78">
        <f t="shared" si="14"/>
        <v>0</v>
      </c>
      <c r="AS11" s="78">
        <f t="shared" si="14"/>
        <v>0</v>
      </c>
      <c r="AT11" s="78">
        <f t="shared" si="14"/>
        <v>0</v>
      </c>
      <c r="AU11" s="78">
        <f t="shared" si="14"/>
        <v>0</v>
      </c>
      <c r="AV11" s="78">
        <f t="shared" si="14"/>
        <v>0</v>
      </c>
      <c r="AW11" s="78">
        <f t="shared" si="14"/>
        <v>0</v>
      </c>
      <c r="AX11" s="78">
        <f t="shared" si="14"/>
        <v>0</v>
      </c>
      <c r="AY11" s="78">
        <f t="shared" si="14"/>
        <v>478800</v>
      </c>
      <c r="AZ11" s="78">
        <f t="shared" si="14"/>
        <v>0</v>
      </c>
      <c r="BA11" s="78">
        <f t="shared" si="14"/>
        <v>478800</v>
      </c>
    </row>
    <row r="12" spans="1:53" ht="41.4" outlineLevel="2">
      <c r="B12" s="41"/>
      <c r="C12" s="38"/>
      <c r="D12" s="85"/>
      <c r="E12" s="85"/>
      <c r="F12" s="87"/>
      <c r="G12" s="82"/>
      <c r="H12" s="115" t="s">
        <v>332</v>
      </c>
      <c r="I12" s="16"/>
      <c r="J12" s="17"/>
      <c r="K12" s="17"/>
      <c r="L12" s="18" t="str">
        <f>IF(I12&lt;&gt;0,((VLOOKUP(I12,'1. Standard_Cost'!$B$4:$D$9,2)+VLOOKUP(I12,'1. Standard_Cost'!$B$4:$D$9,3))*J12*K12),"0")</f>
        <v>0</v>
      </c>
      <c r="M12" s="18">
        <f>L12*'1. Standard_Cost'!F4</f>
        <v>0</v>
      </c>
      <c r="N12" s="19"/>
      <c r="O12" s="19"/>
      <c r="P12" s="19"/>
      <c r="Q12" s="19"/>
      <c r="R12" s="20">
        <f>+N12*P12*'1. Standard_Cost'!$B$13</f>
        <v>0</v>
      </c>
      <c r="S12" s="20">
        <f>+N12*O12*P12*'1. Standard_Cost'!$C$13</f>
        <v>0</v>
      </c>
      <c r="T12" s="20">
        <f>+N12*P12*Q12*'1. Standard_Cost'!$D$13</f>
        <v>0</v>
      </c>
      <c r="U12" s="20">
        <f>+N12*O12*'1. Standard_Cost'!$E$13</f>
        <v>0</v>
      </c>
      <c r="V12" s="19"/>
      <c r="W12" s="19"/>
      <c r="X12" s="19"/>
      <c r="Y12" s="20">
        <f>+V12*((X12*'1. Standard_Cost'!$B$17)+(W12*X12*'1. Standard_Cost'!$C$17))</f>
        <v>0</v>
      </c>
      <c r="Z12" s="19"/>
      <c r="AA12" s="19"/>
      <c r="AB12" s="20">
        <f>+Z12*'1. Standard_Cost'!$B$21+AA12*'1. Standard_Cost'!$C$21</f>
        <v>0</v>
      </c>
      <c r="AC12" s="21"/>
      <c r="AD12" s="22"/>
      <c r="AE12" s="20">
        <f>SUM(AD12,AC12,AB12,Y12,U12,T12,S12,R12)*'1. Standard_Cost'!B29</f>
        <v>0</v>
      </c>
      <c r="AF12" s="20">
        <f t="shared" si="7"/>
        <v>0</v>
      </c>
      <c r="AG12" s="19"/>
      <c r="AH12" s="19"/>
      <c r="AI12" s="19"/>
      <c r="AJ12" s="23"/>
      <c r="AK12" s="23"/>
      <c r="AL12" s="23"/>
      <c r="AM12" s="20">
        <f>AG12*'1. Standard_Cost'!B25+'Incremental_Cost Year 1'!AH12*'1. Standard_Cost'!C25+'Incremental_Cost Year 1'!AI12*'1. Standard_Cost'!D25+'Incremental_Cost Year 1'!AJ12+'Incremental_Cost Year 1'!AL12+AK12</f>
        <v>0</v>
      </c>
      <c r="AN12" s="20">
        <f>AM12*'1. Standard_Cost'!C29</f>
        <v>0</v>
      </c>
      <c r="AO12" s="23"/>
      <c r="AQ12" s="20">
        <f t="shared" si="8"/>
        <v>0</v>
      </c>
      <c r="AR12" s="20">
        <f t="shared" si="9"/>
        <v>0</v>
      </c>
      <c r="AS12" s="20">
        <f t="shared" si="10"/>
        <v>0</v>
      </c>
      <c r="AT12" s="20">
        <f>SUM(AQ12,AR12,AS12)</f>
        <v>0</v>
      </c>
      <c r="AU12" s="24">
        <f t="shared" si="12"/>
        <v>0</v>
      </c>
      <c r="AV12" s="24"/>
      <c r="AW12" s="24"/>
      <c r="AX12" s="24"/>
      <c r="AY12" s="24"/>
      <c r="AZ12" s="24"/>
      <c r="BA12" s="25">
        <f t="shared" si="13"/>
        <v>0</v>
      </c>
    </row>
    <row r="13" spans="1:53" outlineLevel="2">
      <c r="B13" s="41"/>
      <c r="C13" s="38"/>
      <c r="D13" s="84"/>
      <c r="E13" s="84"/>
      <c r="F13" s="84"/>
      <c r="G13" s="83"/>
      <c r="H13" s="15" t="s">
        <v>50</v>
      </c>
      <c r="I13" s="16"/>
      <c r="J13" s="17"/>
      <c r="K13" s="17"/>
      <c r="L13" s="18" t="str">
        <f>IF(I13&lt;&gt;0,((VLOOKUP(I13,'1. Standard_Cost'!$B$4:$D$9,2)+VLOOKUP(I13,'1. Standard_Cost'!$B$4:$D$9,3))*J13*K13),"0")</f>
        <v>0</v>
      </c>
      <c r="M13" s="18">
        <f>L13*'1. Standard_Cost'!F4</f>
        <v>0</v>
      </c>
      <c r="N13" s="19"/>
      <c r="O13" s="19"/>
      <c r="P13" s="19"/>
      <c r="Q13" s="19"/>
      <c r="R13" s="20">
        <f>+N13*P13*'1. Standard_Cost'!$B$13</f>
        <v>0</v>
      </c>
      <c r="S13" s="20">
        <f>+N13*O13*P13*'1. Standard_Cost'!$C$13</f>
        <v>0</v>
      </c>
      <c r="T13" s="20">
        <f>+N13*P13*Q13*'1. Standard_Cost'!$D$13</f>
        <v>0</v>
      </c>
      <c r="U13" s="20">
        <f>+N13*O13*'1. Standard_Cost'!$E$13</f>
        <v>0</v>
      </c>
      <c r="V13" s="19"/>
      <c r="W13" s="19"/>
      <c r="X13" s="19"/>
      <c r="Y13" s="20">
        <f>+V13*((X13*'1. Standard_Cost'!$B$17)+(W13*X13*'1. Standard_Cost'!$C$17))</f>
        <v>0</v>
      </c>
      <c r="Z13" s="19"/>
      <c r="AA13" s="19"/>
      <c r="AB13" s="20">
        <f>+Z13*'1. Standard_Cost'!$B$21+AA13*'1. Standard_Cost'!$C$21</f>
        <v>0</v>
      </c>
      <c r="AC13" s="21"/>
      <c r="AD13" s="22"/>
      <c r="AE13" s="20">
        <f>SUM(AD13,AC13,AB13,Y13,U13,T13,S13,R13)*'1. Standard_Cost'!B29</f>
        <v>0</v>
      </c>
      <c r="AF13" s="20">
        <f t="shared" si="7"/>
        <v>0</v>
      </c>
      <c r="AG13" s="19"/>
      <c r="AH13" s="19"/>
      <c r="AI13" s="19"/>
      <c r="AJ13" s="23"/>
      <c r="AK13" s="23"/>
      <c r="AL13" s="23"/>
      <c r="AM13" s="20">
        <f>AG13*'1. Standard_Cost'!B25+'Incremental_Cost Year 1'!AH13*'1. Standard_Cost'!C25+'Incremental_Cost Year 1'!AI13*'1. Standard_Cost'!D25+'Incremental_Cost Year 1'!AJ13+'Incremental_Cost Year 1'!AL13+AK13</f>
        <v>0</v>
      </c>
      <c r="AN13" s="20">
        <f>AM13*'1. Standard_Cost'!C29</f>
        <v>0</v>
      </c>
      <c r="AO13" s="23"/>
      <c r="AQ13" s="20">
        <f t="shared" si="8"/>
        <v>0</v>
      </c>
      <c r="AR13" s="20">
        <f t="shared" si="9"/>
        <v>0</v>
      </c>
      <c r="AS13" s="20">
        <f t="shared" si="10"/>
        <v>0</v>
      </c>
      <c r="AT13" s="20">
        <f t="shared" ref="AT13:AT15" si="15">SUM(AQ13,AR13,AS13)</f>
        <v>0</v>
      </c>
      <c r="AU13" s="24">
        <f t="shared" si="12"/>
        <v>0</v>
      </c>
      <c r="AV13" s="24">
        <v>0</v>
      </c>
      <c r="AW13" s="24"/>
      <c r="AX13" s="24"/>
      <c r="AY13" s="24"/>
      <c r="AZ13" s="24"/>
      <c r="BA13" s="25">
        <f t="shared" si="13"/>
        <v>0</v>
      </c>
    </row>
    <row r="14" spans="1:53" outlineLevel="2">
      <c r="B14" s="41"/>
      <c r="C14" s="38"/>
      <c r="D14" s="84"/>
      <c r="E14" s="84"/>
      <c r="F14" s="84"/>
      <c r="G14" s="83"/>
      <c r="H14" s="15" t="s">
        <v>51</v>
      </c>
      <c r="I14" s="16"/>
      <c r="J14" s="17"/>
      <c r="K14" s="17"/>
      <c r="L14" s="18" t="str">
        <f>IF(I14&lt;&gt;0,((VLOOKUP(I14,'1. Standard_Cost'!$B$4:$D$9,2)+VLOOKUP(I14,'1. Standard_Cost'!$B$4:$D$9,3))*J14*K14),"0")</f>
        <v>0</v>
      </c>
      <c r="M14" s="18">
        <f>L14*'1. Standard_Cost'!F4</f>
        <v>0</v>
      </c>
      <c r="N14" s="19"/>
      <c r="O14" s="19"/>
      <c r="P14" s="19"/>
      <c r="Q14" s="19"/>
      <c r="R14" s="20">
        <f>+N14*P14*'1. Standard_Cost'!$B$13</f>
        <v>0</v>
      </c>
      <c r="S14" s="20">
        <f>+N14*O14*P14*'1. Standard_Cost'!$C$13</f>
        <v>0</v>
      </c>
      <c r="T14" s="20">
        <f>+N14*P14*Q14*'1. Standard_Cost'!$D$13</f>
        <v>0</v>
      </c>
      <c r="U14" s="20">
        <f>+N14*O14*'1. Standard_Cost'!$E$13</f>
        <v>0</v>
      </c>
      <c r="V14" s="19"/>
      <c r="W14" s="19"/>
      <c r="X14" s="19"/>
      <c r="Y14" s="20">
        <f>+V14*((X14*'1. Standard_Cost'!$B$17)+(W14*X14*'1. Standard_Cost'!$C$17))</f>
        <v>0</v>
      </c>
      <c r="Z14" s="19"/>
      <c r="AA14" s="19"/>
      <c r="AB14" s="20">
        <f>+Z14*'1. Standard_Cost'!$B$21+AA14*'1. Standard_Cost'!$C$21</f>
        <v>0</v>
      </c>
      <c r="AC14" s="21"/>
      <c r="AD14" s="22"/>
      <c r="AE14" s="20">
        <f>SUM(AD14,AC14,AB14,Y14,U14,T14,S14,R14)*'1. Standard_Cost'!B29</f>
        <v>0</v>
      </c>
      <c r="AF14" s="20">
        <f t="shared" si="7"/>
        <v>0</v>
      </c>
      <c r="AG14" s="19"/>
      <c r="AH14" s="19"/>
      <c r="AI14" s="19"/>
      <c r="AJ14" s="23"/>
      <c r="AK14" s="23"/>
      <c r="AL14" s="23"/>
      <c r="AM14" s="20">
        <f>AG14*'1. Standard_Cost'!B25+'Incremental_Cost Year 1'!AH14*'1. Standard_Cost'!C25+'Incremental_Cost Year 1'!AI14*'1. Standard_Cost'!D25+'Incremental_Cost Year 1'!AJ14+'Incremental_Cost Year 1'!AL14+AK14</f>
        <v>0</v>
      </c>
      <c r="AN14" s="20">
        <f>AM14*'1. Standard_Cost'!C29</f>
        <v>0</v>
      </c>
      <c r="AO14" s="23"/>
      <c r="AQ14" s="20">
        <f t="shared" si="8"/>
        <v>0</v>
      </c>
      <c r="AR14" s="20">
        <f t="shared" si="9"/>
        <v>0</v>
      </c>
      <c r="AS14" s="20">
        <f t="shared" si="10"/>
        <v>0</v>
      </c>
      <c r="AT14" s="20">
        <f t="shared" si="15"/>
        <v>0</v>
      </c>
      <c r="AU14" s="24">
        <f t="shared" si="12"/>
        <v>0</v>
      </c>
      <c r="AV14" s="24"/>
      <c r="AW14" s="24"/>
      <c r="AX14" s="24"/>
      <c r="AY14" s="24"/>
      <c r="AZ14" s="24"/>
      <c r="BA14" s="25">
        <f t="shared" si="13"/>
        <v>0</v>
      </c>
    </row>
    <row r="15" spans="1:53" outlineLevel="2">
      <c r="B15" s="41"/>
      <c r="C15" s="38"/>
      <c r="D15" s="84"/>
      <c r="E15" s="84"/>
      <c r="F15" s="84"/>
      <c r="G15" s="83"/>
      <c r="H15" s="26" t="s">
        <v>180</v>
      </c>
      <c r="I15" s="16"/>
      <c r="J15" s="17"/>
      <c r="K15" s="17"/>
      <c r="L15" s="18" t="str">
        <f>IF(I15&lt;&gt;0,((VLOOKUP(I15,'1. Standard_Cost'!$B$4:$D$9,2)+VLOOKUP(I15,'1. Standard_Cost'!$B$4:$D$9,3))*J15*K15),"0")</f>
        <v>0</v>
      </c>
      <c r="M15" s="29">
        <f>SUM(M7:M14)</f>
        <v>0</v>
      </c>
      <c r="N15" s="19"/>
      <c r="O15" s="19"/>
      <c r="P15" s="19"/>
      <c r="Q15" s="19"/>
      <c r="R15" s="20">
        <f>+N15*P15*'1. Standard_Cost'!$B$13</f>
        <v>0</v>
      </c>
      <c r="S15" s="20">
        <f>+N15*O15*P15*'1. Standard_Cost'!$C$13</f>
        <v>0</v>
      </c>
      <c r="T15" s="20">
        <f>+N15*P15*Q15*'1. Standard_Cost'!$D$13</f>
        <v>0</v>
      </c>
      <c r="U15" s="20">
        <f>+N15*O15*'1. Standard_Cost'!$E$13</f>
        <v>0</v>
      </c>
      <c r="V15" s="19"/>
      <c r="W15" s="19"/>
      <c r="X15" s="19"/>
      <c r="Y15" s="20">
        <f>+V15*((X15*'1. Standard_Cost'!$B$17)+(W15*X15*'1. Standard_Cost'!$C$17))</f>
        <v>0</v>
      </c>
      <c r="Z15" s="19"/>
      <c r="AA15" s="19"/>
      <c r="AB15" s="20">
        <f>+Z15*'1. Standard_Cost'!$B$21+AA15*'1. Standard_Cost'!$C$21</f>
        <v>0</v>
      </c>
      <c r="AC15" s="21"/>
      <c r="AD15" s="22"/>
      <c r="AE15" s="20">
        <f>SUM(AD15,AC15,AB15,Y15,U15,T15,S15,R15)*'1. Standard_Cost'!B29</f>
        <v>0</v>
      </c>
      <c r="AF15" s="20">
        <f t="shared" si="7"/>
        <v>0</v>
      </c>
      <c r="AG15" s="19"/>
      <c r="AH15" s="19"/>
      <c r="AI15" s="19"/>
      <c r="AJ15" s="23"/>
      <c r="AK15" s="23"/>
      <c r="AL15" s="23"/>
      <c r="AM15" s="20">
        <f>AG15*'1. Standard_Cost'!B25+'Incremental_Cost Year 1'!AH24*'1. Standard_Cost'!C25+'Incremental_Cost Year 1'!AI24*'1. Standard_Cost'!D25+'Incremental_Cost Year 1'!AJ24+'Incremental_Cost Year 1'!AL24+AK15</f>
        <v>0</v>
      </c>
      <c r="AN15" s="20">
        <f>AM15*'1. Standard_Cost'!C29</f>
        <v>0</v>
      </c>
      <c r="AO15" s="23"/>
      <c r="AQ15" s="20">
        <f t="shared" si="8"/>
        <v>0</v>
      </c>
      <c r="AR15" s="20">
        <f t="shared" si="9"/>
        <v>0</v>
      </c>
      <c r="AS15" s="20">
        <f t="shared" si="10"/>
        <v>0</v>
      </c>
      <c r="AT15" s="20">
        <f t="shared" si="15"/>
        <v>0</v>
      </c>
      <c r="AU15" s="24">
        <f t="shared" si="12"/>
        <v>0</v>
      </c>
      <c r="AV15" s="24"/>
      <c r="AW15" s="24"/>
      <c r="AX15" s="24"/>
      <c r="AY15" s="24"/>
      <c r="AZ15" s="24"/>
      <c r="BA15" s="25">
        <f t="shared" si="13"/>
        <v>0</v>
      </c>
    </row>
    <row r="16" spans="1:53" ht="41.4" outlineLevel="1">
      <c r="B16" s="41"/>
      <c r="C16" s="38"/>
      <c r="D16" s="86" t="s">
        <v>48</v>
      </c>
      <c r="E16" s="86" t="s">
        <v>195</v>
      </c>
      <c r="F16" s="88">
        <v>2023</v>
      </c>
      <c r="G16" s="89">
        <v>2027</v>
      </c>
      <c r="H16" s="27" t="s">
        <v>53</v>
      </c>
      <c r="I16" s="28"/>
      <c r="J16" s="28"/>
      <c r="K16" s="28"/>
      <c r="L16" s="29">
        <f>SUM(L12:L15)</f>
        <v>0</v>
      </c>
      <c r="M16" s="29">
        <f>SUM(M12:M15)</f>
        <v>0</v>
      </c>
      <c r="N16" s="28"/>
      <c r="O16" s="28"/>
      <c r="P16" s="28"/>
      <c r="Q16" s="28"/>
      <c r="R16" s="30">
        <f>SUM(R12:R15)</f>
        <v>0</v>
      </c>
      <c r="S16" s="30">
        <f>SUM(S12:S15)</f>
        <v>0</v>
      </c>
      <c r="T16" s="30">
        <f>SUM(T12:T15)</f>
        <v>0</v>
      </c>
      <c r="U16" s="30">
        <f>SUM(U12:U15)</f>
        <v>0</v>
      </c>
      <c r="V16" s="28"/>
      <c r="W16" s="28"/>
      <c r="X16" s="28"/>
      <c r="Y16" s="29">
        <f>SUM(Y12:Y15)</f>
        <v>0</v>
      </c>
      <c r="Z16" s="28"/>
      <c r="AA16" s="28"/>
      <c r="AB16" s="29">
        <f t="shared" ref="AB16:AF16" si="16">SUM(AB12:AB15)</f>
        <v>0</v>
      </c>
      <c r="AC16" s="29">
        <f t="shared" si="16"/>
        <v>0</v>
      </c>
      <c r="AD16" s="29">
        <f t="shared" si="16"/>
        <v>0</v>
      </c>
      <c r="AE16" s="29">
        <f t="shared" si="16"/>
        <v>0</v>
      </c>
      <c r="AF16" s="29">
        <f t="shared" si="16"/>
        <v>0</v>
      </c>
      <c r="AG16" s="28"/>
      <c r="AH16" s="28"/>
      <c r="AI16" s="28"/>
      <c r="AJ16" s="30">
        <f>SUM(AJ12:AJ15)</f>
        <v>0</v>
      </c>
      <c r="AK16" s="30">
        <f t="shared" ref="AK16:AL16" si="17">SUM(AK12:AK15)</f>
        <v>0</v>
      </c>
      <c r="AL16" s="30">
        <f t="shared" si="17"/>
        <v>0</v>
      </c>
      <c r="AM16" s="29">
        <f>SUM(AM12:AM15)</f>
        <v>0</v>
      </c>
      <c r="AN16" s="29">
        <f>SUM(AN12:AN15)</f>
        <v>0</v>
      </c>
      <c r="AO16" s="31"/>
      <c r="AP16" s="32"/>
      <c r="AQ16" s="78">
        <f t="shared" ref="AQ16:BA16" si="18">SUM(AQ12:AQ15)</f>
        <v>0</v>
      </c>
      <c r="AR16" s="78">
        <f t="shared" si="18"/>
        <v>0</v>
      </c>
      <c r="AS16" s="78">
        <f t="shared" si="18"/>
        <v>0</v>
      </c>
      <c r="AT16" s="78">
        <f t="shared" si="18"/>
        <v>0</v>
      </c>
      <c r="AU16" s="78">
        <f t="shared" si="18"/>
        <v>0</v>
      </c>
      <c r="AV16" s="78">
        <f t="shared" si="18"/>
        <v>0</v>
      </c>
      <c r="AW16" s="78">
        <f t="shared" si="18"/>
        <v>0</v>
      </c>
      <c r="AX16" s="78">
        <f t="shared" si="18"/>
        <v>0</v>
      </c>
      <c r="AY16" s="78">
        <f t="shared" si="18"/>
        <v>0</v>
      </c>
      <c r="AZ16" s="78">
        <f t="shared" si="18"/>
        <v>0</v>
      </c>
      <c r="BA16" s="78">
        <f t="shared" si="18"/>
        <v>0</v>
      </c>
    </row>
    <row r="17" spans="2:53" ht="41.4" outlineLevel="2">
      <c r="B17" s="41"/>
      <c r="C17" s="38"/>
      <c r="D17" s="85"/>
      <c r="E17" s="85"/>
      <c r="F17" s="87"/>
      <c r="G17" s="82"/>
      <c r="H17" s="115" t="s">
        <v>332</v>
      </c>
      <c r="I17" s="16"/>
      <c r="J17" s="17"/>
      <c r="K17" s="17"/>
      <c r="L17" s="18" t="str">
        <f>IF(I17&lt;&gt;0,((VLOOKUP(I17,'1. Standard_Cost'!$B$4:$D$9,2)+VLOOKUP(I17,'1. Standard_Cost'!$B$4:$D$9,3))*J17*K17),"0")</f>
        <v>0</v>
      </c>
      <c r="M17" s="18">
        <f>L17*'1. Standard_Cost'!F4</f>
        <v>0</v>
      </c>
      <c r="N17" s="19"/>
      <c r="O17" s="19"/>
      <c r="P17" s="19"/>
      <c r="Q17" s="19"/>
      <c r="R17" s="20">
        <f>+N17*P17*'1. Standard_Cost'!$B$13</f>
        <v>0</v>
      </c>
      <c r="S17" s="20">
        <f>+N17*O17*P17*'1. Standard_Cost'!$C$13</f>
        <v>0</v>
      </c>
      <c r="T17" s="20">
        <f>+N17*P17*Q17*'1. Standard_Cost'!$D$13</f>
        <v>0</v>
      </c>
      <c r="U17" s="20">
        <f>+N17*O17*'1. Standard_Cost'!$E$13</f>
        <v>0</v>
      </c>
      <c r="V17" s="19"/>
      <c r="W17" s="19"/>
      <c r="X17" s="19"/>
      <c r="Y17" s="20">
        <f>+V17*((X17*'1. Standard_Cost'!$B$17)+(W17*X17*'1. Standard_Cost'!$C$17))</f>
        <v>0</v>
      </c>
      <c r="Z17" s="19"/>
      <c r="AA17" s="19"/>
      <c r="AB17" s="20">
        <f>+Z17*'1. Standard_Cost'!$B$21+AA17*'1. Standard_Cost'!$C$21</f>
        <v>0</v>
      </c>
      <c r="AC17" s="21"/>
      <c r="AD17" s="22"/>
      <c r="AE17" s="20">
        <f>SUM(AD17,AC17,AB17,Y17,U17,T17,S17,R17)*'1. Standard_Cost'!B34</f>
        <v>0</v>
      </c>
      <c r="AF17" s="20">
        <f t="shared" ref="AF17" si="19">SUM(AE17,AD17,AC17,AB17,Y17,U17,T17,S17,R17)</f>
        <v>0</v>
      </c>
      <c r="AG17" s="19"/>
      <c r="AH17" s="19"/>
      <c r="AI17" s="19"/>
      <c r="AJ17" s="23"/>
      <c r="AK17" s="23"/>
      <c r="AL17" s="23"/>
      <c r="AM17" s="20">
        <f>AG17*'1. Standard_Cost'!B30+'Incremental_Cost Year 1'!AH28*'1. Standard_Cost'!C30+'Incremental_Cost Year 1'!AI28*'1. Standard_Cost'!D30+'Incremental_Cost Year 1'!AJ28+'Incremental_Cost Year 1'!AL28+AK17</f>
        <v>0</v>
      </c>
      <c r="AN17" s="20">
        <f>AM17*'1. Standard_Cost'!C34</f>
        <v>0</v>
      </c>
      <c r="AO17" s="23"/>
      <c r="AQ17" s="20">
        <f t="shared" ref="AQ17" si="20">L17+M17</f>
        <v>0</v>
      </c>
      <c r="AR17" s="20">
        <f t="shared" ref="AR17" si="21">AF17</f>
        <v>0</v>
      </c>
      <c r="AS17" s="20">
        <f t="shared" ref="AS17" si="22">AM17+AN17</f>
        <v>0</v>
      </c>
      <c r="AT17" s="20">
        <f>SUM(AQ17,AR17,AS17)</f>
        <v>0</v>
      </c>
      <c r="AU17" s="24">
        <f t="shared" si="12"/>
        <v>0</v>
      </c>
      <c r="AV17" s="24"/>
      <c r="AW17" s="24"/>
      <c r="AX17" s="24"/>
      <c r="AY17" s="24"/>
      <c r="AZ17" s="24"/>
      <c r="BA17" s="25">
        <f t="shared" ref="BA17" si="23">SUM(AU17:AZ17)-AT17</f>
        <v>0</v>
      </c>
    </row>
    <row r="18" spans="2:53" outlineLevel="2">
      <c r="B18" s="41"/>
      <c r="C18" s="38"/>
      <c r="D18" s="84"/>
      <c r="E18" s="84"/>
      <c r="F18" s="84"/>
      <c r="G18" s="83"/>
      <c r="H18" s="15" t="s">
        <v>50</v>
      </c>
      <c r="I18" s="16"/>
      <c r="J18" s="17"/>
      <c r="K18" s="17"/>
      <c r="L18" s="18" t="str">
        <f>IF(I18&lt;&gt;0,((VLOOKUP(I18,'1. Standard_Cost'!$B$4:$D$9,2)+VLOOKUP(I18,'1. Standard_Cost'!$B$4:$D$9,3))*J18*K18),"0")</f>
        <v>0</v>
      </c>
      <c r="M18" s="18">
        <f>L18*'1. Standard_Cost'!F4</f>
        <v>0</v>
      </c>
      <c r="N18" s="19"/>
      <c r="O18" s="19"/>
      <c r="P18" s="19"/>
      <c r="Q18" s="19"/>
      <c r="R18" s="20">
        <f>+N18*P18*'1. Standard_Cost'!$B$13</f>
        <v>0</v>
      </c>
      <c r="S18" s="20">
        <f>+N18*O18*P18*'1. Standard_Cost'!$C$13</f>
        <v>0</v>
      </c>
      <c r="T18" s="20">
        <f>+N18*P18*Q18*'1. Standard_Cost'!$D$13</f>
        <v>0</v>
      </c>
      <c r="U18" s="20">
        <f>+N18*O18*'1. Standard_Cost'!$E$13</f>
        <v>0</v>
      </c>
      <c r="V18" s="19"/>
      <c r="W18" s="19"/>
      <c r="X18" s="19"/>
      <c r="Y18" s="20">
        <f>+V18*((X18*'1. Standard_Cost'!$B$17)+(W18*X18*'1. Standard_Cost'!$C$17))</f>
        <v>0</v>
      </c>
      <c r="Z18" s="19"/>
      <c r="AA18" s="19"/>
      <c r="AB18" s="20">
        <f>+Z18*'1. Standard_Cost'!$B$21+AA18*'1. Standard_Cost'!$C$21</f>
        <v>0</v>
      </c>
      <c r="AC18" s="21"/>
      <c r="AD18" s="22"/>
      <c r="AE18" s="20">
        <f>SUM(AD18,AC18,AB18,Y18,U18,T18,S18,R18)*'1. Standard_Cost'!B29</f>
        <v>0</v>
      </c>
      <c r="AF18" s="20">
        <f t="shared" ref="AF18:AF20" si="24">SUM(AD18,AE18)</f>
        <v>0</v>
      </c>
      <c r="AG18" s="19"/>
      <c r="AH18" s="19"/>
      <c r="AI18" s="19"/>
      <c r="AJ18" s="23"/>
      <c r="AK18" s="23"/>
      <c r="AL18" s="23"/>
      <c r="AM18" s="20">
        <f>AG18*'1. Standard_Cost'!B25+'Incremental_Cost Year 1'!AH32*'1. Standard_Cost'!C25+'Incremental_Cost Year 1'!AI32*'1. Standard_Cost'!D25+'Incremental_Cost Year 1'!AJ32+'Incremental_Cost Year 1'!AL32+AK18</f>
        <v>0</v>
      </c>
      <c r="AN18" s="20">
        <f>AM18*'1. Standard_Cost'!C29</f>
        <v>0</v>
      </c>
      <c r="AO18" s="23"/>
      <c r="AQ18" s="20">
        <f t="shared" si="8"/>
        <v>0</v>
      </c>
      <c r="AR18" s="20">
        <f t="shared" si="9"/>
        <v>0</v>
      </c>
      <c r="AS18" s="20">
        <f t="shared" si="10"/>
        <v>0</v>
      </c>
      <c r="AT18" s="20">
        <f t="shared" ref="AT18:AT20" si="25">SUM(AQ18,AR18,AS18)</f>
        <v>0</v>
      </c>
      <c r="AU18" s="24"/>
      <c r="AV18" s="24"/>
      <c r="AW18" s="24"/>
      <c r="AX18" s="24"/>
      <c r="AY18" s="24"/>
      <c r="AZ18" s="24"/>
      <c r="BA18" s="25">
        <f t="shared" si="13"/>
        <v>0</v>
      </c>
    </row>
    <row r="19" spans="2:53" outlineLevel="2">
      <c r="B19" s="41"/>
      <c r="C19" s="38"/>
      <c r="D19" s="84"/>
      <c r="E19" s="84"/>
      <c r="F19" s="84"/>
      <c r="G19" s="83"/>
      <c r="H19" s="15" t="s">
        <v>51</v>
      </c>
      <c r="I19" s="16"/>
      <c r="J19" s="17"/>
      <c r="K19" s="17"/>
      <c r="L19" s="18" t="str">
        <f>IF(I19&lt;&gt;0,((VLOOKUP(I19,'1. Standard_Cost'!$B$4:$D$9,2)+VLOOKUP(I19,'1. Standard_Cost'!$B$4:$D$9,3))*J19*K19),"0")</f>
        <v>0</v>
      </c>
      <c r="M19" s="18">
        <f>L19*'1. Standard_Cost'!F4</f>
        <v>0</v>
      </c>
      <c r="N19" s="19"/>
      <c r="O19" s="19"/>
      <c r="P19" s="19"/>
      <c r="Q19" s="19"/>
      <c r="R19" s="20">
        <f>+N19*P19*'1. Standard_Cost'!$B$13</f>
        <v>0</v>
      </c>
      <c r="S19" s="20">
        <f>+N19*O19*P19*'1. Standard_Cost'!$C$13</f>
        <v>0</v>
      </c>
      <c r="T19" s="20">
        <f>+N19*P19*Q19*'1. Standard_Cost'!$D$13</f>
        <v>0</v>
      </c>
      <c r="U19" s="20">
        <f>+N19*O19*'1. Standard_Cost'!$E$13</f>
        <v>0</v>
      </c>
      <c r="V19" s="19"/>
      <c r="W19" s="19"/>
      <c r="X19" s="19"/>
      <c r="Y19" s="20">
        <f>+V19*((X19*'1. Standard_Cost'!$B$17)+(W19*X19*'1. Standard_Cost'!$C$17))</f>
        <v>0</v>
      </c>
      <c r="Z19" s="19"/>
      <c r="AA19" s="19"/>
      <c r="AB19" s="20">
        <f>+Z19*'1. Standard_Cost'!$B$21+AA19*'1. Standard_Cost'!$C$21</f>
        <v>0</v>
      </c>
      <c r="AC19" s="21"/>
      <c r="AD19" s="22"/>
      <c r="AE19" s="20">
        <f>SUM(AD19,AC19,AB19,Y19,U19,T19,S19,R19)*'1. Standard_Cost'!B29</f>
        <v>0</v>
      </c>
      <c r="AF19" s="20">
        <f t="shared" si="24"/>
        <v>0</v>
      </c>
      <c r="AG19" s="19"/>
      <c r="AH19" s="19"/>
      <c r="AI19" s="19"/>
      <c r="AJ19" s="23"/>
      <c r="AK19" s="23"/>
      <c r="AL19" s="23"/>
      <c r="AM19" s="20">
        <f>AG19*'1. Standard_Cost'!B25+'Incremental_Cost Year 1'!AH33*'1. Standard_Cost'!C25+'Incremental_Cost Year 1'!AI33*'1. Standard_Cost'!D25+'Incremental_Cost Year 1'!AJ33+'Incremental_Cost Year 1'!AL33+AK19</f>
        <v>0</v>
      </c>
      <c r="AN19" s="20">
        <f>AM19*'1. Standard_Cost'!C29</f>
        <v>0</v>
      </c>
      <c r="AO19" s="23"/>
      <c r="AQ19" s="20">
        <f t="shared" si="8"/>
        <v>0</v>
      </c>
      <c r="AR19" s="20">
        <f t="shared" si="9"/>
        <v>0</v>
      </c>
      <c r="AS19" s="20">
        <f t="shared" si="10"/>
        <v>0</v>
      </c>
      <c r="AT19" s="20">
        <f t="shared" si="25"/>
        <v>0</v>
      </c>
      <c r="AU19" s="24"/>
      <c r="AV19" s="24"/>
      <c r="AW19" s="24"/>
      <c r="AX19" s="24"/>
      <c r="AY19" s="24"/>
      <c r="AZ19" s="24"/>
      <c r="BA19" s="25">
        <f t="shared" si="13"/>
        <v>0</v>
      </c>
    </row>
    <row r="20" spans="2:53" outlineLevel="2">
      <c r="B20" s="41"/>
      <c r="C20" s="38"/>
      <c r="D20" s="84"/>
      <c r="E20" s="84"/>
      <c r="F20" s="84"/>
      <c r="G20" s="83"/>
      <c r="H20" s="26" t="s">
        <v>180</v>
      </c>
      <c r="I20" s="16"/>
      <c r="J20" s="17"/>
      <c r="K20" s="17"/>
      <c r="L20" s="18" t="str">
        <f>IF(I20&lt;&gt;0,((VLOOKUP(I20,'1. Standard_Cost'!$B$4:$D$9,2)+VLOOKUP(I20,'1. Standard_Cost'!$B$4:$D$9,3))*J20*K20),"0")</f>
        <v>0</v>
      </c>
      <c r="M20" s="18">
        <f>L20*'1. Standard_Cost'!F4</f>
        <v>0</v>
      </c>
      <c r="N20" s="19"/>
      <c r="O20" s="19"/>
      <c r="P20" s="19"/>
      <c r="Q20" s="19"/>
      <c r="R20" s="20">
        <f>+N20*P20*'1. Standard_Cost'!$B$13</f>
        <v>0</v>
      </c>
      <c r="S20" s="20">
        <f>+N20*O20*P20*'1. Standard_Cost'!$C$13</f>
        <v>0</v>
      </c>
      <c r="T20" s="20">
        <f>+N20*P20*Q20*'1. Standard_Cost'!$D$13</f>
        <v>0</v>
      </c>
      <c r="U20" s="20">
        <f>+N20*O20*'1. Standard_Cost'!$E$13</f>
        <v>0</v>
      </c>
      <c r="V20" s="19"/>
      <c r="W20" s="19"/>
      <c r="X20" s="19"/>
      <c r="Y20" s="20">
        <f>+V20*((X20*'1. Standard_Cost'!$B$17)+(W20*X20*'1. Standard_Cost'!$C$17))</f>
        <v>0</v>
      </c>
      <c r="Z20" s="19"/>
      <c r="AA20" s="19"/>
      <c r="AB20" s="20">
        <f>+Z20*'1. Standard_Cost'!$B$21+AA20*'1. Standard_Cost'!$C$21</f>
        <v>0</v>
      </c>
      <c r="AC20" s="21"/>
      <c r="AD20" s="22"/>
      <c r="AE20" s="20">
        <f>SUM(AD20,AC20,AB20,Y20,U20,T20,S20,R20)*'1. Standard_Cost'!B29</f>
        <v>0</v>
      </c>
      <c r="AF20" s="20">
        <f t="shared" si="24"/>
        <v>0</v>
      </c>
      <c r="AG20" s="19"/>
      <c r="AH20" s="19"/>
      <c r="AI20" s="19"/>
      <c r="AJ20" s="23"/>
      <c r="AK20" s="23"/>
      <c r="AL20" s="23"/>
      <c r="AM20" s="20">
        <f>AG20*'1. Standard_Cost'!B25+'Incremental_Cost Year 1'!AH34*'1. Standard_Cost'!C25+'Incremental_Cost Year 1'!AI34*'1. Standard_Cost'!D25+'Incremental_Cost Year 1'!AJ34+'Incremental_Cost Year 1'!AL34+AK20</f>
        <v>0</v>
      </c>
      <c r="AN20" s="20">
        <f>AM20*'1. Standard_Cost'!C29</f>
        <v>0</v>
      </c>
      <c r="AO20" s="23"/>
      <c r="AQ20" s="20">
        <f t="shared" si="8"/>
        <v>0</v>
      </c>
      <c r="AR20" s="20">
        <f t="shared" si="9"/>
        <v>0</v>
      </c>
      <c r="AS20" s="20">
        <f t="shared" si="10"/>
        <v>0</v>
      </c>
      <c r="AT20" s="20">
        <f t="shared" si="25"/>
        <v>0</v>
      </c>
      <c r="AU20" s="24"/>
      <c r="AV20" s="24"/>
      <c r="AW20" s="24"/>
      <c r="AX20" s="24"/>
      <c r="AY20" s="24"/>
      <c r="AZ20" s="24"/>
      <c r="BA20" s="25">
        <f t="shared" si="13"/>
        <v>0</v>
      </c>
    </row>
    <row r="21" spans="2:53" ht="41.4" outlineLevel="1">
      <c r="B21" s="41"/>
      <c r="C21" s="38"/>
      <c r="D21" s="86" t="s">
        <v>48</v>
      </c>
      <c r="E21" s="86" t="s">
        <v>196</v>
      </c>
      <c r="F21" s="88">
        <v>2023</v>
      </c>
      <c r="G21" s="89">
        <v>2027</v>
      </c>
      <c r="H21" s="27" t="s">
        <v>54</v>
      </c>
      <c r="I21" s="28"/>
      <c r="J21" s="28"/>
      <c r="K21" s="28"/>
      <c r="L21" s="29">
        <f>SUM(L17:L20)</f>
        <v>0</v>
      </c>
      <c r="M21" s="29">
        <f>SUM(M17:M20)</f>
        <v>0</v>
      </c>
      <c r="N21" s="28"/>
      <c r="O21" s="28"/>
      <c r="P21" s="28"/>
      <c r="Q21" s="28"/>
      <c r="R21" s="30">
        <f>SUM(R17:R20)</f>
        <v>0</v>
      </c>
      <c r="S21" s="30">
        <f>SUM(S17:S20)</f>
        <v>0</v>
      </c>
      <c r="T21" s="30">
        <f>SUM(T17:T20)</f>
        <v>0</v>
      </c>
      <c r="U21" s="30">
        <f>SUM(U17:U20)</f>
        <v>0</v>
      </c>
      <c r="V21" s="28"/>
      <c r="W21" s="28"/>
      <c r="X21" s="28"/>
      <c r="Y21" s="29">
        <f>SUM(Y17:Y20)</f>
        <v>0</v>
      </c>
      <c r="Z21" s="28"/>
      <c r="AA21" s="28"/>
      <c r="AB21" s="29">
        <f t="shared" ref="AB21:AF21" si="26">SUM(AB17:AB20)</f>
        <v>0</v>
      </c>
      <c r="AC21" s="29">
        <f t="shared" si="26"/>
        <v>0</v>
      </c>
      <c r="AD21" s="29">
        <f t="shared" si="26"/>
        <v>0</v>
      </c>
      <c r="AE21" s="29">
        <f t="shared" si="26"/>
        <v>0</v>
      </c>
      <c r="AF21" s="29">
        <f t="shared" si="26"/>
        <v>0</v>
      </c>
      <c r="AG21" s="28"/>
      <c r="AH21" s="28"/>
      <c r="AI21" s="28"/>
      <c r="AJ21" s="30">
        <f>SUM(AJ17:AJ20)</f>
        <v>0</v>
      </c>
      <c r="AK21" s="30">
        <f t="shared" ref="AK21:AL21" si="27">SUM(AK17:AK20)</f>
        <v>0</v>
      </c>
      <c r="AL21" s="30">
        <f t="shared" si="27"/>
        <v>0</v>
      </c>
      <c r="AM21" s="29">
        <f>SUM(AM17:AM20)</f>
        <v>0</v>
      </c>
      <c r="AN21" s="29">
        <f>SUM(AN17:AN20)</f>
        <v>0</v>
      </c>
      <c r="AO21" s="31"/>
      <c r="AP21" s="32"/>
      <c r="AQ21" s="78">
        <f t="shared" ref="AQ21:BA21" si="28">SUM(AQ17:AQ20)</f>
        <v>0</v>
      </c>
      <c r="AR21" s="78">
        <f t="shared" si="28"/>
        <v>0</v>
      </c>
      <c r="AS21" s="78">
        <f t="shared" si="28"/>
        <v>0</v>
      </c>
      <c r="AT21" s="78">
        <f t="shared" si="28"/>
        <v>0</v>
      </c>
      <c r="AU21" s="78">
        <f t="shared" si="28"/>
        <v>0</v>
      </c>
      <c r="AV21" s="78">
        <f t="shared" si="28"/>
        <v>0</v>
      </c>
      <c r="AW21" s="78">
        <f t="shared" si="28"/>
        <v>0</v>
      </c>
      <c r="AX21" s="78">
        <f t="shared" si="28"/>
        <v>0</v>
      </c>
      <c r="AY21" s="78">
        <f t="shared" si="28"/>
        <v>0</v>
      </c>
      <c r="AZ21" s="78">
        <f t="shared" si="28"/>
        <v>0</v>
      </c>
      <c r="BA21" s="79">
        <f t="shared" si="28"/>
        <v>0</v>
      </c>
    </row>
    <row r="22" spans="2:53" s="39" customFormat="1" ht="12.75" customHeight="1">
      <c r="B22" s="49"/>
      <c r="C22" s="224" t="s">
        <v>212</v>
      </c>
      <c r="D22" s="224"/>
      <c r="E22" s="225"/>
      <c r="F22" s="69"/>
      <c r="G22" s="69"/>
      <c r="H22" s="57" t="s">
        <v>67</v>
      </c>
      <c r="I22" s="58"/>
      <c r="J22" s="58"/>
      <c r="K22" s="58"/>
      <c r="L22" s="59">
        <f>SUM(L27,L32,L37,L42)</f>
        <v>0</v>
      </c>
      <c r="M22" s="59">
        <f t="shared" ref="M22" si="29">SUM(M27,M32,M37,M42)</f>
        <v>0</v>
      </c>
      <c r="N22" s="58"/>
      <c r="O22" s="58"/>
      <c r="P22" s="58"/>
      <c r="Q22" s="58"/>
      <c r="R22" s="59">
        <f>SUM(R27,R32,R37,R42)</f>
        <v>0</v>
      </c>
      <c r="S22" s="59">
        <f t="shared" ref="S22:U22" si="30">SUM(S27,S32,S37,S42)</f>
        <v>0</v>
      </c>
      <c r="T22" s="59">
        <f>SUM(T27,T32,T37,T42)</f>
        <v>0</v>
      </c>
      <c r="U22" s="59">
        <f t="shared" si="30"/>
        <v>0</v>
      </c>
      <c r="V22" s="58"/>
      <c r="W22" s="58"/>
      <c r="X22" s="58"/>
      <c r="Y22" s="59">
        <f>SUM(Y27,Y32,Y37,Y42)</f>
        <v>0</v>
      </c>
      <c r="Z22" s="59">
        <f>SUM(Z27,Z32,Z37,Z42)</f>
        <v>0</v>
      </c>
      <c r="AA22" s="58"/>
      <c r="AB22" s="59">
        <f>SUM(AB27,AB32,AB37,AB42)</f>
        <v>0</v>
      </c>
      <c r="AC22" s="59">
        <f>SUM(AC27,AC32,AC37,AC42)</f>
        <v>0</v>
      </c>
      <c r="AD22" s="59">
        <f>SUM(AD27,AD32,AD37,AD42)</f>
        <v>0</v>
      </c>
      <c r="AE22" s="59">
        <f>SUM(AE27,AE32,AE37,AE42)</f>
        <v>0</v>
      </c>
      <c r="AF22" s="59">
        <f>SUM(AF27,AF32,AF37,AF42)</f>
        <v>0</v>
      </c>
      <c r="AG22" s="59"/>
      <c r="AH22" s="58"/>
      <c r="AI22" s="58"/>
      <c r="AJ22" s="59">
        <f t="shared" ref="AJ22:AN22" si="31">SUM(AJ27,AJ32,AJ37,AJ42)</f>
        <v>0</v>
      </c>
      <c r="AK22" s="59">
        <f t="shared" si="31"/>
        <v>0</v>
      </c>
      <c r="AL22" s="59">
        <f t="shared" si="31"/>
        <v>0</v>
      </c>
      <c r="AM22" s="59" t="e">
        <f t="shared" si="31"/>
        <v>#REF!</v>
      </c>
      <c r="AN22" s="59" t="e">
        <f t="shared" si="31"/>
        <v>#REF!</v>
      </c>
      <c r="AO22" s="60"/>
      <c r="AP22" s="40"/>
      <c r="AQ22" s="59">
        <f t="shared" ref="AQ22:BA22" si="32">SUM(AQ27,AQ32,AQ37,AQ42)</f>
        <v>0</v>
      </c>
      <c r="AR22" s="59">
        <f t="shared" si="32"/>
        <v>0</v>
      </c>
      <c r="AS22" s="59" t="e">
        <f t="shared" si="32"/>
        <v>#REF!</v>
      </c>
      <c r="AT22" s="59" t="e">
        <f t="shared" si="32"/>
        <v>#REF!</v>
      </c>
      <c r="AU22" s="59">
        <f t="shared" si="32"/>
        <v>0</v>
      </c>
      <c r="AV22" s="59">
        <f t="shared" si="32"/>
        <v>0</v>
      </c>
      <c r="AW22" s="59">
        <f t="shared" si="32"/>
        <v>0</v>
      </c>
      <c r="AX22" s="59">
        <f t="shared" si="32"/>
        <v>0</v>
      </c>
      <c r="AY22" s="59">
        <f t="shared" si="32"/>
        <v>0</v>
      </c>
      <c r="AZ22" s="59">
        <f t="shared" si="32"/>
        <v>0</v>
      </c>
      <c r="BA22" s="59" t="e">
        <f t="shared" si="32"/>
        <v>#REF!</v>
      </c>
    </row>
    <row r="23" spans="2:53" outlineLevel="2">
      <c r="B23" s="41"/>
      <c r="C23" s="38"/>
      <c r="D23" s="85"/>
      <c r="E23" s="85"/>
      <c r="F23" s="87"/>
      <c r="G23" s="82"/>
      <c r="H23" s="15" t="s">
        <v>49</v>
      </c>
      <c r="I23" s="16"/>
      <c r="J23" s="17"/>
      <c r="K23" s="17"/>
      <c r="L23" s="18" t="str">
        <f>IF(I23&lt;&gt;0,((VLOOKUP(I23,'1. Standard_Cost'!$B$4:$D$9,2)+VLOOKUP(I23,'1. Standard_Cost'!$B$4:$D$9,3))*J23*K23),"0")</f>
        <v>0</v>
      </c>
      <c r="M23" s="18">
        <f>L23*'1. Standard_Cost'!F4</f>
        <v>0</v>
      </c>
      <c r="N23" s="19"/>
      <c r="O23" s="19"/>
      <c r="P23" s="19"/>
      <c r="Q23" s="19"/>
      <c r="R23" s="20">
        <f>+N23*P23*'1. Standard_Cost'!$B$13</f>
        <v>0</v>
      </c>
      <c r="S23" s="20">
        <f>+N23*O23*P23*'1. Standard_Cost'!$C$13</f>
        <v>0</v>
      </c>
      <c r="T23" s="20">
        <f>+N23*P23*Q23*'1. Standard_Cost'!$D$13</f>
        <v>0</v>
      </c>
      <c r="U23" s="20">
        <f>+N23*O23*'1. Standard_Cost'!$E$13</f>
        <v>0</v>
      </c>
      <c r="V23" s="19"/>
      <c r="W23" s="19"/>
      <c r="X23" s="19"/>
      <c r="Y23" s="20">
        <f>+V23*((X23*'1. Standard_Cost'!$B$17)+(W23*X23*'1. Standard_Cost'!$C$17))</f>
        <v>0</v>
      </c>
      <c r="Z23" s="19"/>
      <c r="AA23" s="19"/>
      <c r="AB23" s="20">
        <f>+Z23*'1. Standard_Cost'!$B$21+AA23*'1. Standard_Cost'!$C$21</f>
        <v>0</v>
      </c>
      <c r="AC23" s="21"/>
      <c r="AD23" s="22"/>
      <c r="AE23" s="20">
        <f>SUM(AD23,AC23,AB23,Y23,U23,T23,S23,R23)*'1. Standard_Cost'!B29</f>
        <v>0</v>
      </c>
      <c r="AF23" s="20">
        <f>SUM(AD23,AE23)</f>
        <v>0</v>
      </c>
      <c r="AG23" s="19"/>
      <c r="AH23" s="19"/>
      <c r="AI23" s="19"/>
      <c r="AJ23" s="23"/>
      <c r="AK23" s="23"/>
      <c r="AL23" s="23"/>
      <c r="AM23" s="20">
        <f>AG23*'1. Standard_Cost'!B25+'Incremental_Cost Year 1'!AH42*'1. Standard_Cost'!C25+'Incremental_Cost Year 1'!AI42*'1. Standard_Cost'!D25+'Incremental_Cost Year 1'!AJ42+'Incremental_Cost Year 1'!AL42+AK23</f>
        <v>0</v>
      </c>
      <c r="AN23" s="20">
        <f>AM23*'1. Standard_Cost'!C29</f>
        <v>0</v>
      </c>
      <c r="AO23" s="23"/>
      <c r="AQ23" s="20">
        <f t="shared" ref="AQ23:AQ36" si="33">L23+M23</f>
        <v>0</v>
      </c>
      <c r="AR23" s="20">
        <f t="shared" ref="AR23:AR26" si="34">AF23</f>
        <v>0</v>
      </c>
      <c r="AS23" s="20">
        <f t="shared" ref="AS23:AS26" si="35">AM23+AN23</f>
        <v>0</v>
      </c>
      <c r="AT23" s="20">
        <f>SUM(AQ23,AR23,AS23)</f>
        <v>0</v>
      </c>
      <c r="AU23" s="24"/>
      <c r="AV23" s="24"/>
      <c r="AW23" s="24"/>
      <c r="AX23" s="24"/>
      <c r="AY23" s="24"/>
      <c r="AZ23" s="24"/>
      <c r="BA23" s="25">
        <f t="shared" ref="BA23:BA36" si="36">SUM(AU23:AZ23)-AT23</f>
        <v>0</v>
      </c>
    </row>
    <row r="24" spans="2:53" outlineLevel="2">
      <c r="B24" s="41"/>
      <c r="C24" s="38"/>
      <c r="D24" s="84"/>
      <c r="E24" s="84"/>
      <c r="F24" s="84"/>
      <c r="G24" s="83"/>
      <c r="H24" s="15" t="s">
        <v>50</v>
      </c>
      <c r="I24" s="16"/>
      <c r="J24" s="17"/>
      <c r="K24" s="17"/>
      <c r="L24" s="18" t="str">
        <f>IF(I24&lt;&gt;0,((VLOOKUP(I24,'1. Standard_Cost'!$B$4:$D$9,2)+VLOOKUP(I24,'1. Standard_Cost'!$B$4:$D$9,3))*J24*K24),"0")</f>
        <v>0</v>
      </c>
      <c r="M24" s="18">
        <f>L24*'1. Standard_Cost'!F4</f>
        <v>0</v>
      </c>
      <c r="N24" s="19"/>
      <c r="O24" s="19"/>
      <c r="P24" s="19"/>
      <c r="Q24" s="19"/>
      <c r="R24" s="20">
        <f>+N24*P24*'1. Standard_Cost'!$B$13</f>
        <v>0</v>
      </c>
      <c r="S24" s="20">
        <f>+N24*O24*P24*'1. Standard_Cost'!$C$13</f>
        <v>0</v>
      </c>
      <c r="T24" s="20">
        <f>+N24*P24*Q24*'1. Standard_Cost'!$D$13</f>
        <v>0</v>
      </c>
      <c r="U24" s="20">
        <f>+N24*O24*'1. Standard_Cost'!$E$13</f>
        <v>0</v>
      </c>
      <c r="V24" s="19"/>
      <c r="W24" s="19"/>
      <c r="X24" s="19"/>
      <c r="Y24" s="20">
        <f>+V24*((X24*'1. Standard_Cost'!$B$17)+(W24*X24*'1. Standard_Cost'!$C$17))</f>
        <v>0</v>
      </c>
      <c r="Z24" s="19"/>
      <c r="AA24" s="19"/>
      <c r="AB24" s="20">
        <f>+Z24*'1. Standard_Cost'!$B$21+AA24*'1. Standard_Cost'!$C$21</f>
        <v>0</v>
      </c>
      <c r="AC24" s="21"/>
      <c r="AD24" s="22"/>
      <c r="AE24" s="20">
        <f>SUM(AD24,AC24,AB24,Y24,U24,T24,S24,R24)*'1. Standard_Cost'!B29</f>
        <v>0</v>
      </c>
      <c r="AF24" s="20">
        <f t="shared" ref="AF24:AF26" si="37">SUM(AD24,AE24)</f>
        <v>0</v>
      </c>
      <c r="AG24" s="19"/>
      <c r="AH24" s="19"/>
      <c r="AI24" s="19"/>
      <c r="AJ24" s="23"/>
      <c r="AK24" s="23"/>
      <c r="AL24" s="23"/>
      <c r="AM24" s="20">
        <f>AG24*'1. Standard_Cost'!B25+'Incremental_Cost Year 1'!AH43*'1. Standard_Cost'!C25+'Incremental_Cost Year 1'!AI43*'1. Standard_Cost'!D25+'Incremental_Cost Year 1'!AJ43+'Incremental_Cost Year 1'!AL43+AK24</f>
        <v>0</v>
      </c>
      <c r="AN24" s="20">
        <f>AM24*'1. Standard_Cost'!C29</f>
        <v>0</v>
      </c>
      <c r="AO24" s="23"/>
      <c r="AQ24" s="20">
        <f t="shared" si="33"/>
        <v>0</v>
      </c>
      <c r="AR24" s="20">
        <f t="shared" si="34"/>
        <v>0</v>
      </c>
      <c r="AS24" s="20">
        <f t="shared" si="35"/>
        <v>0</v>
      </c>
      <c r="AT24" s="20">
        <f t="shared" ref="AT24:AT26" si="38">SUM(AQ24,AR24,AS24)</f>
        <v>0</v>
      </c>
      <c r="AU24" s="24"/>
      <c r="AV24" s="24"/>
      <c r="AW24" s="24"/>
      <c r="AX24" s="24"/>
      <c r="AY24" s="24"/>
      <c r="AZ24" s="24"/>
      <c r="BA24" s="25">
        <f t="shared" si="36"/>
        <v>0</v>
      </c>
    </row>
    <row r="25" spans="2:53" outlineLevel="2">
      <c r="B25" s="41"/>
      <c r="C25" s="38"/>
      <c r="D25" s="84"/>
      <c r="E25" s="84"/>
      <c r="F25" s="84"/>
      <c r="G25" s="83"/>
      <c r="H25" s="15" t="s">
        <v>51</v>
      </c>
      <c r="I25" s="16"/>
      <c r="J25" s="17"/>
      <c r="K25" s="17"/>
      <c r="L25" s="18" t="str">
        <f>IF(I25&lt;&gt;0,((VLOOKUP(I25,'1. Standard_Cost'!$B$4:$D$9,2)+VLOOKUP(I25,'1. Standard_Cost'!$B$4:$D$9,3))*J25*K25),"0")</f>
        <v>0</v>
      </c>
      <c r="M25" s="18">
        <f>L25*'1. Standard_Cost'!F4</f>
        <v>0</v>
      </c>
      <c r="N25" s="19"/>
      <c r="O25" s="19"/>
      <c r="P25" s="19"/>
      <c r="Q25" s="19"/>
      <c r="R25" s="20">
        <f>+N25*P25*'1. Standard_Cost'!$B$13</f>
        <v>0</v>
      </c>
      <c r="S25" s="20">
        <f>+N25*O25*P25*'1. Standard_Cost'!$C$13</f>
        <v>0</v>
      </c>
      <c r="T25" s="20">
        <f>+N25*P25*Q25*'1. Standard_Cost'!$D$13</f>
        <v>0</v>
      </c>
      <c r="U25" s="20">
        <f>+N25*O25*'1. Standard_Cost'!$E$13</f>
        <v>0</v>
      </c>
      <c r="V25" s="19"/>
      <c r="W25" s="19"/>
      <c r="X25" s="19"/>
      <c r="Y25" s="20">
        <f>+V25*((X25*'1. Standard_Cost'!$B$17)+(W25*X25*'1. Standard_Cost'!$C$17))</f>
        <v>0</v>
      </c>
      <c r="Z25" s="19"/>
      <c r="AA25" s="19"/>
      <c r="AB25" s="20">
        <f>+Z25*'1. Standard_Cost'!$B$21+AA25*'1. Standard_Cost'!$C$21</f>
        <v>0</v>
      </c>
      <c r="AC25" s="21"/>
      <c r="AD25" s="22"/>
      <c r="AE25" s="20">
        <f>SUM(AD25,AC25,AB25,Y25,U25,T25,S25,R25)*'1. Standard_Cost'!B29</f>
        <v>0</v>
      </c>
      <c r="AF25" s="20">
        <f t="shared" si="37"/>
        <v>0</v>
      </c>
      <c r="AG25" s="19"/>
      <c r="AH25" s="19"/>
      <c r="AI25" s="19"/>
      <c r="AJ25" s="23"/>
      <c r="AK25" s="23"/>
      <c r="AL25" s="23"/>
      <c r="AM25" s="20">
        <f>AG25*'1. Standard_Cost'!B25+'Incremental_Cost Year 1'!AH48*'1. Standard_Cost'!C25+'Incremental_Cost Year 1'!AI48*'1. Standard_Cost'!D25+'Incremental_Cost Year 1'!AJ48+'Incremental_Cost Year 1'!AL48+AK25</f>
        <v>0</v>
      </c>
      <c r="AN25" s="20">
        <f>AM25*'1. Standard_Cost'!C29</f>
        <v>0</v>
      </c>
      <c r="AO25" s="23"/>
      <c r="AQ25" s="20">
        <f t="shared" si="33"/>
        <v>0</v>
      </c>
      <c r="AR25" s="20">
        <f t="shared" si="34"/>
        <v>0</v>
      </c>
      <c r="AS25" s="20">
        <f t="shared" si="35"/>
        <v>0</v>
      </c>
      <c r="AT25" s="20">
        <f t="shared" si="38"/>
        <v>0</v>
      </c>
      <c r="AU25" s="24"/>
      <c r="AV25" s="24"/>
      <c r="AW25" s="24"/>
      <c r="AX25" s="24"/>
      <c r="AY25" s="24"/>
      <c r="AZ25" s="24"/>
      <c r="BA25" s="25">
        <f t="shared" si="36"/>
        <v>0</v>
      </c>
    </row>
    <row r="26" spans="2:53" outlineLevel="2">
      <c r="B26" s="41"/>
      <c r="C26" s="38"/>
      <c r="D26" s="84"/>
      <c r="E26" s="84"/>
      <c r="F26" s="84"/>
      <c r="G26" s="83"/>
      <c r="H26" s="26" t="s">
        <v>180</v>
      </c>
      <c r="I26" s="16"/>
      <c r="J26" s="17"/>
      <c r="K26" s="17"/>
      <c r="L26" s="18" t="str">
        <f>IF(I26&lt;&gt;0,((VLOOKUP(I26,'1. Standard_Cost'!$B$4:$D$9,2)+VLOOKUP(I26,'1. Standard_Cost'!$B$4:$D$9,3))*J26*K26),"0")</f>
        <v>0</v>
      </c>
      <c r="M26" s="18">
        <f>L26*'1. Standard_Cost'!F4</f>
        <v>0</v>
      </c>
      <c r="N26" s="19"/>
      <c r="O26" s="19"/>
      <c r="P26" s="19"/>
      <c r="Q26" s="19"/>
      <c r="R26" s="20">
        <f>+N26*P26*'1. Standard_Cost'!$B$13</f>
        <v>0</v>
      </c>
      <c r="S26" s="20">
        <f>+N26*O26*P26*'1. Standard_Cost'!$C$13</f>
        <v>0</v>
      </c>
      <c r="T26" s="20">
        <f>+N26*P26*Q26*'1. Standard_Cost'!$D$13</f>
        <v>0</v>
      </c>
      <c r="U26" s="20">
        <f>+N26*O26*'1. Standard_Cost'!$E$13</f>
        <v>0</v>
      </c>
      <c r="V26" s="19"/>
      <c r="W26" s="19"/>
      <c r="X26" s="19"/>
      <c r="Y26" s="20">
        <f>+V26*((X26*'1. Standard_Cost'!$B$17)+(W26*X26*'1. Standard_Cost'!$C$17))</f>
        <v>0</v>
      </c>
      <c r="Z26" s="19"/>
      <c r="AA26" s="19"/>
      <c r="AB26" s="20">
        <f>+Z26*'1. Standard_Cost'!$B$21+AA26*'1. Standard_Cost'!$C$21</f>
        <v>0</v>
      </c>
      <c r="AC26" s="21"/>
      <c r="AD26" s="22"/>
      <c r="AE26" s="20">
        <f>SUM(AD26,AC26,AB26,Y26,U26,T26,S26,R26)*'1. Standard_Cost'!B29</f>
        <v>0</v>
      </c>
      <c r="AF26" s="20">
        <f t="shared" si="37"/>
        <v>0</v>
      </c>
      <c r="AG26" s="19"/>
      <c r="AH26" s="19"/>
      <c r="AI26" s="19"/>
      <c r="AJ26" s="23"/>
      <c r="AK26" s="23"/>
      <c r="AL26" s="23"/>
      <c r="AM26" s="20">
        <f>AG26*'1. Standard_Cost'!B25+'Incremental_Cost Year 1'!AH49*'1. Standard_Cost'!C25+'Incremental_Cost Year 1'!AI49*'1. Standard_Cost'!D25+'Incremental_Cost Year 1'!AJ49+'Incremental_Cost Year 1'!AL49+AK26</f>
        <v>0</v>
      </c>
      <c r="AN26" s="20">
        <f>AM26*'1. Standard_Cost'!C29</f>
        <v>0</v>
      </c>
      <c r="AO26" s="23"/>
      <c r="AQ26" s="20">
        <f t="shared" si="33"/>
        <v>0</v>
      </c>
      <c r="AR26" s="20">
        <f t="shared" si="34"/>
        <v>0</v>
      </c>
      <c r="AS26" s="20">
        <f t="shared" si="35"/>
        <v>0</v>
      </c>
      <c r="AT26" s="20">
        <f t="shared" si="38"/>
        <v>0</v>
      </c>
      <c r="AU26" s="24"/>
      <c r="AV26" s="24"/>
      <c r="AW26" s="24"/>
      <c r="AX26" s="24"/>
      <c r="AY26" s="24"/>
      <c r="AZ26" s="24"/>
      <c r="BA26" s="25">
        <f t="shared" si="36"/>
        <v>0</v>
      </c>
    </row>
    <row r="27" spans="2:53" ht="27.6" outlineLevel="1">
      <c r="B27" s="41"/>
      <c r="C27" s="38"/>
      <c r="D27" s="86" t="s">
        <v>48</v>
      </c>
      <c r="E27" s="86" t="s">
        <v>197</v>
      </c>
      <c r="F27" s="88">
        <v>2023</v>
      </c>
      <c r="G27" s="89">
        <v>2027</v>
      </c>
      <c r="H27" s="27" t="s">
        <v>116</v>
      </c>
      <c r="I27" s="28"/>
      <c r="J27" s="28"/>
      <c r="K27" s="28"/>
      <c r="L27" s="29">
        <f>SUM(L23:L26)</f>
        <v>0</v>
      </c>
      <c r="M27" s="29">
        <f>SUM(M23:M26)</f>
        <v>0</v>
      </c>
      <c r="N27" s="28"/>
      <c r="O27" s="28"/>
      <c r="P27" s="28"/>
      <c r="Q27" s="28"/>
      <c r="R27" s="30">
        <f>SUM(R23:R26)</f>
        <v>0</v>
      </c>
      <c r="S27" s="30">
        <f>SUM(S23:S26)</f>
        <v>0</v>
      </c>
      <c r="T27" s="30">
        <f>SUM(T23:T26)</f>
        <v>0</v>
      </c>
      <c r="U27" s="30">
        <f>SUM(U23:U26)</f>
        <v>0</v>
      </c>
      <c r="V27" s="28"/>
      <c r="W27" s="28"/>
      <c r="X27" s="28"/>
      <c r="Y27" s="29">
        <f>SUM(Y23:Y26)</f>
        <v>0</v>
      </c>
      <c r="Z27" s="28"/>
      <c r="AA27" s="28"/>
      <c r="AB27" s="29">
        <f t="shared" ref="AB27:AF27" si="39">SUM(AB23:AB26)</f>
        <v>0</v>
      </c>
      <c r="AC27" s="29">
        <f t="shared" si="39"/>
        <v>0</v>
      </c>
      <c r="AD27" s="29">
        <f t="shared" si="39"/>
        <v>0</v>
      </c>
      <c r="AE27" s="29">
        <f t="shared" si="39"/>
        <v>0</v>
      </c>
      <c r="AF27" s="29">
        <f t="shared" si="39"/>
        <v>0</v>
      </c>
      <c r="AG27" s="28"/>
      <c r="AH27" s="28"/>
      <c r="AI27" s="28"/>
      <c r="AJ27" s="30">
        <f>SUM(AJ23:AJ26)</f>
        <v>0</v>
      </c>
      <c r="AK27" s="30">
        <f>SUM(AK23:AK26)</f>
        <v>0</v>
      </c>
      <c r="AL27" s="30">
        <f>SUM(AL23:AL26)</f>
        <v>0</v>
      </c>
      <c r="AM27" s="29">
        <f>SUM(AM23:AM26)</f>
        <v>0</v>
      </c>
      <c r="AN27" s="29">
        <f>SUM(AN23:AN26)</f>
        <v>0</v>
      </c>
      <c r="AO27" s="31"/>
      <c r="AP27" s="32"/>
      <c r="AQ27" s="78">
        <f t="shared" ref="AQ27:BA27" si="40">SUM(AQ23:AQ26)</f>
        <v>0</v>
      </c>
      <c r="AR27" s="78">
        <f t="shared" si="40"/>
        <v>0</v>
      </c>
      <c r="AS27" s="78">
        <f t="shared" si="40"/>
        <v>0</v>
      </c>
      <c r="AT27" s="78">
        <f t="shared" si="40"/>
        <v>0</v>
      </c>
      <c r="AU27" s="78">
        <f t="shared" si="40"/>
        <v>0</v>
      </c>
      <c r="AV27" s="78">
        <f t="shared" si="40"/>
        <v>0</v>
      </c>
      <c r="AW27" s="78">
        <f t="shared" si="40"/>
        <v>0</v>
      </c>
      <c r="AX27" s="78">
        <f t="shared" si="40"/>
        <v>0</v>
      </c>
      <c r="AY27" s="78">
        <f t="shared" si="40"/>
        <v>0</v>
      </c>
      <c r="AZ27" s="78">
        <f t="shared" si="40"/>
        <v>0</v>
      </c>
      <c r="BA27" s="78">
        <f t="shared" si="40"/>
        <v>0</v>
      </c>
    </row>
    <row r="28" spans="2:53" outlineLevel="2">
      <c r="B28" s="41"/>
      <c r="C28" s="38"/>
      <c r="D28" s="85"/>
      <c r="E28" s="85"/>
      <c r="F28" s="87"/>
      <c r="G28" s="82"/>
      <c r="H28" s="15" t="s">
        <v>49</v>
      </c>
      <c r="I28" s="16"/>
      <c r="J28" s="17"/>
      <c r="K28" s="17"/>
      <c r="L28" s="18" t="str">
        <f>IF(I28&lt;&gt;0,((VLOOKUP(I28,'1. Standard_Cost'!$B$4:$D$9,2)+VLOOKUP(I28,'1. Standard_Cost'!$B$4:$D$9,3))*J28*K28),"0")</f>
        <v>0</v>
      </c>
      <c r="M28" s="18">
        <f>L28*'1. Standard_Cost'!F4</f>
        <v>0</v>
      </c>
      <c r="N28" s="19"/>
      <c r="O28" s="19"/>
      <c r="P28" s="19"/>
      <c r="Q28" s="19"/>
      <c r="R28" s="20">
        <f>+N28*P28*'1. Standard_Cost'!$B$13</f>
        <v>0</v>
      </c>
      <c r="S28" s="20">
        <f>+N28*O28*P28*'1. Standard_Cost'!$C$13</f>
        <v>0</v>
      </c>
      <c r="T28" s="20">
        <f>+N28*P28*Q28*'1. Standard_Cost'!$D$13</f>
        <v>0</v>
      </c>
      <c r="U28" s="20">
        <f>+N28*O28*'1. Standard_Cost'!$E$13</f>
        <v>0</v>
      </c>
      <c r="V28" s="19"/>
      <c r="W28" s="19"/>
      <c r="X28" s="19"/>
      <c r="Y28" s="20">
        <f>+V28*((X28*'1. Standard_Cost'!$B$17)+(W28*X28*'1. Standard_Cost'!$C$17))</f>
        <v>0</v>
      </c>
      <c r="Z28" s="19"/>
      <c r="AA28" s="19"/>
      <c r="AB28" s="20">
        <f>+Z28*'1. Standard_Cost'!$B$21+AA28*'1. Standard_Cost'!$C$21</f>
        <v>0</v>
      </c>
      <c r="AC28" s="21"/>
      <c r="AD28" s="22"/>
      <c r="AE28" s="20">
        <f>SUM(AD28,AC28,AB28,Y28,U28,T28,S28,R28)*'1. Standard_Cost'!B29</f>
        <v>0</v>
      </c>
      <c r="AF28" s="20">
        <f>SUM(AD28,AE28)</f>
        <v>0</v>
      </c>
      <c r="AG28" s="19"/>
      <c r="AH28" s="19"/>
      <c r="AI28" s="19"/>
      <c r="AJ28" s="23"/>
      <c r="AK28" s="23"/>
      <c r="AL28" s="23"/>
      <c r="AM28" s="20">
        <f>AG28*'1. Standard_Cost'!B25+'Incremental_Cost Year 1'!AH51*'1. Standard_Cost'!C25+'Incremental_Cost Year 1'!AI51*'1. Standard_Cost'!D25+'Incremental_Cost Year 1'!AJ51+'Incremental_Cost Year 1'!AL51+AK28</f>
        <v>0</v>
      </c>
      <c r="AN28" s="20">
        <f>AM28*'1. Standard_Cost'!C29</f>
        <v>0</v>
      </c>
      <c r="AO28" s="23"/>
      <c r="AQ28" s="20">
        <f t="shared" si="33"/>
        <v>0</v>
      </c>
      <c r="AR28" s="20">
        <f t="shared" ref="AR28:AR31" si="41">AF28</f>
        <v>0</v>
      </c>
      <c r="AS28" s="20">
        <f t="shared" ref="AS28:AS31" si="42">AM28+AN28</f>
        <v>0</v>
      </c>
      <c r="AT28" s="20">
        <f>SUM(AQ28,AR28,AS28)</f>
        <v>0</v>
      </c>
      <c r="AU28" s="24"/>
      <c r="AV28" s="24"/>
      <c r="AW28" s="24"/>
      <c r="AX28" s="24"/>
      <c r="AY28" s="24"/>
      <c r="AZ28" s="24"/>
      <c r="BA28" s="25">
        <f t="shared" si="36"/>
        <v>0</v>
      </c>
    </row>
    <row r="29" spans="2:53" outlineLevel="2">
      <c r="B29" s="41"/>
      <c r="C29" s="38"/>
      <c r="D29" s="84"/>
      <c r="E29" s="84"/>
      <c r="F29" s="84"/>
      <c r="G29" s="83"/>
      <c r="H29" s="15" t="s">
        <v>50</v>
      </c>
      <c r="I29" s="16"/>
      <c r="J29" s="17"/>
      <c r="K29" s="17"/>
      <c r="L29" s="18" t="str">
        <f>IF(I29&lt;&gt;0,((VLOOKUP(I29,'1. Standard_Cost'!$B$4:$D$9,2)+VLOOKUP(I29,'1. Standard_Cost'!$B$4:$D$9,3))*J29*K29),"0")</f>
        <v>0</v>
      </c>
      <c r="M29" s="18">
        <f>L29*'1. Standard_Cost'!F4</f>
        <v>0</v>
      </c>
      <c r="N29" s="19"/>
      <c r="O29" s="19"/>
      <c r="P29" s="19"/>
      <c r="Q29" s="19"/>
      <c r="R29" s="20">
        <f>+N29*P29*'1. Standard_Cost'!$B$13</f>
        <v>0</v>
      </c>
      <c r="S29" s="20">
        <f>+N29*O29*P29*'1. Standard_Cost'!$C$13</f>
        <v>0</v>
      </c>
      <c r="T29" s="20">
        <f>+N29*P29*Q29*'1. Standard_Cost'!$D$13</f>
        <v>0</v>
      </c>
      <c r="U29" s="20">
        <f>+N29*O29*'1. Standard_Cost'!$E$13</f>
        <v>0</v>
      </c>
      <c r="V29" s="19"/>
      <c r="W29" s="19"/>
      <c r="X29" s="19"/>
      <c r="Y29" s="20">
        <f>+V29*((X29*'1. Standard_Cost'!$B$17)+(W29*X29*'1. Standard_Cost'!$C$17))</f>
        <v>0</v>
      </c>
      <c r="Z29" s="19"/>
      <c r="AA29" s="19"/>
      <c r="AB29" s="20">
        <f>+Z29*'1. Standard_Cost'!$B$21+AA29*'1. Standard_Cost'!$C$21</f>
        <v>0</v>
      </c>
      <c r="AC29" s="21"/>
      <c r="AD29" s="22"/>
      <c r="AE29" s="20">
        <f>SUM(AD29,AC29,AB29,Y29,U29,T29,S29,R29)*'1. Standard_Cost'!B29</f>
        <v>0</v>
      </c>
      <c r="AF29" s="20">
        <f t="shared" ref="AF29:AF31" si="43">SUM(AD29,AE29)</f>
        <v>0</v>
      </c>
      <c r="AG29" s="19"/>
      <c r="AH29" s="19"/>
      <c r="AI29" s="19"/>
      <c r="AJ29" s="23"/>
      <c r="AK29" s="23"/>
      <c r="AL29" s="23"/>
      <c r="AM29" s="20">
        <f>AG29*'1. Standard_Cost'!B25+'Incremental_Cost Year 1'!AH52*'1. Standard_Cost'!C25+'Incremental_Cost Year 1'!AI52*'1. Standard_Cost'!D25+'Incremental_Cost Year 1'!AJ52+'Incremental_Cost Year 1'!AL52+AK29</f>
        <v>0</v>
      </c>
      <c r="AN29" s="20">
        <f>AM29*'1. Standard_Cost'!C29</f>
        <v>0</v>
      </c>
      <c r="AO29" s="23"/>
      <c r="AQ29" s="20">
        <f t="shared" si="33"/>
        <v>0</v>
      </c>
      <c r="AR29" s="20">
        <f t="shared" si="41"/>
        <v>0</v>
      </c>
      <c r="AS29" s="20">
        <f t="shared" si="42"/>
        <v>0</v>
      </c>
      <c r="AT29" s="20">
        <f t="shared" ref="AT29:AT31" si="44">SUM(AQ29,AR29,AS29)</f>
        <v>0</v>
      </c>
      <c r="AU29" s="24"/>
      <c r="AV29" s="24">
        <v>0</v>
      </c>
      <c r="AW29" s="24"/>
      <c r="AX29" s="24"/>
      <c r="AY29" s="24"/>
      <c r="AZ29" s="24"/>
      <c r="BA29" s="25">
        <f t="shared" si="36"/>
        <v>0</v>
      </c>
    </row>
    <row r="30" spans="2:53" outlineLevel="2">
      <c r="B30" s="41"/>
      <c r="C30" s="38"/>
      <c r="D30" s="84"/>
      <c r="E30" s="84"/>
      <c r="F30" s="84"/>
      <c r="G30" s="83"/>
      <c r="H30" s="15" t="s">
        <v>51</v>
      </c>
      <c r="I30" s="16"/>
      <c r="J30" s="17"/>
      <c r="K30" s="17"/>
      <c r="L30" s="18" t="str">
        <f>IF(I30&lt;&gt;0,((VLOOKUP(I30,'1. Standard_Cost'!$B$4:$D$9,2)+VLOOKUP(I30,'1. Standard_Cost'!$B$4:$D$9,3))*J30*K30),"0")</f>
        <v>0</v>
      </c>
      <c r="M30" s="18">
        <f>L30*'1. Standard_Cost'!F4</f>
        <v>0</v>
      </c>
      <c r="N30" s="19"/>
      <c r="O30" s="19"/>
      <c r="P30" s="19"/>
      <c r="Q30" s="19"/>
      <c r="R30" s="20">
        <f>+N30*P30*'1. Standard_Cost'!$B$13</f>
        <v>0</v>
      </c>
      <c r="S30" s="20">
        <f>+N30*O30*P30*'1. Standard_Cost'!$C$13</f>
        <v>0</v>
      </c>
      <c r="T30" s="20">
        <f>+N30*P30*Q30*'1. Standard_Cost'!$D$13</f>
        <v>0</v>
      </c>
      <c r="U30" s="20">
        <f>+N30*O30*'1. Standard_Cost'!$E$13</f>
        <v>0</v>
      </c>
      <c r="V30" s="19"/>
      <c r="W30" s="19"/>
      <c r="X30" s="19"/>
      <c r="Y30" s="20">
        <f>+V30*((X30*'1. Standard_Cost'!$B$17)+(W30*X30*'1. Standard_Cost'!$C$17))</f>
        <v>0</v>
      </c>
      <c r="Z30" s="19"/>
      <c r="AA30" s="19"/>
      <c r="AB30" s="20">
        <f>+Z30*'1. Standard_Cost'!$B$21+AA30*'1. Standard_Cost'!$C$21</f>
        <v>0</v>
      </c>
      <c r="AC30" s="21"/>
      <c r="AD30" s="22"/>
      <c r="AE30" s="20">
        <f>SUM(AD30,AC30,AB30,Y30,U30,T30,S30,R30)*'1. Standard_Cost'!B29</f>
        <v>0</v>
      </c>
      <c r="AF30" s="20">
        <f t="shared" si="43"/>
        <v>0</v>
      </c>
      <c r="AG30" s="19"/>
      <c r="AH30" s="19"/>
      <c r="AI30" s="19"/>
      <c r="AJ30" s="23"/>
      <c r="AK30" s="23"/>
      <c r="AL30" s="23"/>
      <c r="AM30" s="20">
        <f>AG30*'1. Standard_Cost'!B25+'Incremental_Cost Year 1'!AH53*'1. Standard_Cost'!C25+'Incremental_Cost Year 1'!AI53*'1. Standard_Cost'!D25+'Incremental_Cost Year 1'!AJ53+'Incremental_Cost Year 1'!AL53+AK30</f>
        <v>0</v>
      </c>
      <c r="AN30" s="20">
        <f>AM30*'1. Standard_Cost'!C29</f>
        <v>0</v>
      </c>
      <c r="AO30" s="23"/>
      <c r="AQ30" s="20">
        <f t="shared" si="33"/>
        <v>0</v>
      </c>
      <c r="AR30" s="20">
        <f t="shared" si="41"/>
        <v>0</v>
      </c>
      <c r="AS30" s="20">
        <f t="shared" si="42"/>
        <v>0</v>
      </c>
      <c r="AT30" s="20">
        <f t="shared" si="44"/>
        <v>0</v>
      </c>
      <c r="AU30" s="24"/>
      <c r="AV30" s="24"/>
      <c r="AW30" s="24"/>
      <c r="AX30" s="24"/>
      <c r="AY30" s="24"/>
      <c r="AZ30" s="24"/>
      <c r="BA30" s="25">
        <f t="shared" si="36"/>
        <v>0</v>
      </c>
    </row>
    <row r="31" spans="2:53" outlineLevel="2">
      <c r="B31" s="41"/>
      <c r="C31" s="38"/>
      <c r="D31" s="84"/>
      <c r="E31" s="84"/>
      <c r="F31" s="84"/>
      <c r="G31" s="83"/>
      <c r="H31" s="26" t="s">
        <v>180</v>
      </c>
      <c r="I31" s="16"/>
      <c r="J31" s="17"/>
      <c r="K31" s="17"/>
      <c r="L31" s="18" t="str">
        <f>IF(I31&lt;&gt;0,((VLOOKUP(I31,'1. Standard_Cost'!$B$4:$D$9,2)+VLOOKUP(I31,'1. Standard_Cost'!$B$4:$D$9,3))*J31*K31),"0")</f>
        <v>0</v>
      </c>
      <c r="M31" s="18">
        <f>L31*'1. Standard_Cost'!F4</f>
        <v>0</v>
      </c>
      <c r="N31" s="19"/>
      <c r="O31" s="19"/>
      <c r="P31" s="19"/>
      <c r="Q31" s="19"/>
      <c r="R31" s="20">
        <f>+N31*P31*'1. Standard_Cost'!$B$13</f>
        <v>0</v>
      </c>
      <c r="S31" s="20">
        <f>+N31*O31*P31*'1. Standard_Cost'!$C$13</f>
        <v>0</v>
      </c>
      <c r="T31" s="20">
        <f>+N31*P31*Q31*'1. Standard_Cost'!$D$13</f>
        <v>0</v>
      </c>
      <c r="U31" s="20">
        <f>+N31*O31*'1. Standard_Cost'!$E$13</f>
        <v>0</v>
      </c>
      <c r="V31" s="19"/>
      <c r="W31" s="19"/>
      <c r="X31" s="19"/>
      <c r="Y31" s="20">
        <f>+V31*((X31*'1. Standard_Cost'!$B$17)+(W31*X31*'1. Standard_Cost'!$C$17))</f>
        <v>0</v>
      </c>
      <c r="Z31" s="19"/>
      <c r="AA31" s="19"/>
      <c r="AB31" s="20">
        <f>+Z31*'1. Standard_Cost'!$B$21+AA31*'1. Standard_Cost'!$C$21</f>
        <v>0</v>
      </c>
      <c r="AC31" s="21"/>
      <c r="AD31" s="22"/>
      <c r="AE31" s="20">
        <f>SUM(AD31,AC31,AB31,Y31,U31,T31,S31,R31)*'1. Standard_Cost'!B29</f>
        <v>0</v>
      </c>
      <c r="AF31" s="20">
        <f t="shared" si="43"/>
        <v>0</v>
      </c>
      <c r="AG31" s="19"/>
      <c r="AH31" s="19"/>
      <c r="AI31" s="19"/>
      <c r="AJ31" s="23"/>
      <c r="AK31" s="23"/>
      <c r="AL31" s="23"/>
      <c r="AM31" s="20">
        <f>AG31*'1. Standard_Cost'!B25+'Incremental_Cost Year 1'!AH56*'1. Standard_Cost'!C25+'Incremental_Cost Year 1'!AI56*'1. Standard_Cost'!D25+'Incremental_Cost Year 1'!AJ56+'Incremental_Cost Year 1'!AL56+AK31</f>
        <v>0</v>
      </c>
      <c r="AN31" s="20">
        <f>AM31*'1. Standard_Cost'!C29</f>
        <v>0</v>
      </c>
      <c r="AO31" s="23"/>
      <c r="AQ31" s="20">
        <f t="shared" si="33"/>
        <v>0</v>
      </c>
      <c r="AR31" s="20">
        <f t="shared" si="41"/>
        <v>0</v>
      </c>
      <c r="AS31" s="20">
        <f t="shared" si="42"/>
        <v>0</v>
      </c>
      <c r="AT31" s="20">
        <f t="shared" si="44"/>
        <v>0</v>
      </c>
      <c r="AU31" s="24"/>
      <c r="AV31" s="24"/>
      <c r="AW31" s="24"/>
      <c r="AX31" s="24"/>
      <c r="AY31" s="24"/>
      <c r="AZ31" s="24"/>
      <c r="BA31" s="25">
        <f t="shared" si="36"/>
        <v>0</v>
      </c>
    </row>
    <row r="32" spans="2:53" ht="55.2" outlineLevel="1">
      <c r="B32" s="41"/>
      <c r="C32" s="38"/>
      <c r="D32" s="86" t="s">
        <v>48</v>
      </c>
      <c r="E32" s="86" t="s">
        <v>198</v>
      </c>
      <c r="F32" s="88">
        <v>2023</v>
      </c>
      <c r="G32" s="89">
        <v>2027</v>
      </c>
      <c r="H32" s="27" t="s">
        <v>115</v>
      </c>
      <c r="I32" s="28"/>
      <c r="J32" s="28"/>
      <c r="K32" s="28"/>
      <c r="L32" s="29">
        <f>SUM(L28:L31)</f>
        <v>0</v>
      </c>
      <c r="M32" s="29">
        <f t="shared" ref="M32" si="45">SUM(M28:M31)</f>
        <v>0</v>
      </c>
      <c r="N32" s="28"/>
      <c r="O32" s="28"/>
      <c r="P32" s="28"/>
      <c r="Q32" s="28"/>
      <c r="R32" s="30">
        <f>SUM(R28:R31)</f>
        <v>0</v>
      </c>
      <c r="S32" s="30">
        <f>SUM(S28:S31)</f>
        <v>0</v>
      </c>
      <c r="T32" s="30">
        <f>SUM(T28:T31)</f>
        <v>0</v>
      </c>
      <c r="U32" s="30">
        <f>SUM(U28:U31)</f>
        <v>0</v>
      </c>
      <c r="V32" s="28"/>
      <c r="W32" s="28"/>
      <c r="X32" s="28"/>
      <c r="Y32" s="29">
        <f>SUM(Y28:Y31)</f>
        <v>0</v>
      </c>
      <c r="Z32" s="28"/>
      <c r="AA32" s="28"/>
      <c r="AB32" s="29">
        <f t="shared" ref="AB32:AF32" si="46">SUM(AB28:AB31)</f>
        <v>0</v>
      </c>
      <c r="AC32" s="29">
        <f t="shared" si="46"/>
        <v>0</v>
      </c>
      <c r="AD32" s="29">
        <f t="shared" si="46"/>
        <v>0</v>
      </c>
      <c r="AE32" s="29">
        <f t="shared" si="46"/>
        <v>0</v>
      </c>
      <c r="AF32" s="29">
        <f t="shared" si="46"/>
        <v>0</v>
      </c>
      <c r="AG32" s="28"/>
      <c r="AH32" s="28"/>
      <c r="AI32" s="28"/>
      <c r="AJ32" s="30">
        <f>SUM(AJ28:AJ31)</f>
        <v>0</v>
      </c>
      <c r="AK32" s="30">
        <f>SUM(AK28:AK31)</f>
        <v>0</v>
      </c>
      <c r="AL32" s="30">
        <f>SUM(AL28:AL31)</f>
        <v>0</v>
      </c>
      <c r="AM32" s="29">
        <f>SUM(AM28:AM31)</f>
        <v>0</v>
      </c>
      <c r="AN32" s="29">
        <f>SUM(AN28:AN31)</f>
        <v>0</v>
      </c>
      <c r="AO32" s="31"/>
      <c r="AP32" s="32"/>
      <c r="AQ32" s="78">
        <f t="shared" ref="AQ32:BA32" si="47">SUM(AQ28:AQ31)</f>
        <v>0</v>
      </c>
      <c r="AR32" s="78">
        <f t="shared" si="47"/>
        <v>0</v>
      </c>
      <c r="AS32" s="78">
        <f t="shared" si="47"/>
        <v>0</v>
      </c>
      <c r="AT32" s="78">
        <f t="shared" si="47"/>
        <v>0</v>
      </c>
      <c r="AU32" s="78">
        <f t="shared" si="47"/>
        <v>0</v>
      </c>
      <c r="AV32" s="78">
        <f t="shared" si="47"/>
        <v>0</v>
      </c>
      <c r="AW32" s="78">
        <f t="shared" si="47"/>
        <v>0</v>
      </c>
      <c r="AX32" s="78">
        <f t="shared" si="47"/>
        <v>0</v>
      </c>
      <c r="AY32" s="78">
        <f t="shared" si="47"/>
        <v>0</v>
      </c>
      <c r="AZ32" s="78">
        <f t="shared" si="47"/>
        <v>0</v>
      </c>
      <c r="BA32" s="78">
        <f t="shared" si="47"/>
        <v>0</v>
      </c>
    </row>
    <row r="33" spans="2:53" outlineLevel="2">
      <c r="B33" s="41"/>
      <c r="C33" s="38"/>
      <c r="D33" s="85"/>
      <c r="E33" s="85"/>
      <c r="F33" s="87"/>
      <c r="G33" s="82"/>
      <c r="H33" s="15" t="s">
        <v>49</v>
      </c>
      <c r="I33" s="16"/>
      <c r="J33" s="17"/>
      <c r="K33" s="17"/>
      <c r="L33" s="18" t="str">
        <f>IF(I33&lt;&gt;0,((VLOOKUP(I33,'1. Standard_Cost'!$B$4:$D$9,2)+VLOOKUP(I33,'1. Standard_Cost'!$B$4:$D$9,3))*J33*K33),"0")</f>
        <v>0</v>
      </c>
      <c r="M33" s="18">
        <f>L33*'1. Standard_Cost'!F4</f>
        <v>0</v>
      </c>
      <c r="N33" s="19"/>
      <c r="O33" s="19"/>
      <c r="P33" s="19"/>
      <c r="Q33" s="19"/>
      <c r="R33" s="20">
        <f>+N33*P33*'1. Standard_Cost'!$B$13</f>
        <v>0</v>
      </c>
      <c r="S33" s="20">
        <f>+N33*O33*P33*'1. Standard_Cost'!$C$13</f>
        <v>0</v>
      </c>
      <c r="T33" s="20">
        <f>+N33*P33*Q33*'1. Standard_Cost'!$D$13</f>
        <v>0</v>
      </c>
      <c r="U33" s="20">
        <f>+N33*O33*'1. Standard_Cost'!$E$13</f>
        <v>0</v>
      </c>
      <c r="V33" s="19"/>
      <c r="W33" s="19"/>
      <c r="X33" s="19"/>
      <c r="Y33" s="20">
        <f>+V33*((X33*'1. Standard_Cost'!$B$17)+(W33*X33*'1. Standard_Cost'!$C$17))</f>
        <v>0</v>
      </c>
      <c r="Z33" s="19"/>
      <c r="AA33" s="19"/>
      <c r="AB33" s="20">
        <f>+Z33*'1. Standard_Cost'!$B$21+AA33*'1. Standard_Cost'!$C$21</f>
        <v>0</v>
      </c>
      <c r="AC33" s="21"/>
      <c r="AD33" s="22"/>
      <c r="AE33" s="20">
        <f>SUM(AD33,AC33,AB33,Y33,U33,T33,S33,R33)*'1. Standard_Cost'!B29</f>
        <v>0</v>
      </c>
      <c r="AF33" s="20">
        <f>SUM(AD33,AE33)</f>
        <v>0</v>
      </c>
      <c r="AG33" s="19"/>
      <c r="AH33" s="19"/>
      <c r="AI33" s="19"/>
      <c r="AJ33" s="23"/>
      <c r="AK33" s="23"/>
      <c r="AL33" s="23"/>
      <c r="AM33" s="20" t="e">
        <f>AG33*'1. Standard_Cost'!B25+'Incremental_Cost Year 1'!#REF!*'1. Standard_Cost'!C25+'Incremental_Cost Year 1'!#REF!*'1. Standard_Cost'!D25+'Incremental_Cost Year 1'!#REF!+'Incremental_Cost Year 1'!#REF!+AK33</f>
        <v>#REF!</v>
      </c>
      <c r="AN33" s="20" t="e">
        <f>AM33*'1. Standard_Cost'!C29</f>
        <v>#REF!</v>
      </c>
      <c r="AO33" s="23"/>
      <c r="AQ33" s="20">
        <f t="shared" si="33"/>
        <v>0</v>
      </c>
      <c r="AR33" s="20">
        <f t="shared" ref="AR33:AR36" si="48">AF33</f>
        <v>0</v>
      </c>
      <c r="AS33" s="20" t="e">
        <f t="shared" ref="AS33:AS36" si="49">AM33+AN33</f>
        <v>#REF!</v>
      </c>
      <c r="AT33" s="20" t="e">
        <f>SUM(AQ33,AR33,AS33)</f>
        <v>#REF!</v>
      </c>
      <c r="AU33" s="24"/>
      <c r="AV33" s="24"/>
      <c r="AW33" s="24"/>
      <c r="AX33" s="24"/>
      <c r="AY33" s="24"/>
      <c r="AZ33" s="24"/>
      <c r="BA33" s="25" t="e">
        <f t="shared" si="36"/>
        <v>#REF!</v>
      </c>
    </row>
    <row r="34" spans="2:53" outlineLevel="2">
      <c r="B34" s="41"/>
      <c r="C34" s="38"/>
      <c r="D34" s="84"/>
      <c r="E34" s="84"/>
      <c r="F34" s="84"/>
      <c r="G34" s="83"/>
      <c r="H34" s="15" t="s">
        <v>50</v>
      </c>
      <c r="I34" s="16"/>
      <c r="J34" s="17"/>
      <c r="K34" s="17"/>
      <c r="L34" s="18" t="str">
        <f>IF(I34&lt;&gt;0,((VLOOKUP(I34,'1. Standard_Cost'!$B$4:$D$9,2)+VLOOKUP(I34,'1. Standard_Cost'!$B$4:$D$9,3))*J34*K34),"0")</f>
        <v>0</v>
      </c>
      <c r="M34" s="18">
        <f>L34*'1. Standard_Cost'!F4</f>
        <v>0</v>
      </c>
      <c r="N34" s="19"/>
      <c r="O34" s="19"/>
      <c r="P34" s="19"/>
      <c r="Q34" s="19"/>
      <c r="R34" s="20">
        <f>+N34*P34*'1. Standard_Cost'!$B$13</f>
        <v>0</v>
      </c>
      <c r="S34" s="20">
        <f>+N34*O34*P34*'1. Standard_Cost'!$C$13</f>
        <v>0</v>
      </c>
      <c r="T34" s="20">
        <f>+N34*P34*Q34*'1. Standard_Cost'!$D$13</f>
        <v>0</v>
      </c>
      <c r="U34" s="20">
        <f>+N34*O34*'1. Standard_Cost'!$E$13</f>
        <v>0</v>
      </c>
      <c r="V34" s="19"/>
      <c r="W34" s="19"/>
      <c r="X34" s="19"/>
      <c r="Y34" s="20">
        <f>+V34*((X34*'1. Standard_Cost'!$B$17)+(W34*X34*'1. Standard_Cost'!$C$17))</f>
        <v>0</v>
      </c>
      <c r="Z34" s="19"/>
      <c r="AA34" s="19"/>
      <c r="AB34" s="20">
        <f>+Z34*'1. Standard_Cost'!$B$21+AA34*'1. Standard_Cost'!$C$21</f>
        <v>0</v>
      </c>
      <c r="AC34" s="21"/>
      <c r="AD34" s="22"/>
      <c r="AE34" s="20">
        <f>SUM(AD34,AC34,AB34,Y34,U34,T34,S34,R34)*'1. Standard_Cost'!B29</f>
        <v>0</v>
      </c>
      <c r="AF34" s="20">
        <f t="shared" ref="AF34:AF36" si="50">SUM(AD34,AE34)</f>
        <v>0</v>
      </c>
      <c r="AG34" s="19"/>
      <c r="AH34" s="19"/>
      <c r="AI34" s="19"/>
      <c r="AJ34" s="23"/>
      <c r="AK34" s="23"/>
      <c r="AL34" s="23"/>
      <c r="AM34" s="20" t="e">
        <f>AG34*'1. Standard_Cost'!B25+'Incremental_Cost Year 1'!#REF!*'1. Standard_Cost'!C25+'Incremental_Cost Year 1'!#REF!*'1. Standard_Cost'!D25+'Incremental_Cost Year 1'!#REF!+'Incremental_Cost Year 1'!#REF!+AK34</f>
        <v>#REF!</v>
      </c>
      <c r="AN34" s="20" t="e">
        <f>AM34*'1. Standard_Cost'!C29</f>
        <v>#REF!</v>
      </c>
      <c r="AO34" s="23"/>
      <c r="AQ34" s="20">
        <f t="shared" si="33"/>
        <v>0</v>
      </c>
      <c r="AR34" s="20">
        <f t="shared" si="48"/>
        <v>0</v>
      </c>
      <c r="AS34" s="20" t="e">
        <f t="shared" si="49"/>
        <v>#REF!</v>
      </c>
      <c r="AT34" s="20" t="e">
        <f t="shared" ref="AT34:AT36" si="51">SUM(AQ34,AR34,AS34)</f>
        <v>#REF!</v>
      </c>
      <c r="AU34" s="24"/>
      <c r="AV34" s="24">
        <v>0</v>
      </c>
      <c r="AW34" s="24"/>
      <c r="AX34" s="24"/>
      <c r="AY34" s="24"/>
      <c r="AZ34" s="24"/>
      <c r="BA34" s="25" t="e">
        <f t="shared" si="36"/>
        <v>#REF!</v>
      </c>
    </row>
    <row r="35" spans="2:53" outlineLevel="2">
      <c r="B35" s="41"/>
      <c r="C35" s="38"/>
      <c r="D35" s="84"/>
      <c r="E35" s="84"/>
      <c r="F35" s="84"/>
      <c r="G35" s="83"/>
      <c r="H35" s="15" t="s">
        <v>51</v>
      </c>
      <c r="I35" s="16"/>
      <c r="J35" s="17"/>
      <c r="K35" s="17"/>
      <c r="L35" s="18" t="str">
        <f>IF(I35&lt;&gt;0,((VLOOKUP(I35,'1. Standard_Cost'!$B$4:$D$9,2)+VLOOKUP(I35,'1. Standard_Cost'!$B$4:$D$9,3))*J35*K35),"0")</f>
        <v>0</v>
      </c>
      <c r="M35" s="18">
        <f>L35*'1. Standard_Cost'!F4</f>
        <v>0</v>
      </c>
      <c r="N35" s="19"/>
      <c r="O35" s="19"/>
      <c r="P35" s="19"/>
      <c r="Q35" s="19"/>
      <c r="R35" s="20">
        <f>+N35*P35*'1. Standard_Cost'!$B$13</f>
        <v>0</v>
      </c>
      <c r="S35" s="20">
        <f>+N35*O35*P35*'1. Standard_Cost'!$C$13</f>
        <v>0</v>
      </c>
      <c r="T35" s="20">
        <f>+N35*P35*Q35*'1. Standard_Cost'!$D$13</f>
        <v>0</v>
      </c>
      <c r="U35" s="20">
        <f>+N35*O35*'1. Standard_Cost'!$E$13</f>
        <v>0</v>
      </c>
      <c r="V35" s="19"/>
      <c r="W35" s="19"/>
      <c r="X35" s="19"/>
      <c r="Y35" s="20">
        <f>+V35*((X35*'1. Standard_Cost'!$B$17)+(W35*X35*'1. Standard_Cost'!$C$17))</f>
        <v>0</v>
      </c>
      <c r="Z35" s="19"/>
      <c r="AA35" s="19"/>
      <c r="AB35" s="20">
        <f>+Z35*'1. Standard_Cost'!$B$21+AA35*'1. Standard_Cost'!$C$21</f>
        <v>0</v>
      </c>
      <c r="AC35" s="21"/>
      <c r="AD35" s="22"/>
      <c r="AE35" s="20">
        <f>SUM(AD35,AC35,AB35,Y35,U35,T35,S35,R35)*'1. Standard_Cost'!B29</f>
        <v>0</v>
      </c>
      <c r="AF35" s="20">
        <f t="shared" si="50"/>
        <v>0</v>
      </c>
      <c r="AG35" s="19"/>
      <c r="AH35" s="19"/>
      <c r="AI35" s="19"/>
      <c r="AJ35" s="23"/>
      <c r="AK35" s="23"/>
      <c r="AL35" s="23"/>
      <c r="AM35" s="20" t="e">
        <f>AG35*'1. Standard_Cost'!B25+'Incremental_Cost Year 1'!#REF!*'1. Standard_Cost'!C25+'Incremental_Cost Year 1'!#REF!*'1. Standard_Cost'!D25+'Incremental_Cost Year 1'!#REF!+'Incremental_Cost Year 1'!#REF!+AK35</f>
        <v>#REF!</v>
      </c>
      <c r="AN35" s="20" t="e">
        <f>AM35*'1. Standard_Cost'!C29</f>
        <v>#REF!</v>
      </c>
      <c r="AO35" s="23"/>
      <c r="AQ35" s="20">
        <f t="shared" si="33"/>
        <v>0</v>
      </c>
      <c r="AR35" s="20">
        <f t="shared" si="48"/>
        <v>0</v>
      </c>
      <c r="AS35" s="20" t="e">
        <f t="shared" si="49"/>
        <v>#REF!</v>
      </c>
      <c r="AT35" s="20" t="e">
        <f t="shared" si="51"/>
        <v>#REF!</v>
      </c>
      <c r="AU35" s="24"/>
      <c r="AV35" s="24"/>
      <c r="AW35" s="24"/>
      <c r="AX35" s="24"/>
      <c r="AY35" s="24"/>
      <c r="AZ35" s="24"/>
      <c r="BA35" s="25" t="e">
        <f t="shared" si="36"/>
        <v>#REF!</v>
      </c>
    </row>
    <row r="36" spans="2:53" outlineLevel="2">
      <c r="B36" s="41"/>
      <c r="C36" s="38"/>
      <c r="D36" s="84"/>
      <c r="E36" s="84"/>
      <c r="F36" s="84"/>
      <c r="G36" s="83"/>
      <c r="H36" s="26" t="s">
        <v>180</v>
      </c>
      <c r="I36" s="16"/>
      <c r="J36" s="17"/>
      <c r="K36" s="17"/>
      <c r="L36" s="18" t="str">
        <f>IF(I36&lt;&gt;0,((VLOOKUP(I36,'1. Standard_Cost'!$B$4:$D$9,2)+VLOOKUP(I36,'1. Standard_Cost'!$B$4:$D$9,3))*J36*K36),"0")</f>
        <v>0</v>
      </c>
      <c r="M36" s="18">
        <f>L36*'1. Standard_Cost'!F4</f>
        <v>0</v>
      </c>
      <c r="N36" s="19"/>
      <c r="O36" s="19"/>
      <c r="P36" s="19"/>
      <c r="Q36" s="19"/>
      <c r="R36" s="20">
        <f>+N36*P36*'1. Standard_Cost'!$B$13</f>
        <v>0</v>
      </c>
      <c r="S36" s="20">
        <f>+N36*O36*P36*'1. Standard_Cost'!$C$13</f>
        <v>0</v>
      </c>
      <c r="T36" s="20">
        <f>+N36*P36*Q36*'1. Standard_Cost'!$D$13</f>
        <v>0</v>
      </c>
      <c r="U36" s="20">
        <f>+N36*O36*'1. Standard_Cost'!$E$13</f>
        <v>0</v>
      </c>
      <c r="V36" s="19"/>
      <c r="W36" s="19"/>
      <c r="X36" s="19"/>
      <c r="Y36" s="20">
        <f>+V36*((X36*'1. Standard_Cost'!$B$17)+(W36*X36*'1. Standard_Cost'!$C$17))</f>
        <v>0</v>
      </c>
      <c r="Z36" s="19"/>
      <c r="AA36" s="19"/>
      <c r="AB36" s="20">
        <f>+Z36*'1. Standard_Cost'!$B$21+AA36*'1. Standard_Cost'!$C$21</f>
        <v>0</v>
      </c>
      <c r="AC36" s="21"/>
      <c r="AD36" s="22"/>
      <c r="AE36" s="20">
        <f>SUM(AD36,AC36,AB36,Y36,U36,T36,S36,R36)*'1. Standard_Cost'!B29</f>
        <v>0</v>
      </c>
      <c r="AF36" s="20">
        <f t="shared" si="50"/>
        <v>0</v>
      </c>
      <c r="AG36" s="19"/>
      <c r="AH36" s="19"/>
      <c r="AI36" s="19"/>
      <c r="AJ36" s="23"/>
      <c r="AK36" s="23"/>
      <c r="AL36" s="23"/>
      <c r="AM36" s="20" t="e">
        <f>AG36*'1. Standard_Cost'!B25+'Incremental_Cost Year 1'!#REF!*'1. Standard_Cost'!C25+'Incremental_Cost Year 1'!#REF!*'1. Standard_Cost'!D25+'Incremental_Cost Year 1'!#REF!+'Incremental_Cost Year 1'!#REF!+AK36</f>
        <v>#REF!</v>
      </c>
      <c r="AN36" s="20" t="e">
        <f>AM36*'1. Standard_Cost'!C29</f>
        <v>#REF!</v>
      </c>
      <c r="AO36" s="23"/>
      <c r="AQ36" s="20">
        <f t="shared" si="33"/>
        <v>0</v>
      </c>
      <c r="AR36" s="20">
        <f t="shared" si="48"/>
        <v>0</v>
      </c>
      <c r="AS36" s="20" t="e">
        <f t="shared" si="49"/>
        <v>#REF!</v>
      </c>
      <c r="AT36" s="20" t="e">
        <f t="shared" si="51"/>
        <v>#REF!</v>
      </c>
      <c r="AU36" s="24"/>
      <c r="AV36" s="24"/>
      <c r="AW36" s="24"/>
      <c r="AX36" s="24"/>
      <c r="AY36" s="24"/>
      <c r="AZ36" s="24"/>
      <c r="BA36" s="25" t="e">
        <f t="shared" si="36"/>
        <v>#REF!</v>
      </c>
    </row>
    <row r="37" spans="2:53" ht="69" outlineLevel="1">
      <c r="B37" s="41"/>
      <c r="C37" s="38"/>
      <c r="D37" s="86" t="s">
        <v>48</v>
      </c>
      <c r="E37" s="86" t="s">
        <v>394</v>
      </c>
      <c r="F37" s="88">
        <v>2023</v>
      </c>
      <c r="G37" s="89">
        <v>2027</v>
      </c>
      <c r="H37" s="27" t="s">
        <v>114</v>
      </c>
      <c r="I37" s="28"/>
      <c r="J37" s="28"/>
      <c r="K37" s="28"/>
      <c r="L37" s="29">
        <f>SUM(L33:L36)</f>
        <v>0</v>
      </c>
      <c r="M37" s="29">
        <f>SUM(M33:M36)</f>
        <v>0</v>
      </c>
      <c r="N37" s="28"/>
      <c r="O37" s="28"/>
      <c r="P37" s="28"/>
      <c r="Q37" s="28"/>
      <c r="R37" s="30">
        <f>SUM(R33:R36)</f>
        <v>0</v>
      </c>
      <c r="S37" s="30">
        <f>SUM(S33:S36)</f>
        <v>0</v>
      </c>
      <c r="T37" s="30">
        <f>SUM(T33:T36)</f>
        <v>0</v>
      </c>
      <c r="U37" s="30">
        <f>SUM(U33:U36)</f>
        <v>0</v>
      </c>
      <c r="V37" s="28"/>
      <c r="W37" s="28"/>
      <c r="X37" s="28"/>
      <c r="Y37" s="29">
        <f>SUM(Y33:Y36)</f>
        <v>0</v>
      </c>
      <c r="Z37" s="28"/>
      <c r="AA37" s="28"/>
      <c r="AB37" s="29">
        <f t="shared" ref="AB37:AF37" si="52">SUM(AB33:AB36)</f>
        <v>0</v>
      </c>
      <c r="AC37" s="29">
        <f t="shared" si="52"/>
        <v>0</v>
      </c>
      <c r="AD37" s="29">
        <f t="shared" si="52"/>
        <v>0</v>
      </c>
      <c r="AE37" s="29">
        <f t="shared" si="52"/>
        <v>0</v>
      </c>
      <c r="AF37" s="29">
        <f t="shared" si="52"/>
        <v>0</v>
      </c>
      <c r="AG37" s="28"/>
      <c r="AH37" s="28"/>
      <c r="AI37" s="28"/>
      <c r="AJ37" s="30">
        <f>SUM(AJ33:AJ36)</f>
        <v>0</v>
      </c>
      <c r="AK37" s="30">
        <f>SUM(AK33:AK36)</f>
        <v>0</v>
      </c>
      <c r="AL37" s="30">
        <f>SUM(AL33:AL36)</f>
        <v>0</v>
      </c>
      <c r="AM37" s="29" t="e">
        <f>SUM(AM33:AM36)</f>
        <v>#REF!</v>
      </c>
      <c r="AN37" s="29" t="e">
        <f>SUM(AN33:AN36)</f>
        <v>#REF!</v>
      </c>
      <c r="AO37" s="31"/>
      <c r="AP37" s="32"/>
      <c r="AQ37" s="78">
        <f t="shared" ref="AQ37:BA37" si="53">SUM(AQ33:AQ36)</f>
        <v>0</v>
      </c>
      <c r="AR37" s="78">
        <f t="shared" si="53"/>
        <v>0</v>
      </c>
      <c r="AS37" s="78" t="e">
        <f t="shared" si="53"/>
        <v>#REF!</v>
      </c>
      <c r="AT37" s="78" t="e">
        <f t="shared" si="53"/>
        <v>#REF!</v>
      </c>
      <c r="AU37" s="78">
        <f t="shared" si="53"/>
        <v>0</v>
      </c>
      <c r="AV37" s="78">
        <f t="shared" si="53"/>
        <v>0</v>
      </c>
      <c r="AW37" s="78">
        <f t="shared" si="53"/>
        <v>0</v>
      </c>
      <c r="AX37" s="78">
        <f t="shared" si="53"/>
        <v>0</v>
      </c>
      <c r="AY37" s="78">
        <f t="shared" si="53"/>
        <v>0</v>
      </c>
      <c r="AZ37" s="78">
        <f t="shared" si="53"/>
        <v>0</v>
      </c>
      <c r="BA37" s="78" t="e">
        <f t="shared" si="53"/>
        <v>#REF!</v>
      </c>
    </row>
    <row r="38" spans="2:53" outlineLevel="2">
      <c r="B38" s="41"/>
      <c r="C38" s="38"/>
      <c r="D38" s="85"/>
      <c r="E38" s="85"/>
      <c r="F38" s="87"/>
      <c r="G38" s="82"/>
      <c r="H38" s="15" t="s">
        <v>49</v>
      </c>
      <c r="I38" s="16"/>
      <c r="J38" s="17"/>
      <c r="K38" s="17"/>
      <c r="L38" s="18" t="str">
        <f>IF(I38&lt;&gt;0,((VLOOKUP(I38,'1. Standard_Cost'!$B$4:$D$9,2)+VLOOKUP(I38,'1. Standard_Cost'!$B$4:$D$9,3))*J38*K38),"0")</f>
        <v>0</v>
      </c>
      <c r="M38" s="18">
        <f>L38*'1. Standard_Cost'!F4</f>
        <v>0</v>
      </c>
      <c r="N38" s="19"/>
      <c r="O38" s="19"/>
      <c r="P38" s="19"/>
      <c r="Q38" s="19"/>
      <c r="R38" s="20">
        <f>+N38*P38*'1. Standard_Cost'!$B$13</f>
        <v>0</v>
      </c>
      <c r="S38" s="20">
        <f>+N38*O38*P38*'1. Standard_Cost'!$C$13</f>
        <v>0</v>
      </c>
      <c r="T38" s="20">
        <f>+N38*P38*Q38*'1. Standard_Cost'!$D$13</f>
        <v>0</v>
      </c>
      <c r="U38" s="20">
        <f>+N38*O38*'1. Standard_Cost'!$E$13</f>
        <v>0</v>
      </c>
      <c r="V38" s="19"/>
      <c r="W38" s="19"/>
      <c r="X38" s="19"/>
      <c r="Y38" s="20">
        <f>+V38*((X38*'1. Standard_Cost'!$B$17)+(W38*X38*'1. Standard_Cost'!$C$17))</f>
        <v>0</v>
      </c>
      <c r="Z38" s="19"/>
      <c r="AA38" s="19"/>
      <c r="AB38" s="20">
        <f>+Z38*'1. Standard_Cost'!$B$21+AA38*'1. Standard_Cost'!$C$21</f>
        <v>0</v>
      </c>
      <c r="AC38" s="21"/>
      <c r="AD38" s="22"/>
      <c r="AE38" s="20">
        <f>SUM(AD38,AC38,AB38,Y38,U38,T38,S38,R38)*'1. Standard_Cost'!B34</f>
        <v>0</v>
      </c>
      <c r="AF38" s="20">
        <f>SUM(AD38,AE38)</f>
        <v>0</v>
      </c>
      <c r="AG38" s="19"/>
      <c r="AH38" s="19"/>
      <c r="AI38" s="19"/>
      <c r="AJ38" s="23"/>
      <c r="AK38" s="23"/>
      <c r="AL38" s="23"/>
      <c r="AM38" s="20" t="e">
        <f>AG38*'1. Standard_Cost'!B30+'Incremental_Cost Year 1'!#REF!*'1. Standard_Cost'!C30+'Incremental_Cost Year 1'!#REF!*'1. Standard_Cost'!D30+'Incremental_Cost Year 1'!#REF!+'Incremental_Cost Year 1'!#REF!+AK38</f>
        <v>#REF!</v>
      </c>
      <c r="AN38" s="20" t="e">
        <f>AM38*'1. Standard_Cost'!C34</f>
        <v>#REF!</v>
      </c>
      <c r="AO38" s="23"/>
      <c r="AQ38" s="20">
        <f t="shared" ref="AQ38:AQ41" si="54">L38+M38</f>
        <v>0</v>
      </c>
      <c r="AR38" s="20">
        <f t="shared" ref="AR38:AR41" si="55">AF38</f>
        <v>0</v>
      </c>
      <c r="AS38" s="20" t="e">
        <f t="shared" ref="AS38:AS41" si="56">AM38+AN38</f>
        <v>#REF!</v>
      </c>
      <c r="AT38" s="20" t="e">
        <f>SUM(AQ38,AR38,AS38)</f>
        <v>#REF!</v>
      </c>
      <c r="AU38" s="24"/>
      <c r="AV38" s="24"/>
      <c r="AW38" s="24"/>
      <c r="AX38" s="24"/>
      <c r="AY38" s="24"/>
      <c r="AZ38" s="24"/>
      <c r="BA38" s="25" t="e">
        <f t="shared" ref="BA38:BA41" si="57">SUM(AU38:AZ38)-AT38</f>
        <v>#REF!</v>
      </c>
    </row>
    <row r="39" spans="2:53" outlineLevel="2">
      <c r="B39" s="41"/>
      <c r="C39" s="38"/>
      <c r="D39" s="84"/>
      <c r="E39" s="84"/>
      <c r="F39" s="84"/>
      <c r="G39" s="83"/>
      <c r="H39" s="15" t="s">
        <v>50</v>
      </c>
      <c r="I39" s="16"/>
      <c r="J39" s="17"/>
      <c r="K39" s="17"/>
      <c r="L39" s="18" t="str">
        <f>IF(I39&lt;&gt;0,((VLOOKUP(I39,'1. Standard_Cost'!$B$4:$D$9,2)+VLOOKUP(I39,'1. Standard_Cost'!$B$4:$D$9,3))*J39*K39),"0")</f>
        <v>0</v>
      </c>
      <c r="M39" s="18">
        <f>L39*'1. Standard_Cost'!F4</f>
        <v>0</v>
      </c>
      <c r="N39" s="19"/>
      <c r="O39" s="19"/>
      <c r="P39" s="19"/>
      <c r="Q39" s="19"/>
      <c r="R39" s="20">
        <f>+N39*P39*'1. Standard_Cost'!$B$13</f>
        <v>0</v>
      </c>
      <c r="S39" s="20">
        <f>+N39*O39*P39*'1. Standard_Cost'!$C$13</f>
        <v>0</v>
      </c>
      <c r="T39" s="20">
        <f>+N39*P39*Q39*'1. Standard_Cost'!$D$13</f>
        <v>0</v>
      </c>
      <c r="U39" s="20">
        <f>+N39*O39*'1. Standard_Cost'!$E$13</f>
        <v>0</v>
      </c>
      <c r="V39" s="19"/>
      <c r="W39" s="19"/>
      <c r="X39" s="19"/>
      <c r="Y39" s="20">
        <f>+V39*((X39*'1. Standard_Cost'!$B$17)+(W39*X39*'1. Standard_Cost'!$C$17))</f>
        <v>0</v>
      </c>
      <c r="Z39" s="19"/>
      <c r="AA39" s="19"/>
      <c r="AB39" s="20">
        <f>+Z39*'1. Standard_Cost'!$B$21+AA39*'1. Standard_Cost'!$C$21</f>
        <v>0</v>
      </c>
      <c r="AC39" s="21"/>
      <c r="AD39" s="22"/>
      <c r="AE39" s="20">
        <f>SUM(AD39,AC39,AB39,Y39,U39,T39,S39,R39)*'1. Standard_Cost'!B34</f>
        <v>0</v>
      </c>
      <c r="AF39" s="20">
        <f t="shared" ref="AF39:AF41" si="58">SUM(AD39,AE39)</f>
        <v>0</v>
      </c>
      <c r="AG39" s="19"/>
      <c r="AH39" s="19"/>
      <c r="AI39" s="19"/>
      <c r="AJ39" s="23"/>
      <c r="AK39" s="23"/>
      <c r="AL39" s="23"/>
      <c r="AM39" s="20" t="e">
        <f>AG39*'1. Standard_Cost'!B30+'Incremental_Cost Year 1'!#REF!*'1. Standard_Cost'!C30+'Incremental_Cost Year 1'!#REF!*'1. Standard_Cost'!D30+'Incremental_Cost Year 1'!#REF!+'Incremental_Cost Year 1'!#REF!+AK39</f>
        <v>#REF!</v>
      </c>
      <c r="AN39" s="20" t="e">
        <f>AM39*'1. Standard_Cost'!C34</f>
        <v>#REF!</v>
      </c>
      <c r="AO39" s="23"/>
      <c r="AQ39" s="20">
        <f t="shared" si="54"/>
        <v>0</v>
      </c>
      <c r="AR39" s="20">
        <f t="shared" si="55"/>
        <v>0</v>
      </c>
      <c r="AS39" s="20" t="e">
        <f t="shared" si="56"/>
        <v>#REF!</v>
      </c>
      <c r="AT39" s="20" t="e">
        <f t="shared" ref="AT39:AT41" si="59">SUM(AQ39,AR39,AS39)</f>
        <v>#REF!</v>
      </c>
      <c r="AU39" s="24"/>
      <c r="AV39" s="24">
        <v>0</v>
      </c>
      <c r="AW39" s="24"/>
      <c r="AX39" s="24"/>
      <c r="AY39" s="24"/>
      <c r="AZ39" s="24"/>
      <c r="BA39" s="25" t="e">
        <f t="shared" si="57"/>
        <v>#REF!</v>
      </c>
    </row>
    <row r="40" spans="2:53" outlineLevel="2">
      <c r="B40" s="41"/>
      <c r="C40" s="38"/>
      <c r="D40" s="84"/>
      <c r="E40" s="84"/>
      <c r="F40" s="84"/>
      <c r="G40" s="83"/>
      <c r="H40" s="15" t="s">
        <v>51</v>
      </c>
      <c r="I40" s="16"/>
      <c r="J40" s="17"/>
      <c r="K40" s="17"/>
      <c r="L40" s="18" t="str">
        <f>IF(I40&lt;&gt;0,((VLOOKUP(I40,'1. Standard_Cost'!$B$4:$D$9,2)+VLOOKUP(I40,'1. Standard_Cost'!$B$4:$D$9,3))*J40*K40),"0")</f>
        <v>0</v>
      </c>
      <c r="M40" s="18">
        <f>L40*'1. Standard_Cost'!F4</f>
        <v>0</v>
      </c>
      <c r="N40" s="19"/>
      <c r="O40" s="19"/>
      <c r="P40" s="19"/>
      <c r="Q40" s="19"/>
      <c r="R40" s="20">
        <f>+N40*P40*'1. Standard_Cost'!$B$13</f>
        <v>0</v>
      </c>
      <c r="S40" s="20">
        <f>+N40*O40*P40*'1. Standard_Cost'!$C$13</f>
        <v>0</v>
      </c>
      <c r="T40" s="20">
        <f>+N40*P40*Q40*'1. Standard_Cost'!$D$13</f>
        <v>0</v>
      </c>
      <c r="U40" s="20">
        <f>+N40*O40*'1. Standard_Cost'!$E$13</f>
        <v>0</v>
      </c>
      <c r="V40" s="19"/>
      <c r="W40" s="19"/>
      <c r="X40" s="19"/>
      <c r="Y40" s="20">
        <f>+V40*((X40*'1. Standard_Cost'!$B$17)+(W40*X40*'1. Standard_Cost'!$C$17))</f>
        <v>0</v>
      </c>
      <c r="Z40" s="19"/>
      <c r="AA40" s="19"/>
      <c r="AB40" s="20">
        <f>+Z40*'1. Standard_Cost'!$B$21+AA40*'1. Standard_Cost'!$C$21</f>
        <v>0</v>
      </c>
      <c r="AC40" s="21"/>
      <c r="AD40" s="22"/>
      <c r="AE40" s="20">
        <f>SUM(AD40,AC40,AB40,Y40,U40,T40,S40,R40)*'1. Standard_Cost'!B34</f>
        <v>0</v>
      </c>
      <c r="AF40" s="20">
        <f t="shared" si="58"/>
        <v>0</v>
      </c>
      <c r="AG40" s="19"/>
      <c r="AH40" s="19"/>
      <c r="AI40" s="19"/>
      <c r="AJ40" s="23"/>
      <c r="AK40" s="23"/>
      <c r="AL40" s="23"/>
      <c r="AM40" s="20" t="e">
        <f>AG40*'1. Standard_Cost'!B30+'Incremental_Cost Year 1'!#REF!*'1. Standard_Cost'!C30+'Incremental_Cost Year 1'!#REF!*'1. Standard_Cost'!D30+'Incremental_Cost Year 1'!#REF!+'Incremental_Cost Year 1'!#REF!+AK40</f>
        <v>#REF!</v>
      </c>
      <c r="AN40" s="20" t="e">
        <f>AM40*'1. Standard_Cost'!C34</f>
        <v>#REF!</v>
      </c>
      <c r="AO40" s="23"/>
      <c r="AQ40" s="20">
        <f t="shared" si="54"/>
        <v>0</v>
      </c>
      <c r="AR40" s="20">
        <f t="shared" si="55"/>
        <v>0</v>
      </c>
      <c r="AS40" s="20" t="e">
        <f t="shared" si="56"/>
        <v>#REF!</v>
      </c>
      <c r="AT40" s="20" t="e">
        <f t="shared" si="59"/>
        <v>#REF!</v>
      </c>
      <c r="AU40" s="24"/>
      <c r="AV40" s="24"/>
      <c r="AW40" s="24"/>
      <c r="AX40" s="24"/>
      <c r="AY40" s="24"/>
      <c r="AZ40" s="24"/>
      <c r="BA40" s="25" t="e">
        <f t="shared" si="57"/>
        <v>#REF!</v>
      </c>
    </row>
    <row r="41" spans="2:53" outlineLevel="2">
      <c r="B41" s="41"/>
      <c r="C41" s="38"/>
      <c r="D41" s="84"/>
      <c r="E41" s="84"/>
      <c r="F41" s="84"/>
      <c r="G41" s="83"/>
      <c r="H41" s="26" t="s">
        <v>180</v>
      </c>
      <c r="I41" s="16"/>
      <c r="J41" s="17"/>
      <c r="K41" s="17"/>
      <c r="L41" s="18" t="str">
        <f>IF(I41&lt;&gt;0,((VLOOKUP(I41,'1. Standard_Cost'!$B$4:$D$9,2)+VLOOKUP(I41,'1. Standard_Cost'!$B$4:$D$9,3))*J41*K41),"0")</f>
        <v>0</v>
      </c>
      <c r="M41" s="18">
        <f>L41*'1. Standard_Cost'!F4</f>
        <v>0</v>
      </c>
      <c r="N41" s="19"/>
      <c r="O41" s="19"/>
      <c r="P41" s="19"/>
      <c r="Q41" s="19"/>
      <c r="R41" s="20">
        <f>+N41*P41*'1. Standard_Cost'!$B$13</f>
        <v>0</v>
      </c>
      <c r="S41" s="20">
        <f>+N41*O41*P41*'1. Standard_Cost'!$C$13</f>
        <v>0</v>
      </c>
      <c r="T41" s="20">
        <f>+N41*P41*Q41*'1. Standard_Cost'!$D$13</f>
        <v>0</v>
      </c>
      <c r="U41" s="20">
        <f>+N41*O41*'1. Standard_Cost'!$E$13</f>
        <v>0</v>
      </c>
      <c r="V41" s="19"/>
      <c r="W41" s="19"/>
      <c r="X41" s="19"/>
      <c r="Y41" s="20">
        <f>+V41*((X41*'1. Standard_Cost'!$B$17)+(W41*X41*'1. Standard_Cost'!$C$17))</f>
        <v>0</v>
      </c>
      <c r="Z41" s="19"/>
      <c r="AA41" s="19"/>
      <c r="AB41" s="20">
        <f>+Z41*'1. Standard_Cost'!$B$21+AA41*'1. Standard_Cost'!$C$21</f>
        <v>0</v>
      </c>
      <c r="AC41" s="21"/>
      <c r="AD41" s="22"/>
      <c r="AE41" s="20">
        <f>SUM(AD41,AC41,AB41,Y41,U41,T41,S41,R41)*'1. Standard_Cost'!B34</f>
        <v>0</v>
      </c>
      <c r="AF41" s="20">
        <f t="shared" si="58"/>
        <v>0</v>
      </c>
      <c r="AG41" s="19"/>
      <c r="AH41" s="19"/>
      <c r="AI41" s="19"/>
      <c r="AJ41" s="23"/>
      <c r="AK41" s="23"/>
      <c r="AL41" s="23"/>
      <c r="AM41" s="20" t="e">
        <f>AG41*'1. Standard_Cost'!B30+'Incremental_Cost Year 1'!#REF!*'1. Standard_Cost'!C30+'Incremental_Cost Year 1'!#REF!*'1. Standard_Cost'!D30+'Incremental_Cost Year 1'!#REF!+'Incremental_Cost Year 1'!#REF!+AK41</f>
        <v>#REF!</v>
      </c>
      <c r="AN41" s="20" t="e">
        <f>AM41*'1. Standard_Cost'!C34</f>
        <v>#REF!</v>
      </c>
      <c r="AO41" s="23"/>
      <c r="AQ41" s="20">
        <f t="shared" si="54"/>
        <v>0</v>
      </c>
      <c r="AR41" s="20">
        <f t="shared" si="55"/>
        <v>0</v>
      </c>
      <c r="AS41" s="20" t="e">
        <f t="shared" si="56"/>
        <v>#REF!</v>
      </c>
      <c r="AT41" s="20" t="e">
        <f t="shared" si="59"/>
        <v>#REF!</v>
      </c>
      <c r="AU41" s="24"/>
      <c r="AV41" s="24"/>
      <c r="AW41" s="24"/>
      <c r="AX41" s="24"/>
      <c r="AY41" s="24"/>
      <c r="AZ41" s="24"/>
      <c r="BA41" s="25" t="e">
        <f t="shared" si="57"/>
        <v>#REF!</v>
      </c>
    </row>
    <row r="42" spans="2:53" ht="82.8" outlineLevel="1">
      <c r="B42" s="41"/>
      <c r="C42" s="38"/>
      <c r="D42" s="86" t="s">
        <v>48</v>
      </c>
      <c r="E42" s="86" t="s">
        <v>199</v>
      </c>
      <c r="F42" s="88">
        <v>2023</v>
      </c>
      <c r="G42" s="89">
        <v>2027</v>
      </c>
      <c r="H42" s="27" t="s">
        <v>114</v>
      </c>
      <c r="I42" s="28"/>
      <c r="J42" s="28"/>
      <c r="K42" s="28"/>
      <c r="L42" s="29">
        <f>SUM(L38:L41)</f>
        <v>0</v>
      </c>
      <c r="M42" s="29">
        <f>SUM(M38:M41)</f>
        <v>0</v>
      </c>
      <c r="N42" s="28"/>
      <c r="O42" s="28"/>
      <c r="P42" s="28"/>
      <c r="Q42" s="28"/>
      <c r="R42" s="30">
        <f>SUM(R38:R41)</f>
        <v>0</v>
      </c>
      <c r="S42" s="30">
        <f>SUM(S38:S41)</f>
        <v>0</v>
      </c>
      <c r="T42" s="30">
        <f>SUM(T38:T41)</f>
        <v>0</v>
      </c>
      <c r="U42" s="30">
        <f>SUM(U38:U41)</f>
        <v>0</v>
      </c>
      <c r="V42" s="28"/>
      <c r="W42" s="28"/>
      <c r="X42" s="28"/>
      <c r="Y42" s="29">
        <f>SUM(Y38:Y41)</f>
        <v>0</v>
      </c>
      <c r="Z42" s="28"/>
      <c r="AA42" s="28"/>
      <c r="AB42" s="29">
        <f t="shared" ref="AB42:AF42" si="60">SUM(AB38:AB41)</f>
        <v>0</v>
      </c>
      <c r="AC42" s="29">
        <f t="shared" si="60"/>
        <v>0</v>
      </c>
      <c r="AD42" s="29">
        <f t="shared" si="60"/>
        <v>0</v>
      </c>
      <c r="AE42" s="29">
        <f t="shared" si="60"/>
        <v>0</v>
      </c>
      <c r="AF42" s="29">
        <f t="shared" si="60"/>
        <v>0</v>
      </c>
      <c r="AG42" s="28"/>
      <c r="AH42" s="28"/>
      <c r="AI42" s="28"/>
      <c r="AJ42" s="30">
        <f>SUM(AJ38:AJ41)</f>
        <v>0</v>
      </c>
      <c r="AK42" s="30">
        <f>SUM(AK38:AK41)</f>
        <v>0</v>
      </c>
      <c r="AL42" s="30">
        <f>SUM(AL38:AL41)</f>
        <v>0</v>
      </c>
      <c r="AM42" s="29" t="e">
        <f>SUM(AM38:AM41)</f>
        <v>#REF!</v>
      </c>
      <c r="AN42" s="29" t="e">
        <f>SUM(AN38:AN41)</f>
        <v>#REF!</v>
      </c>
      <c r="AO42" s="31"/>
      <c r="AP42" s="32"/>
      <c r="AQ42" s="78">
        <f t="shared" ref="AQ42:BA42" si="61">SUM(AQ38:AQ41)</f>
        <v>0</v>
      </c>
      <c r="AR42" s="78">
        <f t="shared" si="61"/>
        <v>0</v>
      </c>
      <c r="AS42" s="78" t="e">
        <f t="shared" si="61"/>
        <v>#REF!</v>
      </c>
      <c r="AT42" s="78" t="e">
        <f t="shared" si="61"/>
        <v>#REF!</v>
      </c>
      <c r="AU42" s="78">
        <f t="shared" si="61"/>
        <v>0</v>
      </c>
      <c r="AV42" s="78">
        <f t="shared" si="61"/>
        <v>0</v>
      </c>
      <c r="AW42" s="78">
        <f t="shared" si="61"/>
        <v>0</v>
      </c>
      <c r="AX42" s="78">
        <f t="shared" si="61"/>
        <v>0</v>
      </c>
      <c r="AY42" s="78">
        <f t="shared" si="61"/>
        <v>0</v>
      </c>
      <c r="AZ42" s="78">
        <f t="shared" si="61"/>
        <v>0</v>
      </c>
      <c r="BA42" s="78" t="e">
        <f t="shared" si="61"/>
        <v>#REF!</v>
      </c>
    </row>
    <row r="43" spans="2:53" s="39" customFormat="1" ht="12.75" customHeight="1">
      <c r="B43" s="49"/>
      <c r="C43" s="224" t="s">
        <v>200</v>
      </c>
      <c r="D43" s="224"/>
      <c r="E43" s="225"/>
      <c r="F43" s="69"/>
      <c r="G43" s="69"/>
      <c r="H43" s="57" t="s">
        <v>259</v>
      </c>
      <c r="I43" s="58"/>
      <c r="J43" s="58"/>
      <c r="K43" s="58"/>
      <c r="L43" s="59">
        <f>SUM(L48,L53,L58)</f>
        <v>0</v>
      </c>
      <c r="M43" s="59">
        <f>SUM(M48,M53,M58)</f>
        <v>0</v>
      </c>
      <c r="N43" s="59"/>
      <c r="O43" s="58"/>
      <c r="P43" s="58"/>
      <c r="Q43" s="58"/>
      <c r="R43" s="59">
        <f>SUM(R48,R53,R58)</f>
        <v>0</v>
      </c>
      <c r="S43" s="59">
        <f t="shared" ref="S43:U43" si="62">SUM(S48,S53,S58)</f>
        <v>0</v>
      </c>
      <c r="T43" s="59">
        <f>SUM(T48,T53,T58)</f>
        <v>0</v>
      </c>
      <c r="U43" s="59">
        <f t="shared" si="62"/>
        <v>0</v>
      </c>
      <c r="V43" s="58"/>
      <c r="W43" s="58"/>
      <c r="X43" s="58"/>
      <c r="Y43" s="59">
        <f>SUM(Y48,Y53,Y58)</f>
        <v>0</v>
      </c>
      <c r="Z43" s="58"/>
      <c r="AA43" s="58"/>
      <c r="AB43" s="59">
        <f t="shared" ref="AB43:AF43" si="63">SUM(AB48,AB53,AB58)</f>
        <v>0</v>
      </c>
      <c r="AC43" s="59">
        <f t="shared" si="63"/>
        <v>0</v>
      </c>
      <c r="AD43" s="59">
        <f t="shared" si="63"/>
        <v>0</v>
      </c>
      <c r="AE43" s="59">
        <f t="shared" si="63"/>
        <v>0</v>
      </c>
      <c r="AF43" s="59">
        <f t="shared" si="63"/>
        <v>0</v>
      </c>
      <c r="AG43" s="58"/>
      <c r="AH43" s="58"/>
      <c r="AI43" s="58"/>
      <c r="AJ43" s="59">
        <f t="shared" ref="AJ43:AN43" si="64">SUM(AJ48,AJ53,AJ58)</f>
        <v>0</v>
      </c>
      <c r="AK43" s="59">
        <f t="shared" si="64"/>
        <v>0</v>
      </c>
      <c r="AL43" s="59">
        <f t="shared" si="64"/>
        <v>0</v>
      </c>
      <c r="AM43" s="59" t="e">
        <f t="shared" si="64"/>
        <v>#REF!</v>
      </c>
      <c r="AN43" s="59" t="e">
        <f t="shared" si="64"/>
        <v>#REF!</v>
      </c>
      <c r="AO43" s="60"/>
      <c r="AP43" s="40"/>
      <c r="AQ43" s="59">
        <f t="shared" ref="AQ43:BA43" si="65">SUM(AQ48,AQ53,AQ58)</f>
        <v>0</v>
      </c>
      <c r="AR43" s="59">
        <f t="shared" si="65"/>
        <v>0</v>
      </c>
      <c r="AS43" s="59" t="e">
        <f t="shared" si="65"/>
        <v>#REF!</v>
      </c>
      <c r="AT43" s="59" t="e">
        <f t="shared" si="65"/>
        <v>#REF!</v>
      </c>
      <c r="AU43" s="59">
        <f t="shared" si="65"/>
        <v>0</v>
      </c>
      <c r="AV43" s="59">
        <f t="shared" si="65"/>
        <v>0</v>
      </c>
      <c r="AW43" s="59">
        <f t="shared" si="65"/>
        <v>0</v>
      </c>
      <c r="AX43" s="59">
        <f t="shared" si="65"/>
        <v>0</v>
      </c>
      <c r="AY43" s="59">
        <f t="shared" si="65"/>
        <v>0</v>
      </c>
      <c r="AZ43" s="59">
        <f t="shared" si="65"/>
        <v>0</v>
      </c>
      <c r="BA43" s="59" t="e">
        <f t="shared" si="65"/>
        <v>#REF!</v>
      </c>
    </row>
    <row r="44" spans="2:53" outlineLevel="2">
      <c r="B44" s="41"/>
      <c r="C44" s="38"/>
      <c r="D44" s="85"/>
      <c r="E44" s="85"/>
      <c r="F44" s="87"/>
      <c r="G44" s="82"/>
      <c r="H44" s="15" t="s">
        <v>49</v>
      </c>
      <c r="I44" s="16"/>
      <c r="J44" s="17"/>
      <c r="K44" s="17"/>
      <c r="L44" s="18" t="str">
        <f>IF(I44&lt;&gt;0,((VLOOKUP(I44,'1. Standard_Cost'!$B$4:$D$9,2)+VLOOKUP(I44,'1. Standard_Cost'!$B$4:$D$9,3))*J44*K44),"0")</f>
        <v>0</v>
      </c>
      <c r="M44" s="18">
        <f>L44*'1. Standard_Cost'!F4</f>
        <v>0</v>
      </c>
      <c r="N44" s="19"/>
      <c r="O44" s="19"/>
      <c r="P44" s="19"/>
      <c r="Q44" s="19"/>
      <c r="R44" s="20">
        <f>+N44*P44*'1. Standard_Cost'!$B$13</f>
        <v>0</v>
      </c>
      <c r="S44" s="20">
        <f>+N44*O44*P44*'1. Standard_Cost'!$C$13</f>
        <v>0</v>
      </c>
      <c r="T44" s="20">
        <f>+N44*P44*Q44*'1. Standard_Cost'!$D$13</f>
        <v>0</v>
      </c>
      <c r="U44" s="20">
        <f>+N44*O44*'1. Standard_Cost'!$E$13</f>
        <v>0</v>
      </c>
      <c r="V44" s="19"/>
      <c r="W44" s="19"/>
      <c r="X44" s="19"/>
      <c r="Y44" s="20">
        <f>+V44*((X44*'1. Standard_Cost'!$B$17)+(W44*X44*'1. Standard_Cost'!$C$17))</f>
        <v>0</v>
      </c>
      <c r="Z44" s="19"/>
      <c r="AA44" s="19"/>
      <c r="AB44" s="20">
        <f>+Z44*'1. Standard_Cost'!$B$21+AA44*'1. Standard_Cost'!$C$21</f>
        <v>0</v>
      </c>
      <c r="AC44" s="21"/>
      <c r="AD44" s="22"/>
      <c r="AE44" s="20">
        <f>SUM(AD44,AC44,AB44,Y44,U44,T44,S44,R44)*'1. Standard_Cost'!B73</f>
        <v>0</v>
      </c>
      <c r="AF44" s="20">
        <f>SUM(AD44,AE44)</f>
        <v>0</v>
      </c>
      <c r="AG44" s="19"/>
      <c r="AH44" s="19"/>
      <c r="AI44" s="19"/>
      <c r="AJ44" s="23"/>
      <c r="AK44" s="23"/>
      <c r="AL44" s="23"/>
      <c r="AM44" s="20">
        <f>AG44*'1. Standard_Cost'!B69+'Incremental_Cost Year 1'!AH59*'1. Standard_Cost'!C69+'Incremental_Cost Year 1'!AI59*'1. Standard_Cost'!D69+'Incremental_Cost Year 1'!AJ59+'Incremental_Cost Year 1'!AL59+AK44</f>
        <v>0</v>
      </c>
      <c r="AN44" s="20">
        <f>AM44*'1. Standard_Cost'!C73</f>
        <v>0</v>
      </c>
      <c r="AO44" s="23"/>
      <c r="AQ44" s="20">
        <f t="shared" ref="AQ44:AQ47" si="66">L44+M44</f>
        <v>0</v>
      </c>
      <c r="AR44" s="20">
        <f t="shared" ref="AR44:AR47" si="67">AF44</f>
        <v>0</v>
      </c>
      <c r="AS44" s="20">
        <f t="shared" ref="AS44:AS47" si="68">AM44+AN44</f>
        <v>0</v>
      </c>
      <c r="AT44" s="20">
        <f>SUM(AQ44,AR44,AS44)</f>
        <v>0</v>
      </c>
      <c r="AU44" s="24"/>
      <c r="AV44" s="24"/>
      <c r="AW44" s="24"/>
      <c r="AX44" s="24"/>
      <c r="AY44" s="24"/>
      <c r="AZ44" s="24"/>
      <c r="BA44" s="25">
        <f t="shared" ref="BA44:BA47" si="69">SUM(AU44:AZ44)-AT44</f>
        <v>0</v>
      </c>
    </row>
    <row r="45" spans="2:53" outlineLevel="2">
      <c r="B45" s="41"/>
      <c r="C45" s="38"/>
      <c r="D45" s="84"/>
      <c r="E45" s="84"/>
      <c r="F45" s="84"/>
      <c r="G45" s="83"/>
      <c r="H45" s="15" t="s">
        <v>50</v>
      </c>
      <c r="I45" s="16"/>
      <c r="J45" s="17"/>
      <c r="K45" s="17"/>
      <c r="L45" s="18" t="str">
        <f>IF(I45&lt;&gt;0,((VLOOKUP(I45,'1. Standard_Cost'!$B$4:$D$9,2)+VLOOKUP(I45,'1. Standard_Cost'!$B$4:$D$9,3))*J45*K45),"0")</f>
        <v>0</v>
      </c>
      <c r="M45" s="18">
        <f>L45*'1. Standard_Cost'!F4</f>
        <v>0</v>
      </c>
      <c r="N45" s="19"/>
      <c r="O45" s="19"/>
      <c r="P45" s="19"/>
      <c r="Q45" s="19"/>
      <c r="R45" s="20">
        <f>+N45*P45*'1. Standard_Cost'!$B$13</f>
        <v>0</v>
      </c>
      <c r="S45" s="20">
        <f>+N45*O45*P45*'1. Standard_Cost'!$C$13</f>
        <v>0</v>
      </c>
      <c r="T45" s="20">
        <f>+N45*P45*Q45*'1. Standard_Cost'!$D$13</f>
        <v>0</v>
      </c>
      <c r="U45" s="20">
        <f>+N45*O45*'1. Standard_Cost'!$E$13</f>
        <v>0</v>
      </c>
      <c r="V45" s="19"/>
      <c r="W45" s="19"/>
      <c r="X45" s="19"/>
      <c r="Y45" s="20">
        <f>+V45*((X45*'1. Standard_Cost'!$B$17)+(W45*X45*'1. Standard_Cost'!$C$17))</f>
        <v>0</v>
      </c>
      <c r="Z45" s="19"/>
      <c r="AA45" s="19"/>
      <c r="AB45" s="20">
        <f>+Z45*'1. Standard_Cost'!$B$21+AA45*'1. Standard_Cost'!$C$21</f>
        <v>0</v>
      </c>
      <c r="AC45" s="21"/>
      <c r="AD45" s="22"/>
      <c r="AE45" s="20">
        <f>SUM(AD45,AC45,AB45,Y45,U45,T45,S45,R45)*'1. Standard_Cost'!B73</f>
        <v>0</v>
      </c>
      <c r="AF45" s="20">
        <f t="shared" ref="AF45:AF47" si="70">SUM(AD45,AE45)</f>
        <v>0</v>
      </c>
      <c r="AG45" s="19"/>
      <c r="AH45" s="19"/>
      <c r="AI45" s="19"/>
      <c r="AJ45" s="23"/>
      <c r="AK45" s="23"/>
      <c r="AL45" s="23"/>
      <c r="AM45" s="20">
        <f>AG45*'1. Standard_Cost'!B69+'Incremental_Cost Year 1'!AH60*'1. Standard_Cost'!C69+'Incremental_Cost Year 1'!AI60*'1. Standard_Cost'!D69+'Incremental_Cost Year 1'!AJ60+'Incremental_Cost Year 1'!AL60+AK45</f>
        <v>0</v>
      </c>
      <c r="AN45" s="20">
        <f>AM45*'1. Standard_Cost'!C73</f>
        <v>0</v>
      </c>
      <c r="AO45" s="23"/>
      <c r="AQ45" s="20">
        <f t="shared" si="66"/>
        <v>0</v>
      </c>
      <c r="AR45" s="20">
        <f t="shared" si="67"/>
        <v>0</v>
      </c>
      <c r="AS45" s="20">
        <f t="shared" si="68"/>
        <v>0</v>
      </c>
      <c r="AT45" s="20">
        <f t="shared" ref="AT45:AT47" si="71">SUM(AQ45,AR45,AS45)</f>
        <v>0</v>
      </c>
      <c r="AU45" s="24"/>
      <c r="AV45" s="24"/>
      <c r="AW45" s="24"/>
      <c r="AX45" s="24"/>
      <c r="AY45" s="24"/>
      <c r="AZ45" s="24"/>
      <c r="BA45" s="25">
        <f t="shared" si="69"/>
        <v>0</v>
      </c>
    </row>
    <row r="46" spans="2:53" outlineLevel="2">
      <c r="B46" s="41"/>
      <c r="C46" s="38"/>
      <c r="D46" s="84"/>
      <c r="E46" s="84"/>
      <c r="F46" s="84"/>
      <c r="G46" s="83"/>
      <c r="H46" s="15" t="s">
        <v>51</v>
      </c>
      <c r="I46" s="16"/>
      <c r="J46" s="17"/>
      <c r="K46" s="17"/>
      <c r="L46" s="18" t="str">
        <f>IF(I46&lt;&gt;0,((VLOOKUP(I46,'1. Standard_Cost'!$B$4:$D$9,2)+VLOOKUP(I46,'1. Standard_Cost'!$B$4:$D$9,3))*J46*K46),"0")</f>
        <v>0</v>
      </c>
      <c r="M46" s="18">
        <f>L46*'1. Standard_Cost'!F4</f>
        <v>0</v>
      </c>
      <c r="N46" s="19"/>
      <c r="O46" s="19"/>
      <c r="P46" s="19"/>
      <c r="Q46" s="19"/>
      <c r="R46" s="20">
        <f>+N46*P46*'1. Standard_Cost'!$B$13</f>
        <v>0</v>
      </c>
      <c r="S46" s="20">
        <f>+N46*O46*P46*'1. Standard_Cost'!$C$13</f>
        <v>0</v>
      </c>
      <c r="T46" s="20">
        <f>+N46*P46*Q46*'1. Standard_Cost'!$D$13</f>
        <v>0</v>
      </c>
      <c r="U46" s="20">
        <f>+N46*O46*'1. Standard_Cost'!$E$13</f>
        <v>0</v>
      </c>
      <c r="V46" s="19"/>
      <c r="W46" s="19"/>
      <c r="X46" s="19"/>
      <c r="Y46" s="20">
        <f>+V46*((X46*'1. Standard_Cost'!$B$17)+(W46*X46*'1. Standard_Cost'!$C$17))</f>
        <v>0</v>
      </c>
      <c r="Z46" s="19"/>
      <c r="AA46" s="19"/>
      <c r="AB46" s="20">
        <f>+Z46*'1. Standard_Cost'!$B$21+AA46*'1. Standard_Cost'!$C$21</f>
        <v>0</v>
      </c>
      <c r="AC46" s="21"/>
      <c r="AD46" s="22"/>
      <c r="AE46" s="20">
        <f>SUM(AD46,AC46,AB46,Y46,U46,T46,S46,R46)*'1. Standard_Cost'!B73</f>
        <v>0</v>
      </c>
      <c r="AF46" s="20">
        <f t="shared" si="70"/>
        <v>0</v>
      </c>
      <c r="AG46" s="19"/>
      <c r="AH46" s="19"/>
      <c r="AI46" s="19"/>
      <c r="AJ46" s="23"/>
      <c r="AK46" s="23"/>
      <c r="AL46" s="23"/>
      <c r="AM46" s="20">
        <f>AG46*'1. Standard_Cost'!B69+'Incremental_Cost Year 1'!AH61*'1. Standard_Cost'!C69+'Incremental_Cost Year 1'!AI61*'1. Standard_Cost'!D69+'Incremental_Cost Year 1'!AJ61+'Incremental_Cost Year 1'!AL61+AK46</f>
        <v>0</v>
      </c>
      <c r="AN46" s="20">
        <f>AM46*'1. Standard_Cost'!C73</f>
        <v>0</v>
      </c>
      <c r="AO46" s="23"/>
      <c r="AQ46" s="20">
        <f t="shared" si="66"/>
        <v>0</v>
      </c>
      <c r="AR46" s="20">
        <f t="shared" si="67"/>
        <v>0</v>
      </c>
      <c r="AS46" s="20">
        <f t="shared" si="68"/>
        <v>0</v>
      </c>
      <c r="AT46" s="20">
        <f t="shared" si="71"/>
        <v>0</v>
      </c>
      <c r="AU46" s="24"/>
      <c r="AV46" s="24"/>
      <c r="AW46" s="24"/>
      <c r="AX46" s="24"/>
      <c r="AY46" s="24"/>
      <c r="AZ46" s="24"/>
      <c r="BA46" s="25">
        <f t="shared" si="69"/>
        <v>0</v>
      </c>
    </row>
    <row r="47" spans="2:53" outlineLevel="2">
      <c r="B47" s="41"/>
      <c r="C47" s="38"/>
      <c r="D47" s="84"/>
      <c r="E47" s="84"/>
      <c r="F47" s="84"/>
      <c r="G47" s="83"/>
      <c r="H47" s="26" t="s">
        <v>180</v>
      </c>
      <c r="I47" s="16"/>
      <c r="J47" s="17"/>
      <c r="K47" s="17"/>
      <c r="L47" s="18" t="str">
        <f>IF(I47&lt;&gt;0,((VLOOKUP(I47,'1. Standard_Cost'!$B$4:$D$9,2)+VLOOKUP(I47,'1. Standard_Cost'!$B$4:$D$9,3))*J47*K47),"0")</f>
        <v>0</v>
      </c>
      <c r="M47" s="18">
        <f>L47*'1. Standard_Cost'!F4</f>
        <v>0</v>
      </c>
      <c r="N47" s="19"/>
      <c r="O47" s="19"/>
      <c r="P47" s="19"/>
      <c r="Q47" s="19"/>
      <c r="R47" s="20">
        <f>+N47*P47*'1. Standard_Cost'!$B$13</f>
        <v>0</v>
      </c>
      <c r="S47" s="20">
        <f>+N47*O47*P47*'1. Standard_Cost'!$C$13</f>
        <v>0</v>
      </c>
      <c r="T47" s="20">
        <f>+N47*P47*Q47*'1. Standard_Cost'!$D$13</f>
        <v>0</v>
      </c>
      <c r="U47" s="20">
        <f>+N47*O47*'1. Standard_Cost'!$E$13</f>
        <v>0</v>
      </c>
      <c r="V47" s="19"/>
      <c r="W47" s="19"/>
      <c r="X47" s="19"/>
      <c r="Y47" s="20">
        <f>+V47*((X47*'1. Standard_Cost'!$B$17)+(W47*X47*'1. Standard_Cost'!$C$17))</f>
        <v>0</v>
      </c>
      <c r="Z47" s="19"/>
      <c r="AA47" s="19"/>
      <c r="AB47" s="20">
        <f>+Z47*'1. Standard_Cost'!$B$21+AA47*'1. Standard_Cost'!$C$21</f>
        <v>0</v>
      </c>
      <c r="AC47" s="21"/>
      <c r="AD47" s="22"/>
      <c r="AE47" s="20">
        <f>SUM(AD47,AC47,AB47,Y47,U47,T47,S47,R47)*'1. Standard_Cost'!B73</f>
        <v>0</v>
      </c>
      <c r="AF47" s="20">
        <f t="shared" si="70"/>
        <v>0</v>
      </c>
      <c r="AG47" s="19"/>
      <c r="AH47" s="19"/>
      <c r="AI47" s="19"/>
      <c r="AJ47" s="23"/>
      <c r="AK47" s="23"/>
      <c r="AL47" s="23"/>
      <c r="AM47" s="20">
        <f>AG47*'1. Standard_Cost'!B69+'Incremental_Cost Year 1'!AH62*'1. Standard_Cost'!C69+'Incremental_Cost Year 1'!AI62*'1. Standard_Cost'!D69+'Incremental_Cost Year 1'!AJ62+'Incremental_Cost Year 1'!AL62+AK47</f>
        <v>0</v>
      </c>
      <c r="AN47" s="20">
        <f>AM47*'1. Standard_Cost'!C73</f>
        <v>0</v>
      </c>
      <c r="AO47" s="23"/>
      <c r="AQ47" s="20">
        <f t="shared" si="66"/>
        <v>0</v>
      </c>
      <c r="AR47" s="20">
        <f t="shared" si="67"/>
        <v>0</v>
      </c>
      <c r="AS47" s="20">
        <f t="shared" si="68"/>
        <v>0</v>
      </c>
      <c r="AT47" s="20">
        <f t="shared" si="71"/>
        <v>0</v>
      </c>
      <c r="AU47" s="24"/>
      <c r="AV47" s="24"/>
      <c r="AW47" s="24"/>
      <c r="AX47" s="24"/>
      <c r="AY47" s="24"/>
      <c r="AZ47" s="24"/>
      <c r="BA47" s="25">
        <f t="shared" si="69"/>
        <v>0</v>
      </c>
    </row>
    <row r="48" spans="2:53" ht="41.4" outlineLevel="1">
      <c r="B48" s="41"/>
      <c r="C48" s="38"/>
      <c r="D48" s="86" t="s">
        <v>48</v>
      </c>
      <c r="E48" s="86" t="s">
        <v>201</v>
      </c>
      <c r="F48" s="88">
        <v>2023</v>
      </c>
      <c r="G48" s="89">
        <v>2027</v>
      </c>
      <c r="H48" s="27" t="s">
        <v>260</v>
      </c>
      <c r="I48" s="28"/>
      <c r="J48" s="28"/>
      <c r="K48" s="28"/>
      <c r="L48" s="29">
        <f>SUM(L44:L47)</f>
        <v>0</v>
      </c>
      <c r="M48" s="29">
        <f>SUM(M44:M47)</f>
        <v>0</v>
      </c>
      <c r="N48" s="28"/>
      <c r="O48" s="28"/>
      <c r="P48" s="28"/>
      <c r="Q48" s="28"/>
      <c r="R48" s="30">
        <f>SUM(R44:R47)</f>
        <v>0</v>
      </c>
      <c r="S48" s="30">
        <f>SUM(S44:S47)</f>
        <v>0</v>
      </c>
      <c r="T48" s="30">
        <f>SUM(T44:T47)</f>
        <v>0</v>
      </c>
      <c r="U48" s="30">
        <f>SUM(U44:U47)</f>
        <v>0</v>
      </c>
      <c r="V48" s="28"/>
      <c r="W48" s="28"/>
      <c r="X48" s="28"/>
      <c r="Y48" s="29">
        <f>SUM(Y44:Y47)</f>
        <v>0</v>
      </c>
      <c r="Z48" s="28"/>
      <c r="AA48" s="28"/>
      <c r="AB48" s="29">
        <f t="shared" ref="AB48:AF48" si="72">SUM(AB44:AB47)</f>
        <v>0</v>
      </c>
      <c r="AC48" s="29">
        <f t="shared" si="72"/>
        <v>0</v>
      </c>
      <c r="AD48" s="29">
        <f t="shared" si="72"/>
        <v>0</v>
      </c>
      <c r="AE48" s="29">
        <f t="shared" si="72"/>
        <v>0</v>
      </c>
      <c r="AF48" s="29">
        <f t="shared" si="72"/>
        <v>0</v>
      </c>
      <c r="AG48" s="28"/>
      <c r="AH48" s="28"/>
      <c r="AI48" s="28"/>
      <c r="AJ48" s="30">
        <f>SUM(AJ44:AJ47)</f>
        <v>0</v>
      </c>
      <c r="AK48" s="30">
        <f>SUM(AK44:AK47)</f>
        <v>0</v>
      </c>
      <c r="AL48" s="30">
        <f>SUM(AL44:AL47)</f>
        <v>0</v>
      </c>
      <c r="AM48" s="29">
        <f>SUM(AM44:AM47)</f>
        <v>0</v>
      </c>
      <c r="AN48" s="29">
        <f>SUM(AN44:AN47)</f>
        <v>0</v>
      </c>
      <c r="AO48" s="31"/>
      <c r="AP48" s="32"/>
      <c r="AQ48" s="78">
        <f t="shared" ref="AQ48:BA48" si="73">SUM(AQ44:AQ47)</f>
        <v>0</v>
      </c>
      <c r="AR48" s="78">
        <f t="shared" si="73"/>
        <v>0</v>
      </c>
      <c r="AS48" s="78">
        <f t="shared" si="73"/>
        <v>0</v>
      </c>
      <c r="AT48" s="78">
        <f t="shared" si="73"/>
        <v>0</v>
      </c>
      <c r="AU48" s="78">
        <f t="shared" si="73"/>
        <v>0</v>
      </c>
      <c r="AV48" s="78">
        <f t="shared" si="73"/>
        <v>0</v>
      </c>
      <c r="AW48" s="78">
        <f t="shared" si="73"/>
        <v>0</v>
      </c>
      <c r="AX48" s="78">
        <f t="shared" si="73"/>
        <v>0</v>
      </c>
      <c r="AY48" s="78">
        <f t="shared" si="73"/>
        <v>0</v>
      </c>
      <c r="AZ48" s="78">
        <f t="shared" si="73"/>
        <v>0</v>
      </c>
      <c r="BA48" s="78">
        <f t="shared" si="73"/>
        <v>0</v>
      </c>
    </row>
    <row r="49" spans="2:53" outlineLevel="2">
      <c r="B49" s="41"/>
      <c r="C49" s="38"/>
      <c r="D49" s="85"/>
      <c r="E49" s="85"/>
      <c r="F49" s="87"/>
      <c r="G49" s="82"/>
      <c r="H49" s="15" t="s">
        <v>49</v>
      </c>
      <c r="I49" s="16"/>
      <c r="J49" s="17"/>
      <c r="K49" s="17"/>
      <c r="L49" s="18" t="str">
        <f>IF(I49&lt;&gt;0,((VLOOKUP(I49,'1. Standard_Cost'!$B$4:$D$9,2)+VLOOKUP(I49,'1. Standard_Cost'!$B$4:$D$9,3))*J49*K49),"0")</f>
        <v>0</v>
      </c>
      <c r="M49" s="18">
        <f>L49*'1. Standard_Cost'!F4</f>
        <v>0</v>
      </c>
      <c r="N49" s="19"/>
      <c r="O49" s="19"/>
      <c r="P49" s="19"/>
      <c r="Q49" s="19"/>
      <c r="R49" s="20">
        <f>+N49*P49*'1. Standard_Cost'!$B$13</f>
        <v>0</v>
      </c>
      <c r="S49" s="20">
        <f>+N49*O49*P49*'1. Standard_Cost'!$C$13</f>
        <v>0</v>
      </c>
      <c r="T49" s="20">
        <f>+N49*P49*Q49*'1. Standard_Cost'!$D$13</f>
        <v>0</v>
      </c>
      <c r="U49" s="20">
        <f>+N49*O49*'1. Standard_Cost'!$E$13</f>
        <v>0</v>
      </c>
      <c r="V49" s="19"/>
      <c r="W49" s="19"/>
      <c r="X49" s="19"/>
      <c r="Y49" s="20">
        <f>+V49*((X49*'1. Standard_Cost'!$B$17)+(W49*X49*'1. Standard_Cost'!$C$17))</f>
        <v>0</v>
      </c>
      <c r="Z49" s="19"/>
      <c r="AA49" s="19"/>
      <c r="AB49" s="20">
        <f>+Z49*'1. Standard_Cost'!$B$21+AA49*'1. Standard_Cost'!$C$21</f>
        <v>0</v>
      </c>
      <c r="AC49" s="21"/>
      <c r="AD49" s="22"/>
      <c r="AE49" s="20">
        <f>SUM(AD49,AC49,AB49,Y49,U49,T49,S49,R49)*'1. Standard_Cost'!B73</f>
        <v>0</v>
      </c>
      <c r="AF49" s="20">
        <f>SUM(AD49,AE49)</f>
        <v>0</v>
      </c>
      <c r="AG49" s="19"/>
      <c r="AH49" s="19"/>
      <c r="AI49" s="19"/>
      <c r="AJ49" s="23"/>
      <c r="AK49" s="23"/>
      <c r="AL49" s="23"/>
      <c r="AM49" s="20">
        <f>AG49*'1. Standard_Cost'!B69+'Incremental_Cost Year 1'!AH64*'1. Standard_Cost'!C69+'Incremental_Cost Year 1'!AI64*'1. Standard_Cost'!D69+'Incremental_Cost Year 1'!AJ64+'Incremental_Cost Year 1'!AL64+AK49</f>
        <v>0</v>
      </c>
      <c r="AN49" s="20">
        <f>AM49*'1. Standard_Cost'!C73</f>
        <v>0</v>
      </c>
      <c r="AO49" s="23"/>
      <c r="AQ49" s="20">
        <f t="shared" ref="AQ49:AQ52" si="74">L49+M49</f>
        <v>0</v>
      </c>
      <c r="AR49" s="20">
        <f t="shared" ref="AR49:AR52" si="75">AF49</f>
        <v>0</v>
      </c>
      <c r="AS49" s="20">
        <f t="shared" ref="AS49:AS52" si="76">AM49+AN49</f>
        <v>0</v>
      </c>
      <c r="AT49" s="20">
        <f>SUM(AQ49,AR49,AS49)</f>
        <v>0</v>
      </c>
      <c r="AU49" s="24"/>
      <c r="AV49" s="24"/>
      <c r="AW49" s="24"/>
      <c r="AX49" s="24"/>
      <c r="AY49" s="24"/>
      <c r="AZ49" s="24"/>
      <c r="BA49" s="25">
        <f t="shared" ref="BA49:BA52" si="77">SUM(AU49:AZ49)-AT49</f>
        <v>0</v>
      </c>
    </row>
    <row r="50" spans="2:53" outlineLevel="2">
      <c r="B50" s="41"/>
      <c r="C50" s="38"/>
      <c r="D50" s="84"/>
      <c r="E50" s="84"/>
      <c r="F50" s="84"/>
      <c r="G50" s="83"/>
      <c r="H50" s="15" t="s">
        <v>50</v>
      </c>
      <c r="I50" s="16"/>
      <c r="J50" s="17"/>
      <c r="K50" s="17"/>
      <c r="L50" s="18" t="str">
        <f>IF(I50&lt;&gt;0,((VLOOKUP(I50,'1. Standard_Cost'!$B$4:$D$9,2)+VLOOKUP(I50,'1. Standard_Cost'!$B$4:$D$9,3))*J50*K50),"0")</f>
        <v>0</v>
      </c>
      <c r="M50" s="18">
        <f>L50*'1. Standard_Cost'!F4</f>
        <v>0</v>
      </c>
      <c r="N50" s="19"/>
      <c r="O50" s="19"/>
      <c r="P50" s="19"/>
      <c r="Q50" s="19"/>
      <c r="R50" s="20">
        <f>+N50*P50*'1. Standard_Cost'!$B$13</f>
        <v>0</v>
      </c>
      <c r="S50" s="20">
        <f>+N50*O50*P50*'1. Standard_Cost'!$C$13</f>
        <v>0</v>
      </c>
      <c r="T50" s="20">
        <f>+N50*P50*Q50*'1. Standard_Cost'!$D$13</f>
        <v>0</v>
      </c>
      <c r="U50" s="20">
        <f>+N50*O50*'1. Standard_Cost'!$E$13</f>
        <v>0</v>
      </c>
      <c r="V50" s="19"/>
      <c r="W50" s="19"/>
      <c r="X50" s="19"/>
      <c r="Y50" s="20">
        <f>+V50*((X50*'1. Standard_Cost'!$B$17)+(W50*X50*'1. Standard_Cost'!$C$17))</f>
        <v>0</v>
      </c>
      <c r="Z50" s="19"/>
      <c r="AA50" s="19"/>
      <c r="AB50" s="20">
        <f>+Z50*'1. Standard_Cost'!$B$21+AA50*'1. Standard_Cost'!$C$21</f>
        <v>0</v>
      </c>
      <c r="AC50" s="21"/>
      <c r="AD50" s="22"/>
      <c r="AE50" s="20">
        <f>SUM(AD50,AC50,AB50,Y50,U50,T50,S50,R50)*'1. Standard_Cost'!B73</f>
        <v>0</v>
      </c>
      <c r="AF50" s="20">
        <f t="shared" ref="AF50:AF52" si="78">SUM(AD50,AE50)</f>
        <v>0</v>
      </c>
      <c r="AG50" s="19"/>
      <c r="AH50" s="19"/>
      <c r="AI50" s="19"/>
      <c r="AJ50" s="23"/>
      <c r="AK50" s="23"/>
      <c r="AL50" s="23"/>
      <c r="AM50" s="20">
        <f>AG50*'1. Standard_Cost'!B69+'Incremental_Cost Year 1'!AH65*'1. Standard_Cost'!C69+'Incremental_Cost Year 1'!AI65*'1. Standard_Cost'!D69+'Incremental_Cost Year 1'!AJ65+'Incremental_Cost Year 1'!AL65+AK50</f>
        <v>0</v>
      </c>
      <c r="AN50" s="20">
        <f>AM50*'1. Standard_Cost'!C73</f>
        <v>0</v>
      </c>
      <c r="AO50" s="23"/>
      <c r="AQ50" s="20">
        <f t="shared" si="74"/>
        <v>0</v>
      </c>
      <c r="AR50" s="20">
        <f t="shared" si="75"/>
        <v>0</v>
      </c>
      <c r="AS50" s="20">
        <f t="shared" si="76"/>
        <v>0</v>
      </c>
      <c r="AT50" s="20">
        <f t="shared" ref="AT50:AT52" si="79">SUM(AQ50,AR50,AS50)</f>
        <v>0</v>
      </c>
      <c r="AU50" s="24"/>
      <c r="AV50" s="24">
        <v>0</v>
      </c>
      <c r="AW50" s="24"/>
      <c r="AX50" s="24"/>
      <c r="AY50" s="24"/>
      <c r="AZ50" s="24"/>
      <c r="BA50" s="25">
        <f t="shared" si="77"/>
        <v>0</v>
      </c>
    </row>
    <row r="51" spans="2:53" outlineLevel="2">
      <c r="B51" s="41"/>
      <c r="C51" s="240"/>
      <c r="D51" s="84"/>
      <c r="E51" s="84"/>
      <c r="F51" s="84"/>
      <c r="G51" s="83"/>
      <c r="H51" s="15" t="s">
        <v>51</v>
      </c>
      <c r="I51" s="16"/>
      <c r="J51" s="17"/>
      <c r="K51" s="17"/>
      <c r="L51" s="18" t="str">
        <f>IF(I51&lt;&gt;0,((VLOOKUP(I51,'1. Standard_Cost'!$B$4:$D$9,2)+VLOOKUP(I51,'1. Standard_Cost'!$B$4:$D$9,3))*J51*K51),"0")</f>
        <v>0</v>
      </c>
      <c r="M51" s="18">
        <f>L51*'1. Standard_Cost'!F4</f>
        <v>0</v>
      </c>
      <c r="N51" s="19"/>
      <c r="O51" s="19"/>
      <c r="P51" s="19"/>
      <c r="Q51" s="19"/>
      <c r="R51" s="20">
        <f>+N51*P51*'1. Standard_Cost'!$B$13</f>
        <v>0</v>
      </c>
      <c r="S51" s="20">
        <f>+N51*O51*P51*'1. Standard_Cost'!$C$13</f>
        <v>0</v>
      </c>
      <c r="T51" s="20">
        <f>+N51*P51*Q51*'1. Standard_Cost'!$D$13</f>
        <v>0</v>
      </c>
      <c r="U51" s="20">
        <f>+N51*O51*'1. Standard_Cost'!$E$13</f>
        <v>0</v>
      </c>
      <c r="V51" s="19"/>
      <c r="W51" s="19"/>
      <c r="X51" s="19"/>
      <c r="Y51" s="20">
        <f>+V51*((X51*'1. Standard_Cost'!$B$17)+(W51*X51*'1. Standard_Cost'!$C$17))</f>
        <v>0</v>
      </c>
      <c r="Z51" s="19"/>
      <c r="AA51" s="19"/>
      <c r="AB51" s="20">
        <f>+Z51*'1. Standard_Cost'!$B$21+AA51*'1. Standard_Cost'!$C$21</f>
        <v>0</v>
      </c>
      <c r="AC51" s="21"/>
      <c r="AD51" s="22"/>
      <c r="AE51" s="20">
        <f>SUM(AD51,AC51,AB51,Y51,U51,T51,S51,R51)*'1. Standard_Cost'!B73</f>
        <v>0</v>
      </c>
      <c r="AF51" s="20">
        <f t="shared" si="78"/>
        <v>0</v>
      </c>
      <c r="AG51" s="19"/>
      <c r="AH51" s="19"/>
      <c r="AI51" s="19"/>
      <c r="AJ51" s="23"/>
      <c r="AK51" s="23"/>
      <c r="AL51" s="23"/>
      <c r="AM51" s="20">
        <f>AG51*'1. Standard_Cost'!B69+'Incremental_Cost Year 1'!AH66*'1. Standard_Cost'!C69+'Incremental_Cost Year 1'!AI66*'1. Standard_Cost'!D69+'Incremental_Cost Year 1'!AJ66+'Incremental_Cost Year 1'!AL66+AK51</f>
        <v>0</v>
      </c>
      <c r="AN51" s="20">
        <f>AM51*'1. Standard_Cost'!C73</f>
        <v>0</v>
      </c>
      <c r="AO51" s="23"/>
      <c r="AQ51" s="20">
        <f t="shared" si="74"/>
        <v>0</v>
      </c>
      <c r="AR51" s="20">
        <f t="shared" si="75"/>
        <v>0</v>
      </c>
      <c r="AS51" s="20">
        <f t="shared" si="76"/>
        <v>0</v>
      </c>
      <c r="AT51" s="20">
        <f t="shared" si="79"/>
        <v>0</v>
      </c>
      <c r="AU51" s="24"/>
      <c r="AV51" s="24"/>
      <c r="AW51" s="24"/>
      <c r="AX51" s="24"/>
      <c r="AY51" s="24"/>
      <c r="AZ51" s="24"/>
      <c r="BA51" s="25">
        <f t="shared" si="77"/>
        <v>0</v>
      </c>
    </row>
    <row r="52" spans="2:53" outlineLevel="2">
      <c r="B52" s="41"/>
      <c r="C52" s="240"/>
      <c r="D52" s="84"/>
      <c r="E52" s="84"/>
      <c r="F52" s="84"/>
      <c r="G52" s="83"/>
      <c r="H52" s="26" t="s">
        <v>180</v>
      </c>
      <c r="I52" s="16"/>
      <c r="J52" s="17"/>
      <c r="K52" s="17"/>
      <c r="L52" s="18" t="str">
        <f>IF(I52&lt;&gt;0,((VLOOKUP(I52,'1. Standard_Cost'!$B$4:$D$9,2)+VLOOKUP(I52,'1. Standard_Cost'!$B$4:$D$9,3))*J52*K52),"0")</f>
        <v>0</v>
      </c>
      <c r="M52" s="18">
        <f>L52*'1. Standard_Cost'!F4</f>
        <v>0</v>
      </c>
      <c r="N52" s="19"/>
      <c r="O52" s="19"/>
      <c r="P52" s="19"/>
      <c r="Q52" s="19"/>
      <c r="R52" s="20">
        <f>+N52*P52*'1. Standard_Cost'!$B$13</f>
        <v>0</v>
      </c>
      <c r="S52" s="20">
        <f>+N52*O52*P52*'1. Standard_Cost'!$C$13</f>
        <v>0</v>
      </c>
      <c r="T52" s="20">
        <f>+N52*P52*Q52*'1. Standard_Cost'!$D$13</f>
        <v>0</v>
      </c>
      <c r="U52" s="20">
        <f>+N52*O52*'1. Standard_Cost'!$E$13</f>
        <v>0</v>
      </c>
      <c r="V52" s="19"/>
      <c r="W52" s="19"/>
      <c r="X52" s="19"/>
      <c r="Y52" s="20">
        <f>+V52*((X52*'1. Standard_Cost'!$B$17)+(W52*X52*'1. Standard_Cost'!$C$17))</f>
        <v>0</v>
      </c>
      <c r="Z52" s="19"/>
      <c r="AA52" s="19"/>
      <c r="AB52" s="20">
        <f>+Z52*'1. Standard_Cost'!$B$21+AA52*'1. Standard_Cost'!$C$21</f>
        <v>0</v>
      </c>
      <c r="AC52" s="21"/>
      <c r="AD52" s="22"/>
      <c r="AE52" s="20">
        <f>SUM(AD52,AC52,AB52,Y52,U52,T52,S52,R52)*'1. Standard_Cost'!B73</f>
        <v>0</v>
      </c>
      <c r="AF52" s="20">
        <f t="shared" si="78"/>
        <v>0</v>
      </c>
      <c r="AG52" s="19"/>
      <c r="AH52" s="19"/>
      <c r="AI52" s="19"/>
      <c r="AJ52" s="23"/>
      <c r="AK52" s="23"/>
      <c r="AL52" s="23"/>
      <c r="AM52" s="20" t="e">
        <f>AG52*'1. Standard_Cost'!B69+'Incremental_Cost Year 1'!#REF!*'1. Standard_Cost'!C69+'Incremental_Cost Year 1'!#REF!*'1. Standard_Cost'!D69+'Incremental_Cost Year 1'!#REF!+'Incremental_Cost Year 1'!#REF!+AK52</f>
        <v>#REF!</v>
      </c>
      <c r="AN52" s="20" t="e">
        <f>AM52*'1. Standard_Cost'!C73</f>
        <v>#REF!</v>
      </c>
      <c r="AO52" s="23"/>
      <c r="AQ52" s="20">
        <f t="shared" si="74"/>
        <v>0</v>
      </c>
      <c r="AR52" s="20">
        <f t="shared" si="75"/>
        <v>0</v>
      </c>
      <c r="AS52" s="20" t="e">
        <f t="shared" si="76"/>
        <v>#REF!</v>
      </c>
      <c r="AT52" s="20" t="e">
        <f t="shared" si="79"/>
        <v>#REF!</v>
      </c>
      <c r="AU52" s="24"/>
      <c r="AV52" s="24"/>
      <c r="AW52" s="24"/>
      <c r="AX52" s="24"/>
      <c r="AY52" s="24"/>
      <c r="AZ52" s="24"/>
      <c r="BA52" s="25" t="e">
        <f t="shared" si="77"/>
        <v>#REF!</v>
      </c>
    </row>
    <row r="53" spans="2:53" ht="27.6" outlineLevel="1">
      <c r="B53" s="41"/>
      <c r="C53" s="240"/>
      <c r="D53" s="86" t="s">
        <v>48</v>
      </c>
      <c r="E53" s="86" t="s">
        <v>202</v>
      </c>
      <c r="F53" s="88" t="s">
        <v>153</v>
      </c>
      <c r="G53" s="89" t="s">
        <v>154</v>
      </c>
      <c r="H53" s="27" t="s">
        <v>261</v>
      </c>
      <c r="I53" s="28"/>
      <c r="J53" s="28"/>
      <c r="K53" s="28"/>
      <c r="L53" s="29">
        <f>SUM(L49:L52)</f>
        <v>0</v>
      </c>
      <c r="M53" s="29">
        <f t="shared" ref="M53" si="80">SUM(M49:M52)</f>
        <v>0</v>
      </c>
      <c r="N53" s="28"/>
      <c r="O53" s="28"/>
      <c r="P53" s="28"/>
      <c r="Q53" s="28"/>
      <c r="R53" s="30">
        <f>SUM(R49:R52)</f>
        <v>0</v>
      </c>
      <c r="S53" s="30">
        <f>SUM(S49:S52)</f>
        <v>0</v>
      </c>
      <c r="T53" s="30">
        <f>SUM(T49:T52)</f>
        <v>0</v>
      </c>
      <c r="U53" s="30">
        <f>SUM(U49:U52)</f>
        <v>0</v>
      </c>
      <c r="V53" s="28"/>
      <c r="W53" s="28"/>
      <c r="X53" s="28"/>
      <c r="Y53" s="29">
        <f>SUM(Y49:Y52)</f>
        <v>0</v>
      </c>
      <c r="Z53" s="28"/>
      <c r="AA53" s="28"/>
      <c r="AB53" s="29">
        <f t="shared" ref="AB53:AF53" si="81">SUM(AB49:AB52)</f>
        <v>0</v>
      </c>
      <c r="AC53" s="29">
        <f t="shared" si="81"/>
        <v>0</v>
      </c>
      <c r="AD53" s="29">
        <f t="shared" si="81"/>
        <v>0</v>
      </c>
      <c r="AE53" s="29">
        <f t="shared" si="81"/>
        <v>0</v>
      </c>
      <c r="AF53" s="29">
        <f t="shared" si="81"/>
        <v>0</v>
      </c>
      <c r="AG53" s="28"/>
      <c r="AH53" s="28"/>
      <c r="AI53" s="28"/>
      <c r="AJ53" s="30">
        <f>SUM(AJ49:AJ52)</f>
        <v>0</v>
      </c>
      <c r="AK53" s="30">
        <f>SUM(AK49:AK52)</f>
        <v>0</v>
      </c>
      <c r="AL53" s="30">
        <f>SUM(AL49:AL52)</f>
        <v>0</v>
      </c>
      <c r="AM53" s="29" t="e">
        <f>SUM(AM49:AM52)</f>
        <v>#REF!</v>
      </c>
      <c r="AN53" s="29" t="e">
        <f>SUM(AN49:AN52)</f>
        <v>#REF!</v>
      </c>
      <c r="AO53" s="31"/>
      <c r="AP53" s="32"/>
      <c r="AQ53" s="78">
        <f t="shared" ref="AQ53:BA53" si="82">SUM(AQ49:AQ52)</f>
        <v>0</v>
      </c>
      <c r="AR53" s="78">
        <f t="shared" si="82"/>
        <v>0</v>
      </c>
      <c r="AS53" s="78" t="e">
        <f t="shared" si="82"/>
        <v>#REF!</v>
      </c>
      <c r="AT53" s="78" t="e">
        <f t="shared" si="82"/>
        <v>#REF!</v>
      </c>
      <c r="AU53" s="78">
        <f t="shared" si="82"/>
        <v>0</v>
      </c>
      <c r="AV53" s="78">
        <f t="shared" si="82"/>
        <v>0</v>
      </c>
      <c r="AW53" s="78">
        <f t="shared" si="82"/>
        <v>0</v>
      </c>
      <c r="AX53" s="78">
        <f t="shared" si="82"/>
        <v>0</v>
      </c>
      <c r="AY53" s="78">
        <f t="shared" si="82"/>
        <v>0</v>
      </c>
      <c r="AZ53" s="78">
        <f t="shared" si="82"/>
        <v>0</v>
      </c>
      <c r="BA53" s="78" t="e">
        <f t="shared" si="82"/>
        <v>#REF!</v>
      </c>
    </row>
    <row r="54" spans="2:53" outlineLevel="2">
      <c r="B54" s="41"/>
      <c r="C54" s="240"/>
      <c r="D54" s="85"/>
      <c r="E54" s="85"/>
      <c r="F54" s="87"/>
      <c r="G54" s="82"/>
      <c r="H54" s="15" t="s">
        <v>49</v>
      </c>
      <c r="I54" s="16"/>
      <c r="J54" s="17"/>
      <c r="K54" s="17"/>
      <c r="L54" s="18" t="str">
        <f>IF(I54&lt;&gt;0,((VLOOKUP(I54,'1. Standard_Cost'!$B$4:$D$9,2)+VLOOKUP(I54,'1. Standard_Cost'!$B$4:$D$9,3))*J54*K54),"0")</f>
        <v>0</v>
      </c>
      <c r="M54" s="18">
        <f>L54*'1. Standard_Cost'!F4</f>
        <v>0</v>
      </c>
      <c r="N54" s="19"/>
      <c r="O54" s="19"/>
      <c r="P54" s="19"/>
      <c r="Q54" s="19"/>
      <c r="R54" s="20">
        <f>+N54*P54*'1. Standard_Cost'!$B$13</f>
        <v>0</v>
      </c>
      <c r="S54" s="20">
        <f>+N54*O54*P54*'1. Standard_Cost'!$C$13</f>
        <v>0</v>
      </c>
      <c r="T54" s="20">
        <f>+N54*P54*Q54*'1. Standard_Cost'!$D$13</f>
        <v>0</v>
      </c>
      <c r="U54" s="20">
        <f>+N54*O54*'1. Standard_Cost'!$E$13</f>
        <v>0</v>
      </c>
      <c r="V54" s="19"/>
      <c r="W54" s="19"/>
      <c r="X54" s="19"/>
      <c r="Y54" s="20">
        <f>+V54*((X54*'1. Standard_Cost'!$B$17)+(W54*X54*'1. Standard_Cost'!$C$17))</f>
        <v>0</v>
      </c>
      <c r="Z54" s="19"/>
      <c r="AA54" s="19"/>
      <c r="AB54" s="20">
        <f>+Z54*'1. Standard_Cost'!$B$21+AA54*'1. Standard_Cost'!$C$21</f>
        <v>0</v>
      </c>
      <c r="AC54" s="21"/>
      <c r="AD54" s="22"/>
      <c r="AE54" s="20">
        <f>SUM(AD54,AC54,AB54,Y54,U54,T54,S54,R54)*'1. Standard_Cost'!B73</f>
        <v>0</v>
      </c>
      <c r="AF54" s="20">
        <f>SUM(AD54,AE54)</f>
        <v>0</v>
      </c>
      <c r="AG54" s="19"/>
      <c r="AH54" s="19"/>
      <c r="AI54" s="19"/>
      <c r="AJ54" s="23"/>
      <c r="AK54" s="23"/>
      <c r="AL54" s="23"/>
      <c r="AM54" s="20" t="e">
        <f>AG54*'1. Standard_Cost'!B69+'Incremental_Cost Year 1'!#REF!*'1. Standard_Cost'!C69+'Incremental_Cost Year 1'!#REF!*'1. Standard_Cost'!D69+'Incremental_Cost Year 1'!#REF!+'Incremental_Cost Year 1'!#REF!+AK54</f>
        <v>#REF!</v>
      </c>
      <c r="AN54" s="20" t="e">
        <f>AM54*'1. Standard_Cost'!C73</f>
        <v>#REF!</v>
      </c>
      <c r="AO54" s="23"/>
      <c r="AQ54" s="20">
        <f t="shared" ref="AQ54:AQ57" si="83">L54+M54</f>
        <v>0</v>
      </c>
      <c r="AR54" s="20">
        <f t="shared" ref="AR54:AR57" si="84">AF54</f>
        <v>0</v>
      </c>
      <c r="AS54" s="20" t="e">
        <f t="shared" ref="AS54:AS57" si="85">AM54+AN54</f>
        <v>#REF!</v>
      </c>
      <c r="AT54" s="20" t="e">
        <f>SUM(AQ54,AR54,AS54)</f>
        <v>#REF!</v>
      </c>
      <c r="AU54" s="24"/>
      <c r="AV54" s="24"/>
      <c r="AW54" s="24"/>
      <c r="AX54" s="24"/>
      <c r="AY54" s="24"/>
      <c r="AZ54" s="24"/>
      <c r="BA54" s="25" t="e">
        <f t="shared" ref="BA54:BA57" si="86">SUM(AU54:AZ54)-AT54</f>
        <v>#REF!</v>
      </c>
    </row>
    <row r="55" spans="2:53" outlineLevel="2">
      <c r="B55" s="41"/>
      <c r="C55" s="240"/>
      <c r="D55" s="84"/>
      <c r="E55" s="84"/>
      <c r="F55" s="84"/>
      <c r="G55" s="83"/>
      <c r="H55" s="15" t="s">
        <v>50</v>
      </c>
      <c r="I55" s="16"/>
      <c r="J55" s="17"/>
      <c r="K55" s="17"/>
      <c r="L55" s="18" t="str">
        <f>IF(I55&lt;&gt;0,((VLOOKUP(I55,'1. Standard_Cost'!$B$4:$D$9,2)+VLOOKUP(I55,'1. Standard_Cost'!$B$4:$D$9,3))*J55*K55),"0")</f>
        <v>0</v>
      </c>
      <c r="M55" s="18">
        <f>L55*'1. Standard_Cost'!F4</f>
        <v>0</v>
      </c>
      <c r="N55" s="19"/>
      <c r="O55" s="19"/>
      <c r="P55" s="19"/>
      <c r="Q55" s="19"/>
      <c r="R55" s="20">
        <f>+N55*P55*'1. Standard_Cost'!$B$13</f>
        <v>0</v>
      </c>
      <c r="S55" s="20">
        <f>+N55*O55*P55*'1. Standard_Cost'!$C$13</f>
        <v>0</v>
      </c>
      <c r="T55" s="20">
        <f>+N55*P55*Q55*'1. Standard_Cost'!$D$13</f>
        <v>0</v>
      </c>
      <c r="U55" s="20">
        <f>+N55*O55*'1. Standard_Cost'!$E$13</f>
        <v>0</v>
      </c>
      <c r="V55" s="19"/>
      <c r="W55" s="19"/>
      <c r="X55" s="19"/>
      <c r="Y55" s="20">
        <f>+V55*((X55*'1. Standard_Cost'!$B$17)+(W55*X55*'1. Standard_Cost'!$C$17))</f>
        <v>0</v>
      </c>
      <c r="Z55" s="19"/>
      <c r="AA55" s="19"/>
      <c r="AB55" s="20">
        <f>+Z55*'1. Standard_Cost'!$B$21+AA55*'1. Standard_Cost'!$C$21</f>
        <v>0</v>
      </c>
      <c r="AC55" s="21"/>
      <c r="AD55" s="22"/>
      <c r="AE55" s="20">
        <f>SUM(AD55,AC55,AB55,Y55,U55,T55,S55,R55)*'1. Standard_Cost'!B73</f>
        <v>0</v>
      </c>
      <c r="AF55" s="20">
        <f t="shared" ref="AF55:AF57" si="87">SUM(AD55,AE55)</f>
        <v>0</v>
      </c>
      <c r="AG55" s="19"/>
      <c r="AH55" s="19"/>
      <c r="AI55" s="19"/>
      <c r="AJ55" s="23"/>
      <c r="AK55" s="23"/>
      <c r="AL55" s="23"/>
      <c r="AM55" s="20" t="e">
        <f>AG55*'1. Standard_Cost'!B69+'Incremental_Cost Year 1'!#REF!*'1. Standard_Cost'!C69+'Incremental_Cost Year 1'!#REF!*'1. Standard_Cost'!D69+'Incremental_Cost Year 1'!#REF!+'Incremental_Cost Year 1'!#REF!+AK55</f>
        <v>#REF!</v>
      </c>
      <c r="AN55" s="20" t="e">
        <f>AM55*'1. Standard_Cost'!C73</f>
        <v>#REF!</v>
      </c>
      <c r="AO55" s="23"/>
      <c r="AQ55" s="20">
        <f t="shared" si="83"/>
        <v>0</v>
      </c>
      <c r="AR55" s="20">
        <f t="shared" si="84"/>
        <v>0</v>
      </c>
      <c r="AS55" s="20" t="e">
        <f t="shared" si="85"/>
        <v>#REF!</v>
      </c>
      <c r="AT55" s="20" t="e">
        <f t="shared" ref="AT55:AT57" si="88">SUM(AQ55,AR55,AS55)</f>
        <v>#REF!</v>
      </c>
      <c r="AU55" s="24"/>
      <c r="AV55" s="24">
        <v>0</v>
      </c>
      <c r="AW55" s="24"/>
      <c r="AX55" s="24"/>
      <c r="AY55" s="24"/>
      <c r="AZ55" s="24"/>
      <c r="BA55" s="25" t="e">
        <f t="shared" si="86"/>
        <v>#REF!</v>
      </c>
    </row>
    <row r="56" spans="2:53" outlineLevel="2">
      <c r="B56" s="41"/>
      <c r="C56" s="240"/>
      <c r="D56" s="84"/>
      <c r="E56" s="84"/>
      <c r="F56" s="84"/>
      <c r="G56" s="83"/>
      <c r="H56" s="15" t="s">
        <v>51</v>
      </c>
      <c r="I56" s="16"/>
      <c r="J56" s="17"/>
      <c r="K56" s="17"/>
      <c r="L56" s="18" t="str">
        <f>IF(I56&lt;&gt;0,((VLOOKUP(I56,'1. Standard_Cost'!$B$4:$D$9,2)+VLOOKUP(I56,'1. Standard_Cost'!$B$4:$D$9,3))*J56*K56),"0")</f>
        <v>0</v>
      </c>
      <c r="M56" s="18">
        <f>L56*'1. Standard_Cost'!F4</f>
        <v>0</v>
      </c>
      <c r="N56" s="19"/>
      <c r="O56" s="19"/>
      <c r="P56" s="19"/>
      <c r="Q56" s="19"/>
      <c r="R56" s="20">
        <f>+N56*P56*'1. Standard_Cost'!$B$13</f>
        <v>0</v>
      </c>
      <c r="S56" s="20">
        <f>+N56*O56*P56*'1. Standard_Cost'!$C$13</f>
        <v>0</v>
      </c>
      <c r="T56" s="20">
        <f>+N56*P56*Q56*'1. Standard_Cost'!$D$13</f>
        <v>0</v>
      </c>
      <c r="U56" s="20">
        <f>+N56*O56*'1. Standard_Cost'!$E$13</f>
        <v>0</v>
      </c>
      <c r="V56" s="19"/>
      <c r="W56" s="19"/>
      <c r="X56" s="19"/>
      <c r="Y56" s="20">
        <f>+V56*((X56*'1. Standard_Cost'!$B$17)+(W56*X56*'1. Standard_Cost'!$C$17))</f>
        <v>0</v>
      </c>
      <c r="Z56" s="19"/>
      <c r="AA56" s="19"/>
      <c r="AB56" s="20">
        <f>+Z56*'1. Standard_Cost'!$B$21+AA56*'1. Standard_Cost'!$C$21</f>
        <v>0</v>
      </c>
      <c r="AC56" s="21"/>
      <c r="AD56" s="22"/>
      <c r="AE56" s="20">
        <f>SUM(AD56,AC56,AB56,Y56,U56,T56,S56,R56)*'1. Standard_Cost'!B73</f>
        <v>0</v>
      </c>
      <c r="AF56" s="20">
        <f t="shared" si="87"/>
        <v>0</v>
      </c>
      <c r="AG56" s="19"/>
      <c r="AH56" s="19"/>
      <c r="AI56" s="19"/>
      <c r="AJ56" s="23"/>
      <c r="AK56" s="23"/>
      <c r="AL56" s="23"/>
      <c r="AM56" s="20" t="e">
        <f>AG56*'1. Standard_Cost'!B69+'Incremental_Cost Year 1'!#REF!*'1. Standard_Cost'!C69+'Incremental_Cost Year 1'!#REF!*'1. Standard_Cost'!D69+'Incremental_Cost Year 1'!#REF!+'Incremental_Cost Year 1'!#REF!+AK56</f>
        <v>#REF!</v>
      </c>
      <c r="AN56" s="20" t="e">
        <f>AM56*'1. Standard_Cost'!C73</f>
        <v>#REF!</v>
      </c>
      <c r="AO56" s="23"/>
      <c r="AQ56" s="20">
        <f t="shared" si="83"/>
        <v>0</v>
      </c>
      <c r="AR56" s="20">
        <f t="shared" si="84"/>
        <v>0</v>
      </c>
      <c r="AS56" s="20" t="e">
        <f t="shared" si="85"/>
        <v>#REF!</v>
      </c>
      <c r="AT56" s="20" t="e">
        <f t="shared" si="88"/>
        <v>#REF!</v>
      </c>
      <c r="AU56" s="24"/>
      <c r="AV56" s="24"/>
      <c r="AW56" s="24"/>
      <c r="AX56" s="24"/>
      <c r="AY56" s="24"/>
      <c r="AZ56" s="24"/>
      <c r="BA56" s="25" t="e">
        <f t="shared" si="86"/>
        <v>#REF!</v>
      </c>
    </row>
    <row r="57" spans="2:53" outlineLevel="2">
      <c r="B57" s="41"/>
      <c r="C57" s="240"/>
      <c r="D57" s="84"/>
      <c r="E57" s="84"/>
      <c r="F57" s="84"/>
      <c r="G57" s="83"/>
      <c r="H57" s="26" t="s">
        <v>180</v>
      </c>
      <c r="I57" s="16"/>
      <c r="J57" s="17"/>
      <c r="K57" s="17"/>
      <c r="L57" s="18" t="str">
        <f>IF(I57&lt;&gt;0,((VLOOKUP(I57,'1. Standard_Cost'!$B$4:$D$9,2)+VLOOKUP(I57,'1. Standard_Cost'!$B$4:$D$9,3))*J57*K57),"0")</f>
        <v>0</v>
      </c>
      <c r="M57" s="18">
        <f>L57*'1. Standard_Cost'!F4</f>
        <v>0</v>
      </c>
      <c r="N57" s="19"/>
      <c r="O57" s="19"/>
      <c r="P57" s="19"/>
      <c r="Q57" s="19"/>
      <c r="R57" s="20">
        <f>+N57*P57*'1. Standard_Cost'!$B$13</f>
        <v>0</v>
      </c>
      <c r="S57" s="20">
        <f>+N57*O57*P57*'1. Standard_Cost'!$C$13</f>
        <v>0</v>
      </c>
      <c r="T57" s="20">
        <f>+N57*P57*Q57*'1. Standard_Cost'!$D$13</f>
        <v>0</v>
      </c>
      <c r="U57" s="20">
        <f>+N57*O57*'1. Standard_Cost'!$E$13</f>
        <v>0</v>
      </c>
      <c r="V57" s="19"/>
      <c r="W57" s="19"/>
      <c r="X57" s="19"/>
      <c r="Y57" s="20">
        <f>+V57*((X57*'1. Standard_Cost'!$B$17)+(W57*X57*'1. Standard_Cost'!$C$17))</f>
        <v>0</v>
      </c>
      <c r="Z57" s="19"/>
      <c r="AA57" s="19"/>
      <c r="AB57" s="20">
        <f>+Z57*'1. Standard_Cost'!$B$21+AA57*'1. Standard_Cost'!$C$21</f>
        <v>0</v>
      </c>
      <c r="AC57" s="21"/>
      <c r="AD57" s="22"/>
      <c r="AE57" s="20">
        <f>SUM(AD57,AC57,AB57,Y57,U57,T57,S57,R57)*'1. Standard_Cost'!B73</f>
        <v>0</v>
      </c>
      <c r="AF57" s="20">
        <f t="shared" si="87"/>
        <v>0</v>
      </c>
      <c r="AG57" s="19"/>
      <c r="AH57" s="19"/>
      <c r="AI57" s="19"/>
      <c r="AJ57" s="23"/>
      <c r="AK57" s="23"/>
      <c r="AL57" s="23"/>
      <c r="AM57" s="20" t="e">
        <f>AG57*'1. Standard_Cost'!B69+'Incremental_Cost Year 1'!#REF!*'1. Standard_Cost'!C69+'Incremental_Cost Year 1'!#REF!*'1. Standard_Cost'!D69+'Incremental_Cost Year 1'!#REF!+'Incremental_Cost Year 1'!#REF!+AK57</f>
        <v>#REF!</v>
      </c>
      <c r="AN57" s="20" t="e">
        <f>AM57*'1. Standard_Cost'!C73</f>
        <v>#REF!</v>
      </c>
      <c r="AO57" s="23"/>
      <c r="AQ57" s="20">
        <f t="shared" si="83"/>
        <v>0</v>
      </c>
      <c r="AR57" s="20">
        <f t="shared" si="84"/>
        <v>0</v>
      </c>
      <c r="AS57" s="20" t="e">
        <f t="shared" si="85"/>
        <v>#REF!</v>
      </c>
      <c r="AT57" s="20" t="e">
        <f t="shared" si="88"/>
        <v>#REF!</v>
      </c>
      <c r="AU57" s="24"/>
      <c r="AV57" s="24"/>
      <c r="AW57" s="24"/>
      <c r="AX57" s="24"/>
      <c r="AY57" s="24"/>
      <c r="AZ57" s="24"/>
      <c r="BA57" s="25" t="e">
        <f t="shared" si="86"/>
        <v>#REF!</v>
      </c>
    </row>
    <row r="58" spans="2:53" ht="41.4" outlineLevel="1">
      <c r="B58" s="41"/>
      <c r="C58" s="241"/>
      <c r="D58" s="86" t="s">
        <v>48</v>
      </c>
      <c r="E58" s="86" t="s">
        <v>203</v>
      </c>
      <c r="F58" s="88" t="s">
        <v>153</v>
      </c>
      <c r="G58" s="89" t="s">
        <v>154</v>
      </c>
      <c r="H58" s="27" t="s">
        <v>262</v>
      </c>
      <c r="I58" s="28"/>
      <c r="J58" s="28"/>
      <c r="K58" s="28"/>
      <c r="L58" s="29">
        <f>SUM(L54:L57)</f>
        <v>0</v>
      </c>
      <c r="M58" s="29">
        <f>SUM(M54:M57)</f>
        <v>0</v>
      </c>
      <c r="N58" s="28"/>
      <c r="O58" s="28"/>
      <c r="P58" s="28"/>
      <c r="Q58" s="28"/>
      <c r="R58" s="30">
        <f>SUM(R54:R57)</f>
        <v>0</v>
      </c>
      <c r="S58" s="30">
        <f>SUM(S54:S57)</f>
        <v>0</v>
      </c>
      <c r="T58" s="30">
        <f>SUM(T54:T57)</f>
        <v>0</v>
      </c>
      <c r="U58" s="30">
        <f>SUM(U54:U57)</f>
        <v>0</v>
      </c>
      <c r="V58" s="28"/>
      <c r="W58" s="28"/>
      <c r="X58" s="28"/>
      <c r="Y58" s="29">
        <f>SUM(Y54:Y57)</f>
        <v>0</v>
      </c>
      <c r="Z58" s="28"/>
      <c r="AA58" s="28"/>
      <c r="AB58" s="29">
        <f t="shared" ref="AB58:AF58" si="89">SUM(AB54:AB57)</f>
        <v>0</v>
      </c>
      <c r="AC58" s="29">
        <f t="shared" si="89"/>
        <v>0</v>
      </c>
      <c r="AD58" s="29">
        <f t="shared" si="89"/>
        <v>0</v>
      </c>
      <c r="AE58" s="29">
        <f t="shared" si="89"/>
        <v>0</v>
      </c>
      <c r="AF58" s="29">
        <f t="shared" si="89"/>
        <v>0</v>
      </c>
      <c r="AG58" s="28"/>
      <c r="AH58" s="28"/>
      <c r="AI58" s="28"/>
      <c r="AJ58" s="30">
        <f>SUM(AJ54:AJ57)</f>
        <v>0</v>
      </c>
      <c r="AK58" s="30">
        <f>SUM(AK54:AK57)</f>
        <v>0</v>
      </c>
      <c r="AL58" s="30">
        <f>SUM(AL54:AL57)</f>
        <v>0</v>
      </c>
      <c r="AM58" s="29" t="e">
        <f>SUM(AM54:AM57)</f>
        <v>#REF!</v>
      </c>
      <c r="AN58" s="29" t="e">
        <f>SUM(AN54:AN57)</f>
        <v>#REF!</v>
      </c>
      <c r="AO58" s="31"/>
      <c r="AP58" s="32"/>
      <c r="AQ58" s="78">
        <f t="shared" ref="AQ58:BA58" si="90">SUM(AQ54:AQ57)</f>
        <v>0</v>
      </c>
      <c r="AR58" s="78">
        <f t="shared" si="90"/>
        <v>0</v>
      </c>
      <c r="AS58" s="78" t="e">
        <f t="shared" si="90"/>
        <v>#REF!</v>
      </c>
      <c r="AT58" s="78" t="e">
        <f t="shared" si="90"/>
        <v>#REF!</v>
      </c>
      <c r="AU58" s="78">
        <f t="shared" si="90"/>
        <v>0</v>
      </c>
      <c r="AV58" s="78">
        <f t="shared" si="90"/>
        <v>0</v>
      </c>
      <c r="AW58" s="78">
        <f t="shared" si="90"/>
        <v>0</v>
      </c>
      <c r="AX58" s="78">
        <f t="shared" si="90"/>
        <v>0</v>
      </c>
      <c r="AY58" s="78">
        <f t="shared" si="90"/>
        <v>0</v>
      </c>
      <c r="AZ58" s="78">
        <f t="shared" si="90"/>
        <v>0</v>
      </c>
      <c r="BA58" s="78" t="e">
        <f t="shared" si="90"/>
        <v>#REF!</v>
      </c>
    </row>
    <row r="59" spans="2:53" s="39" customFormat="1" ht="12.75" customHeight="1">
      <c r="B59" s="49"/>
      <c r="C59" s="224" t="s">
        <v>204</v>
      </c>
      <c r="D59" s="224"/>
      <c r="E59" s="225"/>
      <c r="F59" s="69"/>
      <c r="G59" s="69"/>
      <c r="H59" s="57" t="s">
        <v>258</v>
      </c>
      <c r="I59" s="58"/>
      <c r="J59" s="58"/>
      <c r="K59" s="58"/>
      <c r="L59" s="59">
        <f>SUM(L64,L69,L74,L79,L84,L89,L94)</f>
        <v>0</v>
      </c>
      <c r="M59" s="59">
        <f>SUM(M64,M69,M74,M79,M84,M89,M94)</f>
        <v>0</v>
      </c>
      <c r="N59" s="58"/>
      <c r="O59" s="58"/>
      <c r="P59" s="58"/>
      <c r="Q59" s="58"/>
      <c r="R59" s="59">
        <f>SUM(R64,R69,R74,R79,R84,R89,R94)</f>
        <v>0</v>
      </c>
      <c r="S59" s="59">
        <f t="shared" ref="S59:U59" si="91">SUM(S64,S69,S74,S79,S84,S89,S94)</f>
        <v>0</v>
      </c>
      <c r="T59" s="59">
        <f>SUM(T64,T69,T74,T79,T84,T89,T94)</f>
        <v>0</v>
      </c>
      <c r="U59" s="59">
        <f t="shared" si="91"/>
        <v>0</v>
      </c>
      <c r="V59" s="58"/>
      <c r="W59" s="58"/>
      <c r="X59" s="58"/>
      <c r="Y59" s="59">
        <f>SUM(Y64,Y69,Y74,Y79,Y84,Y89,Y94)</f>
        <v>0</v>
      </c>
      <c r="Z59" s="59">
        <f>SUM(Z64,Z69,Z74,Z79,Z84,Z89,Z94)</f>
        <v>0</v>
      </c>
      <c r="AA59" s="58"/>
      <c r="AB59" s="59">
        <f>SUM(AB64,AB69,AB74,AB79,AB84,AB89,AB94)</f>
        <v>0</v>
      </c>
      <c r="AC59" s="59">
        <f t="shared" ref="AC59:AF59" si="92">SUM(AC64,AC69,AC74,AC79,AC84,AC89,AC94)</f>
        <v>0</v>
      </c>
      <c r="AD59" s="59">
        <f t="shared" si="92"/>
        <v>0</v>
      </c>
      <c r="AE59" s="59">
        <f t="shared" si="92"/>
        <v>0</v>
      </c>
      <c r="AF59" s="59">
        <f t="shared" si="92"/>
        <v>0</v>
      </c>
      <c r="AG59" s="58"/>
      <c r="AH59" s="58"/>
      <c r="AI59" s="58"/>
      <c r="AJ59" s="59">
        <f t="shared" ref="AJ59:AN59" si="93">SUM(AJ64,AJ69,AJ74,AJ79,AJ84,AJ89,AJ94)</f>
        <v>0</v>
      </c>
      <c r="AK59" s="59">
        <f t="shared" si="93"/>
        <v>0</v>
      </c>
      <c r="AL59" s="59">
        <f t="shared" si="93"/>
        <v>0</v>
      </c>
      <c r="AM59" s="59" t="e">
        <f t="shared" si="93"/>
        <v>#REF!</v>
      </c>
      <c r="AN59" s="59" t="e">
        <f t="shared" si="93"/>
        <v>#REF!</v>
      </c>
      <c r="AO59" s="60"/>
      <c r="AP59" s="40"/>
      <c r="AQ59" s="59">
        <f t="shared" ref="AQ59:BA59" si="94">SUM(AQ64,AQ69,AQ74,AQ79,AQ84,AQ89,AQ94)</f>
        <v>0</v>
      </c>
      <c r="AR59" s="59">
        <f t="shared" si="94"/>
        <v>0</v>
      </c>
      <c r="AS59" s="59" t="e">
        <f t="shared" si="94"/>
        <v>#REF!</v>
      </c>
      <c r="AT59" s="59" t="e">
        <f t="shared" si="94"/>
        <v>#REF!</v>
      </c>
      <c r="AU59" s="59">
        <f t="shared" si="94"/>
        <v>0</v>
      </c>
      <c r="AV59" s="59">
        <f t="shared" si="94"/>
        <v>0</v>
      </c>
      <c r="AW59" s="59">
        <f t="shared" si="94"/>
        <v>0</v>
      </c>
      <c r="AX59" s="59">
        <f t="shared" si="94"/>
        <v>0</v>
      </c>
      <c r="AY59" s="59">
        <f t="shared" si="94"/>
        <v>0</v>
      </c>
      <c r="AZ59" s="59">
        <f t="shared" si="94"/>
        <v>0</v>
      </c>
      <c r="BA59" s="59" t="e">
        <f t="shared" si="94"/>
        <v>#REF!</v>
      </c>
    </row>
    <row r="60" spans="2:53" outlineLevel="2">
      <c r="B60" s="41"/>
      <c r="C60" s="38"/>
      <c r="D60" s="85"/>
      <c r="E60" s="85"/>
      <c r="F60" s="87"/>
      <c r="G60" s="82"/>
      <c r="H60" s="15" t="s">
        <v>49</v>
      </c>
      <c r="I60" s="16"/>
      <c r="J60" s="17"/>
      <c r="K60" s="17"/>
      <c r="L60" s="18" t="str">
        <f>IF(I60&lt;&gt;0,((VLOOKUP(I60,'1. Standard_Cost'!$B$4:$D$9,2)+VLOOKUP(I60,'1. Standard_Cost'!$B$4:$D$9,3))*J60*K60),"0")</f>
        <v>0</v>
      </c>
      <c r="M60" s="18">
        <f>L60*'1. Standard_Cost'!F4</f>
        <v>0</v>
      </c>
      <c r="N60" s="19"/>
      <c r="O60" s="19"/>
      <c r="P60" s="19"/>
      <c r="Q60" s="19"/>
      <c r="R60" s="20">
        <f>+N60*P60*'1. Standard_Cost'!$B$13</f>
        <v>0</v>
      </c>
      <c r="S60" s="20">
        <f>+N60*O60*P60*'1. Standard_Cost'!$C$13</f>
        <v>0</v>
      </c>
      <c r="T60" s="20">
        <f>+N60*P60*Q60*'1. Standard_Cost'!$D$13</f>
        <v>0</v>
      </c>
      <c r="U60" s="20">
        <f>+N60*O60*'1. Standard_Cost'!$E$13</f>
        <v>0</v>
      </c>
      <c r="V60" s="19"/>
      <c r="W60" s="19"/>
      <c r="X60" s="19"/>
      <c r="Y60" s="20">
        <f>+V60*((X60*'1. Standard_Cost'!$B$17)+(W60*X60*'1. Standard_Cost'!$C$17))</f>
        <v>0</v>
      </c>
      <c r="Z60" s="19"/>
      <c r="AA60" s="19"/>
      <c r="AB60" s="20">
        <f>+Z60*'1. Standard_Cost'!$B$21+AA60*'1. Standard_Cost'!$C$21</f>
        <v>0</v>
      </c>
      <c r="AC60" s="21"/>
      <c r="AD60" s="22"/>
      <c r="AE60" s="20">
        <f>SUM(AD60,AC60,AB60,Y60,U60,T60,S60,R60)*'1. Standard_Cost'!B89</f>
        <v>0</v>
      </c>
      <c r="AF60" s="20">
        <f>SUM(AD60,AE60)</f>
        <v>0</v>
      </c>
      <c r="AG60" s="19"/>
      <c r="AH60" s="19"/>
      <c r="AI60" s="19"/>
      <c r="AJ60" s="23"/>
      <c r="AK60" s="23"/>
      <c r="AL60" s="23"/>
      <c r="AM60" s="20">
        <f>AG60*'1. Standard_Cost'!B85+'Incremental_Cost Year 1'!AH77*'1. Standard_Cost'!C85+'Incremental_Cost Year 1'!AI77*'1. Standard_Cost'!D85+'Incremental_Cost Year 1'!AJ77+'Incremental_Cost Year 1'!AL77+AK60</f>
        <v>0</v>
      </c>
      <c r="AN60" s="20">
        <f>AM60*'1. Standard_Cost'!C89</f>
        <v>0</v>
      </c>
      <c r="AO60" s="23"/>
      <c r="AQ60" s="20">
        <f t="shared" ref="AQ60:AQ63" si="95">L60+M60</f>
        <v>0</v>
      </c>
      <c r="AR60" s="20">
        <f t="shared" ref="AR60:AR63" si="96">AF60</f>
        <v>0</v>
      </c>
      <c r="AS60" s="20">
        <f t="shared" ref="AS60:AS63" si="97">AM60+AN60</f>
        <v>0</v>
      </c>
      <c r="AT60" s="20">
        <f>SUM(AQ60,AR60,AS60)</f>
        <v>0</v>
      </c>
      <c r="AU60" s="24"/>
      <c r="AV60" s="24"/>
      <c r="AW60" s="24"/>
      <c r="AX60" s="24"/>
      <c r="AY60" s="24"/>
      <c r="AZ60" s="24"/>
      <c r="BA60" s="25">
        <f t="shared" ref="BA60:BA63" si="98">SUM(AU60:AZ60)-AT60</f>
        <v>0</v>
      </c>
    </row>
    <row r="61" spans="2:53" outlineLevel="2">
      <c r="B61" s="41"/>
      <c r="C61" s="38"/>
      <c r="D61" s="84"/>
      <c r="E61" s="84"/>
      <c r="F61" s="84"/>
      <c r="G61" s="83"/>
      <c r="H61" s="15" t="s">
        <v>50</v>
      </c>
      <c r="I61" s="16"/>
      <c r="J61" s="17"/>
      <c r="K61" s="17"/>
      <c r="L61" s="18" t="str">
        <f>IF(I61&lt;&gt;0,((VLOOKUP(I61,'1. Standard_Cost'!$B$4:$D$9,2)+VLOOKUP(I61,'1. Standard_Cost'!$B$4:$D$9,3))*J61*K61),"0")</f>
        <v>0</v>
      </c>
      <c r="M61" s="18">
        <f>L61*'1. Standard_Cost'!F4</f>
        <v>0</v>
      </c>
      <c r="N61" s="19"/>
      <c r="O61" s="19"/>
      <c r="P61" s="19"/>
      <c r="Q61" s="19"/>
      <c r="R61" s="20">
        <f>+N61*P61*'1. Standard_Cost'!$B$13</f>
        <v>0</v>
      </c>
      <c r="S61" s="20">
        <f>+N61*O61*P61*'1. Standard_Cost'!$C$13</f>
        <v>0</v>
      </c>
      <c r="T61" s="20">
        <f>+N61*P61*Q61*'1. Standard_Cost'!$D$13</f>
        <v>0</v>
      </c>
      <c r="U61" s="20">
        <f>+N61*O61*'1. Standard_Cost'!$E$13</f>
        <v>0</v>
      </c>
      <c r="V61" s="19"/>
      <c r="W61" s="19"/>
      <c r="X61" s="19"/>
      <c r="Y61" s="20">
        <f>+V61*((X61*'1. Standard_Cost'!$B$17)+(W61*X61*'1. Standard_Cost'!$C$17))</f>
        <v>0</v>
      </c>
      <c r="Z61" s="19"/>
      <c r="AA61" s="19"/>
      <c r="AB61" s="20">
        <f>+Z61*'1. Standard_Cost'!$B$21+AA61*'1. Standard_Cost'!$C$21</f>
        <v>0</v>
      </c>
      <c r="AC61" s="21"/>
      <c r="AD61" s="22"/>
      <c r="AE61" s="20">
        <f>SUM(AD61,AC61,AB61,Y61,U61,T61,S61,R61)*'1. Standard_Cost'!B89</f>
        <v>0</v>
      </c>
      <c r="AF61" s="20">
        <f t="shared" ref="AF61:AF63" si="99">SUM(AD61,AE61)</f>
        <v>0</v>
      </c>
      <c r="AG61" s="19"/>
      <c r="AH61" s="19"/>
      <c r="AI61" s="19"/>
      <c r="AJ61" s="23"/>
      <c r="AK61" s="23"/>
      <c r="AL61" s="23"/>
      <c r="AM61" s="20">
        <f>AG61*'1. Standard_Cost'!B85+'Incremental_Cost Year 1'!AH78*'1. Standard_Cost'!C85+'Incremental_Cost Year 1'!AI78*'1. Standard_Cost'!D85+'Incremental_Cost Year 1'!AJ78+'Incremental_Cost Year 1'!AL78+AK61</f>
        <v>0</v>
      </c>
      <c r="AN61" s="20">
        <f>AM61*'1. Standard_Cost'!C89</f>
        <v>0</v>
      </c>
      <c r="AO61" s="23"/>
      <c r="AQ61" s="20">
        <f t="shared" si="95"/>
        <v>0</v>
      </c>
      <c r="AR61" s="20">
        <f t="shared" si="96"/>
        <v>0</v>
      </c>
      <c r="AS61" s="20">
        <f t="shared" si="97"/>
        <v>0</v>
      </c>
      <c r="AT61" s="20">
        <f t="shared" ref="AT61:AT63" si="100">SUM(AQ61,AR61,AS61)</f>
        <v>0</v>
      </c>
      <c r="AU61" s="24"/>
      <c r="AV61" s="24"/>
      <c r="AW61" s="24"/>
      <c r="AX61" s="24"/>
      <c r="AY61" s="24"/>
      <c r="AZ61" s="24"/>
      <c r="BA61" s="25">
        <f t="shared" si="98"/>
        <v>0</v>
      </c>
    </row>
    <row r="62" spans="2:53" outlineLevel="2">
      <c r="B62" s="41"/>
      <c r="C62" s="38"/>
      <c r="D62" s="84"/>
      <c r="E62" s="84"/>
      <c r="F62" s="84"/>
      <c r="G62" s="83"/>
      <c r="H62" s="15" t="s">
        <v>51</v>
      </c>
      <c r="I62" s="16"/>
      <c r="J62" s="17"/>
      <c r="K62" s="17"/>
      <c r="L62" s="18" t="str">
        <f>IF(I62&lt;&gt;0,((VLOOKUP(I62,'1. Standard_Cost'!$B$4:$D$9,2)+VLOOKUP(I62,'1. Standard_Cost'!$B$4:$D$9,3))*J62*K62),"0")</f>
        <v>0</v>
      </c>
      <c r="M62" s="18">
        <f>L62*'1. Standard_Cost'!F4</f>
        <v>0</v>
      </c>
      <c r="N62" s="19"/>
      <c r="O62" s="19"/>
      <c r="P62" s="19"/>
      <c r="Q62" s="19"/>
      <c r="R62" s="20">
        <f>+N62*P62*'1. Standard_Cost'!$B$13</f>
        <v>0</v>
      </c>
      <c r="S62" s="20">
        <f>+N62*O62*P62*'1. Standard_Cost'!$C$13</f>
        <v>0</v>
      </c>
      <c r="T62" s="20">
        <f>+N62*P62*Q62*'1. Standard_Cost'!$D$13</f>
        <v>0</v>
      </c>
      <c r="U62" s="20">
        <f>+N62*O62*'1. Standard_Cost'!$E$13</f>
        <v>0</v>
      </c>
      <c r="V62" s="19"/>
      <c r="W62" s="19"/>
      <c r="X62" s="19"/>
      <c r="Y62" s="20">
        <f>+V62*((X62*'1. Standard_Cost'!$B$17)+(W62*X62*'1. Standard_Cost'!$C$17))</f>
        <v>0</v>
      </c>
      <c r="Z62" s="19"/>
      <c r="AA62" s="19"/>
      <c r="AB62" s="20">
        <f>+Z62*'1. Standard_Cost'!$B$21+AA62*'1. Standard_Cost'!$C$21</f>
        <v>0</v>
      </c>
      <c r="AC62" s="21"/>
      <c r="AD62" s="22"/>
      <c r="AE62" s="20">
        <f>SUM(AD62,AC62,AB62,Y62,U62,T62,S62,R62)*'1. Standard_Cost'!B89</f>
        <v>0</v>
      </c>
      <c r="AF62" s="20">
        <f t="shared" si="99"/>
        <v>0</v>
      </c>
      <c r="AG62" s="19"/>
      <c r="AH62" s="19"/>
      <c r="AI62" s="19"/>
      <c r="AJ62" s="23"/>
      <c r="AK62" s="23"/>
      <c r="AL62" s="23"/>
      <c r="AM62" s="20">
        <f>AG62*'1. Standard_Cost'!B85+'Incremental_Cost Year 1'!AH79*'1. Standard_Cost'!C85+'Incremental_Cost Year 1'!AI79*'1. Standard_Cost'!D85+'Incremental_Cost Year 1'!AJ79+'Incremental_Cost Year 1'!AL79+AK62</f>
        <v>0</v>
      </c>
      <c r="AN62" s="20">
        <f>AM62*'1. Standard_Cost'!C89</f>
        <v>0</v>
      </c>
      <c r="AO62" s="23"/>
      <c r="AQ62" s="20">
        <f t="shared" si="95"/>
        <v>0</v>
      </c>
      <c r="AR62" s="20">
        <f t="shared" si="96"/>
        <v>0</v>
      </c>
      <c r="AS62" s="20">
        <f t="shared" si="97"/>
        <v>0</v>
      </c>
      <c r="AT62" s="20">
        <f t="shared" si="100"/>
        <v>0</v>
      </c>
      <c r="AU62" s="24"/>
      <c r="AV62" s="24"/>
      <c r="AW62" s="24"/>
      <c r="AX62" s="24"/>
      <c r="AY62" s="24"/>
      <c r="AZ62" s="24"/>
      <c r="BA62" s="25">
        <f t="shared" si="98"/>
        <v>0</v>
      </c>
    </row>
    <row r="63" spans="2:53" outlineLevel="2">
      <c r="B63" s="41"/>
      <c r="C63" s="38"/>
      <c r="D63" s="84"/>
      <c r="E63" s="84"/>
      <c r="F63" s="84"/>
      <c r="G63" s="83"/>
      <c r="H63" s="26" t="s">
        <v>180</v>
      </c>
      <c r="I63" s="16"/>
      <c r="J63" s="17"/>
      <c r="K63" s="17"/>
      <c r="L63" s="18" t="str">
        <f>IF(I63&lt;&gt;0,((VLOOKUP(I63,'1. Standard_Cost'!$B$4:$D$9,2)+VLOOKUP(I63,'1. Standard_Cost'!$B$4:$D$9,3))*J63*K63),"0")</f>
        <v>0</v>
      </c>
      <c r="M63" s="18">
        <f>L63*'1. Standard_Cost'!F4</f>
        <v>0</v>
      </c>
      <c r="N63" s="19"/>
      <c r="O63" s="19"/>
      <c r="P63" s="19"/>
      <c r="Q63" s="19"/>
      <c r="R63" s="20">
        <f>+N63*P63*'1. Standard_Cost'!$B$13</f>
        <v>0</v>
      </c>
      <c r="S63" s="20">
        <f>+N63*O63*P63*'1. Standard_Cost'!$C$13</f>
        <v>0</v>
      </c>
      <c r="T63" s="20">
        <f>+N63*P63*Q63*'1. Standard_Cost'!$D$13</f>
        <v>0</v>
      </c>
      <c r="U63" s="20">
        <f>+N63*O63*'1. Standard_Cost'!$E$13</f>
        <v>0</v>
      </c>
      <c r="V63" s="19"/>
      <c r="W63" s="19"/>
      <c r="X63" s="19"/>
      <c r="Y63" s="20">
        <f>+V63*((X63*'1. Standard_Cost'!$B$17)+(W63*X63*'1. Standard_Cost'!$C$17))</f>
        <v>0</v>
      </c>
      <c r="Z63" s="19"/>
      <c r="AA63" s="19"/>
      <c r="AB63" s="20">
        <f>+Z63*'1. Standard_Cost'!$B$21+AA63*'1. Standard_Cost'!$C$21</f>
        <v>0</v>
      </c>
      <c r="AC63" s="21"/>
      <c r="AD63" s="22"/>
      <c r="AE63" s="20">
        <f>SUM(AD63,AC63,AB63,Y63,U63,T63,S63,R63)*'1. Standard_Cost'!B89</f>
        <v>0</v>
      </c>
      <c r="AF63" s="20">
        <f t="shared" si="99"/>
        <v>0</v>
      </c>
      <c r="AG63" s="19"/>
      <c r="AH63" s="19"/>
      <c r="AI63" s="19"/>
      <c r="AJ63" s="23"/>
      <c r="AK63" s="23"/>
      <c r="AL63" s="23"/>
      <c r="AM63" s="20">
        <f>AG63*'1. Standard_Cost'!B85+'Incremental_Cost Year 1'!AH80*'1. Standard_Cost'!C85+'Incremental_Cost Year 1'!AI80*'1. Standard_Cost'!D85+'Incremental_Cost Year 1'!AJ80+'Incremental_Cost Year 1'!AL80+AK63</f>
        <v>0</v>
      </c>
      <c r="AN63" s="20">
        <f>AM63*'1. Standard_Cost'!C89</f>
        <v>0</v>
      </c>
      <c r="AO63" s="23"/>
      <c r="AQ63" s="20">
        <f t="shared" si="95"/>
        <v>0</v>
      </c>
      <c r="AR63" s="20">
        <f t="shared" si="96"/>
        <v>0</v>
      </c>
      <c r="AS63" s="20">
        <f t="shared" si="97"/>
        <v>0</v>
      </c>
      <c r="AT63" s="20">
        <f t="shared" si="100"/>
        <v>0</v>
      </c>
      <c r="AU63" s="24"/>
      <c r="AV63" s="24"/>
      <c r="AW63" s="24"/>
      <c r="AX63" s="24"/>
      <c r="AY63" s="24"/>
      <c r="AZ63" s="24"/>
      <c r="BA63" s="25">
        <f t="shared" si="98"/>
        <v>0</v>
      </c>
    </row>
    <row r="64" spans="2:53" ht="27.6" outlineLevel="1">
      <c r="B64" s="41"/>
      <c r="C64" s="38"/>
      <c r="D64" s="86" t="s">
        <v>48</v>
      </c>
      <c r="E64" s="86" t="s">
        <v>205</v>
      </c>
      <c r="F64" s="88" t="s">
        <v>153</v>
      </c>
      <c r="G64" s="89" t="s">
        <v>154</v>
      </c>
      <c r="H64" s="27" t="s">
        <v>257</v>
      </c>
      <c r="I64" s="28"/>
      <c r="J64" s="28"/>
      <c r="K64" s="28"/>
      <c r="L64" s="29">
        <f>SUM(L60:L63)</f>
        <v>0</v>
      </c>
      <c r="M64" s="29">
        <f>SUM(M60:M63)</f>
        <v>0</v>
      </c>
      <c r="N64" s="28"/>
      <c r="O64" s="28"/>
      <c r="P64" s="28"/>
      <c r="Q64" s="28"/>
      <c r="R64" s="30">
        <f>SUM(R60:R63)</f>
        <v>0</v>
      </c>
      <c r="S64" s="30">
        <f>SUM(S60:S63)</f>
        <v>0</v>
      </c>
      <c r="T64" s="30">
        <f>SUM(T60:T63)</f>
        <v>0</v>
      </c>
      <c r="U64" s="30">
        <f>SUM(U60:U63)</f>
        <v>0</v>
      </c>
      <c r="V64" s="28"/>
      <c r="W64" s="28"/>
      <c r="X64" s="28"/>
      <c r="Y64" s="29">
        <f>SUM(Y60:Y63)</f>
        <v>0</v>
      </c>
      <c r="Z64" s="28"/>
      <c r="AA64" s="28"/>
      <c r="AB64" s="29">
        <f t="shared" ref="AB64:AF64" si="101">SUM(AB60:AB63)</f>
        <v>0</v>
      </c>
      <c r="AC64" s="29">
        <f t="shared" si="101"/>
        <v>0</v>
      </c>
      <c r="AD64" s="29">
        <f t="shared" si="101"/>
        <v>0</v>
      </c>
      <c r="AE64" s="29">
        <f t="shared" si="101"/>
        <v>0</v>
      </c>
      <c r="AF64" s="29">
        <f t="shared" si="101"/>
        <v>0</v>
      </c>
      <c r="AG64" s="28"/>
      <c r="AH64" s="28"/>
      <c r="AI64" s="28"/>
      <c r="AJ64" s="30">
        <f>SUM(AJ60:AJ63)</f>
        <v>0</v>
      </c>
      <c r="AK64" s="30">
        <f>SUM(AK60:AK63)</f>
        <v>0</v>
      </c>
      <c r="AL64" s="30">
        <f>SUM(AL60:AL63)</f>
        <v>0</v>
      </c>
      <c r="AM64" s="29">
        <f>SUM(AM60:AM63)</f>
        <v>0</v>
      </c>
      <c r="AN64" s="29">
        <f>SUM(AN60:AN63)</f>
        <v>0</v>
      </c>
      <c r="AO64" s="31"/>
      <c r="AP64" s="32"/>
      <c r="AQ64" s="78">
        <f t="shared" ref="AQ64:BA64" si="102">SUM(AQ60:AQ63)</f>
        <v>0</v>
      </c>
      <c r="AR64" s="78">
        <f t="shared" si="102"/>
        <v>0</v>
      </c>
      <c r="AS64" s="78">
        <f t="shared" si="102"/>
        <v>0</v>
      </c>
      <c r="AT64" s="78">
        <f t="shared" si="102"/>
        <v>0</v>
      </c>
      <c r="AU64" s="78">
        <f t="shared" si="102"/>
        <v>0</v>
      </c>
      <c r="AV64" s="78">
        <f t="shared" si="102"/>
        <v>0</v>
      </c>
      <c r="AW64" s="78">
        <f t="shared" si="102"/>
        <v>0</v>
      </c>
      <c r="AX64" s="78">
        <f t="shared" si="102"/>
        <v>0</v>
      </c>
      <c r="AY64" s="78">
        <f t="shared" si="102"/>
        <v>0</v>
      </c>
      <c r="AZ64" s="78">
        <f t="shared" si="102"/>
        <v>0</v>
      </c>
      <c r="BA64" s="78">
        <f t="shared" si="102"/>
        <v>0</v>
      </c>
    </row>
    <row r="65" spans="2:53" outlineLevel="2">
      <c r="B65" s="41"/>
      <c r="C65" s="38"/>
      <c r="D65" s="85"/>
      <c r="E65" s="85"/>
      <c r="F65" s="87"/>
      <c r="G65" s="82"/>
      <c r="H65" s="15" t="s">
        <v>49</v>
      </c>
      <c r="I65" s="16"/>
      <c r="J65" s="17"/>
      <c r="K65" s="17"/>
      <c r="L65" s="18" t="str">
        <f>IF(I65&lt;&gt;0,((VLOOKUP(I65,'1. Standard_Cost'!$B$4:$D$9,2)+VLOOKUP(I65,'1. Standard_Cost'!$B$4:$D$9,3))*J65*K65),"0")</f>
        <v>0</v>
      </c>
      <c r="M65" s="18">
        <f>L65*'1. Standard_Cost'!F4</f>
        <v>0</v>
      </c>
      <c r="N65" s="19"/>
      <c r="O65" s="19"/>
      <c r="P65" s="19"/>
      <c r="Q65" s="19"/>
      <c r="R65" s="20">
        <f>+N65*P65*'1. Standard_Cost'!$B$13</f>
        <v>0</v>
      </c>
      <c r="S65" s="20">
        <f>+N65*O65*P65*'1. Standard_Cost'!$C$13</f>
        <v>0</v>
      </c>
      <c r="T65" s="20">
        <f>+N65*P65*Q65*'1. Standard_Cost'!$D$13</f>
        <v>0</v>
      </c>
      <c r="U65" s="20">
        <f>+N65*O65*'1. Standard_Cost'!$E$13</f>
        <v>0</v>
      </c>
      <c r="V65" s="19"/>
      <c r="W65" s="19"/>
      <c r="X65" s="19"/>
      <c r="Y65" s="20">
        <f>+V65*((X65*'1. Standard_Cost'!$B$17)+(W65*X65*'1. Standard_Cost'!$C$17))</f>
        <v>0</v>
      </c>
      <c r="Z65" s="19"/>
      <c r="AA65" s="19"/>
      <c r="AB65" s="20">
        <f>+Z65*'1. Standard_Cost'!$B$21+AA65*'1. Standard_Cost'!$C$21</f>
        <v>0</v>
      </c>
      <c r="AC65" s="21"/>
      <c r="AD65" s="22"/>
      <c r="AE65" s="20">
        <f>SUM(AD65,AC65,AB65,Y65,U65,T65,S65,R65)*'1. Standard_Cost'!B89</f>
        <v>0</v>
      </c>
      <c r="AF65" s="20">
        <f>SUM(AD65,AE65)</f>
        <v>0</v>
      </c>
      <c r="AG65" s="19"/>
      <c r="AH65" s="19"/>
      <c r="AI65" s="19"/>
      <c r="AJ65" s="23"/>
      <c r="AK65" s="23"/>
      <c r="AL65" s="23"/>
      <c r="AM65" s="20" t="e">
        <f>AG65*'1. Standard_Cost'!B85+'Incremental_Cost Year 1'!#REF!*'1. Standard_Cost'!C85+'Incremental_Cost Year 1'!#REF!*'1. Standard_Cost'!D85+'Incremental_Cost Year 1'!#REF!+'Incremental_Cost Year 1'!#REF!+AK65</f>
        <v>#REF!</v>
      </c>
      <c r="AN65" s="20" t="e">
        <f>AM65*'1. Standard_Cost'!C89</f>
        <v>#REF!</v>
      </c>
      <c r="AO65" s="23"/>
      <c r="AQ65" s="20">
        <f t="shared" ref="AQ65:AQ68" si="103">L65+M65</f>
        <v>0</v>
      </c>
      <c r="AR65" s="20">
        <f t="shared" ref="AR65:AR68" si="104">AF65</f>
        <v>0</v>
      </c>
      <c r="AS65" s="20" t="e">
        <f t="shared" ref="AS65:AS68" si="105">AM65+AN65</f>
        <v>#REF!</v>
      </c>
      <c r="AT65" s="20" t="e">
        <f>SUM(AQ65,AR65,AS65)</f>
        <v>#REF!</v>
      </c>
      <c r="AU65" s="24"/>
      <c r="AV65" s="24"/>
      <c r="AW65" s="24"/>
      <c r="AX65" s="24"/>
      <c r="AY65" s="24"/>
      <c r="AZ65" s="24"/>
      <c r="BA65" s="25" t="e">
        <f t="shared" ref="BA65:BA68" si="106">SUM(AU65:AZ65)-AT65</f>
        <v>#REF!</v>
      </c>
    </row>
    <row r="66" spans="2:53" outlineLevel="2">
      <c r="B66" s="41"/>
      <c r="C66" s="38"/>
      <c r="D66" s="84"/>
      <c r="E66" s="84"/>
      <c r="F66" s="84"/>
      <c r="G66" s="83"/>
      <c r="H66" s="15" t="s">
        <v>50</v>
      </c>
      <c r="I66" s="16"/>
      <c r="J66" s="17"/>
      <c r="K66" s="17"/>
      <c r="L66" s="18" t="str">
        <f>IF(I66&lt;&gt;0,((VLOOKUP(I66,'1. Standard_Cost'!$B$4:$D$9,2)+VLOOKUP(I66,'1. Standard_Cost'!$B$4:$D$9,3))*J66*K66),"0")</f>
        <v>0</v>
      </c>
      <c r="M66" s="18">
        <f>L66*'1. Standard_Cost'!F4</f>
        <v>0</v>
      </c>
      <c r="N66" s="19"/>
      <c r="O66" s="19"/>
      <c r="P66" s="19"/>
      <c r="Q66" s="19"/>
      <c r="R66" s="20">
        <f>+N66*P66*'1. Standard_Cost'!$B$13</f>
        <v>0</v>
      </c>
      <c r="S66" s="20">
        <f>+N66*O66*P66*'1. Standard_Cost'!$C$13</f>
        <v>0</v>
      </c>
      <c r="T66" s="20">
        <f>+N66*P66*Q66*'1. Standard_Cost'!$D$13</f>
        <v>0</v>
      </c>
      <c r="U66" s="20">
        <f>+N66*O66*'1. Standard_Cost'!$E$13</f>
        <v>0</v>
      </c>
      <c r="V66" s="19"/>
      <c r="W66" s="19"/>
      <c r="X66" s="19"/>
      <c r="Y66" s="20">
        <f>+V66*((X66*'1. Standard_Cost'!$B$17)+(W66*X66*'1. Standard_Cost'!$C$17))</f>
        <v>0</v>
      </c>
      <c r="Z66" s="19"/>
      <c r="AA66" s="19"/>
      <c r="AB66" s="20">
        <f>+Z66*'1. Standard_Cost'!$B$21+AA66*'1. Standard_Cost'!$C$21</f>
        <v>0</v>
      </c>
      <c r="AC66" s="21"/>
      <c r="AD66" s="22"/>
      <c r="AE66" s="20">
        <f>SUM(AD66,AC66,AB66,Y66,U66,T66,S66,R66)*'1. Standard_Cost'!B89</f>
        <v>0</v>
      </c>
      <c r="AF66" s="20">
        <f t="shared" ref="AF66:AF68" si="107">SUM(AD66,AE66)</f>
        <v>0</v>
      </c>
      <c r="AG66" s="19"/>
      <c r="AH66" s="19"/>
      <c r="AI66" s="19"/>
      <c r="AJ66" s="23"/>
      <c r="AK66" s="23"/>
      <c r="AL66" s="23"/>
      <c r="AM66" s="20" t="e">
        <f>AG66*'1. Standard_Cost'!B85+'Incremental_Cost Year 1'!#REF!*'1. Standard_Cost'!C85+'Incremental_Cost Year 1'!#REF!*'1. Standard_Cost'!D85+'Incremental_Cost Year 1'!#REF!+'Incremental_Cost Year 1'!#REF!+AK66</f>
        <v>#REF!</v>
      </c>
      <c r="AN66" s="20" t="e">
        <f>AM66*'1. Standard_Cost'!C89</f>
        <v>#REF!</v>
      </c>
      <c r="AO66" s="23"/>
      <c r="AQ66" s="20">
        <f t="shared" si="103"/>
        <v>0</v>
      </c>
      <c r="AR66" s="20">
        <f t="shared" si="104"/>
        <v>0</v>
      </c>
      <c r="AS66" s="20" t="e">
        <f t="shared" si="105"/>
        <v>#REF!</v>
      </c>
      <c r="AT66" s="20" t="e">
        <f t="shared" ref="AT66:AT68" si="108">SUM(AQ66,AR66,AS66)</f>
        <v>#REF!</v>
      </c>
      <c r="AU66" s="24"/>
      <c r="AV66" s="24">
        <v>0</v>
      </c>
      <c r="AW66" s="24"/>
      <c r="AX66" s="24"/>
      <c r="AY66" s="24"/>
      <c r="AZ66" s="24"/>
      <c r="BA66" s="25" t="e">
        <f t="shared" si="106"/>
        <v>#REF!</v>
      </c>
    </row>
    <row r="67" spans="2:53" outlineLevel="2">
      <c r="B67" s="41"/>
      <c r="C67" s="240"/>
      <c r="D67" s="84"/>
      <c r="E67" s="84"/>
      <c r="F67" s="84"/>
      <c r="G67" s="83"/>
      <c r="H67" s="15" t="s">
        <v>51</v>
      </c>
      <c r="I67" s="16"/>
      <c r="J67" s="17"/>
      <c r="K67" s="17"/>
      <c r="L67" s="18" t="str">
        <f>IF(I67&lt;&gt;0,((VLOOKUP(I67,'1. Standard_Cost'!$B$4:$D$9,2)+VLOOKUP(I67,'1. Standard_Cost'!$B$4:$D$9,3))*J67*K67),"0")</f>
        <v>0</v>
      </c>
      <c r="M67" s="18">
        <f>L67*'1. Standard_Cost'!F4</f>
        <v>0</v>
      </c>
      <c r="N67" s="19"/>
      <c r="O67" s="19"/>
      <c r="P67" s="19"/>
      <c r="Q67" s="19"/>
      <c r="R67" s="20">
        <f>+N67*P67*'1. Standard_Cost'!$B$13</f>
        <v>0</v>
      </c>
      <c r="S67" s="20">
        <f>+N67*O67*P67*'1. Standard_Cost'!$C$13</f>
        <v>0</v>
      </c>
      <c r="T67" s="20">
        <f>+N67*P67*Q67*'1. Standard_Cost'!$D$13</f>
        <v>0</v>
      </c>
      <c r="U67" s="20">
        <f>+N67*O67*'1. Standard_Cost'!$E$13</f>
        <v>0</v>
      </c>
      <c r="V67" s="19"/>
      <c r="W67" s="19"/>
      <c r="X67" s="19"/>
      <c r="Y67" s="20">
        <f>+V67*((X67*'1. Standard_Cost'!$B$17)+(W67*X67*'1. Standard_Cost'!$C$17))</f>
        <v>0</v>
      </c>
      <c r="Z67" s="19"/>
      <c r="AA67" s="19"/>
      <c r="AB67" s="20">
        <f>+Z67*'1. Standard_Cost'!$B$21+AA67*'1. Standard_Cost'!$C$21</f>
        <v>0</v>
      </c>
      <c r="AC67" s="21"/>
      <c r="AD67" s="22"/>
      <c r="AE67" s="20">
        <f>SUM(AD67,AC67,AB67,Y67,U67,T67,S67,R67)*'1. Standard_Cost'!B89</f>
        <v>0</v>
      </c>
      <c r="AF67" s="20">
        <f t="shared" si="107"/>
        <v>0</v>
      </c>
      <c r="AG67" s="19"/>
      <c r="AH67" s="19"/>
      <c r="AI67" s="19"/>
      <c r="AJ67" s="23"/>
      <c r="AK67" s="23"/>
      <c r="AL67" s="23"/>
      <c r="AM67" s="20" t="e">
        <f>AG67*'1. Standard_Cost'!B85+'Incremental_Cost Year 1'!#REF!*'1. Standard_Cost'!C85+'Incremental_Cost Year 1'!#REF!*'1. Standard_Cost'!D85+'Incremental_Cost Year 1'!#REF!+'Incremental_Cost Year 1'!#REF!+AK67</f>
        <v>#REF!</v>
      </c>
      <c r="AN67" s="20" t="e">
        <f>AM67*'1. Standard_Cost'!C89</f>
        <v>#REF!</v>
      </c>
      <c r="AO67" s="23"/>
      <c r="AQ67" s="20">
        <f t="shared" si="103"/>
        <v>0</v>
      </c>
      <c r="AR67" s="20">
        <f t="shared" si="104"/>
        <v>0</v>
      </c>
      <c r="AS67" s="20" t="e">
        <f t="shared" si="105"/>
        <v>#REF!</v>
      </c>
      <c r="AT67" s="20" t="e">
        <f t="shared" si="108"/>
        <v>#REF!</v>
      </c>
      <c r="AU67" s="24"/>
      <c r="AV67" s="24"/>
      <c r="AW67" s="24"/>
      <c r="AX67" s="24"/>
      <c r="AY67" s="24"/>
      <c r="AZ67" s="24"/>
      <c r="BA67" s="25" t="e">
        <f t="shared" si="106"/>
        <v>#REF!</v>
      </c>
    </row>
    <row r="68" spans="2:53" outlineLevel="2">
      <c r="B68" s="41"/>
      <c r="C68" s="240"/>
      <c r="D68" s="84"/>
      <c r="E68" s="84"/>
      <c r="F68" s="84"/>
      <c r="G68" s="83"/>
      <c r="H68" s="26" t="s">
        <v>180</v>
      </c>
      <c r="I68" s="16"/>
      <c r="J68" s="17"/>
      <c r="K68" s="17"/>
      <c r="L68" s="18" t="str">
        <f>IF(I68&lt;&gt;0,((VLOOKUP(I68,'1. Standard_Cost'!$B$4:$D$9,2)+VLOOKUP(I68,'1. Standard_Cost'!$B$4:$D$9,3))*J68*K68),"0")</f>
        <v>0</v>
      </c>
      <c r="M68" s="18">
        <f>L68*'1. Standard_Cost'!F4</f>
        <v>0</v>
      </c>
      <c r="N68" s="19"/>
      <c r="O68" s="19"/>
      <c r="P68" s="19"/>
      <c r="Q68" s="19"/>
      <c r="R68" s="20">
        <f>+N68*P68*'1. Standard_Cost'!$B$13</f>
        <v>0</v>
      </c>
      <c r="S68" s="20">
        <f>+N68*O68*P68*'1. Standard_Cost'!$C$13</f>
        <v>0</v>
      </c>
      <c r="T68" s="20">
        <f>+N68*P68*Q68*'1. Standard_Cost'!$D$13</f>
        <v>0</v>
      </c>
      <c r="U68" s="20">
        <f>+N68*O68*'1. Standard_Cost'!$E$13</f>
        <v>0</v>
      </c>
      <c r="V68" s="19"/>
      <c r="W68" s="19"/>
      <c r="X68" s="19"/>
      <c r="Y68" s="20">
        <f>+V68*((X68*'1. Standard_Cost'!$B$17)+(W68*X68*'1. Standard_Cost'!$C$17))</f>
        <v>0</v>
      </c>
      <c r="Z68" s="19"/>
      <c r="AA68" s="19"/>
      <c r="AB68" s="20">
        <f>+Z68*'1. Standard_Cost'!$B$21+AA68*'1. Standard_Cost'!$C$21</f>
        <v>0</v>
      </c>
      <c r="AC68" s="21"/>
      <c r="AD68" s="22"/>
      <c r="AE68" s="20">
        <f>SUM(AD68,AC68,AB68,Y68,U68,T68,S68,R68)*'1. Standard_Cost'!B89</f>
        <v>0</v>
      </c>
      <c r="AF68" s="20">
        <f t="shared" si="107"/>
        <v>0</v>
      </c>
      <c r="AG68" s="19"/>
      <c r="AH68" s="19"/>
      <c r="AI68" s="19"/>
      <c r="AJ68" s="23"/>
      <c r="AK68" s="23"/>
      <c r="AL68" s="23"/>
      <c r="AM68" s="20" t="e">
        <f>AG68*'1. Standard_Cost'!B85+'Incremental_Cost Year 1'!#REF!*'1. Standard_Cost'!C85+'Incremental_Cost Year 1'!#REF!*'1. Standard_Cost'!D85+'Incremental_Cost Year 1'!#REF!+'Incremental_Cost Year 1'!#REF!+AK68</f>
        <v>#REF!</v>
      </c>
      <c r="AN68" s="20" t="e">
        <f>AM68*'1. Standard_Cost'!C89</f>
        <v>#REF!</v>
      </c>
      <c r="AO68" s="23"/>
      <c r="AQ68" s="20">
        <f t="shared" si="103"/>
        <v>0</v>
      </c>
      <c r="AR68" s="20">
        <f t="shared" si="104"/>
        <v>0</v>
      </c>
      <c r="AS68" s="20" t="e">
        <f t="shared" si="105"/>
        <v>#REF!</v>
      </c>
      <c r="AT68" s="20" t="e">
        <f t="shared" si="108"/>
        <v>#REF!</v>
      </c>
      <c r="AU68" s="24"/>
      <c r="AV68" s="24"/>
      <c r="AW68" s="24"/>
      <c r="AX68" s="24"/>
      <c r="AY68" s="24"/>
      <c r="AZ68" s="24"/>
      <c r="BA68" s="25" t="e">
        <f t="shared" si="106"/>
        <v>#REF!</v>
      </c>
    </row>
    <row r="69" spans="2:53" ht="27.6" outlineLevel="1">
      <c r="B69" s="41"/>
      <c r="C69" s="240"/>
      <c r="D69" s="86" t="s">
        <v>48</v>
      </c>
      <c r="E69" s="86" t="s">
        <v>206</v>
      </c>
      <c r="F69" s="88" t="s">
        <v>153</v>
      </c>
      <c r="G69" s="89" t="s">
        <v>154</v>
      </c>
      <c r="H69" s="27" t="s">
        <v>256</v>
      </c>
      <c r="I69" s="28"/>
      <c r="J69" s="28"/>
      <c r="K69" s="28"/>
      <c r="L69" s="29">
        <f>SUM(L65:L68)</f>
        <v>0</v>
      </c>
      <c r="M69" s="29">
        <f>SUM(M65:M68)</f>
        <v>0</v>
      </c>
      <c r="N69" s="28"/>
      <c r="O69" s="28"/>
      <c r="P69" s="28"/>
      <c r="Q69" s="28"/>
      <c r="R69" s="30">
        <f>SUM(R65:R68)</f>
        <v>0</v>
      </c>
      <c r="S69" s="30">
        <f>SUM(S65:S68)</f>
        <v>0</v>
      </c>
      <c r="T69" s="30">
        <f>SUM(T65:T68)</f>
        <v>0</v>
      </c>
      <c r="U69" s="30">
        <f>SUM(U65:U68)</f>
        <v>0</v>
      </c>
      <c r="V69" s="28"/>
      <c r="W69" s="28"/>
      <c r="X69" s="28"/>
      <c r="Y69" s="29">
        <f>SUM(Y65:Y68)</f>
        <v>0</v>
      </c>
      <c r="Z69" s="28"/>
      <c r="AA69" s="28"/>
      <c r="AB69" s="29">
        <f t="shared" ref="AB69:AF69" si="109">SUM(AB65:AB68)</f>
        <v>0</v>
      </c>
      <c r="AC69" s="29">
        <f t="shared" si="109"/>
        <v>0</v>
      </c>
      <c r="AD69" s="29">
        <f t="shared" si="109"/>
        <v>0</v>
      </c>
      <c r="AE69" s="29">
        <f t="shared" si="109"/>
        <v>0</v>
      </c>
      <c r="AF69" s="29">
        <f t="shared" si="109"/>
        <v>0</v>
      </c>
      <c r="AG69" s="28"/>
      <c r="AH69" s="28"/>
      <c r="AI69" s="28"/>
      <c r="AJ69" s="30">
        <f>SUM(AJ65:AJ68)</f>
        <v>0</v>
      </c>
      <c r="AK69" s="30">
        <f>SUM(AK65:AK68)</f>
        <v>0</v>
      </c>
      <c r="AL69" s="30">
        <f>SUM(AL65:AL68)</f>
        <v>0</v>
      </c>
      <c r="AM69" s="29" t="e">
        <f>SUM(AM65:AM68)</f>
        <v>#REF!</v>
      </c>
      <c r="AN69" s="29" t="e">
        <f>SUM(AN65:AN68)</f>
        <v>#REF!</v>
      </c>
      <c r="AO69" s="31"/>
      <c r="AP69" s="32"/>
      <c r="AQ69" s="78">
        <f t="shared" ref="AQ69:BA69" si="110">SUM(AQ65:AQ68)</f>
        <v>0</v>
      </c>
      <c r="AR69" s="78">
        <f t="shared" si="110"/>
        <v>0</v>
      </c>
      <c r="AS69" s="78" t="e">
        <f t="shared" si="110"/>
        <v>#REF!</v>
      </c>
      <c r="AT69" s="78" t="e">
        <f t="shared" si="110"/>
        <v>#REF!</v>
      </c>
      <c r="AU69" s="78">
        <f t="shared" si="110"/>
        <v>0</v>
      </c>
      <c r="AV69" s="78">
        <f t="shared" si="110"/>
        <v>0</v>
      </c>
      <c r="AW69" s="78">
        <f t="shared" si="110"/>
        <v>0</v>
      </c>
      <c r="AX69" s="78">
        <f t="shared" si="110"/>
        <v>0</v>
      </c>
      <c r="AY69" s="78">
        <f t="shared" si="110"/>
        <v>0</v>
      </c>
      <c r="AZ69" s="78">
        <f t="shared" si="110"/>
        <v>0</v>
      </c>
      <c r="BA69" s="78" t="e">
        <f t="shared" si="110"/>
        <v>#REF!</v>
      </c>
    </row>
    <row r="70" spans="2:53" outlineLevel="2">
      <c r="B70" s="41"/>
      <c r="C70" s="240"/>
      <c r="D70" s="85"/>
      <c r="E70" s="85"/>
      <c r="F70" s="87"/>
      <c r="G70" s="82"/>
      <c r="H70" s="15" t="s">
        <v>49</v>
      </c>
      <c r="I70" s="16"/>
      <c r="J70" s="17"/>
      <c r="K70" s="17"/>
      <c r="L70" s="18" t="str">
        <f>IF(I70&lt;&gt;0,((VLOOKUP(I70,'1. Standard_Cost'!$B$4:$D$9,2)+VLOOKUP(I70,'1. Standard_Cost'!$B$4:$D$9,3))*J70*K70),"0")</f>
        <v>0</v>
      </c>
      <c r="M70" s="18">
        <f>L70*'1. Standard_Cost'!F4</f>
        <v>0</v>
      </c>
      <c r="N70" s="19"/>
      <c r="O70" s="19"/>
      <c r="P70" s="19"/>
      <c r="Q70" s="19"/>
      <c r="R70" s="20">
        <f>+N70*P70*'1. Standard_Cost'!$B$13</f>
        <v>0</v>
      </c>
      <c r="S70" s="20">
        <f>+N70*O70*P70*'1. Standard_Cost'!$C$13</f>
        <v>0</v>
      </c>
      <c r="T70" s="20">
        <f>+N70*P70*Q70*'1. Standard_Cost'!$D$13</f>
        <v>0</v>
      </c>
      <c r="U70" s="20">
        <f>+N70*O70*'1. Standard_Cost'!$E$13</f>
        <v>0</v>
      </c>
      <c r="V70" s="19"/>
      <c r="W70" s="19"/>
      <c r="X70" s="19"/>
      <c r="Y70" s="20">
        <f>+V70*((X70*'1. Standard_Cost'!$B$17)+(W70*X70*'1. Standard_Cost'!$C$17))</f>
        <v>0</v>
      </c>
      <c r="Z70" s="19"/>
      <c r="AA70" s="19"/>
      <c r="AB70" s="20">
        <f>+Z70*'1. Standard_Cost'!$B$21+AA70*'1. Standard_Cost'!$C$21</f>
        <v>0</v>
      </c>
      <c r="AC70" s="21"/>
      <c r="AD70" s="22"/>
      <c r="AE70" s="20">
        <f>SUM(AD70,AC70,AB70,Y70,U70,T70,S70,R70)*'1. Standard_Cost'!B89</f>
        <v>0</v>
      </c>
      <c r="AF70" s="20">
        <f>SUM(AD70,AE70)</f>
        <v>0</v>
      </c>
      <c r="AG70" s="19"/>
      <c r="AH70" s="19"/>
      <c r="AI70" s="19"/>
      <c r="AJ70" s="23"/>
      <c r="AK70" s="23"/>
      <c r="AL70" s="23"/>
      <c r="AM70" s="20" t="e">
        <f>AG70*'1. Standard_Cost'!B85+'Incremental_Cost Year 1'!#REF!*'1. Standard_Cost'!C85+'Incremental_Cost Year 1'!#REF!*'1. Standard_Cost'!D85+'Incremental_Cost Year 1'!#REF!+'Incremental_Cost Year 1'!#REF!+AK70</f>
        <v>#REF!</v>
      </c>
      <c r="AN70" s="20" t="e">
        <f>AM70*'1. Standard_Cost'!C89</f>
        <v>#REF!</v>
      </c>
      <c r="AO70" s="23"/>
      <c r="AQ70" s="20">
        <f t="shared" ref="AQ70:AQ73" si="111">L70+M70</f>
        <v>0</v>
      </c>
      <c r="AR70" s="20">
        <f t="shared" ref="AR70:AR73" si="112">AF70</f>
        <v>0</v>
      </c>
      <c r="AS70" s="20" t="e">
        <f t="shared" ref="AS70:AS73" si="113">AM70+AN70</f>
        <v>#REF!</v>
      </c>
      <c r="AT70" s="20" t="e">
        <f>SUM(AQ70,AR70,AS70)</f>
        <v>#REF!</v>
      </c>
      <c r="AU70" s="24"/>
      <c r="AV70" s="24"/>
      <c r="AW70" s="24"/>
      <c r="AX70" s="24"/>
      <c r="AY70" s="24"/>
      <c r="AZ70" s="24"/>
      <c r="BA70" s="25" t="e">
        <f t="shared" ref="BA70:BA73" si="114">SUM(AU70:AZ70)-AT70</f>
        <v>#REF!</v>
      </c>
    </row>
    <row r="71" spans="2:53" outlineLevel="2">
      <c r="B71" s="41"/>
      <c r="C71" s="240"/>
      <c r="D71" s="84"/>
      <c r="E71" s="84"/>
      <c r="F71" s="84"/>
      <c r="G71" s="83"/>
      <c r="H71" s="15" t="s">
        <v>50</v>
      </c>
      <c r="I71" s="16"/>
      <c r="J71" s="17"/>
      <c r="K71" s="17"/>
      <c r="L71" s="18" t="str">
        <f>IF(I71&lt;&gt;0,((VLOOKUP(I71,'1. Standard_Cost'!$B$4:$D$9,2)+VLOOKUP(I71,'1. Standard_Cost'!$B$4:$D$9,3))*J71*K71),"0")</f>
        <v>0</v>
      </c>
      <c r="M71" s="18">
        <f>L71*'1. Standard_Cost'!F4</f>
        <v>0</v>
      </c>
      <c r="N71" s="19"/>
      <c r="O71" s="19"/>
      <c r="P71" s="19"/>
      <c r="Q71" s="19"/>
      <c r="R71" s="20">
        <f>+N71*P71*'1. Standard_Cost'!$B$13</f>
        <v>0</v>
      </c>
      <c r="S71" s="20">
        <f>+N71*O71*P71*'1. Standard_Cost'!$C$13</f>
        <v>0</v>
      </c>
      <c r="T71" s="20">
        <f>+N71*P71*Q71*'1. Standard_Cost'!$D$13</f>
        <v>0</v>
      </c>
      <c r="U71" s="20">
        <f>+N71*O71*'1. Standard_Cost'!$E$13</f>
        <v>0</v>
      </c>
      <c r="V71" s="19"/>
      <c r="W71" s="19"/>
      <c r="X71" s="19"/>
      <c r="Y71" s="20">
        <f>+V71*((X71*'1. Standard_Cost'!$B$17)+(W71*X71*'1. Standard_Cost'!$C$17))</f>
        <v>0</v>
      </c>
      <c r="Z71" s="19"/>
      <c r="AA71" s="19"/>
      <c r="AB71" s="20">
        <f>+Z71*'1. Standard_Cost'!$B$21+AA71*'1. Standard_Cost'!$C$21</f>
        <v>0</v>
      </c>
      <c r="AC71" s="21"/>
      <c r="AD71" s="22"/>
      <c r="AE71" s="20">
        <f>SUM(AD71,AC71,AB71,Y71,U71,T71,S71,R71)*'1. Standard_Cost'!B89</f>
        <v>0</v>
      </c>
      <c r="AF71" s="20">
        <f t="shared" ref="AF71:AF73" si="115">SUM(AD71,AE71)</f>
        <v>0</v>
      </c>
      <c r="AG71" s="19"/>
      <c r="AH71" s="19"/>
      <c r="AI71" s="19"/>
      <c r="AJ71" s="23"/>
      <c r="AK71" s="23"/>
      <c r="AL71" s="23"/>
      <c r="AM71" s="20" t="e">
        <f>AG71*'1. Standard_Cost'!B85+'Incremental_Cost Year 1'!#REF!*'1. Standard_Cost'!C85+'Incremental_Cost Year 1'!#REF!*'1. Standard_Cost'!D85+'Incremental_Cost Year 1'!#REF!+'Incremental_Cost Year 1'!#REF!+AK71</f>
        <v>#REF!</v>
      </c>
      <c r="AN71" s="20" t="e">
        <f>AM71*'1. Standard_Cost'!C89</f>
        <v>#REF!</v>
      </c>
      <c r="AO71" s="23"/>
      <c r="AQ71" s="20">
        <f t="shared" si="111"/>
        <v>0</v>
      </c>
      <c r="AR71" s="20">
        <f t="shared" si="112"/>
        <v>0</v>
      </c>
      <c r="AS71" s="20" t="e">
        <f t="shared" si="113"/>
        <v>#REF!</v>
      </c>
      <c r="AT71" s="20" t="e">
        <f t="shared" ref="AT71:AT73" si="116">SUM(AQ71,AR71,AS71)</f>
        <v>#REF!</v>
      </c>
      <c r="AU71" s="24"/>
      <c r="AV71" s="24">
        <v>0</v>
      </c>
      <c r="AW71" s="24"/>
      <c r="AX71" s="24"/>
      <c r="AY71" s="24"/>
      <c r="AZ71" s="24"/>
      <c r="BA71" s="25" t="e">
        <f t="shared" si="114"/>
        <v>#REF!</v>
      </c>
    </row>
    <row r="72" spans="2:53" outlineLevel="2">
      <c r="B72" s="41"/>
      <c r="C72" s="240"/>
      <c r="D72" s="84"/>
      <c r="E72" s="84"/>
      <c r="F72" s="84"/>
      <c r="G72" s="83"/>
      <c r="H72" s="15" t="s">
        <v>51</v>
      </c>
      <c r="I72" s="16"/>
      <c r="J72" s="17"/>
      <c r="K72" s="17"/>
      <c r="L72" s="18" t="str">
        <f>IF(I72&lt;&gt;0,((VLOOKUP(I72,'1. Standard_Cost'!$B$4:$D$9,2)+VLOOKUP(I72,'1. Standard_Cost'!$B$4:$D$9,3))*J72*K72),"0")</f>
        <v>0</v>
      </c>
      <c r="M72" s="18">
        <f>L72*'1. Standard_Cost'!F4</f>
        <v>0</v>
      </c>
      <c r="N72" s="19"/>
      <c r="O72" s="19"/>
      <c r="P72" s="19"/>
      <c r="Q72" s="19"/>
      <c r="R72" s="20">
        <f>+N72*P72*'1. Standard_Cost'!$B$13</f>
        <v>0</v>
      </c>
      <c r="S72" s="20">
        <f>+N72*O72*P72*'1. Standard_Cost'!$C$13</f>
        <v>0</v>
      </c>
      <c r="T72" s="20">
        <f>+N72*P72*Q72*'1. Standard_Cost'!$D$13</f>
        <v>0</v>
      </c>
      <c r="U72" s="20">
        <f>+N72*O72*'1. Standard_Cost'!$E$13</f>
        <v>0</v>
      </c>
      <c r="V72" s="19"/>
      <c r="W72" s="19"/>
      <c r="X72" s="19"/>
      <c r="Y72" s="20">
        <f>+V72*((X72*'1. Standard_Cost'!$B$17)+(W72*X72*'1. Standard_Cost'!$C$17))</f>
        <v>0</v>
      </c>
      <c r="Z72" s="19"/>
      <c r="AA72" s="19"/>
      <c r="AB72" s="20">
        <f>+Z72*'1. Standard_Cost'!$B$21+AA72*'1. Standard_Cost'!$C$21</f>
        <v>0</v>
      </c>
      <c r="AC72" s="21"/>
      <c r="AD72" s="22"/>
      <c r="AE72" s="20">
        <f>SUM(AD72,AC72,AB72,Y72,U72,T72,S72,R72)*'1. Standard_Cost'!B89</f>
        <v>0</v>
      </c>
      <c r="AF72" s="20">
        <f t="shared" si="115"/>
        <v>0</v>
      </c>
      <c r="AG72" s="19"/>
      <c r="AH72" s="19"/>
      <c r="AI72" s="19"/>
      <c r="AJ72" s="23"/>
      <c r="AK72" s="23"/>
      <c r="AL72" s="23"/>
      <c r="AM72" s="20" t="e">
        <f>AG72*'1. Standard_Cost'!B85+'Incremental_Cost Year 1'!#REF!*'1. Standard_Cost'!C85+'Incremental_Cost Year 1'!#REF!*'1. Standard_Cost'!D85+'Incremental_Cost Year 1'!#REF!+'Incremental_Cost Year 1'!#REF!+AK72</f>
        <v>#REF!</v>
      </c>
      <c r="AN72" s="20" t="e">
        <f>AM72*'1. Standard_Cost'!C89</f>
        <v>#REF!</v>
      </c>
      <c r="AO72" s="23"/>
      <c r="AQ72" s="20">
        <f t="shared" si="111"/>
        <v>0</v>
      </c>
      <c r="AR72" s="20">
        <f t="shared" si="112"/>
        <v>0</v>
      </c>
      <c r="AS72" s="20" t="e">
        <f t="shared" si="113"/>
        <v>#REF!</v>
      </c>
      <c r="AT72" s="20" t="e">
        <f t="shared" si="116"/>
        <v>#REF!</v>
      </c>
      <c r="AU72" s="24"/>
      <c r="AV72" s="24"/>
      <c r="AW72" s="24"/>
      <c r="AX72" s="24"/>
      <c r="AY72" s="24"/>
      <c r="AZ72" s="24"/>
      <c r="BA72" s="25" t="e">
        <f t="shared" si="114"/>
        <v>#REF!</v>
      </c>
    </row>
    <row r="73" spans="2:53" outlineLevel="2">
      <c r="B73" s="41"/>
      <c r="C73" s="240"/>
      <c r="D73" s="84"/>
      <c r="E73" s="84"/>
      <c r="F73" s="84"/>
      <c r="G73" s="83"/>
      <c r="H73" s="26" t="s">
        <v>180</v>
      </c>
      <c r="I73" s="16"/>
      <c r="J73" s="17"/>
      <c r="K73" s="17"/>
      <c r="L73" s="18" t="str">
        <f>IF(I73&lt;&gt;0,((VLOOKUP(I73,'1. Standard_Cost'!$B$4:$D$9,2)+VLOOKUP(I73,'1. Standard_Cost'!$B$4:$D$9,3))*J73*K73),"0")</f>
        <v>0</v>
      </c>
      <c r="M73" s="18">
        <f>L73*'1. Standard_Cost'!F4</f>
        <v>0</v>
      </c>
      <c r="N73" s="19"/>
      <c r="O73" s="19"/>
      <c r="P73" s="19"/>
      <c r="Q73" s="19"/>
      <c r="R73" s="20">
        <f>+N73*P73*'1. Standard_Cost'!$B$13</f>
        <v>0</v>
      </c>
      <c r="S73" s="20">
        <f>+N73*O73*P73*'1. Standard_Cost'!$C$13</f>
        <v>0</v>
      </c>
      <c r="T73" s="20">
        <f>+N73*P73*Q73*'1. Standard_Cost'!$D$13</f>
        <v>0</v>
      </c>
      <c r="U73" s="20">
        <f>+N73*O73*'1. Standard_Cost'!$E$13</f>
        <v>0</v>
      </c>
      <c r="V73" s="19"/>
      <c r="W73" s="19"/>
      <c r="X73" s="19"/>
      <c r="Y73" s="20">
        <f>+V73*((X73*'1. Standard_Cost'!$B$17)+(W73*X73*'1. Standard_Cost'!$C$17))</f>
        <v>0</v>
      </c>
      <c r="Z73" s="19"/>
      <c r="AA73" s="19"/>
      <c r="AB73" s="20">
        <f>+Z73*'1. Standard_Cost'!$B$21+AA73*'1. Standard_Cost'!$C$21</f>
        <v>0</v>
      </c>
      <c r="AC73" s="21"/>
      <c r="AD73" s="22"/>
      <c r="AE73" s="20">
        <f>SUM(AD73,AC73,AB73,Y73,U73,T73,S73,R73)*'1. Standard_Cost'!B89</f>
        <v>0</v>
      </c>
      <c r="AF73" s="20">
        <f t="shared" si="115"/>
        <v>0</v>
      </c>
      <c r="AG73" s="19"/>
      <c r="AH73" s="19"/>
      <c r="AI73" s="19"/>
      <c r="AJ73" s="23"/>
      <c r="AK73" s="23"/>
      <c r="AL73" s="23"/>
      <c r="AM73" s="20" t="e">
        <f>AG73*'1. Standard_Cost'!B85+'Incremental_Cost Year 1'!#REF!*'1. Standard_Cost'!C85+'Incremental_Cost Year 1'!#REF!*'1. Standard_Cost'!D85+'Incremental_Cost Year 1'!#REF!+'Incremental_Cost Year 1'!#REF!+AK73</f>
        <v>#REF!</v>
      </c>
      <c r="AN73" s="20" t="e">
        <f>AM73*'1. Standard_Cost'!C89</f>
        <v>#REF!</v>
      </c>
      <c r="AO73" s="23"/>
      <c r="AQ73" s="20">
        <f t="shared" si="111"/>
        <v>0</v>
      </c>
      <c r="AR73" s="20">
        <f t="shared" si="112"/>
        <v>0</v>
      </c>
      <c r="AS73" s="20" t="e">
        <f t="shared" si="113"/>
        <v>#REF!</v>
      </c>
      <c r="AT73" s="20" t="e">
        <f t="shared" si="116"/>
        <v>#REF!</v>
      </c>
      <c r="AU73" s="24"/>
      <c r="AV73" s="24"/>
      <c r="AW73" s="24"/>
      <c r="AX73" s="24"/>
      <c r="AY73" s="24"/>
      <c r="AZ73" s="24"/>
      <c r="BA73" s="25" t="e">
        <f t="shared" si="114"/>
        <v>#REF!</v>
      </c>
    </row>
    <row r="74" spans="2:53" ht="41.4" outlineLevel="1">
      <c r="B74" s="41"/>
      <c r="C74" s="241"/>
      <c r="D74" s="86" t="s">
        <v>48</v>
      </c>
      <c r="E74" s="86" t="s">
        <v>207</v>
      </c>
      <c r="F74" s="88" t="s">
        <v>153</v>
      </c>
      <c r="G74" s="89" t="s">
        <v>154</v>
      </c>
      <c r="H74" s="27" t="s">
        <v>255</v>
      </c>
      <c r="I74" s="28"/>
      <c r="J74" s="28"/>
      <c r="K74" s="28"/>
      <c r="L74" s="29">
        <f>SUM(L70:L73)</f>
        <v>0</v>
      </c>
      <c r="M74" s="29">
        <f>SUM(M70:M73)</f>
        <v>0</v>
      </c>
      <c r="N74" s="28"/>
      <c r="O74" s="28"/>
      <c r="P74" s="28"/>
      <c r="Q74" s="28"/>
      <c r="R74" s="30">
        <f>SUM(R70:R73)</f>
        <v>0</v>
      </c>
      <c r="S74" s="30">
        <f>SUM(S70:S73)</f>
        <v>0</v>
      </c>
      <c r="T74" s="30">
        <f>SUM(T70:T73)</f>
        <v>0</v>
      </c>
      <c r="U74" s="30">
        <f>SUM(U70:U73)</f>
        <v>0</v>
      </c>
      <c r="V74" s="28"/>
      <c r="W74" s="28"/>
      <c r="X74" s="28"/>
      <c r="Y74" s="29">
        <f>SUM(Y70:Y73)</f>
        <v>0</v>
      </c>
      <c r="Z74" s="28"/>
      <c r="AA74" s="28"/>
      <c r="AB74" s="29">
        <f t="shared" ref="AB74:AF74" si="117">SUM(AB70:AB73)</f>
        <v>0</v>
      </c>
      <c r="AC74" s="29">
        <f t="shared" si="117"/>
        <v>0</v>
      </c>
      <c r="AD74" s="29">
        <f t="shared" si="117"/>
        <v>0</v>
      </c>
      <c r="AE74" s="29">
        <f t="shared" si="117"/>
        <v>0</v>
      </c>
      <c r="AF74" s="29">
        <f t="shared" si="117"/>
        <v>0</v>
      </c>
      <c r="AG74" s="28"/>
      <c r="AH74" s="28"/>
      <c r="AI74" s="28"/>
      <c r="AJ74" s="30">
        <f>SUM(AJ70:AJ73)</f>
        <v>0</v>
      </c>
      <c r="AK74" s="30">
        <f>SUM(AK70:AK73)</f>
        <v>0</v>
      </c>
      <c r="AL74" s="30">
        <f>SUM(AL70:AL73)</f>
        <v>0</v>
      </c>
      <c r="AM74" s="29" t="e">
        <f>SUM(AM70:AM73)</f>
        <v>#REF!</v>
      </c>
      <c r="AN74" s="29" t="e">
        <f>SUM(AN70:AN73)</f>
        <v>#REF!</v>
      </c>
      <c r="AO74" s="31"/>
      <c r="AP74" s="32"/>
      <c r="AQ74" s="78">
        <f t="shared" ref="AQ74:BA74" si="118">SUM(AQ70:AQ73)</f>
        <v>0</v>
      </c>
      <c r="AR74" s="78">
        <f t="shared" si="118"/>
        <v>0</v>
      </c>
      <c r="AS74" s="78" t="e">
        <f t="shared" si="118"/>
        <v>#REF!</v>
      </c>
      <c r="AT74" s="78" t="e">
        <f t="shared" si="118"/>
        <v>#REF!</v>
      </c>
      <c r="AU74" s="78">
        <f t="shared" si="118"/>
        <v>0</v>
      </c>
      <c r="AV74" s="78">
        <f t="shared" si="118"/>
        <v>0</v>
      </c>
      <c r="AW74" s="78">
        <f t="shared" si="118"/>
        <v>0</v>
      </c>
      <c r="AX74" s="78">
        <f t="shared" si="118"/>
        <v>0</v>
      </c>
      <c r="AY74" s="78">
        <f t="shared" si="118"/>
        <v>0</v>
      </c>
      <c r="AZ74" s="78">
        <f t="shared" si="118"/>
        <v>0</v>
      </c>
      <c r="BA74" s="78" t="e">
        <f t="shared" si="118"/>
        <v>#REF!</v>
      </c>
    </row>
    <row r="75" spans="2:53" outlineLevel="2">
      <c r="B75" s="41"/>
      <c r="C75" s="38"/>
      <c r="D75" s="85"/>
      <c r="E75" s="85"/>
      <c r="F75" s="87"/>
      <c r="G75" s="82"/>
      <c r="H75" s="15" t="s">
        <v>49</v>
      </c>
      <c r="I75" s="16"/>
      <c r="J75" s="17"/>
      <c r="K75" s="17"/>
      <c r="L75" s="18" t="str">
        <f>IF(I75&lt;&gt;0,((VLOOKUP(I75,'1. Standard_Cost'!$B$4:$D$9,2)+VLOOKUP(I75,'1. Standard_Cost'!$B$4:$D$9,3))*J75*K75),"0")</f>
        <v>0</v>
      </c>
      <c r="M75" s="18">
        <f>L75*'1. Standard_Cost'!F4</f>
        <v>0</v>
      </c>
      <c r="N75" s="19"/>
      <c r="O75" s="19"/>
      <c r="P75" s="19"/>
      <c r="Q75" s="19"/>
      <c r="R75" s="20">
        <f>+N75*P75*'1. Standard_Cost'!$B$13</f>
        <v>0</v>
      </c>
      <c r="S75" s="20">
        <f>+N75*O75*P75*'1. Standard_Cost'!$C$13</f>
        <v>0</v>
      </c>
      <c r="T75" s="20">
        <f>+N75*P75*Q75*'1. Standard_Cost'!$D$13</f>
        <v>0</v>
      </c>
      <c r="U75" s="20">
        <f>+N75*O75*'1. Standard_Cost'!$E$13</f>
        <v>0</v>
      </c>
      <c r="V75" s="19"/>
      <c r="W75" s="19"/>
      <c r="X75" s="19"/>
      <c r="Y75" s="20">
        <f>+V75*((X75*'1. Standard_Cost'!$B$17)+(W75*X75*'1. Standard_Cost'!$C$17))</f>
        <v>0</v>
      </c>
      <c r="Z75" s="19"/>
      <c r="AA75" s="19"/>
      <c r="AB75" s="20">
        <f>+Z75*'1. Standard_Cost'!$B$21+AA75*'1. Standard_Cost'!$C$21</f>
        <v>0</v>
      </c>
      <c r="AC75" s="21"/>
      <c r="AD75" s="22"/>
      <c r="AE75" s="20">
        <f>SUM(AD75,AC75,AB75,Y75,U75,T75,S75,R75)*'1. Standard_Cost'!B104</f>
        <v>0</v>
      </c>
      <c r="AF75" s="20">
        <f>SUM(AD75,AE75)</f>
        <v>0</v>
      </c>
      <c r="AG75" s="19"/>
      <c r="AH75" s="19"/>
      <c r="AI75" s="19"/>
      <c r="AJ75" s="23"/>
      <c r="AK75" s="23"/>
      <c r="AL75" s="23"/>
      <c r="AM75" s="20" t="e">
        <f>AG75*'1. Standard_Cost'!B100+'Incremental_Cost Year 1'!#REF!*'1. Standard_Cost'!C100+'Incremental_Cost Year 1'!#REF!*'1. Standard_Cost'!D100+'Incremental_Cost Year 1'!#REF!+'Incremental_Cost Year 1'!#REF!+AK75</f>
        <v>#REF!</v>
      </c>
      <c r="AN75" s="20" t="e">
        <f>AM75*'1. Standard_Cost'!C104</f>
        <v>#REF!</v>
      </c>
      <c r="AO75" s="23"/>
      <c r="AQ75" s="20">
        <f t="shared" ref="AQ75:AQ78" si="119">L75+M75</f>
        <v>0</v>
      </c>
      <c r="AR75" s="20">
        <f t="shared" ref="AR75:AR78" si="120">AF75</f>
        <v>0</v>
      </c>
      <c r="AS75" s="20" t="e">
        <f t="shared" ref="AS75:AS78" si="121">AM75+AN75</f>
        <v>#REF!</v>
      </c>
      <c r="AT75" s="20" t="e">
        <f>SUM(AQ75,AR75,AS75)</f>
        <v>#REF!</v>
      </c>
      <c r="AU75" s="24"/>
      <c r="AV75" s="24"/>
      <c r="AW75" s="24"/>
      <c r="AX75" s="24"/>
      <c r="AY75" s="24"/>
      <c r="AZ75" s="24"/>
      <c r="BA75" s="25" t="e">
        <f t="shared" ref="BA75:BA78" si="122">SUM(AU75:AZ75)-AT75</f>
        <v>#REF!</v>
      </c>
    </row>
    <row r="76" spans="2:53" outlineLevel="2">
      <c r="B76" s="41"/>
      <c r="C76" s="38"/>
      <c r="D76" s="84"/>
      <c r="E76" s="84"/>
      <c r="F76" s="84"/>
      <c r="G76" s="83"/>
      <c r="H76" s="15" t="s">
        <v>50</v>
      </c>
      <c r="I76" s="16"/>
      <c r="J76" s="17"/>
      <c r="K76" s="17"/>
      <c r="L76" s="18" t="str">
        <f>IF(I76&lt;&gt;0,((VLOOKUP(I76,'1. Standard_Cost'!$B$4:$D$9,2)+VLOOKUP(I76,'1. Standard_Cost'!$B$4:$D$9,3))*J76*K76),"0")</f>
        <v>0</v>
      </c>
      <c r="M76" s="18">
        <f>L76*'1. Standard_Cost'!F4</f>
        <v>0</v>
      </c>
      <c r="N76" s="19"/>
      <c r="O76" s="19"/>
      <c r="P76" s="19"/>
      <c r="Q76" s="19"/>
      <c r="R76" s="20">
        <f>+N76*P76*'1. Standard_Cost'!$B$13</f>
        <v>0</v>
      </c>
      <c r="S76" s="20">
        <f>+N76*O76*P76*'1. Standard_Cost'!$C$13</f>
        <v>0</v>
      </c>
      <c r="T76" s="20">
        <f>+N76*P76*Q76*'1. Standard_Cost'!$D$13</f>
        <v>0</v>
      </c>
      <c r="U76" s="20">
        <f>+N76*O76*'1. Standard_Cost'!$E$13</f>
        <v>0</v>
      </c>
      <c r="V76" s="19"/>
      <c r="W76" s="19"/>
      <c r="X76" s="19"/>
      <c r="Y76" s="20">
        <f>+V76*((X76*'1. Standard_Cost'!$B$17)+(W76*X76*'1. Standard_Cost'!$C$17))</f>
        <v>0</v>
      </c>
      <c r="Z76" s="19"/>
      <c r="AA76" s="19"/>
      <c r="AB76" s="20">
        <f>+Z76*'1. Standard_Cost'!$B$21+AA76*'1. Standard_Cost'!$C$21</f>
        <v>0</v>
      </c>
      <c r="AC76" s="21"/>
      <c r="AD76" s="22"/>
      <c r="AE76" s="20">
        <f>SUM(AD76,AC76,AB76,Y76,U76,T76,S76,R76)*'1. Standard_Cost'!B104</f>
        <v>0</v>
      </c>
      <c r="AF76" s="20">
        <f t="shared" ref="AF76:AF78" si="123">SUM(AD76,AE76)</f>
        <v>0</v>
      </c>
      <c r="AG76" s="19"/>
      <c r="AH76" s="19"/>
      <c r="AI76" s="19"/>
      <c r="AJ76" s="23"/>
      <c r="AK76" s="23"/>
      <c r="AL76" s="23"/>
      <c r="AM76" s="20" t="e">
        <f>AG76*'1. Standard_Cost'!B100+'Incremental_Cost Year 1'!#REF!*'1. Standard_Cost'!C100+'Incremental_Cost Year 1'!#REF!*'1. Standard_Cost'!D100+'Incremental_Cost Year 1'!#REF!+'Incremental_Cost Year 1'!#REF!+AK76</f>
        <v>#REF!</v>
      </c>
      <c r="AN76" s="20" t="e">
        <f>AM76*'1. Standard_Cost'!C104</f>
        <v>#REF!</v>
      </c>
      <c r="AO76" s="23"/>
      <c r="AQ76" s="20">
        <f t="shared" si="119"/>
        <v>0</v>
      </c>
      <c r="AR76" s="20">
        <f t="shared" si="120"/>
        <v>0</v>
      </c>
      <c r="AS76" s="20" t="e">
        <f t="shared" si="121"/>
        <v>#REF!</v>
      </c>
      <c r="AT76" s="20" t="e">
        <f t="shared" ref="AT76:AT78" si="124">SUM(AQ76,AR76,AS76)</f>
        <v>#REF!</v>
      </c>
      <c r="AU76" s="24"/>
      <c r="AV76" s="24"/>
      <c r="AW76" s="24"/>
      <c r="AX76" s="24"/>
      <c r="AY76" s="24"/>
      <c r="AZ76" s="24"/>
      <c r="BA76" s="25" t="e">
        <f t="shared" si="122"/>
        <v>#REF!</v>
      </c>
    </row>
    <row r="77" spans="2:53" outlineLevel="2">
      <c r="B77" s="41"/>
      <c r="C77" s="38"/>
      <c r="D77" s="84"/>
      <c r="E77" s="84"/>
      <c r="F77" s="84"/>
      <c r="G77" s="83"/>
      <c r="H77" s="15" t="s">
        <v>51</v>
      </c>
      <c r="I77" s="16"/>
      <c r="J77" s="17"/>
      <c r="K77" s="17"/>
      <c r="L77" s="18" t="str">
        <f>IF(I77&lt;&gt;0,((VLOOKUP(I77,'1. Standard_Cost'!$B$4:$D$9,2)+VLOOKUP(I77,'1. Standard_Cost'!$B$4:$D$9,3))*J77*K77),"0")</f>
        <v>0</v>
      </c>
      <c r="M77" s="18">
        <f>L77*'1. Standard_Cost'!F4</f>
        <v>0</v>
      </c>
      <c r="N77" s="19"/>
      <c r="O77" s="19"/>
      <c r="P77" s="19"/>
      <c r="Q77" s="19"/>
      <c r="R77" s="20">
        <f>+N77*P77*'1. Standard_Cost'!$B$13</f>
        <v>0</v>
      </c>
      <c r="S77" s="20">
        <f>+N77*O77*P77*'1. Standard_Cost'!$C$13</f>
        <v>0</v>
      </c>
      <c r="T77" s="20">
        <f>+N77*P77*Q77*'1. Standard_Cost'!$D$13</f>
        <v>0</v>
      </c>
      <c r="U77" s="20">
        <f>+N77*O77*'1. Standard_Cost'!$E$13</f>
        <v>0</v>
      </c>
      <c r="V77" s="19"/>
      <c r="W77" s="19"/>
      <c r="X77" s="19"/>
      <c r="Y77" s="20">
        <f>+V77*((X77*'1. Standard_Cost'!$B$17)+(W77*X77*'1. Standard_Cost'!$C$17))</f>
        <v>0</v>
      </c>
      <c r="Z77" s="19"/>
      <c r="AA77" s="19"/>
      <c r="AB77" s="20">
        <f>+Z77*'1. Standard_Cost'!$B$21+AA77*'1. Standard_Cost'!$C$21</f>
        <v>0</v>
      </c>
      <c r="AC77" s="21"/>
      <c r="AD77" s="22"/>
      <c r="AE77" s="20">
        <f>SUM(AD77,AC77,AB77,Y77,U77,T77,S77,R77)*'1. Standard_Cost'!B104</f>
        <v>0</v>
      </c>
      <c r="AF77" s="20">
        <f t="shared" si="123"/>
        <v>0</v>
      </c>
      <c r="AG77" s="19"/>
      <c r="AH77" s="19"/>
      <c r="AI77" s="19"/>
      <c r="AJ77" s="23"/>
      <c r="AK77" s="23"/>
      <c r="AL77" s="23"/>
      <c r="AM77" s="20" t="e">
        <f>AG77*'1. Standard_Cost'!B100+'Incremental_Cost Year 1'!#REF!*'1. Standard_Cost'!C100+'Incremental_Cost Year 1'!#REF!*'1. Standard_Cost'!D100+'Incremental_Cost Year 1'!#REF!+'Incremental_Cost Year 1'!#REF!+AK77</f>
        <v>#REF!</v>
      </c>
      <c r="AN77" s="20" t="e">
        <f>AM77*'1. Standard_Cost'!C104</f>
        <v>#REF!</v>
      </c>
      <c r="AO77" s="23"/>
      <c r="AQ77" s="20">
        <f t="shared" si="119"/>
        <v>0</v>
      </c>
      <c r="AR77" s="20">
        <f t="shared" si="120"/>
        <v>0</v>
      </c>
      <c r="AS77" s="20" t="e">
        <f t="shared" si="121"/>
        <v>#REF!</v>
      </c>
      <c r="AT77" s="20" t="e">
        <f t="shared" si="124"/>
        <v>#REF!</v>
      </c>
      <c r="AU77" s="24"/>
      <c r="AV77" s="24"/>
      <c r="AW77" s="24"/>
      <c r="AX77" s="24"/>
      <c r="AY77" s="24"/>
      <c r="AZ77" s="24"/>
      <c r="BA77" s="25" t="e">
        <f t="shared" si="122"/>
        <v>#REF!</v>
      </c>
    </row>
    <row r="78" spans="2:53" outlineLevel="2">
      <c r="B78" s="41"/>
      <c r="C78" s="38"/>
      <c r="D78" s="84"/>
      <c r="E78" s="84"/>
      <c r="F78" s="84"/>
      <c r="G78" s="83"/>
      <c r="H78" s="26" t="s">
        <v>180</v>
      </c>
      <c r="I78" s="16"/>
      <c r="J78" s="17"/>
      <c r="K78" s="17"/>
      <c r="L78" s="18" t="str">
        <f>IF(I78&lt;&gt;0,((VLOOKUP(I78,'1. Standard_Cost'!$B$4:$D$9,2)+VLOOKUP(I78,'1. Standard_Cost'!$B$4:$D$9,3))*J78*K78),"0")</f>
        <v>0</v>
      </c>
      <c r="M78" s="18">
        <f>L78*'1. Standard_Cost'!F4</f>
        <v>0</v>
      </c>
      <c r="N78" s="19"/>
      <c r="O78" s="19"/>
      <c r="P78" s="19"/>
      <c r="Q78" s="19"/>
      <c r="R78" s="20">
        <f>+N78*P78*'1. Standard_Cost'!$B$13</f>
        <v>0</v>
      </c>
      <c r="S78" s="20">
        <f>+N78*O78*P78*'1. Standard_Cost'!$C$13</f>
        <v>0</v>
      </c>
      <c r="T78" s="20">
        <f>+N78*P78*Q78*'1. Standard_Cost'!$D$13</f>
        <v>0</v>
      </c>
      <c r="U78" s="20">
        <f>+N78*O78*'1. Standard_Cost'!$E$13</f>
        <v>0</v>
      </c>
      <c r="V78" s="19"/>
      <c r="W78" s="19"/>
      <c r="X78" s="19"/>
      <c r="Y78" s="20">
        <f>+V78*((X78*'1. Standard_Cost'!$B$17)+(W78*X78*'1. Standard_Cost'!$C$17))</f>
        <v>0</v>
      </c>
      <c r="Z78" s="19"/>
      <c r="AA78" s="19"/>
      <c r="AB78" s="20">
        <f>+Z78*'1. Standard_Cost'!$B$21+AA78*'1. Standard_Cost'!$C$21</f>
        <v>0</v>
      </c>
      <c r="AC78" s="21"/>
      <c r="AD78" s="22"/>
      <c r="AE78" s="20">
        <f>SUM(AD78,AC78,AB78,Y78,U78,T78,S78,R78)*'1. Standard_Cost'!B104</f>
        <v>0</v>
      </c>
      <c r="AF78" s="20">
        <f t="shared" si="123"/>
        <v>0</v>
      </c>
      <c r="AG78" s="19"/>
      <c r="AH78" s="19"/>
      <c r="AI78" s="19"/>
      <c r="AJ78" s="23"/>
      <c r="AK78" s="23"/>
      <c r="AL78" s="23"/>
      <c r="AM78" s="20" t="e">
        <f>AG78*'1. Standard_Cost'!B100+'Incremental_Cost Year 1'!#REF!*'1. Standard_Cost'!C100+'Incremental_Cost Year 1'!#REF!*'1. Standard_Cost'!D100+'Incremental_Cost Year 1'!#REF!+'Incremental_Cost Year 1'!#REF!+AK78</f>
        <v>#REF!</v>
      </c>
      <c r="AN78" s="20" t="e">
        <f>AM78*'1. Standard_Cost'!C104</f>
        <v>#REF!</v>
      </c>
      <c r="AO78" s="23"/>
      <c r="AQ78" s="20">
        <f t="shared" si="119"/>
        <v>0</v>
      </c>
      <c r="AR78" s="20">
        <f t="shared" si="120"/>
        <v>0</v>
      </c>
      <c r="AS78" s="20" t="e">
        <f t="shared" si="121"/>
        <v>#REF!</v>
      </c>
      <c r="AT78" s="20" t="e">
        <f t="shared" si="124"/>
        <v>#REF!</v>
      </c>
      <c r="AU78" s="24"/>
      <c r="AV78" s="24"/>
      <c r="AW78" s="24"/>
      <c r="AX78" s="24"/>
      <c r="AY78" s="24"/>
      <c r="AZ78" s="24"/>
      <c r="BA78" s="25" t="e">
        <f t="shared" si="122"/>
        <v>#REF!</v>
      </c>
    </row>
    <row r="79" spans="2:53" ht="55.2" outlineLevel="1">
      <c r="B79" s="41"/>
      <c r="C79" s="38"/>
      <c r="D79" s="86" t="s">
        <v>48</v>
      </c>
      <c r="E79" s="86" t="s">
        <v>208</v>
      </c>
      <c r="F79" s="88" t="s">
        <v>153</v>
      </c>
      <c r="G79" s="89" t="s">
        <v>154</v>
      </c>
      <c r="H79" s="27" t="s">
        <v>254</v>
      </c>
      <c r="I79" s="28"/>
      <c r="J79" s="28"/>
      <c r="K79" s="28"/>
      <c r="L79" s="29">
        <f>SUM(L75:L78)</f>
        <v>0</v>
      </c>
      <c r="M79" s="29">
        <f>SUM(M75:M78)</f>
        <v>0</v>
      </c>
      <c r="N79" s="28"/>
      <c r="O79" s="28"/>
      <c r="P79" s="28"/>
      <c r="Q79" s="28"/>
      <c r="R79" s="30">
        <f>SUM(R75:R78)</f>
        <v>0</v>
      </c>
      <c r="S79" s="30">
        <f>SUM(S75:S78)</f>
        <v>0</v>
      </c>
      <c r="T79" s="30">
        <f>SUM(T75:T78)</f>
        <v>0</v>
      </c>
      <c r="U79" s="30">
        <f>SUM(U75:U78)</f>
        <v>0</v>
      </c>
      <c r="V79" s="28"/>
      <c r="W79" s="28"/>
      <c r="X79" s="28"/>
      <c r="Y79" s="29">
        <f>SUM(Y75:Y78)</f>
        <v>0</v>
      </c>
      <c r="Z79" s="28"/>
      <c r="AA79" s="28"/>
      <c r="AB79" s="29">
        <f t="shared" ref="AB79:AF79" si="125">SUM(AB75:AB78)</f>
        <v>0</v>
      </c>
      <c r="AC79" s="29">
        <f t="shared" si="125"/>
        <v>0</v>
      </c>
      <c r="AD79" s="29">
        <f t="shared" si="125"/>
        <v>0</v>
      </c>
      <c r="AE79" s="29">
        <f t="shared" si="125"/>
        <v>0</v>
      </c>
      <c r="AF79" s="29">
        <f t="shared" si="125"/>
        <v>0</v>
      </c>
      <c r="AG79" s="28"/>
      <c r="AH79" s="28"/>
      <c r="AI79" s="28"/>
      <c r="AJ79" s="30">
        <f>SUM(AJ75:AJ78)</f>
        <v>0</v>
      </c>
      <c r="AK79" s="30">
        <f>SUM(AK75:AK78)</f>
        <v>0</v>
      </c>
      <c r="AL79" s="30">
        <f>SUM(AL75:AL78)</f>
        <v>0</v>
      </c>
      <c r="AM79" s="29" t="e">
        <f>SUM(AM75:AM78)</f>
        <v>#REF!</v>
      </c>
      <c r="AN79" s="29" t="e">
        <f>SUM(AN75:AN78)</f>
        <v>#REF!</v>
      </c>
      <c r="AO79" s="31"/>
      <c r="AP79" s="32"/>
      <c r="AQ79" s="78">
        <f t="shared" ref="AQ79:BA79" si="126">SUM(AQ75:AQ78)</f>
        <v>0</v>
      </c>
      <c r="AR79" s="78">
        <f t="shared" si="126"/>
        <v>0</v>
      </c>
      <c r="AS79" s="78" t="e">
        <f t="shared" si="126"/>
        <v>#REF!</v>
      </c>
      <c r="AT79" s="78" t="e">
        <f t="shared" si="126"/>
        <v>#REF!</v>
      </c>
      <c r="AU79" s="78">
        <f t="shared" si="126"/>
        <v>0</v>
      </c>
      <c r="AV79" s="78">
        <f t="shared" si="126"/>
        <v>0</v>
      </c>
      <c r="AW79" s="78">
        <f t="shared" si="126"/>
        <v>0</v>
      </c>
      <c r="AX79" s="78">
        <f t="shared" si="126"/>
        <v>0</v>
      </c>
      <c r="AY79" s="78">
        <f t="shared" si="126"/>
        <v>0</v>
      </c>
      <c r="AZ79" s="78">
        <f t="shared" si="126"/>
        <v>0</v>
      </c>
      <c r="BA79" s="78" t="e">
        <f t="shared" si="126"/>
        <v>#REF!</v>
      </c>
    </row>
    <row r="80" spans="2:53" outlineLevel="2">
      <c r="B80" s="41"/>
      <c r="C80" s="38"/>
      <c r="D80" s="85"/>
      <c r="E80" s="85"/>
      <c r="F80" s="87"/>
      <c r="G80" s="82"/>
      <c r="H80" s="15" t="s">
        <v>49</v>
      </c>
      <c r="I80" s="16"/>
      <c r="J80" s="17"/>
      <c r="K80" s="17"/>
      <c r="L80" s="18" t="str">
        <f>IF(I80&lt;&gt;0,((VLOOKUP(I80,'1. Standard_Cost'!$B$4:$D$9,2)+VLOOKUP(I80,'1. Standard_Cost'!$B$4:$D$9,3))*J80*K80),"0")</f>
        <v>0</v>
      </c>
      <c r="M80" s="18">
        <f>L80*'1. Standard_Cost'!F4</f>
        <v>0</v>
      </c>
      <c r="N80" s="19"/>
      <c r="O80" s="19"/>
      <c r="P80" s="19"/>
      <c r="Q80" s="19"/>
      <c r="R80" s="20">
        <f>+N80*P80*'1. Standard_Cost'!$B$13</f>
        <v>0</v>
      </c>
      <c r="S80" s="20">
        <f>+N80*O80*P80*'1. Standard_Cost'!$C$13</f>
        <v>0</v>
      </c>
      <c r="T80" s="20">
        <f>+N80*P80*Q80*'1. Standard_Cost'!$D$13</f>
        <v>0</v>
      </c>
      <c r="U80" s="20">
        <f>+N80*O80*'1. Standard_Cost'!$E$13</f>
        <v>0</v>
      </c>
      <c r="V80" s="19"/>
      <c r="W80" s="19"/>
      <c r="X80" s="19"/>
      <c r="Y80" s="20">
        <f>+V80*((X80*'1. Standard_Cost'!$B$17)+(W80*X80*'1. Standard_Cost'!$C$17))</f>
        <v>0</v>
      </c>
      <c r="Z80" s="19"/>
      <c r="AA80" s="19"/>
      <c r="AB80" s="20">
        <f>+Z80*'1. Standard_Cost'!$B$21+AA80*'1. Standard_Cost'!$C$21</f>
        <v>0</v>
      </c>
      <c r="AC80" s="21"/>
      <c r="AD80" s="22"/>
      <c r="AE80" s="20">
        <f>SUM(AD80,AC80,AB80,Y80,U80,T80,S80,R80)*'1. Standard_Cost'!B104</f>
        <v>0</v>
      </c>
      <c r="AF80" s="20">
        <f>SUM(AD80,AE80)</f>
        <v>0</v>
      </c>
      <c r="AG80" s="19"/>
      <c r="AH80" s="19"/>
      <c r="AI80" s="19"/>
      <c r="AJ80" s="23"/>
      <c r="AK80" s="23"/>
      <c r="AL80" s="23"/>
      <c r="AM80" s="20" t="e">
        <f>AG80*'1. Standard_Cost'!B100+'Incremental_Cost Year 1'!#REF!*'1. Standard_Cost'!C100+'Incremental_Cost Year 1'!#REF!*'1. Standard_Cost'!D100+'Incremental_Cost Year 1'!#REF!+'Incremental_Cost Year 1'!#REF!+AK80</f>
        <v>#REF!</v>
      </c>
      <c r="AN80" s="20" t="e">
        <f>AM80*'1. Standard_Cost'!C104</f>
        <v>#REF!</v>
      </c>
      <c r="AO80" s="23"/>
      <c r="AQ80" s="20">
        <f t="shared" ref="AQ80:AQ83" si="127">L80+M80</f>
        <v>0</v>
      </c>
      <c r="AR80" s="20">
        <f t="shared" ref="AR80:AR83" si="128">AF80</f>
        <v>0</v>
      </c>
      <c r="AS80" s="20" t="e">
        <f t="shared" ref="AS80:AS83" si="129">AM80+AN80</f>
        <v>#REF!</v>
      </c>
      <c r="AT80" s="20" t="e">
        <f>SUM(AQ80,AR80,AS80)</f>
        <v>#REF!</v>
      </c>
      <c r="AU80" s="24"/>
      <c r="AV80" s="24"/>
      <c r="AW80" s="24"/>
      <c r="AX80" s="24"/>
      <c r="AY80" s="24"/>
      <c r="AZ80" s="24"/>
      <c r="BA80" s="25" t="e">
        <f t="shared" ref="BA80:BA83" si="130">SUM(AU80:AZ80)-AT80</f>
        <v>#REF!</v>
      </c>
    </row>
    <row r="81" spans="1:53" outlineLevel="2">
      <c r="B81" s="41"/>
      <c r="C81" s="38"/>
      <c r="D81" s="84"/>
      <c r="E81" s="84"/>
      <c r="F81" s="84"/>
      <c r="G81" s="83"/>
      <c r="H81" s="15" t="s">
        <v>50</v>
      </c>
      <c r="I81" s="16"/>
      <c r="J81" s="17"/>
      <c r="K81" s="17"/>
      <c r="L81" s="18" t="str">
        <f>IF(I81&lt;&gt;0,((VLOOKUP(I81,'1. Standard_Cost'!$B$4:$D$9,2)+VLOOKUP(I81,'1. Standard_Cost'!$B$4:$D$9,3))*J81*K81),"0")</f>
        <v>0</v>
      </c>
      <c r="M81" s="18">
        <f>L81*'1. Standard_Cost'!F4</f>
        <v>0</v>
      </c>
      <c r="N81" s="19"/>
      <c r="O81" s="19"/>
      <c r="P81" s="19"/>
      <c r="Q81" s="19"/>
      <c r="R81" s="20">
        <f>+N81*P81*'1. Standard_Cost'!$B$13</f>
        <v>0</v>
      </c>
      <c r="S81" s="20">
        <f>+N81*O81*P81*'1. Standard_Cost'!$C$13</f>
        <v>0</v>
      </c>
      <c r="T81" s="20">
        <f>+N81*P81*Q81*'1. Standard_Cost'!$D$13</f>
        <v>0</v>
      </c>
      <c r="U81" s="20">
        <f>+N81*O81*'1. Standard_Cost'!$E$13</f>
        <v>0</v>
      </c>
      <c r="V81" s="19"/>
      <c r="W81" s="19"/>
      <c r="X81" s="19"/>
      <c r="Y81" s="20">
        <f>+V81*((X81*'1. Standard_Cost'!$B$17)+(W81*X81*'1. Standard_Cost'!$C$17))</f>
        <v>0</v>
      </c>
      <c r="Z81" s="19"/>
      <c r="AA81" s="19"/>
      <c r="AB81" s="20">
        <f>+Z81*'1. Standard_Cost'!$B$21+AA81*'1. Standard_Cost'!$C$21</f>
        <v>0</v>
      </c>
      <c r="AC81" s="21"/>
      <c r="AD81" s="22"/>
      <c r="AE81" s="20">
        <f>SUM(AD81,AC81,AB81,Y81,U81,T81,S81,R81)*'1. Standard_Cost'!B104</f>
        <v>0</v>
      </c>
      <c r="AF81" s="20">
        <f t="shared" ref="AF81:AF83" si="131">SUM(AD81,AE81)</f>
        <v>0</v>
      </c>
      <c r="AG81" s="19"/>
      <c r="AH81" s="19"/>
      <c r="AI81" s="19"/>
      <c r="AJ81" s="23"/>
      <c r="AK81" s="23"/>
      <c r="AL81" s="23"/>
      <c r="AM81" s="20" t="e">
        <f>AG81*'1. Standard_Cost'!B100+'Incremental_Cost Year 1'!#REF!*'1. Standard_Cost'!C100+'Incremental_Cost Year 1'!#REF!*'1. Standard_Cost'!D100+'Incremental_Cost Year 1'!#REF!+'Incremental_Cost Year 1'!#REF!+AK81</f>
        <v>#REF!</v>
      </c>
      <c r="AN81" s="20" t="e">
        <f>AM81*'1. Standard_Cost'!C104</f>
        <v>#REF!</v>
      </c>
      <c r="AO81" s="23"/>
      <c r="AQ81" s="20">
        <f t="shared" si="127"/>
        <v>0</v>
      </c>
      <c r="AR81" s="20">
        <f t="shared" si="128"/>
        <v>0</v>
      </c>
      <c r="AS81" s="20" t="e">
        <f t="shared" si="129"/>
        <v>#REF!</v>
      </c>
      <c r="AT81" s="20" t="e">
        <f t="shared" ref="AT81:AT83" si="132">SUM(AQ81,AR81,AS81)</f>
        <v>#REF!</v>
      </c>
      <c r="AU81" s="24"/>
      <c r="AV81" s="24">
        <v>0</v>
      </c>
      <c r="AW81" s="24"/>
      <c r="AX81" s="24"/>
      <c r="AY81" s="24"/>
      <c r="AZ81" s="24"/>
      <c r="BA81" s="25" t="e">
        <f t="shared" si="130"/>
        <v>#REF!</v>
      </c>
    </row>
    <row r="82" spans="1:53" outlineLevel="2">
      <c r="B82" s="41"/>
      <c r="C82" s="240"/>
      <c r="D82" s="84"/>
      <c r="E82" s="84"/>
      <c r="F82" s="84"/>
      <c r="G82" s="83"/>
      <c r="H82" s="15" t="s">
        <v>51</v>
      </c>
      <c r="I82" s="16"/>
      <c r="J82" s="17"/>
      <c r="K82" s="17"/>
      <c r="L82" s="18" t="str">
        <f>IF(I82&lt;&gt;0,((VLOOKUP(I82,'1. Standard_Cost'!$B$4:$D$9,2)+VLOOKUP(I82,'1. Standard_Cost'!$B$4:$D$9,3))*J82*K82),"0")</f>
        <v>0</v>
      </c>
      <c r="M82" s="18">
        <f>L82*'1. Standard_Cost'!F4</f>
        <v>0</v>
      </c>
      <c r="N82" s="19"/>
      <c r="O82" s="19"/>
      <c r="P82" s="19"/>
      <c r="Q82" s="19"/>
      <c r="R82" s="20">
        <f>+N82*P82*'1. Standard_Cost'!$B$13</f>
        <v>0</v>
      </c>
      <c r="S82" s="20">
        <f>+N82*O82*P82*'1. Standard_Cost'!$C$13</f>
        <v>0</v>
      </c>
      <c r="T82" s="20">
        <f>+N82*P82*Q82*'1. Standard_Cost'!$D$13</f>
        <v>0</v>
      </c>
      <c r="U82" s="20">
        <f>+N82*O82*'1. Standard_Cost'!$E$13</f>
        <v>0</v>
      </c>
      <c r="V82" s="19"/>
      <c r="W82" s="19"/>
      <c r="X82" s="19"/>
      <c r="Y82" s="20">
        <f>+V82*((X82*'1. Standard_Cost'!$B$17)+(W82*X82*'1. Standard_Cost'!$C$17))</f>
        <v>0</v>
      </c>
      <c r="Z82" s="19"/>
      <c r="AA82" s="19"/>
      <c r="AB82" s="20">
        <f>+Z82*'1. Standard_Cost'!$B$21+AA82*'1. Standard_Cost'!$C$21</f>
        <v>0</v>
      </c>
      <c r="AC82" s="21"/>
      <c r="AD82" s="22"/>
      <c r="AE82" s="20">
        <f>SUM(AD82,AC82,AB82,Y82,U82,T82,S82,R82)*'1. Standard_Cost'!B104</f>
        <v>0</v>
      </c>
      <c r="AF82" s="20">
        <f t="shared" si="131"/>
        <v>0</v>
      </c>
      <c r="AG82" s="19"/>
      <c r="AH82" s="19"/>
      <c r="AI82" s="19"/>
      <c r="AJ82" s="23"/>
      <c r="AK82" s="23"/>
      <c r="AL82" s="23"/>
      <c r="AM82" s="20" t="e">
        <f>AG82*'1. Standard_Cost'!B100+'Incremental_Cost Year 1'!#REF!*'1. Standard_Cost'!C100+'Incremental_Cost Year 1'!#REF!*'1. Standard_Cost'!D100+'Incremental_Cost Year 1'!#REF!+'Incremental_Cost Year 1'!#REF!+AK82</f>
        <v>#REF!</v>
      </c>
      <c r="AN82" s="20" t="e">
        <f>AM82*'1. Standard_Cost'!C104</f>
        <v>#REF!</v>
      </c>
      <c r="AO82" s="23"/>
      <c r="AQ82" s="20">
        <f t="shared" si="127"/>
        <v>0</v>
      </c>
      <c r="AR82" s="20">
        <f t="shared" si="128"/>
        <v>0</v>
      </c>
      <c r="AS82" s="20" t="e">
        <f t="shared" si="129"/>
        <v>#REF!</v>
      </c>
      <c r="AT82" s="20" t="e">
        <f t="shared" si="132"/>
        <v>#REF!</v>
      </c>
      <c r="AU82" s="24"/>
      <c r="AV82" s="24"/>
      <c r="AW82" s="24"/>
      <c r="AX82" s="24"/>
      <c r="AY82" s="24"/>
      <c r="AZ82" s="24"/>
      <c r="BA82" s="25" t="e">
        <f t="shared" si="130"/>
        <v>#REF!</v>
      </c>
    </row>
    <row r="83" spans="1:53" outlineLevel="2">
      <c r="B83" s="41"/>
      <c r="C83" s="240"/>
      <c r="D83" s="84"/>
      <c r="E83" s="84"/>
      <c r="F83" s="84"/>
      <c r="G83" s="83"/>
      <c r="H83" s="26" t="s">
        <v>180</v>
      </c>
      <c r="I83" s="16"/>
      <c r="J83" s="17"/>
      <c r="K83" s="17"/>
      <c r="L83" s="18" t="str">
        <f>IF(I83&lt;&gt;0,((VLOOKUP(I83,'1. Standard_Cost'!$B$4:$D$9,2)+VLOOKUP(I83,'1. Standard_Cost'!$B$4:$D$9,3))*J83*K83),"0")</f>
        <v>0</v>
      </c>
      <c r="M83" s="18">
        <f>L83*'1. Standard_Cost'!F4</f>
        <v>0</v>
      </c>
      <c r="N83" s="19"/>
      <c r="O83" s="19"/>
      <c r="P83" s="19"/>
      <c r="Q83" s="19"/>
      <c r="R83" s="20">
        <f>+N83*P83*'1. Standard_Cost'!$B$13</f>
        <v>0</v>
      </c>
      <c r="S83" s="20">
        <f>+N83*O83*P83*'1. Standard_Cost'!$C$13</f>
        <v>0</v>
      </c>
      <c r="T83" s="20">
        <f>+N83*P83*Q83*'1. Standard_Cost'!$D$13</f>
        <v>0</v>
      </c>
      <c r="U83" s="20">
        <f>+N83*O83*'1. Standard_Cost'!$E$13</f>
        <v>0</v>
      </c>
      <c r="V83" s="19"/>
      <c r="W83" s="19"/>
      <c r="X83" s="19"/>
      <c r="Y83" s="20">
        <f>+V83*((X83*'1. Standard_Cost'!$B$17)+(W83*X83*'1. Standard_Cost'!$C$17))</f>
        <v>0</v>
      </c>
      <c r="Z83" s="19"/>
      <c r="AA83" s="19"/>
      <c r="AB83" s="20">
        <f>+Z83*'1. Standard_Cost'!$B$21+AA83*'1. Standard_Cost'!$C$21</f>
        <v>0</v>
      </c>
      <c r="AC83" s="21"/>
      <c r="AD83" s="22"/>
      <c r="AE83" s="20">
        <f>SUM(AD83,AC83,AB83,Y83,U83,T83,S83,R83)*'1. Standard_Cost'!B104</f>
        <v>0</v>
      </c>
      <c r="AF83" s="20">
        <f t="shared" si="131"/>
        <v>0</v>
      </c>
      <c r="AG83" s="19"/>
      <c r="AH83" s="19"/>
      <c r="AI83" s="19"/>
      <c r="AJ83" s="23"/>
      <c r="AK83" s="23"/>
      <c r="AL83" s="23"/>
      <c r="AM83" s="20" t="e">
        <f>AG83*'1. Standard_Cost'!B100+'Incremental_Cost Year 1'!#REF!*'1. Standard_Cost'!C100+'Incremental_Cost Year 1'!#REF!*'1. Standard_Cost'!D100+'Incremental_Cost Year 1'!#REF!+'Incremental_Cost Year 1'!#REF!+AK83</f>
        <v>#REF!</v>
      </c>
      <c r="AN83" s="20" t="e">
        <f>AM83*'1. Standard_Cost'!C104</f>
        <v>#REF!</v>
      </c>
      <c r="AO83" s="23"/>
      <c r="AQ83" s="20">
        <f t="shared" si="127"/>
        <v>0</v>
      </c>
      <c r="AR83" s="20">
        <f t="shared" si="128"/>
        <v>0</v>
      </c>
      <c r="AS83" s="20" t="e">
        <f t="shared" si="129"/>
        <v>#REF!</v>
      </c>
      <c r="AT83" s="20" t="e">
        <f t="shared" si="132"/>
        <v>#REF!</v>
      </c>
      <c r="AU83" s="24"/>
      <c r="AV83" s="24"/>
      <c r="AW83" s="24"/>
      <c r="AX83" s="24"/>
      <c r="AY83" s="24"/>
      <c r="AZ83" s="24"/>
      <c r="BA83" s="25" t="e">
        <f t="shared" si="130"/>
        <v>#REF!</v>
      </c>
    </row>
    <row r="84" spans="1:53" ht="55.2" outlineLevel="1">
      <c r="B84" s="41"/>
      <c r="C84" s="240"/>
      <c r="D84" s="86" t="s">
        <v>48</v>
      </c>
      <c r="E84" s="86" t="s">
        <v>209</v>
      </c>
      <c r="F84" s="88" t="s">
        <v>153</v>
      </c>
      <c r="G84" s="89" t="s">
        <v>154</v>
      </c>
      <c r="H84" s="27" t="s">
        <v>253</v>
      </c>
      <c r="I84" s="28"/>
      <c r="J84" s="28"/>
      <c r="K84" s="28"/>
      <c r="L84" s="29">
        <f>SUM(L80:L83)</f>
        <v>0</v>
      </c>
      <c r="M84" s="29">
        <f>SUM(M80:M83)</f>
        <v>0</v>
      </c>
      <c r="N84" s="28"/>
      <c r="O84" s="28"/>
      <c r="P84" s="28"/>
      <c r="Q84" s="28"/>
      <c r="R84" s="30">
        <f>SUM(R80:R83)</f>
        <v>0</v>
      </c>
      <c r="S84" s="30">
        <f>SUM(S80:S83)</f>
        <v>0</v>
      </c>
      <c r="T84" s="30">
        <f>SUM(T80:T83)</f>
        <v>0</v>
      </c>
      <c r="U84" s="30">
        <f>SUM(U80:U83)</f>
        <v>0</v>
      </c>
      <c r="V84" s="28"/>
      <c r="W84" s="28"/>
      <c r="X84" s="28"/>
      <c r="Y84" s="29">
        <f>SUM(Y80:Y83)</f>
        <v>0</v>
      </c>
      <c r="Z84" s="28"/>
      <c r="AA84" s="28"/>
      <c r="AB84" s="29">
        <f t="shared" ref="AB84:AF84" si="133">SUM(AB80:AB83)</f>
        <v>0</v>
      </c>
      <c r="AC84" s="29">
        <f t="shared" si="133"/>
        <v>0</v>
      </c>
      <c r="AD84" s="29">
        <f t="shared" si="133"/>
        <v>0</v>
      </c>
      <c r="AE84" s="29">
        <f t="shared" si="133"/>
        <v>0</v>
      </c>
      <c r="AF84" s="29">
        <f t="shared" si="133"/>
        <v>0</v>
      </c>
      <c r="AG84" s="28"/>
      <c r="AH84" s="28"/>
      <c r="AI84" s="28"/>
      <c r="AJ84" s="30">
        <f>SUM(AJ80:AJ83)</f>
        <v>0</v>
      </c>
      <c r="AK84" s="30">
        <f>SUM(AK80:AK83)</f>
        <v>0</v>
      </c>
      <c r="AL84" s="30">
        <f>SUM(AL80:AL83)</f>
        <v>0</v>
      </c>
      <c r="AM84" s="29" t="e">
        <f>SUM(AM80:AM83)</f>
        <v>#REF!</v>
      </c>
      <c r="AN84" s="29" t="e">
        <f>SUM(AN80:AN83)</f>
        <v>#REF!</v>
      </c>
      <c r="AO84" s="31"/>
      <c r="AP84" s="32"/>
      <c r="AQ84" s="78">
        <f t="shared" ref="AQ84:BA84" si="134">SUM(AQ80:AQ83)</f>
        <v>0</v>
      </c>
      <c r="AR84" s="78">
        <f t="shared" si="134"/>
        <v>0</v>
      </c>
      <c r="AS84" s="78" t="e">
        <f t="shared" si="134"/>
        <v>#REF!</v>
      </c>
      <c r="AT84" s="78" t="e">
        <f t="shared" si="134"/>
        <v>#REF!</v>
      </c>
      <c r="AU84" s="78">
        <f t="shared" si="134"/>
        <v>0</v>
      </c>
      <c r="AV84" s="78">
        <f t="shared" si="134"/>
        <v>0</v>
      </c>
      <c r="AW84" s="78">
        <f t="shared" si="134"/>
        <v>0</v>
      </c>
      <c r="AX84" s="78">
        <f t="shared" si="134"/>
        <v>0</v>
      </c>
      <c r="AY84" s="78">
        <f t="shared" si="134"/>
        <v>0</v>
      </c>
      <c r="AZ84" s="78">
        <f t="shared" si="134"/>
        <v>0</v>
      </c>
      <c r="BA84" s="78" t="e">
        <f t="shared" si="134"/>
        <v>#REF!</v>
      </c>
    </row>
    <row r="85" spans="1:53" outlineLevel="2">
      <c r="B85" s="41"/>
      <c r="C85" s="240"/>
      <c r="D85" s="85"/>
      <c r="E85" s="85"/>
      <c r="F85" s="87"/>
      <c r="G85" s="82"/>
      <c r="H85" s="15" t="s">
        <v>49</v>
      </c>
      <c r="I85" s="16"/>
      <c r="J85" s="17"/>
      <c r="K85" s="17"/>
      <c r="L85" s="18" t="str">
        <f>IF(I85&lt;&gt;0,((VLOOKUP(I85,'1. Standard_Cost'!$B$4:$D$9,2)+VLOOKUP(I85,'1. Standard_Cost'!$B$4:$D$9,3))*J85*K85),"0")</f>
        <v>0</v>
      </c>
      <c r="M85" s="18">
        <f>L85*'1. Standard_Cost'!F4</f>
        <v>0</v>
      </c>
      <c r="N85" s="19"/>
      <c r="O85" s="19"/>
      <c r="P85" s="19"/>
      <c r="Q85" s="19"/>
      <c r="R85" s="20">
        <f>+N85*P85*'1. Standard_Cost'!$B$13</f>
        <v>0</v>
      </c>
      <c r="S85" s="20">
        <f>+N85*O85*P85*'1. Standard_Cost'!$C$13</f>
        <v>0</v>
      </c>
      <c r="T85" s="20">
        <f>+N85*P85*Q85*'1. Standard_Cost'!$D$13</f>
        <v>0</v>
      </c>
      <c r="U85" s="20">
        <f>+N85*O85*'1. Standard_Cost'!$E$13</f>
        <v>0</v>
      </c>
      <c r="V85" s="19"/>
      <c r="W85" s="19"/>
      <c r="X85" s="19"/>
      <c r="Y85" s="20">
        <f>+V85*((X85*'1. Standard_Cost'!$B$17)+(W85*X85*'1. Standard_Cost'!$C$17))</f>
        <v>0</v>
      </c>
      <c r="Z85" s="19"/>
      <c r="AA85" s="19"/>
      <c r="AB85" s="20">
        <f>+Z85*'1. Standard_Cost'!$B$21+AA85*'1. Standard_Cost'!$C$21</f>
        <v>0</v>
      </c>
      <c r="AC85" s="21"/>
      <c r="AD85" s="22"/>
      <c r="AE85" s="20">
        <f>SUM(AD85,AC85,AB85,Y85,U85,T85,S85,R85)*'1. Standard_Cost'!B104</f>
        <v>0</v>
      </c>
      <c r="AF85" s="20">
        <f>SUM(AD85,AE85)</f>
        <v>0</v>
      </c>
      <c r="AG85" s="19"/>
      <c r="AH85" s="19"/>
      <c r="AI85" s="19"/>
      <c r="AJ85" s="23"/>
      <c r="AK85" s="23"/>
      <c r="AL85" s="23"/>
      <c r="AM85" s="20" t="e">
        <f>AG85*'1. Standard_Cost'!B100+'Incremental_Cost Year 1'!#REF!*'1. Standard_Cost'!C100+'Incremental_Cost Year 1'!#REF!*'1. Standard_Cost'!D100+'Incremental_Cost Year 1'!#REF!+'Incremental_Cost Year 1'!#REF!+AK85</f>
        <v>#REF!</v>
      </c>
      <c r="AN85" s="20" t="e">
        <f>AM85*'1. Standard_Cost'!C104</f>
        <v>#REF!</v>
      </c>
      <c r="AO85" s="23"/>
      <c r="AQ85" s="20">
        <f t="shared" ref="AQ85:AQ88" si="135">L85+M85</f>
        <v>0</v>
      </c>
      <c r="AR85" s="20">
        <f t="shared" ref="AR85:AR88" si="136">AF85</f>
        <v>0</v>
      </c>
      <c r="AS85" s="20" t="e">
        <f t="shared" ref="AS85:AS88" si="137">AM85+AN85</f>
        <v>#REF!</v>
      </c>
      <c r="AT85" s="20" t="e">
        <f>SUM(AQ85,AR85,AS85)</f>
        <v>#REF!</v>
      </c>
      <c r="AU85" s="24"/>
      <c r="AV85" s="24"/>
      <c r="AW85" s="24"/>
      <c r="AX85" s="24"/>
      <c r="AY85" s="24"/>
      <c r="AZ85" s="24"/>
      <c r="BA85" s="25" t="e">
        <f t="shared" ref="BA85:BA88" si="138">SUM(AU85:AZ85)-AT85</f>
        <v>#REF!</v>
      </c>
    </row>
    <row r="86" spans="1:53" outlineLevel="2">
      <c r="B86" s="41"/>
      <c r="C86" s="240"/>
      <c r="D86" s="84"/>
      <c r="E86" s="84"/>
      <c r="F86" s="84"/>
      <c r="G86" s="83"/>
      <c r="H86" s="15" t="s">
        <v>50</v>
      </c>
      <c r="I86" s="16"/>
      <c r="J86" s="17"/>
      <c r="K86" s="17"/>
      <c r="L86" s="18" t="str">
        <f>IF(I86&lt;&gt;0,((VLOOKUP(I86,'1. Standard_Cost'!$B$4:$D$9,2)+VLOOKUP(I86,'1. Standard_Cost'!$B$4:$D$9,3))*J86*K86),"0")</f>
        <v>0</v>
      </c>
      <c r="M86" s="18">
        <f>L86*'1. Standard_Cost'!F4</f>
        <v>0</v>
      </c>
      <c r="N86" s="19"/>
      <c r="O86" s="19"/>
      <c r="P86" s="19"/>
      <c r="Q86" s="19"/>
      <c r="R86" s="20">
        <f>+N86*P86*'1. Standard_Cost'!$B$13</f>
        <v>0</v>
      </c>
      <c r="S86" s="20">
        <f>+N86*O86*P86*'1. Standard_Cost'!$C$13</f>
        <v>0</v>
      </c>
      <c r="T86" s="20">
        <f>+N86*P86*Q86*'1. Standard_Cost'!$D$13</f>
        <v>0</v>
      </c>
      <c r="U86" s="20">
        <f>+N86*O86*'1. Standard_Cost'!$E$13</f>
        <v>0</v>
      </c>
      <c r="V86" s="19"/>
      <c r="W86" s="19"/>
      <c r="X86" s="19"/>
      <c r="Y86" s="20">
        <f>+V86*((X86*'1. Standard_Cost'!$B$17)+(W86*X86*'1. Standard_Cost'!$C$17))</f>
        <v>0</v>
      </c>
      <c r="Z86" s="19"/>
      <c r="AA86" s="19"/>
      <c r="AB86" s="20">
        <f>+Z86*'1. Standard_Cost'!$B$21+AA86*'1. Standard_Cost'!$C$21</f>
        <v>0</v>
      </c>
      <c r="AC86" s="21"/>
      <c r="AD86" s="22"/>
      <c r="AE86" s="20">
        <f>SUM(AD86,AC86,AB86,Y86,U86,T86,S86,R86)*'1. Standard_Cost'!B104</f>
        <v>0</v>
      </c>
      <c r="AF86" s="20">
        <f t="shared" ref="AF86:AF88" si="139">SUM(AD86,AE86)</f>
        <v>0</v>
      </c>
      <c r="AG86" s="19"/>
      <c r="AH86" s="19"/>
      <c r="AI86" s="19"/>
      <c r="AJ86" s="23"/>
      <c r="AK86" s="23"/>
      <c r="AL86" s="23"/>
      <c r="AM86" s="20" t="e">
        <f>AG86*'1. Standard_Cost'!B100+'Incremental_Cost Year 1'!#REF!*'1. Standard_Cost'!C100+'Incremental_Cost Year 1'!#REF!*'1. Standard_Cost'!D100+'Incremental_Cost Year 1'!#REF!+'Incremental_Cost Year 1'!#REF!+AK86</f>
        <v>#REF!</v>
      </c>
      <c r="AN86" s="20" t="e">
        <f>AM86*'1. Standard_Cost'!C104</f>
        <v>#REF!</v>
      </c>
      <c r="AO86" s="23"/>
      <c r="AQ86" s="20">
        <f t="shared" si="135"/>
        <v>0</v>
      </c>
      <c r="AR86" s="20">
        <f t="shared" si="136"/>
        <v>0</v>
      </c>
      <c r="AS86" s="20" t="e">
        <f t="shared" si="137"/>
        <v>#REF!</v>
      </c>
      <c r="AT86" s="20" t="e">
        <f t="shared" ref="AT86:AT88" si="140">SUM(AQ86,AR86,AS86)</f>
        <v>#REF!</v>
      </c>
      <c r="AU86" s="24"/>
      <c r="AV86" s="24">
        <v>0</v>
      </c>
      <c r="AW86" s="24"/>
      <c r="AX86" s="24"/>
      <c r="AY86" s="24"/>
      <c r="AZ86" s="24"/>
      <c r="BA86" s="25" t="e">
        <f t="shared" si="138"/>
        <v>#REF!</v>
      </c>
    </row>
    <row r="87" spans="1:53" outlineLevel="2">
      <c r="B87" s="41"/>
      <c r="C87" s="240"/>
      <c r="D87" s="84"/>
      <c r="E87" s="84"/>
      <c r="F87" s="84"/>
      <c r="G87" s="83"/>
      <c r="H87" s="15" t="s">
        <v>51</v>
      </c>
      <c r="I87" s="16"/>
      <c r="J87" s="17"/>
      <c r="K87" s="17"/>
      <c r="L87" s="18" t="str">
        <f>IF(I87&lt;&gt;0,((VLOOKUP(I87,'1. Standard_Cost'!$B$4:$D$9,2)+VLOOKUP(I87,'1. Standard_Cost'!$B$4:$D$9,3))*J87*K87),"0")</f>
        <v>0</v>
      </c>
      <c r="M87" s="18">
        <f>L87*'1. Standard_Cost'!F4</f>
        <v>0</v>
      </c>
      <c r="N87" s="19"/>
      <c r="O87" s="19"/>
      <c r="P87" s="19"/>
      <c r="Q87" s="19"/>
      <c r="R87" s="20">
        <f>+N87*P87*'1. Standard_Cost'!$B$13</f>
        <v>0</v>
      </c>
      <c r="S87" s="20">
        <f>+N87*O87*P87*'1. Standard_Cost'!$C$13</f>
        <v>0</v>
      </c>
      <c r="T87" s="20">
        <f>+N87*P87*Q87*'1. Standard_Cost'!$D$13</f>
        <v>0</v>
      </c>
      <c r="U87" s="20">
        <f>+N87*O87*'1. Standard_Cost'!$E$13</f>
        <v>0</v>
      </c>
      <c r="V87" s="19"/>
      <c r="W87" s="19"/>
      <c r="X87" s="19"/>
      <c r="Y87" s="20">
        <f>+V87*((X87*'1. Standard_Cost'!$B$17)+(W87*X87*'1. Standard_Cost'!$C$17))</f>
        <v>0</v>
      </c>
      <c r="Z87" s="19"/>
      <c r="AA87" s="19"/>
      <c r="AB87" s="20">
        <f>+Z87*'1. Standard_Cost'!$B$21+AA87*'1. Standard_Cost'!$C$21</f>
        <v>0</v>
      </c>
      <c r="AC87" s="21"/>
      <c r="AD87" s="22"/>
      <c r="AE87" s="20">
        <f>SUM(AD87,AC87,AB87,Y87,U87,T87,S87,R87)*'1. Standard_Cost'!B104</f>
        <v>0</v>
      </c>
      <c r="AF87" s="20">
        <f t="shared" si="139"/>
        <v>0</v>
      </c>
      <c r="AG87" s="19"/>
      <c r="AH87" s="19"/>
      <c r="AI87" s="19"/>
      <c r="AJ87" s="23"/>
      <c r="AK87" s="23"/>
      <c r="AL87" s="23"/>
      <c r="AM87" s="20" t="e">
        <f>AG87*'1. Standard_Cost'!B100+'Incremental_Cost Year 1'!#REF!*'1. Standard_Cost'!C100+'Incremental_Cost Year 1'!#REF!*'1. Standard_Cost'!D100+'Incremental_Cost Year 1'!#REF!+'Incremental_Cost Year 1'!#REF!+AK87</f>
        <v>#REF!</v>
      </c>
      <c r="AN87" s="20" t="e">
        <f>AM87*'1. Standard_Cost'!C104</f>
        <v>#REF!</v>
      </c>
      <c r="AO87" s="23"/>
      <c r="AQ87" s="20">
        <f t="shared" si="135"/>
        <v>0</v>
      </c>
      <c r="AR87" s="20">
        <f t="shared" si="136"/>
        <v>0</v>
      </c>
      <c r="AS87" s="20" t="e">
        <f t="shared" si="137"/>
        <v>#REF!</v>
      </c>
      <c r="AT87" s="20" t="e">
        <f t="shared" si="140"/>
        <v>#REF!</v>
      </c>
      <c r="AU87" s="24"/>
      <c r="AV87" s="24"/>
      <c r="AW87" s="24"/>
      <c r="AX87" s="24"/>
      <c r="AY87" s="24"/>
      <c r="AZ87" s="24"/>
      <c r="BA87" s="25" t="e">
        <f t="shared" si="138"/>
        <v>#REF!</v>
      </c>
    </row>
    <row r="88" spans="1:53" outlineLevel="2">
      <c r="B88" s="41"/>
      <c r="C88" s="240"/>
      <c r="D88" s="84"/>
      <c r="E88" s="84"/>
      <c r="F88" s="84"/>
      <c r="G88" s="83"/>
      <c r="H88" s="26" t="s">
        <v>180</v>
      </c>
      <c r="I88" s="16"/>
      <c r="J88" s="17"/>
      <c r="K88" s="17"/>
      <c r="L88" s="18" t="str">
        <f>IF(I88&lt;&gt;0,((VLOOKUP(I88,'1. Standard_Cost'!$B$4:$D$9,2)+VLOOKUP(I88,'1. Standard_Cost'!$B$4:$D$9,3))*J88*K88),"0")</f>
        <v>0</v>
      </c>
      <c r="M88" s="18">
        <f>L88*'1. Standard_Cost'!F4</f>
        <v>0</v>
      </c>
      <c r="N88" s="19"/>
      <c r="O88" s="19"/>
      <c r="P88" s="19"/>
      <c r="Q88" s="19"/>
      <c r="R88" s="20">
        <f>+N88*P88*'1. Standard_Cost'!$B$13</f>
        <v>0</v>
      </c>
      <c r="S88" s="20">
        <f>+N88*O88*P88*'1. Standard_Cost'!$C$13</f>
        <v>0</v>
      </c>
      <c r="T88" s="20">
        <f>+N88*P88*Q88*'1. Standard_Cost'!$D$13</f>
        <v>0</v>
      </c>
      <c r="U88" s="20">
        <f>+N88*O88*'1. Standard_Cost'!$E$13</f>
        <v>0</v>
      </c>
      <c r="V88" s="19"/>
      <c r="W88" s="19"/>
      <c r="X88" s="19"/>
      <c r="Y88" s="20">
        <f>+V88*((X88*'1. Standard_Cost'!$B$17)+(W88*X88*'1. Standard_Cost'!$C$17))</f>
        <v>0</v>
      </c>
      <c r="Z88" s="19"/>
      <c r="AA88" s="19"/>
      <c r="AB88" s="20">
        <f>+Z88*'1. Standard_Cost'!$B$21+AA88*'1. Standard_Cost'!$C$21</f>
        <v>0</v>
      </c>
      <c r="AC88" s="21"/>
      <c r="AD88" s="22"/>
      <c r="AE88" s="20">
        <f>SUM(AD88,AC88,AB88,Y88,U88,T88,S88,R88)*'1. Standard_Cost'!B104</f>
        <v>0</v>
      </c>
      <c r="AF88" s="20">
        <f t="shared" si="139"/>
        <v>0</v>
      </c>
      <c r="AG88" s="19"/>
      <c r="AH88" s="19"/>
      <c r="AI88" s="19"/>
      <c r="AJ88" s="23"/>
      <c r="AK88" s="23"/>
      <c r="AL88" s="23"/>
      <c r="AM88" s="20" t="e">
        <f>AG88*'1. Standard_Cost'!B100+'Incremental_Cost Year 1'!#REF!*'1. Standard_Cost'!C100+'Incremental_Cost Year 1'!#REF!*'1. Standard_Cost'!D100+'Incremental_Cost Year 1'!#REF!+'Incremental_Cost Year 1'!#REF!+AK88</f>
        <v>#REF!</v>
      </c>
      <c r="AN88" s="20" t="e">
        <f>AM88*'1. Standard_Cost'!C104</f>
        <v>#REF!</v>
      </c>
      <c r="AO88" s="23"/>
      <c r="AQ88" s="20">
        <f t="shared" si="135"/>
        <v>0</v>
      </c>
      <c r="AR88" s="20">
        <f t="shared" si="136"/>
        <v>0</v>
      </c>
      <c r="AS88" s="20" t="e">
        <f t="shared" si="137"/>
        <v>#REF!</v>
      </c>
      <c r="AT88" s="20" t="e">
        <f t="shared" si="140"/>
        <v>#REF!</v>
      </c>
      <c r="AU88" s="24"/>
      <c r="AV88" s="24"/>
      <c r="AW88" s="24"/>
      <c r="AX88" s="24"/>
      <c r="AY88" s="24"/>
      <c r="AZ88" s="24"/>
      <c r="BA88" s="25" t="e">
        <f t="shared" si="138"/>
        <v>#REF!</v>
      </c>
    </row>
    <row r="89" spans="1:53" ht="41.4" outlineLevel="1">
      <c r="B89" s="41"/>
      <c r="C89" s="241"/>
      <c r="D89" s="86" t="s">
        <v>48</v>
      </c>
      <c r="E89" s="86" t="s">
        <v>210</v>
      </c>
      <c r="F89" s="88" t="s">
        <v>153</v>
      </c>
      <c r="G89" s="89" t="s">
        <v>154</v>
      </c>
      <c r="H89" s="27" t="s">
        <v>252</v>
      </c>
      <c r="I89" s="28"/>
      <c r="J89" s="28"/>
      <c r="K89" s="28"/>
      <c r="L89" s="29">
        <f>SUM(L85:L88)</f>
        <v>0</v>
      </c>
      <c r="M89" s="29">
        <f>SUM(M85:M88)</f>
        <v>0</v>
      </c>
      <c r="N89" s="28"/>
      <c r="O89" s="28"/>
      <c r="P89" s="28"/>
      <c r="Q89" s="28"/>
      <c r="R89" s="30">
        <f>SUM(R85:R88)</f>
        <v>0</v>
      </c>
      <c r="S89" s="30">
        <f>SUM(S85:S88)</f>
        <v>0</v>
      </c>
      <c r="T89" s="30">
        <f>SUM(T85:T88)</f>
        <v>0</v>
      </c>
      <c r="U89" s="30">
        <f>SUM(U85:U88)</f>
        <v>0</v>
      </c>
      <c r="V89" s="28"/>
      <c r="W89" s="28"/>
      <c r="X89" s="28"/>
      <c r="Y89" s="29">
        <f>SUM(Y85:Y88)</f>
        <v>0</v>
      </c>
      <c r="Z89" s="28"/>
      <c r="AA89" s="28"/>
      <c r="AB89" s="29">
        <f t="shared" ref="AB89:AF89" si="141">SUM(AB85:AB88)</f>
        <v>0</v>
      </c>
      <c r="AC89" s="29">
        <f t="shared" si="141"/>
        <v>0</v>
      </c>
      <c r="AD89" s="29">
        <f t="shared" si="141"/>
        <v>0</v>
      </c>
      <c r="AE89" s="29">
        <f t="shared" si="141"/>
        <v>0</v>
      </c>
      <c r="AF89" s="29">
        <f t="shared" si="141"/>
        <v>0</v>
      </c>
      <c r="AG89" s="28"/>
      <c r="AH89" s="28"/>
      <c r="AI89" s="28"/>
      <c r="AJ89" s="30">
        <f>SUM(AJ85:AJ88)</f>
        <v>0</v>
      </c>
      <c r="AK89" s="30">
        <f>SUM(AK85:AK88)</f>
        <v>0</v>
      </c>
      <c r="AL89" s="30">
        <f>SUM(AL85:AL88)</f>
        <v>0</v>
      </c>
      <c r="AM89" s="29" t="e">
        <f>SUM(AM85:AM88)</f>
        <v>#REF!</v>
      </c>
      <c r="AN89" s="29" t="e">
        <f>SUM(AN85:AN88)</f>
        <v>#REF!</v>
      </c>
      <c r="AO89" s="31"/>
      <c r="AP89" s="32"/>
      <c r="AQ89" s="78">
        <f t="shared" ref="AQ89:BA89" si="142">SUM(AQ85:AQ88)</f>
        <v>0</v>
      </c>
      <c r="AR89" s="78">
        <f t="shared" si="142"/>
        <v>0</v>
      </c>
      <c r="AS89" s="78" t="e">
        <f t="shared" si="142"/>
        <v>#REF!</v>
      </c>
      <c r="AT89" s="78" t="e">
        <f t="shared" si="142"/>
        <v>#REF!</v>
      </c>
      <c r="AU89" s="78">
        <f t="shared" si="142"/>
        <v>0</v>
      </c>
      <c r="AV89" s="78">
        <f t="shared" si="142"/>
        <v>0</v>
      </c>
      <c r="AW89" s="78">
        <f t="shared" si="142"/>
        <v>0</v>
      </c>
      <c r="AX89" s="78">
        <f t="shared" si="142"/>
        <v>0</v>
      </c>
      <c r="AY89" s="78">
        <f t="shared" si="142"/>
        <v>0</v>
      </c>
      <c r="AZ89" s="78">
        <f t="shared" si="142"/>
        <v>0</v>
      </c>
      <c r="BA89" s="78" t="e">
        <f t="shared" si="142"/>
        <v>#REF!</v>
      </c>
    </row>
    <row r="90" spans="1:53" outlineLevel="2">
      <c r="B90" s="41"/>
      <c r="C90" s="41"/>
      <c r="D90" s="85"/>
      <c r="E90" s="85"/>
      <c r="F90" s="87"/>
      <c r="G90" s="82"/>
      <c r="H90" s="15" t="s">
        <v>49</v>
      </c>
      <c r="I90" s="16"/>
      <c r="J90" s="17"/>
      <c r="K90" s="17"/>
      <c r="L90" s="18" t="str">
        <f>IF(I90&lt;&gt;0,((VLOOKUP(I90,'1. Standard_Cost'!$B$4:$D$9,2)+VLOOKUP(I90,'1. Standard_Cost'!$B$4:$D$9,3))*J90*K90),"0")</f>
        <v>0</v>
      </c>
      <c r="M90" s="18">
        <f>L90*'1. Standard_Cost'!F4</f>
        <v>0</v>
      </c>
      <c r="N90" s="19"/>
      <c r="O90" s="19"/>
      <c r="P90" s="19"/>
      <c r="Q90" s="19"/>
      <c r="R90" s="20">
        <f>+N90*P90*'1. Standard_Cost'!$B$13</f>
        <v>0</v>
      </c>
      <c r="S90" s="20">
        <f>+N90*O90*P90*'1. Standard_Cost'!$C$13</f>
        <v>0</v>
      </c>
      <c r="T90" s="20">
        <f>+N90*P90*Q90*'1. Standard_Cost'!$D$13</f>
        <v>0</v>
      </c>
      <c r="U90" s="20">
        <f>+N90*O90*'1. Standard_Cost'!$E$13</f>
        <v>0</v>
      </c>
      <c r="V90" s="19"/>
      <c r="W90" s="19"/>
      <c r="X90" s="19"/>
      <c r="Y90" s="20">
        <f>+V90*((X90*'1. Standard_Cost'!$B$17)+(W90*X90*'1. Standard_Cost'!$C$17))</f>
        <v>0</v>
      </c>
      <c r="Z90" s="19"/>
      <c r="AA90" s="19"/>
      <c r="AB90" s="20">
        <f>+Z90*'1. Standard_Cost'!$B$21+AA90*'1. Standard_Cost'!$C$21</f>
        <v>0</v>
      </c>
      <c r="AC90" s="21"/>
      <c r="AD90" s="22"/>
      <c r="AE90" s="20">
        <f>SUM(AD90,AC90,AB90,Y90,U90,T90,S90,R90)*'1. Standard_Cost'!B109</f>
        <v>0</v>
      </c>
      <c r="AF90" s="20">
        <f>SUM(AD90,AE90)</f>
        <v>0</v>
      </c>
      <c r="AG90" s="19"/>
      <c r="AH90" s="19"/>
      <c r="AI90" s="19"/>
      <c r="AJ90" s="23"/>
      <c r="AK90" s="23"/>
      <c r="AL90" s="23"/>
      <c r="AM90" s="20" t="e">
        <f>AG90*'1. Standard_Cost'!B105+'Incremental_Cost Year 1'!#REF!*'1. Standard_Cost'!C105+'Incremental_Cost Year 1'!#REF!*'1. Standard_Cost'!D105+'Incremental_Cost Year 1'!#REF!+'Incremental_Cost Year 1'!#REF!+AK90</f>
        <v>#REF!</v>
      </c>
      <c r="AN90" s="20" t="e">
        <f>AM90*'1. Standard_Cost'!C109</f>
        <v>#REF!</v>
      </c>
      <c r="AO90" s="23"/>
      <c r="AQ90" s="20">
        <f t="shared" ref="AQ90:AQ93" si="143">L90+M90</f>
        <v>0</v>
      </c>
      <c r="AR90" s="20">
        <f t="shared" ref="AR90:AR93" si="144">AF90</f>
        <v>0</v>
      </c>
      <c r="AS90" s="20" t="e">
        <f t="shared" ref="AS90:AS93" si="145">AM90+AN90</f>
        <v>#REF!</v>
      </c>
      <c r="AT90" s="20" t="e">
        <f>SUM(AQ90,AR90,AS90)</f>
        <v>#REF!</v>
      </c>
      <c r="AU90" s="24"/>
      <c r="AV90" s="24"/>
      <c r="AW90" s="24"/>
      <c r="AX90" s="24"/>
      <c r="AY90" s="24"/>
      <c r="AZ90" s="24"/>
      <c r="BA90" s="25" t="e">
        <f t="shared" ref="BA90:BA93" si="146">SUM(AU90:AZ90)-AT90</f>
        <v>#REF!</v>
      </c>
    </row>
    <row r="91" spans="1:53" outlineLevel="2">
      <c r="B91" s="41"/>
      <c r="C91" s="41"/>
      <c r="D91" s="84"/>
      <c r="E91" s="84"/>
      <c r="F91" s="84"/>
      <c r="G91" s="83"/>
      <c r="H91" s="15" t="s">
        <v>50</v>
      </c>
      <c r="I91" s="16"/>
      <c r="J91" s="17"/>
      <c r="K91" s="17"/>
      <c r="L91" s="18" t="str">
        <f>IF(I91&lt;&gt;0,((VLOOKUP(I91,'1. Standard_Cost'!$B$4:$D$9,2)+VLOOKUP(I91,'1. Standard_Cost'!$B$4:$D$9,3))*J91*K91),"0")</f>
        <v>0</v>
      </c>
      <c r="M91" s="18">
        <f>L91*'1. Standard_Cost'!F4</f>
        <v>0</v>
      </c>
      <c r="N91" s="19"/>
      <c r="O91" s="19"/>
      <c r="P91" s="19"/>
      <c r="Q91" s="19"/>
      <c r="R91" s="20">
        <f>+N91*P91*'1. Standard_Cost'!$B$13</f>
        <v>0</v>
      </c>
      <c r="S91" s="20">
        <f>+N91*O91*P91*'1. Standard_Cost'!$C$13</f>
        <v>0</v>
      </c>
      <c r="T91" s="20">
        <f>+N91*P91*Q91*'1. Standard_Cost'!$D$13</f>
        <v>0</v>
      </c>
      <c r="U91" s="20">
        <f>+N91*O91*'1. Standard_Cost'!$E$13</f>
        <v>0</v>
      </c>
      <c r="V91" s="19"/>
      <c r="W91" s="19"/>
      <c r="X91" s="19"/>
      <c r="Y91" s="20">
        <f>+V91*((X91*'1. Standard_Cost'!$B$17)+(W91*X91*'1. Standard_Cost'!$C$17))</f>
        <v>0</v>
      </c>
      <c r="Z91" s="19"/>
      <c r="AA91" s="19"/>
      <c r="AB91" s="20">
        <f>+Z91*'1. Standard_Cost'!$B$21+AA91*'1. Standard_Cost'!$C$21</f>
        <v>0</v>
      </c>
      <c r="AC91" s="21"/>
      <c r="AD91" s="22"/>
      <c r="AE91" s="20">
        <f>SUM(AD91,AC91,AB91,Y91,U91,T91,S91,R91)*'1. Standard_Cost'!B109</f>
        <v>0</v>
      </c>
      <c r="AF91" s="20">
        <f t="shared" ref="AF91:AF93" si="147">SUM(AD91,AE91)</f>
        <v>0</v>
      </c>
      <c r="AG91" s="19"/>
      <c r="AH91" s="19"/>
      <c r="AI91" s="19"/>
      <c r="AJ91" s="23"/>
      <c r="AK91" s="23"/>
      <c r="AL91" s="23"/>
      <c r="AM91" s="20" t="e">
        <f>AG91*'1. Standard_Cost'!B105+'Incremental_Cost Year 1'!#REF!*'1. Standard_Cost'!C105+'Incremental_Cost Year 1'!#REF!*'1. Standard_Cost'!D105+'Incremental_Cost Year 1'!#REF!+'Incremental_Cost Year 1'!#REF!+AK91</f>
        <v>#REF!</v>
      </c>
      <c r="AN91" s="20" t="e">
        <f>AM91*'1. Standard_Cost'!C109</f>
        <v>#REF!</v>
      </c>
      <c r="AO91" s="23"/>
      <c r="AQ91" s="20">
        <f t="shared" si="143"/>
        <v>0</v>
      </c>
      <c r="AR91" s="20">
        <f t="shared" si="144"/>
        <v>0</v>
      </c>
      <c r="AS91" s="20" t="e">
        <f t="shared" si="145"/>
        <v>#REF!</v>
      </c>
      <c r="AT91" s="20" t="e">
        <f t="shared" ref="AT91:AT93" si="148">SUM(AQ91,AR91,AS91)</f>
        <v>#REF!</v>
      </c>
      <c r="AU91" s="24"/>
      <c r="AV91" s="24">
        <v>0</v>
      </c>
      <c r="AW91" s="24"/>
      <c r="AX91" s="24"/>
      <c r="AY91" s="24"/>
      <c r="AZ91" s="24"/>
      <c r="BA91" s="25" t="e">
        <f t="shared" si="146"/>
        <v>#REF!</v>
      </c>
    </row>
    <row r="92" spans="1:53" outlineLevel="2">
      <c r="B92" s="41"/>
      <c r="C92" s="41"/>
      <c r="D92" s="84"/>
      <c r="E92" s="84"/>
      <c r="F92" s="84"/>
      <c r="G92" s="83"/>
      <c r="H92" s="15" t="s">
        <v>51</v>
      </c>
      <c r="I92" s="16"/>
      <c r="J92" s="17"/>
      <c r="K92" s="17"/>
      <c r="L92" s="18" t="str">
        <f>IF(I92&lt;&gt;0,((VLOOKUP(I92,'1. Standard_Cost'!$B$4:$D$9,2)+VLOOKUP(I92,'1. Standard_Cost'!$B$4:$D$9,3))*J92*K92),"0")</f>
        <v>0</v>
      </c>
      <c r="M92" s="18">
        <f>L92*'1. Standard_Cost'!F4</f>
        <v>0</v>
      </c>
      <c r="N92" s="19"/>
      <c r="O92" s="19"/>
      <c r="P92" s="19"/>
      <c r="Q92" s="19"/>
      <c r="R92" s="20">
        <f>+N92*P92*'1. Standard_Cost'!$B$13</f>
        <v>0</v>
      </c>
      <c r="S92" s="20">
        <f>+N92*O92*P92*'1. Standard_Cost'!$C$13</f>
        <v>0</v>
      </c>
      <c r="T92" s="20">
        <f>+N92*P92*Q92*'1. Standard_Cost'!$D$13</f>
        <v>0</v>
      </c>
      <c r="U92" s="20">
        <f>+N92*O92*'1. Standard_Cost'!$E$13</f>
        <v>0</v>
      </c>
      <c r="V92" s="19"/>
      <c r="W92" s="19"/>
      <c r="X92" s="19"/>
      <c r="Y92" s="20">
        <f>+V92*((X92*'1. Standard_Cost'!$B$17)+(W92*X92*'1. Standard_Cost'!$C$17))</f>
        <v>0</v>
      </c>
      <c r="Z92" s="19"/>
      <c r="AA92" s="19"/>
      <c r="AB92" s="20">
        <f>+Z92*'1. Standard_Cost'!$B$21+AA92*'1. Standard_Cost'!$C$21</f>
        <v>0</v>
      </c>
      <c r="AC92" s="21"/>
      <c r="AD92" s="22"/>
      <c r="AE92" s="20">
        <f>SUM(AD92,AC92,AB92,Y92,U92,T92,S92,R92)*'1. Standard_Cost'!B109</f>
        <v>0</v>
      </c>
      <c r="AF92" s="20">
        <f t="shared" si="147"/>
        <v>0</v>
      </c>
      <c r="AG92" s="19"/>
      <c r="AH92" s="19"/>
      <c r="AI92" s="19"/>
      <c r="AJ92" s="23"/>
      <c r="AK92" s="23"/>
      <c r="AL92" s="23"/>
      <c r="AM92" s="20" t="e">
        <f>AG92*'1. Standard_Cost'!B105+'Incremental_Cost Year 1'!#REF!*'1. Standard_Cost'!C105+'Incremental_Cost Year 1'!#REF!*'1. Standard_Cost'!D105+'Incremental_Cost Year 1'!#REF!+'Incremental_Cost Year 1'!#REF!+AK92</f>
        <v>#REF!</v>
      </c>
      <c r="AN92" s="20" t="e">
        <f>AM92*'1. Standard_Cost'!C109</f>
        <v>#REF!</v>
      </c>
      <c r="AO92" s="23"/>
      <c r="AQ92" s="20">
        <f t="shared" si="143"/>
        <v>0</v>
      </c>
      <c r="AR92" s="20">
        <f t="shared" si="144"/>
        <v>0</v>
      </c>
      <c r="AS92" s="20" t="e">
        <f t="shared" si="145"/>
        <v>#REF!</v>
      </c>
      <c r="AT92" s="20" t="e">
        <f t="shared" si="148"/>
        <v>#REF!</v>
      </c>
      <c r="AU92" s="24"/>
      <c r="AV92" s="24"/>
      <c r="AW92" s="24"/>
      <c r="AX92" s="24"/>
      <c r="AY92" s="24"/>
      <c r="AZ92" s="24"/>
      <c r="BA92" s="25" t="e">
        <f t="shared" si="146"/>
        <v>#REF!</v>
      </c>
    </row>
    <row r="93" spans="1:53" outlineLevel="2">
      <c r="B93" s="41"/>
      <c r="C93" s="41"/>
      <c r="D93" s="84"/>
      <c r="E93" s="84"/>
      <c r="F93" s="84"/>
      <c r="G93" s="83"/>
      <c r="H93" s="26" t="s">
        <v>180</v>
      </c>
      <c r="I93" s="16"/>
      <c r="J93" s="17"/>
      <c r="K93" s="17"/>
      <c r="L93" s="18" t="str">
        <f>IF(I93&lt;&gt;0,((VLOOKUP(I93,'1. Standard_Cost'!$B$4:$D$9,2)+VLOOKUP(I93,'1. Standard_Cost'!$B$4:$D$9,3))*J93*K93),"0")</f>
        <v>0</v>
      </c>
      <c r="M93" s="18">
        <f>L93*'1. Standard_Cost'!F4</f>
        <v>0</v>
      </c>
      <c r="N93" s="19"/>
      <c r="O93" s="19"/>
      <c r="P93" s="19"/>
      <c r="Q93" s="19"/>
      <c r="R93" s="20">
        <f>+N93*P93*'1. Standard_Cost'!$B$13</f>
        <v>0</v>
      </c>
      <c r="S93" s="20">
        <f>+N93*O93*P93*'1. Standard_Cost'!$C$13</f>
        <v>0</v>
      </c>
      <c r="T93" s="20">
        <f>+N93*P93*Q93*'1. Standard_Cost'!$D$13</f>
        <v>0</v>
      </c>
      <c r="U93" s="20">
        <f>+N93*O93*'1. Standard_Cost'!$E$13</f>
        <v>0</v>
      </c>
      <c r="V93" s="19"/>
      <c r="W93" s="19"/>
      <c r="X93" s="19"/>
      <c r="Y93" s="20">
        <f>+V93*((X93*'1. Standard_Cost'!$B$17)+(W93*X93*'1. Standard_Cost'!$C$17))</f>
        <v>0</v>
      </c>
      <c r="Z93" s="19"/>
      <c r="AA93" s="19"/>
      <c r="AB93" s="20">
        <f>+Z93*'1. Standard_Cost'!$B$21+AA93*'1. Standard_Cost'!$C$21</f>
        <v>0</v>
      </c>
      <c r="AC93" s="21"/>
      <c r="AD93" s="22"/>
      <c r="AE93" s="20">
        <f>SUM(AD93,AC93,AB93,Y93,U93,T93,S93,R93)*'1. Standard_Cost'!B109</f>
        <v>0</v>
      </c>
      <c r="AF93" s="20">
        <f t="shared" si="147"/>
        <v>0</v>
      </c>
      <c r="AG93" s="19"/>
      <c r="AH93" s="19"/>
      <c r="AI93" s="19"/>
      <c r="AJ93" s="23"/>
      <c r="AK93" s="23"/>
      <c r="AL93" s="23"/>
      <c r="AM93" s="20" t="e">
        <f>AG93*'1. Standard_Cost'!B105+'Incremental_Cost Year 1'!#REF!*'1. Standard_Cost'!C105+'Incremental_Cost Year 1'!#REF!*'1. Standard_Cost'!D105+'Incremental_Cost Year 1'!#REF!+'Incremental_Cost Year 1'!#REF!+AK93</f>
        <v>#REF!</v>
      </c>
      <c r="AN93" s="20" t="e">
        <f>AM93*'1. Standard_Cost'!C109</f>
        <v>#REF!</v>
      </c>
      <c r="AO93" s="23"/>
      <c r="AQ93" s="20">
        <f t="shared" si="143"/>
        <v>0</v>
      </c>
      <c r="AR93" s="20">
        <f t="shared" si="144"/>
        <v>0</v>
      </c>
      <c r="AS93" s="20" t="e">
        <f t="shared" si="145"/>
        <v>#REF!</v>
      </c>
      <c r="AT93" s="20" t="e">
        <f t="shared" si="148"/>
        <v>#REF!</v>
      </c>
      <c r="AU93" s="24"/>
      <c r="AV93" s="24"/>
      <c r="AW93" s="24"/>
      <c r="AX93" s="24"/>
      <c r="AY93" s="24"/>
      <c r="AZ93" s="24"/>
      <c r="BA93" s="25" t="e">
        <f t="shared" si="146"/>
        <v>#REF!</v>
      </c>
    </row>
    <row r="94" spans="1:53" ht="41.4" outlineLevel="1">
      <c r="B94" s="41"/>
      <c r="C94" s="41"/>
      <c r="D94" s="86" t="s">
        <v>48</v>
      </c>
      <c r="E94" s="86" t="s">
        <v>211</v>
      </c>
      <c r="F94" s="88" t="s">
        <v>153</v>
      </c>
      <c r="G94" s="89" t="s">
        <v>154</v>
      </c>
      <c r="H94" s="27" t="s">
        <v>250</v>
      </c>
      <c r="I94" s="28"/>
      <c r="J94" s="28"/>
      <c r="K94" s="28"/>
      <c r="L94" s="29">
        <f>SUM(L90:L93)</f>
        <v>0</v>
      </c>
      <c r="M94" s="29">
        <f>SUM(M90:M93)</f>
        <v>0</v>
      </c>
      <c r="N94" s="28"/>
      <c r="O94" s="28"/>
      <c r="P94" s="28"/>
      <c r="Q94" s="28"/>
      <c r="R94" s="30">
        <f>SUM(R90:R93)</f>
        <v>0</v>
      </c>
      <c r="S94" s="30">
        <f>SUM(S90:S93)</f>
        <v>0</v>
      </c>
      <c r="T94" s="30">
        <f>SUM(T90:T93)</f>
        <v>0</v>
      </c>
      <c r="U94" s="30">
        <f>SUM(U90:U93)</f>
        <v>0</v>
      </c>
      <c r="V94" s="28"/>
      <c r="W94" s="28"/>
      <c r="X94" s="28"/>
      <c r="Y94" s="29">
        <f>SUM(Y90:Y93)</f>
        <v>0</v>
      </c>
      <c r="Z94" s="28"/>
      <c r="AA94" s="28"/>
      <c r="AB94" s="29">
        <f t="shared" ref="AB94:AF94" si="149">SUM(AB90:AB93)</f>
        <v>0</v>
      </c>
      <c r="AC94" s="29">
        <f t="shared" si="149"/>
        <v>0</v>
      </c>
      <c r="AD94" s="29">
        <f t="shared" si="149"/>
        <v>0</v>
      </c>
      <c r="AE94" s="29">
        <f t="shared" si="149"/>
        <v>0</v>
      </c>
      <c r="AF94" s="29">
        <f t="shared" si="149"/>
        <v>0</v>
      </c>
      <c r="AG94" s="28"/>
      <c r="AH94" s="28"/>
      <c r="AI94" s="28"/>
      <c r="AJ94" s="30">
        <f>SUM(AJ90:AJ93)</f>
        <v>0</v>
      </c>
      <c r="AK94" s="30">
        <f>SUM(AK90:AK93)</f>
        <v>0</v>
      </c>
      <c r="AL94" s="30">
        <f>SUM(AL90:AL93)</f>
        <v>0</v>
      </c>
      <c r="AM94" s="29" t="e">
        <f>SUM(AM90:AM93)</f>
        <v>#REF!</v>
      </c>
      <c r="AN94" s="29" t="e">
        <f>SUM(AN90:AN93)</f>
        <v>#REF!</v>
      </c>
      <c r="AO94" s="31"/>
      <c r="AP94" s="32"/>
      <c r="AQ94" s="78">
        <f t="shared" ref="AQ94:BA94" si="150">SUM(AQ90:AQ93)</f>
        <v>0</v>
      </c>
      <c r="AR94" s="78">
        <f t="shared" si="150"/>
        <v>0</v>
      </c>
      <c r="AS94" s="78" t="e">
        <f t="shared" si="150"/>
        <v>#REF!</v>
      </c>
      <c r="AT94" s="78" t="e">
        <f t="shared" si="150"/>
        <v>#REF!</v>
      </c>
      <c r="AU94" s="78">
        <f t="shared" si="150"/>
        <v>0</v>
      </c>
      <c r="AV94" s="78">
        <f t="shared" si="150"/>
        <v>0</v>
      </c>
      <c r="AW94" s="78">
        <f t="shared" si="150"/>
        <v>0</v>
      </c>
      <c r="AX94" s="78">
        <f t="shared" si="150"/>
        <v>0</v>
      </c>
      <c r="AY94" s="78">
        <f t="shared" si="150"/>
        <v>0</v>
      </c>
      <c r="AZ94" s="78">
        <f t="shared" si="150"/>
        <v>0</v>
      </c>
      <c r="BA94" s="78" t="e">
        <f t="shared" si="150"/>
        <v>#REF!</v>
      </c>
    </row>
    <row r="95" spans="1:53" s="14" customFormat="1" ht="12.75" customHeight="1">
      <c r="A95" s="3"/>
      <c r="B95" s="42"/>
      <c r="C95" s="229" t="s">
        <v>213</v>
      </c>
      <c r="D95" s="229"/>
      <c r="E95" s="230"/>
      <c r="F95" s="173"/>
      <c r="G95" s="173"/>
      <c r="H95" s="54" t="s">
        <v>251</v>
      </c>
      <c r="I95" s="55"/>
      <c r="J95" s="55"/>
      <c r="K95" s="55"/>
      <c r="L95" s="64">
        <f>SUM(L100+L105+L110,L115,L120,L125)</f>
        <v>0</v>
      </c>
      <c r="M95" s="64">
        <f>SUM(M100+M105+M110,M115,M120,M125)</f>
        <v>0</v>
      </c>
      <c r="N95" s="65"/>
      <c r="O95" s="65"/>
      <c r="P95" s="65"/>
      <c r="Q95" s="65"/>
      <c r="R95" s="64">
        <f>SUM(R100+R105+R110,R115,R120,R125)</f>
        <v>0</v>
      </c>
      <c r="S95" s="64">
        <f t="shared" ref="S95:U95" si="151">SUM(S100+S105+S110,S115,S120,S125)</f>
        <v>0</v>
      </c>
      <c r="T95" s="64">
        <f>SUM(T100+T105+T110,T115,T120,T125)</f>
        <v>0</v>
      </c>
      <c r="U95" s="64">
        <f t="shared" si="151"/>
        <v>0</v>
      </c>
      <c r="V95" s="65"/>
      <c r="W95" s="65"/>
      <c r="X95" s="65"/>
      <c r="Y95" s="64">
        <f>SUM(Y100+Y105+Y110,Y115,Y120,Y125)</f>
        <v>0</v>
      </c>
      <c r="Z95" s="65"/>
      <c r="AA95" s="65"/>
      <c r="AB95" s="64">
        <f t="shared" ref="AB95:AF95" si="152">SUM(AB100+AB105+AB110,AB115,AB120,AB125)</f>
        <v>0</v>
      </c>
      <c r="AC95" s="64">
        <f t="shared" si="152"/>
        <v>0</v>
      </c>
      <c r="AD95" s="64">
        <f t="shared" si="152"/>
        <v>0</v>
      </c>
      <c r="AE95" s="64">
        <f t="shared" si="152"/>
        <v>0</v>
      </c>
      <c r="AF95" s="64">
        <f t="shared" si="152"/>
        <v>0</v>
      </c>
      <c r="AG95" s="65"/>
      <c r="AH95" s="65"/>
      <c r="AI95" s="65"/>
      <c r="AJ95" s="64">
        <f t="shared" ref="AJ95:AN95" si="153">SUM(AJ100+AJ105+AJ110,AJ115,AJ120,AJ125)</f>
        <v>0</v>
      </c>
      <c r="AK95" s="64">
        <f t="shared" si="153"/>
        <v>0</v>
      </c>
      <c r="AL95" s="64">
        <f t="shared" si="153"/>
        <v>0</v>
      </c>
      <c r="AM95" s="64" t="e">
        <f t="shared" si="153"/>
        <v>#REF!</v>
      </c>
      <c r="AN95" s="64" t="e">
        <f t="shared" si="153"/>
        <v>#REF!</v>
      </c>
      <c r="AO95" s="65"/>
      <c r="AQ95" s="64">
        <f t="shared" ref="AQ95:BA95" si="154">SUM(AQ100+AQ105+AQ110,AQ115,AQ120,AQ125)</f>
        <v>0</v>
      </c>
      <c r="AR95" s="64">
        <f t="shared" si="154"/>
        <v>0</v>
      </c>
      <c r="AS95" s="64" t="e">
        <f t="shared" si="154"/>
        <v>#REF!</v>
      </c>
      <c r="AT95" s="64" t="e">
        <f t="shared" si="154"/>
        <v>#REF!</v>
      </c>
      <c r="AU95" s="64">
        <f t="shared" si="154"/>
        <v>0</v>
      </c>
      <c r="AV95" s="64">
        <f t="shared" si="154"/>
        <v>0</v>
      </c>
      <c r="AW95" s="64">
        <f t="shared" si="154"/>
        <v>0</v>
      </c>
      <c r="AX95" s="64">
        <f t="shared" si="154"/>
        <v>0</v>
      </c>
      <c r="AY95" s="64">
        <f t="shared" si="154"/>
        <v>0</v>
      </c>
      <c r="AZ95" s="64">
        <f t="shared" si="154"/>
        <v>0</v>
      </c>
      <c r="BA95" s="64" t="e">
        <f t="shared" si="154"/>
        <v>#REF!</v>
      </c>
    </row>
    <row r="96" spans="1:53" outlineLevel="2">
      <c r="B96" s="41"/>
      <c r="C96" s="38"/>
      <c r="D96" s="85"/>
      <c r="E96" s="85"/>
      <c r="F96" s="87"/>
      <c r="G96" s="82"/>
      <c r="H96" s="15" t="s">
        <v>49</v>
      </c>
      <c r="I96" s="16"/>
      <c r="J96" s="17"/>
      <c r="K96" s="17"/>
      <c r="L96" s="18" t="str">
        <f>IF(I96&lt;&gt;0,((VLOOKUP(I96,'1. Standard_Cost'!$B$4:$D$9,2)+VLOOKUP(I96,'1. Standard_Cost'!$B$4:$D$9,3))*J96*K96),"0")</f>
        <v>0</v>
      </c>
      <c r="M96" s="18">
        <f>L96*'1. Standard_Cost'!F4</f>
        <v>0</v>
      </c>
      <c r="N96" s="19"/>
      <c r="O96" s="19"/>
      <c r="P96" s="19"/>
      <c r="Q96" s="19"/>
      <c r="R96" s="20">
        <f>+N96*P96*'1. Standard_Cost'!$B$13</f>
        <v>0</v>
      </c>
      <c r="S96" s="20">
        <f>+N96*O96*P96*'1. Standard_Cost'!$C$13</f>
        <v>0</v>
      </c>
      <c r="T96" s="20">
        <f>+N96*P96*Q96*'1. Standard_Cost'!$D$13</f>
        <v>0</v>
      </c>
      <c r="U96" s="20">
        <f>+N96*O96*'1. Standard_Cost'!$E$13</f>
        <v>0</v>
      </c>
      <c r="V96" s="19"/>
      <c r="W96" s="19"/>
      <c r="X96" s="19"/>
      <c r="Y96" s="20">
        <f>+V96*((X96*'1. Standard_Cost'!$B$17)+(W96*X96*'1. Standard_Cost'!$C$17))</f>
        <v>0</v>
      </c>
      <c r="Z96" s="19"/>
      <c r="AA96" s="19"/>
      <c r="AB96" s="20">
        <f>+Z96*'1. Standard_Cost'!$B$21+AA96*'1. Standard_Cost'!$C$21</f>
        <v>0</v>
      </c>
      <c r="AC96" s="21"/>
      <c r="AD96" s="22"/>
      <c r="AE96" s="20">
        <f>SUM(AD96,AC96,AB96,Y96,U96,T96,S96,R96)*'1. Standard_Cost'!B141</f>
        <v>0</v>
      </c>
      <c r="AF96" s="20">
        <f>SUM(AE96,AD96,AC96,AB96,Y96,U96,T96,S96,R96)</f>
        <v>0</v>
      </c>
      <c r="AG96" s="19"/>
      <c r="AH96" s="19"/>
      <c r="AI96" s="19"/>
      <c r="AJ96" s="23"/>
      <c r="AK96" s="23"/>
      <c r="AL96" s="23"/>
      <c r="AM96" s="20" t="e">
        <f>AG96*'1. Standard_Cost'!B137+'Incremental_Cost Year 1'!#REF!*'1. Standard_Cost'!C137+'Incremental_Cost Year 1'!#REF!*'1. Standard_Cost'!D137+'Incremental_Cost Year 1'!#REF!+'Incremental_Cost Year 1'!#REF!+AK96</f>
        <v>#REF!</v>
      </c>
      <c r="AN96" s="20" t="e">
        <f>AM96*'1. Standard_Cost'!C141</f>
        <v>#REF!</v>
      </c>
      <c r="AO96" s="23"/>
      <c r="AQ96" s="20">
        <f>L96+M96</f>
        <v>0</v>
      </c>
      <c r="AR96" s="20">
        <f>AF96</f>
        <v>0</v>
      </c>
      <c r="AS96" s="20" t="e">
        <f>AM96+AN96</f>
        <v>#REF!</v>
      </c>
      <c r="AT96" s="20" t="e">
        <f>SUM(AQ96,AR96,AS96)</f>
        <v>#REF!</v>
      </c>
      <c r="AU96" s="24"/>
      <c r="AV96" s="24"/>
      <c r="AW96" s="24"/>
      <c r="AX96" s="24"/>
      <c r="AY96" s="24"/>
      <c r="AZ96" s="24"/>
      <c r="BA96" s="25" t="e">
        <f>SUM(AU96:AZ96)-AT96</f>
        <v>#REF!</v>
      </c>
    </row>
    <row r="97" spans="2:53" outlineLevel="2">
      <c r="B97" s="41"/>
      <c r="C97" s="38"/>
      <c r="D97" s="84"/>
      <c r="E97" s="84"/>
      <c r="F97" s="84"/>
      <c r="G97" s="83"/>
      <c r="H97" s="15" t="s">
        <v>50</v>
      </c>
      <c r="I97" s="16"/>
      <c r="J97" s="17"/>
      <c r="K97" s="17"/>
      <c r="L97" s="18" t="str">
        <f>IF(I97&lt;&gt;0,((VLOOKUP(I97,'1. Standard_Cost'!$B$4:$D$9,2)+VLOOKUP(I97,'1. Standard_Cost'!$B$4:$D$9,3))*J97*K97),"0")</f>
        <v>0</v>
      </c>
      <c r="M97" s="18">
        <f>L97*'1. Standard_Cost'!F4</f>
        <v>0</v>
      </c>
      <c r="N97" s="19"/>
      <c r="O97" s="19"/>
      <c r="P97" s="19"/>
      <c r="Q97" s="19"/>
      <c r="R97" s="20">
        <f>+N97*P97*'1. Standard_Cost'!$B$13</f>
        <v>0</v>
      </c>
      <c r="S97" s="20">
        <f>+N97*O97*P97*'1. Standard_Cost'!$C$13</f>
        <v>0</v>
      </c>
      <c r="T97" s="20">
        <f>+N97*P97*Q97*'1. Standard_Cost'!$D$13</f>
        <v>0</v>
      </c>
      <c r="U97" s="20">
        <f>+N97*O97*'1. Standard_Cost'!$E$13</f>
        <v>0</v>
      </c>
      <c r="V97" s="19"/>
      <c r="W97" s="19"/>
      <c r="X97" s="19"/>
      <c r="Y97" s="20">
        <f>+V97*((X97*'1. Standard_Cost'!$B$17)+(W97*X97*'1. Standard_Cost'!$C$17))</f>
        <v>0</v>
      </c>
      <c r="Z97" s="19"/>
      <c r="AA97" s="19"/>
      <c r="AB97" s="20">
        <f>+Z97*'1. Standard_Cost'!$B$21+AA97*'1. Standard_Cost'!$C$21</f>
        <v>0</v>
      </c>
      <c r="AC97" s="21"/>
      <c r="AD97" s="22"/>
      <c r="AE97" s="20">
        <f>SUM(AD97,AC97,AB97,Y97,U97,T97,S97,R97)*'1. Standard_Cost'!B141</f>
        <v>0</v>
      </c>
      <c r="AF97" s="20">
        <f t="shared" ref="AF97:AF99" si="155">SUM(AE97,AD97,AC97,AB97,Y97,U97,T97,S97,R97)</f>
        <v>0</v>
      </c>
      <c r="AG97" s="19"/>
      <c r="AH97" s="19"/>
      <c r="AI97" s="19"/>
      <c r="AJ97" s="23"/>
      <c r="AK97" s="23"/>
      <c r="AL97" s="23"/>
      <c r="AM97" s="20" t="e">
        <f>AG97*'1. Standard_Cost'!B137+'Incremental_Cost Year 1'!#REF!*'1. Standard_Cost'!C137+'Incremental_Cost Year 1'!#REF!*'1. Standard_Cost'!D137+'Incremental_Cost Year 1'!#REF!+'Incremental_Cost Year 1'!#REF!+AK97</f>
        <v>#REF!</v>
      </c>
      <c r="AN97" s="20" t="e">
        <f>AM97*'1. Standard_Cost'!C141</f>
        <v>#REF!</v>
      </c>
      <c r="AO97" s="23"/>
      <c r="AQ97" s="20">
        <f t="shared" ref="AQ97:AQ99" si="156">L97+M97</f>
        <v>0</v>
      </c>
      <c r="AR97" s="20">
        <f t="shared" ref="AR97:AR99" si="157">AF97</f>
        <v>0</v>
      </c>
      <c r="AS97" s="20" t="e">
        <f t="shared" ref="AS97:AS99" si="158">AM97+AN97</f>
        <v>#REF!</v>
      </c>
      <c r="AT97" s="20" t="e">
        <f t="shared" ref="AT97:AT99" si="159">SUM(AQ97,AR97,AS97)</f>
        <v>#REF!</v>
      </c>
      <c r="AU97" s="24"/>
      <c r="AV97" s="24"/>
      <c r="AW97" s="24"/>
      <c r="AX97" s="24"/>
      <c r="AY97" s="24"/>
      <c r="AZ97" s="24"/>
      <c r="BA97" s="25" t="e">
        <f t="shared" ref="BA97:BA99" si="160">SUM(AU97:AZ97)-AT97</f>
        <v>#REF!</v>
      </c>
    </row>
    <row r="98" spans="2:53" outlineLevel="2">
      <c r="B98" s="41"/>
      <c r="C98" s="38"/>
      <c r="D98" s="84"/>
      <c r="E98" s="84"/>
      <c r="F98" s="84"/>
      <c r="G98" s="83"/>
      <c r="H98" s="15" t="s">
        <v>51</v>
      </c>
      <c r="I98" s="16"/>
      <c r="J98" s="17"/>
      <c r="K98" s="17"/>
      <c r="L98" s="18" t="str">
        <f>IF(I98&lt;&gt;0,((VLOOKUP(I98,'1. Standard_Cost'!$B$4:$D$9,2)+VLOOKUP(I98,'1. Standard_Cost'!$B$4:$D$9,3))*J98*K98),"0")</f>
        <v>0</v>
      </c>
      <c r="M98" s="18">
        <f>L98*'1. Standard_Cost'!F4</f>
        <v>0</v>
      </c>
      <c r="N98" s="19"/>
      <c r="O98" s="19"/>
      <c r="P98" s="19"/>
      <c r="Q98" s="19"/>
      <c r="R98" s="20">
        <f>+N98*P98*'1. Standard_Cost'!$B$13</f>
        <v>0</v>
      </c>
      <c r="S98" s="20">
        <f>+N98*O98*P98*'1. Standard_Cost'!$C$13</f>
        <v>0</v>
      </c>
      <c r="T98" s="20">
        <f>+N98*P98*Q98*'1. Standard_Cost'!$D$13</f>
        <v>0</v>
      </c>
      <c r="U98" s="20">
        <f>+N98*O98*'1. Standard_Cost'!$E$13</f>
        <v>0</v>
      </c>
      <c r="V98" s="19"/>
      <c r="W98" s="19"/>
      <c r="X98" s="19"/>
      <c r="Y98" s="20">
        <f>+V98*((X98*'1. Standard_Cost'!$B$17)+(W98*X98*'1. Standard_Cost'!$C$17))</f>
        <v>0</v>
      </c>
      <c r="Z98" s="19"/>
      <c r="AA98" s="19"/>
      <c r="AB98" s="20">
        <f>+Z98*'1. Standard_Cost'!$B$21+AA98*'1. Standard_Cost'!$C$21</f>
        <v>0</v>
      </c>
      <c r="AC98" s="21"/>
      <c r="AD98" s="22"/>
      <c r="AE98" s="20">
        <f>SUM(AD98,AC98,AB98,Y98,U98,T98,S98,R98)*'1. Standard_Cost'!B141</f>
        <v>0</v>
      </c>
      <c r="AF98" s="20">
        <f t="shared" si="155"/>
        <v>0</v>
      </c>
      <c r="AG98" s="19"/>
      <c r="AH98" s="19"/>
      <c r="AI98" s="19"/>
      <c r="AJ98" s="23"/>
      <c r="AK98" s="23"/>
      <c r="AL98" s="23"/>
      <c r="AM98" s="20" t="e">
        <f>AG98*'1. Standard_Cost'!B137+'Incremental_Cost Year 1'!#REF!*'1. Standard_Cost'!C137+'Incremental_Cost Year 1'!#REF!*'1. Standard_Cost'!D137+'Incremental_Cost Year 1'!#REF!+'Incremental_Cost Year 1'!#REF!+AK98</f>
        <v>#REF!</v>
      </c>
      <c r="AN98" s="20" t="e">
        <f>AM98*'1. Standard_Cost'!C141</f>
        <v>#REF!</v>
      </c>
      <c r="AO98" s="23"/>
      <c r="AQ98" s="20">
        <f t="shared" si="156"/>
        <v>0</v>
      </c>
      <c r="AR98" s="20">
        <f t="shared" si="157"/>
        <v>0</v>
      </c>
      <c r="AS98" s="20" t="e">
        <f t="shared" si="158"/>
        <v>#REF!</v>
      </c>
      <c r="AT98" s="20" t="e">
        <f t="shared" si="159"/>
        <v>#REF!</v>
      </c>
      <c r="AU98" s="24"/>
      <c r="AV98" s="24"/>
      <c r="AW98" s="24"/>
      <c r="AX98" s="24"/>
      <c r="AY98" s="24"/>
      <c r="AZ98" s="24"/>
      <c r="BA98" s="25" t="e">
        <f t="shared" si="160"/>
        <v>#REF!</v>
      </c>
    </row>
    <row r="99" spans="2:53" outlineLevel="2">
      <c r="B99" s="41"/>
      <c r="C99" s="38"/>
      <c r="D99" s="84"/>
      <c r="E99" s="84"/>
      <c r="F99" s="84"/>
      <c r="G99" s="83"/>
      <c r="H99" s="26" t="s">
        <v>180</v>
      </c>
      <c r="I99" s="16"/>
      <c r="J99" s="17"/>
      <c r="K99" s="17"/>
      <c r="L99" s="18" t="str">
        <f>IF(I99&lt;&gt;0,((VLOOKUP(I99,'1. Standard_Cost'!$B$4:$D$9,2)+VLOOKUP(I99,'1. Standard_Cost'!$B$4:$D$9,3))*J99*K99),"0")</f>
        <v>0</v>
      </c>
      <c r="M99" s="18">
        <f>L99*'1. Standard_Cost'!F4</f>
        <v>0</v>
      </c>
      <c r="N99" s="19"/>
      <c r="O99" s="19"/>
      <c r="P99" s="19"/>
      <c r="Q99" s="19"/>
      <c r="R99" s="20">
        <f>+N99*P99*'1. Standard_Cost'!$B$13</f>
        <v>0</v>
      </c>
      <c r="S99" s="20">
        <f>+N99*O99*P99*'1. Standard_Cost'!$C$13</f>
        <v>0</v>
      </c>
      <c r="T99" s="20">
        <f>+N99*P99*Q99*'1. Standard_Cost'!$D$13</f>
        <v>0</v>
      </c>
      <c r="U99" s="20">
        <f>+N99*O99*'1. Standard_Cost'!$E$13</f>
        <v>0</v>
      </c>
      <c r="V99" s="19"/>
      <c r="W99" s="19"/>
      <c r="X99" s="19"/>
      <c r="Y99" s="20">
        <f>+V99*((X99*'1. Standard_Cost'!$B$17)+(W99*X99*'1. Standard_Cost'!$C$17))</f>
        <v>0</v>
      </c>
      <c r="Z99" s="19"/>
      <c r="AA99" s="19"/>
      <c r="AB99" s="20">
        <f>+Z99*'1. Standard_Cost'!$B$21+AA99*'1. Standard_Cost'!$C$21</f>
        <v>0</v>
      </c>
      <c r="AC99" s="21"/>
      <c r="AD99" s="22"/>
      <c r="AE99" s="20">
        <f>SUM(AD99,AC99,AB99,Y99,U99,T99,S99,R99)*'1. Standard_Cost'!B141</f>
        <v>0</v>
      </c>
      <c r="AF99" s="20">
        <f t="shared" si="155"/>
        <v>0</v>
      </c>
      <c r="AG99" s="19"/>
      <c r="AH99" s="19"/>
      <c r="AI99" s="19"/>
      <c r="AJ99" s="23"/>
      <c r="AK99" s="23"/>
      <c r="AL99" s="23"/>
      <c r="AM99" s="20" t="e">
        <f>AG99*'1. Standard_Cost'!B137+'Incremental_Cost Year 1'!#REF!*'1. Standard_Cost'!C137+'Incremental_Cost Year 1'!#REF!*'1. Standard_Cost'!D137+'Incremental_Cost Year 1'!#REF!+'Incremental_Cost Year 1'!#REF!+AK99</f>
        <v>#REF!</v>
      </c>
      <c r="AN99" s="20" t="e">
        <f>AM99*'1. Standard_Cost'!C141</f>
        <v>#REF!</v>
      </c>
      <c r="AO99" s="23"/>
      <c r="AQ99" s="20">
        <f t="shared" si="156"/>
        <v>0</v>
      </c>
      <c r="AR99" s="20">
        <f t="shared" si="157"/>
        <v>0</v>
      </c>
      <c r="AS99" s="20" t="e">
        <f t="shared" si="158"/>
        <v>#REF!</v>
      </c>
      <c r="AT99" s="20" t="e">
        <f t="shared" si="159"/>
        <v>#REF!</v>
      </c>
      <c r="AU99" s="24"/>
      <c r="AV99" s="24"/>
      <c r="AW99" s="24"/>
      <c r="AX99" s="24"/>
      <c r="AY99" s="24"/>
      <c r="AZ99" s="24"/>
      <c r="BA99" s="25" t="e">
        <f t="shared" si="160"/>
        <v>#REF!</v>
      </c>
    </row>
    <row r="100" spans="2:53" ht="82.8" outlineLevel="1">
      <c r="B100" s="41"/>
      <c r="C100" s="38"/>
      <c r="D100" s="86" t="s">
        <v>48</v>
      </c>
      <c r="E100" s="86" t="s">
        <v>214</v>
      </c>
      <c r="F100" s="88" t="s">
        <v>153</v>
      </c>
      <c r="G100" s="89" t="s">
        <v>154</v>
      </c>
      <c r="H100" s="31" t="s">
        <v>249</v>
      </c>
      <c r="I100" s="28"/>
      <c r="J100" s="28"/>
      <c r="K100" s="28"/>
      <c r="L100" s="29">
        <f>SUM(L96:L99)</f>
        <v>0</v>
      </c>
      <c r="M100" s="29">
        <f>SUM(M96:M99)</f>
        <v>0</v>
      </c>
      <c r="N100" s="28"/>
      <c r="O100" s="28"/>
      <c r="P100" s="28"/>
      <c r="Q100" s="28"/>
      <c r="R100" s="30">
        <f>SUM(R96:R99)</f>
        <v>0</v>
      </c>
      <c r="S100" s="30">
        <f>SUM(S96:S99)</f>
        <v>0</v>
      </c>
      <c r="T100" s="30">
        <f>SUM(T96:T99)</f>
        <v>0</v>
      </c>
      <c r="U100" s="30">
        <f>SUM(U96:U99)</f>
        <v>0</v>
      </c>
      <c r="V100" s="28"/>
      <c r="W100" s="28"/>
      <c r="X100" s="28"/>
      <c r="Y100" s="29">
        <f>SUM(Y96:Y99)</f>
        <v>0</v>
      </c>
      <c r="Z100" s="28"/>
      <c r="AA100" s="28"/>
      <c r="AB100" s="29">
        <f>SUM(AB96:AB99)</f>
        <v>0</v>
      </c>
      <c r="AC100" s="29">
        <f>SUM(AC96:AC99)</f>
        <v>0</v>
      </c>
      <c r="AD100" s="29">
        <f>SUM(AD96:AD99)</f>
        <v>0</v>
      </c>
      <c r="AE100" s="29">
        <f>SUM(AE96:AE99)</f>
        <v>0</v>
      </c>
      <c r="AF100" s="29">
        <f>SUM(AF96:AF99)</f>
        <v>0</v>
      </c>
      <c r="AG100" s="28"/>
      <c r="AH100" s="28"/>
      <c r="AI100" s="28"/>
      <c r="AJ100" s="30">
        <f>SUM(AJ96:AJ99)</f>
        <v>0</v>
      </c>
      <c r="AK100" s="30">
        <f>SUM(AK96:AK99)</f>
        <v>0</v>
      </c>
      <c r="AL100" s="30">
        <f>SUM(AL96:AL99)</f>
        <v>0</v>
      </c>
      <c r="AM100" s="29" t="e">
        <f>SUM(AM96:AM99)</f>
        <v>#REF!</v>
      </c>
      <c r="AN100" s="29" t="e">
        <f>SUM(AN96:AN99)</f>
        <v>#REF!</v>
      </c>
      <c r="AO100" s="31"/>
      <c r="AP100" s="32"/>
      <c r="AQ100" s="78">
        <f t="shared" ref="AQ100:BA100" si="161">SUM(AQ96:AQ99)</f>
        <v>0</v>
      </c>
      <c r="AR100" s="78">
        <f t="shared" si="161"/>
        <v>0</v>
      </c>
      <c r="AS100" s="78" t="e">
        <f t="shared" si="161"/>
        <v>#REF!</v>
      </c>
      <c r="AT100" s="78" t="e">
        <f t="shared" si="161"/>
        <v>#REF!</v>
      </c>
      <c r="AU100" s="78">
        <f t="shared" si="161"/>
        <v>0</v>
      </c>
      <c r="AV100" s="78">
        <f t="shared" si="161"/>
        <v>0</v>
      </c>
      <c r="AW100" s="78">
        <f t="shared" si="161"/>
        <v>0</v>
      </c>
      <c r="AX100" s="78">
        <f t="shared" si="161"/>
        <v>0</v>
      </c>
      <c r="AY100" s="78">
        <f t="shared" si="161"/>
        <v>0</v>
      </c>
      <c r="AZ100" s="78">
        <f t="shared" si="161"/>
        <v>0</v>
      </c>
      <c r="BA100" s="78" t="e">
        <f t="shared" si="161"/>
        <v>#REF!</v>
      </c>
    </row>
    <row r="101" spans="2:53" outlineLevel="2">
      <c r="B101" s="41"/>
      <c r="C101" s="38"/>
      <c r="D101" s="85"/>
      <c r="E101" s="85"/>
      <c r="F101" s="87"/>
      <c r="G101" s="82"/>
      <c r="H101" s="15" t="s">
        <v>49</v>
      </c>
      <c r="I101" s="16"/>
      <c r="J101" s="17"/>
      <c r="K101" s="17"/>
      <c r="L101" s="18" t="str">
        <f>IF(I101&lt;&gt;0,((VLOOKUP(I101,'1. Standard_Cost'!$B$4:$D$9,2)+VLOOKUP(I101,'1. Standard_Cost'!$B$4:$D$9,3))*J101*K101),"0")</f>
        <v>0</v>
      </c>
      <c r="M101" s="18">
        <f>L101*0.167</f>
        <v>0</v>
      </c>
      <c r="N101" s="19"/>
      <c r="O101" s="19"/>
      <c r="P101" s="19"/>
      <c r="Q101" s="19"/>
      <c r="R101" s="20">
        <f>+N101*P101*'1. Standard_Cost'!$B$13</f>
        <v>0</v>
      </c>
      <c r="S101" s="20">
        <f>+N101*O101*P101*'1. Standard_Cost'!$C$13</f>
        <v>0</v>
      </c>
      <c r="T101" s="20">
        <f>+N101*P101*Q101*'1. Standard_Cost'!$D$13</f>
        <v>0</v>
      </c>
      <c r="U101" s="20">
        <f>+N101*O101*'1. Standard_Cost'!$E$13</f>
        <v>0</v>
      </c>
      <c r="V101" s="19"/>
      <c r="W101" s="19"/>
      <c r="X101" s="19"/>
      <c r="Y101" s="20">
        <f>+V101*((X101*'1. Standard_Cost'!$B$17)+(W101*X101*'1. Standard_Cost'!$C$17))</f>
        <v>0</v>
      </c>
      <c r="Z101" s="19"/>
      <c r="AA101" s="19"/>
      <c r="AB101" s="20">
        <f>+Z101*'1. Standard_Cost'!$B$21+AA101*'1. Standard_Cost'!$C$21</f>
        <v>0</v>
      </c>
      <c r="AC101" s="21"/>
      <c r="AD101" s="22"/>
      <c r="AE101" s="20">
        <f>SUM(AD101,AC101,AB101,Y101,U101,T101,S101,R101)*'1. Standard_Cost'!B141</f>
        <v>0</v>
      </c>
      <c r="AF101" s="20">
        <f t="shared" ref="AF101:AF104" si="162">SUM(AE101,AD101,AC101,AB101,Y101,U101,T101,S101,R101)</f>
        <v>0</v>
      </c>
      <c r="AG101" s="19"/>
      <c r="AH101" s="19"/>
      <c r="AI101" s="19"/>
      <c r="AJ101" s="23"/>
      <c r="AK101" s="23"/>
      <c r="AL101" s="23"/>
      <c r="AM101" s="20" t="e">
        <f>AG101*'1. Standard_Cost'!B137+'Incremental_Cost Year 1'!#REF!*'1. Standard_Cost'!C137+'Incremental_Cost Year 1'!#REF!*'1. Standard_Cost'!D137+'Incremental_Cost Year 1'!#REF!+'Incremental_Cost Year 1'!#REF!+AK101</f>
        <v>#REF!</v>
      </c>
      <c r="AN101" s="20" t="e">
        <f>AM101*'1. Standard_Cost'!C141</f>
        <v>#REF!</v>
      </c>
      <c r="AO101" s="23"/>
      <c r="AQ101" s="20">
        <f t="shared" ref="AQ101:AQ104" si="163">L101+M101</f>
        <v>0</v>
      </c>
      <c r="AR101" s="20">
        <f t="shared" ref="AR101:AR104" si="164">AF101</f>
        <v>0</v>
      </c>
      <c r="AS101" s="20" t="e">
        <f t="shared" ref="AS101:AS104" si="165">AM101+AN101</f>
        <v>#REF!</v>
      </c>
      <c r="AT101" s="20" t="e">
        <f>SUM(AQ101,AR101,AS101)</f>
        <v>#REF!</v>
      </c>
      <c r="AU101" s="24"/>
      <c r="AV101" s="24"/>
      <c r="AW101" s="24"/>
      <c r="AX101" s="24"/>
      <c r="AY101" s="24"/>
      <c r="AZ101" s="24"/>
      <c r="BA101" s="25" t="e">
        <f t="shared" ref="BA101:BA104" si="166">SUM(AU101:AZ101)-AT101</f>
        <v>#REF!</v>
      </c>
    </row>
    <row r="102" spans="2:53" outlineLevel="2">
      <c r="B102" s="41"/>
      <c r="C102" s="38"/>
      <c r="D102" s="84"/>
      <c r="E102" s="84"/>
      <c r="F102" s="84"/>
      <c r="G102" s="83"/>
      <c r="H102" s="15" t="s">
        <v>50</v>
      </c>
      <c r="I102" s="16"/>
      <c r="J102" s="17"/>
      <c r="K102" s="17"/>
      <c r="L102" s="18" t="str">
        <f>IF(I102&lt;&gt;0,((VLOOKUP(I102,'1. Standard_Cost'!$B$4:$D$9,2)+VLOOKUP(I102,'1. Standard_Cost'!$B$4:$D$9,3))*J102*K102),"0")</f>
        <v>0</v>
      </c>
      <c r="M102" s="18">
        <f t="shared" ref="M102:M104" si="167">L102*0.167</f>
        <v>0</v>
      </c>
      <c r="N102" s="19"/>
      <c r="O102" s="19"/>
      <c r="P102" s="19"/>
      <c r="Q102" s="19"/>
      <c r="R102" s="20">
        <f>+N102*P102*'1. Standard_Cost'!$B$13</f>
        <v>0</v>
      </c>
      <c r="S102" s="20">
        <f>+N102*O102*P102*'1. Standard_Cost'!$C$13</f>
        <v>0</v>
      </c>
      <c r="T102" s="20">
        <f>+N102*P102*Q102*'1. Standard_Cost'!$D$13</f>
        <v>0</v>
      </c>
      <c r="U102" s="20">
        <f>+N102*O102*'1. Standard_Cost'!$E$13</f>
        <v>0</v>
      </c>
      <c r="V102" s="19"/>
      <c r="W102" s="19"/>
      <c r="X102" s="19"/>
      <c r="Y102" s="20">
        <f>+V102*((X102*'1. Standard_Cost'!$B$17)+(W102*X102*'1. Standard_Cost'!$C$17))</f>
        <v>0</v>
      </c>
      <c r="Z102" s="19"/>
      <c r="AA102" s="19"/>
      <c r="AB102" s="20">
        <f>+Z102*'1. Standard_Cost'!$B$21+AA102*'1. Standard_Cost'!$C$21</f>
        <v>0</v>
      </c>
      <c r="AC102" s="21"/>
      <c r="AD102" s="22"/>
      <c r="AE102" s="20">
        <f>SUM(AD102,AC102,AB102,Y102,U102,T102,S102,R102)*'1. Standard_Cost'!B141</f>
        <v>0</v>
      </c>
      <c r="AF102" s="20">
        <f t="shared" si="162"/>
        <v>0</v>
      </c>
      <c r="AG102" s="19"/>
      <c r="AH102" s="19"/>
      <c r="AI102" s="19"/>
      <c r="AJ102" s="23"/>
      <c r="AK102" s="23"/>
      <c r="AL102" s="23"/>
      <c r="AM102" s="20" t="e">
        <f>AG102*'1. Standard_Cost'!B137+'Incremental_Cost Year 1'!#REF!*'1. Standard_Cost'!C137+'Incremental_Cost Year 1'!#REF!*'1. Standard_Cost'!D137+'Incremental_Cost Year 1'!#REF!+'Incremental_Cost Year 1'!#REF!+AK102</f>
        <v>#REF!</v>
      </c>
      <c r="AN102" s="20" t="e">
        <f>AM102*'1. Standard_Cost'!C141</f>
        <v>#REF!</v>
      </c>
      <c r="AO102" s="23"/>
      <c r="AQ102" s="20">
        <f t="shared" si="163"/>
        <v>0</v>
      </c>
      <c r="AR102" s="20">
        <f t="shared" si="164"/>
        <v>0</v>
      </c>
      <c r="AS102" s="20" t="e">
        <f t="shared" si="165"/>
        <v>#REF!</v>
      </c>
      <c r="AT102" s="20" t="e">
        <f t="shared" ref="AT102:AT104" si="168">SUM(AQ102,AR102,AS102)</f>
        <v>#REF!</v>
      </c>
      <c r="AU102" s="24"/>
      <c r="AV102" s="24">
        <v>0</v>
      </c>
      <c r="AW102" s="24"/>
      <c r="AX102" s="24"/>
      <c r="AY102" s="24"/>
      <c r="AZ102" s="24"/>
      <c r="BA102" s="25" t="e">
        <f t="shared" si="166"/>
        <v>#REF!</v>
      </c>
    </row>
    <row r="103" spans="2:53" outlineLevel="2">
      <c r="B103" s="41"/>
      <c r="C103" s="38"/>
      <c r="D103" s="84"/>
      <c r="E103" s="84"/>
      <c r="F103" s="84"/>
      <c r="G103" s="83"/>
      <c r="H103" s="15" t="s">
        <v>51</v>
      </c>
      <c r="I103" s="16"/>
      <c r="J103" s="17"/>
      <c r="K103" s="17"/>
      <c r="L103" s="18" t="str">
        <f>IF(I103&lt;&gt;0,((VLOOKUP(I103,'1. Standard_Cost'!$B$4:$D$9,2)+VLOOKUP(I103,'1. Standard_Cost'!$B$4:$D$9,3))*J103*K103),"0")</f>
        <v>0</v>
      </c>
      <c r="M103" s="18">
        <f t="shared" si="167"/>
        <v>0</v>
      </c>
      <c r="N103" s="19"/>
      <c r="O103" s="19"/>
      <c r="P103" s="19"/>
      <c r="Q103" s="19"/>
      <c r="R103" s="20">
        <f>+N103*P103*'1. Standard_Cost'!$B$13</f>
        <v>0</v>
      </c>
      <c r="S103" s="20">
        <f>+N103*O103*P103*'1. Standard_Cost'!$C$13</f>
        <v>0</v>
      </c>
      <c r="T103" s="20">
        <f>+N103*P103*Q103*'1. Standard_Cost'!$D$13</f>
        <v>0</v>
      </c>
      <c r="U103" s="20">
        <f>+N103*O103*'1. Standard_Cost'!$E$13</f>
        <v>0</v>
      </c>
      <c r="V103" s="19"/>
      <c r="W103" s="19"/>
      <c r="X103" s="19"/>
      <c r="Y103" s="20">
        <f>+V103*((X103*'1. Standard_Cost'!$B$17)+(W103*X103*'1. Standard_Cost'!$C$17))</f>
        <v>0</v>
      </c>
      <c r="Z103" s="19"/>
      <c r="AA103" s="19"/>
      <c r="AB103" s="20">
        <f>+Z103*'1. Standard_Cost'!$B$21+AA103*'1. Standard_Cost'!$C$21</f>
        <v>0</v>
      </c>
      <c r="AC103" s="21"/>
      <c r="AD103" s="22"/>
      <c r="AE103" s="20">
        <f>SUM(AD103,AC103,AB103,Y103,U103,T103,S103,R103)*'1. Standard_Cost'!B141</f>
        <v>0</v>
      </c>
      <c r="AF103" s="20">
        <f t="shared" si="162"/>
        <v>0</v>
      </c>
      <c r="AG103" s="19"/>
      <c r="AH103" s="19"/>
      <c r="AI103" s="19"/>
      <c r="AJ103" s="23"/>
      <c r="AK103" s="23"/>
      <c r="AL103" s="23"/>
      <c r="AM103" s="20" t="e">
        <f>AG103*'1. Standard_Cost'!B137+'Incremental_Cost Year 1'!#REF!*'1. Standard_Cost'!C137+'Incremental_Cost Year 1'!#REF!*'1. Standard_Cost'!D137+'Incremental_Cost Year 1'!#REF!+'Incremental_Cost Year 1'!#REF!+AK103</f>
        <v>#REF!</v>
      </c>
      <c r="AN103" s="20" t="e">
        <f>AM103*'1. Standard_Cost'!C141</f>
        <v>#REF!</v>
      </c>
      <c r="AO103" s="23"/>
      <c r="AQ103" s="20">
        <f t="shared" si="163"/>
        <v>0</v>
      </c>
      <c r="AR103" s="20">
        <f t="shared" si="164"/>
        <v>0</v>
      </c>
      <c r="AS103" s="20" t="e">
        <f t="shared" si="165"/>
        <v>#REF!</v>
      </c>
      <c r="AT103" s="20" t="e">
        <f t="shared" si="168"/>
        <v>#REF!</v>
      </c>
      <c r="AU103" s="24"/>
      <c r="AV103" s="24"/>
      <c r="AW103" s="24"/>
      <c r="AX103" s="24"/>
      <c r="AY103" s="24"/>
      <c r="AZ103" s="24"/>
      <c r="BA103" s="25" t="e">
        <f t="shared" si="166"/>
        <v>#REF!</v>
      </c>
    </row>
    <row r="104" spans="2:53" outlineLevel="2">
      <c r="B104" s="41"/>
      <c r="C104" s="38"/>
      <c r="D104" s="84"/>
      <c r="E104" s="84"/>
      <c r="F104" s="84"/>
      <c r="G104" s="83"/>
      <c r="H104" s="26" t="s">
        <v>180</v>
      </c>
      <c r="I104" s="16"/>
      <c r="J104" s="17"/>
      <c r="K104" s="17"/>
      <c r="L104" s="18" t="str">
        <f>IF(I104&lt;&gt;0,((VLOOKUP(I104,'1. Standard_Cost'!$B$4:$D$9,2)+VLOOKUP(I104,'1. Standard_Cost'!$B$4:$D$9,3))*J104*K104),"0")</f>
        <v>0</v>
      </c>
      <c r="M104" s="18">
        <f t="shared" si="167"/>
        <v>0</v>
      </c>
      <c r="N104" s="19"/>
      <c r="O104" s="19"/>
      <c r="P104" s="19"/>
      <c r="Q104" s="19"/>
      <c r="R104" s="20">
        <f>+N104*P104*'1. Standard_Cost'!$B$13</f>
        <v>0</v>
      </c>
      <c r="S104" s="20">
        <f>+N104*O104*P104*'1. Standard_Cost'!$C$13</f>
        <v>0</v>
      </c>
      <c r="T104" s="20">
        <f>+N104*P104*Q104*'1. Standard_Cost'!$D$13</f>
        <v>0</v>
      </c>
      <c r="U104" s="20">
        <f>+N104*O104*'1. Standard_Cost'!$E$13</f>
        <v>0</v>
      </c>
      <c r="V104" s="19"/>
      <c r="W104" s="19"/>
      <c r="X104" s="19"/>
      <c r="Y104" s="20">
        <f>+V104*((X104*'1. Standard_Cost'!$B$17)+(W104*X104*'1. Standard_Cost'!$C$17))</f>
        <v>0</v>
      </c>
      <c r="Z104" s="19"/>
      <c r="AA104" s="19"/>
      <c r="AB104" s="20">
        <f>+Z104*'1. Standard_Cost'!$B$21+AA104*'1. Standard_Cost'!$C$21</f>
        <v>0</v>
      </c>
      <c r="AC104" s="21"/>
      <c r="AD104" s="22"/>
      <c r="AE104" s="20">
        <f>SUM(AD104,AC104,AB104,Y104,U104,T104,S104,R104)*'1. Standard_Cost'!B141</f>
        <v>0</v>
      </c>
      <c r="AF104" s="20">
        <f t="shared" si="162"/>
        <v>0</v>
      </c>
      <c r="AG104" s="19"/>
      <c r="AH104" s="19"/>
      <c r="AI104" s="19"/>
      <c r="AJ104" s="23"/>
      <c r="AK104" s="23"/>
      <c r="AL104" s="23"/>
      <c r="AM104" s="20" t="e">
        <f>AG104*'1. Standard_Cost'!B137+'Incremental_Cost Year 1'!#REF!*'1. Standard_Cost'!C137+'Incremental_Cost Year 1'!#REF!*'1. Standard_Cost'!D137+'Incremental_Cost Year 1'!#REF!+'Incremental_Cost Year 1'!#REF!+AK104</f>
        <v>#REF!</v>
      </c>
      <c r="AN104" s="20" t="e">
        <f>AM104*'1. Standard_Cost'!C141</f>
        <v>#REF!</v>
      </c>
      <c r="AO104" s="23"/>
      <c r="AQ104" s="20">
        <f t="shared" si="163"/>
        <v>0</v>
      </c>
      <c r="AR104" s="20">
        <f t="shared" si="164"/>
        <v>0</v>
      </c>
      <c r="AS104" s="20" t="e">
        <f t="shared" si="165"/>
        <v>#REF!</v>
      </c>
      <c r="AT104" s="20" t="e">
        <f t="shared" si="168"/>
        <v>#REF!</v>
      </c>
      <c r="AU104" s="24"/>
      <c r="AV104" s="24"/>
      <c r="AW104" s="24"/>
      <c r="AX104" s="24"/>
      <c r="AY104" s="24"/>
      <c r="AZ104" s="24"/>
      <c r="BA104" s="25" t="e">
        <f t="shared" si="166"/>
        <v>#REF!</v>
      </c>
    </row>
    <row r="105" spans="2:53" ht="27.6" outlineLevel="1">
      <c r="B105" s="41"/>
      <c r="C105" s="38"/>
      <c r="D105" s="86" t="s">
        <v>48</v>
      </c>
      <c r="E105" s="86" t="s">
        <v>215</v>
      </c>
      <c r="F105" s="88" t="s">
        <v>153</v>
      </c>
      <c r="G105" s="89" t="s">
        <v>154</v>
      </c>
      <c r="H105" s="27" t="s">
        <v>248</v>
      </c>
      <c r="I105" s="28"/>
      <c r="J105" s="28"/>
      <c r="K105" s="28"/>
      <c r="L105" s="29">
        <f>SUM(L101:L104)</f>
        <v>0</v>
      </c>
      <c r="M105" s="29">
        <f t="shared" ref="M105" si="169">SUM(M101:M104)</f>
        <v>0</v>
      </c>
      <c r="N105" s="28"/>
      <c r="O105" s="28"/>
      <c r="P105" s="28"/>
      <c r="Q105" s="28"/>
      <c r="R105" s="30">
        <f>SUM(R101:R104)</f>
        <v>0</v>
      </c>
      <c r="S105" s="30">
        <f>SUM(S101:S104)</f>
        <v>0</v>
      </c>
      <c r="T105" s="30">
        <f>SUM(T101:T104)</f>
        <v>0</v>
      </c>
      <c r="U105" s="30">
        <f>SUM(U101:U104)</f>
        <v>0</v>
      </c>
      <c r="V105" s="28"/>
      <c r="W105" s="28"/>
      <c r="X105" s="28"/>
      <c r="Y105" s="29">
        <f>SUM(Y101:Y104)</f>
        <v>0</v>
      </c>
      <c r="Z105" s="28"/>
      <c r="AA105" s="28"/>
      <c r="AB105" s="29">
        <f t="shared" ref="AB105:AF105" si="170">SUM(AB101:AB104)</f>
        <v>0</v>
      </c>
      <c r="AC105" s="29">
        <f t="shared" si="170"/>
        <v>0</v>
      </c>
      <c r="AD105" s="29">
        <f t="shared" si="170"/>
        <v>0</v>
      </c>
      <c r="AE105" s="29">
        <f t="shared" si="170"/>
        <v>0</v>
      </c>
      <c r="AF105" s="29">
        <f t="shared" si="170"/>
        <v>0</v>
      </c>
      <c r="AG105" s="28"/>
      <c r="AH105" s="28"/>
      <c r="AI105" s="28"/>
      <c r="AJ105" s="30">
        <f>SUM(AJ101:AJ104)</f>
        <v>0</v>
      </c>
      <c r="AK105" s="30">
        <f t="shared" ref="AK105:AL105" si="171">SUM(AK101:AK104)</f>
        <v>0</v>
      </c>
      <c r="AL105" s="30">
        <f t="shared" si="171"/>
        <v>0</v>
      </c>
      <c r="AM105" s="29" t="e">
        <f>SUM(AM101:AM104)</f>
        <v>#REF!</v>
      </c>
      <c r="AN105" s="29" t="e">
        <f>SUM(AN101:AN104)</f>
        <v>#REF!</v>
      </c>
      <c r="AO105" s="31"/>
      <c r="AP105" s="32"/>
      <c r="AQ105" s="78">
        <f t="shared" ref="AQ105:BA105" si="172">SUM(AQ101:AQ104)</f>
        <v>0</v>
      </c>
      <c r="AR105" s="78">
        <f t="shared" si="172"/>
        <v>0</v>
      </c>
      <c r="AS105" s="78" t="e">
        <f t="shared" si="172"/>
        <v>#REF!</v>
      </c>
      <c r="AT105" s="78" t="e">
        <f t="shared" si="172"/>
        <v>#REF!</v>
      </c>
      <c r="AU105" s="78">
        <f t="shared" si="172"/>
        <v>0</v>
      </c>
      <c r="AV105" s="78">
        <f t="shared" si="172"/>
        <v>0</v>
      </c>
      <c r="AW105" s="78">
        <f t="shared" si="172"/>
        <v>0</v>
      </c>
      <c r="AX105" s="78">
        <f t="shared" si="172"/>
        <v>0</v>
      </c>
      <c r="AY105" s="78">
        <f t="shared" si="172"/>
        <v>0</v>
      </c>
      <c r="AZ105" s="78">
        <f t="shared" si="172"/>
        <v>0</v>
      </c>
      <c r="BA105" s="78" t="e">
        <f t="shared" si="172"/>
        <v>#REF!</v>
      </c>
    </row>
    <row r="106" spans="2:53" outlineLevel="2">
      <c r="B106" s="41"/>
      <c r="C106" s="38"/>
      <c r="D106" s="85"/>
      <c r="E106" s="85"/>
      <c r="F106" s="87"/>
      <c r="G106" s="82"/>
      <c r="H106" s="15" t="s">
        <v>49</v>
      </c>
      <c r="I106" s="16"/>
      <c r="J106" s="17"/>
      <c r="K106" s="17"/>
      <c r="L106" s="18" t="str">
        <f>IF(I106&lt;&gt;0,((VLOOKUP(I106,'1. Standard_Cost'!$B$4:$D$9,2)+VLOOKUP(I106,'1. Standard_Cost'!$B$4:$D$9,3))*J106*K106),"0")</f>
        <v>0</v>
      </c>
      <c r="M106" s="18">
        <f t="shared" ref="M106:M109" si="173">L106*0.167</f>
        <v>0</v>
      </c>
      <c r="N106" s="19"/>
      <c r="O106" s="19"/>
      <c r="P106" s="19"/>
      <c r="Q106" s="19"/>
      <c r="R106" s="20">
        <f>+N106*P106*'1. Standard_Cost'!$B$13</f>
        <v>0</v>
      </c>
      <c r="S106" s="20">
        <f>+N106*O106*P106*'1. Standard_Cost'!$C$13</f>
        <v>0</v>
      </c>
      <c r="T106" s="20">
        <f>+N106*P106*Q106*'1. Standard_Cost'!$D$13</f>
        <v>0</v>
      </c>
      <c r="U106" s="20">
        <f>+N106*O106*'1. Standard_Cost'!$E$13</f>
        <v>0</v>
      </c>
      <c r="V106" s="19"/>
      <c r="W106" s="19"/>
      <c r="X106" s="19"/>
      <c r="Y106" s="20">
        <f>+V106*((X106*'1. Standard_Cost'!$B$17)+(W106*X106*'1. Standard_Cost'!$C$17))</f>
        <v>0</v>
      </c>
      <c r="Z106" s="19"/>
      <c r="AA106" s="19"/>
      <c r="AB106" s="20">
        <f>+Z106*'1. Standard_Cost'!$B$21+AA106*'1. Standard_Cost'!$C$21</f>
        <v>0</v>
      </c>
      <c r="AC106" s="21"/>
      <c r="AD106" s="22"/>
      <c r="AE106" s="20">
        <f>SUM(AD106,AC106,AB106,Y106,U106,T106,S106,R106)*'1. Standard_Cost'!B141</f>
        <v>0</v>
      </c>
      <c r="AF106" s="20">
        <f>SUM(AD106,AE106)</f>
        <v>0</v>
      </c>
      <c r="AG106" s="19"/>
      <c r="AH106" s="19"/>
      <c r="AI106" s="19"/>
      <c r="AJ106" s="23"/>
      <c r="AK106" s="23"/>
      <c r="AL106" s="23"/>
      <c r="AM106" s="20" t="e">
        <f>AG106*'1. Standard_Cost'!B137+'Incremental_Cost Year 1'!#REF!*'1. Standard_Cost'!C137+'Incremental_Cost Year 1'!#REF!*'1. Standard_Cost'!D137+'Incremental_Cost Year 1'!#REF!+'Incremental_Cost Year 1'!#REF!+AK106</f>
        <v>#REF!</v>
      </c>
      <c r="AN106" s="20" t="e">
        <f>AM106*'1. Standard_Cost'!C141</f>
        <v>#REF!</v>
      </c>
      <c r="AO106" s="23"/>
      <c r="AQ106" s="20">
        <f t="shared" ref="AQ106:AQ109" si="174">L106+M106</f>
        <v>0</v>
      </c>
      <c r="AR106" s="20">
        <f t="shared" ref="AR106:AR109" si="175">AF106</f>
        <v>0</v>
      </c>
      <c r="AS106" s="20" t="e">
        <f t="shared" ref="AS106:AS109" si="176">AM106+AN106</f>
        <v>#REF!</v>
      </c>
      <c r="AT106" s="20" t="e">
        <f>SUM(AQ106,AR106,AS106)</f>
        <v>#REF!</v>
      </c>
      <c r="AU106" s="24"/>
      <c r="AV106" s="24"/>
      <c r="AW106" s="24"/>
      <c r="AX106" s="24"/>
      <c r="AY106" s="24"/>
      <c r="AZ106" s="24"/>
      <c r="BA106" s="25" t="e">
        <f t="shared" ref="BA106:BA109" si="177">SUM(AU106:AZ106)-AT106</f>
        <v>#REF!</v>
      </c>
    </row>
    <row r="107" spans="2:53" outlineLevel="2">
      <c r="B107" s="41"/>
      <c r="C107" s="38"/>
      <c r="D107" s="84"/>
      <c r="E107" s="84"/>
      <c r="F107" s="84"/>
      <c r="G107" s="83"/>
      <c r="H107" s="15" t="s">
        <v>50</v>
      </c>
      <c r="I107" s="16"/>
      <c r="J107" s="17"/>
      <c r="K107" s="17"/>
      <c r="L107" s="18" t="str">
        <f>IF(I107&lt;&gt;0,((VLOOKUP(I107,'1. Standard_Cost'!$B$4:$D$9,2)+VLOOKUP(I107,'1. Standard_Cost'!$B$4:$D$9,3))*J107*K107),"0")</f>
        <v>0</v>
      </c>
      <c r="M107" s="18">
        <f t="shared" si="173"/>
        <v>0</v>
      </c>
      <c r="N107" s="19"/>
      <c r="O107" s="19"/>
      <c r="P107" s="19"/>
      <c r="Q107" s="19"/>
      <c r="R107" s="20">
        <f>+N107*P107*'1. Standard_Cost'!$B$13</f>
        <v>0</v>
      </c>
      <c r="S107" s="20">
        <f>+N107*O107*P107*'1. Standard_Cost'!$C$13</f>
        <v>0</v>
      </c>
      <c r="T107" s="20">
        <f>+N107*P107*Q107*'1. Standard_Cost'!$D$13</f>
        <v>0</v>
      </c>
      <c r="U107" s="20">
        <f>+N107*O107*'1. Standard_Cost'!$E$13</f>
        <v>0</v>
      </c>
      <c r="V107" s="19"/>
      <c r="W107" s="19"/>
      <c r="X107" s="19"/>
      <c r="Y107" s="20">
        <f>+V107*((X107*'1. Standard_Cost'!$B$17)+(W107*X107*'1. Standard_Cost'!$C$17))</f>
        <v>0</v>
      </c>
      <c r="Z107" s="19"/>
      <c r="AA107" s="19"/>
      <c r="AB107" s="20">
        <f>+Z107*'1. Standard_Cost'!$B$21+AA107*'1. Standard_Cost'!$C$21</f>
        <v>0</v>
      </c>
      <c r="AC107" s="21"/>
      <c r="AD107" s="22"/>
      <c r="AE107" s="20">
        <f>SUM(AD107,AC107,AB107,Y107,U107,T107,S107,R107)*'1. Standard_Cost'!B141</f>
        <v>0</v>
      </c>
      <c r="AF107" s="20">
        <f t="shared" ref="AF107:AF109" si="178">SUM(AD107,AE107)</f>
        <v>0</v>
      </c>
      <c r="AG107" s="19"/>
      <c r="AH107" s="19"/>
      <c r="AI107" s="19"/>
      <c r="AJ107" s="23"/>
      <c r="AK107" s="23"/>
      <c r="AL107" s="23"/>
      <c r="AM107" s="20" t="e">
        <f>AG107*'1. Standard_Cost'!B137+'Incremental_Cost Year 1'!#REF!*'1. Standard_Cost'!C137+'Incremental_Cost Year 1'!#REF!*'1. Standard_Cost'!D137+'Incremental_Cost Year 1'!#REF!+'Incremental_Cost Year 1'!#REF!+AK107</f>
        <v>#REF!</v>
      </c>
      <c r="AN107" s="20" t="e">
        <f>AM107*'1. Standard_Cost'!C141</f>
        <v>#REF!</v>
      </c>
      <c r="AO107" s="23"/>
      <c r="AQ107" s="20">
        <f t="shared" si="174"/>
        <v>0</v>
      </c>
      <c r="AR107" s="20">
        <f t="shared" si="175"/>
        <v>0</v>
      </c>
      <c r="AS107" s="20" t="e">
        <f t="shared" si="176"/>
        <v>#REF!</v>
      </c>
      <c r="AT107" s="20" t="e">
        <f t="shared" ref="AT107:AT109" si="179">SUM(AQ107,AR107,AS107)</f>
        <v>#REF!</v>
      </c>
      <c r="AU107" s="24"/>
      <c r="AV107" s="24"/>
      <c r="AW107" s="24"/>
      <c r="AX107" s="24"/>
      <c r="AY107" s="24"/>
      <c r="AZ107" s="24"/>
      <c r="BA107" s="25" t="e">
        <f t="shared" si="177"/>
        <v>#REF!</v>
      </c>
    </row>
    <row r="108" spans="2:53" outlineLevel="2">
      <c r="B108" s="41"/>
      <c r="C108" s="38"/>
      <c r="D108" s="84"/>
      <c r="E108" s="84"/>
      <c r="F108" s="84"/>
      <c r="G108" s="83"/>
      <c r="H108" s="15" t="s">
        <v>51</v>
      </c>
      <c r="I108" s="16"/>
      <c r="J108" s="17"/>
      <c r="K108" s="17"/>
      <c r="L108" s="18" t="str">
        <f>IF(I108&lt;&gt;0,((VLOOKUP(I108,'1. Standard_Cost'!$B$4:$D$9,2)+VLOOKUP(I108,'1. Standard_Cost'!$B$4:$D$9,3))*J108*K108),"0")</f>
        <v>0</v>
      </c>
      <c r="M108" s="18">
        <f t="shared" si="173"/>
        <v>0</v>
      </c>
      <c r="N108" s="19"/>
      <c r="O108" s="19"/>
      <c r="P108" s="19"/>
      <c r="Q108" s="19"/>
      <c r="R108" s="20">
        <f>+N108*P108*'1. Standard_Cost'!$B$13</f>
        <v>0</v>
      </c>
      <c r="S108" s="20">
        <f>+N108*O108*P108*'1. Standard_Cost'!$C$13</f>
        <v>0</v>
      </c>
      <c r="T108" s="20">
        <f>+N108*P108*Q108*'1. Standard_Cost'!$D$13</f>
        <v>0</v>
      </c>
      <c r="U108" s="20">
        <f>+N108*O108*'1. Standard_Cost'!$E$13</f>
        <v>0</v>
      </c>
      <c r="V108" s="19"/>
      <c r="W108" s="19"/>
      <c r="X108" s="19"/>
      <c r="Y108" s="20">
        <f>+V108*((X108*'1. Standard_Cost'!$B$17)+(W108*X108*'1. Standard_Cost'!$C$17))</f>
        <v>0</v>
      </c>
      <c r="Z108" s="19"/>
      <c r="AA108" s="19"/>
      <c r="AB108" s="20">
        <f>+Z108*'1. Standard_Cost'!$B$21+AA108*'1. Standard_Cost'!$C$21</f>
        <v>0</v>
      </c>
      <c r="AC108" s="21"/>
      <c r="AD108" s="22"/>
      <c r="AE108" s="20">
        <f>SUM(AD108,AC108,AB108,Y108,U108,T108,S108,R108)*'1. Standard_Cost'!B141</f>
        <v>0</v>
      </c>
      <c r="AF108" s="20">
        <f t="shared" si="178"/>
        <v>0</v>
      </c>
      <c r="AG108" s="19"/>
      <c r="AH108" s="19"/>
      <c r="AI108" s="19"/>
      <c r="AJ108" s="23"/>
      <c r="AK108" s="23"/>
      <c r="AL108" s="23"/>
      <c r="AM108" s="20" t="e">
        <f>AG108*'1. Standard_Cost'!B137+'Incremental_Cost Year 1'!#REF!*'1. Standard_Cost'!C137+'Incremental_Cost Year 1'!#REF!*'1. Standard_Cost'!D137+'Incremental_Cost Year 1'!#REF!+'Incremental_Cost Year 1'!#REF!+AK108</f>
        <v>#REF!</v>
      </c>
      <c r="AN108" s="20" t="e">
        <f>AM108*'1. Standard_Cost'!C141</f>
        <v>#REF!</v>
      </c>
      <c r="AO108" s="23"/>
      <c r="AQ108" s="20">
        <f t="shared" si="174"/>
        <v>0</v>
      </c>
      <c r="AR108" s="20">
        <f t="shared" si="175"/>
        <v>0</v>
      </c>
      <c r="AS108" s="20" t="e">
        <f t="shared" si="176"/>
        <v>#REF!</v>
      </c>
      <c r="AT108" s="20" t="e">
        <f t="shared" si="179"/>
        <v>#REF!</v>
      </c>
      <c r="AU108" s="24"/>
      <c r="AV108" s="24"/>
      <c r="AW108" s="24"/>
      <c r="AX108" s="24"/>
      <c r="AY108" s="24"/>
      <c r="AZ108" s="24"/>
      <c r="BA108" s="25" t="e">
        <f t="shared" si="177"/>
        <v>#REF!</v>
      </c>
    </row>
    <row r="109" spans="2:53" outlineLevel="2">
      <c r="B109" s="41"/>
      <c r="C109" s="38"/>
      <c r="D109" s="84"/>
      <c r="E109" s="84"/>
      <c r="F109" s="84"/>
      <c r="G109" s="83"/>
      <c r="H109" s="26" t="s">
        <v>180</v>
      </c>
      <c r="I109" s="16"/>
      <c r="J109" s="17"/>
      <c r="K109" s="17"/>
      <c r="L109" s="18" t="str">
        <f>IF(I109&lt;&gt;0,((VLOOKUP(I109,'1. Standard_Cost'!$B$4:$D$9,2)+VLOOKUP(I109,'1. Standard_Cost'!$B$4:$D$9,3))*J109*K109),"0")</f>
        <v>0</v>
      </c>
      <c r="M109" s="18">
        <f t="shared" si="173"/>
        <v>0</v>
      </c>
      <c r="N109" s="19"/>
      <c r="O109" s="19"/>
      <c r="P109" s="19"/>
      <c r="Q109" s="19"/>
      <c r="R109" s="20">
        <f>+N109*P109*'1. Standard_Cost'!$B$13</f>
        <v>0</v>
      </c>
      <c r="S109" s="20">
        <f>+N109*O109*P109*'1. Standard_Cost'!$C$13</f>
        <v>0</v>
      </c>
      <c r="T109" s="20">
        <f>+N109*P109*Q109*'1. Standard_Cost'!$D$13</f>
        <v>0</v>
      </c>
      <c r="U109" s="20">
        <f>+N109*O109*'1. Standard_Cost'!$E$13</f>
        <v>0</v>
      </c>
      <c r="V109" s="19"/>
      <c r="W109" s="19"/>
      <c r="X109" s="19"/>
      <c r="Y109" s="20">
        <f>+V109*((X109*'1. Standard_Cost'!$B$17)+(W109*X109*'1. Standard_Cost'!$C$17))</f>
        <v>0</v>
      </c>
      <c r="Z109" s="19"/>
      <c r="AA109" s="19"/>
      <c r="AB109" s="20">
        <f>+Z109*'1. Standard_Cost'!$B$21+AA109*'1. Standard_Cost'!$C$21</f>
        <v>0</v>
      </c>
      <c r="AC109" s="21"/>
      <c r="AD109" s="22"/>
      <c r="AE109" s="20">
        <f>SUM(AD109,AC109,AB109,Y109,U109,T109,S109,R109)*'1. Standard_Cost'!B141</f>
        <v>0</v>
      </c>
      <c r="AF109" s="20">
        <f t="shared" si="178"/>
        <v>0</v>
      </c>
      <c r="AG109" s="19"/>
      <c r="AH109" s="19"/>
      <c r="AI109" s="19"/>
      <c r="AJ109" s="23"/>
      <c r="AK109" s="23"/>
      <c r="AL109" s="23"/>
      <c r="AM109" s="20" t="e">
        <f>AG109*'1. Standard_Cost'!B137+'Incremental_Cost Year 1'!#REF!*'1. Standard_Cost'!C137+'Incremental_Cost Year 1'!#REF!*'1. Standard_Cost'!D137+'Incremental_Cost Year 1'!#REF!+'Incremental_Cost Year 1'!#REF!+AK109</f>
        <v>#REF!</v>
      </c>
      <c r="AN109" s="20" t="e">
        <f>AM109*'1. Standard_Cost'!C141</f>
        <v>#REF!</v>
      </c>
      <c r="AO109" s="23"/>
      <c r="AQ109" s="20">
        <f t="shared" si="174"/>
        <v>0</v>
      </c>
      <c r="AR109" s="20">
        <f t="shared" si="175"/>
        <v>0</v>
      </c>
      <c r="AS109" s="20" t="e">
        <f t="shared" si="176"/>
        <v>#REF!</v>
      </c>
      <c r="AT109" s="20" t="e">
        <f t="shared" si="179"/>
        <v>#REF!</v>
      </c>
      <c r="AU109" s="24"/>
      <c r="AV109" s="24"/>
      <c r="AW109" s="24"/>
      <c r="AX109" s="24"/>
      <c r="AY109" s="24"/>
      <c r="AZ109" s="24"/>
      <c r="BA109" s="25" t="e">
        <f t="shared" si="177"/>
        <v>#REF!</v>
      </c>
    </row>
    <row r="110" spans="2:53" ht="41.4" outlineLevel="1">
      <c r="B110" s="41"/>
      <c r="C110" s="38"/>
      <c r="D110" s="86" t="s">
        <v>48</v>
      </c>
      <c r="E110" s="86" t="s">
        <v>216</v>
      </c>
      <c r="F110" s="88" t="s">
        <v>153</v>
      </c>
      <c r="G110" s="89" t="s">
        <v>154</v>
      </c>
      <c r="H110" s="27" t="s">
        <v>247</v>
      </c>
      <c r="I110" s="28"/>
      <c r="J110" s="28"/>
      <c r="K110" s="28"/>
      <c r="L110" s="29">
        <f>SUM(L106:L109)</f>
        <v>0</v>
      </c>
      <c r="M110" s="29">
        <f>SUM(M106:M109)</f>
        <v>0</v>
      </c>
      <c r="N110" s="28"/>
      <c r="O110" s="28"/>
      <c r="P110" s="28"/>
      <c r="Q110" s="28"/>
      <c r="R110" s="30">
        <f>SUM(R106:R109)</f>
        <v>0</v>
      </c>
      <c r="S110" s="30">
        <f>SUM(S106:S109)</f>
        <v>0</v>
      </c>
      <c r="T110" s="30">
        <f>SUM(T106:T109)</f>
        <v>0</v>
      </c>
      <c r="U110" s="30">
        <f>SUM(U106:U109)</f>
        <v>0</v>
      </c>
      <c r="V110" s="28"/>
      <c r="W110" s="28"/>
      <c r="X110" s="28"/>
      <c r="Y110" s="29">
        <f>SUM(Y106:Y109)</f>
        <v>0</v>
      </c>
      <c r="Z110" s="28"/>
      <c r="AA110" s="28"/>
      <c r="AB110" s="29">
        <f t="shared" ref="AB110:AF110" si="180">SUM(AB106:AB109)</f>
        <v>0</v>
      </c>
      <c r="AC110" s="29">
        <f t="shared" si="180"/>
        <v>0</v>
      </c>
      <c r="AD110" s="29">
        <f t="shared" si="180"/>
        <v>0</v>
      </c>
      <c r="AE110" s="29">
        <f t="shared" si="180"/>
        <v>0</v>
      </c>
      <c r="AF110" s="29">
        <f t="shared" si="180"/>
        <v>0</v>
      </c>
      <c r="AG110" s="28"/>
      <c r="AH110" s="28"/>
      <c r="AI110" s="28"/>
      <c r="AJ110" s="30">
        <f>SUM(AJ106:AJ109)</f>
        <v>0</v>
      </c>
      <c r="AK110" s="30">
        <f t="shared" ref="AK110:AL110" si="181">SUM(AK106:AK109)</f>
        <v>0</v>
      </c>
      <c r="AL110" s="30">
        <f t="shared" si="181"/>
        <v>0</v>
      </c>
      <c r="AM110" s="29" t="e">
        <f>SUM(AM106:AM109)</f>
        <v>#REF!</v>
      </c>
      <c r="AN110" s="29" t="e">
        <f>SUM(AN106:AN109)</f>
        <v>#REF!</v>
      </c>
      <c r="AO110" s="31"/>
      <c r="AP110" s="32"/>
      <c r="AQ110" s="78">
        <f t="shared" ref="AQ110:BA110" si="182">SUM(AQ106:AQ109)</f>
        <v>0</v>
      </c>
      <c r="AR110" s="78">
        <f t="shared" si="182"/>
        <v>0</v>
      </c>
      <c r="AS110" s="78" t="e">
        <f t="shared" si="182"/>
        <v>#REF!</v>
      </c>
      <c r="AT110" s="78" t="e">
        <f t="shared" si="182"/>
        <v>#REF!</v>
      </c>
      <c r="AU110" s="78">
        <f t="shared" si="182"/>
        <v>0</v>
      </c>
      <c r="AV110" s="78">
        <f t="shared" si="182"/>
        <v>0</v>
      </c>
      <c r="AW110" s="78">
        <f t="shared" si="182"/>
        <v>0</v>
      </c>
      <c r="AX110" s="78">
        <f t="shared" si="182"/>
        <v>0</v>
      </c>
      <c r="AY110" s="78">
        <f t="shared" si="182"/>
        <v>0</v>
      </c>
      <c r="AZ110" s="78">
        <f t="shared" si="182"/>
        <v>0</v>
      </c>
      <c r="BA110" s="79" t="e">
        <f t="shared" si="182"/>
        <v>#REF!</v>
      </c>
    </row>
    <row r="111" spans="2:53" outlineLevel="2">
      <c r="B111" s="41"/>
      <c r="C111" s="38"/>
      <c r="D111" s="85"/>
      <c r="E111" s="85"/>
      <c r="F111" s="87"/>
      <c r="G111" s="82"/>
      <c r="H111" s="15" t="s">
        <v>49</v>
      </c>
      <c r="I111" s="16"/>
      <c r="J111" s="17"/>
      <c r="K111" s="17"/>
      <c r="L111" s="18" t="str">
        <f>IF(I111&lt;&gt;0,((VLOOKUP(I111,'1. Standard_Cost'!$B$4:$D$9,2)+VLOOKUP(I111,'1. Standard_Cost'!$B$4:$D$9,3))*J111*K111),"0")</f>
        <v>0</v>
      </c>
      <c r="M111" s="18">
        <f t="shared" ref="M111:M114" si="183">L111*0.167</f>
        <v>0</v>
      </c>
      <c r="N111" s="19"/>
      <c r="O111" s="19"/>
      <c r="P111" s="19"/>
      <c r="Q111" s="19"/>
      <c r="R111" s="20">
        <f>+N111*P111*'1. Standard_Cost'!$B$13</f>
        <v>0</v>
      </c>
      <c r="S111" s="20">
        <f>+N111*O111*P111*'1. Standard_Cost'!$C$13</f>
        <v>0</v>
      </c>
      <c r="T111" s="20">
        <f>+N111*P111*Q111*'1. Standard_Cost'!$D$13</f>
        <v>0</v>
      </c>
      <c r="U111" s="20">
        <f>+N111*O111*'1. Standard_Cost'!$E$13</f>
        <v>0</v>
      </c>
      <c r="V111" s="19"/>
      <c r="W111" s="19"/>
      <c r="X111" s="19"/>
      <c r="Y111" s="20">
        <f>+V111*((X111*'1. Standard_Cost'!$B$17)+(W111*X111*'1. Standard_Cost'!$C$17))</f>
        <v>0</v>
      </c>
      <c r="Z111" s="19"/>
      <c r="AA111" s="19"/>
      <c r="AB111" s="20">
        <f>+Z111*'1. Standard_Cost'!$B$21+AA111*'1. Standard_Cost'!$C$21</f>
        <v>0</v>
      </c>
      <c r="AC111" s="21"/>
      <c r="AD111" s="22"/>
      <c r="AE111" s="20">
        <f>SUM(AD111,AC111,AB111,Y111,U111,T111,S111,R111)*'1. Standard_Cost'!B156</f>
        <v>0</v>
      </c>
      <c r="AF111" s="20">
        <f>SUM(AE111,AD111,AC111,AB111,Y111,U111,T111,S111,R111)</f>
        <v>0</v>
      </c>
      <c r="AG111" s="19"/>
      <c r="AH111" s="19"/>
      <c r="AI111" s="19"/>
      <c r="AJ111" s="23"/>
      <c r="AK111" s="23"/>
      <c r="AL111" s="23"/>
      <c r="AM111" s="20" t="e">
        <f>AG111*'1. Standard_Cost'!B152+'Incremental_Cost Year 1'!#REF!*'1. Standard_Cost'!C152+'Incremental_Cost Year 1'!#REF!*'1. Standard_Cost'!D152+'Incremental_Cost Year 1'!#REF!+'Incremental_Cost Year 1'!#REF!+AK111</f>
        <v>#REF!</v>
      </c>
      <c r="AN111" s="20" t="e">
        <f>AM111*'1. Standard_Cost'!C156</f>
        <v>#REF!</v>
      </c>
      <c r="AO111" s="23"/>
      <c r="AQ111" s="20">
        <f>L111+M111</f>
        <v>0</v>
      </c>
      <c r="AR111" s="20">
        <f>AF111</f>
        <v>0</v>
      </c>
      <c r="AS111" s="20" t="e">
        <f>AM111+AN111</f>
        <v>#REF!</v>
      </c>
      <c r="AT111" s="20" t="e">
        <f>SUM(AQ111,AR111,AS111)</f>
        <v>#REF!</v>
      </c>
      <c r="AU111" s="24"/>
      <c r="AV111" s="24"/>
      <c r="AW111" s="24"/>
      <c r="AX111" s="24"/>
      <c r="AY111" s="24"/>
      <c r="AZ111" s="24"/>
      <c r="BA111" s="25" t="e">
        <f>SUM(AU111:AZ111)-AT111</f>
        <v>#REF!</v>
      </c>
    </row>
    <row r="112" spans="2:53" outlineLevel="2">
      <c r="B112" s="41"/>
      <c r="C112" s="38"/>
      <c r="D112" s="84"/>
      <c r="E112" s="84"/>
      <c r="F112" s="84"/>
      <c r="G112" s="83"/>
      <c r="H112" s="15" t="s">
        <v>50</v>
      </c>
      <c r="I112" s="16"/>
      <c r="J112" s="17"/>
      <c r="K112" s="17"/>
      <c r="L112" s="18" t="str">
        <f>IF(I112&lt;&gt;0,((VLOOKUP(I112,'1. Standard_Cost'!$B$4:$D$9,2)+VLOOKUP(I112,'1. Standard_Cost'!$B$4:$D$9,3))*J112*K112),"0")</f>
        <v>0</v>
      </c>
      <c r="M112" s="18">
        <f t="shared" si="183"/>
        <v>0</v>
      </c>
      <c r="N112" s="19"/>
      <c r="O112" s="19"/>
      <c r="P112" s="19"/>
      <c r="Q112" s="19"/>
      <c r="R112" s="20">
        <f>+N112*P112*'1. Standard_Cost'!$B$13</f>
        <v>0</v>
      </c>
      <c r="S112" s="20">
        <f>+N112*O112*P112*'1. Standard_Cost'!$C$13</f>
        <v>0</v>
      </c>
      <c r="T112" s="20">
        <f>+N112*P112*Q112*'1. Standard_Cost'!$D$13</f>
        <v>0</v>
      </c>
      <c r="U112" s="20">
        <f>+N112*O112*'1. Standard_Cost'!$E$13</f>
        <v>0</v>
      </c>
      <c r="V112" s="19"/>
      <c r="W112" s="19"/>
      <c r="X112" s="19"/>
      <c r="Y112" s="20">
        <f>+V112*((X112*'1. Standard_Cost'!$B$17)+(W112*X112*'1. Standard_Cost'!$C$17))</f>
        <v>0</v>
      </c>
      <c r="Z112" s="19"/>
      <c r="AA112" s="19"/>
      <c r="AB112" s="20">
        <f>+Z112*'1. Standard_Cost'!$B$21+AA112*'1. Standard_Cost'!$C$21</f>
        <v>0</v>
      </c>
      <c r="AC112" s="21"/>
      <c r="AD112" s="22"/>
      <c r="AE112" s="20">
        <f>SUM(AD112,AC112,AB112,Y112,U112,T112,S112,R112)*'1. Standard_Cost'!B156</f>
        <v>0</v>
      </c>
      <c r="AF112" s="20">
        <f t="shared" ref="AF112:AF114" si="184">SUM(AE112,AD112,AC112,AB112,Y112,U112,T112,S112,R112)</f>
        <v>0</v>
      </c>
      <c r="AG112" s="19"/>
      <c r="AH112" s="19"/>
      <c r="AI112" s="19"/>
      <c r="AJ112" s="23"/>
      <c r="AK112" s="23"/>
      <c r="AL112" s="23"/>
      <c r="AM112" s="20" t="e">
        <f>AG112*'1. Standard_Cost'!B152+'Incremental_Cost Year 1'!#REF!*'1. Standard_Cost'!C152+'Incremental_Cost Year 1'!#REF!*'1. Standard_Cost'!D152+'Incremental_Cost Year 1'!#REF!+'Incremental_Cost Year 1'!#REF!+AK112</f>
        <v>#REF!</v>
      </c>
      <c r="AN112" s="20" t="e">
        <f>AM112*'1. Standard_Cost'!C156</f>
        <v>#REF!</v>
      </c>
      <c r="AO112" s="23"/>
      <c r="AQ112" s="20">
        <f t="shared" ref="AQ112:AQ114" si="185">L112+M112</f>
        <v>0</v>
      </c>
      <c r="AR112" s="20">
        <f t="shared" ref="AR112:AR114" si="186">AF112</f>
        <v>0</v>
      </c>
      <c r="AS112" s="20" t="e">
        <f t="shared" ref="AS112:AS114" si="187">AM112+AN112</f>
        <v>#REF!</v>
      </c>
      <c r="AT112" s="20" t="e">
        <f t="shared" ref="AT112:AT114" si="188">SUM(AQ112,AR112,AS112)</f>
        <v>#REF!</v>
      </c>
      <c r="AU112" s="24"/>
      <c r="AV112" s="24"/>
      <c r="AW112" s="24"/>
      <c r="AX112" s="24"/>
      <c r="AY112" s="24"/>
      <c r="AZ112" s="24"/>
      <c r="BA112" s="25" t="e">
        <f t="shared" ref="BA112:BA114" si="189">SUM(AU112:AZ112)-AT112</f>
        <v>#REF!</v>
      </c>
    </row>
    <row r="113" spans="2:53" outlineLevel="2">
      <c r="B113" s="41"/>
      <c r="C113" s="38"/>
      <c r="D113" s="84"/>
      <c r="E113" s="84"/>
      <c r="F113" s="84"/>
      <c r="G113" s="83"/>
      <c r="H113" s="15" t="s">
        <v>51</v>
      </c>
      <c r="I113" s="16"/>
      <c r="J113" s="17"/>
      <c r="K113" s="17"/>
      <c r="L113" s="18" t="str">
        <f>IF(I113&lt;&gt;0,((VLOOKUP(I113,'1. Standard_Cost'!$B$4:$D$9,2)+VLOOKUP(I113,'1. Standard_Cost'!$B$4:$D$9,3))*J113*K113),"0")</f>
        <v>0</v>
      </c>
      <c r="M113" s="18">
        <f t="shared" si="183"/>
        <v>0</v>
      </c>
      <c r="N113" s="19"/>
      <c r="O113" s="19"/>
      <c r="P113" s="19"/>
      <c r="Q113" s="19"/>
      <c r="R113" s="20">
        <f>+N113*P113*'1. Standard_Cost'!$B$13</f>
        <v>0</v>
      </c>
      <c r="S113" s="20">
        <f>+N113*O113*P113*'1. Standard_Cost'!$C$13</f>
        <v>0</v>
      </c>
      <c r="T113" s="20">
        <f>+N113*P113*Q113*'1. Standard_Cost'!$D$13</f>
        <v>0</v>
      </c>
      <c r="U113" s="20">
        <f>+N113*O113*'1. Standard_Cost'!$E$13</f>
        <v>0</v>
      </c>
      <c r="V113" s="19"/>
      <c r="W113" s="19"/>
      <c r="X113" s="19"/>
      <c r="Y113" s="20">
        <f>+V113*((X113*'1. Standard_Cost'!$B$17)+(W113*X113*'1. Standard_Cost'!$C$17))</f>
        <v>0</v>
      </c>
      <c r="Z113" s="19"/>
      <c r="AA113" s="19"/>
      <c r="AB113" s="20">
        <f>+Z113*'1. Standard_Cost'!$B$21+AA113*'1. Standard_Cost'!$C$21</f>
        <v>0</v>
      </c>
      <c r="AC113" s="21"/>
      <c r="AD113" s="22"/>
      <c r="AE113" s="20">
        <f>SUM(AD113,AC113,AB113,Y113,U113,T113,S113,R113)*'1. Standard_Cost'!B156</f>
        <v>0</v>
      </c>
      <c r="AF113" s="20">
        <f t="shared" si="184"/>
        <v>0</v>
      </c>
      <c r="AG113" s="19"/>
      <c r="AH113" s="19"/>
      <c r="AI113" s="19"/>
      <c r="AJ113" s="23"/>
      <c r="AK113" s="23"/>
      <c r="AL113" s="23"/>
      <c r="AM113" s="20" t="e">
        <f>AG113*'1. Standard_Cost'!B152+'Incremental_Cost Year 1'!#REF!*'1. Standard_Cost'!C152+'Incremental_Cost Year 1'!#REF!*'1. Standard_Cost'!D152+'Incremental_Cost Year 1'!#REF!+'Incremental_Cost Year 1'!#REF!+AK113</f>
        <v>#REF!</v>
      </c>
      <c r="AN113" s="20" t="e">
        <f>AM113*'1. Standard_Cost'!C156</f>
        <v>#REF!</v>
      </c>
      <c r="AO113" s="23"/>
      <c r="AQ113" s="20">
        <f t="shared" si="185"/>
        <v>0</v>
      </c>
      <c r="AR113" s="20">
        <f t="shared" si="186"/>
        <v>0</v>
      </c>
      <c r="AS113" s="20" t="e">
        <f t="shared" si="187"/>
        <v>#REF!</v>
      </c>
      <c r="AT113" s="20" t="e">
        <f t="shared" si="188"/>
        <v>#REF!</v>
      </c>
      <c r="AU113" s="24"/>
      <c r="AV113" s="24"/>
      <c r="AW113" s="24"/>
      <c r="AX113" s="24"/>
      <c r="AY113" s="24"/>
      <c r="AZ113" s="24"/>
      <c r="BA113" s="25" t="e">
        <f t="shared" si="189"/>
        <v>#REF!</v>
      </c>
    </row>
    <row r="114" spans="2:53" outlineLevel="2">
      <c r="B114" s="41"/>
      <c r="C114" s="38"/>
      <c r="D114" s="84"/>
      <c r="E114" s="84"/>
      <c r="F114" s="84"/>
      <c r="G114" s="83"/>
      <c r="H114" s="26" t="s">
        <v>180</v>
      </c>
      <c r="I114" s="16"/>
      <c r="J114" s="17"/>
      <c r="K114" s="17"/>
      <c r="L114" s="18" t="str">
        <f>IF(I114&lt;&gt;0,((VLOOKUP(I114,'1. Standard_Cost'!$B$4:$D$9,2)+VLOOKUP(I114,'1. Standard_Cost'!$B$4:$D$9,3))*J114*K114),"0")</f>
        <v>0</v>
      </c>
      <c r="M114" s="18">
        <f t="shared" si="183"/>
        <v>0</v>
      </c>
      <c r="N114" s="19"/>
      <c r="O114" s="19"/>
      <c r="P114" s="19"/>
      <c r="Q114" s="19"/>
      <c r="R114" s="20">
        <f>+N114*P114*'1. Standard_Cost'!$B$13</f>
        <v>0</v>
      </c>
      <c r="S114" s="20">
        <f>+N114*O114*P114*'1. Standard_Cost'!$C$13</f>
        <v>0</v>
      </c>
      <c r="T114" s="20">
        <f>+N114*P114*Q114*'1. Standard_Cost'!$D$13</f>
        <v>0</v>
      </c>
      <c r="U114" s="20">
        <f>+N114*O114*'1. Standard_Cost'!$E$13</f>
        <v>0</v>
      </c>
      <c r="V114" s="19"/>
      <c r="W114" s="19"/>
      <c r="X114" s="19"/>
      <c r="Y114" s="20">
        <f>+V114*((X114*'1. Standard_Cost'!$B$17)+(W114*X114*'1. Standard_Cost'!$C$17))</f>
        <v>0</v>
      </c>
      <c r="Z114" s="19"/>
      <c r="AA114" s="19"/>
      <c r="AB114" s="20">
        <f>+Z114*'1. Standard_Cost'!$B$21+AA114*'1. Standard_Cost'!$C$21</f>
        <v>0</v>
      </c>
      <c r="AC114" s="21"/>
      <c r="AD114" s="22"/>
      <c r="AE114" s="20">
        <f>SUM(AD114,AC114,AB114,Y114,U114,T114,S114,R114)*'1. Standard_Cost'!B156</f>
        <v>0</v>
      </c>
      <c r="AF114" s="20">
        <f t="shared" si="184"/>
        <v>0</v>
      </c>
      <c r="AG114" s="19"/>
      <c r="AH114" s="19"/>
      <c r="AI114" s="19"/>
      <c r="AJ114" s="23"/>
      <c r="AK114" s="23"/>
      <c r="AL114" s="23"/>
      <c r="AM114" s="20" t="e">
        <f>AG114*'1. Standard_Cost'!B152+'Incremental_Cost Year 1'!#REF!*'1. Standard_Cost'!C152+'Incremental_Cost Year 1'!#REF!*'1. Standard_Cost'!D152+'Incremental_Cost Year 1'!#REF!+'Incremental_Cost Year 1'!#REF!+AK114</f>
        <v>#REF!</v>
      </c>
      <c r="AN114" s="20" t="e">
        <f>AM114*'1. Standard_Cost'!C156</f>
        <v>#REF!</v>
      </c>
      <c r="AO114" s="23"/>
      <c r="AQ114" s="20">
        <f t="shared" si="185"/>
        <v>0</v>
      </c>
      <c r="AR114" s="20">
        <f t="shared" si="186"/>
        <v>0</v>
      </c>
      <c r="AS114" s="20" t="e">
        <f t="shared" si="187"/>
        <v>#REF!</v>
      </c>
      <c r="AT114" s="20" t="e">
        <f t="shared" si="188"/>
        <v>#REF!</v>
      </c>
      <c r="AU114" s="24"/>
      <c r="AV114" s="24"/>
      <c r="AW114" s="24"/>
      <c r="AX114" s="24"/>
      <c r="AY114" s="24"/>
      <c r="AZ114" s="24"/>
      <c r="BA114" s="25" t="e">
        <f t="shared" si="189"/>
        <v>#REF!</v>
      </c>
    </row>
    <row r="115" spans="2:53" ht="55.2" outlineLevel="1">
      <c r="B115" s="41"/>
      <c r="C115" s="38"/>
      <c r="D115" s="86" t="s">
        <v>48</v>
      </c>
      <c r="E115" s="86" t="s">
        <v>217</v>
      </c>
      <c r="F115" s="88" t="s">
        <v>153</v>
      </c>
      <c r="G115" s="89" t="s">
        <v>154</v>
      </c>
      <c r="H115" s="31" t="s">
        <v>246</v>
      </c>
      <c r="I115" s="28"/>
      <c r="J115" s="28"/>
      <c r="K115" s="28"/>
      <c r="L115" s="29">
        <f>SUM(L111:L114)</f>
        <v>0</v>
      </c>
      <c r="M115" s="29">
        <f>SUM(M111:M114)</f>
        <v>0</v>
      </c>
      <c r="N115" s="28"/>
      <c r="O115" s="28"/>
      <c r="P115" s="28"/>
      <c r="Q115" s="28"/>
      <c r="R115" s="30">
        <f>SUM(R111:R114)</f>
        <v>0</v>
      </c>
      <c r="S115" s="30">
        <f>SUM(S111:S114)</f>
        <v>0</v>
      </c>
      <c r="T115" s="30">
        <f>SUM(T111:T114)</f>
        <v>0</v>
      </c>
      <c r="U115" s="30">
        <f>SUM(U111:U114)</f>
        <v>0</v>
      </c>
      <c r="V115" s="28"/>
      <c r="W115" s="28"/>
      <c r="X115" s="28"/>
      <c r="Y115" s="29">
        <f>SUM(Y111:Y114)</f>
        <v>0</v>
      </c>
      <c r="Z115" s="28"/>
      <c r="AA115" s="28"/>
      <c r="AB115" s="29">
        <f>SUM(AB111:AB114)</f>
        <v>0</v>
      </c>
      <c r="AC115" s="29">
        <f>SUM(AC111:AC114)</f>
        <v>0</v>
      </c>
      <c r="AD115" s="29">
        <f>SUM(AD111:AD114)</f>
        <v>0</v>
      </c>
      <c r="AE115" s="29">
        <f>SUM(AE111:AE114)</f>
        <v>0</v>
      </c>
      <c r="AF115" s="29">
        <f>SUM(AF111:AF114)</f>
        <v>0</v>
      </c>
      <c r="AG115" s="28"/>
      <c r="AH115" s="28"/>
      <c r="AI115" s="28"/>
      <c r="AJ115" s="30">
        <f>SUM(AJ111:AJ114)</f>
        <v>0</v>
      </c>
      <c r="AK115" s="30">
        <f>SUM(AK111:AK114)</f>
        <v>0</v>
      </c>
      <c r="AL115" s="30">
        <f>SUM(AL111:AL114)</f>
        <v>0</v>
      </c>
      <c r="AM115" s="29" t="e">
        <f>SUM(AM111:AM114)</f>
        <v>#REF!</v>
      </c>
      <c r="AN115" s="29" t="e">
        <f>SUM(AN111:AN114)</f>
        <v>#REF!</v>
      </c>
      <c r="AO115" s="31"/>
      <c r="AP115" s="32"/>
      <c r="AQ115" s="78">
        <f t="shared" ref="AQ115:BA115" si="190">SUM(AQ111:AQ114)</f>
        <v>0</v>
      </c>
      <c r="AR115" s="78">
        <f t="shared" si="190"/>
        <v>0</v>
      </c>
      <c r="AS115" s="78" t="e">
        <f t="shared" si="190"/>
        <v>#REF!</v>
      </c>
      <c r="AT115" s="78" t="e">
        <f t="shared" si="190"/>
        <v>#REF!</v>
      </c>
      <c r="AU115" s="78">
        <f t="shared" si="190"/>
        <v>0</v>
      </c>
      <c r="AV115" s="78">
        <f t="shared" si="190"/>
        <v>0</v>
      </c>
      <c r="AW115" s="78">
        <f t="shared" si="190"/>
        <v>0</v>
      </c>
      <c r="AX115" s="78">
        <f t="shared" si="190"/>
        <v>0</v>
      </c>
      <c r="AY115" s="78">
        <f t="shared" si="190"/>
        <v>0</v>
      </c>
      <c r="AZ115" s="78">
        <f t="shared" si="190"/>
        <v>0</v>
      </c>
      <c r="BA115" s="78" t="e">
        <f t="shared" si="190"/>
        <v>#REF!</v>
      </c>
    </row>
    <row r="116" spans="2:53" outlineLevel="2">
      <c r="B116" s="41"/>
      <c r="C116" s="38"/>
      <c r="D116" s="85"/>
      <c r="E116" s="85"/>
      <c r="F116" s="87"/>
      <c r="G116" s="82"/>
      <c r="H116" s="15" t="s">
        <v>49</v>
      </c>
      <c r="I116" s="16"/>
      <c r="J116" s="17"/>
      <c r="K116" s="17"/>
      <c r="L116" s="18" t="str">
        <f>IF(I116&lt;&gt;0,((VLOOKUP(I116,'1. Standard_Cost'!$B$4:$D$9,2)+VLOOKUP(I116,'1. Standard_Cost'!$B$4:$D$9,3))*J116*K116),"0")</f>
        <v>0</v>
      </c>
      <c r="M116" s="18">
        <f t="shared" ref="M116:M119" si="191">L116*0.167</f>
        <v>0</v>
      </c>
      <c r="N116" s="19"/>
      <c r="O116" s="19"/>
      <c r="P116" s="19"/>
      <c r="Q116" s="19"/>
      <c r="R116" s="20">
        <f>+N116*P116*'1. Standard_Cost'!$B$13</f>
        <v>0</v>
      </c>
      <c r="S116" s="20">
        <f>+N116*O116*P116*'1. Standard_Cost'!$C$13</f>
        <v>0</v>
      </c>
      <c r="T116" s="20">
        <f>+N116*P116*Q116*'1. Standard_Cost'!$D$13</f>
        <v>0</v>
      </c>
      <c r="U116" s="20">
        <f>+N116*O116*'1. Standard_Cost'!$E$13</f>
        <v>0</v>
      </c>
      <c r="V116" s="19"/>
      <c r="W116" s="19"/>
      <c r="X116" s="19"/>
      <c r="Y116" s="20">
        <f>+V116*((X116*'1. Standard_Cost'!$B$17)+(W116*X116*'1. Standard_Cost'!$C$17))</f>
        <v>0</v>
      </c>
      <c r="Z116" s="19"/>
      <c r="AA116" s="19"/>
      <c r="AB116" s="20">
        <f>+Z116*'1. Standard_Cost'!$B$21+AA116*'1. Standard_Cost'!$C$21</f>
        <v>0</v>
      </c>
      <c r="AC116" s="21"/>
      <c r="AD116" s="22"/>
      <c r="AE116" s="20">
        <f>SUM(AD116,AC116,AB116,Y116,U116,T116,S116,R116)*'1. Standard_Cost'!B156</f>
        <v>0</v>
      </c>
      <c r="AF116" s="20">
        <f t="shared" ref="AF116:AF119" si="192">SUM(AE116,AD116,AC116,AB116,Y116,U116,T116,S116,R116)</f>
        <v>0</v>
      </c>
      <c r="AG116" s="19"/>
      <c r="AH116" s="19"/>
      <c r="AI116" s="19"/>
      <c r="AJ116" s="23"/>
      <c r="AK116" s="23"/>
      <c r="AL116" s="23"/>
      <c r="AM116" s="20" t="e">
        <f>AG116*'1. Standard_Cost'!B152+'Incremental_Cost Year 1'!#REF!*'1. Standard_Cost'!C152+'Incremental_Cost Year 1'!#REF!*'1. Standard_Cost'!D152+'Incremental_Cost Year 1'!#REF!+'Incremental_Cost Year 1'!#REF!+AK116</f>
        <v>#REF!</v>
      </c>
      <c r="AN116" s="20" t="e">
        <f>AM116*'1. Standard_Cost'!C156</f>
        <v>#REF!</v>
      </c>
      <c r="AO116" s="23"/>
      <c r="AQ116" s="20">
        <f t="shared" ref="AQ116:AQ119" si="193">L116+M116</f>
        <v>0</v>
      </c>
      <c r="AR116" s="20">
        <f t="shared" ref="AR116:AR119" si="194">AF116</f>
        <v>0</v>
      </c>
      <c r="AS116" s="20" t="e">
        <f t="shared" ref="AS116:AS119" si="195">AM116+AN116</f>
        <v>#REF!</v>
      </c>
      <c r="AT116" s="20" t="e">
        <f>SUM(AQ116,AR116,AS116)</f>
        <v>#REF!</v>
      </c>
      <c r="AU116" s="24"/>
      <c r="AV116" s="24"/>
      <c r="AW116" s="24"/>
      <c r="AX116" s="24"/>
      <c r="AY116" s="24"/>
      <c r="AZ116" s="24"/>
      <c r="BA116" s="25" t="e">
        <f t="shared" ref="BA116:BA119" si="196">SUM(AU116:AZ116)-AT116</f>
        <v>#REF!</v>
      </c>
    </row>
    <row r="117" spans="2:53" outlineLevel="2">
      <c r="B117" s="41"/>
      <c r="C117" s="38"/>
      <c r="D117" s="84"/>
      <c r="E117" s="84"/>
      <c r="F117" s="84"/>
      <c r="G117" s="83"/>
      <c r="H117" s="15" t="s">
        <v>50</v>
      </c>
      <c r="I117" s="16"/>
      <c r="J117" s="17"/>
      <c r="K117" s="17"/>
      <c r="L117" s="18" t="str">
        <f>IF(I117&lt;&gt;0,((VLOOKUP(I117,'1. Standard_Cost'!$B$4:$D$9,2)+VLOOKUP(I117,'1. Standard_Cost'!$B$4:$D$9,3))*J117*K117),"0")</f>
        <v>0</v>
      </c>
      <c r="M117" s="18">
        <f t="shared" si="191"/>
        <v>0</v>
      </c>
      <c r="N117" s="19"/>
      <c r="O117" s="19"/>
      <c r="P117" s="19"/>
      <c r="Q117" s="19"/>
      <c r="R117" s="20">
        <f>+N117*P117*'1. Standard_Cost'!$B$13</f>
        <v>0</v>
      </c>
      <c r="S117" s="20">
        <f>+N117*O117*P117*'1. Standard_Cost'!$C$13</f>
        <v>0</v>
      </c>
      <c r="T117" s="20">
        <f>+N117*P117*Q117*'1. Standard_Cost'!$D$13</f>
        <v>0</v>
      </c>
      <c r="U117" s="20">
        <f>+N117*O117*'1. Standard_Cost'!$E$13</f>
        <v>0</v>
      </c>
      <c r="V117" s="19"/>
      <c r="W117" s="19"/>
      <c r="X117" s="19"/>
      <c r="Y117" s="20">
        <f>+V117*((X117*'1. Standard_Cost'!$B$17)+(W117*X117*'1. Standard_Cost'!$C$17))</f>
        <v>0</v>
      </c>
      <c r="Z117" s="19"/>
      <c r="AA117" s="19"/>
      <c r="AB117" s="20">
        <f>+Z117*'1. Standard_Cost'!$B$21+AA117*'1. Standard_Cost'!$C$21</f>
        <v>0</v>
      </c>
      <c r="AC117" s="21"/>
      <c r="AD117" s="22"/>
      <c r="AE117" s="20">
        <f>SUM(AD117,AC117,AB117,Y117,U117,T117,S117,R117)*'1. Standard_Cost'!B156</f>
        <v>0</v>
      </c>
      <c r="AF117" s="20">
        <f t="shared" si="192"/>
        <v>0</v>
      </c>
      <c r="AG117" s="19"/>
      <c r="AH117" s="19"/>
      <c r="AI117" s="19"/>
      <c r="AJ117" s="23"/>
      <c r="AK117" s="23"/>
      <c r="AL117" s="23"/>
      <c r="AM117" s="20" t="e">
        <f>AG117*'1. Standard_Cost'!B152+'Incremental_Cost Year 1'!#REF!*'1. Standard_Cost'!C152+'Incremental_Cost Year 1'!#REF!*'1. Standard_Cost'!D152+'Incremental_Cost Year 1'!#REF!+'Incremental_Cost Year 1'!#REF!+AK117</f>
        <v>#REF!</v>
      </c>
      <c r="AN117" s="20" t="e">
        <f>AM117*'1. Standard_Cost'!C156</f>
        <v>#REF!</v>
      </c>
      <c r="AO117" s="23"/>
      <c r="AQ117" s="20">
        <f t="shared" si="193"/>
        <v>0</v>
      </c>
      <c r="AR117" s="20">
        <f t="shared" si="194"/>
        <v>0</v>
      </c>
      <c r="AS117" s="20" t="e">
        <f t="shared" si="195"/>
        <v>#REF!</v>
      </c>
      <c r="AT117" s="20" t="e">
        <f t="shared" ref="AT117:AT119" si="197">SUM(AQ117,AR117,AS117)</f>
        <v>#REF!</v>
      </c>
      <c r="AU117" s="24"/>
      <c r="AV117" s="24">
        <v>0</v>
      </c>
      <c r="AW117" s="24"/>
      <c r="AX117" s="24"/>
      <c r="AY117" s="24"/>
      <c r="AZ117" s="24"/>
      <c r="BA117" s="25" t="e">
        <f t="shared" si="196"/>
        <v>#REF!</v>
      </c>
    </row>
    <row r="118" spans="2:53" outlineLevel="2">
      <c r="B118" s="41"/>
      <c r="C118" s="38"/>
      <c r="D118" s="84"/>
      <c r="E118" s="84"/>
      <c r="F118" s="84"/>
      <c r="G118" s="83"/>
      <c r="H118" s="15" t="s">
        <v>51</v>
      </c>
      <c r="I118" s="16"/>
      <c r="J118" s="17"/>
      <c r="K118" s="17"/>
      <c r="L118" s="18" t="str">
        <f>IF(I118&lt;&gt;0,((VLOOKUP(I118,'1. Standard_Cost'!$B$4:$D$9,2)+VLOOKUP(I118,'1. Standard_Cost'!$B$4:$D$9,3))*J118*K118),"0")</f>
        <v>0</v>
      </c>
      <c r="M118" s="18">
        <f t="shared" si="191"/>
        <v>0</v>
      </c>
      <c r="N118" s="19"/>
      <c r="O118" s="19"/>
      <c r="P118" s="19"/>
      <c r="Q118" s="19"/>
      <c r="R118" s="20">
        <f>+N118*P118*'1. Standard_Cost'!$B$13</f>
        <v>0</v>
      </c>
      <c r="S118" s="20">
        <f>+N118*O118*P118*'1. Standard_Cost'!$C$13</f>
        <v>0</v>
      </c>
      <c r="T118" s="20">
        <f>+N118*P118*Q118*'1. Standard_Cost'!$D$13</f>
        <v>0</v>
      </c>
      <c r="U118" s="20">
        <f>+N118*O118*'1. Standard_Cost'!$E$13</f>
        <v>0</v>
      </c>
      <c r="V118" s="19"/>
      <c r="W118" s="19"/>
      <c r="X118" s="19"/>
      <c r="Y118" s="20">
        <f>+V118*((X118*'1. Standard_Cost'!$B$17)+(W118*X118*'1. Standard_Cost'!$C$17))</f>
        <v>0</v>
      </c>
      <c r="Z118" s="19"/>
      <c r="AA118" s="19"/>
      <c r="AB118" s="20">
        <f>+Z118*'1. Standard_Cost'!$B$21+AA118*'1. Standard_Cost'!$C$21</f>
        <v>0</v>
      </c>
      <c r="AC118" s="21"/>
      <c r="AD118" s="22"/>
      <c r="AE118" s="20">
        <f>SUM(AD118,AC118,AB118,Y118,U118,T118,S118,R118)*'1. Standard_Cost'!B156</f>
        <v>0</v>
      </c>
      <c r="AF118" s="20">
        <f t="shared" si="192"/>
        <v>0</v>
      </c>
      <c r="AG118" s="19"/>
      <c r="AH118" s="19"/>
      <c r="AI118" s="19"/>
      <c r="AJ118" s="23"/>
      <c r="AK118" s="23"/>
      <c r="AL118" s="23"/>
      <c r="AM118" s="20" t="e">
        <f>AG118*'1. Standard_Cost'!B152+'Incremental_Cost Year 1'!#REF!*'1. Standard_Cost'!C152+'Incremental_Cost Year 1'!#REF!*'1. Standard_Cost'!D152+'Incremental_Cost Year 1'!#REF!+'Incremental_Cost Year 1'!#REF!+AK118</f>
        <v>#REF!</v>
      </c>
      <c r="AN118" s="20" t="e">
        <f>AM118*'1. Standard_Cost'!C156</f>
        <v>#REF!</v>
      </c>
      <c r="AO118" s="23"/>
      <c r="AQ118" s="20">
        <f t="shared" si="193"/>
        <v>0</v>
      </c>
      <c r="AR118" s="20">
        <f t="shared" si="194"/>
        <v>0</v>
      </c>
      <c r="AS118" s="20" t="e">
        <f t="shared" si="195"/>
        <v>#REF!</v>
      </c>
      <c r="AT118" s="20" t="e">
        <f t="shared" si="197"/>
        <v>#REF!</v>
      </c>
      <c r="AU118" s="24"/>
      <c r="AV118" s="24"/>
      <c r="AW118" s="24"/>
      <c r="AX118" s="24"/>
      <c r="AY118" s="24"/>
      <c r="AZ118" s="24"/>
      <c r="BA118" s="25" t="e">
        <f t="shared" si="196"/>
        <v>#REF!</v>
      </c>
    </row>
    <row r="119" spans="2:53" outlineLevel="2">
      <c r="B119" s="41"/>
      <c r="C119" s="38"/>
      <c r="D119" s="84"/>
      <c r="E119" s="84"/>
      <c r="F119" s="84"/>
      <c r="G119" s="83"/>
      <c r="H119" s="26" t="s">
        <v>180</v>
      </c>
      <c r="I119" s="16"/>
      <c r="J119" s="17"/>
      <c r="K119" s="17"/>
      <c r="L119" s="18" t="str">
        <f>IF(I119&lt;&gt;0,((VLOOKUP(I119,'1. Standard_Cost'!$B$4:$D$9,2)+VLOOKUP(I119,'1. Standard_Cost'!$B$4:$D$9,3))*J119*K119),"0")</f>
        <v>0</v>
      </c>
      <c r="M119" s="18">
        <f t="shared" si="191"/>
        <v>0</v>
      </c>
      <c r="N119" s="19"/>
      <c r="O119" s="19"/>
      <c r="P119" s="19"/>
      <c r="Q119" s="19"/>
      <c r="R119" s="20">
        <f>+N119*P119*'1. Standard_Cost'!$B$13</f>
        <v>0</v>
      </c>
      <c r="S119" s="20">
        <f>+N119*O119*P119*'1. Standard_Cost'!$C$13</f>
        <v>0</v>
      </c>
      <c r="T119" s="20">
        <f>+N119*P119*Q119*'1. Standard_Cost'!$D$13</f>
        <v>0</v>
      </c>
      <c r="U119" s="20">
        <f>+N119*O119*'1. Standard_Cost'!$E$13</f>
        <v>0</v>
      </c>
      <c r="V119" s="19"/>
      <c r="W119" s="19"/>
      <c r="X119" s="19"/>
      <c r="Y119" s="20">
        <f>+V119*((X119*'1. Standard_Cost'!$B$17)+(W119*X119*'1. Standard_Cost'!$C$17))</f>
        <v>0</v>
      </c>
      <c r="Z119" s="19"/>
      <c r="AA119" s="19"/>
      <c r="AB119" s="20">
        <f>+Z119*'1. Standard_Cost'!$B$21+AA119*'1. Standard_Cost'!$C$21</f>
        <v>0</v>
      </c>
      <c r="AC119" s="21"/>
      <c r="AD119" s="22"/>
      <c r="AE119" s="20">
        <f>SUM(AD119,AC119,AB119,Y119,U119,T119,S119,R119)*'1. Standard_Cost'!B156</f>
        <v>0</v>
      </c>
      <c r="AF119" s="20">
        <f t="shared" si="192"/>
        <v>0</v>
      </c>
      <c r="AG119" s="19"/>
      <c r="AH119" s="19"/>
      <c r="AI119" s="19"/>
      <c r="AJ119" s="23"/>
      <c r="AK119" s="23"/>
      <c r="AL119" s="23"/>
      <c r="AM119" s="20" t="e">
        <f>AG119*'1. Standard_Cost'!B152+'Incremental_Cost Year 1'!#REF!*'1. Standard_Cost'!C152+'Incremental_Cost Year 1'!#REF!*'1. Standard_Cost'!D152+'Incremental_Cost Year 1'!#REF!+'Incremental_Cost Year 1'!#REF!+AK119</f>
        <v>#REF!</v>
      </c>
      <c r="AN119" s="20" t="e">
        <f>AM119*'1. Standard_Cost'!C156</f>
        <v>#REF!</v>
      </c>
      <c r="AO119" s="23"/>
      <c r="AQ119" s="20">
        <f t="shared" si="193"/>
        <v>0</v>
      </c>
      <c r="AR119" s="20">
        <f t="shared" si="194"/>
        <v>0</v>
      </c>
      <c r="AS119" s="20" t="e">
        <f t="shared" si="195"/>
        <v>#REF!</v>
      </c>
      <c r="AT119" s="20" t="e">
        <f t="shared" si="197"/>
        <v>#REF!</v>
      </c>
      <c r="AU119" s="24"/>
      <c r="AV119" s="24"/>
      <c r="AW119" s="24"/>
      <c r="AX119" s="24"/>
      <c r="AY119" s="24"/>
      <c r="AZ119" s="24"/>
      <c r="BA119" s="25" t="e">
        <f t="shared" si="196"/>
        <v>#REF!</v>
      </c>
    </row>
    <row r="120" spans="2:53" ht="41.4" outlineLevel="1">
      <c r="B120" s="41"/>
      <c r="C120" s="38"/>
      <c r="D120" s="86" t="s">
        <v>48</v>
      </c>
      <c r="E120" s="86" t="s">
        <v>218</v>
      </c>
      <c r="F120" s="88" t="s">
        <v>153</v>
      </c>
      <c r="G120" s="89" t="s">
        <v>154</v>
      </c>
      <c r="H120" s="27" t="s">
        <v>245</v>
      </c>
      <c r="I120" s="28"/>
      <c r="J120" s="28"/>
      <c r="K120" s="28"/>
      <c r="L120" s="29">
        <f>SUM(L116:L119)</f>
        <v>0</v>
      </c>
      <c r="M120" s="29">
        <f>SUM(M116:M119)</f>
        <v>0</v>
      </c>
      <c r="N120" s="28"/>
      <c r="O120" s="28"/>
      <c r="P120" s="28"/>
      <c r="Q120" s="28"/>
      <c r="R120" s="30">
        <f>SUM(R116:R119)</f>
        <v>0</v>
      </c>
      <c r="S120" s="30">
        <f>SUM(S116:S119)</f>
        <v>0</v>
      </c>
      <c r="T120" s="30">
        <f>SUM(T116:T119)</f>
        <v>0</v>
      </c>
      <c r="U120" s="30">
        <f>SUM(U116:U119)</f>
        <v>0</v>
      </c>
      <c r="V120" s="28"/>
      <c r="W120" s="28"/>
      <c r="X120" s="28"/>
      <c r="Y120" s="29">
        <f>SUM(Y116:Y119)</f>
        <v>0</v>
      </c>
      <c r="Z120" s="28"/>
      <c r="AA120" s="28"/>
      <c r="AB120" s="29">
        <f t="shared" ref="AB120:AF120" si="198">SUM(AB116:AB119)</f>
        <v>0</v>
      </c>
      <c r="AC120" s="29">
        <f t="shared" si="198"/>
        <v>0</v>
      </c>
      <c r="AD120" s="29">
        <f t="shared" si="198"/>
        <v>0</v>
      </c>
      <c r="AE120" s="29">
        <f t="shared" si="198"/>
        <v>0</v>
      </c>
      <c r="AF120" s="29">
        <f t="shared" si="198"/>
        <v>0</v>
      </c>
      <c r="AG120" s="28"/>
      <c r="AH120" s="28"/>
      <c r="AI120" s="28"/>
      <c r="AJ120" s="30">
        <f>SUM(AJ116:AJ119)</f>
        <v>0</v>
      </c>
      <c r="AK120" s="30">
        <f t="shared" ref="AK120:AL120" si="199">SUM(AK116:AK119)</f>
        <v>0</v>
      </c>
      <c r="AL120" s="30">
        <f t="shared" si="199"/>
        <v>0</v>
      </c>
      <c r="AM120" s="29" t="e">
        <f>SUM(AM116:AM119)</f>
        <v>#REF!</v>
      </c>
      <c r="AN120" s="29" t="e">
        <f>SUM(AN116:AN119)</f>
        <v>#REF!</v>
      </c>
      <c r="AO120" s="31"/>
      <c r="AP120" s="32"/>
      <c r="AQ120" s="78">
        <f t="shared" ref="AQ120:BA120" si="200">SUM(AQ116:AQ119)</f>
        <v>0</v>
      </c>
      <c r="AR120" s="78">
        <f t="shared" si="200"/>
        <v>0</v>
      </c>
      <c r="AS120" s="78" t="e">
        <f t="shared" si="200"/>
        <v>#REF!</v>
      </c>
      <c r="AT120" s="78" t="e">
        <f t="shared" si="200"/>
        <v>#REF!</v>
      </c>
      <c r="AU120" s="78">
        <f t="shared" si="200"/>
        <v>0</v>
      </c>
      <c r="AV120" s="78">
        <f t="shared" si="200"/>
        <v>0</v>
      </c>
      <c r="AW120" s="78">
        <f t="shared" si="200"/>
        <v>0</v>
      </c>
      <c r="AX120" s="78">
        <f t="shared" si="200"/>
        <v>0</v>
      </c>
      <c r="AY120" s="78">
        <f t="shared" si="200"/>
        <v>0</v>
      </c>
      <c r="AZ120" s="78">
        <f t="shared" si="200"/>
        <v>0</v>
      </c>
      <c r="BA120" s="78" t="e">
        <f t="shared" si="200"/>
        <v>#REF!</v>
      </c>
    </row>
    <row r="121" spans="2:53" outlineLevel="2">
      <c r="B121" s="41"/>
      <c r="C121" s="38"/>
      <c r="D121" s="85"/>
      <c r="E121" s="85"/>
      <c r="F121" s="87"/>
      <c r="G121" s="82"/>
      <c r="H121" s="15" t="s">
        <v>49</v>
      </c>
      <c r="I121" s="16"/>
      <c r="J121" s="17"/>
      <c r="K121" s="17"/>
      <c r="L121" s="18" t="str">
        <f>IF(I121&lt;&gt;0,((VLOOKUP(I121,'1. Standard_Cost'!$B$4:$D$9,2)+VLOOKUP(I121,'1. Standard_Cost'!$B$4:$D$9,3))*J121*K121),"0")</f>
        <v>0</v>
      </c>
      <c r="M121" s="18">
        <f t="shared" ref="M121:M124" si="201">L121*0.167</f>
        <v>0</v>
      </c>
      <c r="N121" s="19"/>
      <c r="O121" s="19"/>
      <c r="P121" s="19"/>
      <c r="Q121" s="19"/>
      <c r="R121" s="20">
        <f>+N121*P121*'1. Standard_Cost'!$B$13</f>
        <v>0</v>
      </c>
      <c r="S121" s="20">
        <f>+N121*O121*P121*'1. Standard_Cost'!$C$13</f>
        <v>0</v>
      </c>
      <c r="T121" s="20">
        <f>+N121*P121*Q121*'1. Standard_Cost'!$D$13</f>
        <v>0</v>
      </c>
      <c r="U121" s="20">
        <f>+N121*O121*'1. Standard_Cost'!$E$13</f>
        <v>0</v>
      </c>
      <c r="V121" s="19"/>
      <c r="W121" s="19"/>
      <c r="X121" s="19"/>
      <c r="Y121" s="20">
        <f>+V121*((X121*'1. Standard_Cost'!$B$17)+(W121*X121*'1. Standard_Cost'!$C$17))</f>
        <v>0</v>
      </c>
      <c r="Z121" s="19"/>
      <c r="AA121" s="19"/>
      <c r="AB121" s="20">
        <f>+Z121*'1. Standard_Cost'!$B$21+AA121*'1. Standard_Cost'!$C$21</f>
        <v>0</v>
      </c>
      <c r="AC121" s="21"/>
      <c r="AD121" s="22"/>
      <c r="AE121" s="20">
        <f>SUM(AD121,AC121,AB121,Y121,U121,T121,S121,R121)*'1. Standard_Cost'!B156</f>
        <v>0</v>
      </c>
      <c r="AF121" s="20">
        <f>SUM(AD121,AE121)</f>
        <v>0</v>
      </c>
      <c r="AG121" s="19"/>
      <c r="AH121" s="19"/>
      <c r="AI121" s="19"/>
      <c r="AJ121" s="23"/>
      <c r="AK121" s="23"/>
      <c r="AL121" s="23"/>
      <c r="AM121" s="20" t="e">
        <f>AG121*'1. Standard_Cost'!B152+'Incremental_Cost Year 1'!#REF!*'1. Standard_Cost'!C152+'Incremental_Cost Year 1'!#REF!*'1. Standard_Cost'!D152+'Incremental_Cost Year 1'!#REF!+'Incremental_Cost Year 1'!#REF!+AK121</f>
        <v>#REF!</v>
      </c>
      <c r="AN121" s="20" t="e">
        <f>AM121*'1. Standard_Cost'!C156</f>
        <v>#REF!</v>
      </c>
      <c r="AO121" s="23"/>
      <c r="AQ121" s="20">
        <f t="shared" ref="AQ121:AQ124" si="202">L121+M121</f>
        <v>0</v>
      </c>
      <c r="AR121" s="20">
        <f t="shared" ref="AR121:AR124" si="203">AF121</f>
        <v>0</v>
      </c>
      <c r="AS121" s="20" t="e">
        <f t="shared" ref="AS121:AS124" si="204">AM121+AN121</f>
        <v>#REF!</v>
      </c>
      <c r="AT121" s="20" t="e">
        <f>SUM(AQ121,AR121,AS121)</f>
        <v>#REF!</v>
      </c>
      <c r="AU121" s="24"/>
      <c r="AV121" s="24"/>
      <c r="AW121" s="24"/>
      <c r="AX121" s="24"/>
      <c r="AY121" s="24"/>
      <c r="AZ121" s="24"/>
      <c r="BA121" s="25" t="e">
        <f t="shared" ref="BA121:BA124" si="205">SUM(AU121:AZ121)-AT121</f>
        <v>#REF!</v>
      </c>
    </row>
    <row r="122" spans="2:53" outlineLevel="2">
      <c r="B122" s="41"/>
      <c r="C122" s="38"/>
      <c r="D122" s="84"/>
      <c r="E122" s="84"/>
      <c r="F122" s="84"/>
      <c r="G122" s="83"/>
      <c r="H122" s="15" t="s">
        <v>50</v>
      </c>
      <c r="I122" s="16"/>
      <c r="J122" s="17"/>
      <c r="K122" s="17"/>
      <c r="L122" s="18" t="str">
        <f>IF(I122&lt;&gt;0,((VLOOKUP(I122,'1. Standard_Cost'!$B$4:$D$9,2)+VLOOKUP(I122,'1. Standard_Cost'!$B$4:$D$9,3))*J122*K122),"0")</f>
        <v>0</v>
      </c>
      <c r="M122" s="18">
        <f t="shared" si="201"/>
        <v>0</v>
      </c>
      <c r="N122" s="19"/>
      <c r="O122" s="19"/>
      <c r="P122" s="19"/>
      <c r="Q122" s="19"/>
      <c r="R122" s="20">
        <f>+N122*P122*'1. Standard_Cost'!$B$13</f>
        <v>0</v>
      </c>
      <c r="S122" s="20">
        <f>+N122*O122*P122*'1. Standard_Cost'!$C$13</f>
        <v>0</v>
      </c>
      <c r="T122" s="20">
        <f>+N122*P122*Q122*'1. Standard_Cost'!$D$13</f>
        <v>0</v>
      </c>
      <c r="U122" s="20">
        <f>+N122*O122*'1. Standard_Cost'!$E$13</f>
        <v>0</v>
      </c>
      <c r="V122" s="19"/>
      <c r="W122" s="19"/>
      <c r="X122" s="19"/>
      <c r="Y122" s="20">
        <f>+V122*((X122*'1. Standard_Cost'!$B$17)+(W122*X122*'1. Standard_Cost'!$C$17))</f>
        <v>0</v>
      </c>
      <c r="Z122" s="19"/>
      <c r="AA122" s="19"/>
      <c r="AB122" s="20">
        <f>+Z122*'1. Standard_Cost'!$B$21+AA122*'1. Standard_Cost'!$C$21</f>
        <v>0</v>
      </c>
      <c r="AC122" s="21"/>
      <c r="AD122" s="22"/>
      <c r="AE122" s="20">
        <f>SUM(AD122,AC122,AB122,Y122,U122,T122,S122,R122)*'1. Standard_Cost'!B156</f>
        <v>0</v>
      </c>
      <c r="AF122" s="20">
        <f t="shared" ref="AF122:AF124" si="206">SUM(AD122,AE122)</f>
        <v>0</v>
      </c>
      <c r="AG122" s="19"/>
      <c r="AH122" s="19"/>
      <c r="AI122" s="19"/>
      <c r="AJ122" s="23"/>
      <c r="AK122" s="23"/>
      <c r="AL122" s="23"/>
      <c r="AM122" s="20" t="e">
        <f>AG122*'1. Standard_Cost'!B152+'Incremental_Cost Year 1'!#REF!*'1. Standard_Cost'!C152+'Incremental_Cost Year 1'!#REF!*'1. Standard_Cost'!D152+'Incremental_Cost Year 1'!#REF!+'Incremental_Cost Year 1'!#REF!+AK122</f>
        <v>#REF!</v>
      </c>
      <c r="AN122" s="20" t="e">
        <f>AM122*'1. Standard_Cost'!C156</f>
        <v>#REF!</v>
      </c>
      <c r="AO122" s="23"/>
      <c r="AQ122" s="20">
        <f t="shared" si="202"/>
        <v>0</v>
      </c>
      <c r="AR122" s="20">
        <f t="shared" si="203"/>
        <v>0</v>
      </c>
      <c r="AS122" s="20" t="e">
        <f t="shared" si="204"/>
        <v>#REF!</v>
      </c>
      <c r="AT122" s="20" t="e">
        <f t="shared" ref="AT122:AT124" si="207">SUM(AQ122,AR122,AS122)</f>
        <v>#REF!</v>
      </c>
      <c r="AU122" s="24"/>
      <c r="AV122" s="24"/>
      <c r="AW122" s="24"/>
      <c r="AX122" s="24"/>
      <c r="AY122" s="24"/>
      <c r="AZ122" s="24"/>
      <c r="BA122" s="25" t="e">
        <f t="shared" si="205"/>
        <v>#REF!</v>
      </c>
    </row>
    <row r="123" spans="2:53" outlineLevel="2">
      <c r="B123" s="41"/>
      <c r="C123" s="38"/>
      <c r="D123" s="84"/>
      <c r="E123" s="84"/>
      <c r="F123" s="84"/>
      <c r="G123" s="83"/>
      <c r="H123" s="15" t="s">
        <v>51</v>
      </c>
      <c r="I123" s="16"/>
      <c r="J123" s="17"/>
      <c r="K123" s="17"/>
      <c r="L123" s="18" t="str">
        <f>IF(I123&lt;&gt;0,((VLOOKUP(I123,'1. Standard_Cost'!$B$4:$D$9,2)+VLOOKUP(I123,'1. Standard_Cost'!$B$4:$D$9,3))*J123*K123),"0")</f>
        <v>0</v>
      </c>
      <c r="M123" s="18">
        <f t="shared" si="201"/>
        <v>0</v>
      </c>
      <c r="N123" s="19"/>
      <c r="O123" s="19"/>
      <c r="P123" s="19"/>
      <c r="Q123" s="19"/>
      <c r="R123" s="20">
        <f>+N123*P123*'1. Standard_Cost'!$B$13</f>
        <v>0</v>
      </c>
      <c r="S123" s="20">
        <f>+N123*O123*P123*'1. Standard_Cost'!$C$13</f>
        <v>0</v>
      </c>
      <c r="T123" s="20">
        <f>+N123*P123*Q123*'1. Standard_Cost'!$D$13</f>
        <v>0</v>
      </c>
      <c r="U123" s="20">
        <f>+N123*O123*'1. Standard_Cost'!$E$13</f>
        <v>0</v>
      </c>
      <c r="V123" s="19"/>
      <c r="W123" s="19"/>
      <c r="X123" s="19"/>
      <c r="Y123" s="20">
        <f>+V123*((X123*'1. Standard_Cost'!$B$17)+(W123*X123*'1. Standard_Cost'!$C$17))</f>
        <v>0</v>
      </c>
      <c r="Z123" s="19"/>
      <c r="AA123" s="19"/>
      <c r="AB123" s="20">
        <f>+Z123*'1. Standard_Cost'!$B$21+AA123*'1. Standard_Cost'!$C$21</f>
        <v>0</v>
      </c>
      <c r="AC123" s="21"/>
      <c r="AD123" s="22"/>
      <c r="AE123" s="20">
        <f>SUM(AD123,AC123,AB123,Y123,U123,T123,S123,R123)*'1. Standard_Cost'!B156</f>
        <v>0</v>
      </c>
      <c r="AF123" s="20">
        <f t="shared" si="206"/>
        <v>0</v>
      </c>
      <c r="AG123" s="19"/>
      <c r="AH123" s="19"/>
      <c r="AI123" s="19"/>
      <c r="AJ123" s="23"/>
      <c r="AK123" s="23"/>
      <c r="AL123" s="23"/>
      <c r="AM123" s="20" t="e">
        <f>AG123*'1. Standard_Cost'!B152+'Incremental_Cost Year 1'!#REF!*'1. Standard_Cost'!C152+'Incremental_Cost Year 1'!#REF!*'1. Standard_Cost'!D152+'Incremental_Cost Year 1'!#REF!+'Incremental_Cost Year 1'!#REF!+AK123</f>
        <v>#REF!</v>
      </c>
      <c r="AN123" s="20" t="e">
        <f>AM123*'1. Standard_Cost'!C156</f>
        <v>#REF!</v>
      </c>
      <c r="AO123" s="23"/>
      <c r="AQ123" s="20">
        <f t="shared" si="202"/>
        <v>0</v>
      </c>
      <c r="AR123" s="20">
        <f t="shared" si="203"/>
        <v>0</v>
      </c>
      <c r="AS123" s="20" t="e">
        <f t="shared" si="204"/>
        <v>#REF!</v>
      </c>
      <c r="AT123" s="20" t="e">
        <f t="shared" si="207"/>
        <v>#REF!</v>
      </c>
      <c r="AU123" s="24"/>
      <c r="AV123" s="24"/>
      <c r="AW123" s="24"/>
      <c r="AX123" s="24"/>
      <c r="AY123" s="24"/>
      <c r="AZ123" s="24"/>
      <c r="BA123" s="25" t="e">
        <f t="shared" si="205"/>
        <v>#REF!</v>
      </c>
    </row>
    <row r="124" spans="2:53" outlineLevel="2">
      <c r="B124" s="41"/>
      <c r="C124" s="38"/>
      <c r="D124" s="84"/>
      <c r="E124" s="84"/>
      <c r="F124" s="84"/>
      <c r="G124" s="83"/>
      <c r="H124" s="26" t="s">
        <v>180</v>
      </c>
      <c r="I124" s="16"/>
      <c r="J124" s="17"/>
      <c r="K124" s="17"/>
      <c r="L124" s="18" t="str">
        <f>IF(I124&lt;&gt;0,((VLOOKUP(I124,'1. Standard_Cost'!$B$4:$D$9,2)+VLOOKUP(I124,'1. Standard_Cost'!$B$4:$D$9,3))*J124*K124),"0")</f>
        <v>0</v>
      </c>
      <c r="M124" s="18">
        <f t="shared" si="201"/>
        <v>0</v>
      </c>
      <c r="N124" s="19"/>
      <c r="O124" s="19"/>
      <c r="P124" s="19"/>
      <c r="Q124" s="19"/>
      <c r="R124" s="20">
        <f>+N124*P124*'1. Standard_Cost'!$B$13</f>
        <v>0</v>
      </c>
      <c r="S124" s="20">
        <f>+N124*O124*P124*'1. Standard_Cost'!$C$13</f>
        <v>0</v>
      </c>
      <c r="T124" s="20">
        <f>+N124*P124*Q124*'1. Standard_Cost'!$D$13</f>
        <v>0</v>
      </c>
      <c r="U124" s="20">
        <f>+N124*O124*'1. Standard_Cost'!$E$13</f>
        <v>0</v>
      </c>
      <c r="V124" s="19"/>
      <c r="W124" s="19"/>
      <c r="X124" s="19"/>
      <c r="Y124" s="20">
        <f>+V124*((X124*'1. Standard_Cost'!$B$17)+(W124*X124*'1. Standard_Cost'!$C$17))</f>
        <v>0</v>
      </c>
      <c r="Z124" s="19"/>
      <c r="AA124" s="19"/>
      <c r="AB124" s="20">
        <f>+Z124*'1. Standard_Cost'!$B$21+AA124*'1. Standard_Cost'!$C$21</f>
        <v>0</v>
      </c>
      <c r="AC124" s="21"/>
      <c r="AD124" s="22"/>
      <c r="AE124" s="20">
        <f>SUM(AD124,AC124,AB124,Y124,U124,T124,S124,R124)*'1. Standard_Cost'!B156</f>
        <v>0</v>
      </c>
      <c r="AF124" s="20">
        <f t="shared" si="206"/>
        <v>0</v>
      </c>
      <c r="AG124" s="19"/>
      <c r="AH124" s="19"/>
      <c r="AI124" s="19"/>
      <c r="AJ124" s="23"/>
      <c r="AK124" s="23"/>
      <c r="AL124" s="23"/>
      <c r="AM124" s="20" t="e">
        <f>AG124*'1. Standard_Cost'!B152+'Incremental_Cost Year 1'!#REF!*'1. Standard_Cost'!C152+'Incremental_Cost Year 1'!#REF!*'1. Standard_Cost'!D152+'Incremental_Cost Year 1'!#REF!+'Incremental_Cost Year 1'!#REF!+AK124</f>
        <v>#REF!</v>
      </c>
      <c r="AN124" s="20" t="e">
        <f>AM124*'1. Standard_Cost'!C156</f>
        <v>#REF!</v>
      </c>
      <c r="AO124" s="23"/>
      <c r="AQ124" s="20">
        <f t="shared" si="202"/>
        <v>0</v>
      </c>
      <c r="AR124" s="20">
        <f t="shared" si="203"/>
        <v>0</v>
      </c>
      <c r="AS124" s="20" t="e">
        <f t="shared" si="204"/>
        <v>#REF!</v>
      </c>
      <c r="AT124" s="20" t="e">
        <f t="shared" si="207"/>
        <v>#REF!</v>
      </c>
      <c r="AU124" s="24"/>
      <c r="AV124" s="24"/>
      <c r="AW124" s="24"/>
      <c r="AX124" s="24"/>
      <c r="AY124" s="24"/>
      <c r="AZ124" s="24"/>
      <c r="BA124" s="25" t="e">
        <f t="shared" si="205"/>
        <v>#REF!</v>
      </c>
    </row>
    <row r="125" spans="2:53" ht="41.4" outlineLevel="1">
      <c r="B125" s="41"/>
      <c r="C125" s="38"/>
      <c r="D125" s="86" t="s">
        <v>48</v>
      </c>
      <c r="E125" s="86" t="s">
        <v>219</v>
      </c>
      <c r="F125" s="88" t="s">
        <v>153</v>
      </c>
      <c r="G125" s="89" t="s">
        <v>154</v>
      </c>
      <c r="H125" s="27" t="s">
        <v>244</v>
      </c>
      <c r="I125" s="28"/>
      <c r="J125" s="28"/>
      <c r="K125" s="28"/>
      <c r="L125" s="29">
        <f>SUM(L121:L124)</f>
        <v>0</v>
      </c>
      <c r="M125" s="29">
        <f>SUM(M121:M124)</f>
        <v>0</v>
      </c>
      <c r="N125" s="28"/>
      <c r="O125" s="28"/>
      <c r="P125" s="28"/>
      <c r="Q125" s="28"/>
      <c r="R125" s="30">
        <f>SUM(R121:R124)</f>
        <v>0</v>
      </c>
      <c r="S125" s="30">
        <f>SUM(S121:S124)</f>
        <v>0</v>
      </c>
      <c r="T125" s="30">
        <f>SUM(T121:T124)</f>
        <v>0</v>
      </c>
      <c r="U125" s="30">
        <f>SUM(U121:U124)</f>
        <v>0</v>
      </c>
      <c r="V125" s="28"/>
      <c r="W125" s="28"/>
      <c r="X125" s="28"/>
      <c r="Y125" s="29">
        <f>SUM(Y121:Y124)</f>
        <v>0</v>
      </c>
      <c r="Z125" s="28"/>
      <c r="AA125" s="28"/>
      <c r="AB125" s="29">
        <f t="shared" ref="AB125:AF125" si="208">SUM(AB121:AB124)</f>
        <v>0</v>
      </c>
      <c r="AC125" s="29">
        <f t="shared" si="208"/>
        <v>0</v>
      </c>
      <c r="AD125" s="29">
        <f t="shared" si="208"/>
        <v>0</v>
      </c>
      <c r="AE125" s="29">
        <f t="shared" si="208"/>
        <v>0</v>
      </c>
      <c r="AF125" s="29">
        <f t="shared" si="208"/>
        <v>0</v>
      </c>
      <c r="AG125" s="28"/>
      <c r="AH125" s="28"/>
      <c r="AI125" s="28"/>
      <c r="AJ125" s="30">
        <f>SUM(AJ121:AJ124)</f>
        <v>0</v>
      </c>
      <c r="AK125" s="30">
        <f t="shared" ref="AK125:AL125" si="209">SUM(AK121:AK124)</f>
        <v>0</v>
      </c>
      <c r="AL125" s="30">
        <f t="shared" si="209"/>
        <v>0</v>
      </c>
      <c r="AM125" s="29" t="e">
        <f>SUM(AM121:AM124)</f>
        <v>#REF!</v>
      </c>
      <c r="AN125" s="29" t="e">
        <f>SUM(AN121:AN124)</f>
        <v>#REF!</v>
      </c>
      <c r="AO125" s="31"/>
      <c r="AP125" s="32"/>
      <c r="AQ125" s="78">
        <f t="shared" ref="AQ125:BA125" si="210">SUM(AQ121:AQ124)</f>
        <v>0</v>
      </c>
      <c r="AR125" s="78">
        <f t="shared" si="210"/>
        <v>0</v>
      </c>
      <c r="AS125" s="78" t="e">
        <f t="shared" si="210"/>
        <v>#REF!</v>
      </c>
      <c r="AT125" s="78" t="e">
        <f t="shared" si="210"/>
        <v>#REF!</v>
      </c>
      <c r="AU125" s="78">
        <f t="shared" si="210"/>
        <v>0</v>
      </c>
      <c r="AV125" s="78">
        <f t="shared" si="210"/>
        <v>0</v>
      </c>
      <c r="AW125" s="78">
        <f t="shared" si="210"/>
        <v>0</v>
      </c>
      <c r="AX125" s="78">
        <f t="shared" si="210"/>
        <v>0</v>
      </c>
      <c r="AY125" s="78">
        <f t="shared" si="210"/>
        <v>0</v>
      </c>
      <c r="AZ125" s="78">
        <f t="shared" si="210"/>
        <v>0</v>
      </c>
      <c r="BA125" s="79" t="e">
        <f t="shared" si="210"/>
        <v>#REF!</v>
      </c>
    </row>
    <row r="126" spans="2:53" s="39" customFormat="1" ht="12.75" customHeight="1">
      <c r="B126" s="49"/>
      <c r="C126" s="224" t="s">
        <v>220</v>
      </c>
      <c r="D126" s="224"/>
      <c r="E126" s="225"/>
      <c r="F126" s="69"/>
      <c r="G126" s="69"/>
      <c r="H126" s="57" t="s">
        <v>243</v>
      </c>
      <c r="I126" s="58"/>
      <c r="J126" s="58"/>
      <c r="K126" s="58"/>
      <c r="L126" s="59">
        <f>SUM(L131,L136,)</f>
        <v>0</v>
      </c>
      <c r="M126" s="59">
        <f>SUM(M131,M136,)</f>
        <v>0</v>
      </c>
      <c r="N126" s="59">
        <f t="shared" ref="N126:AO126" si="211">SUM(N131,N136,)</f>
        <v>0</v>
      </c>
      <c r="O126" s="59">
        <f t="shared" si="211"/>
        <v>0</v>
      </c>
      <c r="P126" s="59">
        <f t="shared" si="211"/>
        <v>0</v>
      </c>
      <c r="Q126" s="59">
        <f t="shared" si="211"/>
        <v>0</v>
      </c>
      <c r="R126" s="59">
        <f>SUM(R131,R136,)</f>
        <v>0</v>
      </c>
      <c r="S126" s="59">
        <f t="shared" si="211"/>
        <v>0</v>
      </c>
      <c r="T126" s="59">
        <f>SUM(T131,T136,)</f>
        <v>0</v>
      </c>
      <c r="U126" s="59">
        <f t="shared" si="211"/>
        <v>0</v>
      </c>
      <c r="V126" s="59">
        <f t="shared" si="211"/>
        <v>0</v>
      </c>
      <c r="W126" s="59">
        <f t="shared" si="211"/>
        <v>0</v>
      </c>
      <c r="X126" s="59">
        <f t="shared" si="211"/>
        <v>0</v>
      </c>
      <c r="Y126" s="59">
        <f t="shared" si="211"/>
        <v>0</v>
      </c>
      <c r="Z126" s="59">
        <f t="shared" si="211"/>
        <v>0</v>
      </c>
      <c r="AA126" s="59">
        <f t="shared" si="211"/>
        <v>0</v>
      </c>
      <c r="AB126" s="59">
        <f t="shared" si="211"/>
        <v>0</v>
      </c>
      <c r="AC126" s="59">
        <f t="shared" si="211"/>
        <v>0</v>
      </c>
      <c r="AD126" s="59">
        <f t="shared" si="211"/>
        <v>0</v>
      </c>
      <c r="AE126" s="59">
        <f t="shared" si="211"/>
        <v>0</v>
      </c>
      <c r="AF126" s="59">
        <f t="shared" si="211"/>
        <v>0</v>
      </c>
      <c r="AG126" s="59">
        <f t="shared" si="211"/>
        <v>0</v>
      </c>
      <c r="AH126" s="59">
        <f t="shared" si="211"/>
        <v>0</v>
      </c>
      <c r="AI126" s="59">
        <f t="shared" si="211"/>
        <v>0</v>
      </c>
      <c r="AJ126" s="59">
        <f t="shared" si="211"/>
        <v>0</v>
      </c>
      <c r="AK126" s="59">
        <f t="shared" si="211"/>
        <v>0</v>
      </c>
      <c r="AL126" s="59">
        <f t="shared" si="211"/>
        <v>0</v>
      </c>
      <c r="AM126" s="59" t="e">
        <f t="shared" si="211"/>
        <v>#REF!</v>
      </c>
      <c r="AN126" s="59" t="e">
        <f t="shared" si="211"/>
        <v>#REF!</v>
      </c>
      <c r="AO126" s="59">
        <f t="shared" si="211"/>
        <v>0</v>
      </c>
      <c r="AP126" s="113"/>
      <c r="AQ126" s="59">
        <f t="shared" ref="AQ126:BA126" si="212">SUM(AQ131,AQ136,)</f>
        <v>0</v>
      </c>
      <c r="AR126" s="59">
        <f t="shared" si="212"/>
        <v>0</v>
      </c>
      <c r="AS126" s="59" t="e">
        <f t="shared" si="212"/>
        <v>#REF!</v>
      </c>
      <c r="AT126" s="59" t="e">
        <f t="shared" si="212"/>
        <v>#REF!</v>
      </c>
      <c r="AU126" s="59">
        <f t="shared" si="212"/>
        <v>0</v>
      </c>
      <c r="AV126" s="59">
        <f t="shared" si="212"/>
        <v>0</v>
      </c>
      <c r="AW126" s="59">
        <f t="shared" si="212"/>
        <v>0</v>
      </c>
      <c r="AX126" s="59">
        <f t="shared" si="212"/>
        <v>0</v>
      </c>
      <c r="AY126" s="59">
        <f t="shared" si="212"/>
        <v>0</v>
      </c>
      <c r="AZ126" s="59">
        <f t="shared" si="212"/>
        <v>0</v>
      </c>
      <c r="BA126" s="59" t="e">
        <f t="shared" si="212"/>
        <v>#REF!</v>
      </c>
    </row>
    <row r="127" spans="2:53" outlineLevel="2">
      <c r="B127" s="41"/>
      <c r="C127" s="38"/>
      <c r="D127" s="85"/>
      <c r="E127" s="85"/>
      <c r="F127" s="87"/>
      <c r="G127" s="82"/>
      <c r="H127" s="15" t="s">
        <v>49</v>
      </c>
      <c r="I127" s="16"/>
      <c r="J127" s="17"/>
      <c r="K127" s="17"/>
      <c r="L127" s="18" t="str">
        <f>IF(I127&lt;&gt;0,((VLOOKUP(I127,'1. Standard_Cost'!$B$4:$D$9,2)+VLOOKUP(I127,'1. Standard_Cost'!$B$4:$D$9,3))*J127*K127),"0")</f>
        <v>0</v>
      </c>
      <c r="M127" s="18">
        <f t="shared" ref="M127:M130" si="213">L127*0.167</f>
        <v>0</v>
      </c>
      <c r="N127" s="19"/>
      <c r="O127" s="19"/>
      <c r="P127" s="19"/>
      <c r="Q127" s="19"/>
      <c r="R127" s="20">
        <f>+N127*P127*'1. Standard_Cost'!$B$13</f>
        <v>0</v>
      </c>
      <c r="S127" s="20">
        <f>+N127*O127*P127*'1. Standard_Cost'!$C$13</f>
        <v>0</v>
      </c>
      <c r="T127" s="20">
        <f>+N127*P127*Q127*'1. Standard_Cost'!$D$13</f>
        <v>0</v>
      </c>
      <c r="U127" s="20">
        <f>+N127*O127*'1. Standard_Cost'!$E$13</f>
        <v>0</v>
      </c>
      <c r="V127" s="19"/>
      <c r="W127" s="19"/>
      <c r="X127" s="19"/>
      <c r="Y127" s="20">
        <f>+V127*((X127*'1. Standard_Cost'!$B$17)+(W127*X127*'1. Standard_Cost'!$C$17))</f>
        <v>0</v>
      </c>
      <c r="Z127" s="19"/>
      <c r="AA127" s="19"/>
      <c r="AB127" s="20">
        <f>+Z127*'1. Standard_Cost'!$B$21+AA127*'1. Standard_Cost'!$C$21</f>
        <v>0</v>
      </c>
      <c r="AC127" s="21"/>
      <c r="AD127" s="22"/>
      <c r="AE127" s="20">
        <f>SUM(AD127,AC127,AB127,Y127,U127,T127,S127,R127)*'1. Standard_Cost'!B162</f>
        <v>0</v>
      </c>
      <c r="AF127" s="20">
        <f>SUM(AD127,AE127)</f>
        <v>0</v>
      </c>
      <c r="AG127" s="19"/>
      <c r="AH127" s="19"/>
      <c r="AI127" s="19"/>
      <c r="AJ127" s="23"/>
      <c r="AK127" s="23"/>
      <c r="AL127" s="23"/>
      <c r="AM127" s="20" t="e">
        <f>AG127*'1. Standard_Cost'!B158+'Incremental_Cost Year 1'!#REF!*'1. Standard_Cost'!C158+'Incremental_Cost Year 1'!#REF!*'1. Standard_Cost'!D158+'Incremental_Cost Year 1'!#REF!+'Incremental_Cost Year 1'!#REF!+AK127</f>
        <v>#REF!</v>
      </c>
      <c r="AN127" s="20" t="e">
        <f>AM127*'1. Standard_Cost'!C162</f>
        <v>#REF!</v>
      </c>
      <c r="AO127" s="23"/>
      <c r="AQ127" s="20">
        <f t="shared" ref="AQ127:AQ130" si="214">L127+M127</f>
        <v>0</v>
      </c>
      <c r="AR127" s="20">
        <f t="shared" ref="AR127:AR130" si="215">AF127</f>
        <v>0</v>
      </c>
      <c r="AS127" s="20" t="e">
        <f t="shared" ref="AS127:AS130" si="216">AM127+AN127</f>
        <v>#REF!</v>
      </c>
      <c r="AT127" s="20" t="e">
        <f>SUM(AQ127,AR127,AS127)</f>
        <v>#REF!</v>
      </c>
      <c r="AU127" s="24"/>
      <c r="AV127" s="24"/>
      <c r="AW127" s="24"/>
      <c r="AX127" s="24"/>
      <c r="AY127" s="24"/>
      <c r="AZ127" s="24"/>
      <c r="BA127" s="25" t="e">
        <f t="shared" ref="BA127:BA130" si="217">SUM(AU127:AZ127)-AT127</f>
        <v>#REF!</v>
      </c>
    </row>
    <row r="128" spans="2:53" outlineLevel="2">
      <c r="B128" s="41"/>
      <c r="C128" s="38"/>
      <c r="D128" s="84"/>
      <c r="E128" s="84"/>
      <c r="F128" s="84"/>
      <c r="G128" s="83"/>
      <c r="H128" s="15" t="s">
        <v>50</v>
      </c>
      <c r="I128" s="16"/>
      <c r="J128" s="17"/>
      <c r="K128" s="17"/>
      <c r="L128" s="18" t="str">
        <f>IF(I128&lt;&gt;0,((VLOOKUP(I128,'1. Standard_Cost'!$B$4:$D$9,2)+VLOOKUP(I128,'1. Standard_Cost'!$B$4:$D$9,3))*J128*K128),"0")</f>
        <v>0</v>
      </c>
      <c r="M128" s="18">
        <f t="shared" si="213"/>
        <v>0</v>
      </c>
      <c r="N128" s="19"/>
      <c r="O128" s="19"/>
      <c r="P128" s="19"/>
      <c r="Q128" s="19"/>
      <c r="R128" s="20">
        <f>+N128*P128*'1. Standard_Cost'!$B$13</f>
        <v>0</v>
      </c>
      <c r="S128" s="20">
        <f>+N128*O128*P128*'1. Standard_Cost'!$C$13</f>
        <v>0</v>
      </c>
      <c r="T128" s="20">
        <f>+N128*P128*Q128*'1. Standard_Cost'!$D$13</f>
        <v>0</v>
      </c>
      <c r="U128" s="20">
        <f>+N128*O128*'1. Standard_Cost'!$E$13</f>
        <v>0</v>
      </c>
      <c r="V128" s="19"/>
      <c r="W128" s="19"/>
      <c r="X128" s="19"/>
      <c r="Y128" s="20">
        <f>+V128*((X128*'1. Standard_Cost'!$B$17)+(W128*X128*'1. Standard_Cost'!$C$17))</f>
        <v>0</v>
      </c>
      <c r="Z128" s="19"/>
      <c r="AA128" s="19"/>
      <c r="AB128" s="20">
        <f>+Z128*'1. Standard_Cost'!$B$21+AA128*'1. Standard_Cost'!$C$21</f>
        <v>0</v>
      </c>
      <c r="AC128" s="21"/>
      <c r="AD128" s="22"/>
      <c r="AE128" s="20">
        <f>SUM(AD128,AC128,AB128,Y128,U128,T128,S128,R128)*'1. Standard_Cost'!B162</f>
        <v>0</v>
      </c>
      <c r="AF128" s="20">
        <f t="shared" ref="AF128:AF130" si="218">SUM(AD128,AE128)</f>
        <v>0</v>
      </c>
      <c r="AG128" s="19"/>
      <c r="AH128" s="19"/>
      <c r="AI128" s="19"/>
      <c r="AJ128" s="23"/>
      <c r="AK128" s="23"/>
      <c r="AL128" s="23"/>
      <c r="AM128" s="20" t="e">
        <f>AG128*'1. Standard_Cost'!B158+'Incremental_Cost Year 1'!#REF!*'1. Standard_Cost'!C158+'Incremental_Cost Year 1'!#REF!*'1. Standard_Cost'!D158+'Incremental_Cost Year 1'!#REF!+'Incremental_Cost Year 1'!#REF!+AK128</f>
        <v>#REF!</v>
      </c>
      <c r="AN128" s="20" t="e">
        <f>AM128*'1. Standard_Cost'!C162</f>
        <v>#REF!</v>
      </c>
      <c r="AO128" s="23"/>
      <c r="AQ128" s="20">
        <f t="shared" si="214"/>
        <v>0</v>
      </c>
      <c r="AR128" s="20">
        <f t="shared" si="215"/>
        <v>0</v>
      </c>
      <c r="AS128" s="20" t="e">
        <f t="shared" si="216"/>
        <v>#REF!</v>
      </c>
      <c r="AT128" s="20" t="e">
        <f t="shared" ref="AT128:AT130" si="219">SUM(AQ128,AR128,AS128)</f>
        <v>#REF!</v>
      </c>
      <c r="AU128" s="24"/>
      <c r="AV128" s="24"/>
      <c r="AW128" s="24"/>
      <c r="AX128" s="24"/>
      <c r="AY128" s="24"/>
      <c r="AZ128" s="24"/>
      <c r="BA128" s="25" t="e">
        <f t="shared" si="217"/>
        <v>#REF!</v>
      </c>
    </row>
    <row r="129" spans="1:53" outlineLevel="2">
      <c r="B129" s="41"/>
      <c r="C129" s="38"/>
      <c r="D129" s="84"/>
      <c r="E129" s="84"/>
      <c r="F129" s="84"/>
      <c r="G129" s="83"/>
      <c r="H129" s="15" t="s">
        <v>51</v>
      </c>
      <c r="I129" s="16"/>
      <c r="J129" s="17"/>
      <c r="K129" s="17"/>
      <c r="L129" s="18" t="str">
        <f>IF(I129&lt;&gt;0,((VLOOKUP(I129,'1. Standard_Cost'!$B$4:$D$9,2)+VLOOKUP(I129,'1. Standard_Cost'!$B$4:$D$9,3))*J129*K129),"0")</f>
        <v>0</v>
      </c>
      <c r="M129" s="18">
        <f t="shared" si="213"/>
        <v>0</v>
      </c>
      <c r="N129" s="19"/>
      <c r="O129" s="19"/>
      <c r="P129" s="19"/>
      <c r="Q129" s="19"/>
      <c r="R129" s="20">
        <f>+N129*P129*'1. Standard_Cost'!$B$13</f>
        <v>0</v>
      </c>
      <c r="S129" s="20">
        <f>+N129*O129*P129*'1. Standard_Cost'!$C$13</f>
        <v>0</v>
      </c>
      <c r="T129" s="20">
        <f>+N129*P129*Q129*'1. Standard_Cost'!$D$13</f>
        <v>0</v>
      </c>
      <c r="U129" s="20">
        <f>+N129*O129*'1. Standard_Cost'!$E$13</f>
        <v>0</v>
      </c>
      <c r="V129" s="19"/>
      <c r="W129" s="19"/>
      <c r="X129" s="19"/>
      <c r="Y129" s="20">
        <f>+V129*((X129*'1. Standard_Cost'!$B$17)+(W129*X129*'1. Standard_Cost'!$C$17))</f>
        <v>0</v>
      </c>
      <c r="Z129" s="19"/>
      <c r="AA129" s="19"/>
      <c r="AB129" s="20">
        <f>+Z129*'1. Standard_Cost'!$B$21+AA129*'1. Standard_Cost'!$C$21</f>
        <v>0</v>
      </c>
      <c r="AC129" s="21"/>
      <c r="AD129" s="22"/>
      <c r="AE129" s="20">
        <f>SUM(AD129,AC129,AB129,Y129,U129,T129,S129,R129)*'1. Standard_Cost'!B162</f>
        <v>0</v>
      </c>
      <c r="AF129" s="20">
        <f t="shared" si="218"/>
        <v>0</v>
      </c>
      <c r="AG129" s="19"/>
      <c r="AH129" s="19"/>
      <c r="AI129" s="19"/>
      <c r="AJ129" s="23"/>
      <c r="AK129" s="23"/>
      <c r="AL129" s="23"/>
      <c r="AM129" s="20" t="e">
        <f>AG129*'1. Standard_Cost'!B158+'Incremental_Cost Year 1'!#REF!*'1. Standard_Cost'!C158+'Incremental_Cost Year 1'!#REF!*'1. Standard_Cost'!D158+'Incremental_Cost Year 1'!#REF!+'Incremental_Cost Year 1'!#REF!+AK129</f>
        <v>#REF!</v>
      </c>
      <c r="AN129" s="20" t="e">
        <f>AM129*'1. Standard_Cost'!C162</f>
        <v>#REF!</v>
      </c>
      <c r="AO129" s="23"/>
      <c r="AQ129" s="20">
        <f t="shared" si="214"/>
        <v>0</v>
      </c>
      <c r="AR129" s="20">
        <f t="shared" si="215"/>
        <v>0</v>
      </c>
      <c r="AS129" s="20" t="e">
        <f t="shared" si="216"/>
        <v>#REF!</v>
      </c>
      <c r="AT129" s="20" t="e">
        <f t="shared" si="219"/>
        <v>#REF!</v>
      </c>
      <c r="AU129" s="24"/>
      <c r="AV129" s="24"/>
      <c r="AW129" s="24"/>
      <c r="AX129" s="24"/>
      <c r="AY129" s="24"/>
      <c r="AZ129" s="24"/>
      <c r="BA129" s="25" t="e">
        <f t="shared" si="217"/>
        <v>#REF!</v>
      </c>
    </row>
    <row r="130" spans="1:53" outlineLevel="2">
      <c r="B130" s="41"/>
      <c r="C130" s="38"/>
      <c r="D130" s="84"/>
      <c r="E130" s="84"/>
      <c r="F130" s="84"/>
      <c r="G130" s="83"/>
      <c r="H130" s="26" t="s">
        <v>180</v>
      </c>
      <c r="I130" s="16"/>
      <c r="J130" s="17"/>
      <c r="K130" s="17"/>
      <c r="L130" s="18" t="str">
        <f>IF(I130&lt;&gt;0,((VLOOKUP(I130,'1. Standard_Cost'!$B$4:$D$9,2)+VLOOKUP(I130,'1. Standard_Cost'!$B$4:$D$9,3))*J130*K130),"0")</f>
        <v>0</v>
      </c>
      <c r="M130" s="18">
        <f t="shared" si="213"/>
        <v>0</v>
      </c>
      <c r="N130" s="19"/>
      <c r="O130" s="19"/>
      <c r="P130" s="19"/>
      <c r="Q130" s="19"/>
      <c r="R130" s="20">
        <f>+N130*P130*'1. Standard_Cost'!$B$13</f>
        <v>0</v>
      </c>
      <c r="S130" s="20">
        <f>+N130*O130*P130*'1. Standard_Cost'!$C$13</f>
        <v>0</v>
      </c>
      <c r="T130" s="20">
        <f>+N130*P130*Q130*'1. Standard_Cost'!$D$13</f>
        <v>0</v>
      </c>
      <c r="U130" s="20">
        <f>+N130*O130*'1. Standard_Cost'!$E$13</f>
        <v>0</v>
      </c>
      <c r="V130" s="19"/>
      <c r="W130" s="19"/>
      <c r="X130" s="19"/>
      <c r="Y130" s="20">
        <f>+V130*((X130*'1. Standard_Cost'!$B$17)+(W130*X130*'1. Standard_Cost'!$C$17))</f>
        <v>0</v>
      </c>
      <c r="Z130" s="19"/>
      <c r="AA130" s="19"/>
      <c r="AB130" s="20">
        <f>+Z130*'1. Standard_Cost'!$B$21+AA130*'1. Standard_Cost'!$C$21</f>
        <v>0</v>
      </c>
      <c r="AC130" s="21"/>
      <c r="AD130" s="22"/>
      <c r="AE130" s="20">
        <f>SUM(AD130,AC130,AB130,Y130,U130,T130,S130,R130)*'1. Standard_Cost'!B162</f>
        <v>0</v>
      </c>
      <c r="AF130" s="20">
        <f t="shared" si="218"/>
        <v>0</v>
      </c>
      <c r="AG130" s="19"/>
      <c r="AH130" s="19"/>
      <c r="AI130" s="19"/>
      <c r="AJ130" s="23"/>
      <c r="AK130" s="23"/>
      <c r="AL130" s="23"/>
      <c r="AM130" s="20" t="e">
        <f>AG130*'1. Standard_Cost'!B158+'Incremental_Cost Year 1'!#REF!*'1. Standard_Cost'!C158+'Incremental_Cost Year 1'!#REF!*'1. Standard_Cost'!D158+'Incremental_Cost Year 1'!#REF!+'Incremental_Cost Year 1'!#REF!+AK130</f>
        <v>#REF!</v>
      </c>
      <c r="AN130" s="20" t="e">
        <f>AM130*'1. Standard_Cost'!C162</f>
        <v>#REF!</v>
      </c>
      <c r="AO130" s="23"/>
      <c r="AQ130" s="20">
        <f t="shared" si="214"/>
        <v>0</v>
      </c>
      <c r="AR130" s="20">
        <f t="shared" si="215"/>
        <v>0</v>
      </c>
      <c r="AS130" s="20" t="e">
        <f t="shared" si="216"/>
        <v>#REF!</v>
      </c>
      <c r="AT130" s="20" t="e">
        <f t="shared" si="219"/>
        <v>#REF!</v>
      </c>
      <c r="AU130" s="24"/>
      <c r="AV130" s="24"/>
      <c r="AW130" s="24"/>
      <c r="AX130" s="24"/>
      <c r="AY130" s="24"/>
      <c r="AZ130" s="24"/>
      <c r="BA130" s="25" t="e">
        <f t="shared" si="217"/>
        <v>#REF!</v>
      </c>
    </row>
    <row r="131" spans="1:53" ht="55.2" outlineLevel="1">
      <c r="B131" s="41"/>
      <c r="C131" s="38"/>
      <c r="D131" s="86" t="s">
        <v>48</v>
      </c>
      <c r="E131" s="86" t="s">
        <v>221</v>
      </c>
      <c r="F131" s="88" t="s">
        <v>153</v>
      </c>
      <c r="G131" s="89" t="s">
        <v>154</v>
      </c>
      <c r="H131" s="27" t="s">
        <v>242</v>
      </c>
      <c r="I131" s="28"/>
      <c r="J131" s="28"/>
      <c r="K131" s="28"/>
      <c r="L131" s="29">
        <f>SUM(L127:L130)</f>
        <v>0</v>
      </c>
      <c r="M131" s="29">
        <f>SUM(M127:M130)</f>
        <v>0</v>
      </c>
      <c r="N131" s="28"/>
      <c r="O131" s="28"/>
      <c r="P131" s="28"/>
      <c r="Q131" s="28"/>
      <c r="R131" s="30">
        <f>SUM(R127:R130)</f>
        <v>0</v>
      </c>
      <c r="S131" s="30">
        <f>SUM(S127:S130)</f>
        <v>0</v>
      </c>
      <c r="T131" s="30">
        <f>SUM(T127:T130)</f>
        <v>0</v>
      </c>
      <c r="U131" s="30">
        <f>SUM(U127:U130)</f>
        <v>0</v>
      </c>
      <c r="V131" s="28"/>
      <c r="W131" s="28"/>
      <c r="X131" s="28"/>
      <c r="Y131" s="29">
        <f>SUM(Y127:Y130)</f>
        <v>0</v>
      </c>
      <c r="Z131" s="28"/>
      <c r="AA131" s="28"/>
      <c r="AB131" s="29">
        <f t="shared" ref="AB131:AF131" si="220">SUM(AB127:AB130)</f>
        <v>0</v>
      </c>
      <c r="AC131" s="29">
        <f t="shared" si="220"/>
        <v>0</v>
      </c>
      <c r="AD131" s="29">
        <f t="shared" si="220"/>
        <v>0</v>
      </c>
      <c r="AE131" s="29">
        <f t="shared" si="220"/>
        <v>0</v>
      </c>
      <c r="AF131" s="29">
        <f t="shared" si="220"/>
        <v>0</v>
      </c>
      <c r="AG131" s="28"/>
      <c r="AH131" s="28"/>
      <c r="AI131" s="28"/>
      <c r="AJ131" s="30">
        <f>SUM(AJ127:AJ130)</f>
        <v>0</v>
      </c>
      <c r="AK131" s="30">
        <f>SUM(AK127:AK130)</f>
        <v>0</v>
      </c>
      <c r="AL131" s="30">
        <f>SUM(AL127:AL130)</f>
        <v>0</v>
      </c>
      <c r="AM131" s="29" t="e">
        <f>SUM(AM127:AM130)</f>
        <v>#REF!</v>
      </c>
      <c r="AN131" s="29" t="e">
        <f>SUM(AN127:AN130)</f>
        <v>#REF!</v>
      </c>
      <c r="AO131" s="31"/>
      <c r="AP131" s="32"/>
      <c r="AQ131" s="78">
        <f t="shared" ref="AQ131:BA131" si="221">SUM(AQ127:AQ130)</f>
        <v>0</v>
      </c>
      <c r="AR131" s="78">
        <f t="shared" si="221"/>
        <v>0</v>
      </c>
      <c r="AS131" s="78" t="e">
        <f t="shared" si="221"/>
        <v>#REF!</v>
      </c>
      <c r="AT131" s="78" t="e">
        <f t="shared" si="221"/>
        <v>#REF!</v>
      </c>
      <c r="AU131" s="78">
        <f t="shared" si="221"/>
        <v>0</v>
      </c>
      <c r="AV131" s="78">
        <f t="shared" si="221"/>
        <v>0</v>
      </c>
      <c r="AW131" s="78">
        <f t="shared" si="221"/>
        <v>0</v>
      </c>
      <c r="AX131" s="78">
        <f t="shared" si="221"/>
        <v>0</v>
      </c>
      <c r="AY131" s="78">
        <f t="shared" si="221"/>
        <v>0</v>
      </c>
      <c r="AZ131" s="78">
        <f t="shared" si="221"/>
        <v>0</v>
      </c>
      <c r="BA131" s="78" t="e">
        <f t="shared" si="221"/>
        <v>#REF!</v>
      </c>
    </row>
    <row r="132" spans="1:53" outlineLevel="2">
      <c r="B132" s="41"/>
      <c r="C132" s="38"/>
      <c r="D132" s="85"/>
      <c r="E132" s="85"/>
      <c r="F132" s="87"/>
      <c r="G132" s="82"/>
      <c r="H132" s="15" t="s">
        <v>49</v>
      </c>
      <c r="I132" s="16"/>
      <c r="J132" s="17"/>
      <c r="K132" s="17"/>
      <c r="L132" s="18" t="str">
        <f>IF(I132&lt;&gt;0,((VLOOKUP(I132,'1. Standard_Cost'!$B$4:$D$9,2)+VLOOKUP(I132,'1. Standard_Cost'!$B$4:$D$9,3))*J132*K132),"0")</f>
        <v>0</v>
      </c>
      <c r="M132" s="18">
        <f t="shared" ref="M132:M135" si="222">L132*0.167</f>
        <v>0</v>
      </c>
      <c r="N132" s="19"/>
      <c r="O132" s="19"/>
      <c r="P132" s="19"/>
      <c r="Q132" s="19"/>
      <c r="R132" s="20">
        <f>+N132*P132*'1. Standard_Cost'!$B$13</f>
        <v>0</v>
      </c>
      <c r="S132" s="20">
        <f>+N132*O132*P132*'1. Standard_Cost'!$C$13</f>
        <v>0</v>
      </c>
      <c r="T132" s="20">
        <f>+N132*P132*Q132*'1. Standard_Cost'!$D$13</f>
        <v>0</v>
      </c>
      <c r="U132" s="20">
        <f>+N132*O132*'1. Standard_Cost'!$E$13</f>
        <v>0</v>
      </c>
      <c r="V132" s="19"/>
      <c r="W132" s="19"/>
      <c r="X132" s="19"/>
      <c r="Y132" s="20">
        <f>+V132*((X132*'1. Standard_Cost'!$B$17)+(W132*X132*'1. Standard_Cost'!$C$17))</f>
        <v>0</v>
      </c>
      <c r="Z132" s="19"/>
      <c r="AA132" s="19"/>
      <c r="AB132" s="20">
        <f>+Z132*'1. Standard_Cost'!$B$21+AA132*'1. Standard_Cost'!$C$21</f>
        <v>0</v>
      </c>
      <c r="AC132" s="21"/>
      <c r="AD132" s="22"/>
      <c r="AE132" s="20">
        <f>SUM(AD132,AC132,AB132,Y132,U132,T132,S132,R132)*'1. Standard_Cost'!B162</f>
        <v>0</v>
      </c>
      <c r="AF132" s="20">
        <f>SUM(AD132,AE132)</f>
        <v>0</v>
      </c>
      <c r="AG132" s="19"/>
      <c r="AH132" s="19"/>
      <c r="AI132" s="19"/>
      <c r="AJ132" s="23"/>
      <c r="AK132" s="23"/>
      <c r="AL132" s="23"/>
      <c r="AM132" s="20" t="e">
        <f>AG132*'1. Standard_Cost'!B158+'Incremental_Cost Year 1'!#REF!*'1. Standard_Cost'!C158+'Incremental_Cost Year 1'!#REF!*'1. Standard_Cost'!D158+'Incremental_Cost Year 1'!#REF!+'Incremental_Cost Year 1'!#REF!+AK132</f>
        <v>#REF!</v>
      </c>
      <c r="AN132" s="20" t="e">
        <f>AM132*'1. Standard_Cost'!C162</f>
        <v>#REF!</v>
      </c>
      <c r="AO132" s="23"/>
      <c r="AQ132" s="20">
        <f t="shared" ref="AQ132:AQ135" si="223">L132+M132</f>
        <v>0</v>
      </c>
      <c r="AR132" s="20">
        <f t="shared" ref="AR132:AR135" si="224">AF132</f>
        <v>0</v>
      </c>
      <c r="AS132" s="20" t="e">
        <f t="shared" ref="AS132:AS135" si="225">AM132+AN132</f>
        <v>#REF!</v>
      </c>
      <c r="AT132" s="20" t="e">
        <f>SUM(AQ132,AR132,AS132)</f>
        <v>#REF!</v>
      </c>
      <c r="AU132" s="24"/>
      <c r="AV132" s="24"/>
      <c r="AW132" s="24"/>
      <c r="AX132" s="24"/>
      <c r="AY132" s="24"/>
      <c r="AZ132" s="24"/>
      <c r="BA132" s="25" t="e">
        <f t="shared" ref="BA132:BA135" si="226">SUM(AU132:AZ132)-AT132</f>
        <v>#REF!</v>
      </c>
    </row>
    <row r="133" spans="1:53" outlineLevel="2">
      <c r="B133" s="41"/>
      <c r="C133" s="38"/>
      <c r="D133" s="84"/>
      <c r="E133" s="84"/>
      <c r="F133" s="84"/>
      <c r="G133" s="83"/>
      <c r="H133" s="15" t="s">
        <v>50</v>
      </c>
      <c r="I133" s="16"/>
      <c r="J133" s="17"/>
      <c r="K133" s="17"/>
      <c r="L133" s="18" t="str">
        <f>IF(I133&lt;&gt;0,((VLOOKUP(I133,'1. Standard_Cost'!$B$4:$D$9,2)+VLOOKUP(I133,'1. Standard_Cost'!$B$4:$D$9,3))*J133*K133),"0")</f>
        <v>0</v>
      </c>
      <c r="M133" s="18">
        <f t="shared" si="222"/>
        <v>0</v>
      </c>
      <c r="N133" s="19"/>
      <c r="O133" s="19"/>
      <c r="P133" s="19"/>
      <c r="Q133" s="19"/>
      <c r="R133" s="20">
        <f>+N133*P133*'1. Standard_Cost'!$B$13</f>
        <v>0</v>
      </c>
      <c r="S133" s="20">
        <f>+N133*O133*P133*'1. Standard_Cost'!$C$13</f>
        <v>0</v>
      </c>
      <c r="T133" s="20">
        <f>+N133*P133*Q133*'1. Standard_Cost'!$D$13</f>
        <v>0</v>
      </c>
      <c r="U133" s="20">
        <f>+N133*O133*'1. Standard_Cost'!$E$13</f>
        <v>0</v>
      </c>
      <c r="V133" s="19"/>
      <c r="W133" s="19"/>
      <c r="X133" s="19"/>
      <c r="Y133" s="20">
        <f>+V133*((X133*'1. Standard_Cost'!$B$17)+(W133*X133*'1. Standard_Cost'!$C$17))</f>
        <v>0</v>
      </c>
      <c r="Z133" s="19"/>
      <c r="AA133" s="19"/>
      <c r="AB133" s="20">
        <f>+Z133*'1. Standard_Cost'!$B$21+AA133*'1. Standard_Cost'!$C$21</f>
        <v>0</v>
      </c>
      <c r="AC133" s="21"/>
      <c r="AD133" s="22"/>
      <c r="AE133" s="20">
        <f>SUM(AD133,AC133,AB133,Y133,U133,T133,S133,R133)*'1. Standard_Cost'!B162</f>
        <v>0</v>
      </c>
      <c r="AF133" s="20">
        <f t="shared" ref="AF133:AF135" si="227">SUM(AD133,AE133)</f>
        <v>0</v>
      </c>
      <c r="AG133" s="19"/>
      <c r="AH133" s="19"/>
      <c r="AI133" s="19"/>
      <c r="AJ133" s="23"/>
      <c r="AK133" s="23"/>
      <c r="AL133" s="23"/>
      <c r="AM133" s="20" t="e">
        <f>AG133*'1. Standard_Cost'!B158+'Incremental_Cost Year 1'!#REF!*'1. Standard_Cost'!C158+'Incremental_Cost Year 1'!#REF!*'1. Standard_Cost'!D158+'Incremental_Cost Year 1'!#REF!+'Incremental_Cost Year 1'!#REF!+AK133</f>
        <v>#REF!</v>
      </c>
      <c r="AN133" s="20" t="e">
        <f>AM133*'1. Standard_Cost'!C162</f>
        <v>#REF!</v>
      </c>
      <c r="AO133" s="23"/>
      <c r="AQ133" s="20">
        <f t="shared" si="223"/>
        <v>0</v>
      </c>
      <c r="AR133" s="20">
        <f t="shared" si="224"/>
        <v>0</v>
      </c>
      <c r="AS133" s="20" t="e">
        <f t="shared" si="225"/>
        <v>#REF!</v>
      </c>
      <c r="AT133" s="20" t="e">
        <f t="shared" ref="AT133:AT135" si="228">SUM(AQ133,AR133,AS133)</f>
        <v>#REF!</v>
      </c>
      <c r="AU133" s="24"/>
      <c r="AV133" s="24">
        <v>0</v>
      </c>
      <c r="AW133" s="24"/>
      <c r="AX133" s="24"/>
      <c r="AY133" s="24"/>
      <c r="AZ133" s="24"/>
      <c r="BA133" s="25" t="e">
        <f t="shared" si="226"/>
        <v>#REF!</v>
      </c>
    </row>
    <row r="134" spans="1:53" outlineLevel="2">
      <c r="B134" s="41"/>
      <c r="C134" s="240"/>
      <c r="D134" s="84"/>
      <c r="E134" s="84"/>
      <c r="F134" s="84"/>
      <c r="G134" s="83"/>
      <c r="H134" s="15" t="s">
        <v>51</v>
      </c>
      <c r="I134" s="16"/>
      <c r="J134" s="17"/>
      <c r="K134" s="17"/>
      <c r="L134" s="18" t="str">
        <f>IF(I134&lt;&gt;0,((VLOOKUP(I134,'1. Standard_Cost'!$B$4:$D$9,2)+VLOOKUP(I134,'1. Standard_Cost'!$B$4:$D$9,3))*J134*K134),"0")</f>
        <v>0</v>
      </c>
      <c r="M134" s="18">
        <f t="shared" si="222"/>
        <v>0</v>
      </c>
      <c r="N134" s="19"/>
      <c r="O134" s="19"/>
      <c r="P134" s="19"/>
      <c r="Q134" s="19"/>
      <c r="R134" s="20">
        <f>+N134*P134*'1. Standard_Cost'!$B$13</f>
        <v>0</v>
      </c>
      <c r="S134" s="20">
        <f>+N134*O134*P134*'1. Standard_Cost'!$C$13</f>
        <v>0</v>
      </c>
      <c r="T134" s="20">
        <f>+N134*P134*Q134*'1. Standard_Cost'!$D$13</f>
        <v>0</v>
      </c>
      <c r="U134" s="20">
        <f>+N134*O134*'1. Standard_Cost'!$E$13</f>
        <v>0</v>
      </c>
      <c r="V134" s="19"/>
      <c r="W134" s="19"/>
      <c r="X134" s="19"/>
      <c r="Y134" s="20">
        <f>+V134*((X134*'1. Standard_Cost'!$B$17)+(W134*X134*'1. Standard_Cost'!$C$17))</f>
        <v>0</v>
      </c>
      <c r="Z134" s="19"/>
      <c r="AA134" s="19"/>
      <c r="AB134" s="20">
        <f>+Z134*'1. Standard_Cost'!$B$21+AA134*'1. Standard_Cost'!$C$21</f>
        <v>0</v>
      </c>
      <c r="AC134" s="21"/>
      <c r="AD134" s="22"/>
      <c r="AE134" s="20">
        <f>SUM(AD134,AC134,AB134,Y134,U134,T134,S134,R134)*'1. Standard_Cost'!B162</f>
        <v>0</v>
      </c>
      <c r="AF134" s="20">
        <f t="shared" si="227"/>
        <v>0</v>
      </c>
      <c r="AG134" s="19"/>
      <c r="AH134" s="19"/>
      <c r="AI134" s="19"/>
      <c r="AJ134" s="23"/>
      <c r="AK134" s="23"/>
      <c r="AL134" s="23"/>
      <c r="AM134" s="20" t="e">
        <f>AG134*'1. Standard_Cost'!B158+'Incremental_Cost Year 1'!#REF!*'1. Standard_Cost'!C158+'Incremental_Cost Year 1'!#REF!*'1. Standard_Cost'!D158+'Incremental_Cost Year 1'!#REF!+'Incremental_Cost Year 1'!#REF!+AK134</f>
        <v>#REF!</v>
      </c>
      <c r="AN134" s="20" t="e">
        <f>AM134*'1. Standard_Cost'!C162</f>
        <v>#REF!</v>
      </c>
      <c r="AO134" s="23"/>
      <c r="AQ134" s="20">
        <f t="shared" si="223"/>
        <v>0</v>
      </c>
      <c r="AR134" s="20">
        <f t="shared" si="224"/>
        <v>0</v>
      </c>
      <c r="AS134" s="20" t="e">
        <f t="shared" si="225"/>
        <v>#REF!</v>
      </c>
      <c r="AT134" s="20" t="e">
        <f t="shared" si="228"/>
        <v>#REF!</v>
      </c>
      <c r="AU134" s="24"/>
      <c r="AV134" s="24"/>
      <c r="AW134" s="24"/>
      <c r="AX134" s="24"/>
      <c r="AY134" s="24"/>
      <c r="AZ134" s="24"/>
      <c r="BA134" s="25" t="e">
        <f t="shared" si="226"/>
        <v>#REF!</v>
      </c>
    </row>
    <row r="135" spans="1:53" outlineLevel="2">
      <c r="B135" s="41"/>
      <c r="C135" s="240"/>
      <c r="D135" s="84"/>
      <c r="E135" s="84"/>
      <c r="F135" s="84"/>
      <c r="G135" s="83"/>
      <c r="H135" s="26" t="s">
        <v>180</v>
      </c>
      <c r="I135" s="16"/>
      <c r="J135" s="17"/>
      <c r="K135" s="17"/>
      <c r="L135" s="18" t="str">
        <f>IF(I135&lt;&gt;0,((VLOOKUP(I135,'1. Standard_Cost'!$B$4:$D$9,2)+VLOOKUP(I135,'1. Standard_Cost'!$B$4:$D$9,3))*J135*K135),"0")</f>
        <v>0</v>
      </c>
      <c r="M135" s="18">
        <f t="shared" si="222"/>
        <v>0</v>
      </c>
      <c r="N135" s="19"/>
      <c r="O135" s="19"/>
      <c r="P135" s="19"/>
      <c r="Q135" s="19"/>
      <c r="R135" s="20">
        <f>+N135*P135*'1. Standard_Cost'!$B$13</f>
        <v>0</v>
      </c>
      <c r="S135" s="20">
        <f>+N135*O135*P135*'1. Standard_Cost'!$C$13</f>
        <v>0</v>
      </c>
      <c r="T135" s="20">
        <f>+N135*P135*Q135*'1. Standard_Cost'!$D$13</f>
        <v>0</v>
      </c>
      <c r="U135" s="20">
        <f>+N135*O135*'1. Standard_Cost'!$E$13</f>
        <v>0</v>
      </c>
      <c r="V135" s="19"/>
      <c r="W135" s="19"/>
      <c r="X135" s="19"/>
      <c r="Y135" s="20">
        <f>+V135*((X135*'1. Standard_Cost'!$B$17)+(W135*X135*'1. Standard_Cost'!$C$17))</f>
        <v>0</v>
      </c>
      <c r="Z135" s="19"/>
      <c r="AA135" s="19"/>
      <c r="AB135" s="20">
        <f>+Z135*'1. Standard_Cost'!$B$21+AA135*'1. Standard_Cost'!$C$21</f>
        <v>0</v>
      </c>
      <c r="AC135" s="21"/>
      <c r="AD135" s="22"/>
      <c r="AE135" s="20">
        <f>SUM(AD135,AC135,AB135,Y135,U135,T135,S135,R135)*'1. Standard_Cost'!B162</f>
        <v>0</v>
      </c>
      <c r="AF135" s="20">
        <f t="shared" si="227"/>
        <v>0</v>
      </c>
      <c r="AG135" s="19"/>
      <c r="AH135" s="19"/>
      <c r="AI135" s="19"/>
      <c r="AJ135" s="23"/>
      <c r="AK135" s="23"/>
      <c r="AL135" s="23"/>
      <c r="AM135" s="20" t="e">
        <f>AG135*'1. Standard_Cost'!B158+'Incremental_Cost Year 1'!#REF!*'1. Standard_Cost'!C158+'Incremental_Cost Year 1'!#REF!*'1. Standard_Cost'!D158+'Incremental_Cost Year 1'!#REF!+'Incremental_Cost Year 1'!#REF!+AK135</f>
        <v>#REF!</v>
      </c>
      <c r="AN135" s="20" t="e">
        <f>AM135*'1. Standard_Cost'!C162</f>
        <v>#REF!</v>
      </c>
      <c r="AO135" s="23"/>
      <c r="AQ135" s="20">
        <f t="shared" si="223"/>
        <v>0</v>
      </c>
      <c r="AR135" s="20">
        <f t="shared" si="224"/>
        <v>0</v>
      </c>
      <c r="AS135" s="20" t="e">
        <f t="shared" si="225"/>
        <v>#REF!</v>
      </c>
      <c r="AT135" s="20" t="e">
        <f t="shared" si="228"/>
        <v>#REF!</v>
      </c>
      <c r="AU135" s="24"/>
      <c r="AV135" s="24"/>
      <c r="AW135" s="24"/>
      <c r="AX135" s="24"/>
      <c r="AY135" s="24"/>
      <c r="AZ135" s="24"/>
      <c r="BA135" s="25" t="e">
        <f t="shared" si="226"/>
        <v>#REF!</v>
      </c>
    </row>
    <row r="136" spans="1:53" ht="41.4" outlineLevel="1">
      <c r="B136" s="41"/>
      <c r="C136" s="241"/>
      <c r="D136" s="86" t="s">
        <v>48</v>
      </c>
      <c r="E136" s="86" t="s">
        <v>222</v>
      </c>
      <c r="F136" s="88" t="s">
        <v>153</v>
      </c>
      <c r="G136" s="89" t="s">
        <v>154</v>
      </c>
      <c r="H136" s="27" t="s">
        <v>241</v>
      </c>
      <c r="I136" s="28"/>
      <c r="J136" s="28"/>
      <c r="K136" s="28"/>
      <c r="L136" s="29">
        <f>SUM(L132:L135)</f>
        <v>0</v>
      </c>
      <c r="M136" s="29">
        <f>SUM(M132:M135)</f>
        <v>0</v>
      </c>
      <c r="N136" s="28"/>
      <c r="O136" s="28"/>
      <c r="P136" s="28"/>
      <c r="Q136" s="28"/>
      <c r="R136" s="30">
        <f>SUM(R132:R135)</f>
        <v>0</v>
      </c>
      <c r="S136" s="30">
        <f>SUM(S132:S135)</f>
        <v>0</v>
      </c>
      <c r="T136" s="30">
        <f>SUM(T132:T135)</f>
        <v>0</v>
      </c>
      <c r="U136" s="30">
        <f>SUM(U132:U135)</f>
        <v>0</v>
      </c>
      <c r="V136" s="28"/>
      <c r="W136" s="28"/>
      <c r="X136" s="28"/>
      <c r="Y136" s="29">
        <f>SUM(Y132:Y135)</f>
        <v>0</v>
      </c>
      <c r="Z136" s="28"/>
      <c r="AA136" s="28"/>
      <c r="AB136" s="29">
        <f t="shared" ref="AB136:AF136" si="229">SUM(AB132:AB135)</f>
        <v>0</v>
      </c>
      <c r="AC136" s="29">
        <f t="shared" si="229"/>
        <v>0</v>
      </c>
      <c r="AD136" s="29">
        <f t="shared" si="229"/>
        <v>0</v>
      </c>
      <c r="AE136" s="29">
        <f t="shared" si="229"/>
        <v>0</v>
      </c>
      <c r="AF136" s="29">
        <f t="shared" si="229"/>
        <v>0</v>
      </c>
      <c r="AG136" s="28"/>
      <c r="AH136" s="28"/>
      <c r="AI136" s="28"/>
      <c r="AJ136" s="30">
        <f>SUM(AJ132:AJ135)</f>
        <v>0</v>
      </c>
      <c r="AK136" s="30">
        <f>SUM(AK132:AK135)</f>
        <v>0</v>
      </c>
      <c r="AL136" s="30">
        <f>SUM(AL132:AL135)</f>
        <v>0</v>
      </c>
      <c r="AM136" s="29" t="e">
        <f>SUM(AM132:AM135)</f>
        <v>#REF!</v>
      </c>
      <c r="AN136" s="29" t="e">
        <f>SUM(AN132:AN135)</f>
        <v>#REF!</v>
      </c>
      <c r="AO136" s="31"/>
      <c r="AP136" s="32"/>
      <c r="AQ136" s="78">
        <f t="shared" ref="AQ136:BA136" si="230">SUM(AQ132:AQ135)</f>
        <v>0</v>
      </c>
      <c r="AR136" s="78">
        <f t="shared" si="230"/>
        <v>0</v>
      </c>
      <c r="AS136" s="78" t="e">
        <f t="shared" si="230"/>
        <v>#REF!</v>
      </c>
      <c r="AT136" s="78" t="e">
        <f t="shared" si="230"/>
        <v>#REF!</v>
      </c>
      <c r="AU136" s="78">
        <f t="shared" si="230"/>
        <v>0</v>
      </c>
      <c r="AV136" s="78">
        <f t="shared" si="230"/>
        <v>0</v>
      </c>
      <c r="AW136" s="78">
        <f t="shared" si="230"/>
        <v>0</v>
      </c>
      <c r="AX136" s="78">
        <f t="shared" si="230"/>
        <v>0</v>
      </c>
      <c r="AY136" s="78">
        <f t="shared" si="230"/>
        <v>0</v>
      </c>
      <c r="AZ136" s="78">
        <f t="shared" si="230"/>
        <v>0</v>
      </c>
      <c r="BA136" s="78" t="e">
        <f t="shared" si="230"/>
        <v>#REF!</v>
      </c>
    </row>
    <row r="137" spans="1:53" s="14" customFormat="1" ht="12.75" customHeight="1">
      <c r="A137" s="3"/>
      <c r="B137" s="239" t="s">
        <v>68</v>
      </c>
      <c r="C137" s="227"/>
      <c r="D137" s="227"/>
      <c r="E137" s="228"/>
      <c r="F137" s="56"/>
      <c r="G137" s="56"/>
      <c r="H137" s="56" t="s">
        <v>69</v>
      </c>
      <c r="I137" s="62"/>
      <c r="J137" s="62"/>
      <c r="K137" s="62"/>
      <c r="L137" s="63">
        <f>SUM(L138,L149,L165,L181,L187,L238)</f>
        <v>0</v>
      </c>
      <c r="M137" s="63">
        <f>SUM(M138,M149,M165,M181,M187,M238)</f>
        <v>0</v>
      </c>
      <c r="N137" s="62"/>
      <c r="O137" s="62"/>
      <c r="P137" s="62"/>
      <c r="Q137" s="62"/>
      <c r="R137" s="63">
        <f>SUM(R138,R149,R165,R181,R187,R238)</f>
        <v>0</v>
      </c>
      <c r="S137" s="63">
        <f t="shared" ref="S137:U137" si="231">SUM(S138,S149,S165,S181,S187,S238)</f>
        <v>0</v>
      </c>
      <c r="T137" s="63">
        <f t="shared" si="231"/>
        <v>0</v>
      </c>
      <c r="U137" s="63">
        <f t="shared" si="231"/>
        <v>0</v>
      </c>
      <c r="V137" s="62"/>
      <c r="W137" s="62"/>
      <c r="X137" s="62"/>
      <c r="Y137" s="63">
        <f>SUM(Y138,Y149,Y165,Y181,Y187,Y238)</f>
        <v>0</v>
      </c>
      <c r="Z137" s="62"/>
      <c r="AA137" s="62"/>
      <c r="AB137" s="63">
        <f>SUM(AB138,AB149,AB165,AB181,AB187,AB238)</f>
        <v>0</v>
      </c>
      <c r="AC137" s="62"/>
      <c r="AD137" s="62"/>
      <c r="AE137" s="63">
        <f t="shared" ref="AE137:AN137" si="232">SUM(AE138,AE149,AE165,AE181,AE187,AE238)</f>
        <v>0</v>
      </c>
      <c r="AF137" s="63">
        <f t="shared" si="232"/>
        <v>0</v>
      </c>
      <c r="AG137" s="63">
        <f t="shared" si="232"/>
        <v>0</v>
      </c>
      <c r="AH137" s="63">
        <f t="shared" si="232"/>
        <v>0</v>
      </c>
      <c r="AI137" s="63">
        <f t="shared" si="232"/>
        <v>0</v>
      </c>
      <c r="AJ137" s="63">
        <f t="shared" si="232"/>
        <v>0</v>
      </c>
      <c r="AK137" s="63">
        <f t="shared" si="232"/>
        <v>0</v>
      </c>
      <c r="AL137" s="63">
        <f t="shared" si="232"/>
        <v>0</v>
      </c>
      <c r="AM137" s="63" t="e">
        <f t="shared" si="232"/>
        <v>#REF!</v>
      </c>
      <c r="AN137" s="63" t="e">
        <f t="shared" si="232"/>
        <v>#REF!</v>
      </c>
      <c r="AO137" s="62"/>
      <c r="AQ137" s="63">
        <f t="shared" ref="AQ137:BA137" si="233">SUM(AQ138,AQ149,AQ165,AQ181,AQ187,AQ238)</f>
        <v>0</v>
      </c>
      <c r="AR137" s="63">
        <f t="shared" si="233"/>
        <v>0</v>
      </c>
      <c r="AS137" s="63" t="e">
        <f t="shared" si="233"/>
        <v>#REF!</v>
      </c>
      <c r="AT137" s="63" t="e">
        <f t="shared" si="233"/>
        <v>#REF!</v>
      </c>
      <c r="AU137" s="63">
        <f t="shared" si="233"/>
        <v>0</v>
      </c>
      <c r="AV137" s="63">
        <f t="shared" si="233"/>
        <v>0</v>
      </c>
      <c r="AW137" s="63">
        <f t="shared" si="233"/>
        <v>0</v>
      </c>
      <c r="AX137" s="63">
        <f t="shared" si="233"/>
        <v>0</v>
      </c>
      <c r="AY137" s="63">
        <f t="shared" si="233"/>
        <v>0</v>
      </c>
      <c r="AZ137" s="63">
        <f t="shared" si="233"/>
        <v>0</v>
      </c>
      <c r="BA137" s="63" t="e">
        <f t="shared" si="233"/>
        <v>#REF!</v>
      </c>
    </row>
    <row r="138" spans="1:53" s="14" customFormat="1" ht="12.75" customHeight="1">
      <c r="A138" s="3"/>
      <c r="B138" s="42"/>
      <c r="C138" s="229" t="s">
        <v>263</v>
      </c>
      <c r="D138" s="229"/>
      <c r="E138" s="230"/>
      <c r="F138" s="173"/>
      <c r="G138" s="173"/>
      <c r="H138" s="54" t="s">
        <v>223</v>
      </c>
      <c r="I138" s="55"/>
      <c r="J138" s="55"/>
      <c r="K138" s="55"/>
      <c r="L138" s="64">
        <f>SUM(L143+L148)</f>
        <v>0</v>
      </c>
      <c r="M138" s="64">
        <f>SUM(M143+M148)</f>
        <v>0</v>
      </c>
      <c r="N138" s="64">
        <f t="shared" ref="N138:AO138" si="234">SUM(N143+N148)</f>
        <v>0</v>
      </c>
      <c r="O138" s="64">
        <f t="shared" si="234"/>
        <v>0</v>
      </c>
      <c r="P138" s="64">
        <f t="shared" si="234"/>
        <v>0</v>
      </c>
      <c r="Q138" s="64">
        <f t="shared" si="234"/>
        <v>0</v>
      </c>
      <c r="R138" s="64">
        <f>SUM(R143+R148)</f>
        <v>0</v>
      </c>
      <c r="S138" s="64">
        <f t="shared" si="234"/>
        <v>0</v>
      </c>
      <c r="T138" s="64">
        <f>SUM(T143+T148)</f>
        <v>0</v>
      </c>
      <c r="U138" s="64">
        <f t="shared" si="234"/>
        <v>0</v>
      </c>
      <c r="V138" s="64">
        <f t="shared" si="234"/>
        <v>0</v>
      </c>
      <c r="W138" s="64">
        <f t="shared" si="234"/>
        <v>0</v>
      </c>
      <c r="X138" s="64">
        <f t="shared" si="234"/>
        <v>0</v>
      </c>
      <c r="Y138" s="64">
        <f t="shared" si="234"/>
        <v>0</v>
      </c>
      <c r="Z138" s="64">
        <f t="shared" si="234"/>
        <v>0</v>
      </c>
      <c r="AA138" s="64">
        <f t="shared" si="234"/>
        <v>0</v>
      </c>
      <c r="AB138" s="64">
        <f t="shared" si="234"/>
        <v>0</v>
      </c>
      <c r="AC138" s="64">
        <f t="shared" si="234"/>
        <v>0</v>
      </c>
      <c r="AD138" s="64">
        <f t="shared" si="234"/>
        <v>0</v>
      </c>
      <c r="AE138" s="64">
        <f t="shared" si="234"/>
        <v>0</v>
      </c>
      <c r="AF138" s="64">
        <f t="shared" si="234"/>
        <v>0</v>
      </c>
      <c r="AG138" s="64">
        <f t="shared" si="234"/>
        <v>0</v>
      </c>
      <c r="AH138" s="64">
        <f t="shared" si="234"/>
        <v>0</v>
      </c>
      <c r="AI138" s="64">
        <f t="shared" si="234"/>
        <v>0</v>
      </c>
      <c r="AJ138" s="64">
        <f t="shared" si="234"/>
        <v>0</v>
      </c>
      <c r="AK138" s="64">
        <f t="shared" si="234"/>
        <v>0</v>
      </c>
      <c r="AL138" s="64">
        <f t="shared" si="234"/>
        <v>0</v>
      </c>
      <c r="AM138" s="64">
        <f t="shared" si="234"/>
        <v>0</v>
      </c>
      <c r="AN138" s="64">
        <f t="shared" si="234"/>
        <v>0</v>
      </c>
      <c r="AO138" s="64">
        <f t="shared" si="234"/>
        <v>0</v>
      </c>
      <c r="AP138" s="113"/>
      <c r="AQ138" s="64">
        <f t="shared" ref="AQ138:BA138" si="235">SUM(AQ143+AQ148)</f>
        <v>0</v>
      </c>
      <c r="AR138" s="64">
        <f t="shared" si="235"/>
        <v>0</v>
      </c>
      <c r="AS138" s="64">
        <f t="shared" si="235"/>
        <v>0</v>
      </c>
      <c r="AT138" s="64">
        <f t="shared" si="235"/>
        <v>0</v>
      </c>
      <c r="AU138" s="64">
        <f t="shared" si="235"/>
        <v>0</v>
      </c>
      <c r="AV138" s="64">
        <f t="shared" si="235"/>
        <v>0</v>
      </c>
      <c r="AW138" s="64">
        <f t="shared" si="235"/>
        <v>0</v>
      </c>
      <c r="AX138" s="64">
        <f t="shared" si="235"/>
        <v>0</v>
      </c>
      <c r="AY138" s="64">
        <f t="shared" si="235"/>
        <v>0</v>
      </c>
      <c r="AZ138" s="64">
        <f t="shared" si="235"/>
        <v>0</v>
      </c>
      <c r="BA138" s="64">
        <f t="shared" si="235"/>
        <v>0</v>
      </c>
    </row>
    <row r="139" spans="1:53" outlineLevel="2">
      <c r="B139" s="41"/>
      <c r="C139" s="38"/>
      <c r="D139" s="85"/>
      <c r="E139" s="85"/>
      <c r="F139" s="87"/>
      <c r="G139" s="82"/>
      <c r="H139" s="15" t="s">
        <v>49</v>
      </c>
      <c r="I139" s="16"/>
      <c r="J139" s="17"/>
      <c r="K139" s="17"/>
      <c r="L139" s="18" t="str">
        <f>IF(I139&lt;&gt;0,((VLOOKUP(I139,'1. Standard_Cost'!$B$4:$D$9,2)+VLOOKUP(I139,'1. Standard_Cost'!$B$4:$D$9,3))*J139*K139),"0")</f>
        <v>0</v>
      </c>
      <c r="M139" s="18">
        <f t="shared" ref="M139:M142" si="236">L139*0.167</f>
        <v>0</v>
      </c>
      <c r="N139" s="19"/>
      <c r="O139" s="19"/>
      <c r="P139" s="19"/>
      <c r="Q139" s="19"/>
      <c r="R139" s="20">
        <f>+N139*P139*'1. Standard_Cost'!$B$13</f>
        <v>0</v>
      </c>
      <c r="S139" s="20">
        <f>+N139*O139*P139*'1. Standard_Cost'!$C$13</f>
        <v>0</v>
      </c>
      <c r="T139" s="20">
        <f>+N139*P139*Q139*'1. Standard_Cost'!$D$13</f>
        <v>0</v>
      </c>
      <c r="U139" s="20">
        <f>+N139*O139*'1. Standard_Cost'!$E$13</f>
        <v>0</v>
      </c>
      <c r="V139" s="19"/>
      <c r="W139" s="19"/>
      <c r="X139" s="19"/>
      <c r="Y139" s="20">
        <f>+V139*((X139*'1. Standard_Cost'!$B$17)+(W139*X139*'1. Standard_Cost'!$C$17))</f>
        <v>0</v>
      </c>
      <c r="Z139" s="19"/>
      <c r="AA139" s="19"/>
      <c r="AB139" s="20">
        <f>+Z139*'1. Standard_Cost'!$B$21+AA139*'1. Standard_Cost'!$C$21</f>
        <v>0</v>
      </c>
      <c r="AC139" s="21"/>
      <c r="AD139" s="22"/>
      <c r="AE139" s="20">
        <f>SUM(AD139,AC139,AB139,Y139,U139,T139,S139,R139)*'1. Standard_Cost'!B185</f>
        <v>0</v>
      </c>
      <c r="AF139" s="20">
        <f>SUM(AD139,AE139)</f>
        <v>0</v>
      </c>
      <c r="AG139" s="19"/>
      <c r="AH139" s="19"/>
      <c r="AI139" s="19"/>
      <c r="AJ139" s="23"/>
      <c r="AK139" s="23"/>
      <c r="AL139" s="23"/>
      <c r="AM139" s="20">
        <f>AG139*'1. Standard_Cost'!B181+'Incremental_Cost Year 1'!AH84*'1. Standard_Cost'!C181+'Incremental_Cost Year 1'!AI84*'1. Standard_Cost'!D181+'Incremental_Cost Year 1'!AJ84+'Incremental_Cost Year 1'!AL84+AK139</f>
        <v>0</v>
      </c>
      <c r="AN139" s="20">
        <f>AM139*'1. Standard_Cost'!C185</f>
        <v>0</v>
      </c>
      <c r="AO139" s="23"/>
      <c r="AQ139" s="20">
        <f t="shared" ref="AQ139:AQ142" si="237">L139+M139</f>
        <v>0</v>
      </c>
      <c r="AR139" s="20">
        <f t="shared" ref="AR139:AR142" si="238">AF139</f>
        <v>0</v>
      </c>
      <c r="AS139" s="20">
        <f t="shared" ref="AS139:AS142" si="239">AM139+AN139</f>
        <v>0</v>
      </c>
      <c r="AT139" s="20">
        <f>SUM(AQ139,AR139,AS139)</f>
        <v>0</v>
      </c>
      <c r="AU139" s="24"/>
      <c r="AV139" s="24"/>
      <c r="AW139" s="24"/>
      <c r="AX139" s="24"/>
      <c r="AY139" s="24"/>
      <c r="AZ139" s="24"/>
      <c r="BA139" s="25">
        <f t="shared" ref="BA139:BA142" si="240">SUM(AU139:AZ139)-AT139</f>
        <v>0</v>
      </c>
    </row>
    <row r="140" spans="1:53" outlineLevel="2">
      <c r="B140" s="41"/>
      <c r="C140" s="38"/>
      <c r="D140" s="84"/>
      <c r="E140" s="84"/>
      <c r="F140" s="84"/>
      <c r="G140" s="83"/>
      <c r="H140" s="15" t="s">
        <v>50</v>
      </c>
      <c r="I140" s="16"/>
      <c r="J140" s="17"/>
      <c r="K140" s="17"/>
      <c r="L140" s="18" t="str">
        <f>IF(I140&lt;&gt;0,((VLOOKUP(I140,'1. Standard_Cost'!$B$4:$D$9,2)+VLOOKUP(I140,'1. Standard_Cost'!$B$4:$D$9,3))*J140*K140),"0")</f>
        <v>0</v>
      </c>
      <c r="M140" s="18">
        <f t="shared" si="236"/>
        <v>0</v>
      </c>
      <c r="N140" s="19"/>
      <c r="O140" s="19"/>
      <c r="P140" s="19"/>
      <c r="Q140" s="19"/>
      <c r="R140" s="20">
        <f>+N140*P140*'1. Standard_Cost'!$B$13</f>
        <v>0</v>
      </c>
      <c r="S140" s="20">
        <f>+N140*O140*P140*'1. Standard_Cost'!$C$13</f>
        <v>0</v>
      </c>
      <c r="T140" s="20">
        <f>+N140*P140*Q140*'1. Standard_Cost'!$D$13</f>
        <v>0</v>
      </c>
      <c r="U140" s="20">
        <f>+N140*O140*'1. Standard_Cost'!$E$13</f>
        <v>0</v>
      </c>
      <c r="V140" s="19"/>
      <c r="W140" s="19"/>
      <c r="X140" s="19"/>
      <c r="Y140" s="20">
        <f>+V140*((X140*'1. Standard_Cost'!$B$17)+(W140*X140*'1. Standard_Cost'!$C$17))</f>
        <v>0</v>
      </c>
      <c r="Z140" s="19"/>
      <c r="AA140" s="19"/>
      <c r="AB140" s="20">
        <f>+Z140*'1. Standard_Cost'!$B$21+AA140*'1. Standard_Cost'!$C$21</f>
        <v>0</v>
      </c>
      <c r="AC140" s="21"/>
      <c r="AD140" s="22"/>
      <c r="AE140" s="20">
        <f>SUM(AD140,AC140,AB140,Y140,U140,T140,S140,R140)*'1. Standard_Cost'!B185</f>
        <v>0</v>
      </c>
      <c r="AF140" s="20">
        <f t="shared" ref="AF140:AF142" si="241">SUM(AD140,AE140)</f>
        <v>0</v>
      </c>
      <c r="AG140" s="19"/>
      <c r="AH140" s="19"/>
      <c r="AI140" s="19"/>
      <c r="AJ140" s="23"/>
      <c r="AK140" s="23"/>
      <c r="AL140" s="23"/>
      <c r="AM140" s="20">
        <f>AG140*'1. Standard_Cost'!B181+'Incremental_Cost Year 1'!AH85*'1. Standard_Cost'!C181+'Incremental_Cost Year 1'!AI85*'1. Standard_Cost'!D181+'Incremental_Cost Year 1'!AJ85+'Incremental_Cost Year 1'!AL85+AK140</f>
        <v>0</v>
      </c>
      <c r="AN140" s="20">
        <f>AM140*'1. Standard_Cost'!C185</f>
        <v>0</v>
      </c>
      <c r="AO140" s="23"/>
      <c r="AQ140" s="20">
        <f t="shared" si="237"/>
        <v>0</v>
      </c>
      <c r="AR140" s="20">
        <f t="shared" si="238"/>
        <v>0</v>
      </c>
      <c r="AS140" s="20">
        <f t="shared" si="239"/>
        <v>0</v>
      </c>
      <c r="AT140" s="20">
        <f t="shared" ref="AT140:AT142" si="242">SUM(AQ140,AR140,AS140)</f>
        <v>0</v>
      </c>
      <c r="AU140" s="24"/>
      <c r="AV140" s="24"/>
      <c r="AW140" s="24"/>
      <c r="AX140" s="24"/>
      <c r="AY140" s="24"/>
      <c r="AZ140" s="24"/>
      <c r="BA140" s="25">
        <f t="shared" si="240"/>
        <v>0</v>
      </c>
    </row>
    <row r="141" spans="1:53" outlineLevel="2">
      <c r="B141" s="41"/>
      <c r="C141" s="38"/>
      <c r="D141" s="84"/>
      <c r="E141" s="84"/>
      <c r="F141" s="84"/>
      <c r="G141" s="83"/>
      <c r="H141" s="15" t="s">
        <v>51</v>
      </c>
      <c r="I141" s="16"/>
      <c r="J141" s="17"/>
      <c r="K141" s="17"/>
      <c r="L141" s="18" t="str">
        <f>IF(I141&lt;&gt;0,((VLOOKUP(I141,'1. Standard_Cost'!$B$4:$D$9,2)+VLOOKUP(I141,'1. Standard_Cost'!$B$4:$D$9,3))*J141*K141),"0")</f>
        <v>0</v>
      </c>
      <c r="M141" s="18">
        <f t="shared" si="236"/>
        <v>0</v>
      </c>
      <c r="N141" s="19"/>
      <c r="O141" s="19"/>
      <c r="P141" s="19"/>
      <c r="Q141" s="19"/>
      <c r="R141" s="20">
        <f>+N141*P141*'1. Standard_Cost'!$B$13</f>
        <v>0</v>
      </c>
      <c r="S141" s="20">
        <f>+N141*O141*P141*'1. Standard_Cost'!$C$13</f>
        <v>0</v>
      </c>
      <c r="T141" s="20">
        <f>+N141*P141*Q141*'1. Standard_Cost'!$D$13</f>
        <v>0</v>
      </c>
      <c r="U141" s="20">
        <f>+N141*O141*'1. Standard_Cost'!$E$13</f>
        <v>0</v>
      </c>
      <c r="V141" s="19"/>
      <c r="W141" s="19"/>
      <c r="X141" s="19"/>
      <c r="Y141" s="20">
        <f>+V141*((X141*'1. Standard_Cost'!$B$17)+(W141*X141*'1. Standard_Cost'!$C$17))</f>
        <v>0</v>
      </c>
      <c r="Z141" s="19"/>
      <c r="AA141" s="19"/>
      <c r="AB141" s="20">
        <f>+Z141*'1. Standard_Cost'!$B$21+AA141*'1. Standard_Cost'!$C$21</f>
        <v>0</v>
      </c>
      <c r="AC141" s="21"/>
      <c r="AD141" s="22"/>
      <c r="AE141" s="20">
        <f>SUM(AD141,AC141,AB141,Y141,U141,T141,S141,R141)*'1. Standard_Cost'!B185</f>
        <v>0</v>
      </c>
      <c r="AF141" s="20">
        <f t="shared" si="241"/>
        <v>0</v>
      </c>
      <c r="AG141" s="19"/>
      <c r="AH141" s="19"/>
      <c r="AI141" s="19"/>
      <c r="AJ141" s="23"/>
      <c r="AK141" s="23"/>
      <c r="AL141" s="23"/>
      <c r="AM141" s="20">
        <f>AG141*'1. Standard_Cost'!B181+'Incremental_Cost Year 1'!AH86*'1. Standard_Cost'!C181+'Incremental_Cost Year 1'!AI86*'1. Standard_Cost'!D181+'Incremental_Cost Year 1'!AJ86+'Incremental_Cost Year 1'!AL86+AK141</f>
        <v>0</v>
      </c>
      <c r="AN141" s="20">
        <f>AM141*'1. Standard_Cost'!C185</f>
        <v>0</v>
      </c>
      <c r="AO141" s="23"/>
      <c r="AQ141" s="20">
        <f t="shared" si="237"/>
        <v>0</v>
      </c>
      <c r="AR141" s="20">
        <f t="shared" si="238"/>
        <v>0</v>
      </c>
      <c r="AS141" s="20">
        <f t="shared" si="239"/>
        <v>0</v>
      </c>
      <c r="AT141" s="20">
        <f t="shared" si="242"/>
        <v>0</v>
      </c>
      <c r="AU141" s="24"/>
      <c r="AV141" s="24"/>
      <c r="AW141" s="24"/>
      <c r="AX141" s="24"/>
      <c r="AY141" s="24"/>
      <c r="AZ141" s="24"/>
      <c r="BA141" s="25">
        <f t="shared" si="240"/>
        <v>0</v>
      </c>
    </row>
    <row r="142" spans="1:53" outlineLevel="2">
      <c r="B142" s="41"/>
      <c r="C142" s="38"/>
      <c r="D142" s="84"/>
      <c r="E142" s="84"/>
      <c r="F142" s="84"/>
      <c r="G142" s="83"/>
      <c r="H142" s="26" t="s">
        <v>180</v>
      </c>
      <c r="I142" s="16"/>
      <c r="J142" s="17"/>
      <c r="K142" s="17"/>
      <c r="L142" s="18" t="str">
        <f>IF(I142&lt;&gt;0,((VLOOKUP(I142,'1. Standard_Cost'!$B$4:$D$9,2)+VLOOKUP(I142,'1. Standard_Cost'!$B$4:$D$9,3))*J142*K142),"0")</f>
        <v>0</v>
      </c>
      <c r="M142" s="18">
        <f t="shared" si="236"/>
        <v>0</v>
      </c>
      <c r="N142" s="19"/>
      <c r="O142" s="19"/>
      <c r="P142" s="19"/>
      <c r="Q142" s="19"/>
      <c r="R142" s="20">
        <f>+N142*P142*'1. Standard_Cost'!$B$13</f>
        <v>0</v>
      </c>
      <c r="S142" s="20">
        <f>+N142*O142*P142*'1. Standard_Cost'!$C$13</f>
        <v>0</v>
      </c>
      <c r="T142" s="20">
        <f>+N142*P142*Q142*'1. Standard_Cost'!$D$13</f>
        <v>0</v>
      </c>
      <c r="U142" s="20">
        <f>+N142*O142*'1. Standard_Cost'!$E$13</f>
        <v>0</v>
      </c>
      <c r="V142" s="19"/>
      <c r="W142" s="19"/>
      <c r="X142" s="19"/>
      <c r="Y142" s="20">
        <f>+V142*((X142*'1. Standard_Cost'!$B$17)+(W142*X142*'1. Standard_Cost'!$C$17))</f>
        <v>0</v>
      </c>
      <c r="Z142" s="19"/>
      <c r="AA142" s="19"/>
      <c r="AB142" s="20">
        <f>+Z142*'1. Standard_Cost'!$B$21+AA142*'1. Standard_Cost'!$C$21</f>
        <v>0</v>
      </c>
      <c r="AC142" s="21"/>
      <c r="AD142" s="22"/>
      <c r="AE142" s="20">
        <f>SUM(AD142,AC142,AB142,Y142,U142,T142,S142,R142)*'1. Standard_Cost'!B185</f>
        <v>0</v>
      </c>
      <c r="AF142" s="20">
        <f t="shared" si="241"/>
        <v>0</v>
      </c>
      <c r="AG142" s="19"/>
      <c r="AH142" s="19"/>
      <c r="AI142" s="19"/>
      <c r="AJ142" s="23"/>
      <c r="AK142" s="23"/>
      <c r="AL142" s="23"/>
      <c r="AM142" s="20">
        <f>AG142*'1. Standard_Cost'!B181+'Incremental_Cost Year 1'!AH87*'1. Standard_Cost'!C181+'Incremental_Cost Year 1'!AI87*'1. Standard_Cost'!D181+'Incremental_Cost Year 1'!AJ87+'Incremental_Cost Year 1'!AL87+AK142</f>
        <v>0</v>
      </c>
      <c r="AN142" s="20">
        <f>AM142*'1. Standard_Cost'!C185</f>
        <v>0</v>
      </c>
      <c r="AO142" s="23"/>
      <c r="AQ142" s="20">
        <f t="shared" si="237"/>
        <v>0</v>
      </c>
      <c r="AR142" s="20">
        <f t="shared" si="238"/>
        <v>0</v>
      </c>
      <c r="AS142" s="20">
        <f t="shared" si="239"/>
        <v>0</v>
      </c>
      <c r="AT142" s="20">
        <f t="shared" si="242"/>
        <v>0</v>
      </c>
      <c r="AU142" s="24"/>
      <c r="AV142" s="24"/>
      <c r="AW142" s="24"/>
      <c r="AX142" s="24"/>
      <c r="AY142" s="24"/>
      <c r="AZ142" s="24"/>
      <c r="BA142" s="25">
        <f t="shared" si="240"/>
        <v>0</v>
      </c>
    </row>
    <row r="143" spans="1:53" ht="41.4" outlineLevel="1">
      <c r="B143" s="41"/>
      <c r="C143" s="38"/>
      <c r="D143" s="86" t="s">
        <v>48</v>
      </c>
      <c r="E143" s="86" t="s">
        <v>224</v>
      </c>
      <c r="F143" s="88" t="s">
        <v>153</v>
      </c>
      <c r="G143" s="89" t="s">
        <v>154</v>
      </c>
      <c r="H143" s="27" t="s">
        <v>116</v>
      </c>
      <c r="I143" s="28"/>
      <c r="J143" s="28"/>
      <c r="K143" s="28"/>
      <c r="L143" s="29">
        <f>SUM(L139:L142)</f>
        <v>0</v>
      </c>
      <c r="M143" s="29">
        <f>SUM(M139:M142)</f>
        <v>0</v>
      </c>
      <c r="N143" s="28"/>
      <c r="O143" s="28"/>
      <c r="P143" s="28"/>
      <c r="Q143" s="28"/>
      <c r="R143" s="30">
        <f>SUM(R139:R142)</f>
        <v>0</v>
      </c>
      <c r="S143" s="30">
        <f>SUM(S139:S142)</f>
        <v>0</v>
      </c>
      <c r="T143" s="30">
        <f>SUM(T139:T142)</f>
        <v>0</v>
      </c>
      <c r="U143" s="30">
        <f>SUM(U139:U142)</f>
        <v>0</v>
      </c>
      <c r="V143" s="28"/>
      <c r="W143" s="28"/>
      <c r="X143" s="28"/>
      <c r="Y143" s="29">
        <f>SUM(Y139:Y142)</f>
        <v>0</v>
      </c>
      <c r="Z143" s="28"/>
      <c r="AA143" s="28"/>
      <c r="AB143" s="29">
        <f t="shared" ref="AB143:AF143" si="243">SUM(AB139:AB142)</f>
        <v>0</v>
      </c>
      <c r="AC143" s="29">
        <f t="shared" si="243"/>
        <v>0</v>
      </c>
      <c r="AD143" s="29">
        <f t="shared" si="243"/>
        <v>0</v>
      </c>
      <c r="AE143" s="29">
        <f t="shared" si="243"/>
        <v>0</v>
      </c>
      <c r="AF143" s="29">
        <f t="shared" si="243"/>
        <v>0</v>
      </c>
      <c r="AG143" s="28"/>
      <c r="AH143" s="28"/>
      <c r="AI143" s="28"/>
      <c r="AJ143" s="30">
        <f>SUM(AJ139:AJ142)</f>
        <v>0</v>
      </c>
      <c r="AK143" s="30">
        <f>SUM(AK139:AK142)</f>
        <v>0</v>
      </c>
      <c r="AL143" s="30">
        <f>SUM(AL139:AL142)</f>
        <v>0</v>
      </c>
      <c r="AM143" s="29">
        <f>SUM(AM139:AM142)</f>
        <v>0</v>
      </c>
      <c r="AN143" s="29">
        <f>SUM(AN139:AN142)</f>
        <v>0</v>
      </c>
      <c r="AO143" s="31"/>
      <c r="AP143" s="32"/>
      <c r="AQ143" s="78">
        <f t="shared" ref="AQ143:BA143" si="244">SUM(AQ139:AQ142)</f>
        <v>0</v>
      </c>
      <c r="AR143" s="78">
        <f t="shared" si="244"/>
        <v>0</v>
      </c>
      <c r="AS143" s="78">
        <f t="shared" si="244"/>
        <v>0</v>
      </c>
      <c r="AT143" s="78">
        <f t="shared" si="244"/>
        <v>0</v>
      </c>
      <c r="AU143" s="78">
        <f t="shared" si="244"/>
        <v>0</v>
      </c>
      <c r="AV143" s="78">
        <f t="shared" si="244"/>
        <v>0</v>
      </c>
      <c r="AW143" s="78">
        <f t="shared" si="244"/>
        <v>0</v>
      </c>
      <c r="AX143" s="78">
        <f t="shared" si="244"/>
        <v>0</v>
      </c>
      <c r="AY143" s="78">
        <f t="shared" si="244"/>
        <v>0</v>
      </c>
      <c r="AZ143" s="78">
        <f t="shared" si="244"/>
        <v>0</v>
      </c>
      <c r="BA143" s="78">
        <f t="shared" si="244"/>
        <v>0</v>
      </c>
    </row>
    <row r="144" spans="1:53" outlineLevel="2">
      <c r="B144" s="41"/>
      <c r="C144" s="38"/>
      <c r="D144" s="85"/>
      <c r="E144" s="85"/>
      <c r="F144" s="87"/>
      <c r="G144" s="82"/>
      <c r="H144" s="15" t="s">
        <v>49</v>
      </c>
      <c r="I144" s="16"/>
      <c r="J144" s="17"/>
      <c r="K144" s="17"/>
      <c r="L144" s="18" t="str">
        <f>IF(I144&lt;&gt;0,((VLOOKUP(I144,'1. Standard_Cost'!$B$4:$D$9,2)+VLOOKUP(I144,'1. Standard_Cost'!$B$4:$D$9,3))*J144*K144),"0")</f>
        <v>0</v>
      </c>
      <c r="M144" s="18">
        <f t="shared" ref="M144:M147" si="245">L144*0.167</f>
        <v>0</v>
      </c>
      <c r="N144" s="19"/>
      <c r="O144" s="19"/>
      <c r="P144" s="19"/>
      <c r="Q144" s="19"/>
      <c r="R144" s="20">
        <f>+N144*P144*'1. Standard_Cost'!$B$13</f>
        <v>0</v>
      </c>
      <c r="S144" s="20">
        <f>+N144*O144*P144*'1. Standard_Cost'!$C$13</f>
        <v>0</v>
      </c>
      <c r="T144" s="20">
        <f>+N144*P144*Q144*'1. Standard_Cost'!$D$13</f>
        <v>0</v>
      </c>
      <c r="U144" s="20">
        <f>+N144*O144*'1. Standard_Cost'!$E$13</f>
        <v>0</v>
      </c>
      <c r="V144" s="19"/>
      <c r="W144" s="19"/>
      <c r="X144" s="19"/>
      <c r="Y144" s="20">
        <f>+V144*((X144*'1. Standard_Cost'!$B$17)+(W144*X144*'1. Standard_Cost'!$C$17))</f>
        <v>0</v>
      </c>
      <c r="Z144" s="19"/>
      <c r="AA144" s="19"/>
      <c r="AB144" s="20">
        <f>+Z144*'1. Standard_Cost'!$B$21+AA144*'1. Standard_Cost'!$C$21</f>
        <v>0</v>
      </c>
      <c r="AC144" s="21"/>
      <c r="AD144" s="22"/>
      <c r="AE144" s="20">
        <f>SUM(AD144,AC144,AB144,Y144,U144,T144,S144,R144)*'1. Standard_Cost'!B185</f>
        <v>0</v>
      </c>
      <c r="AF144" s="20">
        <f>SUM(AD144,AE144)</f>
        <v>0</v>
      </c>
      <c r="AG144" s="19"/>
      <c r="AH144" s="19"/>
      <c r="AI144" s="19"/>
      <c r="AJ144" s="23"/>
      <c r="AK144" s="23"/>
      <c r="AL144" s="23"/>
      <c r="AM144" s="20">
        <f>AG144*'1. Standard_Cost'!B181+'Incremental_Cost Year 1'!AH89*'1. Standard_Cost'!C181+'Incremental_Cost Year 1'!AI89*'1. Standard_Cost'!D181+'Incremental_Cost Year 1'!AJ89+'Incremental_Cost Year 1'!AL89+AK144</f>
        <v>0</v>
      </c>
      <c r="AN144" s="20">
        <f>AM144*'1. Standard_Cost'!C185</f>
        <v>0</v>
      </c>
      <c r="AO144" s="23"/>
      <c r="AQ144" s="20">
        <f t="shared" ref="AQ144:AQ147" si="246">L144+M144</f>
        <v>0</v>
      </c>
      <c r="AR144" s="20">
        <f t="shared" ref="AR144:AR147" si="247">AF144</f>
        <v>0</v>
      </c>
      <c r="AS144" s="20">
        <f t="shared" ref="AS144:AS147" si="248">AM144+AN144</f>
        <v>0</v>
      </c>
      <c r="AT144" s="20">
        <f>SUM(AQ144,AR144,AS144)</f>
        <v>0</v>
      </c>
      <c r="AU144" s="24"/>
      <c r="AV144" s="24"/>
      <c r="AW144" s="24"/>
      <c r="AX144" s="24"/>
      <c r="AY144" s="24"/>
      <c r="AZ144" s="24"/>
      <c r="BA144" s="25">
        <f t="shared" ref="BA144:BA147" si="249">SUM(AU144:AZ144)-AT144</f>
        <v>0</v>
      </c>
    </row>
    <row r="145" spans="2:53" outlineLevel="2">
      <c r="B145" s="41"/>
      <c r="C145" s="38"/>
      <c r="D145" s="84"/>
      <c r="E145" s="84"/>
      <c r="F145" s="84"/>
      <c r="G145" s="83"/>
      <c r="H145" s="15" t="s">
        <v>50</v>
      </c>
      <c r="I145" s="16"/>
      <c r="J145" s="17"/>
      <c r="K145" s="17"/>
      <c r="L145" s="18" t="str">
        <f>IF(I145&lt;&gt;0,((VLOOKUP(I145,'1. Standard_Cost'!$B$4:$D$9,2)+VLOOKUP(I145,'1. Standard_Cost'!$B$4:$D$9,3))*J145*K145),"0")</f>
        <v>0</v>
      </c>
      <c r="M145" s="18">
        <f t="shared" si="245"/>
        <v>0</v>
      </c>
      <c r="N145" s="19"/>
      <c r="O145" s="19"/>
      <c r="P145" s="19"/>
      <c r="Q145" s="19"/>
      <c r="R145" s="20">
        <f>+N145*P145*'1. Standard_Cost'!$B$13</f>
        <v>0</v>
      </c>
      <c r="S145" s="20">
        <f>+N145*O145*P145*'1. Standard_Cost'!$C$13</f>
        <v>0</v>
      </c>
      <c r="T145" s="20">
        <f>+N145*P145*Q145*'1. Standard_Cost'!$D$13</f>
        <v>0</v>
      </c>
      <c r="U145" s="20">
        <f>+N145*O145*'1. Standard_Cost'!$E$13</f>
        <v>0</v>
      </c>
      <c r="V145" s="19"/>
      <c r="W145" s="19"/>
      <c r="X145" s="19"/>
      <c r="Y145" s="20">
        <f>+V145*((X145*'1. Standard_Cost'!$B$17)+(W145*X145*'1. Standard_Cost'!$C$17))</f>
        <v>0</v>
      </c>
      <c r="Z145" s="19"/>
      <c r="AA145" s="19"/>
      <c r="AB145" s="20">
        <f>+Z145*'1. Standard_Cost'!$B$21+AA145*'1. Standard_Cost'!$C$21</f>
        <v>0</v>
      </c>
      <c r="AC145" s="21"/>
      <c r="AD145" s="22"/>
      <c r="AE145" s="20">
        <f>SUM(AD145,AC145,AB145,Y145,U145,T145,S145,R145)*'1. Standard_Cost'!B185</f>
        <v>0</v>
      </c>
      <c r="AF145" s="20">
        <f t="shared" ref="AF145:AF147" si="250">SUM(AD145,AE145)</f>
        <v>0</v>
      </c>
      <c r="AG145" s="19"/>
      <c r="AH145" s="19"/>
      <c r="AI145" s="19"/>
      <c r="AJ145" s="23"/>
      <c r="AK145" s="23"/>
      <c r="AL145" s="23"/>
      <c r="AM145" s="20">
        <f>AG145*'1. Standard_Cost'!B181+'Incremental_Cost Year 1'!AH90*'1. Standard_Cost'!C181+'Incremental_Cost Year 1'!AI90*'1. Standard_Cost'!D181+'Incremental_Cost Year 1'!AJ90+'Incremental_Cost Year 1'!AL90+AK145</f>
        <v>0</v>
      </c>
      <c r="AN145" s="20">
        <f>AM145*'1. Standard_Cost'!C185</f>
        <v>0</v>
      </c>
      <c r="AO145" s="23"/>
      <c r="AQ145" s="20">
        <f t="shared" si="246"/>
        <v>0</v>
      </c>
      <c r="AR145" s="20">
        <f t="shared" si="247"/>
        <v>0</v>
      </c>
      <c r="AS145" s="20">
        <f t="shared" si="248"/>
        <v>0</v>
      </c>
      <c r="AT145" s="20">
        <f t="shared" ref="AT145:AT147" si="251">SUM(AQ145,AR145,AS145)</f>
        <v>0</v>
      </c>
      <c r="AU145" s="24"/>
      <c r="AV145" s="24">
        <v>0</v>
      </c>
      <c r="AW145" s="24"/>
      <c r="AX145" s="24"/>
      <c r="AY145" s="24"/>
      <c r="AZ145" s="24"/>
      <c r="BA145" s="25">
        <f t="shared" si="249"/>
        <v>0</v>
      </c>
    </row>
    <row r="146" spans="2:53" outlineLevel="2">
      <c r="B146" s="41"/>
      <c r="C146" s="240"/>
      <c r="D146" s="84"/>
      <c r="E146" s="84"/>
      <c r="F146" s="84"/>
      <c r="G146" s="83"/>
      <c r="H146" s="15" t="s">
        <v>51</v>
      </c>
      <c r="I146" s="16"/>
      <c r="J146" s="17"/>
      <c r="K146" s="17"/>
      <c r="L146" s="18" t="str">
        <f>IF(I146&lt;&gt;0,((VLOOKUP(I146,'1. Standard_Cost'!$B$4:$D$9,2)+VLOOKUP(I146,'1. Standard_Cost'!$B$4:$D$9,3))*J146*K146),"0")</f>
        <v>0</v>
      </c>
      <c r="M146" s="18">
        <f t="shared" si="245"/>
        <v>0</v>
      </c>
      <c r="N146" s="19"/>
      <c r="O146" s="19"/>
      <c r="P146" s="19"/>
      <c r="Q146" s="19"/>
      <c r="R146" s="20">
        <f>+N146*P146*'1. Standard_Cost'!$B$13</f>
        <v>0</v>
      </c>
      <c r="S146" s="20">
        <f>+N146*O146*P146*'1. Standard_Cost'!$C$13</f>
        <v>0</v>
      </c>
      <c r="T146" s="20">
        <f>+N146*P146*Q146*'1. Standard_Cost'!$D$13</f>
        <v>0</v>
      </c>
      <c r="U146" s="20">
        <f>+N146*O146*'1. Standard_Cost'!$E$13</f>
        <v>0</v>
      </c>
      <c r="V146" s="19"/>
      <c r="W146" s="19"/>
      <c r="X146" s="19"/>
      <c r="Y146" s="20">
        <f>+V146*((X146*'1. Standard_Cost'!$B$17)+(W146*X146*'1. Standard_Cost'!$C$17))</f>
        <v>0</v>
      </c>
      <c r="Z146" s="19"/>
      <c r="AA146" s="19"/>
      <c r="AB146" s="20">
        <f>+Z146*'1. Standard_Cost'!$B$21+AA146*'1. Standard_Cost'!$C$21</f>
        <v>0</v>
      </c>
      <c r="AC146" s="21"/>
      <c r="AD146" s="22"/>
      <c r="AE146" s="20">
        <f>SUM(AD146,AC146,AB146,Y146,U146,T146,S146,R146)*'1. Standard_Cost'!B185</f>
        <v>0</v>
      </c>
      <c r="AF146" s="20">
        <f t="shared" si="250"/>
        <v>0</v>
      </c>
      <c r="AG146" s="19"/>
      <c r="AH146" s="19"/>
      <c r="AI146" s="19"/>
      <c r="AJ146" s="23"/>
      <c r="AK146" s="23"/>
      <c r="AL146" s="23"/>
      <c r="AM146" s="20">
        <f>AG146*'1. Standard_Cost'!B181+'Incremental_Cost Year 1'!AH91*'1. Standard_Cost'!C181+'Incremental_Cost Year 1'!AI91*'1. Standard_Cost'!D181+'Incremental_Cost Year 1'!AJ91+'Incremental_Cost Year 1'!AL91+AK146</f>
        <v>0</v>
      </c>
      <c r="AN146" s="20">
        <f>AM146*'1. Standard_Cost'!C185</f>
        <v>0</v>
      </c>
      <c r="AO146" s="23"/>
      <c r="AQ146" s="20">
        <f t="shared" si="246"/>
        <v>0</v>
      </c>
      <c r="AR146" s="20">
        <f t="shared" si="247"/>
        <v>0</v>
      </c>
      <c r="AS146" s="20">
        <f t="shared" si="248"/>
        <v>0</v>
      </c>
      <c r="AT146" s="20">
        <f t="shared" si="251"/>
        <v>0</v>
      </c>
      <c r="AU146" s="24"/>
      <c r="AV146" s="24"/>
      <c r="AW146" s="24"/>
      <c r="AX146" s="24"/>
      <c r="AY146" s="24"/>
      <c r="AZ146" s="24"/>
      <c r="BA146" s="25">
        <f t="shared" si="249"/>
        <v>0</v>
      </c>
    </row>
    <row r="147" spans="2:53" outlineLevel="2">
      <c r="B147" s="41"/>
      <c r="C147" s="240"/>
      <c r="D147" s="84"/>
      <c r="E147" s="84"/>
      <c r="F147" s="84"/>
      <c r="G147" s="83"/>
      <c r="H147" s="26" t="s">
        <v>180</v>
      </c>
      <c r="I147" s="16"/>
      <c r="J147" s="17"/>
      <c r="K147" s="17"/>
      <c r="L147" s="18" t="str">
        <f>IF(I147&lt;&gt;0,((VLOOKUP(I147,'1. Standard_Cost'!$B$4:$D$9,2)+VLOOKUP(I147,'1. Standard_Cost'!$B$4:$D$9,3))*J147*K147),"0")</f>
        <v>0</v>
      </c>
      <c r="M147" s="18">
        <f t="shared" si="245"/>
        <v>0</v>
      </c>
      <c r="N147" s="19"/>
      <c r="O147" s="19"/>
      <c r="P147" s="19"/>
      <c r="Q147" s="19"/>
      <c r="R147" s="20">
        <f>+N147*P147*'1. Standard_Cost'!$B$13</f>
        <v>0</v>
      </c>
      <c r="S147" s="20">
        <f>+N147*O147*P147*'1. Standard_Cost'!$C$13</f>
        <v>0</v>
      </c>
      <c r="T147" s="20">
        <f>+N147*P147*Q147*'1. Standard_Cost'!$D$13</f>
        <v>0</v>
      </c>
      <c r="U147" s="20">
        <f>+N147*O147*'1. Standard_Cost'!$E$13</f>
        <v>0</v>
      </c>
      <c r="V147" s="19"/>
      <c r="W147" s="19"/>
      <c r="X147" s="19"/>
      <c r="Y147" s="20">
        <f>+V147*((X147*'1. Standard_Cost'!$B$17)+(W147*X147*'1. Standard_Cost'!$C$17))</f>
        <v>0</v>
      </c>
      <c r="Z147" s="19"/>
      <c r="AA147" s="19"/>
      <c r="AB147" s="20">
        <f>+Z147*'1. Standard_Cost'!$B$21+AA147*'1. Standard_Cost'!$C$21</f>
        <v>0</v>
      </c>
      <c r="AC147" s="21"/>
      <c r="AD147" s="22"/>
      <c r="AE147" s="20">
        <f>SUM(AD147,AC147,AB147,Y147,U147,T147,S147,R147)*'1. Standard_Cost'!B185</f>
        <v>0</v>
      </c>
      <c r="AF147" s="20">
        <f t="shared" si="250"/>
        <v>0</v>
      </c>
      <c r="AG147" s="19"/>
      <c r="AH147" s="19"/>
      <c r="AI147" s="19"/>
      <c r="AJ147" s="23"/>
      <c r="AK147" s="23"/>
      <c r="AL147" s="23"/>
      <c r="AM147" s="20">
        <f>AG147*'1. Standard_Cost'!B181+'Incremental_Cost Year 1'!AH92*'1. Standard_Cost'!C181+'Incremental_Cost Year 1'!AI92*'1. Standard_Cost'!D181+'Incremental_Cost Year 1'!AJ92+'Incremental_Cost Year 1'!AL92+AK147</f>
        <v>0</v>
      </c>
      <c r="AN147" s="20">
        <f>AM147*'1. Standard_Cost'!C185</f>
        <v>0</v>
      </c>
      <c r="AO147" s="23"/>
      <c r="AQ147" s="20">
        <f t="shared" si="246"/>
        <v>0</v>
      </c>
      <c r="AR147" s="20">
        <f t="shared" si="247"/>
        <v>0</v>
      </c>
      <c r="AS147" s="20">
        <f t="shared" si="248"/>
        <v>0</v>
      </c>
      <c r="AT147" s="20">
        <f t="shared" si="251"/>
        <v>0</v>
      </c>
      <c r="AU147" s="24"/>
      <c r="AV147" s="24"/>
      <c r="AW147" s="24"/>
      <c r="AX147" s="24"/>
      <c r="AY147" s="24"/>
      <c r="AZ147" s="24"/>
      <c r="BA147" s="25">
        <f t="shared" si="249"/>
        <v>0</v>
      </c>
    </row>
    <row r="148" spans="2:53" ht="41.4" outlineLevel="1">
      <c r="B148" s="41"/>
      <c r="C148" s="241"/>
      <c r="D148" s="86" t="s">
        <v>48</v>
      </c>
      <c r="E148" s="86" t="s">
        <v>225</v>
      </c>
      <c r="F148" s="88" t="s">
        <v>153</v>
      </c>
      <c r="G148" s="89" t="s">
        <v>154</v>
      </c>
      <c r="H148" s="27" t="s">
        <v>115</v>
      </c>
      <c r="I148" s="28"/>
      <c r="J148" s="28"/>
      <c r="K148" s="28"/>
      <c r="L148" s="29">
        <f>SUM(L144:L147)</f>
        <v>0</v>
      </c>
      <c r="M148" s="29">
        <f>SUM(M144:M147)</f>
        <v>0</v>
      </c>
      <c r="N148" s="28"/>
      <c r="O148" s="28"/>
      <c r="P148" s="28"/>
      <c r="Q148" s="28"/>
      <c r="R148" s="30">
        <f>SUM(R144:R147)</f>
        <v>0</v>
      </c>
      <c r="S148" s="30">
        <f>SUM(S144:S147)</f>
        <v>0</v>
      </c>
      <c r="T148" s="30">
        <f>SUM(T144:T147)</f>
        <v>0</v>
      </c>
      <c r="U148" s="30">
        <f>SUM(U144:U147)</f>
        <v>0</v>
      </c>
      <c r="V148" s="28"/>
      <c r="W148" s="28"/>
      <c r="X148" s="28"/>
      <c r="Y148" s="29">
        <f>SUM(Y144:Y147)</f>
        <v>0</v>
      </c>
      <c r="Z148" s="28"/>
      <c r="AA148" s="28"/>
      <c r="AB148" s="29">
        <f t="shared" ref="AB148:AF148" si="252">SUM(AB144:AB147)</f>
        <v>0</v>
      </c>
      <c r="AC148" s="29">
        <f t="shared" si="252"/>
        <v>0</v>
      </c>
      <c r="AD148" s="29">
        <f t="shared" si="252"/>
        <v>0</v>
      </c>
      <c r="AE148" s="29">
        <f t="shared" si="252"/>
        <v>0</v>
      </c>
      <c r="AF148" s="29">
        <f t="shared" si="252"/>
        <v>0</v>
      </c>
      <c r="AG148" s="28"/>
      <c r="AH148" s="28"/>
      <c r="AI148" s="28"/>
      <c r="AJ148" s="30">
        <f>SUM(AJ144:AJ147)</f>
        <v>0</v>
      </c>
      <c r="AK148" s="30">
        <f>SUM(AK144:AK147)</f>
        <v>0</v>
      </c>
      <c r="AL148" s="30">
        <f>SUM(AL144:AL147)</f>
        <v>0</v>
      </c>
      <c r="AM148" s="29">
        <f>SUM(AM144:AM147)</f>
        <v>0</v>
      </c>
      <c r="AN148" s="29">
        <f>SUM(AN144:AN147)</f>
        <v>0</v>
      </c>
      <c r="AO148" s="31"/>
      <c r="AP148" s="32"/>
      <c r="AQ148" s="78">
        <f t="shared" ref="AQ148:BA148" si="253">SUM(AQ144:AQ147)</f>
        <v>0</v>
      </c>
      <c r="AR148" s="78">
        <f t="shared" si="253"/>
        <v>0</v>
      </c>
      <c r="AS148" s="78">
        <f t="shared" si="253"/>
        <v>0</v>
      </c>
      <c r="AT148" s="78">
        <f t="shared" si="253"/>
        <v>0</v>
      </c>
      <c r="AU148" s="78">
        <f t="shared" si="253"/>
        <v>0</v>
      </c>
      <c r="AV148" s="78">
        <f t="shared" si="253"/>
        <v>0</v>
      </c>
      <c r="AW148" s="78">
        <f t="shared" si="253"/>
        <v>0</v>
      </c>
      <c r="AX148" s="78">
        <f t="shared" si="253"/>
        <v>0</v>
      </c>
      <c r="AY148" s="78">
        <f t="shared" si="253"/>
        <v>0</v>
      </c>
      <c r="AZ148" s="78">
        <f t="shared" si="253"/>
        <v>0</v>
      </c>
      <c r="BA148" s="78">
        <f t="shared" si="253"/>
        <v>0</v>
      </c>
    </row>
    <row r="149" spans="2:53" s="39" customFormat="1" ht="12.75" customHeight="1">
      <c r="B149" s="49"/>
      <c r="C149" s="224" t="s">
        <v>226</v>
      </c>
      <c r="D149" s="224"/>
      <c r="E149" s="225"/>
      <c r="F149" s="69"/>
      <c r="G149" s="69"/>
      <c r="H149" s="57" t="s">
        <v>240</v>
      </c>
      <c r="I149" s="58"/>
      <c r="J149" s="58"/>
      <c r="K149" s="58"/>
      <c r="L149" s="59">
        <f>SUM(L154,L159,L164)</f>
        <v>0</v>
      </c>
      <c r="M149" s="59">
        <f>SUM(M154,M159,M164)</f>
        <v>0</v>
      </c>
      <c r="N149" s="58"/>
      <c r="O149" s="58"/>
      <c r="P149" s="58"/>
      <c r="Q149" s="58"/>
      <c r="R149" s="59">
        <f>SUM(R154,R159,R164)</f>
        <v>0</v>
      </c>
      <c r="S149" s="59">
        <f t="shared" ref="S149:U149" si="254">SUM(S154,S159,S164)</f>
        <v>0</v>
      </c>
      <c r="T149" s="59">
        <f>SUM(T154,T159,T164)</f>
        <v>0</v>
      </c>
      <c r="U149" s="59">
        <f t="shared" si="254"/>
        <v>0</v>
      </c>
      <c r="V149" s="58"/>
      <c r="W149" s="58"/>
      <c r="X149" s="58"/>
      <c r="Y149" s="59">
        <f t="shared" ref="Y149" si="255">SUM(Y154,Y159,Y164)</f>
        <v>0</v>
      </c>
      <c r="Z149" s="58"/>
      <c r="AA149" s="58"/>
      <c r="AB149" s="59">
        <f t="shared" ref="AB149:AF149" si="256">SUM(AB154,AB159,AB164)</f>
        <v>0</v>
      </c>
      <c r="AC149" s="59">
        <f t="shared" si="256"/>
        <v>0</v>
      </c>
      <c r="AD149" s="59">
        <f t="shared" si="256"/>
        <v>0</v>
      </c>
      <c r="AE149" s="59">
        <f t="shared" si="256"/>
        <v>0</v>
      </c>
      <c r="AF149" s="59">
        <f t="shared" si="256"/>
        <v>0</v>
      </c>
      <c r="AG149" s="58"/>
      <c r="AH149" s="58"/>
      <c r="AI149" s="58"/>
      <c r="AJ149" s="59">
        <f t="shared" ref="AJ149:AN149" si="257">SUM(AJ154,AJ159,AJ164)</f>
        <v>0</v>
      </c>
      <c r="AK149" s="59">
        <f t="shared" si="257"/>
        <v>0</v>
      </c>
      <c r="AL149" s="59">
        <f t="shared" si="257"/>
        <v>0</v>
      </c>
      <c r="AM149" s="59" t="e">
        <f t="shared" si="257"/>
        <v>#REF!</v>
      </c>
      <c r="AN149" s="59" t="e">
        <f t="shared" si="257"/>
        <v>#REF!</v>
      </c>
      <c r="AO149" s="60"/>
      <c r="AP149" s="40"/>
      <c r="AQ149" s="59">
        <f t="shared" ref="AQ149:BA149" si="258">SUM(AQ154,AQ159,AQ164)</f>
        <v>0</v>
      </c>
      <c r="AR149" s="59">
        <f t="shared" si="258"/>
        <v>0</v>
      </c>
      <c r="AS149" s="59" t="e">
        <f t="shared" si="258"/>
        <v>#REF!</v>
      </c>
      <c r="AT149" s="59" t="e">
        <f t="shared" si="258"/>
        <v>#REF!</v>
      </c>
      <c r="AU149" s="59">
        <f t="shared" si="258"/>
        <v>0</v>
      </c>
      <c r="AV149" s="59">
        <f t="shared" si="258"/>
        <v>0</v>
      </c>
      <c r="AW149" s="59">
        <f t="shared" si="258"/>
        <v>0</v>
      </c>
      <c r="AX149" s="59">
        <f t="shared" si="258"/>
        <v>0</v>
      </c>
      <c r="AY149" s="59">
        <f t="shared" si="258"/>
        <v>0</v>
      </c>
      <c r="AZ149" s="59">
        <f t="shared" si="258"/>
        <v>0</v>
      </c>
      <c r="BA149" s="68" t="e">
        <f t="shared" si="258"/>
        <v>#REF!</v>
      </c>
    </row>
    <row r="150" spans="2:53" outlineLevel="2">
      <c r="B150" s="41"/>
      <c r="C150" s="38"/>
      <c r="D150" s="85"/>
      <c r="E150" s="85"/>
      <c r="F150" s="87"/>
      <c r="G150" s="82"/>
      <c r="H150" s="15" t="s">
        <v>49</v>
      </c>
      <c r="I150" s="16"/>
      <c r="J150" s="17"/>
      <c r="K150" s="17"/>
      <c r="L150" s="18" t="str">
        <f>IF(I150&lt;&gt;0,((VLOOKUP(I150,'1. Standard_Cost'!$B$4:$D$9,2)+VLOOKUP(I150,'1. Standard_Cost'!$B$4:$D$9,3))*J150*K150),"0")</f>
        <v>0</v>
      </c>
      <c r="M150" s="18">
        <f t="shared" ref="M150:M153" si="259">L150*0.167</f>
        <v>0</v>
      </c>
      <c r="N150" s="19"/>
      <c r="O150" s="19"/>
      <c r="P150" s="19"/>
      <c r="Q150" s="19"/>
      <c r="R150" s="20">
        <f>+N150*P150*'1. Standard_Cost'!$B$13</f>
        <v>0</v>
      </c>
      <c r="S150" s="20">
        <f>+N150*O150*P150*'1. Standard_Cost'!$C$13</f>
        <v>0</v>
      </c>
      <c r="T150" s="20">
        <f>+N150*P150*Q150*'1. Standard_Cost'!$D$13</f>
        <v>0</v>
      </c>
      <c r="U150" s="20">
        <f>+N150*O150*'1. Standard_Cost'!$E$13</f>
        <v>0</v>
      </c>
      <c r="V150" s="19"/>
      <c r="W150" s="19"/>
      <c r="X150" s="19"/>
      <c r="Y150" s="20">
        <f>+V150*((X150*'1. Standard_Cost'!$B$17)+(W150*X150*'1. Standard_Cost'!$C$17))</f>
        <v>0</v>
      </c>
      <c r="Z150" s="19"/>
      <c r="AA150" s="19"/>
      <c r="AB150" s="20">
        <f>+Z150*'1. Standard_Cost'!$B$21+AA150*'1. Standard_Cost'!$C$21</f>
        <v>0</v>
      </c>
      <c r="AC150" s="21"/>
      <c r="AD150" s="22"/>
      <c r="AE150" s="20">
        <f>SUM(AD150,AC150,AB150,Y150,U150,T150,S150,R150)*'1. Standard_Cost'!B201</f>
        <v>0</v>
      </c>
      <c r="AF150" s="20">
        <f>SUM(AD150,AE150)</f>
        <v>0</v>
      </c>
      <c r="AG150" s="19"/>
      <c r="AH150" s="19"/>
      <c r="AI150" s="19"/>
      <c r="AJ150" s="23"/>
      <c r="AK150" s="23"/>
      <c r="AL150" s="23"/>
      <c r="AM150" s="20">
        <f>AG150*'1. Standard_Cost'!B197+'Incremental_Cost Year 1'!AH110*'1. Standard_Cost'!C197+'Incremental_Cost Year 1'!AI110*'1. Standard_Cost'!D197+'Incremental_Cost Year 1'!AJ110+'Incremental_Cost Year 1'!AL110+AK150</f>
        <v>0</v>
      </c>
      <c r="AN150" s="20">
        <f>AM150*'1. Standard_Cost'!C201</f>
        <v>0</v>
      </c>
      <c r="AO150" s="23"/>
      <c r="AQ150" s="20">
        <f t="shared" ref="AQ150:AQ153" si="260">L150+M150</f>
        <v>0</v>
      </c>
      <c r="AR150" s="20">
        <f t="shared" ref="AR150:AR153" si="261">AF150</f>
        <v>0</v>
      </c>
      <c r="AS150" s="20">
        <f t="shared" ref="AS150:AS153" si="262">AM150+AN150</f>
        <v>0</v>
      </c>
      <c r="AT150" s="20">
        <f>SUM(AQ150,AR150,AS150)</f>
        <v>0</v>
      </c>
      <c r="AU150" s="24"/>
      <c r="AV150" s="24"/>
      <c r="AW150" s="24"/>
      <c r="AX150" s="24"/>
      <c r="AY150" s="24"/>
      <c r="AZ150" s="24"/>
      <c r="BA150" s="25">
        <f t="shared" ref="BA150:BA153" si="263">SUM(AU150:AZ150)-AT150</f>
        <v>0</v>
      </c>
    </row>
    <row r="151" spans="2:53" outlineLevel="2">
      <c r="B151" s="41"/>
      <c r="C151" s="38"/>
      <c r="D151" s="84"/>
      <c r="E151" s="84"/>
      <c r="F151" s="84"/>
      <c r="G151" s="83"/>
      <c r="H151" s="15" t="s">
        <v>50</v>
      </c>
      <c r="I151" s="16"/>
      <c r="J151" s="17"/>
      <c r="K151" s="17"/>
      <c r="L151" s="18" t="str">
        <f>IF(I151&lt;&gt;0,((VLOOKUP(I151,'1. Standard_Cost'!$B$4:$D$9,2)+VLOOKUP(I151,'1. Standard_Cost'!$B$4:$D$9,3))*J151*K151),"0")</f>
        <v>0</v>
      </c>
      <c r="M151" s="18">
        <f t="shared" si="259"/>
        <v>0</v>
      </c>
      <c r="N151" s="19"/>
      <c r="O151" s="19"/>
      <c r="P151" s="19"/>
      <c r="Q151" s="19"/>
      <c r="R151" s="20">
        <f>+N151*P151*'1. Standard_Cost'!$B$13</f>
        <v>0</v>
      </c>
      <c r="S151" s="20">
        <f>+N151*O151*P151*'1. Standard_Cost'!$C$13</f>
        <v>0</v>
      </c>
      <c r="T151" s="20">
        <f>+N151*P151*Q151*'1. Standard_Cost'!$D$13</f>
        <v>0</v>
      </c>
      <c r="U151" s="20">
        <f>+N151*O151*'1. Standard_Cost'!$E$13</f>
        <v>0</v>
      </c>
      <c r="V151" s="19"/>
      <c r="W151" s="19"/>
      <c r="X151" s="19"/>
      <c r="Y151" s="20">
        <f>+V151*((X151*'1. Standard_Cost'!$B$17)+(W151*X151*'1. Standard_Cost'!$C$17))</f>
        <v>0</v>
      </c>
      <c r="Z151" s="19"/>
      <c r="AA151" s="19"/>
      <c r="AB151" s="20">
        <f>+Z151*'1. Standard_Cost'!$B$21+AA151*'1. Standard_Cost'!$C$21</f>
        <v>0</v>
      </c>
      <c r="AC151" s="21"/>
      <c r="AD151" s="22"/>
      <c r="AE151" s="20">
        <f>SUM(AD151,AC151,AB151,Y151,U151,T151,S151,R151)*'1. Standard_Cost'!B201</f>
        <v>0</v>
      </c>
      <c r="AF151" s="20">
        <f t="shared" ref="AF151:AF153" si="264">SUM(AD151,AE151)</f>
        <v>0</v>
      </c>
      <c r="AG151" s="19"/>
      <c r="AH151" s="19"/>
      <c r="AI151" s="19"/>
      <c r="AJ151" s="23"/>
      <c r="AK151" s="23"/>
      <c r="AL151" s="23"/>
      <c r="AM151" s="20">
        <f>AG151*'1. Standard_Cost'!B197+'Incremental_Cost Year 1'!AH112*'1. Standard_Cost'!C197+'Incremental_Cost Year 1'!AI112*'1. Standard_Cost'!D197+'Incremental_Cost Year 1'!AJ112+'Incremental_Cost Year 1'!AL112+AK151</f>
        <v>0</v>
      </c>
      <c r="AN151" s="20">
        <f>AM151*'1. Standard_Cost'!C201</f>
        <v>0</v>
      </c>
      <c r="AO151" s="23"/>
      <c r="AQ151" s="20">
        <f t="shared" si="260"/>
        <v>0</v>
      </c>
      <c r="AR151" s="20">
        <f t="shared" si="261"/>
        <v>0</v>
      </c>
      <c r="AS151" s="20">
        <f t="shared" si="262"/>
        <v>0</v>
      </c>
      <c r="AT151" s="20">
        <f t="shared" ref="AT151:AT153" si="265">SUM(AQ151,AR151,AS151)</f>
        <v>0</v>
      </c>
      <c r="AU151" s="24"/>
      <c r="AV151" s="24"/>
      <c r="AW151" s="24"/>
      <c r="AX151" s="24"/>
      <c r="AY151" s="24"/>
      <c r="AZ151" s="24"/>
      <c r="BA151" s="25">
        <f t="shared" si="263"/>
        <v>0</v>
      </c>
    </row>
    <row r="152" spans="2:53" outlineLevel="2">
      <c r="B152" s="41"/>
      <c r="C152" s="38"/>
      <c r="D152" s="84"/>
      <c r="E152" s="84"/>
      <c r="F152" s="84"/>
      <c r="G152" s="83"/>
      <c r="H152" s="15" t="s">
        <v>51</v>
      </c>
      <c r="I152" s="16"/>
      <c r="J152" s="17"/>
      <c r="K152" s="17"/>
      <c r="L152" s="18" t="str">
        <f>IF(I152&lt;&gt;0,((VLOOKUP(I152,'1. Standard_Cost'!$B$4:$D$9,2)+VLOOKUP(I152,'1. Standard_Cost'!$B$4:$D$9,3))*J152*K152),"0")</f>
        <v>0</v>
      </c>
      <c r="M152" s="18">
        <f t="shared" si="259"/>
        <v>0</v>
      </c>
      <c r="N152" s="19"/>
      <c r="O152" s="19"/>
      <c r="P152" s="19"/>
      <c r="Q152" s="19"/>
      <c r="R152" s="20">
        <f>+N152*P152*'1. Standard_Cost'!$B$13</f>
        <v>0</v>
      </c>
      <c r="S152" s="20">
        <f>+N152*O152*P152*'1. Standard_Cost'!$C$13</f>
        <v>0</v>
      </c>
      <c r="T152" s="20">
        <f>+N152*P152*Q152*'1. Standard_Cost'!$D$13</f>
        <v>0</v>
      </c>
      <c r="U152" s="20">
        <f>+N152*O152*'1. Standard_Cost'!$E$13</f>
        <v>0</v>
      </c>
      <c r="V152" s="19"/>
      <c r="W152" s="19"/>
      <c r="X152" s="19"/>
      <c r="Y152" s="20">
        <f>+V152*((X152*'1. Standard_Cost'!$B$17)+(W152*X152*'1. Standard_Cost'!$C$17))</f>
        <v>0</v>
      </c>
      <c r="Z152" s="19"/>
      <c r="AA152" s="19"/>
      <c r="AB152" s="20">
        <f>+Z152*'1. Standard_Cost'!$B$21+AA152*'1. Standard_Cost'!$C$21</f>
        <v>0</v>
      </c>
      <c r="AC152" s="21"/>
      <c r="AD152" s="22"/>
      <c r="AE152" s="20">
        <f>SUM(AD152,AC152,AB152,Y152,U152,T152,S152,R152)*'1. Standard_Cost'!B201</f>
        <v>0</v>
      </c>
      <c r="AF152" s="20">
        <f t="shared" si="264"/>
        <v>0</v>
      </c>
      <c r="AG152" s="19"/>
      <c r="AH152" s="19"/>
      <c r="AI152" s="19"/>
      <c r="AJ152" s="23"/>
      <c r="AK152" s="23"/>
      <c r="AL152" s="23"/>
      <c r="AM152" s="20">
        <f>AG152*'1. Standard_Cost'!B197+'Incremental_Cost Year 1'!AH113*'1. Standard_Cost'!C197+'Incremental_Cost Year 1'!AI113*'1. Standard_Cost'!D197+'Incremental_Cost Year 1'!AJ113+'Incremental_Cost Year 1'!AL113+AK152</f>
        <v>0</v>
      </c>
      <c r="AN152" s="20">
        <f>AM152*'1. Standard_Cost'!C201</f>
        <v>0</v>
      </c>
      <c r="AO152" s="23"/>
      <c r="AQ152" s="20">
        <f t="shared" si="260"/>
        <v>0</v>
      </c>
      <c r="AR152" s="20">
        <f t="shared" si="261"/>
        <v>0</v>
      </c>
      <c r="AS152" s="20">
        <f t="shared" si="262"/>
        <v>0</v>
      </c>
      <c r="AT152" s="20">
        <f t="shared" si="265"/>
        <v>0</v>
      </c>
      <c r="AU152" s="24"/>
      <c r="AV152" s="24"/>
      <c r="AW152" s="24"/>
      <c r="AX152" s="24"/>
      <c r="AY152" s="24"/>
      <c r="AZ152" s="24"/>
      <c r="BA152" s="25">
        <f t="shared" si="263"/>
        <v>0</v>
      </c>
    </row>
    <row r="153" spans="2:53" outlineLevel="2">
      <c r="B153" s="41"/>
      <c r="C153" s="38"/>
      <c r="D153" s="84"/>
      <c r="E153" s="84"/>
      <c r="F153" s="84"/>
      <c r="G153" s="83"/>
      <c r="H153" s="26" t="s">
        <v>180</v>
      </c>
      <c r="I153" s="16"/>
      <c r="J153" s="17"/>
      <c r="K153" s="17"/>
      <c r="L153" s="18" t="str">
        <f>IF(I153&lt;&gt;0,((VLOOKUP(I153,'1. Standard_Cost'!$B$4:$D$9,2)+VLOOKUP(I153,'1. Standard_Cost'!$B$4:$D$9,3))*J153*K153),"0")</f>
        <v>0</v>
      </c>
      <c r="M153" s="18">
        <f t="shared" si="259"/>
        <v>0</v>
      </c>
      <c r="N153" s="19"/>
      <c r="O153" s="19"/>
      <c r="P153" s="19"/>
      <c r="Q153" s="19"/>
      <c r="R153" s="20">
        <f>+N153*P153*'1. Standard_Cost'!$B$13</f>
        <v>0</v>
      </c>
      <c r="S153" s="20">
        <f>+N153*O153*P153*'1. Standard_Cost'!$C$13</f>
        <v>0</v>
      </c>
      <c r="T153" s="20">
        <f>+N153*P153*Q153*'1. Standard_Cost'!$D$13</f>
        <v>0</v>
      </c>
      <c r="U153" s="20">
        <f>+N153*O153*'1. Standard_Cost'!$E$13</f>
        <v>0</v>
      </c>
      <c r="V153" s="19"/>
      <c r="W153" s="19"/>
      <c r="X153" s="19"/>
      <c r="Y153" s="20">
        <f>+V153*((X153*'1. Standard_Cost'!$B$17)+(W153*X153*'1. Standard_Cost'!$C$17))</f>
        <v>0</v>
      </c>
      <c r="Z153" s="19"/>
      <c r="AA153" s="19"/>
      <c r="AB153" s="20">
        <f>+Z153*'1. Standard_Cost'!$B$21+AA153*'1. Standard_Cost'!$C$21</f>
        <v>0</v>
      </c>
      <c r="AC153" s="21"/>
      <c r="AD153" s="22"/>
      <c r="AE153" s="20">
        <f>SUM(AD153,AC153,AB153,Y153,U153,T153,S153,R153)*'1. Standard_Cost'!B201</f>
        <v>0</v>
      </c>
      <c r="AF153" s="20">
        <f t="shared" si="264"/>
        <v>0</v>
      </c>
      <c r="AG153" s="19"/>
      <c r="AH153" s="19"/>
      <c r="AI153" s="19"/>
      <c r="AJ153" s="23"/>
      <c r="AK153" s="23"/>
      <c r="AL153" s="23"/>
      <c r="AM153" s="20">
        <f>AG153*'1. Standard_Cost'!B197+'Incremental_Cost Year 1'!AH114*'1. Standard_Cost'!C197+'Incremental_Cost Year 1'!AI114*'1. Standard_Cost'!D197+'Incremental_Cost Year 1'!AJ114+'Incremental_Cost Year 1'!AL114+AK153</f>
        <v>0</v>
      </c>
      <c r="AN153" s="20">
        <f>AM153*'1. Standard_Cost'!C201</f>
        <v>0</v>
      </c>
      <c r="AO153" s="23"/>
      <c r="AQ153" s="20">
        <f t="shared" si="260"/>
        <v>0</v>
      </c>
      <c r="AR153" s="20">
        <f t="shared" si="261"/>
        <v>0</v>
      </c>
      <c r="AS153" s="20">
        <f t="shared" si="262"/>
        <v>0</v>
      </c>
      <c r="AT153" s="20">
        <f t="shared" si="265"/>
        <v>0</v>
      </c>
      <c r="AU153" s="24"/>
      <c r="AV153" s="24"/>
      <c r="AW153" s="24"/>
      <c r="AX153" s="24"/>
      <c r="AY153" s="24"/>
      <c r="AZ153" s="24"/>
      <c r="BA153" s="25">
        <f t="shared" si="263"/>
        <v>0</v>
      </c>
    </row>
    <row r="154" spans="2:53" ht="82.8" outlineLevel="1">
      <c r="B154" s="41"/>
      <c r="C154" s="38"/>
      <c r="D154" s="86" t="s">
        <v>48</v>
      </c>
      <c r="E154" s="86" t="s">
        <v>227</v>
      </c>
      <c r="F154" s="88" t="s">
        <v>153</v>
      </c>
      <c r="G154" s="89" t="s">
        <v>154</v>
      </c>
      <c r="H154" s="27" t="s">
        <v>239</v>
      </c>
      <c r="I154" s="28"/>
      <c r="J154" s="28"/>
      <c r="K154" s="28"/>
      <c r="L154" s="29">
        <f>SUM(L150:L153)</f>
        <v>0</v>
      </c>
      <c r="M154" s="29">
        <f>SUM(M150:M153)</f>
        <v>0</v>
      </c>
      <c r="N154" s="28"/>
      <c r="O154" s="28"/>
      <c r="P154" s="28"/>
      <c r="Q154" s="28"/>
      <c r="R154" s="30">
        <f>SUM(R150:R153)</f>
        <v>0</v>
      </c>
      <c r="S154" s="30">
        <f>SUM(S150:S153)</f>
        <v>0</v>
      </c>
      <c r="T154" s="30">
        <f>SUM(T150:T153)</f>
        <v>0</v>
      </c>
      <c r="U154" s="30">
        <f>SUM(U150:U153)</f>
        <v>0</v>
      </c>
      <c r="V154" s="28"/>
      <c r="W154" s="28"/>
      <c r="X154" s="28"/>
      <c r="Y154" s="29">
        <f>SUM(Y150:Y153)</f>
        <v>0</v>
      </c>
      <c r="Z154" s="28"/>
      <c r="AA154" s="28"/>
      <c r="AB154" s="29">
        <f t="shared" ref="AB154:AF154" si="266">SUM(AB150:AB153)</f>
        <v>0</v>
      </c>
      <c r="AC154" s="29">
        <f t="shared" si="266"/>
        <v>0</v>
      </c>
      <c r="AD154" s="29">
        <f t="shared" si="266"/>
        <v>0</v>
      </c>
      <c r="AE154" s="29">
        <f t="shared" si="266"/>
        <v>0</v>
      </c>
      <c r="AF154" s="29">
        <f t="shared" si="266"/>
        <v>0</v>
      </c>
      <c r="AG154" s="28"/>
      <c r="AH154" s="28"/>
      <c r="AI154" s="28"/>
      <c r="AJ154" s="30">
        <f>SUM(AJ150:AJ153)</f>
        <v>0</v>
      </c>
      <c r="AK154" s="30">
        <f>SUM(AK150:AK153)</f>
        <v>0</v>
      </c>
      <c r="AL154" s="30">
        <f>SUM(AL150:AL153)</f>
        <v>0</v>
      </c>
      <c r="AM154" s="29">
        <f>SUM(AM150:AM153)</f>
        <v>0</v>
      </c>
      <c r="AN154" s="29">
        <f>SUM(AN150:AN153)</f>
        <v>0</v>
      </c>
      <c r="AO154" s="31"/>
      <c r="AP154" s="32"/>
      <c r="AQ154" s="78">
        <f t="shared" ref="AQ154:BA154" si="267">SUM(AQ150:AQ153)</f>
        <v>0</v>
      </c>
      <c r="AR154" s="78">
        <f t="shared" si="267"/>
        <v>0</v>
      </c>
      <c r="AS154" s="78">
        <f t="shared" si="267"/>
        <v>0</v>
      </c>
      <c r="AT154" s="78">
        <f t="shared" si="267"/>
        <v>0</v>
      </c>
      <c r="AU154" s="78">
        <f t="shared" si="267"/>
        <v>0</v>
      </c>
      <c r="AV154" s="78">
        <f t="shared" si="267"/>
        <v>0</v>
      </c>
      <c r="AW154" s="78">
        <f t="shared" si="267"/>
        <v>0</v>
      </c>
      <c r="AX154" s="78">
        <f t="shared" si="267"/>
        <v>0</v>
      </c>
      <c r="AY154" s="78">
        <f t="shared" si="267"/>
        <v>0</v>
      </c>
      <c r="AZ154" s="78">
        <f t="shared" si="267"/>
        <v>0</v>
      </c>
      <c r="BA154" s="78">
        <f t="shared" si="267"/>
        <v>0</v>
      </c>
    </row>
    <row r="155" spans="2:53" outlineLevel="2">
      <c r="B155" s="41"/>
      <c r="C155" s="38"/>
      <c r="D155" s="85"/>
      <c r="E155" s="85"/>
      <c r="F155" s="87"/>
      <c r="G155" s="82"/>
      <c r="H155" s="15" t="s">
        <v>49</v>
      </c>
      <c r="I155" s="16"/>
      <c r="J155" s="17"/>
      <c r="K155" s="17"/>
      <c r="L155" s="18" t="str">
        <f>IF(I155&lt;&gt;0,((VLOOKUP(I155,'1. Standard_Cost'!$B$4:$D$9,2)+VLOOKUP(I155,'1. Standard_Cost'!$B$4:$D$9,3))*J155*K155),"0")</f>
        <v>0</v>
      </c>
      <c r="M155" s="18">
        <f t="shared" ref="M155:M158" si="268">L155*0.167</f>
        <v>0</v>
      </c>
      <c r="N155" s="19"/>
      <c r="O155" s="19"/>
      <c r="P155" s="19"/>
      <c r="Q155" s="19"/>
      <c r="R155" s="20">
        <f>+N155*P155*'1. Standard_Cost'!$B$13</f>
        <v>0</v>
      </c>
      <c r="S155" s="20">
        <f>+N155*O155*P155*'1. Standard_Cost'!$C$13</f>
        <v>0</v>
      </c>
      <c r="T155" s="20">
        <f>+N155*P155*Q155*'1. Standard_Cost'!$D$13</f>
        <v>0</v>
      </c>
      <c r="U155" s="20">
        <f>+N155*O155*'1. Standard_Cost'!$E$13</f>
        <v>0</v>
      </c>
      <c r="V155" s="19"/>
      <c r="W155" s="19"/>
      <c r="X155" s="19"/>
      <c r="Y155" s="20">
        <f>+V155*((X155*'1. Standard_Cost'!$B$17)+(W155*X155*'1. Standard_Cost'!$C$17))</f>
        <v>0</v>
      </c>
      <c r="Z155" s="19"/>
      <c r="AA155" s="19"/>
      <c r="AB155" s="20">
        <f>+Z155*'1. Standard_Cost'!$B$21+AA155*'1. Standard_Cost'!$C$21</f>
        <v>0</v>
      </c>
      <c r="AC155" s="21"/>
      <c r="AD155" s="22"/>
      <c r="AE155" s="20">
        <f>SUM(AD155,AC155,AB155,Y155,U155,T155,S155,R155)*'1. Standard_Cost'!B201</f>
        <v>0</v>
      </c>
      <c r="AF155" s="20">
        <f>SUM(AD155,AE155)</f>
        <v>0</v>
      </c>
      <c r="AG155" s="19"/>
      <c r="AH155" s="19"/>
      <c r="AI155" s="19"/>
      <c r="AJ155" s="23"/>
      <c r="AK155" s="23"/>
      <c r="AL155" s="23"/>
      <c r="AM155" s="20">
        <f>AG155*'1. Standard_Cost'!B197+'Incremental_Cost Year 1'!AH116*'1. Standard_Cost'!C197+'Incremental_Cost Year 1'!AI116*'1. Standard_Cost'!D197+'Incremental_Cost Year 1'!AJ116+'Incremental_Cost Year 1'!AL116+AK155</f>
        <v>0</v>
      </c>
      <c r="AN155" s="20">
        <f>AM155*'1. Standard_Cost'!C201</f>
        <v>0</v>
      </c>
      <c r="AO155" s="23"/>
      <c r="AQ155" s="20">
        <f t="shared" ref="AQ155:AQ158" si="269">L155+M155</f>
        <v>0</v>
      </c>
      <c r="AR155" s="20">
        <f t="shared" ref="AR155:AR158" si="270">AF155</f>
        <v>0</v>
      </c>
      <c r="AS155" s="20">
        <f t="shared" ref="AS155:AS158" si="271">AM155+AN155</f>
        <v>0</v>
      </c>
      <c r="AT155" s="20">
        <f>SUM(AQ155,AR155,AS155)</f>
        <v>0</v>
      </c>
      <c r="AU155" s="24"/>
      <c r="AV155" s="24"/>
      <c r="AW155" s="24"/>
      <c r="AX155" s="24"/>
      <c r="AY155" s="24"/>
      <c r="AZ155" s="24"/>
      <c r="BA155" s="25">
        <f t="shared" ref="BA155:BA158" si="272">SUM(AU155:AZ155)-AT155</f>
        <v>0</v>
      </c>
    </row>
    <row r="156" spans="2:53" outlineLevel="2">
      <c r="B156" s="41"/>
      <c r="C156" s="38"/>
      <c r="D156" s="84"/>
      <c r="E156" s="84"/>
      <c r="F156" s="84"/>
      <c r="G156" s="83"/>
      <c r="H156" s="15" t="s">
        <v>50</v>
      </c>
      <c r="I156" s="16"/>
      <c r="J156" s="17"/>
      <c r="K156" s="17"/>
      <c r="L156" s="18" t="str">
        <f>IF(I156&lt;&gt;0,((VLOOKUP(I156,'1. Standard_Cost'!$B$4:$D$9,2)+VLOOKUP(I156,'1. Standard_Cost'!$B$4:$D$9,3))*J156*K156),"0")</f>
        <v>0</v>
      </c>
      <c r="M156" s="18">
        <f t="shared" si="268"/>
        <v>0</v>
      </c>
      <c r="N156" s="19"/>
      <c r="O156" s="19"/>
      <c r="P156" s="19"/>
      <c r="Q156" s="19"/>
      <c r="R156" s="20">
        <f>+N156*P156*'1. Standard_Cost'!$B$13</f>
        <v>0</v>
      </c>
      <c r="S156" s="20">
        <f>+N156*O156*P156*'1. Standard_Cost'!$C$13</f>
        <v>0</v>
      </c>
      <c r="T156" s="20">
        <f>+N156*P156*Q156*'1. Standard_Cost'!$D$13</f>
        <v>0</v>
      </c>
      <c r="U156" s="20">
        <f>+N156*O156*'1. Standard_Cost'!$E$13</f>
        <v>0</v>
      </c>
      <c r="V156" s="19"/>
      <c r="W156" s="19"/>
      <c r="X156" s="19"/>
      <c r="Y156" s="20">
        <f>+V156*((X156*'1. Standard_Cost'!$B$17)+(W156*X156*'1. Standard_Cost'!$C$17))</f>
        <v>0</v>
      </c>
      <c r="Z156" s="19"/>
      <c r="AA156" s="19"/>
      <c r="AB156" s="20">
        <f>+Z156*'1. Standard_Cost'!$B$21+AA156*'1. Standard_Cost'!$C$21</f>
        <v>0</v>
      </c>
      <c r="AC156" s="21"/>
      <c r="AD156" s="22"/>
      <c r="AE156" s="20">
        <f>SUM(AD156,AC156,AB156,Y156,U156,T156,S156,R156)*'1. Standard_Cost'!B201</f>
        <v>0</v>
      </c>
      <c r="AF156" s="20">
        <f t="shared" ref="AF156:AF158" si="273">SUM(AD156,AE156)</f>
        <v>0</v>
      </c>
      <c r="AG156" s="19"/>
      <c r="AH156" s="19"/>
      <c r="AI156" s="19"/>
      <c r="AJ156" s="23"/>
      <c r="AK156" s="23"/>
      <c r="AL156" s="23"/>
      <c r="AM156" s="20">
        <f>AG156*'1. Standard_Cost'!B197+'Incremental_Cost Year 1'!AH117*'1. Standard_Cost'!C197+'Incremental_Cost Year 1'!AI117*'1. Standard_Cost'!D197+'Incremental_Cost Year 1'!AJ117+'Incremental_Cost Year 1'!AL117+AK156</f>
        <v>0</v>
      </c>
      <c r="AN156" s="20">
        <f>AM156*'1. Standard_Cost'!C201</f>
        <v>0</v>
      </c>
      <c r="AO156" s="23"/>
      <c r="AQ156" s="20">
        <f t="shared" si="269"/>
        <v>0</v>
      </c>
      <c r="AR156" s="20">
        <f t="shared" si="270"/>
        <v>0</v>
      </c>
      <c r="AS156" s="20">
        <f t="shared" si="271"/>
        <v>0</v>
      </c>
      <c r="AT156" s="20">
        <f t="shared" ref="AT156:AT158" si="274">SUM(AQ156,AR156,AS156)</f>
        <v>0</v>
      </c>
      <c r="AU156" s="24"/>
      <c r="AV156" s="24">
        <v>0</v>
      </c>
      <c r="AW156" s="24"/>
      <c r="AX156" s="24"/>
      <c r="AY156" s="24"/>
      <c r="AZ156" s="24"/>
      <c r="BA156" s="25">
        <f t="shared" si="272"/>
        <v>0</v>
      </c>
    </row>
    <row r="157" spans="2:53" outlineLevel="2">
      <c r="B157" s="41"/>
      <c r="C157" s="240"/>
      <c r="D157" s="84"/>
      <c r="E157" s="84"/>
      <c r="F157" s="84"/>
      <c r="G157" s="83"/>
      <c r="H157" s="15" t="s">
        <v>51</v>
      </c>
      <c r="I157" s="16"/>
      <c r="J157" s="17"/>
      <c r="K157" s="17"/>
      <c r="L157" s="18" t="str">
        <f>IF(I157&lt;&gt;0,((VLOOKUP(I157,'1. Standard_Cost'!$B$4:$D$9,2)+VLOOKUP(I157,'1. Standard_Cost'!$B$4:$D$9,3))*J157*K157),"0")</f>
        <v>0</v>
      </c>
      <c r="M157" s="18">
        <f t="shared" si="268"/>
        <v>0</v>
      </c>
      <c r="N157" s="19"/>
      <c r="O157" s="19"/>
      <c r="P157" s="19"/>
      <c r="Q157" s="19"/>
      <c r="R157" s="20">
        <f>+N157*P157*'1. Standard_Cost'!$B$13</f>
        <v>0</v>
      </c>
      <c r="S157" s="20">
        <f>+N157*O157*P157*'1. Standard_Cost'!$C$13</f>
        <v>0</v>
      </c>
      <c r="T157" s="20">
        <f>+N157*P157*Q157*'1. Standard_Cost'!$D$13</f>
        <v>0</v>
      </c>
      <c r="U157" s="20">
        <f>+N157*O157*'1. Standard_Cost'!$E$13</f>
        <v>0</v>
      </c>
      <c r="V157" s="19"/>
      <c r="W157" s="19"/>
      <c r="X157" s="19"/>
      <c r="Y157" s="20">
        <f>+V157*((X157*'1. Standard_Cost'!$B$17)+(W157*X157*'1. Standard_Cost'!$C$17))</f>
        <v>0</v>
      </c>
      <c r="Z157" s="19"/>
      <c r="AA157" s="19"/>
      <c r="AB157" s="20">
        <f>+Z157*'1. Standard_Cost'!$B$21+AA157*'1. Standard_Cost'!$C$21</f>
        <v>0</v>
      </c>
      <c r="AC157" s="21"/>
      <c r="AD157" s="22"/>
      <c r="AE157" s="20">
        <f>SUM(AD157,AC157,AB157,Y157,U157,T157,S157,R157)*'1. Standard_Cost'!B201</f>
        <v>0</v>
      </c>
      <c r="AF157" s="20">
        <f t="shared" si="273"/>
        <v>0</v>
      </c>
      <c r="AG157" s="19"/>
      <c r="AH157" s="19"/>
      <c r="AI157" s="19"/>
      <c r="AJ157" s="23"/>
      <c r="AK157" s="23"/>
      <c r="AL157" s="23"/>
      <c r="AM157" s="20">
        <f>AG157*'1. Standard_Cost'!B197+'Incremental_Cost Year 1'!AH118*'1. Standard_Cost'!C197+'Incremental_Cost Year 1'!AI118*'1. Standard_Cost'!D197+'Incremental_Cost Year 1'!AJ118+'Incremental_Cost Year 1'!AL118+AK157</f>
        <v>0</v>
      </c>
      <c r="AN157" s="20">
        <f>AM157*'1. Standard_Cost'!C201</f>
        <v>0</v>
      </c>
      <c r="AO157" s="23"/>
      <c r="AQ157" s="20">
        <f t="shared" si="269"/>
        <v>0</v>
      </c>
      <c r="AR157" s="20">
        <f t="shared" si="270"/>
        <v>0</v>
      </c>
      <c r="AS157" s="20">
        <f t="shared" si="271"/>
        <v>0</v>
      </c>
      <c r="AT157" s="20">
        <f t="shared" si="274"/>
        <v>0</v>
      </c>
      <c r="AU157" s="24"/>
      <c r="AV157" s="24"/>
      <c r="AW157" s="24"/>
      <c r="AX157" s="24"/>
      <c r="AY157" s="24"/>
      <c r="AZ157" s="24"/>
      <c r="BA157" s="25">
        <f t="shared" si="272"/>
        <v>0</v>
      </c>
    </row>
    <row r="158" spans="2:53" outlineLevel="2">
      <c r="B158" s="41"/>
      <c r="C158" s="240"/>
      <c r="D158" s="84"/>
      <c r="E158" s="84"/>
      <c r="F158" s="84"/>
      <c r="G158" s="83"/>
      <c r="H158" s="26" t="s">
        <v>180</v>
      </c>
      <c r="I158" s="16"/>
      <c r="J158" s="17"/>
      <c r="K158" s="17"/>
      <c r="L158" s="18" t="str">
        <f>IF(I158&lt;&gt;0,((VLOOKUP(I158,'1. Standard_Cost'!$B$4:$D$9,2)+VLOOKUP(I158,'1. Standard_Cost'!$B$4:$D$9,3))*J158*K158),"0")</f>
        <v>0</v>
      </c>
      <c r="M158" s="18">
        <f t="shared" si="268"/>
        <v>0</v>
      </c>
      <c r="N158" s="19"/>
      <c r="O158" s="19"/>
      <c r="P158" s="19"/>
      <c r="Q158" s="19"/>
      <c r="R158" s="20">
        <f>+N158*P158*'1. Standard_Cost'!$B$13</f>
        <v>0</v>
      </c>
      <c r="S158" s="20">
        <f>+N158*O158*P158*'1. Standard_Cost'!$C$13</f>
        <v>0</v>
      </c>
      <c r="T158" s="20">
        <f>+N158*P158*Q158*'1. Standard_Cost'!$D$13</f>
        <v>0</v>
      </c>
      <c r="U158" s="20">
        <f>+N158*O158*'1. Standard_Cost'!$E$13</f>
        <v>0</v>
      </c>
      <c r="V158" s="19"/>
      <c r="W158" s="19"/>
      <c r="X158" s="19"/>
      <c r="Y158" s="20">
        <f>+V158*((X158*'1. Standard_Cost'!$B$17)+(W158*X158*'1. Standard_Cost'!$C$17))</f>
        <v>0</v>
      </c>
      <c r="Z158" s="19"/>
      <c r="AA158" s="19"/>
      <c r="AB158" s="20">
        <f>+Z158*'1. Standard_Cost'!$B$21+AA158*'1. Standard_Cost'!$C$21</f>
        <v>0</v>
      </c>
      <c r="AC158" s="21"/>
      <c r="AD158" s="22"/>
      <c r="AE158" s="20">
        <f>SUM(AD158,AC158,AB158,Y158,U158,T158,S158,R158)*'1. Standard_Cost'!B201</f>
        <v>0</v>
      </c>
      <c r="AF158" s="20">
        <f t="shared" si="273"/>
        <v>0</v>
      </c>
      <c r="AG158" s="19"/>
      <c r="AH158" s="19"/>
      <c r="AI158" s="19"/>
      <c r="AJ158" s="23"/>
      <c r="AK158" s="23"/>
      <c r="AL158" s="23"/>
      <c r="AM158" s="20">
        <f>AG158*'1. Standard_Cost'!B197+'Incremental_Cost Year 1'!AH119*'1. Standard_Cost'!C197+'Incremental_Cost Year 1'!AI119*'1. Standard_Cost'!D197+'Incremental_Cost Year 1'!AJ119+'Incremental_Cost Year 1'!AL119+AK158</f>
        <v>0</v>
      </c>
      <c r="AN158" s="20">
        <f>AM158*'1. Standard_Cost'!C201</f>
        <v>0</v>
      </c>
      <c r="AO158" s="23"/>
      <c r="AQ158" s="20">
        <f t="shared" si="269"/>
        <v>0</v>
      </c>
      <c r="AR158" s="20">
        <f t="shared" si="270"/>
        <v>0</v>
      </c>
      <c r="AS158" s="20">
        <f t="shared" si="271"/>
        <v>0</v>
      </c>
      <c r="AT158" s="20">
        <f t="shared" si="274"/>
        <v>0</v>
      </c>
      <c r="AU158" s="24"/>
      <c r="AV158" s="24"/>
      <c r="AW158" s="24"/>
      <c r="AX158" s="24"/>
      <c r="AY158" s="24"/>
      <c r="AZ158" s="24"/>
      <c r="BA158" s="25">
        <f t="shared" si="272"/>
        <v>0</v>
      </c>
    </row>
    <row r="159" spans="2:53" ht="55.2" outlineLevel="1">
      <c r="B159" s="41"/>
      <c r="C159" s="240"/>
      <c r="D159" s="86" t="s">
        <v>48</v>
      </c>
      <c r="E159" s="86" t="s">
        <v>228</v>
      </c>
      <c r="F159" s="88" t="s">
        <v>153</v>
      </c>
      <c r="G159" s="89" t="s">
        <v>154</v>
      </c>
      <c r="H159" s="27" t="s">
        <v>238</v>
      </c>
      <c r="I159" s="28"/>
      <c r="J159" s="28"/>
      <c r="K159" s="28"/>
      <c r="L159" s="29">
        <f>SUM(L155:L158)</f>
        <v>0</v>
      </c>
      <c r="M159" s="29">
        <f>SUM(M155:M158)</f>
        <v>0</v>
      </c>
      <c r="N159" s="28"/>
      <c r="O159" s="28"/>
      <c r="P159" s="28"/>
      <c r="Q159" s="28"/>
      <c r="R159" s="30">
        <f>SUM(R155:R158)</f>
        <v>0</v>
      </c>
      <c r="S159" s="30">
        <f>SUM(S155:S158)</f>
        <v>0</v>
      </c>
      <c r="T159" s="30">
        <f>SUM(T155:T158)</f>
        <v>0</v>
      </c>
      <c r="U159" s="30">
        <f>SUM(U155:U158)</f>
        <v>0</v>
      </c>
      <c r="V159" s="28"/>
      <c r="W159" s="28"/>
      <c r="X159" s="28"/>
      <c r="Y159" s="29">
        <f>SUM(Y155:Y158)</f>
        <v>0</v>
      </c>
      <c r="Z159" s="28"/>
      <c r="AA159" s="28"/>
      <c r="AB159" s="29">
        <f t="shared" ref="AB159:AF159" si="275">SUM(AB155:AB158)</f>
        <v>0</v>
      </c>
      <c r="AC159" s="29">
        <f t="shared" si="275"/>
        <v>0</v>
      </c>
      <c r="AD159" s="29">
        <f t="shared" si="275"/>
        <v>0</v>
      </c>
      <c r="AE159" s="29">
        <f t="shared" si="275"/>
        <v>0</v>
      </c>
      <c r="AF159" s="29">
        <f t="shared" si="275"/>
        <v>0</v>
      </c>
      <c r="AG159" s="28"/>
      <c r="AH159" s="28"/>
      <c r="AI159" s="28"/>
      <c r="AJ159" s="30">
        <f>SUM(AJ155:AJ158)</f>
        <v>0</v>
      </c>
      <c r="AK159" s="30">
        <f>SUM(AK155:AK158)</f>
        <v>0</v>
      </c>
      <c r="AL159" s="30">
        <f>SUM(AL155:AL158)</f>
        <v>0</v>
      </c>
      <c r="AM159" s="29">
        <f>SUM(AM155:AM158)</f>
        <v>0</v>
      </c>
      <c r="AN159" s="29">
        <f>SUM(AN155:AN158)</f>
        <v>0</v>
      </c>
      <c r="AO159" s="31"/>
      <c r="AP159" s="32"/>
      <c r="AQ159" s="78">
        <f t="shared" ref="AQ159:BA159" si="276">SUM(AQ155:AQ158)</f>
        <v>0</v>
      </c>
      <c r="AR159" s="78">
        <f t="shared" si="276"/>
        <v>0</v>
      </c>
      <c r="AS159" s="78">
        <f t="shared" si="276"/>
        <v>0</v>
      </c>
      <c r="AT159" s="78">
        <f t="shared" si="276"/>
        <v>0</v>
      </c>
      <c r="AU159" s="78">
        <f t="shared" si="276"/>
        <v>0</v>
      </c>
      <c r="AV159" s="78">
        <f t="shared" si="276"/>
        <v>0</v>
      </c>
      <c r="AW159" s="78">
        <f t="shared" si="276"/>
        <v>0</v>
      </c>
      <c r="AX159" s="78">
        <f t="shared" si="276"/>
        <v>0</v>
      </c>
      <c r="AY159" s="78">
        <f t="shared" si="276"/>
        <v>0</v>
      </c>
      <c r="AZ159" s="78">
        <f t="shared" si="276"/>
        <v>0</v>
      </c>
      <c r="BA159" s="78">
        <f t="shared" si="276"/>
        <v>0</v>
      </c>
    </row>
    <row r="160" spans="2:53" outlineLevel="2">
      <c r="B160" s="41"/>
      <c r="C160" s="240"/>
      <c r="D160" s="85"/>
      <c r="E160" s="85"/>
      <c r="F160" s="87"/>
      <c r="G160" s="82"/>
      <c r="H160" s="15" t="s">
        <v>49</v>
      </c>
      <c r="I160" s="16"/>
      <c r="J160" s="17"/>
      <c r="K160" s="17"/>
      <c r="L160" s="18" t="str">
        <f>IF(I160&lt;&gt;0,((VLOOKUP(I160,'1. Standard_Cost'!$B$4:$D$9,2)+VLOOKUP(I160,'1. Standard_Cost'!$B$4:$D$9,3))*J160*K160),"0")</f>
        <v>0</v>
      </c>
      <c r="M160" s="18">
        <f t="shared" ref="M160:M163" si="277">L160*0.167</f>
        <v>0</v>
      </c>
      <c r="N160" s="19"/>
      <c r="O160" s="19"/>
      <c r="P160" s="19"/>
      <c r="Q160" s="19"/>
      <c r="R160" s="20">
        <f>+N160*P160*'1. Standard_Cost'!$B$13</f>
        <v>0</v>
      </c>
      <c r="S160" s="20">
        <f>+N160*O160*P160*'1. Standard_Cost'!$C$13</f>
        <v>0</v>
      </c>
      <c r="T160" s="20">
        <f>+N160*P160*Q160*'1. Standard_Cost'!$D$13</f>
        <v>0</v>
      </c>
      <c r="U160" s="20">
        <f>+N160*O160*'1. Standard_Cost'!$E$13</f>
        <v>0</v>
      </c>
      <c r="V160" s="19"/>
      <c r="W160" s="19"/>
      <c r="X160" s="19"/>
      <c r="Y160" s="20">
        <f>+V160*((X160*'1. Standard_Cost'!$B$17)+(W160*X160*'1. Standard_Cost'!$C$17))</f>
        <v>0</v>
      </c>
      <c r="Z160" s="19"/>
      <c r="AA160" s="19"/>
      <c r="AB160" s="20">
        <f>+Z160*'1. Standard_Cost'!$B$21+AA160*'1. Standard_Cost'!$C$21</f>
        <v>0</v>
      </c>
      <c r="AC160" s="21"/>
      <c r="AD160" s="22"/>
      <c r="AE160" s="20">
        <f>SUM(AD160,AC160,AB160,Y160,U160,T160,S160,R160)*'1. Standard_Cost'!B201</f>
        <v>0</v>
      </c>
      <c r="AF160" s="20">
        <f>SUM(AD160,AE160)</f>
        <v>0</v>
      </c>
      <c r="AG160" s="19"/>
      <c r="AH160" s="19"/>
      <c r="AI160" s="19"/>
      <c r="AJ160" s="23"/>
      <c r="AK160" s="23"/>
      <c r="AL160" s="23"/>
      <c r="AM160" s="20" t="e">
        <f>AG160*'1. Standard_Cost'!B197+'Incremental_Cost Year 1'!#REF!*'1. Standard_Cost'!C197+'Incremental_Cost Year 1'!#REF!*'1. Standard_Cost'!D197+'Incremental_Cost Year 1'!#REF!+'Incremental_Cost Year 1'!#REF!+AK160</f>
        <v>#REF!</v>
      </c>
      <c r="AN160" s="20" t="e">
        <f>AM160*'1. Standard_Cost'!C201</f>
        <v>#REF!</v>
      </c>
      <c r="AO160" s="23"/>
      <c r="AQ160" s="20">
        <f t="shared" ref="AQ160:AQ163" si="278">L160+M160</f>
        <v>0</v>
      </c>
      <c r="AR160" s="20">
        <f t="shared" ref="AR160:AR163" si="279">AF160</f>
        <v>0</v>
      </c>
      <c r="AS160" s="20" t="e">
        <f t="shared" ref="AS160:AS163" si="280">AM160+AN160</f>
        <v>#REF!</v>
      </c>
      <c r="AT160" s="20" t="e">
        <f>SUM(AQ160,AR160,AS160)</f>
        <v>#REF!</v>
      </c>
      <c r="AU160" s="24"/>
      <c r="AV160" s="24"/>
      <c r="AW160" s="24"/>
      <c r="AX160" s="24"/>
      <c r="AY160" s="24"/>
      <c r="AZ160" s="24"/>
      <c r="BA160" s="25" t="e">
        <f t="shared" ref="BA160:BA163" si="281">SUM(AU160:AZ160)-AT160</f>
        <v>#REF!</v>
      </c>
    </row>
    <row r="161" spans="2:53" outlineLevel="2">
      <c r="B161" s="41"/>
      <c r="C161" s="240"/>
      <c r="D161" s="84"/>
      <c r="E161" s="84"/>
      <c r="F161" s="84"/>
      <c r="G161" s="83"/>
      <c r="H161" s="15" t="s">
        <v>50</v>
      </c>
      <c r="I161" s="16"/>
      <c r="J161" s="17"/>
      <c r="K161" s="17"/>
      <c r="L161" s="18" t="str">
        <f>IF(I161&lt;&gt;0,((VLOOKUP(I161,'1. Standard_Cost'!$B$4:$D$9,2)+VLOOKUP(I161,'1. Standard_Cost'!$B$4:$D$9,3))*J161*K161),"0")</f>
        <v>0</v>
      </c>
      <c r="M161" s="18">
        <f t="shared" si="277"/>
        <v>0</v>
      </c>
      <c r="N161" s="19"/>
      <c r="O161" s="19"/>
      <c r="P161" s="19"/>
      <c r="Q161" s="19"/>
      <c r="R161" s="20">
        <f>+N161*P161*'1. Standard_Cost'!$B$13</f>
        <v>0</v>
      </c>
      <c r="S161" s="20">
        <f>+N161*O161*P161*'1. Standard_Cost'!$C$13</f>
        <v>0</v>
      </c>
      <c r="T161" s="20">
        <f>+N161*P161*Q161*'1. Standard_Cost'!$D$13</f>
        <v>0</v>
      </c>
      <c r="U161" s="20">
        <f>+N161*O161*'1. Standard_Cost'!$E$13</f>
        <v>0</v>
      </c>
      <c r="V161" s="19"/>
      <c r="W161" s="19"/>
      <c r="X161" s="19"/>
      <c r="Y161" s="20">
        <f>+V161*((X161*'1. Standard_Cost'!$B$17)+(W161*X161*'1. Standard_Cost'!$C$17))</f>
        <v>0</v>
      </c>
      <c r="Z161" s="19"/>
      <c r="AA161" s="19"/>
      <c r="AB161" s="20">
        <f>+Z161*'1. Standard_Cost'!$B$21+AA161*'1. Standard_Cost'!$C$21</f>
        <v>0</v>
      </c>
      <c r="AC161" s="21"/>
      <c r="AD161" s="22"/>
      <c r="AE161" s="20">
        <f>SUM(AD161,AC161,AB161,Y161,U161,T161,S161,R161)*'1. Standard_Cost'!B201</f>
        <v>0</v>
      </c>
      <c r="AF161" s="20">
        <f t="shared" ref="AF161:AF163" si="282">SUM(AD161,AE161)</f>
        <v>0</v>
      </c>
      <c r="AG161" s="19"/>
      <c r="AH161" s="19"/>
      <c r="AI161" s="19"/>
      <c r="AJ161" s="23"/>
      <c r="AK161" s="23"/>
      <c r="AL161" s="23"/>
      <c r="AM161" s="20" t="e">
        <f>AG161*'1. Standard_Cost'!B197+'Incremental_Cost Year 1'!#REF!*'1. Standard_Cost'!C197+'Incremental_Cost Year 1'!#REF!*'1. Standard_Cost'!D197+'Incremental_Cost Year 1'!#REF!+'Incremental_Cost Year 1'!#REF!+AK161</f>
        <v>#REF!</v>
      </c>
      <c r="AN161" s="20" t="e">
        <f>AM161*'1. Standard_Cost'!C201</f>
        <v>#REF!</v>
      </c>
      <c r="AO161" s="23"/>
      <c r="AQ161" s="20">
        <f t="shared" si="278"/>
        <v>0</v>
      </c>
      <c r="AR161" s="20">
        <f t="shared" si="279"/>
        <v>0</v>
      </c>
      <c r="AS161" s="20" t="e">
        <f t="shared" si="280"/>
        <v>#REF!</v>
      </c>
      <c r="AT161" s="20" t="e">
        <f t="shared" ref="AT161:AT163" si="283">SUM(AQ161,AR161,AS161)</f>
        <v>#REF!</v>
      </c>
      <c r="AU161" s="24"/>
      <c r="AV161" s="24">
        <v>0</v>
      </c>
      <c r="AW161" s="24"/>
      <c r="AX161" s="24"/>
      <c r="AY161" s="24"/>
      <c r="AZ161" s="24"/>
      <c r="BA161" s="25" t="e">
        <f t="shared" si="281"/>
        <v>#REF!</v>
      </c>
    </row>
    <row r="162" spans="2:53" outlineLevel="2">
      <c r="B162" s="41"/>
      <c r="C162" s="240"/>
      <c r="D162" s="84"/>
      <c r="E162" s="84"/>
      <c r="F162" s="84"/>
      <c r="G162" s="83"/>
      <c r="H162" s="15" t="s">
        <v>51</v>
      </c>
      <c r="I162" s="16"/>
      <c r="J162" s="17"/>
      <c r="K162" s="17"/>
      <c r="L162" s="18" t="str">
        <f>IF(I162&lt;&gt;0,((VLOOKUP(I162,'1. Standard_Cost'!$B$4:$D$9,2)+VLOOKUP(I162,'1. Standard_Cost'!$B$4:$D$9,3))*J162*K162),"0")</f>
        <v>0</v>
      </c>
      <c r="M162" s="18">
        <f t="shared" si="277"/>
        <v>0</v>
      </c>
      <c r="N162" s="19"/>
      <c r="O162" s="19"/>
      <c r="P162" s="19"/>
      <c r="Q162" s="19"/>
      <c r="R162" s="20">
        <f>+N162*P162*'1. Standard_Cost'!$B$13</f>
        <v>0</v>
      </c>
      <c r="S162" s="20">
        <f>+N162*O162*P162*'1. Standard_Cost'!$C$13</f>
        <v>0</v>
      </c>
      <c r="T162" s="20">
        <f>+N162*P162*Q162*'1. Standard_Cost'!$D$13</f>
        <v>0</v>
      </c>
      <c r="U162" s="20">
        <f>+N162*O162*'1. Standard_Cost'!$E$13</f>
        <v>0</v>
      </c>
      <c r="V162" s="19"/>
      <c r="W162" s="19"/>
      <c r="X162" s="19"/>
      <c r="Y162" s="20">
        <f>+V162*((X162*'1. Standard_Cost'!$B$17)+(W162*X162*'1. Standard_Cost'!$C$17))</f>
        <v>0</v>
      </c>
      <c r="Z162" s="19"/>
      <c r="AA162" s="19"/>
      <c r="AB162" s="20">
        <f>+Z162*'1. Standard_Cost'!$B$21+AA162*'1. Standard_Cost'!$C$21</f>
        <v>0</v>
      </c>
      <c r="AC162" s="21"/>
      <c r="AD162" s="22"/>
      <c r="AE162" s="20">
        <f>SUM(AD162,AC162,AB162,Y162,U162,T162,S162,R162)*'1. Standard_Cost'!B201</f>
        <v>0</v>
      </c>
      <c r="AF162" s="20">
        <f t="shared" si="282"/>
        <v>0</v>
      </c>
      <c r="AG162" s="19"/>
      <c r="AH162" s="19"/>
      <c r="AI162" s="19"/>
      <c r="AJ162" s="23"/>
      <c r="AK162" s="23"/>
      <c r="AL162" s="23"/>
      <c r="AM162" s="20" t="e">
        <f>AG162*'1. Standard_Cost'!B197+'Incremental_Cost Year 1'!#REF!*'1. Standard_Cost'!C197+'Incremental_Cost Year 1'!#REF!*'1. Standard_Cost'!D197+'Incremental_Cost Year 1'!#REF!+'Incremental_Cost Year 1'!#REF!+AK162</f>
        <v>#REF!</v>
      </c>
      <c r="AN162" s="20" t="e">
        <f>AM162*'1. Standard_Cost'!C201</f>
        <v>#REF!</v>
      </c>
      <c r="AO162" s="23"/>
      <c r="AQ162" s="20">
        <f t="shared" si="278"/>
        <v>0</v>
      </c>
      <c r="AR162" s="20">
        <f t="shared" si="279"/>
        <v>0</v>
      </c>
      <c r="AS162" s="20" t="e">
        <f t="shared" si="280"/>
        <v>#REF!</v>
      </c>
      <c r="AT162" s="20" t="e">
        <f t="shared" si="283"/>
        <v>#REF!</v>
      </c>
      <c r="AU162" s="24"/>
      <c r="AV162" s="24"/>
      <c r="AW162" s="24"/>
      <c r="AX162" s="24"/>
      <c r="AY162" s="24"/>
      <c r="AZ162" s="24"/>
      <c r="BA162" s="25" t="e">
        <f t="shared" si="281"/>
        <v>#REF!</v>
      </c>
    </row>
    <row r="163" spans="2:53" outlineLevel="2">
      <c r="B163" s="41"/>
      <c r="C163" s="240"/>
      <c r="D163" s="84"/>
      <c r="E163" s="84"/>
      <c r="F163" s="84"/>
      <c r="G163" s="83"/>
      <c r="H163" s="26" t="s">
        <v>180</v>
      </c>
      <c r="I163" s="16"/>
      <c r="J163" s="17"/>
      <c r="K163" s="17"/>
      <c r="L163" s="18" t="str">
        <f>IF(I163&lt;&gt;0,((VLOOKUP(I163,'1. Standard_Cost'!$B$4:$D$9,2)+VLOOKUP(I163,'1. Standard_Cost'!$B$4:$D$9,3))*J163*K163),"0")</f>
        <v>0</v>
      </c>
      <c r="M163" s="18">
        <f t="shared" si="277"/>
        <v>0</v>
      </c>
      <c r="N163" s="19"/>
      <c r="O163" s="19"/>
      <c r="P163" s="19"/>
      <c r="Q163" s="19"/>
      <c r="R163" s="20">
        <f>+N163*P163*'1. Standard_Cost'!$B$13</f>
        <v>0</v>
      </c>
      <c r="S163" s="20">
        <f>+N163*O163*P163*'1. Standard_Cost'!$C$13</f>
        <v>0</v>
      </c>
      <c r="T163" s="20">
        <f>+N163*P163*Q163*'1. Standard_Cost'!$D$13</f>
        <v>0</v>
      </c>
      <c r="U163" s="20">
        <f>+N163*O163*'1. Standard_Cost'!$E$13</f>
        <v>0</v>
      </c>
      <c r="V163" s="19"/>
      <c r="W163" s="19"/>
      <c r="X163" s="19"/>
      <c r="Y163" s="20">
        <f>+V163*((X163*'1. Standard_Cost'!$B$17)+(W163*X163*'1. Standard_Cost'!$C$17))</f>
        <v>0</v>
      </c>
      <c r="Z163" s="19"/>
      <c r="AA163" s="19"/>
      <c r="AB163" s="20">
        <f>+Z163*'1. Standard_Cost'!$B$21+AA163*'1. Standard_Cost'!$C$21</f>
        <v>0</v>
      </c>
      <c r="AC163" s="21"/>
      <c r="AD163" s="22"/>
      <c r="AE163" s="20">
        <f>SUM(AD163,AC163,AB163,Y163,U163,T163,S163,R163)*'1. Standard_Cost'!B201</f>
        <v>0</v>
      </c>
      <c r="AF163" s="20">
        <f t="shared" si="282"/>
        <v>0</v>
      </c>
      <c r="AG163" s="19"/>
      <c r="AH163" s="19"/>
      <c r="AI163" s="19"/>
      <c r="AJ163" s="23"/>
      <c r="AK163" s="23"/>
      <c r="AL163" s="23"/>
      <c r="AM163" s="20" t="e">
        <f>AG163*'1. Standard_Cost'!B197+'Incremental_Cost Year 1'!#REF!*'1. Standard_Cost'!C197+'Incremental_Cost Year 1'!#REF!*'1. Standard_Cost'!D197+'Incremental_Cost Year 1'!#REF!+'Incremental_Cost Year 1'!#REF!+AK163</f>
        <v>#REF!</v>
      </c>
      <c r="AN163" s="20" t="e">
        <f>AM163*'1. Standard_Cost'!C201</f>
        <v>#REF!</v>
      </c>
      <c r="AO163" s="23"/>
      <c r="AQ163" s="20">
        <f t="shared" si="278"/>
        <v>0</v>
      </c>
      <c r="AR163" s="20">
        <f t="shared" si="279"/>
        <v>0</v>
      </c>
      <c r="AS163" s="20" t="e">
        <f t="shared" si="280"/>
        <v>#REF!</v>
      </c>
      <c r="AT163" s="20" t="e">
        <f t="shared" si="283"/>
        <v>#REF!</v>
      </c>
      <c r="AU163" s="24"/>
      <c r="AV163" s="24"/>
      <c r="AW163" s="24"/>
      <c r="AX163" s="24"/>
      <c r="AY163" s="24"/>
      <c r="AZ163" s="24"/>
      <c r="BA163" s="25" t="e">
        <f t="shared" si="281"/>
        <v>#REF!</v>
      </c>
    </row>
    <row r="164" spans="2:53" ht="55.2" outlineLevel="1">
      <c r="B164" s="41"/>
      <c r="C164" s="241"/>
      <c r="D164" s="86" t="s">
        <v>48</v>
      </c>
      <c r="E164" s="86" t="s">
        <v>229</v>
      </c>
      <c r="F164" s="88" t="s">
        <v>153</v>
      </c>
      <c r="G164" s="89" t="s">
        <v>154</v>
      </c>
      <c r="H164" s="27" t="s">
        <v>237</v>
      </c>
      <c r="I164" s="28"/>
      <c r="J164" s="28"/>
      <c r="K164" s="28"/>
      <c r="L164" s="29">
        <f>SUM(L160:L163)</f>
        <v>0</v>
      </c>
      <c r="M164" s="29">
        <f t="shared" ref="M164" si="284">SUM(M160:M163)</f>
        <v>0</v>
      </c>
      <c r="N164" s="28"/>
      <c r="O164" s="28"/>
      <c r="P164" s="28"/>
      <c r="Q164" s="28"/>
      <c r="R164" s="30">
        <f>SUM(R160:R163)</f>
        <v>0</v>
      </c>
      <c r="S164" s="30">
        <f>SUM(S160:S163)</f>
        <v>0</v>
      </c>
      <c r="T164" s="30">
        <f>SUM(T160:T163)</f>
        <v>0</v>
      </c>
      <c r="U164" s="30">
        <f>SUM(U160:U163)</f>
        <v>0</v>
      </c>
      <c r="V164" s="28"/>
      <c r="W164" s="28"/>
      <c r="X164" s="28"/>
      <c r="Y164" s="29">
        <f>SUM(Y160:Y163)</f>
        <v>0</v>
      </c>
      <c r="Z164" s="28"/>
      <c r="AA164" s="28"/>
      <c r="AB164" s="29">
        <f t="shared" ref="AB164:AF164" si="285">SUM(AB160:AB163)</f>
        <v>0</v>
      </c>
      <c r="AC164" s="29">
        <f t="shared" si="285"/>
        <v>0</v>
      </c>
      <c r="AD164" s="29">
        <f t="shared" si="285"/>
        <v>0</v>
      </c>
      <c r="AE164" s="29">
        <f t="shared" si="285"/>
        <v>0</v>
      </c>
      <c r="AF164" s="29">
        <f t="shared" si="285"/>
        <v>0</v>
      </c>
      <c r="AG164" s="28"/>
      <c r="AH164" s="28"/>
      <c r="AI164" s="28"/>
      <c r="AJ164" s="30">
        <f>SUM(AJ160:AJ163)</f>
        <v>0</v>
      </c>
      <c r="AK164" s="30">
        <f>SUM(AK160:AK163)</f>
        <v>0</v>
      </c>
      <c r="AL164" s="30">
        <f>SUM(AL160:AL163)</f>
        <v>0</v>
      </c>
      <c r="AM164" s="29" t="e">
        <f>SUM(AM160:AM163)</f>
        <v>#REF!</v>
      </c>
      <c r="AN164" s="29" t="e">
        <f>SUM(AN160:AN163)</f>
        <v>#REF!</v>
      </c>
      <c r="AO164" s="31"/>
      <c r="AP164" s="32"/>
      <c r="AQ164" s="78">
        <f t="shared" ref="AQ164:BA164" si="286">SUM(AQ160:AQ163)</f>
        <v>0</v>
      </c>
      <c r="AR164" s="78">
        <f t="shared" si="286"/>
        <v>0</v>
      </c>
      <c r="AS164" s="78" t="e">
        <f t="shared" si="286"/>
        <v>#REF!</v>
      </c>
      <c r="AT164" s="78" t="e">
        <f t="shared" si="286"/>
        <v>#REF!</v>
      </c>
      <c r="AU164" s="78">
        <f t="shared" si="286"/>
        <v>0</v>
      </c>
      <c r="AV164" s="78">
        <f t="shared" si="286"/>
        <v>0</v>
      </c>
      <c r="AW164" s="78">
        <f t="shared" si="286"/>
        <v>0</v>
      </c>
      <c r="AX164" s="78">
        <f t="shared" si="286"/>
        <v>0</v>
      </c>
      <c r="AY164" s="78">
        <f t="shared" si="286"/>
        <v>0</v>
      </c>
      <c r="AZ164" s="78">
        <f t="shared" si="286"/>
        <v>0</v>
      </c>
      <c r="BA164" s="78" t="e">
        <f t="shared" si="286"/>
        <v>#REF!</v>
      </c>
    </row>
    <row r="165" spans="2:53" s="39" customFormat="1" ht="12.75" customHeight="1">
      <c r="B165" s="49"/>
      <c r="C165" s="224" t="s">
        <v>264</v>
      </c>
      <c r="D165" s="224"/>
      <c r="E165" s="225"/>
      <c r="F165" s="69"/>
      <c r="G165" s="69"/>
      <c r="H165" s="57" t="s">
        <v>233</v>
      </c>
      <c r="I165" s="58"/>
      <c r="J165" s="58"/>
      <c r="K165" s="58"/>
      <c r="L165" s="59">
        <f>SUM(L170,L175,L180)</f>
        <v>0</v>
      </c>
      <c r="M165" s="59">
        <f t="shared" ref="M165" si="287">SUM(M170,M175,M180)</f>
        <v>0</v>
      </c>
      <c r="N165" s="58"/>
      <c r="O165" s="58"/>
      <c r="P165" s="58"/>
      <c r="Q165" s="58"/>
      <c r="R165" s="59">
        <f>SUM(R170,R175,R180)</f>
        <v>0</v>
      </c>
      <c r="S165" s="59">
        <f t="shared" ref="S165:U165" si="288">SUM(S170,S175,S180)</f>
        <v>0</v>
      </c>
      <c r="T165" s="59">
        <f>SUM(T170,T175,T180)</f>
        <v>0</v>
      </c>
      <c r="U165" s="59">
        <f t="shared" si="288"/>
        <v>0</v>
      </c>
      <c r="V165" s="58"/>
      <c r="W165" s="58"/>
      <c r="X165" s="58"/>
      <c r="Y165" s="59">
        <f t="shared" ref="Y165" si="289">SUM(Y170,Y175,Y180)</f>
        <v>0</v>
      </c>
      <c r="Z165" s="58"/>
      <c r="AA165" s="58"/>
      <c r="AB165" s="59">
        <f t="shared" ref="AB165:AF165" si="290">SUM(AB170,AB175,AB180)</f>
        <v>0</v>
      </c>
      <c r="AC165" s="59">
        <f t="shared" si="290"/>
        <v>0</v>
      </c>
      <c r="AD165" s="59">
        <f t="shared" si="290"/>
        <v>0</v>
      </c>
      <c r="AE165" s="59">
        <f t="shared" si="290"/>
        <v>0</v>
      </c>
      <c r="AF165" s="59">
        <f t="shared" si="290"/>
        <v>0</v>
      </c>
      <c r="AG165" s="58"/>
      <c r="AH165" s="58"/>
      <c r="AI165" s="58"/>
      <c r="AJ165" s="59">
        <f t="shared" ref="AJ165:AN165" si="291">SUM(AJ170,AJ175,AJ180)</f>
        <v>0</v>
      </c>
      <c r="AK165" s="59">
        <f t="shared" si="291"/>
        <v>0</v>
      </c>
      <c r="AL165" s="59">
        <f t="shared" si="291"/>
        <v>0</v>
      </c>
      <c r="AM165" s="59" t="e">
        <f t="shared" si="291"/>
        <v>#REF!</v>
      </c>
      <c r="AN165" s="59" t="e">
        <f t="shared" si="291"/>
        <v>#REF!</v>
      </c>
      <c r="AO165" s="60"/>
      <c r="AP165" s="40"/>
      <c r="AQ165" s="59">
        <f t="shared" ref="AQ165:BA165" si="292">SUM(AQ170,AQ175,AQ180)</f>
        <v>0</v>
      </c>
      <c r="AR165" s="59">
        <f t="shared" si="292"/>
        <v>0</v>
      </c>
      <c r="AS165" s="59" t="e">
        <f t="shared" si="292"/>
        <v>#REF!</v>
      </c>
      <c r="AT165" s="59" t="e">
        <f t="shared" si="292"/>
        <v>#REF!</v>
      </c>
      <c r="AU165" s="59">
        <f t="shared" si="292"/>
        <v>0</v>
      </c>
      <c r="AV165" s="59">
        <f t="shared" si="292"/>
        <v>0</v>
      </c>
      <c r="AW165" s="59">
        <f t="shared" si="292"/>
        <v>0</v>
      </c>
      <c r="AX165" s="59">
        <f t="shared" si="292"/>
        <v>0</v>
      </c>
      <c r="AY165" s="59">
        <f t="shared" si="292"/>
        <v>0</v>
      </c>
      <c r="AZ165" s="59">
        <f t="shared" si="292"/>
        <v>0</v>
      </c>
      <c r="BA165" s="68" t="e">
        <f t="shared" si="292"/>
        <v>#REF!</v>
      </c>
    </row>
    <row r="166" spans="2:53" outlineLevel="2">
      <c r="B166" s="41"/>
      <c r="C166" s="38"/>
      <c r="D166" s="85"/>
      <c r="E166" s="85"/>
      <c r="F166" s="87"/>
      <c r="G166" s="82"/>
      <c r="H166" s="15" t="s">
        <v>49</v>
      </c>
      <c r="I166" s="16"/>
      <c r="J166" s="17"/>
      <c r="K166" s="17"/>
      <c r="L166" s="18" t="str">
        <f>IF(I166&lt;&gt;0,((VLOOKUP(I166,'1. Standard_Cost'!$B$4:$D$9,2)+VLOOKUP(I166,'1. Standard_Cost'!$B$4:$D$9,3))*J166*K166),"0")</f>
        <v>0</v>
      </c>
      <c r="M166" s="18">
        <f t="shared" ref="M166:M169" si="293">L166*0.167</f>
        <v>0</v>
      </c>
      <c r="N166" s="19"/>
      <c r="O166" s="19"/>
      <c r="P166" s="19"/>
      <c r="Q166" s="19"/>
      <c r="R166" s="20">
        <f>+N166*P166*'1. Standard_Cost'!$B$13</f>
        <v>0</v>
      </c>
      <c r="S166" s="20">
        <f>+N166*O166*P166*'1. Standard_Cost'!$C$13</f>
        <v>0</v>
      </c>
      <c r="T166" s="20">
        <f>+N166*P166*Q166*'1. Standard_Cost'!$D$13</f>
        <v>0</v>
      </c>
      <c r="U166" s="20">
        <f>+N166*O166*'1. Standard_Cost'!$E$13</f>
        <v>0</v>
      </c>
      <c r="V166" s="19"/>
      <c r="W166" s="19"/>
      <c r="X166" s="19"/>
      <c r="Y166" s="20">
        <f>+V166*((X166*'1. Standard_Cost'!$B$17)+(W166*X166*'1. Standard_Cost'!$C$17))</f>
        <v>0</v>
      </c>
      <c r="Z166" s="19"/>
      <c r="AA166" s="19"/>
      <c r="AB166" s="20">
        <f>+Z166*'1. Standard_Cost'!$B$21+AA166*'1. Standard_Cost'!$C$21</f>
        <v>0</v>
      </c>
      <c r="AC166" s="21"/>
      <c r="AD166" s="22"/>
      <c r="AE166" s="20">
        <f>SUM(AD166,AC166,AB166,Y166,U166,T166,S166,R166)*'1. Standard_Cost'!B217</f>
        <v>0</v>
      </c>
      <c r="AF166" s="20">
        <f>SUM(AD166,AE166)</f>
        <v>0</v>
      </c>
      <c r="AG166" s="19"/>
      <c r="AH166" s="19"/>
      <c r="AI166" s="19"/>
      <c r="AJ166" s="23"/>
      <c r="AK166" s="23"/>
      <c r="AL166" s="23"/>
      <c r="AM166" s="20" t="e">
        <f>AG166*'1. Standard_Cost'!B213+'Incremental_Cost Year 1'!#REF!*'1. Standard_Cost'!C213+'Incremental_Cost Year 1'!#REF!*'1. Standard_Cost'!D213+'Incremental_Cost Year 1'!#REF!+'Incremental_Cost Year 1'!#REF!+AK166</f>
        <v>#REF!</v>
      </c>
      <c r="AN166" s="20" t="e">
        <f>AM166*'1. Standard_Cost'!C217</f>
        <v>#REF!</v>
      </c>
      <c r="AO166" s="23"/>
      <c r="AQ166" s="20">
        <f t="shared" ref="AQ166:AQ169" si="294">L166+M166</f>
        <v>0</v>
      </c>
      <c r="AR166" s="20">
        <f t="shared" ref="AR166:AR169" si="295">AF166</f>
        <v>0</v>
      </c>
      <c r="AS166" s="20" t="e">
        <f t="shared" ref="AS166:AS169" si="296">AM166+AN166</f>
        <v>#REF!</v>
      </c>
      <c r="AT166" s="20" t="e">
        <f>SUM(AQ166,AR166,AS166)</f>
        <v>#REF!</v>
      </c>
      <c r="AU166" s="24"/>
      <c r="AV166" s="24"/>
      <c r="AW166" s="24"/>
      <c r="AX166" s="24"/>
      <c r="AY166" s="24"/>
      <c r="AZ166" s="24"/>
      <c r="BA166" s="25" t="e">
        <f t="shared" ref="BA166:BA169" si="297">SUM(AU166:AZ166)-AT166</f>
        <v>#REF!</v>
      </c>
    </row>
    <row r="167" spans="2:53" outlineLevel="2">
      <c r="B167" s="41"/>
      <c r="C167" s="38"/>
      <c r="D167" s="84"/>
      <c r="E167" s="84"/>
      <c r="F167" s="84"/>
      <c r="G167" s="83"/>
      <c r="H167" s="15" t="s">
        <v>50</v>
      </c>
      <c r="I167" s="16"/>
      <c r="J167" s="17"/>
      <c r="K167" s="17"/>
      <c r="L167" s="18" t="str">
        <f>IF(I167&lt;&gt;0,((VLOOKUP(I167,'1. Standard_Cost'!$B$4:$D$9,2)+VLOOKUP(I167,'1. Standard_Cost'!$B$4:$D$9,3))*J167*K167),"0")</f>
        <v>0</v>
      </c>
      <c r="M167" s="18">
        <f t="shared" si="293"/>
        <v>0</v>
      </c>
      <c r="N167" s="19"/>
      <c r="O167" s="19"/>
      <c r="P167" s="19"/>
      <c r="Q167" s="19"/>
      <c r="R167" s="20">
        <f>+N167*P167*'1. Standard_Cost'!$B$13</f>
        <v>0</v>
      </c>
      <c r="S167" s="20">
        <f>+N167*O167*P167*'1. Standard_Cost'!$C$13</f>
        <v>0</v>
      </c>
      <c r="T167" s="20">
        <f>+N167*P167*Q167*'1. Standard_Cost'!$D$13</f>
        <v>0</v>
      </c>
      <c r="U167" s="20">
        <f>+N167*O167*'1. Standard_Cost'!$E$13</f>
        <v>0</v>
      </c>
      <c r="V167" s="19"/>
      <c r="W167" s="19"/>
      <c r="X167" s="19"/>
      <c r="Y167" s="20">
        <f>+V167*((X167*'1. Standard_Cost'!$B$17)+(W167*X167*'1. Standard_Cost'!$C$17))</f>
        <v>0</v>
      </c>
      <c r="Z167" s="19"/>
      <c r="AA167" s="19"/>
      <c r="AB167" s="20">
        <f>+Z167*'1. Standard_Cost'!$B$21+AA167*'1. Standard_Cost'!$C$21</f>
        <v>0</v>
      </c>
      <c r="AC167" s="21"/>
      <c r="AD167" s="22"/>
      <c r="AE167" s="20">
        <f>SUM(AD167,AC167,AB167,Y167,U167,T167,S167,R167)*'1. Standard_Cost'!B217</f>
        <v>0</v>
      </c>
      <c r="AF167" s="20">
        <f t="shared" ref="AF167:AF169" si="298">SUM(AD167,AE167)</f>
        <v>0</v>
      </c>
      <c r="AG167" s="19"/>
      <c r="AH167" s="19"/>
      <c r="AI167" s="19"/>
      <c r="AJ167" s="23"/>
      <c r="AK167" s="23"/>
      <c r="AL167" s="23"/>
      <c r="AM167" s="20" t="e">
        <f>AG167*'1. Standard_Cost'!B213+'Incremental_Cost Year 1'!#REF!*'1. Standard_Cost'!C213+'Incremental_Cost Year 1'!#REF!*'1. Standard_Cost'!D213+'Incremental_Cost Year 1'!#REF!+'Incremental_Cost Year 1'!#REF!+AK167</f>
        <v>#REF!</v>
      </c>
      <c r="AN167" s="20" t="e">
        <f>AM167*'1. Standard_Cost'!C217</f>
        <v>#REF!</v>
      </c>
      <c r="AO167" s="23"/>
      <c r="AQ167" s="20">
        <f t="shared" si="294"/>
        <v>0</v>
      </c>
      <c r="AR167" s="20">
        <f t="shared" si="295"/>
        <v>0</v>
      </c>
      <c r="AS167" s="20" t="e">
        <f t="shared" si="296"/>
        <v>#REF!</v>
      </c>
      <c r="AT167" s="20" t="e">
        <f t="shared" ref="AT167:AT169" si="299">SUM(AQ167,AR167,AS167)</f>
        <v>#REF!</v>
      </c>
      <c r="AU167" s="24"/>
      <c r="AV167" s="24"/>
      <c r="AW167" s="24"/>
      <c r="AX167" s="24"/>
      <c r="AY167" s="24"/>
      <c r="AZ167" s="24"/>
      <c r="BA167" s="25" t="e">
        <f t="shared" si="297"/>
        <v>#REF!</v>
      </c>
    </row>
    <row r="168" spans="2:53" outlineLevel="2">
      <c r="B168" s="41"/>
      <c r="C168" s="38"/>
      <c r="D168" s="84"/>
      <c r="E168" s="84"/>
      <c r="F168" s="84"/>
      <c r="G168" s="83"/>
      <c r="H168" s="15" t="s">
        <v>51</v>
      </c>
      <c r="I168" s="16"/>
      <c r="J168" s="17"/>
      <c r="K168" s="17"/>
      <c r="L168" s="18" t="str">
        <f>IF(I168&lt;&gt;0,((VLOOKUP(I168,'1. Standard_Cost'!$B$4:$D$9,2)+VLOOKUP(I168,'1. Standard_Cost'!$B$4:$D$9,3))*J168*K168),"0")</f>
        <v>0</v>
      </c>
      <c r="M168" s="18">
        <f t="shared" si="293"/>
        <v>0</v>
      </c>
      <c r="N168" s="19"/>
      <c r="O168" s="19"/>
      <c r="P168" s="19"/>
      <c r="Q168" s="19"/>
      <c r="R168" s="20">
        <f>+N168*P168*'1. Standard_Cost'!$B$13</f>
        <v>0</v>
      </c>
      <c r="S168" s="20">
        <f>+N168*O168*P168*'1. Standard_Cost'!$C$13</f>
        <v>0</v>
      </c>
      <c r="T168" s="20">
        <f>+N168*P168*Q168*'1. Standard_Cost'!$D$13</f>
        <v>0</v>
      </c>
      <c r="U168" s="20">
        <f>+N168*O168*'1. Standard_Cost'!$E$13</f>
        <v>0</v>
      </c>
      <c r="V168" s="19"/>
      <c r="W168" s="19"/>
      <c r="X168" s="19"/>
      <c r="Y168" s="20">
        <f>+V168*((X168*'1. Standard_Cost'!$B$17)+(W168*X168*'1. Standard_Cost'!$C$17))</f>
        <v>0</v>
      </c>
      <c r="Z168" s="19"/>
      <c r="AA168" s="19"/>
      <c r="AB168" s="20">
        <f>+Z168*'1. Standard_Cost'!$B$21+AA168*'1. Standard_Cost'!$C$21</f>
        <v>0</v>
      </c>
      <c r="AC168" s="21"/>
      <c r="AD168" s="22"/>
      <c r="AE168" s="20">
        <f>SUM(AD168,AC168,AB168,Y168,U168,T168,S168,R168)*'1. Standard_Cost'!B217</f>
        <v>0</v>
      </c>
      <c r="AF168" s="20">
        <f t="shared" si="298"/>
        <v>0</v>
      </c>
      <c r="AG168" s="19"/>
      <c r="AH168" s="19"/>
      <c r="AI168" s="19"/>
      <c r="AJ168" s="23"/>
      <c r="AK168" s="23"/>
      <c r="AL168" s="23"/>
      <c r="AM168" s="20" t="e">
        <f>AG168*'1. Standard_Cost'!B213+'Incremental_Cost Year 1'!#REF!*'1. Standard_Cost'!C213+'Incremental_Cost Year 1'!#REF!*'1. Standard_Cost'!D213+'Incremental_Cost Year 1'!#REF!+'Incremental_Cost Year 1'!#REF!+AK168</f>
        <v>#REF!</v>
      </c>
      <c r="AN168" s="20" t="e">
        <f>AM168*'1. Standard_Cost'!C217</f>
        <v>#REF!</v>
      </c>
      <c r="AO168" s="23"/>
      <c r="AQ168" s="20">
        <f t="shared" si="294"/>
        <v>0</v>
      </c>
      <c r="AR168" s="20">
        <f t="shared" si="295"/>
        <v>0</v>
      </c>
      <c r="AS168" s="20" t="e">
        <f t="shared" si="296"/>
        <v>#REF!</v>
      </c>
      <c r="AT168" s="20" t="e">
        <f t="shared" si="299"/>
        <v>#REF!</v>
      </c>
      <c r="AU168" s="24"/>
      <c r="AV168" s="24"/>
      <c r="AW168" s="24"/>
      <c r="AX168" s="24"/>
      <c r="AY168" s="24"/>
      <c r="AZ168" s="24"/>
      <c r="BA168" s="25" t="e">
        <f t="shared" si="297"/>
        <v>#REF!</v>
      </c>
    </row>
    <row r="169" spans="2:53" outlineLevel="2">
      <c r="B169" s="41"/>
      <c r="C169" s="38"/>
      <c r="D169" s="84"/>
      <c r="E169" s="84"/>
      <c r="F169" s="84"/>
      <c r="G169" s="83"/>
      <c r="H169" s="26" t="s">
        <v>180</v>
      </c>
      <c r="I169" s="16"/>
      <c r="J169" s="17"/>
      <c r="K169" s="17"/>
      <c r="L169" s="18" t="str">
        <f>IF(I169&lt;&gt;0,((VLOOKUP(I169,'1. Standard_Cost'!$B$4:$D$9,2)+VLOOKUP(I169,'1. Standard_Cost'!$B$4:$D$9,3))*J169*K169),"0")</f>
        <v>0</v>
      </c>
      <c r="M169" s="18">
        <f t="shared" si="293"/>
        <v>0</v>
      </c>
      <c r="N169" s="19"/>
      <c r="O169" s="19"/>
      <c r="P169" s="19"/>
      <c r="Q169" s="19"/>
      <c r="R169" s="20">
        <f>+N169*P169*'1. Standard_Cost'!$B$13</f>
        <v>0</v>
      </c>
      <c r="S169" s="20">
        <f>+N169*O169*P169*'1. Standard_Cost'!$C$13</f>
        <v>0</v>
      </c>
      <c r="T169" s="20">
        <f>+N169*P169*Q169*'1. Standard_Cost'!$D$13</f>
        <v>0</v>
      </c>
      <c r="U169" s="20">
        <f>+N169*O169*'1. Standard_Cost'!$E$13</f>
        <v>0</v>
      </c>
      <c r="V169" s="19"/>
      <c r="W169" s="19"/>
      <c r="X169" s="19"/>
      <c r="Y169" s="20">
        <f>+V169*((X169*'1. Standard_Cost'!$B$17)+(W169*X169*'1. Standard_Cost'!$C$17))</f>
        <v>0</v>
      </c>
      <c r="Z169" s="19"/>
      <c r="AA169" s="19"/>
      <c r="AB169" s="20">
        <f>+Z169*'1. Standard_Cost'!$B$21+AA169*'1. Standard_Cost'!$C$21</f>
        <v>0</v>
      </c>
      <c r="AC169" s="21"/>
      <c r="AD169" s="22"/>
      <c r="AE169" s="20">
        <f>SUM(AD169,AC169,AB169,Y169,U169,T169,S169,R169)*'1. Standard_Cost'!B217</f>
        <v>0</v>
      </c>
      <c r="AF169" s="20">
        <f t="shared" si="298"/>
        <v>0</v>
      </c>
      <c r="AG169" s="19"/>
      <c r="AH169" s="19"/>
      <c r="AI169" s="19"/>
      <c r="AJ169" s="23"/>
      <c r="AK169" s="23"/>
      <c r="AL169" s="23"/>
      <c r="AM169" s="20" t="e">
        <f>AG169*'1. Standard_Cost'!B213+'Incremental_Cost Year 1'!#REF!*'1. Standard_Cost'!C213+'Incremental_Cost Year 1'!#REF!*'1. Standard_Cost'!D213+'Incremental_Cost Year 1'!#REF!+'Incremental_Cost Year 1'!#REF!+AK169</f>
        <v>#REF!</v>
      </c>
      <c r="AN169" s="20" t="e">
        <f>AM169*'1. Standard_Cost'!C217</f>
        <v>#REF!</v>
      </c>
      <c r="AO169" s="23"/>
      <c r="AQ169" s="20">
        <f t="shared" si="294"/>
        <v>0</v>
      </c>
      <c r="AR169" s="20">
        <f t="shared" si="295"/>
        <v>0</v>
      </c>
      <c r="AS169" s="20" t="e">
        <f t="shared" si="296"/>
        <v>#REF!</v>
      </c>
      <c r="AT169" s="20" t="e">
        <f t="shared" si="299"/>
        <v>#REF!</v>
      </c>
      <c r="AU169" s="24"/>
      <c r="AV169" s="24"/>
      <c r="AW169" s="24"/>
      <c r="AX169" s="24"/>
      <c r="AY169" s="24"/>
      <c r="AZ169" s="24"/>
      <c r="BA169" s="25" t="e">
        <f t="shared" si="297"/>
        <v>#REF!</v>
      </c>
    </row>
    <row r="170" spans="2:53" ht="41.4" outlineLevel="1">
      <c r="B170" s="41"/>
      <c r="C170" s="38"/>
      <c r="D170" s="86" t="s">
        <v>48</v>
      </c>
      <c r="E170" s="86" t="s">
        <v>231</v>
      </c>
      <c r="F170" s="88" t="s">
        <v>153</v>
      </c>
      <c r="G170" s="89" t="s">
        <v>154</v>
      </c>
      <c r="H170" s="27" t="s">
        <v>234</v>
      </c>
      <c r="I170" s="28"/>
      <c r="J170" s="28"/>
      <c r="K170" s="28"/>
      <c r="L170" s="29">
        <f>SUM(L166:L169)</f>
        <v>0</v>
      </c>
      <c r="M170" s="29">
        <f>SUM(M166:M169)</f>
        <v>0</v>
      </c>
      <c r="N170" s="28"/>
      <c r="O170" s="28"/>
      <c r="P170" s="28"/>
      <c r="Q170" s="28"/>
      <c r="R170" s="30">
        <f>SUM(R166:R169)</f>
        <v>0</v>
      </c>
      <c r="S170" s="30">
        <f>SUM(S166:S169)</f>
        <v>0</v>
      </c>
      <c r="T170" s="30">
        <f>SUM(T166:T169)</f>
        <v>0</v>
      </c>
      <c r="U170" s="30">
        <f>SUM(U166:U169)</f>
        <v>0</v>
      </c>
      <c r="V170" s="28"/>
      <c r="W170" s="28"/>
      <c r="X170" s="28"/>
      <c r="Y170" s="29">
        <f>SUM(Y166:Y169)</f>
        <v>0</v>
      </c>
      <c r="Z170" s="28"/>
      <c r="AA170" s="28"/>
      <c r="AB170" s="29">
        <f t="shared" ref="AB170:AF170" si="300">SUM(AB166:AB169)</f>
        <v>0</v>
      </c>
      <c r="AC170" s="29">
        <f t="shared" si="300"/>
        <v>0</v>
      </c>
      <c r="AD170" s="29">
        <f t="shared" si="300"/>
        <v>0</v>
      </c>
      <c r="AE170" s="29">
        <f t="shared" si="300"/>
        <v>0</v>
      </c>
      <c r="AF170" s="29">
        <f t="shared" si="300"/>
        <v>0</v>
      </c>
      <c r="AG170" s="28"/>
      <c r="AH170" s="28"/>
      <c r="AI170" s="28"/>
      <c r="AJ170" s="30">
        <f>SUM(AJ166:AJ169)</f>
        <v>0</v>
      </c>
      <c r="AK170" s="30">
        <f>SUM(AK166:AK169)</f>
        <v>0</v>
      </c>
      <c r="AL170" s="30">
        <f>SUM(AL166:AL169)</f>
        <v>0</v>
      </c>
      <c r="AM170" s="29" t="e">
        <f>SUM(AM166:AM169)</f>
        <v>#REF!</v>
      </c>
      <c r="AN170" s="29" t="e">
        <f>SUM(AN166:AN169)</f>
        <v>#REF!</v>
      </c>
      <c r="AO170" s="31"/>
      <c r="AP170" s="32"/>
      <c r="AQ170" s="78">
        <f t="shared" ref="AQ170:BA170" si="301">SUM(AQ166:AQ169)</f>
        <v>0</v>
      </c>
      <c r="AR170" s="78">
        <f t="shared" si="301"/>
        <v>0</v>
      </c>
      <c r="AS170" s="78" t="e">
        <f t="shared" si="301"/>
        <v>#REF!</v>
      </c>
      <c r="AT170" s="78" t="e">
        <f t="shared" si="301"/>
        <v>#REF!</v>
      </c>
      <c r="AU170" s="78">
        <f t="shared" si="301"/>
        <v>0</v>
      </c>
      <c r="AV170" s="78">
        <f t="shared" si="301"/>
        <v>0</v>
      </c>
      <c r="AW170" s="78">
        <f t="shared" si="301"/>
        <v>0</v>
      </c>
      <c r="AX170" s="78">
        <f t="shared" si="301"/>
        <v>0</v>
      </c>
      <c r="AY170" s="78">
        <f t="shared" si="301"/>
        <v>0</v>
      </c>
      <c r="AZ170" s="78">
        <f t="shared" si="301"/>
        <v>0</v>
      </c>
      <c r="BA170" s="78" t="e">
        <f t="shared" si="301"/>
        <v>#REF!</v>
      </c>
    </row>
    <row r="171" spans="2:53" outlineLevel="2">
      <c r="B171" s="41"/>
      <c r="C171" s="38"/>
      <c r="D171" s="85"/>
      <c r="E171" s="85"/>
      <c r="F171" s="87"/>
      <c r="G171" s="82"/>
      <c r="H171" s="15" t="s">
        <v>49</v>
      </c>
      <c r="I171" s="16"/>
      <c r="J171" s="17"/>
      <c r="K171" s="17"/>
      <c r="L171" s="18" t="str">
        <f>IF(I171&lt;&gt;0,((VLOOKUP(I171,'1. Standard_Cost'!$B$4:$D$9,2)+VLOOKUP(I171,'1. Standard_Cost'!$B$4:$D$9,3))*J171*K171),"0")</f>
        <v>0</v>
      </c>
      <c r="M171" s="18">
        <f t="shared" ref="M171:M174" si="302">L171*0.167</f>
        <v>0</v>
      </c>
      <c r="N171" s="19"/>
      <c r="O171" s="19"/>
      <c r="P171" s="19"/>
      <c r="Q171" s="19"/>
      <c r="R171" s="20">
        <f>+N171*P171*'1. Standard_Cost'!$B$13</f>
        <v>0</v>
      </c>
      <c r="S171" s="20">
        <f>+N171*O171*P171*'1. Standard_Cost'!$C$13</f>
        <v>0</v>
      </c>
      <c r="T171" s="20">
        <f>+N171*P171*Q171*'1. Standard_Cost'!$D$13</f>
        <v>0</v>
      </c>
      <c r="U171" s="20">
        <f>+N171*O171*'1. Standard_Cost'!$E$13</f>
        <v>0</v>
      </c>
      <c r="V171" s="19"/>
      <c r="W171" s="19"/>
      <c r="X171" s="19"/>
      <c r="Y171" s="20">
        <f>+V171*((X171*'1. Standard_Cost'!$B$17)+(W171*X171*'1. Standard_Cost'!$C$17))</f>
        <v>0</v>
      </c>
      <c r="Z171" s="19"/>
      <c r="AA171" s="19"/>
      <c r="AB171" s="20">
        <f>+Z171*'1. Standard_Cost'!$B$21+AA171*'1. Standard_Cost'!$C$21</f>
        <v>0</v>
      </c>
      <c r="AC171" s="21"/>
      <c r="AD171" s="22"/>
      <c r="AE171" s="20">
        <f>SUM(AD171,AC171,AB171,Y171,U171,T171,S171,R171)*'1. Standard_Cost'!B217</f>
        <v>0</v>
      </c>
      <c r="AF171" s="20">
        <f>SUM(AD171,AE171)</f>
        <v>0</v>
      </c>
      <c r="AG171" s="19"/>
      <c r="AH171" s="19"/>
      <c r="AI171" s="19"/>
      <c r="AJ171" s="23"/>
      <c r="AK171" s="23"/>
      <c r="AL171" s="23"/>
      <c r="AM171" s="20" t="e">
        <f>AG171*'1. Standard_Cost'!B213+'Incremental_Cost Year 1'!#REF!*'1. Standard_Cost'!C213+'Incremental_Cost Year 1'!#REF!*'1. Standard_Cost'!D213+'Incremental_Cost Year 1'!#REF!+'Incremental_Cost Year 1'!#REF!+AK171</f>
        <v>#REF!</v>
      </c>
      <c r="AN171" s="20" t="e">
        <f>AM171*'1. Standard_Cost'!C217</f>
        <v>#REF!</v>
      </c>
      <c r="AO171" s="23"/>
      <c r="AQ171" s="20">
        <f t="shared" ref="AQ171:AQ174" si="303">L171+M171</f>
        <v>0</v>
      </c>
      <c r="AR171" s="20">
        <f t="shared" ref="AR171:AR174" si="304">AF171</f>
        <v>0</v>
      </c>
      <c r="AS171" s="20" t="e">
        <f t="shared" ref="AS171:AS174" si="305">AM171+AN171</f>
        <v>#REF!</v>
      </c>
      <c r="AT171" s="20" t="e">
        <f>SUM(AQ171,AR171,AS171)</f>
        <v>#REF!</v>
      </c>
      <c r="AU171" s="24"/>
      <c r="AV171" s="24"/>
      <c r="AW171" s="24"/>
      <c r="AX171" s="24"/>
      <c r="AY171" s="24"/>
      <c r="AZ171" s="24"/>
      <c r="BA171" s="25" t="e">
        <f t="shared" ref="BA171:BA174" si="306">SUM(AU171:AZ171)-AT171</f>
        <v>#REF!</v>
      </c>
    </row>
    <row r="172" spans="2:53" outlineLevel="2">
      <c r="B172" s="41"/>
      <c r="C172" s="38"/>
      <c r="D172" s="84"/>
      <c r="E172" s="84"/>
      <c r="F172" s="84"/>
      <c r="G172" s="83"/>
      <c r="H172" s="15" t="s">
        <v>50</v>
      </c>
      <c r="I172" s="16"/>
      <c r="J172" s="17"/>
      <c r="K172" s="17"/>
      <c r="L172" s="18" t="str">
        <f>IF(I172&lt;&gt;0,((VLOOKUP(I172,'1. Standard_Cost'!$B$4:$D$9,2)+VLOOKUP(I172,'1. Standard_Cost'!$B$4:$D$9,3))*J172*K172),"0")</f>
        <v>0</v>
      </c>
      <c r="M172" s="18">
        <f t="shared" si="302"/>
        <v>0</v>
      </c>
      <c r="N172" s="19"/>
      <c r="O172" s="19"/>
      <c r="P172" s="19"/>
      <c r="Q172" s="19"/>
      <c r="R172" s="20">
        <f>+N172*P172*'1. Standard_Cost'!$B$13</f>
        <v>0</v>
      </c>
      <c r="S172" s="20">
        <f>+N172*O172*P172*'1. Standard_Cost'!$C$13</f>
        <v>0</v>
      </c>
      <c r="T172" s="20">
        <f>+N172*P172*Q172*'1. Standard_Cost'!$D$13</f>
        <v>0</v>
      </c>
      <c r="U172" s="20">
        <f>+N172*O172*'1. Standard_Cost'!$E$13</f>
        <v>0</v>
      </c>
      <c r="V172" s="19"/>
      <c r="W172" s="19"/>
      <c r="X172" s="19"/>
      <c r="Y172" s="20">
        <f>+V172*((X172*'1. Standard_Cost'!$B$17)+(W172*X172*'1. Standard_Cost'!$C$17))</f>
        <v>0</v>
      </c>
      <c r="Z172" s="19"/>
      <c r="AA172" s="19"/>
      <c r="AB172" s="20">
        <f>+Z172*'1. Standard_Cost'!$B$21+AA172*'1. Standard_Cost'!$C$21</f>
        <v>0</v>
      </c>
      <c r="AC172" s="21"/>
      <c r="AD172" s="22"/>
      <c r="AE172" s="20">
        <f>SUM(AD172,AC172,AB172,Y172,U172,T172,S172,R172)*'1. Standard_Cost'!B217</f>
        <v>0</v>
      </c>
      <c r="AF172" s="20">
        <f t="shared" ref="AF172:AF174" si="307">SUM(AD172,AE172)</f>
        <v>0</v>
      </c>
      <c r="AG172" s="19"/>
      <c r="AH172" s="19"/>
      <c r="AI172" s="19"/>
      <c r="AJ172" s="23"/>
      <c r="AK172" s="23"/>
      <c r="AL172" s="23"/>
      <c r="AM172" s="20" t="e">
        <f>AG172*'1. Standard_Cost'!B213+'Incremental_Cost Year 1'!#REF!*'1. Standard_Cost'!C213+'Incremental_Cost Year 1'!#REF!*'1. Standard_Cost'!D213+'Incremental_Cost Year 1'!#REF!+'Incremental_Cost Year 1'!#REF!+AK172</f>
        <v>#REF!</v>
      </c>
      <c r="AN172" s="20" t="e">
        <f>AM172*'1. Standard_Cost'!C217</f>
        <v>#REF!</v>
      </c>
      <c r="AO172" s="23"/>
      <c r="AQ172" s="20">
        <f t="shared" si="303"/>
        <v>0</v>
      </c>
      <c r="AR172" s="20">
        <f t="shared" si="304"/>
        <v>0</v>
      </c>
      <c r="AS172" s="20" t="e">
        <f t="shared" si="305"/>
        <v>#REF!</v>
      </c>
      <c r="AT172" s="20" t="e">
        <f t="shared" ref="AT172:AT174" si="308">SUM(AQ172,AR172,AS172)</f>
        <v>#REF!</v>
      </c>
      <c r="AU172" s="24"/>
      <c r="AV172" s="24">
        <v>0</v>
      </c>
      <c r="AW172" s="24"/>
      <c r="AX172" s="24"/>
      <c r="AY172" s="24"/>
      <c r="AZ172" s="24"/>
      <c r="BA172" s="25" t="e">
        <f t="shared" si="306"/>
        <v>#REF!</v>
      </c>
    </row>
    <row r="173" spans="2:53" outlineLevel="2">
      <c r="B173" s="41"/>
      <c r="C173" s="240"/>
      <c r="D173" s="84"/>
      <c r="E173" s="84"/>
      <c r="F173" s="84"/>
      <c r="G173" s="83"/>
      <c r="H173" s="15" t="s">
        <v>51</v>
      </c>
      <c r="I173" s="16"/>
      <c r="J173" s="17"/>
      <c r="K173" s="17"/>
      <c r="L173" s="18" t="str">
        <f>IF(I173&lt;&gt;0,((VLOOKUP(I173,'1. Standard_Cost'!$B$4:$D$9,2)+VLOOKUP(I173,'1. Standard_Cost'!$B$4:$D$9,3))*J173*K173),"0")</f>
        <v>0</v>
      </c>
      <c r="M173" s="18">
        <f t="shared" si="302"/>
        <v>0</v>
      </c>
      <c r="N173" s="19"/>
      <c r="O173" s="19"/>
      <c r="P173" s="19"/>
      <c r="Q173" s="19"/>
      <c r="R173" s="20">
        <f>+N173*P173*'1. Standard_Cost'!$B$13</f>
        <v>0</v>
      </c>
      <c r="S173" s="20">
        <f>+N173*O173*P173*'1. Standard_Cost'!$C$13</f>
        <v>0</v>
      </c>
      <c r="T173" s="20">
        <f>+N173*P173*Q173*'1. Standard_Cost'!$D$13</f>
        <v>0</v>
      </c>
      <c r="U173" s="20">
        <f>+N173*O173*'1. Standard_Cost'!$E$13</f>
        <v>0</v>
      </c>
      <c r="V173" s="19"/>
      <c r="W173" s="19"/>
      <c r="X173" s="19"/>
      <c r="Y173" s="20">
        <f>+V173*((X173*'1. Standard_Cost'!$B$17)+(W173*X173*'1. Standard_Cost'!$C$17))</f>
        <v>0</v>
      </c>
      <c r="Z173" s="19"/>
      <c r="AA173" s="19"/>
      <c r="AB173" s="20">
        <f>+Z173*'1. Standard_Cost'!$B$21+AA173*'1. Standard_Cost'!$C$21</f>
        <v>0</v>
      </c>
      <c r="AC173" s="21"/>
      <c r="AD173" s="22"/>
      <c r="AE173" s="20">
        <f>SUM(AD173,AC173,AB173,Y173,U173,T173,S173,R173)*'1. Standard_Cost'!B217</f>
        <v>0</v>
      </c>
      <c r="AF173" s="20">
        <f t="shared" si="307"/>
        <v>0</v>
      </c>
      <c r="AG173" s="19"/>
      <c r="AH173" s="19"/>
      <c r="AI173" s="19"/>
      <c r="AJ173" s="23"/>
      <c r="AK173" s="23"/>
      <c r="AL173" s="23"/>
      <c r="AM173" s="20" t="e">
        <f>AG173*'1. Standard_Cost'!B213+'Incremental_Cost Year 1'!#REF!*'1. Standard_Cost'!C213+'Incremental_Cost Year 1'!#REF!*'1. Standard_Cost'!D213+'Incremental_Cost Year 1'!#REF!+'Incremental_Cost Year 1'!#REF!+AK173</f>
        <v>#REF!</v>
      </c>
      <c r="AN173" s="20" t="e">
        <f>AM173*'1. Standard_Cost'!C217</f>
        <v>#REF!</v>
      </c>
      <c r="AO173" s="23"/>
      <c r="AQ173" s="20">
        <f t="shared" si="303"/>
        <v>0</v>
      </c>
      <c r="AR173" s="20">
        <f t="shared" si="304"/>
        <v>0</v>
      </c>
      <c r="AS173" s="20" t="e">
        <f t="shared" si="305"/>
        <v>#REF!</v>
      </c>
      <c r="AT173" s="20" t="e">
        <f t="shared" si="308"/>
        <v>#REF!</v>
      </c>
      <c r="AU173" s="24"/>
      <c r="AV173" s="24"/>
      <c r="AW173" s="24"/>
      <c r="AX173" s="24"/>
      <c r="AY173" s="24"/>
      <c r="AZ173" s="24"/>
      <c r="BA173" s="25" t="e">
        <f t="shared" si="306"/>
        <v>#REF!</v>
      </c>
    </row>
    <row r="174" spans="2:53" outlineLevel="2">
      <c r="B174" s="41"/>
      <c r="C174" s="240"/>
      <c r="D174" s="84"/>
      <c r="E174" s="84"/>
      <c r="F174" s="84"/>
      <c r="G174" s="83"/>
      <c r="H174" s="26" t="s">
        <v>180</v>
      </c>
      <c r="I174" s="16"/>
      <c r="J174" s="17"/>
      <c r="K174" s="17"/>
      <c r="L174" s="18" t="str">
        <f>IF(I174&lt;&gt;0,((VLOOKUP(I174,'1. Standard_Cost'!$B$4:$D$9,2)+VLOOKUP(I174,'1. Standard_Cost'!$B$4:$D$9,3))*J174*K174),"0")</f>
        <v>0</v>
      </c>
      <c r="M174" s="18">
        <f t="shared" si="302"/>
        <v>0</v>
      </c>
      <c r="N174" s="19"/>
      <c r="O174" s="19"/>
      <c r="P174" s="19"/>
      <c r="Q174" s="19"/>
      <c r="R174" s="20">
        <f>+N174*P174*'1. Standard_Cost'!$B$13</f>
        <v>0</v>
      </c>
      <c r="S174" s="20">
        <f>+N174*O174*P174*'1. Standard_Cost'!$C$13</f>
        <v>0</v>
      </c>
      <c r="T174" s="20">
        <f>+N174*P174*Q174*'1. Standard_Cost'!$D$13</f>
        <v>0</v>
      </c>
      <c r="U174" s="20">
        <f>+N174*O174*'1. Standard_Cost'!$E$13</f>
        <v>0</v>
      </c>
      <c r="V174" s="19"/>
      <c r="W174" s="19"/>
      <c r="X174" s="19"/>
      <c r="Y174" s="20">
        <f>+V174*((X174*'1. Standard_Cost'!$B$17)+(W174*X174*'1. Standard_Cost'!$C$17))</f>
        <v>0</v>
      </c>
      <c r="Z174" s="19"/>
      <c r="AA174" s="19"/>
      <c r="AB174" s="20">
        <f>+Z174*'1. Standard_Cost'!$B$21+AA174*'1. Standard_Cost'!$C$21</f>
        <v>0</v>
      </c>
      <c r="AC174" s="21"/>
      <c r="AD174" s="22"/>
      <c r="AE174" s="20">
        <f>SUM(AD174,AC174,AB174,Y174,U174,T174,S174,R174)*'1. Standard_Cost'!B217</f>
        <v>0</v>
      </c>
      <c r="AF174" s="20">
        <f t="shared" si="307"/>
        <v>0</v>
      </c>
      <c r="AG174" s="19"/>
      <c r="AH174" s="19"/>
      <c r="AI174" s="19"/>
      <c r="AJ174" s="23"/>
      <c r="AK174" s="23"/>
      <c r="AL174" s="23"/>
      <c r="AM174" s="20" t="e">
        <f>AG174*'1. Standard_Cost'!B213+'Incremental_Cost Year 1'!#REF!*'1. Standard_Cost'!C213+'Incremental_Cost Year 1'!#REF!*'1. Standard_Cost'!D213+'Incremental_Cost Year 1'!#REF!+'Incremental_Cost Year 1'!#REF!+AK174</f>
        <v>#REF!</v>
      </c>
      <c r="AN174" s="20" t="e">
        <f>AM174*'1. Standard_Cost'!C217</f>
        <v>#REF!</v>
      </c>
      <c r="AO174" s="23"/>
      <c r="AQ174" s="20">
        <f t="shared" si="303"/>
        <v>0</v>
      </c>
      <c r="AR174" s="20">
        <f t="shared" si="304"/>
        <v>0</v>
      </c>
      <c r="AS174" s="20" t="e">
        <f t="shared" si="305"/>
        <v>#REF!</v>
      </c>
      <c r="AT174" s="20" t="e">
        <f t="shared" si="308"/>
        <v>#REF!</v>
      </c>
      <c r="AU174" s="24"/>
      <c r="AV174" s="24"/>
      <c r="AW174" s="24"/>
      <c r="AX174" s="24"/>
      <c r="AY174" s="24"/>
      <c r="AZ174" s="24"/>
      <c r="BA174" s="25" t="e">
        <f t="shared" si="306"/>
        <v>#REF!</v>
      </c>
    </row>
    <row r="175" spans="2:53" ht="41.4" outlineLevel="1">
      <c r="B175" s="41"/>
      <c r="C175" s="240"/>
      <c r="D175" s="86" t="s">
        <v>48</v>
      </c>
      <c r="E175" s="86" t="s">
        <v>232</v>
      </c>
      <c r="F175" s="88" t="s">
        <v>153</v>
      </c>
      <c r="G175" s="89" t="s">
        <v>154</v>
      </c>
      <c r="H175" s="27" t="s">
        <v>235</v>
      </c>
      <c r="I175" s="28"/>
      <c r="J175" s="28"/>
      <c r="K175" s="28"/>
      <c r="L175" s="29">
        <f>SUM(L171:L174)</f>
        <v>0</v>
      </c>
      <c r="M175" s="29">
        <f>SUM(M171:M174)</f>
        <v>0</v>
      </c>
      <c r="N175" s="28"/>
      <c r="O175" s="28"/>
      <c r="P175" s="28"/>
      <c r="Q175" s="28"/>
      <c r="R175" s="30">
        <f>SUM(R171:R174)</f>
        <v>0</v>
      </c>
      <c r="S175" s="30">
        <f>SUM(S171:S174)</f>
        <v>0</v>
      </c>
      <c r="T175" s="30">
        <f>SUM(T171:T174)</f>
        <v>0</v>
      </c>
      <c r="U175" s="30">
        <f>SUM(U171:U174)</f>
        <v>0</v>
      </c>
      <c r="V175" s="28"/>
      <c r="W175" s="28"/>
      <c r="X175" s="28"/>
      <c r="Y175" s="29">
        <f>SUM(Y171:Y174)</f>
        <v>0</v>
      </c>
      <c r="Z175" s="28"/>
      <c r="AA175" s="28"/>
      <c r="AB175" s="29">
        <f t="shared" ref="AB175:AF175" si="309">SUM(AB171:AB174)</f>
        <v>0</v>
      </c>
      <c r="AC175" s="29">
        <f t="shared" si="309"/>
        <v>0</v>
      </c>
      <c r="AD175" s="29">
        <f t="shared" si="309"/>
        <v>0</v>
      </c>
      <c r="AE175" s="29">
        <f t="shared" si="309"/>
        <v>0</v>
      </c>
      <c r="AF175" s="29">
        <f t="shared" si="309"/>
        <v>0</v>
      </c>
      <c r="AG175" s="28"/>
      <c r="AH175" s="28"/>
      <c r="AI175" s="28"/>
      <c r="AJ175" s="30">
        <f>SUM(AJ171:AJ174)</f>
        <v>0</v>
      </c>
      <c r="AK175" s="30">
        <f>SUM(AK171:AK174)</f>
        <v>0</v>
      </c>
      <c r="AL175" s="30">
        <f>SUM(AL171:AL174)</f>
        <v>0</v>
      </c>
      <c r="AM175" s="29" t="e">
        <f>SUM(AM171:AM174)</f>
        <v>#REF!</v>
      </c>
      <c r="AN175" s="29" t="e">
        <f>SUM(AN171:AN174)</f>
        <v>#REF!</v>
      </c>
      <c r="AO175" s="31"/>
      <c r="AP175" s="32"/>
      <c r="AQ175" s="78">
        <f t="shared" ref="AQ175:BA175" si="310">SUM(AQ171:AQ174)</f>
        <v>0</v>
      </c>
      <c r="AR175" s="78">
        <f t="shared" si="310"/>
        <v>0</v>
      </c>
      <c r="AS175" s="78" t="e">
        <f t="shared" si="310"/>
        <v>#REF!</v>
      </c>
      <c r="AT175" s="78" t="e">
        <f t="shared" si="310"/>
        <v>#REF!</v>
      </c>
      <c r="AU175" s="78">
        <f t="shared" si="310"/>
        <v>0</v>
      </c>
      <c r="AV175" s="78">
        <f t="shared" si="310"/>
        <v>0</v>
      </c>
      <c r="AW175" s="78">
        <f t="shared" si="310"/>
        <v>0</v>
      </c>
      <c r="AX175" s="78">
        <f t="shared" si="310"/>
        <v>0</v>
      </c>
      <c r="AY175" s="78">
        <f t="shared" si="310"/>
        <v>0</v>
      </c>
      <c r="AZ175" s="78">
        <f t="shared" si="310"/>
        <v>0</v>
      </c>
      <c r="BA175" s="78" t="e">
        <f t="shared" si="310"/>
        <v>#REF!</v>
      </c>
    </row>
    <row r="176" spans="2:53" outlineLevel="2">
      <c r="B176" s="41"/>
      <c r="C176" s="240"/>
      <c r="D176" s="85"/>
      <c r="E176" s="85"/>
      <c r="F176" s="87"/>
      <c r="G176" s="82"/>
      <c r="H176" s="15" t="s">
        <v>49</v>
      </c>
      <c r="I176" s="16"/>
      <c r="J176" s="17"/>
      <c r="K176" s="17"/>
      <c r="L176" s="18" t="str">
        <f>IF(I176&lt;&gt;0,((VLOOKUP(I176,'1. Standard_Cost'!$B$4:$D$9,2)+VLOOKUP(I176,'1. Standard_Cost'!$B$4:$D$9,3))*J176*K176),"0")</f>
        <v>0</v>
      </c>
      <c r="M176" s="18">
        <f t="shared" ref="M176:M179" si="311">L176*0.167</f>
        <v>0</v>
      </c>
      <c r="N176" s="19"/>
      <c r="O176" s="19"/>
      <c r="P176" s="19"/>
      <c r="Q176" s="19"/>
      <c r="R176" s="20">
        <f>+N176*P176*'1. Standard_Cost'!$B$13</f>
        <v>0</v>
      </c>
      <c r="S176" s="20">
        <f>+N176*O176*P176*'1. Standard_Cost'!$C$13</f>
        <v>0</v>
      </c>
      <c r="T176" s="20">
        <f>+N176*P176*Q176*'1. Standard_Cost'!$D$13</f>
        <v>0</v>
      </c>
      <c r="U176" s="20">
        <f>+N176*O176*'1. Standard_Cost'!$E$13</f>
        <v>0</v>
      </c>
      <c r="V176" s="19"/>
      <c r="W176" s="19"/>
      <c r="X176" s="19"/>
      <c r="Y176" s="20">
        <f>+V176*((X176*'1. Standard_Cost'!$B$17)+(W176*X176*'1. Standard_Cost'!$C$17))</f>
        <v>0</v>
      </c>
      <c r="Z176" s="19"/>
      <c r="AA176" s="19"/>
      <c r="AB176" s="20">
        <f>+Z176*'1. Standard_Cost'!$B$21+AA176*'1. Standard_Cost'!$C$21</f>
        <v>0</v>
      </c>
      <c r="AC176" s="21"/>
      <c r="AD176" s="22"/>
      <c r="AE176" s="20">
        <f>SUM(AD176,AC176,AB176,Y176,U176,T176,S176,R176)*'1. Standard_Cost'!B217</f>
        <v>0</v>
      </c>
      <c r="AF176" s="20">
        <f>SUM(AD176,AE176)</f>
        <v>0</v>
      </c>
      <c r="AG176" s="19"/>
      <c r="AH176" s="19"/>
      <c r="AI176" s="19"/>
      <c r="AJ176" s="23"/>
      <c r="AK176" s="23"/>
      <c r="AL176" s="23"/>
      <c r="AM176" s="20" t="e">
        <f>AG176*'1. Standard_Cost'!B213+'Incremental_Cost Year 1'!#REF!*'1. Standard_Cost'!C213+'Incremental_Cost Year 1'!#REF!*'1. Standard_Cost'!D213+'Incremental_Cost Year 1'!#REF!+'Incremental_Cost Year 1'!#REF!+AK176</f>
        <v>#REF!</v>
      </c>
      <c r="AN176" s="20" t="e">
        <f>AM176*'1. Standard_Cost'!C217</f>
        <v>#REF!</v>
      </c>
      <c r="AO176" s="23"/>
      <c r="AQ176" s="20">
        <f t="shared" ref="AQ176:AQ179" si="312">L176+M176</f>
        <v>0</v>
      </c>
      <c r="AR176" s="20">
        <f t="shared" ref="AR176:AR179" si="313">AF176</f>
        <v>0</v>
      </c>
      <c r="AS176" s="20" t="e">
        <f t="shared" ref="AS176:AS179" si="314">AM176+AN176</f>
        <v>#REF!</v>
      </c>
      <c r="AT176" s="20" t="e">
        <f>SUM(AQ176,AR176,AS176)</f>
        <v>#REF!</v>
      </c>
      <c r="AU176" s="24"/>
      <c r="AV176" s="24"/>
      <c r="AW176" s="24"/>
      <c r="AX176" s="24"/>
      <c r="AY176" s="24"/>
      <c r="AZ176" s="24"/>
      <c r="BA176" s="25" t="e">
        <f t="shared" ref="BA176:BA179" si="315">SUM(AU176:AZ176)-AT176</f>
        <v>#REF!</v>
      </c>
    </row>
    <row r="177" spans="2:53" outlineLevel="2">
      <c r="B177" s="41"/>
      <c r="C177" s="240"/>
      <c r="D177" s="84"/>
      <c r="E177" s="84"/>
      <c r="F177" s="84"/>
      <c r="G177" s="83"/>
      <c r="H177" s="15" t="s">
        <v>50</v>
      </c>
      <c r="I177" s="16"/>
      <c r="J177" s="17"/>
      <c r="K177" s="17"/>
      <c r="L177" s="18" t="str">
        <f>IF(I177&lt;&gt;0,((VLOOKUP(I177,'1. Standard_Cost'!$B$4:$D$9,2)+VLOOKUP(I177,'1. Standard_Cost'!$B$4:$D$9,3))*J177*K177),"0")</f>
        <v>0</v>
      </c>
      <c r="M177" s="18">
        <f t="shared" si="311"/>
        <v>0</v>
      </c>
      <c r="N177" s="19"/>
      <c r="O177" s="19"/>
      <c r="P177" s="19"/>
      <c r="Q177" s="19"/>
      <c r="R177" s="20">
        <f>+N177*P177*'1. Standard_Cost'!$B$13</f>
        <v>0</v>
      </c>
      <c r="S177" s="20">
        <f>+N177*O177*P177*'1. Standard_Cost'!$C$13</f>
        <v>0</v>
      </c>
      <c r="T177" s="20">
        <f>+N177*P177*Q177*'1. Standard_Cost'!$D$13</f>
        <v>0</v>
      </c>
      <c r="U177" s="20">
        <f>+N177*O177*'1. Standard_Cost'!$E$13</f>
        <v>0</v>
      </c>
      <c r="V177" s="19"/>
      <c r="W177" s="19"/>
      <c r="X177" s="19"/>
      <c r="Y177" s="20">
        <f>+V177*((X177*'1. Standard_Cost'!$B$17)+(W177*X177*'1. Standard_Cost'!$C$17))</f>
        <v>0</v>
      </c>
      <c r="Z177" s="19"/>
      <c r="AA177" s="19"/>
      <c r="AB177" s="20">
        <f>+Z177*'1. Standard_Cost'!$B$21+AA177*'1. Standard_Cost'!$C$21</f>
        <v>0</v>
      </c>
      <c r="AC177" s="21"/>
      <c r="AD177" s="22"/>
      <c r="AE177" s="20">
        <f>SUM(AD177,AC177,AB177,Y177,U177,T177,S177,R177)*'1. Standard_Cost'!B217</f>
        <v>0</v>
      </c>
      <c r="AF177" s="20">
        <f t="shared" ref="AF177:AF179" si="316">SUM(AD177,AE177)</f>
        <v>0</v>
      </c>
      <c r="AG177" s="19"/>
      <c r="AH177" s="19"/>
      <c r="AI177" s="19"/>
      <c r="AJ177" s="23"/>
      <c r="AK177" s="23"/>
      <c r="AL177" s="23"/>
      <c r="AM177" s="20" t="e">
        <f>AG177*'1. Standard_Cost'!B213+'Incremental_Cost Year 1'!#REF!*'1. Standard_Cost'!C213+'Incremental_Cost Year 1'!#REF!*'1. Standard_Cost'!D213+'Incremental_Cost Year 1'!#REF!+'Incremental_Cost Year 1'!#REF!+AK177</f>
        <v>#REF!</v>
      </c>
      <c r="AN177" s="20" t="e">
        <f>AM177*'1. Standard_Cost'!C217</f>
        <v>#REF!</v>
      </c>
      <c r="AO177" s="23"/>
      <c r="AQ177" s="20">
        <f t="shared" si="312"/>
        <v>0</v>
      </c>
      <c r="AR177" s="20">
        <f t="shared" si="313"/>
        <v>0</v>
      </c>
      <c r="AS177" s="20" t="e">
        <f t="shared" si="314"/>
        <v>#REF!</v>
      </c>
      <c r="AT177" s="20" t="e">
        <f t="shared" ref="AT177:AT179" si="317">SUM(AQ177,AR177,AS177)</f>
        <v>#REF!</v>
      </c>
      <c r="AU177" s="24"/>
      <c r="AV177" s="24">
        <v>0</v>
      </c>
      <c r="AW177" s="24"/>
      <c r="AX177" s="24"/>
      <c r="AY177" s="24"/>
      <c r="AZ177" s="24"/>
      <c r="BA177" s="25" t="e">
        <f t="shared" si="315"/>
        <v>#REF!</v>
      </c>
    </row>
    <row r="178" spans="2:53" outlineLevel="2">
      <c r="B178" s="41"/>
      <c r="C178" s="240"/>
      <c r="D178" s="84"/>
      <c r="E178" s="84"/>
      <c r="F178" s="84"/>
      <c r="G178" s="83"/>
      <c r="H178" s="15" t="s">
        <v>51</v>
      </c>
      <c r="I178" s="16"/>
      <c r="J178" s="17"/>
      <c r="K178" s="17"/>
      <c r="L178" s="18" t="str">
        <f>IF(I178&lt;&gt;0,((VLOOKUP(I178,'1. Standard_Cost'!$B$4:$D$9,2)+VLOOKUP(I178,'1. Standard_Cost'!$B$4:$D$9,3))*J178*K178),"0")</f>
        <v>0</v>
      </c>
      <c r="M178" s="18">
        <f t="shared" si="311"/>
        <v>0</v>
      </c>
      <c r="N178" s="19"/>
      <c r="O178" s="19"/>
      <c r="P178" s="19"/>
      <c r="Q178" s="19"/>
      <c r="R178" s="20">
        <f>+N178*P178*'1. Standard_Cost'!$B$13</f>
        <v>0</v>
      </c>
      <c r="S178" s="20">
        <f>+N178*O178*P178*'1. Standard_Cost'!$C$13</f>
        <v>0</v>
      </c>
      <c r="T178" s="20">
        <f>+N178*P178*Q178*'1. Standard_Cost'!$D$13</f>
        <v>0</v>
      </c>
      <c r="U178" s="20">
        <f>+N178*O178*'1. Standard_Cost'!$E$13</f>
        <v>0</v>
      </c>
      <c r="V178" s="19"/>
      <c r="W178" s="19"/>
      <c r="X178" s="19"/>
      <c r="Y178" s="20">
        <f>+V178*((X178*'1. Standard_Cost'!$B$17)+(W178*X178*'1. Standard_Cost'!$C$17))</f>
        <v>0</v>
      </c>
      <c r="Z178" s="19"/>
      <c r="AA178" s="19"/>
      <c r="AB178" s="20">
        <f>+Z178*'1. Standard_Cost'!$B$21+AA178*'1. Standard_Cost'!$C$21</f>
        <v>0</v>
      </c>
      <c r="AC178" s="21"/>
      <c r="AD178" s="22"/>
      <c r="AE178" s="20">
        <f>SUM(AD178,AC178,AB178,Y178,U178,T178,S178,R178)*'1. Standard_Cost'!B217</f>
        <v>0</v>
      </c>
      <c r="AF178" s="20">
        <f t="shared" si="316"/>
        <v>0</v>
      </c>
      <c r="AG178" s="19"/>
      <c r="AH178" s="19"/>
      <c r="AI178" s="19"/>
      <c r="AJ178" s="23"/>
      <c r="AK178" s="23"/>
      <c r="AL178" s="23"/>
      <c r="AM178" s="20" t="e">
        <f>AG178*'1. Standard_Cost'!B213+'Incremental_Cost Year 1'!#REF!*'1. Standard_Cost'!C213+'Incremental_Cost Year 1'!#REF!*'1. Standard_Cost'!D213+'Incremental_Cost Year 1'!#REF!+'Incremental_Cost Year 1'!#REF!+AK178</f>
        <v>#REF!</v>
      </c>
      <c r="AN178" s="20" t="e">
        <f>AM178*'1. Standard_Cost'!C217</f>
        <v>#REF!</v>
      </c>
      <c r="AO178" s="23"/>
      <c r="AQ178" s="20">
        <f t="shared" si="312"/>
        <v>0</v>
      </c>
      <c r="AR178" s="20">
        <f t="shared" si="313"/>
        <v>0</v>
      </c>
      <c r="AS178" s="20" t="e">
        <f t="shared" si="314"/>
        <v>#REF!</v>
      </c>
      <c r="AT178" s="20" t="e">
        <f t="shared" si="317"/>
        <v>#REF!</v>
      </c>
      <c r="AU178" s="24"/>
      <c r="AV178" s="24"/>
      <c r="AW178" s="24"/>
      <c r="AX178" s="24"/>
      <c r="AY178" s="24"/>
      <c r="AZ178" s="24"/>
      <c r="BA178" s="25" t="e">
        <f t="shared" si="315"/>
        <v>#REF!</v>
      </c>
    </row>
    <row r="179" spans="2:53" outlineLevel="2">
      <c r="B179" s="41"/>
      <c r="C179" s="240"/>
      <c r="D179" s="84"/>
      <c r="E179" s="84"/>
      <c r="F179" s="84"/>
      <c r="G179" s="83"/>
      <c r="H179" s="26" t="s">
        <v>180</v>
      </c>
      <c r="I179" s="16"/>
      <c r="J179" s="17"/>
      <c r="K179" s="17"/>
      <c r="L179" s="18" t="str">
        <f>IF(I179&lt;&gt;0,((VLOOKUP(I179,'1. Standard_Cost'!$B$4:$D$9,2)+VLOOKUP(I179,'1. Standard_Cost'!$B$4:$D$9,3))*J179*K179),"0")</f>
        <v>0</v>
      </c>
      <c r="M179" s="18">
        <f t="shared" si="311"/>
        <v>0</v>
      </c>
      <c r="N179" s="19"/>
      <c r="O179" s="19"/>
      <c r="P179" s="19"/>
      <c r="Q179" s="19"/>
      <c r="R179" s="20">
        <f>+N179*P179*'1. Standard_Cost'!$B$13</f>
        <v>0</v>
      </c>
      <c r="S179" s="20">
        <f>+N179*O179*P179*'1. Standard_Cost'!$C$13</f>
        <v>0</v>
      </c>
      <c r="T179" s="20">
        <f>+N179*P179*Q179*'1. Standard_Cost'!$D$13</f>
        <v>0</v>
      </c>
      <c r="U179" s="20">
        <f>+N179*O179*'1. Standard_Cost'!$E$13</f>
        <v>0</v>
      </c>
      <c r="V179" s="19"/>
      <c r="W179" s="19"/>
      <c r="X179" s="19"/>
      <c r="Y179" s="20">
        <f>+V179*((X179*'1. Standard_Cost'!$B$17)+(W179*X179*'1. Standard_Cost'!$C$17))</f>
        <v>0</v>
      </c>
      <c r="Z179" s="19"/>
      <c r="AA179" s="19"/>
      <c r="AB179" s="20">
        <f>+Z179*'1. Standard_Cost'!$B$21+AA179*'1. Standard_Cost'!$C$21</f>
        <v>0</v>
      </c>
      <c r="AC179" s="21"/>
      <c r="AD179" s="22"/>
      <c r="AE179" s="20">
        <f>SUM(AD179,AC179,AB179,Y179,U179,T179,S179,R179)*'1. Standard_Cost'!B217</f>
        <v>0</v>
      </c>
      <c r="AF179" s="20">
        <f t="shared" si="316"/>
        <v>0</v>
      </c>
      <c r="AG179" s="19"/>
      <c r="AH179" s="19"/>
      <c r="AI179" s="19"/>
      <c r="AJ179" s="23"/>
      <c r="AK179" s="23"/>
      <c r="AL179" s="23"/>
      <c r="AM179" s="20" t="e">
        <f>AG179*'1. Standard_Cost'!B213+'Incremental_Cost Year 1'!#REF!*'1. Standard_Cost'!C213+'Incremental_Cost Year 1'!#REF!*'1. Standard_Cost'!D213+'Incremental_Cost Year 1'!#REF!+'Incremental_Cost Year 1'!#REF!+AK179</f>
        <v>#REF!</v>
      </c>
      <c r="AN179" s="20" t="e">
        <f>AM179*'1. Standard_Cost'!C217</f>
        <v>#REF!</v>
      </c>
      <c r="AO179" s="23"/>
      <c r="AQ179" s="20">
        <f t="shared" si="312"/>
        <v>0</v>
      </c>
      <c r="AR179" s="20">
        <f t="shared" si="313"/>
        <v>0</v>
      </c>
      <c r="AS179" s="20" t="e">
        <f t="shared" si="314"/>
        <v>#REF!</v>
      </c>
      <c r="AT179" s="20" t="e">
        <f t="shared" si="317"/>
        <v>#REF!</v>
      </c>
      <c r="AU179" s="24"/>
      <c r="AV179" s="24"/>
      <c r="AW179" s="24"/>
      <c r="AX179" s="24"/>
      <c r="AY179" s="24"/>
      <c r="AZ179" s="24"/>
      <c r="BA179" s="25" t="e">
        <f t="shared" si="315"/>
        <v>#REF!</v>
      </c>
    </row>
    <row r="180" spans="2:53" ht="55.2" outlineLevel="1">
      <c r="B180" s="41"/>
      <c r="C180" s="241"/>
      <c r="D180" s="86" t="s">
        <v>48</v>
      </c>
      <c r="E180" s="86" t="s">
        <v>230</v>
      </c>
      <c r="F180" s="88" t="s">
        <v>153</v>
      </c>
      <c r="G180" s="89" t="s">
        <v>154</v>
      </c>
      <c r="H180" s="27" t="s">
        <v>236</v>
      </c>
      <c r="I180" s="28"/>
      <c r="J180" s="28"/>
      <c r="K180" s="28"/>
      <c r="L180" s="29">
        <f>SUM(L176:L179)</f>
        <v>0</v>
      </c>
      <c r="M180" s="29">
        <f>SUM(M176:M179)</f>
        <v>0</v>
      </c>
      <c r="N180" s="28"/>
      <c r="O180" s="28"/>
      <c r="P180" s="28"/>
      <c r="Q180" s="28"/>
      <c r="R180" s="30">
        <f>SUM(R176:R179)</f>
        <v>0</v>
      </c>
      <c r="S180" s="30">
        <f>SUM(S176:S179)</f>
        <v>0</v>
      </c>
      <c r="T180" s="30">
        <f>SUM(T176:T179)</f>
        <v>0</v>
      </c>
      <c r="U180" s="30">
        <f>SUM(U176:U179)</f>
        <v>0</v>
      </c>
      <c r="V180" s="28"/>
      <c r="W180" s="28"/>
      <c r="X180" s="28"/>
      <c r="Y180" s="29">
        <f>SUM(Y176:Y179)</f>
        <v>0</v>
      </c>
      <c r="Z180" s="28"/>
      <c r="AA180" s="28"/>
      <c r="AB180" s="29">
        <f t="shared" ref="AB180:AF180" si="318">SUM(AB176:AB179)</f>
        <v>0</v>
      </c>
      <c r="AC180" s="29">
        <f t="shared" si="318"/>
        <v>0</v>
      </c>
      <c r="AD180" s="29">
        <f t="shared" si="318"/>
        <v>0</v>
      </c>
      <c r="AE180" s="29">
        <f t="shared" si="318"/>
        <v>0</v>
      </c>
      <c r="AF180" s="29">
        <f t="shared" si="318"/>
        <v>0</v>
      </c>
      <c r="AG180" s="28"/>
      <c r="AH180" s="28"/>
      <c r="AI180" s="28"/>
      <c r="AJ180" s="30">
        <f>SUM(AJ176:AJ179)</f>
        <v>0</v>
      </c>
      <c r="AK180" s="30">
        <f>SUM(AK176:AK179)</f>
        <v>0</v>
      </c>
      <c r="AL180" s="30">
        <f>SUM(AL176:AL179)</f>
        <v>0</v>
      </c>
      <c r="AM180" s="29" t="e">
        <f>SUM(AM176:AM179)</f>
        <v>#REF!</v>
      </c>
      <c r="AN180" s="29" t="e">
        <f>SUM(AN176:AN179)</f>
        <v>#REF!</v>
      </c>
      <c r="AO180" s="31"/>
      <c r="AP180" s="32"/>
      <c r="AQ180" s="78">
        <f t="shared" ref="AQ180:BA180" si="319">SUM(AQ176:AQ179)</f>
        <v>0</v>
      </c>
      <c r="AR180" s="78">
        <f t="shared" si="319"/>
        <v>0</v>
      </c>
      <c r="AS180" s="78" t="e">
        <f t="shared" si="319"/>
        <v>#REF!</v>
      </c>
      <c r="AT180" s="78" t="e">
        <f t="shared" si="319"/>
        <v>#REF!</v>
      </c>
      <c r="AU180" s="78">
        <f t="shared" si="319"/>
        <v>0</v>
      </c>
      <c r="AV180" s="78">
        <f t="shared" si="319"/>
        <v>0</v>
      </c>
      <c r="AW180" s="78">
        <f t="shared" si="319"/>
        <v>0</v>
      </c>
      <c r="AX180" s="78">
        <f t="shared" si="319"/>
        <v>0</v>
      </c>
      <c r="AY180" s="78">
        <f t="shared" si="319"/>
        <v>0</v>
      </c>
      <c r="AZ180" s="78">
        <f t="shared" si="319"/>
        <v>0</v>
      </c>
      <c r="BA180" s="78" t="e">
        <f t="shared" si="319"/>
        <v>#REF!</v>
      </c>
    </row>
    <row r="181" spans="2:53" s="39" customFormat="1" ht="12.75" customHeight="1">
      <c r="B181" s="49"/>
      <c r="C181" s="224" t="s">
        <v>265</v>
      </c>
      <c r="D181" s="224"/>
      <c r="E181" s="225"/>
      <c r="F181" s="69"/>
      <c r="G181" s="69"/>
      <c r="H181" s="57" t="s">
        <v>267</v>
      </c>
      <c r="I181" s="58"/>
      <c r="J181" s="58"/>
      <c r="K181" s="58"/>
      <c r="L181" s="59">
        <f>SUM(L186)</f>
        <v>0</v>
      </c>
      <c r="M181" s="59">
        <f>SUM(M186)</f>
        <v>0</v>
      </c>
      <c r="N181" s="59">
        <f t="shared" ref="N181:AO181" si="320">SUM(N186)</f>
        <v>0</v>
      </c>
      <c r="O181" s="59">
        <f t="shared" si="320"/>
        <v>0</v>
      </c>
      <c r="P181" s="59">
        <f t="shared" si="320"/>
        <v>0</v>
      </c>
      <c r="Q181" s="59">
        <f t="shared" si="320"/>
        <v>0</v>
      </c>
      <c r="R181" s="59">
        <f t="shared" si="320"/>
        <v>0</v>
      </c>
      <c r="S181" s="59">
        <f t="shared" si="320"/>
        <v>0</v>
      </c>
      <c r="T181" s="59">
        <f>SUM(T186)</f>
        <v>0</v>
      </c>
      <c r="U181" s="59">
        <f t="shared" si="320"/>
        <v>0</v>
      </c>
      <c r="V181" s="59">
        <f t="shared" si="320"/>
        <v>0</v>
      </c>
      <c r="W181" s="59">
        <f t="shared" si="320"/>
        <v>0</v>
      </c>
      <c r="X181" s="59">
        <f t="shared" si="320"/>
        <v>0</v>
      </c>
      <c r="Y181" s="59">
        <f t="shared" si="320"/>
        <v>0</v>
      </c>
      <c r="Z181" s="59">
        <f t="shared" si="320"/>
        <v>0</v>
      </c>
      <c r="AA181" s="59">
        <f t="shared" si="320"/>
        <v>0</v>
      </c>
      <c r="AB181" s="59">
        <f t="shared" si="320"/>
        <v>0</v>
      </c>
      <c r="AC181" s="59">
        <f t="shared" si="320"/>
        <v>0</v>
      </c>
      <c r="AD181" s="59">
        <f t="shared" si="320"/>
        <v>0</v>
      </c>
      <c r="AE181" s="59">
        <f t="shared" si="320"/>
        <v>0</v>
      </c>
      <c r="AF181" s="59">
        <f t="shared" si="320"/>
        <v>0</v>
      </c>
      <c r="AG181" s="59">
        <f t="shared" si="320"/>
        <v>0</v>
      </c>
      <c r="AH181" s="59">
        <f t="shared" si="320"/>
        <v>0</v>
      </c>
      <c r="AI181" s="59">
        <f t="shared" si="320"/>
        <v>0</v>
      </c>
      <c r="AJ181" s="59">
        <f t="shared" si="320"/>
        <v>0</v>
      </c>
      <c r="AK181" s="59">
        <f t="shared" si="320"/>
        <v>0</v>
      </c>
      <c r="AL181" s="59">
        <f t="shared" si="320"/>
        <v>0</v>
      </c>
      <c r="AM181" s="59" t="e">
        <f t="shared" si="320"/>
        <v>#REF!</v>
      </c>
      <c r="AN181" s="59" t="e">
        <f t="shared" si="320"/>
        <v>#REF!</v>
      </c>
      <c r="AO181" s="59">
        <f t="shared" si="320"/>
        <v>0</v>
      </c>
      <c r="AP181" s="113"/>
      <c r="AQ181" s="59">
        <f t="shared" ref="AQ181:BA181" si="321">SUM(AQ186)</f>
        <v>0</v>
      </c>
      <c r="AR181" s="59">
        <f t="shared" si="321"/>
        <v>0</v>
      </c>
      <c r="AS181" s="59" t="e">
        <f t="shared" si="321"/>
        <v>#REF!</v>
      </c>
      <c r="AT181" s="59" t="e">
        <f t="shared" si="321"/>
        <v>#REF!</v>
      </c>
      <c r="AU181" s="59">
        <f t="shared" si="321"/>
        <v>0</v>
      </c>
      <c r="AV181" s="59">
        <f t="shared" si="321"/>
        <v>0</v>
      </c>
      <c r="AW181" s="59">
        <f t="shared" si="321"/>
        <v>0</v>
      </c>
      <c r="AX181" s="59">
        <f t="shared" si="321"/>
        <v>0</v>
      </c>
      <c r="AY181" s="59">
        <f t="shared" si="321"/>
        <v>0</v>
      </c>
      <c r="AZ181" s="59">
        <f t="shared" si="321"/>
        <v>0</v>
      </c>
      <c r="BA181" s="59" t="e">
        <f t="shared" si="321"/>
        <v>#REF!</v>
      </c>
    </row>
    <row r="182" spans="2:53" outlineLevel="2">
      <c r="B182" s="41"/>
      <c r="C182" s="38"/>
      <c r="D182" s="85"/>
      <c r="E182" s="85"/>
      <c r="F182" s="87"/>
      <c r="G182" s="82"/>
      <c r="H182" s="15" t="s">
        <v>49</v>
      </c>
      <c r="I182" s="16"/>
      <c r="J182" s="17"/>
      <c r="K182" s="17"/>
      <c r="L182" s="18" t="str">
        <f>IF(I182&lt;&gt;0,((VLOOKUP(I182,'1. Standard_Cost'!$B$4:$D$9,2)+VLOOKUP(I182,'1. Standard_Cost'!$B$4:$D$9,3))*J182*K182),"0")</f>
        <v>0</v>
      </c>
      <c r="M182" s="18">
        <f t="shared" ref="M182:M185" si="322">L182*0.167</f>
        <v>0</v>
      </c>
      <c r="N182" s="19"/>
      <c r="O182" s="19"/>
      <c r="P182" s="19"/>
      <c r="Q182" s="19"/>
      <c r="R182" s="20">
        <f>+N182*P182*'1. Standard_Cost'!$B$13</f>
        <v>0</v>
      </c>
      <c r="S182" s="20">
        <f>+N182*O182*P182*'1. Standard_Cost'!$C$13</f>
        <v>0</v>
      </c>
      <c r="T182" s="20">
        <f>+N182*P182*Q182*'1. Standard_Cost'!$D$13</f>
        <v>0</v>
      </c>
      <c r="U182" s="20">
        <f>+N182*O182*'1. Standard_Cost'!$E$13</f>
        <v>0</v>
      </c>
      <c r="V182" s="19"/>
      <c r="W182" s="19"/>
      <c r="X182" s="19"/>
      <c r="Y182" s="20">
        <f>+V182*((X182*'1. Standard_Cost'!$B$17)+(W182*X182*'1. Standard_Cost'!$C$17))</f>
        <v>0</v>
      </c>
      <c r="Z182" s="19"/>
      <c r="AA182" s="19"/>
      <c r="AB182" s="20">
        <f>+Z182*'1. Standard_Cost'!$B$21+AA182*'1. Standard_Cost'!$C$21</f>
        <v>0</v>
      </c>
      <c r="AC182" s="21"/>
      <c r="AD182" s="22"/>
      <c r="AE182" s="20">
        <f>SUM(AD182,AC182,AB182,Y182,U182,T182,S182,R182)*'1. Standard_Cost'!B233</f>
        <v>0</v>
      </c>
      <c r="AF182" s="20">
        <f>SUM(AD182,AE182)</f>
        <v>0</v>
      </c>
      <c r="AG182" s="19"/>
      <c r="AH182" s="19"/>
      <c r="AI182" s="19"/>
      <c r="AJ182" s="23"/>
      <c r="AK182" s="23"/>
      <c r="AL182" s="23"/>
      <c r="AM182" s="20" t="e">
        <f>AG182*'1. Standard_Cost'!B229+'Incremental_Cost Year 1'!#REF!*'1. Standard_Cost'!C229+'Incremental_Cost Year 1'!#REF!*'1. Standard_Cost'!D229+'Incremental_Cost Year 1'!#REF!+'Incremental_Cost Year 1'!#REF!+AK182</f>
        <v>#REF!</v>
      </c>
      <c r="AN182" s="20" t="e">
        <f>AM182*'1. Standard_Cost'!C233</f>
        <v>#REF!</v>
      </c>
      <c r="AO182" s="23"/>
      <c r="AQ182" s="20">
        <f t="shared" ref="AQ182:AQ185" si="323">L182+M182</f>
        <v>0</v>
      </c>
      <c r="AR182" s="20">
        <f t="shared" ref="AR182:AR185" si="324">AF182</f>
        <v>0</v>
      </c>
      <c r="AS182" s="20" t="e">
        <f t="shared" ref="AS182:AS185" si="325">AM182+AN182</f>
        <v>#REF!</v>
      </c>
      <c r="AT182" s="20" t="e">
        <f>SUM(AQ182,AR182,AS182)</f>
        <v>#REF!</v>
      </c>
      <c r="AU182" s="24"/>
      <c r="AV182" s="24"/>
      <c r="AW182" s="24"/>
      <c r="AX182" s="24"/>
      <c r="AY182" s="24"/>
      <c r="AZ182" s="24"/>
      <c r="BA182" s="25" t="e">
        <f t="shared" ref="BA182:BA185" si="326">SUM(AU182:AZ182)-AT182</f>
        <v>#REF!</v>
      </c>
    </row>
    <row r="183" spans="2:53" outlineLevel="2">
      <c r="B183" s="41"/>
      <c r="C183" s="38"/>
      <c r="D183" s="84"/>
      <c r="E183" s="84"/>
      <c r="F183" s="84"/>
      <c r="G183" s="83"/>
      <c r="H183" s="15" t="s">
        <v>50</v>
      </c>
      <c r="I183" s="16"/>
      <c r="J183" s="17"/>
      <c r="K183" s="17"/>
      <c r="L183" s="18" t="str">
        <f>IF(I183&lt;&gt;0,((VLOOKUP(I183,'1. Standard_Cost'!$B$4:$D$9,2)+VLOOKUP(I183,'1. Standard_Cost'!$B$4:$D$9,3))*J183*K183),"0")</f>
        <v>0</v>
      </c>
      <c r="M183" s="18">
        <f t="shared" si="322"/>
        <v>0</v>
      </c>
      <c r="N183" s="19"/>
      <c r="O183" s="19"/>
      <c r="P183" s="19"/>
      <c r="Q183" s="19"/>
      <c r="R183" s="20">
        <f>+N183*P183*'1. Standard_Cost'!$B$13</f>
        <v>0</v>
      </c>
      <c r="S183" s="20">
        <f>+N183*O183*P183*'1. Standard_Cost'!$C$13</f>
        <v>0</v>
      </c>
      <c r="T183" s="20">
        <f>+N183*P183*Q183*'1. Standard_Cost'!$D$13</f>
        <v>0</v>
      </c>
      <c r="U183" s="20">
        <f>+N183*O183*'1. Standard_Cost'!$E$13</f>
        <v>0</v>
      </c>
      <c r="V183" s="19"/>
      <c r="W183" s="19"/>
      <c r="X183" s="19"/>
      <c r="Y183" s="20">
        <f>+V183*((X183*'1. Standard_Cost'!$B$17)+(W183*X183*'1. Standard_Cost'!$C$17))</f>
        <v>0</v>
      </c>
      <c r="Z183" s="19"/>
      <c r="AA183" s="19"/>
      <c r="AB183" s="20">
        <f>+Z183*'1. Standard_Cost'!$B$21+AA183*'1. Standard_Cost'!$C$21</f>
        <v>0</v>
      </c>
      <c r="AC183" s="21"/>
      <c r="AD183" s="22"/>
      <c r="AE183" s="20">
        <f>SUM(AD183,AC183,AB183,Y183,U183,T183,S183,R183)*'1. Standard_Cost'!B233</f>
        <v>0</v>
      </c>
      <c r="AF183" s="20">
        <f t="shared" ref="AF183:AF185" si="327">SUM(AD183,AE183)</f>
        <v>0</v>
      </c>
      <c r="AG183" s="19"/>
      <c r="AH183" s="19"/>
      <c r="AI183" s="19"/>
      <c r="AJ183" s="23"/>
      <c r="AK183" s="23"/>
      <c r="AL183" s="23"/>
      <c r="AM183" s="20" t="e">
        <f>AG183*'1. Standard_Cost'!B229+'Incremental_Cost Year 1'!#REF!*'1. Standard_Cost'!C229+'Incremental_Cost Year 1'!#REF!*'1. Standard_Cost'!D229+'Incremental_Cost Year 1'!#REF!+'Incremental_Cost Year 1'!#REF!+AK183</f>
        <v>#REF!</v>
      </c>
      <c r="AN183" s="20" t="e">
        <f>AM183*'1. Standard_Cost'!C233</f>
        <v>#REF!</v>
      </c>
      <c r="AO183" s="23"/>
      <c r="AQ183" s="20">
        <f t="shared" si="323"/>
        <v>0</v>
      </c>
      <c r="AR183" s="20">
        <f t="shared" si="324"/>
        <v>0</v>
      </c>
      <c r="AS183" s="20" t="e">
        <f t="shared" si="325"/>
        <v>#REF!</v>
      </c>
      <c r="AT183" s="20" t="e">
        <f t="shared" ref="AT183:AT185" si="328">SUM(AQ183,AR183,AS183)</f>
        <v>#REF!</v>
      </c>
      <c r="AU183" s="24"/>
      <c r="AV183" s="24"/>
      <c r="AW183" s="24"/>
      <c r="AX183" s="24"/>
      <c r="AY183" s="24"/>
      <c r="AZ183" s="24"/>
      <c r="BA183" s="25" t="e">
        <f t="shared" si="326"/>
        <v>#REF!</v>
      </c>
    </row>
    <row r="184" spans="2:53" outlineLevel="2">
      <c r="B184" s="41"/>
      <c r="C184" s="38"/>
      <c r="D184" s="84"/>
      <c r="E184" s="84"/>
      <c r="F184" s="84"/>
      <c r="G184" s="83"/>
      <c r="H184" s="15" t="s">
        <v>51</v>
      </c>
      <c r="I184" s="16"/>
      <c r="J184" s="17"/>
      <c r="K184" s="17"/>
      <c r="L184" s="18" t="str">
        <f>IF(I184&lt;&gt;0,((VLOOKUP(I184,'1. Standard_Cost'!$B$4:$D$9,2)+VLOOKUP(I184,'1. Standard_Cost'!$B$4:$D$9,3))*J184*K184),"0")</f>
        <v>0</v>
      </c>
      <c r="M184" s="18">
        <f t="shared" si="322"/>
        <v>0</v>
      </c>
      <c r="N184" s="19"/>
      <c r="O184" s="19"/>
      <c r="P184" s="19"/>
      <c r="Q184" s="19"/>
      <c r="R184" s="20">
        <f>+N184*P184*'1. Standard_Cost'!$B$13</f>
        <v>0</v>
      </c>
      <c r="S184" s="20">
        <f>+N184*O184*P184*'1. Standard_Cost'!$C$13</f>
        <v>0</v>
      </c>
      <c r="T184" s="20">
        <f>+N184*P184*Q184*'1. Standard_Cost'!$D$13</f>
        <v>0</v>
      </c>
      <c r="U184" s="20">
        <f>+N184*O184*'1. Standard_Cost'!$E$13</f>
        <v>0</v>
      </c>
      <c r="V184" s="19"/>
      <c r="W184" s="19"/>
      <c r="X184" s="19"/>
      <c r="Y184" s="20">
        <f>+V184*((X184*'1. Standard_Cost'!$B$17)+(W184*X184*'1. Standard_Cost'!$C$17))</f>
        <v>0</v>
      </c>
      <c r="Z184" s="19"/>
      <c r="AA184" s="19"/>
      <c r="AB184" s="20">
        <f>+Z184*'1. Standard_Cost'!$B$21+AA184*'1. Standard_Cost'!$C$21</f>
        <v>0</v>
      </c>
      <c r="AC184" s="21"/>
      <c r="AD184" s="22"/>
      <c r="AE184" s="20">
        <f>SUM(AD184,AC184,AB184,Y184,U184,T184,S184,R184)*'1. Standard_Cost'!B233</f>
        <v>0</v>
      </c>
      <c r="AF184" s="20">
        <f t="shared" si="327"/>
        <v>0</v>
      </c>
      <c r="AG184" s="19"/>
      <c r="AH184" s="19"/>
      <c r="AI184" s="19"/>
      <c r="AJ184" s="23"/>
      <c r="AK184" s="23"/>
      <c r="AL184" s="23"/>
      <c r="AM184" s="20" t="e">
        <f>AG184*'1. Standard_Cost'!B229+'Incremental_Cost Year 1'!#REF!*'1. Standard_Cost'!C229+'Incremental_Cost Year 1'!#REF!*'1. Standard_Cost'!D229+'Incremental_Cost Year 1'!#REF!+'Incremental_Cost Year 1'!#REF!+AK184</f>
        <v>#REF!</v>
      </c>
      <c r="AN184" s="20" t="e">
        <f>AM184*'1. Standard_Cost'!C233</f>
        <v>#REF!</v>
      </c>
      <c r="AO184" s="23"/>
      <c r="AQ184" s="20">
        <f t="shared" si="323"/>
        <v>0</v>
      </c>
      <c r="AR184" s="20">
        <f t="shared" si="324"/>
        <v>0</v>
      </c>
      <c r="AS184" s="20" t="e">
        <f t="shared" si="325"/>
        <v>#REF!</v>
      </c>
      <c r="AT184" s="20" t="e">
        <f t="shared" si="328"/>
        <v>#REF!</v>
      </c>
      <c r="AU184" s="24"/>
      <c r="AV184" s="24"/>
      <c r="AW184" s="24"/>
      <c r="AX184" s="24"/>
      <c r="AY184" s="24"/>
      <c r="AZ184" s="24"/>
      <c r="BA184" s="25" t="e">
        <f t="shared" si="326"/>
        <v>#REF!</v>
      </c>
    </row>
    <row r="185" spans="2:53" outlineLevel="2">
      <c r="B185" s="41"/>
      <c r="C185" s="38"/>
      <c r="D185" s="84"/>
      <c r="E185" s="84"/>
      <c r="F185" s="84"/>
      <c r="G185" s="83"/>
      <c r="H185" s="26" t="s">
        <v>180</v>
      </c>
      <c r="I185" s="16"/>
      <c r="J185" s="17"/>
      <c r="K185" s="17"/>
      <c r="L185" s="18" t="str">
        <f>IF(I185&lt;&gt;0,((VLOOKUP(I185,'1. Standard_Cost'!$B$4:$D$9,2)+VLOOKUP(I185,'1. Standard_Cost'!$B$4:$D$9,3))*J185*K185),"0")</f>
        <v>0</v>
      </c>
      <c r="M185" s="18">
        <f t="shared" si="322"/>
        <v>0</v>
      </c>
      <c r="N185" s="19"/>
      <c r="O185" s="19"/>
      <c r="P185" s="19"/>
      <c r="Q185" s="19"/>
      <c r="R185" s="20">
        <f>+N185*P185*'1. Standard_Cost'!$B$13</f>
        <v>0</v>
      </c>
      <c r="S185" s="20">
        <f>+N185*O185*P185*'1. Standard_Cost'!$C$13</f>
        <v>0</v>
      </c>
      <c r="T185" s="20">
        <f>+N185*P185*Q185*'1. Standard_Cost'!$D$13</f>
        <v>0</v>
      </c>
      <c r="U185" s="20">
        <f>+N185*O185*'1. Standard_Cost'!$E$13</f>
        <v>0</v>
      </c>
      <c r="V185" s="19"/>
      <c r="W185" s="19"/>
      <c r="X185" s="19"/>
      <c r="Y185" s="20">
        <f>+V185*((X185*'1. Standard_Cost'!$B$17)+(W185*X185*'1. Standard_Cost'!$C$17))</f>
        <v>0</v>
      </c>
      <c r="Z185" s="19"/>
      <c r="AA185" s="19"/>
      <c r="AB185" s="20">
        <f>+Z185*'1. Standard_Cost'!$B$21+AA185*'1. Standard_Cost'!$C$21</f>
        <v>0</v>
      </c>
      <c r="AC185" s="21"/>
      <c r="AD185" s="22"/>
      <c r="AE185" s="20">
        <f>SUM(AD185,AC185,AB185,Y185,U185,T185,S185,R185)*'1. Standard_Cost'!B233</f>
        <v>0</v>
      </c>
      <c r="AF185" s="20">
        <f t="shared" si="327"/>
        <v>0</v>
      </c>
      <c r="AG185" s="19"/>
      <c r="AH185" s="19"/>
      <c r="AI185" s="19"/>
      <c r="AJ185" s="23"/>
      <c r="AK185" s="23"/>
      <c r="AL185" s="23"/>
      <c r="AM185" s="20" t="e">
        <f>AG185*'1. Standard_Cost'!B229+'Incremental_Cost Year 1'!#REF!*'1. Standard_Cost'!C229+'Incremental_Cost Year 1'!#REF!*'1. Standard_Cost'!D229+'Incremental_Cost Year 1'!#REF!+'Incremental_Cost Year 1'!#REF!+AK185</f>
        <v>#REF!</v>
      </c>
      <c r="AN185" s="20" t="e">
        <f>AM185*'1. Standard_Cost'!C233</f>
        <v>#REF!</v>
      </c>
      <c r="AO185" s="23"/>
      <c r="AQ185" s="20">
        <f t="shared" si="323"/>
        <v>0</v>
      </c>
      <c r="AR185" s="20">
        <f t="shared" si="324"/>
        <v>0</v>
      </c>
      <c r="AS185" s="20" t="e">
        <f t="shared" si="325"/>
        <v>#REF!</v>
      </c>
      <c r="AT185" s="20" t="e">
        <f t="shared" si="328"/>
        <v>#REF!</v>
      </c>
      <c r="AU185" s="24"/>
      <c r="AV185" s="24"/>
      <c r="AW185" s="24"/>
      <c r="AX185" s="24"/>
      <c r="AY185" s="24"/>
      <c r="AZ185" s="24"/>
      <c r="BA185" s="25" t="e">
        <f t="shared" si="326"/>
        <v>#REF!</v>
      </c>
    </row>
    <row r="186" spans="2:53" ht="55.2" outlineLevel="1">
      <c r="B186" s="41"/>
      <c r="C186" s="38"/>
      <c r="D186" s="86" t="s">
        <v>48</v>
      </c>
      <c r="E186" s="86" t="s">
        <v>266</v>
      </c>
      <c r="F186" s="88" t="s">
        <v>153</v>
      </c>
      <c r="G186" s="89" t="s">
        <v>154</v>
      </c>
      <c r="H186" s="27" t="s">
        <v>268</v>
      </c>
      <c r="I186" s="28"/>
      <c r="J186" s="28"/>
      <c r="K186" s="28"/>
      <c r="L186" s="29">
        <f>SUM(L182:L185)</f>
        <v>0</v>
      </c>
      <c r="M186" s="29">
        <f>SUM(M182:M185)</f>
        <v>0</v>
      </c>
      <c r="N186" s="28"/>
      <c r="O186" s="28"/>
      <c r="P186" s="28"/>
      <c r="Q186" s="28"/>
      <c r="R186" s="30">
        <f>SUM(R182:R185)</f>
        <v>0</v>
      </c>
      <c r="S186" s="30">
        <f>SUM(S182:S185)</f>
        <v>0</v>
      </c>
      <c r="T186" s="30">
        <f>SUM(T182:T185)</f>
        <v>0</v>
      </c>
      <c r="U186" s="30">
        <f>SUM(U182:U185)</f>
        <v>0</v>
      </c>
      <c r="V186" s="28"/>
      <c r="W186" s="28"/>
      <c r="X186" s="28"/>
      <c r="Y186" s="29">
        <f>SUM(Y182:Y185)</f>
        <v>0</v>
      </c>
      <c r="Z186" s="28"/>
      <c r="AA186" s="28"/>
      <c r="AB186" s="29">
        <f t="shared" ref="AB186:AF186" si="329">SUM(AB182:AB185)</f>
        <v>0</v>
      </c>
      <c r="AC186" s="29">
        <f t="shared" si="329"/>
        <v>0</v>
      </c>
      <c r="AD186" s="29">
        <f t="shared" si="329"/>
        <v>0</v>
      </c>
      <c r="AE186" s="29">
        <f t="shared" si="329"/>
        <v>0</v>
      </c>
      <c r="AF186" s="29">
        <f t="shared" si="329"/>
        <v>0</v>
      </c>
      <c r="AG186" s="28"/>
      <c r="AH186" s="28"/>
      <c r="AI186" s="28"/>
      <c r="AJ186" s="30">
        <f>SUM(AJ182:AJ185)</f>
        <v>0</v>
      </c>
      <c r="AK186" s="30">
        <f>SUM(AK182:AK185)</f>
        <v>0</v>
      </c>
      <c r="AL186" s="30">
        <f>SUM(AL182:AL185)</f>
        <v>0</v>
      </c>
      <c r="AM186" s="29" t="e">
        <f>SUM(AM182:AM185)</f>
        <v>#REF!</v>
      </c>
      <c r="AN186" s="29" t="e">
        <f>SUM(AN182:AN185)</f>
        <v>#REF!</v>
      </c>
      <c r="AO186" s="31"/>
      <c r="AP186" s="32"/>
      <c r="AQ186" s="78">
        <f t="shared" ref="AQ186:BA186" si="330">SUM(AQ182:AQ185)</f>
        <v>0</v>
      </c>
      <c r="AR186" s="78">
        <f t="shared" si="330"/>
        <v>0</v>
      </c>
      <c r="AS186" s="78" t="e">
        <f t="shared" si="330"/>
        <v>#REF!</v>
      </c>
      <c r="AT186" s="78" t="e">
        <f t="shared" si="330"/>
        <v>#REF!</v>
      </c>
      <c r="AU186" s="78">
        <f t="shared" si="330"/>
        <v>0</v>
      </c>
      <c r="AV186" s="78">
        <f t="shared" si="330"/>
        <v>0</v>
      </c>
      <c r="AW186" s="78">
        <f t="shared" si="330"/>
        <v>0</v>
      </c>
      <c r="AX186" s="78">
        <f t="shared" si="330"/>
        <v>0</v>
      </c>
      <c r="AY186" s="78">
        <f t="shared" si="330"/>
        <v>0</v>
      </c>
      <c r="AZ186" s="78">
        <f t="shared" si="330"/>
        <v>0</v>
      </c>
      <c r="BA186" s="78" t="e">
        <f t="shared" si="330"/>
        <v>#REF!</v>
      </c>
    </row>
    <row r="187" spans="2:53" s="39" customFormat="1" ht="12.75" customHeight="1">
      <c r="B187" s="49"/>
      <c r="C187" s="224" t="s">
        <v>269</v>
      </c>
      <c r="D187" s="224"/>
      <c r="E187" s="225"/>
      <c r="F187" s="69"/>
      <c r="G187" s="69"/>
      <c r="H187" s="57" t="s">
        <v>280</v>
      </c>
      <c r="I187" s="58"/>
      <c r="J187" s="58"/>
      <c r="K187" s="58"/>
      <c r="L187" s="59">
        <f>SUM(L192,L197,L202,L207,L212,L217,L222,L227,L232,L237)</f>
        <v>0</v>
      </c>
      <c r="M187" s="59">
        <f>SUM(M192,M197,M202,M207,M212,M217,M222,M227,M232,M237)</f>
        <v>0</v>
      </c>
      <c r="N187" s="58"/>
      <c r="O187" s="58"/>
      <c r="P187" s="58"/>
      <c r="Q187" s="58"/>
      <c r="R187" s="59">
        <f>SUM(R192,R197,R202,R207,R212,R217,R222,R227,R232,R237)</f>
        <v>0</v>
      </c>
      <c r="S187" s="59">
        <f t="shared" ref="S187:U187" si="331">SUM(S192,S197,S202,S207,S212,S217,S222,S227,S232,S237)</f>
        <v>0</v>
      </c>
      <c r="T187" s="59">
        <f t="shared" si="331"/>
        <v>0</v>
      </c>
      <c r="U187" s="59">
        <f t="shared" si="331"/>
        <v>0</v>
      </c>
      <c r="V187" s="58"/>
      <c r="W187" s="58"/>
      <c r="X187" s="58"/>
      <c r="Y187" s="59">
        <f t="shared" ref="Y187" si="332">SUM(Y192,Y197,Y202)</f>
        <v>0</v>
      </c>
      <c r="Z187" s="58"/>
      <c r="AA187" s="58"/>
      <c r="AB187" s="59">
        <f t="shared" ref="AB187:AF187" si="333">SUM(AB192,AB197,AB202,AB207,AB212,AB217,AB222,AB227,AB232,AB237)</f>
        <v>0</v>
      </c>
      <c r="AC187" s="59">
        <f t="shared" si="333"/>
        <v>0</v>
      </c>
      <c r="AD187" s="59">
        <f t="shared" si="333"/>
        <v>0</v>
      </c>
      <c r="AE187" s="59">
        <f t="shared" si="333"/>
        <v>0</v>
      </c>
      <c r="AF187" s="59">
        <f t="shared" si="333"/>
        <v>0</v>
      </c>
      <c r="AG187" s="58"/>
      <c r="AH187" s="58"/>
      <c r="AI187" s="58"/>
      <c r="AJ187" s="59">
        <f t="shared" ref="AJ187:AN187" si="334">SUM(AJ192,AJ197,AJ202,AJ207,AJ212,AJ217,AJ222,AJ227,AJ232,AJ237)</f>
        <v>0</v>
      </c>
      <c r="AK187" s="59">
        <f t="shared" si="334"/>
        <v>0</v>
      </c>
      <c r="AL187" s="59">
        <f t="shared" si="334"/>
        <v>0</v>
      </c>
      <c r="AM187" s="59" t="e">
        <f t="shared" si="334"/>
        <v>#REF!</v>
      </c>
      <c r="AN187" s="59" t="e">
        <f t="shared" si="334"/>
        <v>#REF!</v>
      </c>
      <c r="AO187" s="60"/>
      <c r="AP187" s="40"/>
      <c r="AQ187" s="59">
        <f t="shared" ref="AQ187:BA187" si="335">SUM(AQ192,AQ197,AQ202)</f>
        <v>0</v>
      </c>
      <c r="AR187" s="59">
        <f t="shared" si="335"/>
        <v>0</v>
      </c>
      <c r="AS187" s="59" t="e">
        <f t="shared" si="335"/>
        <v>#REF!</v>
      </c>
      <c r="AT187" s="59" t="e">
        <f t="shared" si="335"/>
        <v>#REF!</v>
      </c>
      <c r="AU187" s="59">
        <f t="shared" si="335"/>
        <v>0</v>
      </c>
      <c r="AV187" s="59">
        <f t="shared" si="335"/>
        <v>0</v>
      </c>
      <c r="AW187" s="59">
        <f t="shared" si="335"/>
        <v>0</v>
      </c>
      <c r="AX187" s="59">
        <f t="shared" si="335"/>
        <v>0</v>
      </c>
      <c r="AY187" s="59">
        <f t="shared" si="335"/>
        <v>0</v>
      </c>
      <c r="AZ187" s="59">
        <f t="shared" si="335"/>
        <v>0</v>
      </c>
      <c r="BA187" s="68" t="e">
        <f t="shared" si="335"/>
        <v>#REF!</v>
      </c>
    </row>
    <row r="188" spans="2:53" outlineLevel="2">
      <c r="B188" s="41"/>
      <c r="C188" s="38"/>
      <c r="D188" s="85"/>
      <c r="E188" s="85"/>
      <c r="F188" s="87"/>
      <c r="G188" s="82"/>
      <c r="H188" s="15" t="s">
        <v>49</v>
      </c>
      <c r="I188" s="16"/>
      <c r="J188" s="17"/>
      <c r="K188" s="17"/>
      <c r="L188" s="18" t="str">
        <f>IF(I188&lt;&gt;0,((VLOOKUP(I188,'1. Standard_Cost'!$B$4:$D$9,2)+VLOOKUP(I188,'1. Standard_Cost'!$B$4:$D$9,3))*J188*K188),"0")</f>
        <v>0</v>
      </c>
      <c r="M188" s="18">
        <f t="shared" ref="M188:M191" si="336">L188*0.167</f>
        <v>0</v>
      </c>
      <c r="N188" s="19"/>
      <c r="O188" s="19"/>
      <c r="P188" s="19"/>
      <c r="Q188" s="19"/>
      <c r="R188" s="20">
        <f>+N188*P188*'1. Standard_Cost'!$B$13</f>
        <v>0</v>
      </c>
      <c r="S188" s="20">
        <f>+N188*O188*P188*'1. Standard_Cost'!$C$13</f>
        <v>0</v>
      </c>
      <c r="T188" s="20">
        <f>+N188*P188*Q188*'1. Standard_Cost'!$D$13</f>
        <v>0</v>
      </c>
      <c r="U188" s="20">
        <f>+N188*O188*'1. Standard_Cost'!$E$13</f>
        <v>0</v>
      </c>
      <c r="V188" s="19"/>
      <c r="W188" s="19"/>
      <c r="X188" s="19"/>
      <c r="Y188" s="20">
        <f>+V188*((X188*'1. Standard_Cost'!$B$17)+(W188*X188*'1. Standard_Cost'!$C$17))</f>
        <v>0</v>
      </c>
      <c r="Z188" s="19"/>
      <c r="AA188" s="19"/>
      <c r="AB188" s="20">
        <f>+Z188*'1. Standard_Cost'!$B$21+AA188*'1. Standard_Cost'!$C$21</f>
        <v>0</v>
      </c>
      <c r="AC188" s="21"/>
      <c r="AD188" s="22"/>
      <c r="AE188" s="20">
        <f>SUM(AD188,AC188,AB188,Y188,U188,T188,S188,R188)*'1. Standard_Cost'!B239</f>
        <v>0</v>
      </c>
      <c r="AF188" s="20">
        <f>SUM(AD188,AE188)</f>
        <v>0</v>
      </c>
      <c r="AG188" s="19"/>
      <c r="AH188" s="19"/>
      <c r="AI188" s="19"/>
      <c r="AJ188" s="23"/>
      <c r="AK188" s="23"/>
      <c r="AL188" s="23"/>
      <c r="AM188" s="20" t="e">
        <f>AG188*'1. Standard_Cost'!B235+'Incremental_Cost Year 1'!#REF!*'1. Standard_Cost'!C235+'Incremental_Cost Year 1'!#REF!*'1. Standard_Cost'!D235+'Incremental_Cost Year 1'!#REF!+'Incremental_Cost Year 1'!#REF!+AK188</f>
        <v>#REF!</v>
      </c>
      <c r="AN188" s="20" t="e">
        <f>AM188*'1. Standard_Cost'!C239</f>
        <v>#REF!</v>
      </c>
      <c r="AO188" s="23"/>
      <c r="AQ188" s="20">
        <f t="shared" ref="AQ188:AQ191" si="337">L188+M188</f>
        <v>0</v>
      </c>
      <c r="AR188" s="20">
        <f t="shared" ref="AR188:AR191" si="338">AF188</f>
        <v>0</v>
      </c>
      <c r="AS188" s="20" t="e">
        <f t="shared" ref="AS188:AS191" si="339">AM188+AN188</f>
        <v>#REF!</v>
      </c>
      <c r="AT188" s="20" t="e">
        <f>SUM(AQ188,AR188,AS188)</f>
        <v>#REF!</v>
      </c>
      <c r="AU188" s="24"/>
      <c r="AV188" s="24"/>
      <c r="AW188" s="24"/>
      <c r="AX188" s="24"/>
      <c r="AY188" s="24"/>
      <c r="AZ188" s="24"/>
      <c r="BA188" s="25" t="e">
        <f t="shared" ref="BA188:BA191" si="340">SUM(AU188:AZ188)-AT188</f>
        <v>#REF!</v>
      </c>
    </row>
    <row r="189" spans="2:53" outlineLevel="2">
      <c r="B189" s="41"/>
      <c r="C189" s="38"/>
      <c r="D189" s="84"/>
      <c r="E189" s="84"/>
      <c r="F189" s="84"/>
      <c r="G189" s="83"/>
      <c r="H189" s="15" t="s">
        <v>50</v>
      </c>
      <c r="I189" s="16"/>
      <c r="J189" s="17"/>
      <c r="K189" s="17"/>
      <c r="L189" s="18" t="str">
        <f>IF(I189&lt;&gt;0,((VLOOKUP(I189,'1. Standard_Cost'!$B$4:$D$9,2)+VLOOKUP(I189,'1. Standard_Cost'!$B$4:$D$9,3))*J189*K189),"0")</f>
        <v>0</v>
      </c>
      <c r="M189" s="18">
        <f t="shared" si="336"/>
        <v>0</v>
      </c>
      <c r="N189" s="19"/>
      <c r="O189" s="19"/>
      <c r="P189" s="19"/>
      <c r="Q189" s="19"/>
      <c r="R189" s="20">
        <f>+N189*P189*'1. Standard_Cost'!$B$13</f>
        <v>0</v>
      </c>
      <c r="S189" s="20">
        <f>+N189*O189*P189*'1. Standard_Cost'!$C$13</f>
        <v>0</v>
      </c>
      <c r="T189" s="20">
        <f>+N189*P189*Q189*'1. Standard_Cost'!$D$13</f>
        <v>0</v>
      </c>
      <c r="U189" s="20">
        <f>+N189*O189*'1. Standard_Cost'!$E$13</f>
        <v>0</v>
      </c>
      <c r="V189" s="19"/>
      <c r="W189" s="19"/>
      <c r="X189" s="19"/>
      <c r="Y189" s="20">
        <f>+V189*((X189*'1. Standard_Cost'!$B$17)+(W189*X189*'1. Standard_Cost'!$C$17))</f>
        <v>0</v>
      </c>
      <c r="Z189" s="19"/>
      <c r="AA189" s="19"/>
      <c r="AB189" s="20">
        <f>+Z189*'1. Standard_Cost'!$B$21+AA189*'1. Standard_Cost'!$C$21</f>
        <v>0</v>
      </c>
      <c r="AC189" s="21"/>
      <c r="AD189" s="22"/>
      <c r="AE189" s="20">
        <f>SUM(AD189,AC189,AB189,Y189,U189,T189,S189,R189)*'1. Standard_Cost'!B239</f>
        <v>0</v>
      </c>
      <c r="AF189" s="20">
        <f t="shared" ref="AF189:AF191" si="341">SUM(AD189,AE189)</f>
        <v>0</v>
      </c>
      <c r="AG189" s="19"/>
      <c r="AH189" s="19"/>
      <c r="AI189" s="19"/>
      <c r="AJ189" s="23"/>
      <c r="AK189" s="23"/>
      <c r="AL189" s="23"/>
      <c r="AM189" s="20" t="e">
        <f>AG189*'1. Standard_Cost'!B235+'Incremental_Cost Year 1'!#REF!*'1. Standard_Cost'!C235+'Incremental_Cost Year 1'!#REF!*'1. Standard_Cost'!D235+'Incremental_Cost Year 1'!#REF!+'Incremental_Cost Year 1'!#REF!+AK189</f>
        <v>#REF!</v>
      </c>
      <c r="AN189" s="20" t="e">
        <f>AM189*'1. Standard_Cost'!C239</f>
        <v>#REF!</v>
      </c>
      <c r="AO189" s="23"/>
      <c r="AQ189" s="20">
        <f t="shared" si="337"/>
        <v>0</v>
      </c>
      <c r="AR189" s="20">
        <f t="shared" si="338"/>
        <v>0</v>
      </c>
      <c r="AS189" s="20" t="e">
        <f t="shared" si="339"/>
        <v>#REF!</v>
      </c>
      <c r="AT189" s="20" t="e">
        <f t="shared" ref="AT189:AT191" si="342">SUM(AQ189,AR189,AS189)</f>
        <v>#REF!</v>
      </c>
      <c r="AU189" s="24"/>
      <c r="AV189" s="24"/>
      <c r="AW189" s="24"/>
      <c r="AX189" s="24"/>
      <c r="AY189" s="24"/>
      <c r="AZ189" s="24"/>
      <c r="BA189" s="25" t="e">
        <f t="shared" si="340"/>
        <v>#REF!</v>
      </c>
    </row>
    <row r="190" spans="2:53" outlineLevel="2">
      <c r="B190" s="41"/>
      <c r="C190" s="38"/>
      <c r="D190" s="84"/>
      <c r="E190" s="84"/>
      <c r="F190" s="84"/>
      <c r="G190" s="83"/>
      <c r="H190" s="15" t="s">
        <v>51</v>
      </c>
      <c r="I190" s="16"/>
      <c r="J190" s="17"/>
      <c r="K190" s="17"/>
      <c r="L190" s="18" t="str">
        <f>IF(I190&lt;&gt;0,((VLOOKUP(I190,'1. Standard_Cost'!$B$4:$D$9,2)+VLOOKUP(I190,'1. Standard_Cost'!$B$4:$D$9,3))*J190*K190),"0")</f>
        <v>0</v>
      </c>
      <c r="M190" s="18">
        <f t="shared" si="336"/>
        <v>0</v>
      </c>
      <c r="N190" s="19"/>
      <c r="O190" s="19"/>
      <c r="P190" s="19"/>
      <c r="Q190" s="19"/>
      <c r="R190" s="20">
        <f>+N190*P190*'1. Standard_Cost'!$B$13</f>
        <v>0</v>
      </c>
      <c r="S190" s="20">
        <f>+N190*O190*P190*'1. Standard_Cost'!$C$13</f>
        <v>0</v>
      </c>
      <c r="T190" s="20">
        <f>+N190*P190*Q190*'1. Standard_Cost'!$D$13</f>
        <v>0</v>
      </c>
      <c r="U190" s="20">
        <f>+N190*O190*'1. Standard_Cost'!$E$13</f>
        <v>0</v>
      </c>
      <c r="V190" s="19"/>
      <c r="W190" s="19"/>
      <c r="X190" s="19"/>
      <c r="Y190" s="20">
        <f>+V190*((X190*'1. Standard_Cost'!$B$17)+(W190*X190*'1. Standard_Cost'!$C$17))</f>
        <v>0</v>
      </c>
      <c r="Z190" s="19"/>
      <c r="AA190" s="19"/>
      <c r="AB190" s="20">
        <f>+Z190*'1. Standard_Cost'!$B$21+AA190*'1. Standard_Cost'!$C$21</f>
        <v>0</v>
      </c>
      <c r="AC190" s="21"/>
      <c r="AD190" s="22"/>
      <c r="AE190" s="20">
        <f>SUM(AD190,AC190,AB190,Y190,U190,T190,S190,R190)*'1. Standard_Cost'!B239</f>
        <v>0</v>
      </c>
      <c r="AF190" s="20">
        <f t="shared" si="341"/>
        <v>0</v>
      </c>
      <c r="AG190" s="19"/>
      <c r="AH190" s="19"/>
      <c r="AI190" s="19"/>
      <c r="AJ190" s="23"/>
      <c r="AK190" s="23"/>
      <c r="AL190" s="23"/>
      <c r="AM190" s="20" t="e">
        <f>AG190*'1. Standard_Cost'!B235+'Incremental_Cost Year 1'!#REF!*'1. Standard_Cost'!C235+'Incremental_Cost Year 1'!#REF!*'1. Standard_Cost'!D235+'Incremental_Cost Year 1'!#REF!+'Incremental_Cost Year 1'!#REF!+AK190</f>
        <v>#REF!</v>
      </c>
      <c r="AN190" s="20" t="e">
        <f>AM190*'1. Standard_Cost'!C239</f>
        <v>#REF!</v>
      </c>
      <c r="AO190" s="23"/>
      <c r="AQ190" s="20">
        <f t="shared" si="337"/>
        <v>0</v>
      </c>
      <c r="AR190" s="20">
        <f t="shared" si="338"/>
        <v>0</v>
      </c>
      <c r="AS190" s="20" t="e">
        <f t="shared" si="339"/>
        <v>#REF!</v>
      </c>
      <c r="AT190" s="20" t="e">
        <f t="shared" si="342"/>
        <v>#REF!</v>
      </c>
      <c r="AU190" s="24"/>
      <c r="AV190" s="24"/>
      <c r="AW190" s="24"/>
      <c r="AX190" s="24"/>
      <c r="AY190" s="24"/>
      <c r="AZ190" s="24"/>
      <c r="BA190" s="25" t="e">
        <f t="shared" si="340"/>
        <v>#REF!</v>
      </c>
    </row>
    <row r="191" spans="2:53" outlineLevel="2">
      <c r="B191" s="41"/>
      <c r="C191" s="38"/>
      <c r="D191" s="84"/>
      <c r="E191" s="84"/>
      <c r="F191" s="84"/>
      <c r="G191" s="83"/>
      <c r="H191" s="26" t="s">
        <v>180</v>
      </c>
      <c r="I191" s="16"/>
      <c r="J191" s="17"/>
      <c r="K191" s="17"/>
      <c r="L191" s="18" t="str">
        <f>IF(I191&lt;&gt;0,((VLOOKUP(I191,'1. Standard_Cost'!$B$4:$D$9,2)+VLOOKUP(I191,'1. Standard_Cost'!$B$4:$D$9,3))*J191*K191),"0")</f>
        <v>0</v>
      </c>
      <c r="M191" s="18">
        <f t="shared" si="336"/>
        <v>0</v>
      </c>
      <c r="N191" s="19"/>
      <c r="O191" s="19"/>
      <c r="P191" s="19"/>
      <c r="Q191" s="19"/>
      <c r="R191" s="20">
        <f>+N191*P191*'1. Standard_Cost'!$B$13</f>
        <v>0</v>
      </c>
      <c r="S191" s="20">
        <f>+N191*O191*P191*'1. Standard_Cost'!$C$13</f>
        <v>0</v>
      </c>
      <c r="T191" s="20">
        <f>+N191*P191*Q191*'1. Standard_Cost'!$D$13</f>
        <v>0</v>
      </c>
      <c r="U191" s="20">
        <f>+N191*O191*'1. Standard_Cost'!$E$13</f>
        <v>0</v>
      </c>
      <c r="V191" s="19"/>
      <c r="W191" s="19"/>
      <c r="X191" s="19"/>
      <c r="Y191" s="20">
        <f>+V191*((X191*'1. Standard_Cost'!$B$17)+(W191*X191*'1. Standard_Cost'!$C$17))</f>
        <v>0</v>
      </c>
      <c r="Z191" s="19"/>
      <c r="AA191" s="19"/>
      <c r="AB191" s="20">
        <f>+Z191*'1. Standard_Cost'!$B$21+AA191*'1. Standard_Cost'!$C$21</f>
        <v>0</v>
      </c>
      <c r="AC191" s="21"/>
      <c r="AD191" s="22"/>
      <c r="AE191" s="20">
        <f>SUM(AD191,AC191,AB191,Y191,U191,T191,S191,R191)*'1. Standard_Cost'!B239</f>
        <v>0</v>
      </c>
      <c r="AF191" s="20">
        <f t="shared" si="341"/>
        <v>0</v>
      </c>
      <c r="AG191" s="19"/>
      <c r="AH191" s="19"/>
      <c r="AI191" s="19"/>
      <c r="AJ191" s="23"/>
      <c r="AK191" s="23"/>
      <c r="AL191" s="23"/>
      <c r="AM191" s="20" t="e">
        <f>AG191*'1. Standard_Cost'!B235+'Incremental_Cost Year 1'!#REF!*'1. Standard_Cost'!C235+'Incremental_Cost Year 1'!#REF!*'1. Standard_Cost'!D235+'Incremental_Cost Year 1'!#REF!+'Incremental_Cost Year 1'!#REF!+AK191</f>
        <v>#REF!</v>
      </c>
      <c r="AN191" s="20" t="e">
        <f>AM191*'1. Standard_Cost'!C239</f>
        <v>#REF!</v>
      </c>
      <c r="AO191" s="23"/>
      <c r="AQ191" s="20">
        <f t="shared" si="337"/>
        <v>0</v>
      </c>
      <c r="AR191" s="20">
        <f t="shared" si="338"/>
        <v>0</v>
      </c>
      <c r="AS191" s="20" t="e">
        <f t="shared" si="339"/>
        <v>#REF!</v>
      </c>
      <c r="AT191" s="20" t="e">
        <f t="shared" si="342"/>
        <v>#REF!</v>
      </c>
      <c r="AU191" s="24"/>
      <c r="AV191" s="24"/>
      <c r="AW191" s="24"/>
      <c r="AX191" s="24"/>
      <c r="AY191" s="24"/>
      <c r="AZ191" s="24"/>
      <c r="BA191" s="25" t="e">
        <f t="shared" si="340"/>
        <v>#REF!</v>
      </c>
    </row>
    <row r="192" spans="2:53" ht="69" outlineLevel="1">
      <c r="B192" s="41"/>
      <c r="C192" s="38"/>
      <c r="D192" s="86" t="s">
        <v>48</v>
      </c>
      <c r="E192" s="86" t="s">
        <v>270</v>
      </c>
      <c r="F192" s="88" t="s">
        <v>153</v>
      </c>
      <c r="G192" s="89" t="s">
        <v>154</v>
      </c>
      <c r="H192" s="27" t="s">
        <v>281</v>
      </c>
      <c r="I192" s="28"/>
      <c r="J192" s="28"/>
      <c r="K192" s="28"/>
      <c r="L192" s="29">
        <f>SUM(L188:L191)</f>
        <v>0</v>
      </c>
      <c r="M192" s="29">
        <f>SUM(M188:M191)</f>
        <v>0</v>
      </c>
      <c r="N192" s="28"/>
      <c r="O192" s="28"/>
      <c r="P192" s="28"/>
      <c r="Q192" s="28"/>
      <c r="R192" s="30">
        <f>SUM(R188:R191)</f>
        <v>0</v>
      </c>
      <c r="S192" s="30">
        <f>SUM(S188:S191)</f>
        <v>0</v>
      </c>
      <c r="T192" s="30">
        <f>SUM(T188:T191)</f>
        <v>0</v>
      </c>
      <c r="U192" s="30">
        <f>SUM(U188:U191)</f>
        <v>0</v>
      </c>
      <c r="V192" s="28"/>
      <c r="W192" s="28"/>
      <c r="X192" s="28"/>
      <c r="Y192" s="29">
        <f>SUM(Y188:Y191)</f>
        <v>0</v>
      </c>
      <c r="Z192" s="28"/>
      <c r="AA192" s="28"/>
      <c r="AB192" s="29">
        <f t="shared" ref="AB192:AF192" si="343">SUM(AB188:AB191)</f>
        <v>0</v>
      </c>
      <c r="AC192" s="29">
        <f t="shared" si="343"/>
        <v>0</v>
      </c>
      <c r="AD192" s="29">
        <f t="shared" si="343"/>
        <v>0</v>
      </c>
      <c r="AE192" s="29">
        <f t="shared" si="343"/>
        <v>0</v>
      </c>
      <c r="AF192" s="29">
        <f t="shared" si="343"/>
        <v>0</v>
      </c>
      <c r="AG192" s="28"/>
      <c r="AH192" s="28"/>
      <c r="AI192" s="28"/>
      <c r="AJ192" s="30">
        <f>SUM(AJ188:AJ191)</f>
        <v>0</v>
      </c>
      <c r="AK192" s="30">
        <f>SUM(AK188:AK191)</f>
        <v>0</v>
      </c>
      <c r="AL192" s="30">
        <f>SUM(AL188:AL191)</f>
        <v>0</v>
      </c>
      <c r="AM192" s="29" t="e">
        <f>SUM(AM188:AM191)</f>
        <v>#REF!</v>
      </c>
      <c r="AN192" s="29" t="e">
        <f>SUM(AN188:AN191)</f>
        <v>#REF!</v>
      </c>
      <c r="AO192" s="31"/>
      <c r="AP192" s="32"/>
      <c r="AQ192" s="78">
        <f t="shared" ref="AQ192:BA192" si="344">SUM(AQ188:AQ191)</f>
        <v>0</v>
      </c>
      <c r="AR192" s="78">
        <f t="shared" si="344"/>
        <v>0</v>
      </c>
      <c r="AS192" s="78" t="e">
        <f t="shared" si="344"/>
        <v>#REF!</v>
      </c>
      <c r="AT192" s="78" t="e">
        <f t="shared" si="344"/>
        <v>#REF!</v>
      </c>
      <c r="AU192" s="78">
        <f t="shared" si="344"/>
        <v>0</v>
      </c>
      <c r="AV192" s="78">
        <f t="shared" si="344"/>
        <v>0</v>
      </c>
      <c r="AW192" s="78">
        <f t="shared" si="344"/>
        <v>0</v>
      </c>
      <c r="AX192" s="78">
        <f t="shared" si="344"/>
        <v>0</v>
      </c>
      <c r="AY192" s="78">
        <f t="shared" si="344"/>
        <v>0</v>
      </c>
      <c r="AZ192" s="78">
        <f t="shared" si="344"/>
        <v>0</v>
      </c>
      <c r="BA192" s="78" t="e">
        <f t="shared" si="344"/>
        <v>#REF!</v>
      </c>
    </row>
    <row r="193" spans="2:53" outlineLevel="2">
      <c r="B193" s="41"/>
      <c r="C193" s="38"/>
      <c r="D193" s="85"/>
      <c r="E193" s="85"/>
      <c r="F193" s="87"/>
      <c r="G193" s="82"/>
      <c r="H193" s="15" t="s">
        <v>49</v>
      </c>
      <c r="I193" s="16"/>
      <c r="J193" s="17"/>
      <c r="K193" s="17"/>
      <c r="L193" s="18" t="str">
        <f>IF(I193&lt;&gt;0,((VLOOKUP(I193,'1. Standard_Cost'!$B$4:$D$9,2)+VLOOKUP(I193,'1. Standard_Cost'!$B$4:$D$9,3))*J193*K193),"0")</f>
        <v>0</v>
      </c>
      <c r="M193" s="18">
        <f t="shared" ref="M193:M196" si="345">L193*0.167</f>
        <v>0</v>
      </c>
      <c r="N193" s="19"/>
      <c r="O193" s="19"/>
      <c r="P193" s="19"/>
      <c r="Q193" s="19"/>
      <c r="R193" s="20">
        <f>+N193*P193*'1. Standard_Cost'!$B$13</f>
        <v>0</v>
      </c>
      <c r="S193" s="20">
        <f>+N193*O193*P193*'1. Standard_Cost'!$C$13</f>
        <v>0</v>
      </c>
      <c r="T193" s="20">
        <f>+N193*P193*Q193*'1. Standard_Cost'!$D$13</f>
        <v>0</v>
      </c>
      <c r="U193" s="20">
        <f>+N193*O193*'1. Standard_Cost'!$E$13</f>
        <v>0</v>
      </c>
      <c r="V193" s="19"/>
      <c r="W193" s="19"/>
      <c r="X193" s="19"/>
      <c r="Y193" s="20">
        <f>+V193*((X193*'1. Standard_Cost'!$B$17)+(W193*X193*'1. Standard_Cost'!$C$17))</f>
        <v>0</v>
      </c>
      <c r="Z193" s="19"/>
      <c r="AA193" s="19"/>
      <c r="AB193" s="20">
        <f>+Z193*'1. Standard_Cost'!$B$21+AA193*'1. Standard_Cost'!$C$21</f>
        <v>0</v>
      </c>
      <c r="AC193" s="21"/>
      <c r="AD193" s="22"/>
      <c r="AE193" s="20">
        <f>SUM(AD193,AC193,AB193,Y193,U193,T193,S193,R193)*'1. Standard_Cost'!B239</f>
        <v>0</v>
      </c>
      <c r="AF193" s="20">
        <f>SUM(AD193,AE193)</f>
        <v>0</v>
      </c>
      <c r="AG193" s="19"/>
      <c r="AH193" s="19"/>
      <c r="AI193" s="19"/>
      <c r="AJ193" s="23"/>
      <c r="AK193" s="23"/>
      <c r="AL193" s="23"/>
      <c r="AM193" s="20" t="e">
        <f>AG193*'1. Standard_Cost'!B235+'Incremental_Cost Year 1'!#REF!*'1. Standard_Cost'!C235+'Incremental_Cost Year 1'!#REF!*'1. Standard_Cost'!D235+'Incremental_Cost Year 1'!#REF!+'Incremental_Cost Year 1'!#REF!+AK193</f>
        <v>#REF!</v>
      </c>
      <c r="AN193" s="20" t="e">
        <f>AM193*'1. Standard_Cost'!C239</f>
        <v>#REF!</v>
      </c>
      <c r="AO193" s="23"/>
      <c r="AQ193" s="20">
        <f t="shared" ref="AQ193:AQ196" si="346">L193+M193</f>
        <v>0</v>
      </c>
      <c r="AR193" s="20">
        <f t="shared" ref="AR193:AR196" si="347">AF193</f>
        <v>0</v>
      </c>
      <c r="AS193" s="20" t="e">
        <f t="shared" ref="AS193:AS196" si="348">AM193+AN193</f>
        <v>#REF!</v>
      </c>
      <c r="AT193" s="20" t="e">
        <f>SUM(AQ193,AR193,AS193)</f>
        <v>#REF!</v>
      </c>
      <c r="AU193" s="24"/>
      <c r="AV193" s="24"/>
      <c r="AW193" s="24"/>
      <c r="AX193" s="24"/>
      <c r="AY193" s="24"/>
      <c r="AZ193" s="24"/>
      <c r="BA193" s="25" t="e">
        <f t="shared" ref="BA193:BA196" si="349">SUM(AU193:AZ193)-AT193</f>
        <v>#REF!</v>
      </c>
    </row>
    <row r="194" spans="2:53" outlineLevel="2">
      <c r="B194" s="41"/>
      <c r="C194" s="38"/>
      <c r="D194" s="84"/>
      <c r="E194" s="84"/>
      <c r="F194" s="84"/>
      <c r="G194" s="83"/>
      <c r="H194" s="15" t="s">
        <v>50</v>
      </c>
      <c r="I194" s="16"/>
      <c r="J194" s="17"/>
      <c r="K194" s="17"/>
      <c r="L194" s="18" t="str">
        <f>IF(I194&lt;&gt;0,((VLOOKUP(I194,'1. Standard_Cost'!$B$4:$D$9,2)+VLOOKUP(I194,'1. Standard_Cost'!$B$4:$D$9,3))*J194*K194),"0")</f>
        <v>0</v>
      </c>
      <c r="M194" s="18">
        <f t="shared" si="345"/>
        <v>0</v>
      </c>
      <c r="N194" s="19"/>
      <c r="O194" s="19"/>
      <c r="P194" s="19"/>
      <c r="Q194" s="19"/>
      <c r="R194" s="20">
        <f>+N194*P194*'1. Standard_Cost'!$B$13</f>
        <v>0</v>
      </c>
      <c r="S194" s="20">
        <f>+N194*O194*P194*'1. Standard_Cost'!$C$13</f>
        <v>0</v>
      </c>
      <c r="T194" s="20">
        <f>+N194*P194*Q194*'1. Standard_Cost'!$D$13</f>
        <v>0</v>
      </c>
      <c r="U194" s="20">
        <f>+N194*O194*'1. Standard_Cost'!$E$13</f>
        <v>0</v>
      </c>
      <c r="V194" s="19"/>
      <c r="W194" s="19"/>
      <c r="X194" s="19"/>
      <c r="Y194" s="20">
        <f>+V194*((X194*'1. Standard_Cost'!$B$17)+(W194*X194*'1. Standard_Cost'!$C$17))</f>
        <v>0</v>
      </c>
      <c r="Z194" s="19"/>
      <c r="AA194" s="19"/>
      <c r="AB194" s="20">
        <f>+Z194*'1. Standard_Cost'!$B$21+AA194*'1. Standard_Cost'!$C$21</f>
        <v>0</v>
      </c>
      <c r="AC194" s="21"/>
      <c r="AD194" s="22"/>
      <c r="AE194" s="20">
        <f>SUM(AD194,AC194,AB194,Y194,U194,T194,S194,R194)*'1. Standard_Cost'!B239</f>
        <v>0</v>
      </c>
      <c r="AF194" s="20">
        <f t="shared" ref="AF194:AF196" si="350">SUM(AD194,AE194)</f>
        <v>0</v>
      </c>
      <c r="AG194" s="19"/>
      <c r="AH194" s="19"/>
      <c r="AI194" s="19"/>
      <c r="AJ194" s="23"/>
      <c r="AK194" s="23"/>
      <c r="AL194" s="23"/>
      <c r="AM194" s="20" t="e">
        <f>AG194*'1. Standard_Cost'!B235+'Incremental_Cost Year 1'!#REF!*'1. Standard_Cost'!C235+'Incremental_Cost Year 1'!#REF!*'1. Standard_Cost'!D235+'Incremental_Cost Year 1'!#REF!+'Incremental_Cost Year 1'!#REF!+AK194</f>
        <v>#REF!</v>
      </c>
      <c r="AN194" s="20" t="e">
        <f>AM194*'1. Standard_Cost'!C239</f>
        <v>#REF!</v>
      </c>
      <c r="AO194" s="23"/>
      <c r="AQ194" s="20">
        <f t="shared" si="346"/>
        <v>0</v>
      </c>
      <c r="AR194" s="20">
        <f t="shared" si="347"/>
        <v>0</v>
      </c>
      <c r="AS194" s="20" t="e">
        <f t="shared" si="348"/>
        <v>#REF!</v>
      </c>
      <c r="AT194" s="20" t="e">
        <f t="shared" ref="AT194:AT196" si="351">SUM(AQ194,AR194,AS194)</f>
        <v>#REF!</v>
      </c>
      <c r="AU194" s="24"/>
      <c r="AV194" s="24">
        <v>0</v>
      </c>
      <c r="AW194" s="24"/>
      <c r="AX194" s="24"/>
      <c r="AY194" s="24"/>
      <c r="AZ194" s="24"/>
      <c r="BA194" s="25" t="e">
        <f t="shared" si="349"/>
        <v>#REF!</v>
      </c>
    </row>
    <row r="195" spans="2:53" outlineLevel="2">
      <c r="B195" s="41"/>
      <c r="C195" s="240"/>
      <c r="D195" s="84"/>
      <c r="E195" s="84"/>
      <c r="F195" s="84"/>
      <c r="G195" s="83"/>
      <c r="H195" s="15" t="s">
        <v>51</v>
      </c>
      <c r="I195" s="16"/>
      <c r="J195" s="17"/>
      <c r="K195" s="17"/>
      <c r="L195" s="18" t="str">
        <f>IF(I195&lt;&gt;0,((VLOOKUP(I195,'1. Standard_Cost'!$B$4:$D$9,2)+VLOOKUP(I195,'1. Standard_Cost'!$B$4:$D$9,3))*J195*K195),"0")</f>
        <v>0</v>
      </c>
      <c r="M195" s="18">
        <f t="shared" si="345"/>
        <v>0</v>
      </c>
      <c r="N195" s="19"/>
      <c r="O195" s="19"/>
      <c r="P195" s="19"/>
      <c r="Q195" s="19"/>
      <c r="R195" s="20">
        <f>+N195*P195*'1. Standard_Cost'!$B$13</f>
        <v>0</v>
      </c>
      <c r="S195" s="20">
        <f>+N195*O195*P195*'1. Standard_Cost'!$C$13</f>
        <v>0</v>
      </c>
      <c r="T195" s="20">
        <f>+N195*P195*Q195*'1. Standard_Cost'!$D$13</f>
        <v>0</v>
      </c>
      <c r="U195" s="20">
        <f>+N195*O195*'1. Standard_Cost'!$E$13</f>
        <v>0</v>
      </c>
      <c r="V195" s="19"/>
      <c r="W195" s="19"/>
      <c r="X195" s="19"/>
      <c r="Y195" s="20">
        <f>+V195*((X195*'1. Standard_Cost'!$B$17)+(W195*X195*'1. Standard_Cost'!$C$17))</f>
        <v>0</v>
      </c>
      <c r="Z195" s="19"/>
      <c r="AA195" s="19"/>
      <c r="AB195" s="20">
        <f>+Z195*'1. Standard_Cost'!$B$21+AA195*'1. Standard_Cost'!$C$21</f>
        <v>0</v>
      </c>
      <c r="AC195" s="21"/>
      <c r="AD195" s="22"/>
      <c r="AE195" s="20">
        <f>SUM(AD195,AC195,AB195,Y195,U195,T195,S195,R195)*'1. Standard_Cost'!B239</f>
        <v>0</v>
      </c>
      <c r="AF195" s="20">
        <f t="shared" si="350"/>
        <v>0</v>
      </c>
      <c r="AG195" s="19"/>
      <c r="AH195" s="19"/>
      <c r="AI195" s="19"/>
      <c r="AJ195" s="23"/>
      <c r="AK195" s="23"/>
      <c r="AL195" s="23"/>
      <c r="AM195" s="20" t="e">
        <f>AG195*'1. Standard_Cost'!B235+'Incremental_Cost Year 1'!#REF!*'1. Standard_Cost'!C235+'Incremental_Cost Year 1'!#REF!*'1. Standard_Cost'!D235+'Incremental_Cost Year 1'!#REF!+'Incremental_Cost Year 1'!#REF!+AK195</f>
        <v>#REF!</v>
      </c>
      <c r="AN195" s="20" t="e">
        <f>AM195*'1. Standard_Cost'!C239</f>
        <v>#REF!</v>
      </c>
      <c r="AO195" s="23"/>
      <c r="AQ195" s="20">
        <f t="shared" si="346"/>
        <v>0</v>
      </c>
      <c r="AR195" s="20">
        <f t="shared" si="347"/>
        <v>0</v>
      </c>
      <c r="AS195" s="20" t="e">
        <f t="shared" si="348"/>
        <v>#REF!</v>
      </c>
      <c r="AT195" s="20" t="e">
        <f t="shared" si="351"/>
        <v>#REF!</v>
      </c>
      <c r="AU195" s="24"/>
      <c r="AV195" s="24"/>
      <c r="AW195" s="24"/>
      <c r="AX195" s="24"/>
      <c r="AY195" s="24"/>
      <c r="AZ195" s="24"/>
      <c r="BA195" s="25" t="e">
        <f t="shared" si="349"/>
        <v>#REF!</v>
      </c>
    </row>
    <row r="196" spans="2:53" outlineLevel="2">
      <c r="B196" s="41"/>
      <c r="C196" s="240"/>
      <c r="D196" s="84"/>
      <c r="E196" s="84"/>
      <c r="F196" s="84"/>
      <c r="G196" s="83"/>
      <c r="H196" s="26" t="s">
        <v>180</v>
      </c>
      <c r="I196" s="16"/>
      <c r="J196" s="17"/>
      <c r="K196" s="17"/>
      <c r="L196" s="18" t="str">
        <f>IF(I196&lt;&gt;0,((VLOOKUP(I196,'1. Standard_Cost'!$B$4:$D$9,2)+VLOOKUP(I196,'1. Standard_Cost'!$B$4:$D$9,3))*J196*K196),"0")</f>
        <v>0</v>
      </c>
      <c r="M196" s="18">
        <f t="shared" si="345"/>
        <v>0</v>
      </c>
      <c r="N196" s="19"/>
      <c r="O196" s="19"/>
      <c r="P196" s="19"/>
      <c r="Q196" s="19"/>
      <c r="R196" s="20">
        <f>+N196*P196*'1. Standard_Cost'!$B$13</f>
        <v>0</v>
      </c>
      <c r="S196" s="20">
        <f>+N196*O196*P196*'1. Standard_Cost'!$C$13</f>
        <v>0</v>
      </c>
      <c r="T196" s="20">
        <f>+N196*P196*Q196*'1. Standard_Cost'!$D$13</f>
        <v>0</v>
      </c>
      <c r="U196" s="20">
        <f>+N196*O196*'1. Standard_Cost'!$E$13</f>
        <v>0</v>
      </c>
      <c r="V196" s="19"/>
      <c r="W196" s="19"/>
      <c r="X196" s="19"/>
      <c r="Y196" s="20">
        <f>+V196*((X196*'1. Standard_Cost'!$B$17)+(W196*X196*'1. Standard_Cost'!$C$17))</f>
        <v>0</v>
      </c>
      <c r="Z196" s="19"/>
      <c r="AA196" s="19"/>
      <c r="AB196" s="20">
        <f>+Z196*'1. Standard_Cost'!$B$21+AA196*'1. Standard_Cost'!$C$21</f>
        <v>0</v>
      </c>
      <c r="AC196" s="21"/>
      <c r="AD196" s="22"/>
      <c r="AE196" s="20">
        <f>SUM(AD196,AC196,AB196,Y196,U196,T196,S196,R196)*'1. Standard_Cost'!B239</f>
        <v>0</v>
      </c>
      <c r="AF196" s="20">
        <f t="shared" si="350"/>
        <v>0</v>
      </c>
      <c r="AG196" s="19"/>
      <c r="AH196" s="19"/>
      <c r="AI196" s="19"/>
      <c r="AJ196" s="23"/>
      <c r="AK196" s="23"/>
      <c r="AL196" s="23"/>
      <c r="AM196" s="20" t="e">
        <f>AG196*'1. Standard_Cost'!B235+'Incremental_Cost Year 1'!#REF!*'1. Standard_Cost'!C235+'Incremental_Cost Year 1'!#REF!*'1. Standard_Cost'!D235+'Incremental_Cost Year 1'!#REF!+'Incremental_Cost Year 1'!#REF!+AK196</f>
        <v>#REF!</v>
      </c>
      <c r="AN196" s="20" t="e">
        <f>AM196*'1. Standard_Cost'!C239</f>
        <v>#REF!</v>
      </c>
      <c r="AO196" s="23"/>
      <c r="AQ196" s="20">
        <f t="shared" si="346"/>
        <v>0</v>
      </c>
      <c r="AR196" s="20">
        <f t="shared" si="347"/>
        <v>0</v>
      </c>
      <c r="AS196" s="20" t="e">
        <f t="shared" si="348"/>
        <v>#REF!</v>
      </c>
      <c r="AT196" s="20" t="e">
        <f t="shared" si="351"/>
        <v>#REF!</v>
      </c>
      <c r="AU196" s="24"/>
      <c r="AV196" s="24"/>
      <c r="AW196" s="24"/>
      <c r="AX196" s="24"/>
      <c r="AY196" s="24"/>
      <c r="AZ196" s="24"/>
      <c r="BA196" s="25" t="e">
        <f t="shared" si="349"/>
        <v>#REF!</v>
      </c>
    </row>
    <row r="197" spans="2:53" ht="69" outlineLevel="1">
      <c r="B197" s="41"/>
      <c r="C197" s="240"/>
      <c r="D197" s="86" t="s">
        <v>48</v>
      </c>
      <c r="E197" s="86" t="s">
        <v>271</v>
      </c>
      <c r="F197" s="88" t="s">
        <v>153</v>
      </c>
      <c r="G197" s="89" t="s">
        <v>154</v>
      </c>
      <c r="H197" s="27" t="s">
        <v>282</v>
      </c>
      <c r="I197" s="28"/>
      <c r="J197" s="28"/>
      <c r="K197" s="28"/>
      <c r="L197" s="29">
        <f>SUM(L193:L196)</f>
        <v>0</v>
      </c>
      <c r="M197" s="29">
        <f>SUM(M193:M196)</f>
        <v>0</v>
      </c>
      <c r="N197" s="28"/>
      <c r="O197" s="28"/>
      <c r="P197" s="28"/>
      <c r="Q197" s="28"/>
      <c r="R197" s="30">
        <f>SUM(R193:R196)</f>
        <v>0</v>
      </c>
      <c r="S197" s="30">
        <f>SUM(S193:S196)</f>
        <v>0</v>
      </c>
      <c r="T197" s="30">
        <f>SUM(T193:T196)</f>
        <v>0</v>
      </c>
      <c r="U197" s="30">
        <f>SUM(U193:U196)</f>
        <v>0</v>
      </c>
      <c r="V197" s="28"/>
      <c r="W197" s="28"/>
      <c r="X197" s="28"/>
      <c r="Y197" s="29">
        <f>SUM(Y193:Y196)</f>
        <v>0</v>
      </c>
      <c r="Z197" s="28"/>
      <c r="AA197" s="28"/>
      <c r="AB197" s="29">
        <f t="shared" ref="AB197:AF197" si="352">SUM(AB193:AB196)</f>
        <v>0</v>
      </c>
      <c r="AC197" s="29">
        <f t="shared" si="352"/>
        <v>0</v>
      </c>
      <c r="AD197" s="29">
        <f t="shared" si="352"/>
        <v>0</v>
      </c>
      <c r="AE197" s="29">
        <f t="shared" si="352"/>
        <v>0</v>
      </c>
      <c r="AF197" s="29">
        <f t="shared" si="352"/>
        <v>0</v>
      </c>
      <c r="AG197" s="28"/>
      <c r="AH197" s="28"/>
      <c r="AI197" s="28"/>
      <c r="AJ197" s="30">
        <f>SUM(AJ193:AJ196)</f>
        <v>0</v>
      </c>
      <c r="AK197" s="30">
        <f>SUM(AK193:AK196)</f>
        <v>0</v>
      </c>
      <c r="AL197" s="30">
        <f>SUM(AL193:AL196)</f>
        <v>0</v>
      </c>
      <c r="AM197" s="29" t="e">
        <f>SUM(AM193:AM196)</f>
        <v>#REF!</v>
      </c>
      <c r="AN197" s="29" t="e">
        <f>SUM(AN193:AN196)</f>
        <v>#REF!</v>
      </c>
      <c r="AO197" s="31"/>
      <c r="AP197" s="32"/>
      <c r="AQ197" s="78">
        <f t="shared" ref="AQ197:BA197" si="353">SUM(AQ193:AQ196)</f>
        <v>0</v>
      </c>
      <c r="AR197" s="78">
        <f t="shared" si="353"/>
        <v>0</v>
      </c>
      <c r="AS197" s="78" t="e">
        <f t="shared" si="353"/>
        <v>#REF!</v>
      </c>
      <c r="AT197" s="78" t="e">
        <f t="shared" si="353"/>
        <v>#REF!</v>
      </c>
      <c r="AU197" s="78">
        <f t="shared" si="353"/>
        <v>0</v>
      </c>
      <c r="AV197" s="78">
        <f t="shared" si="353"/>
        <v>0</v>
      </c>
      <c r="AW197" s="78">
        <f t="shared" si="353"/>
        <v>0</v>
      </c>
      <c r="AX197" s="78">
        <f t="shared" si="353"/>
        <v>0</v>
      </c>
      <c r="AY197" s="78">
        <f t="shared" si="353"/>
        <v>0</v>
      </c>
      <c r="AZ197" s="78">
        <f t="shared" si="353"/>
        <v>0</v>
      </c>
      <c r="BA197" s="78" t="e">
        <f t="shared" si="353"/>
        <v>#REF!</v>
      </c>
    </row>
    <row r="198" spans="2:53" outlineLevel="2">
      <c r="B198" s="41"/>
      <c r="C198" s="240"/>
      <c r="D198" s="85"/>
      <c r="E198" s="85"/>
      <c r="F198" s="87"/>
      <c r="G198" s="82"/>
      <c r="H198" s="15" t="s">
        <v>49</v>
      </c>
      <c r="I198" s="16"/>
      <c r="J198" s="17"/>
      <c r="K198" s="17"/>
      <c r="L198" s="18" t="str">
        <f>IF(I198&lt;&gt;0,((VLOOKUP(I198,'1. Standard_Cost'!$B$4:$D$9,2)+VLOOKUP(I198,'1. Standard_Cost'!$B$4:$D$9,3))*J198*K198),"0")</f>
        <v>0</v>
      </c>
      <c r="M198" s="18">
        <f t="shared" ref="M198:M201" si="354">L198*0.167</f>
        <v>0</v>
      </c>
      <c r="N198" s="19"/>
      <c r="O198" s="19"/>
      <c r="P198" s="19"/>
      <c r="Q198" s="19"/>
      <c r="R198" s="20">
        <f>+N198*P198*'1. Standard_Cost'!$B$13</f>
        <v>0</v>
      </c>
      <c r="S198" s="20">
        <f>+N198*O198*P198*'1. Standard_Cost'!$C$13</f>
        <v>0</v>
      </c>
      <c r="T198" s="20">
        <f>+N198*P198*Q198*'1. Standard_Cost'!$D$13</f>
        <v>0</v>
      </c>
      <c r="U198" s="20">
        <f>+N198*O198*'1. Standard_Cost'!$E$13</f>
        <v>0</v>
      </c>
      <c r="V198" s="19"/>
      <c r="W198" s="19"/>
      <c r="X198" s="19"/>
      <c r="Y198" s="20">
        <f>+V198*((X198*'1. Standard_Cost'!$B$17)+(W198*X198*'1. Standard_Cost'!$C$17))</f>
        <v>0</v>
      </c>
      <c r="Z198" s="19"/>
      <c r="AA198" s="19"/>
      <c r="AB198" s="20">
        <f>+Z198*'1. Standard_Cost'!$B$21+AA198*'1. Standard_Cost'!$C$21</f>
        <v>0</v>
      </c>
      <c r="AC198" s="21"/>
      <c r="AD198" s="22"/>
      <c r="AE198" s="20">
        <f>SUM(AD198,AC198,AB198,Y198,U198,T198,S198,R198)*'1. Standard_Cost'!B239</f>
        <v>0</v>
      </c>
      <c r="AF198" s="20">
        <f>SUM(AD198,AE198)</f>
        <v>0</v>
      </c>
      <c r="AG198" s="19"/>
      <c r="AH198" s="19"/>
      <c r="AI198" s="19"/>
      <c r="AJ198" s="23"/>
      <c r="AK198" s="23"/>
      <c r="AL198" s="23"/>
      <c r="AM198" s="20" t="e">
        <f>AG198*'1. Standard_Cost'!B235+'Incremental_Cost Year 1'!#REF!*'1. Standard_Cost'!C235+'Incremental_Cost Year 1'!#REF!*'1. Standard_Cost'!D235+'Incremental_Cost Year 1'!#REF!+'Incremental_Cost Year 1'!#REF!+AK198</f>
        <v>#REF!</v>
      </c>
      <c r="AN198" s="20" t="e">
        <f>AM198*'1. Standard_Cost'!C239</f>
        <v>#REF!</v>
      </c>
      <c r="AO198" s="23"/>
      <c r="AQ198" s="20">
        <f t="shared" ref="AQ198:AQ201" si="355">L198+M198</f>
        <v>0</v>
      </c>
      <c r="AR198" s="20">
        <f t="shared" ref="AR198:AR201" si="356">AF198</f>
        <v>0</v>
      </c>
      <c r="AS198" s="20" t="e">
        <f t="shared" ref="AS198:AS201" si="357">AM198+AN198</f>
        <v>#REF!</v>
      </c>
      <c r="AT198" s="20" t="e">
        <f>SUM(AQ198,AR198,AS198)</f>
        <v>#REF!</v>
      </c>
      <c r="AU198" s="24"/>
      <c r="AV198" s="24"/>
      <c r="AW198" s="24"/>
      <c r="AX198" s="24"/>
      <c r="AY198" s="24"/>
      <c r="AZ198" s="24"/>
      <c r="BA198" s="25" t="e">
        <f t="shared" ref="BA198:BA201" si="358">SUM(AU198:AZ198)-AT198</f>
        <v>#REF!</v>
      </c>
    </row>
    <row r="199" spans="2:53" outlineLevel="2">
      <c r="B199" s="41"/>
      <c r="C199" s="240"/>
      <c r="D199" s="84"/>
      <c r="E199" s="84"/>
      <c r="F199" s="84"/>
      <c r="G199" s="83"/>
      <c r="H199" s="15" t="s">
        <v>50</v>
      </c>
      <c r="I199" s="16"/>
      <c r="J199" s="17"/>
      <c r="K199" s="17"/>
      <c r="L199" s="18" t="str">
        <f>IF(I199&lt;&gt;0,((VLOOKUP(I199,'1. Standard_Cost'!$B$4:$D$9,2)+VLOOKUP(I199,'1. Standard_Cost'!$B$4:$D$9,3))*J199*K199),"0")</f>
        <v>0</v>
      </c>
      <c r="M199" s="18">
        <f t="shared" si="354"/>
        <v>0</v>
      </c>
      <c r="N199" s="19"/>
      <c r="O199" s="19"/>
      <c r="P199" s="19"/>
      <c r="Q199" s="19"/>
      <c r="R199" s="20">
        <f>+N199*P199*'1. Standard_Cost'!$B$13</f>
        <v>0</v>
      </c>
      <c r="S199" s="20">
        <f>+N199*O199*P199*'1. Standard_Cost'!$C$13</f>
        <v>0</v>
      </c>
      <c r="T199" s="20">
        <f>+N199*P199*Q199*'1. Standard_Cost'!$D$13</f>
        <v>0</v>
      </c>
      <c r="U199" s="20">
        <f>+N199*O199*'1. Standard_Cost'!$E$13</f>
        <v>0</v>
      </c>
      <c r="V199" s="19"/>
      <c r="W199" s="19"/>
      <c r="X199" s="19"/>
      <c r="Y199" s="20">
        <f>+V199*((X199*'1. Standard_Cost'!$B$17)+(W199*X199*'1. Standard_Cost'!$C$17))</f>
        <v>0</v>
      </c>
      <c r="Z199" s="19"/>
      <c r="AA199" s="19"/>
      <c r="AB199" s="20">
        <f>+Z199*'1. Standard_Cost'!$B$21+AA199*'1. Standard_Cost'!$C$21</f>
        <v>0</v>
      </c>
      <c r="AC199" s="21"/>
      <c r="AD199" s="22"/>
      <c r="AE199" s="20">
        <f>SUM(AD199,AC199,AB199,Y199,U199,T199,S199,R199)*'1. Standard_Cost'!B239</f>
        <v>0</v>
      </c>
      <c r="AF199" s="20">
        <f t="shared" ref="AF199:AF201" si="359">SUM(AD199,AE199)</f>
        <v>0</v>
      </c>
      <c r="AG199" s="19"/>
      <c r="AH199" s="19"/>
      <c r="AI199" s="19"/>
      <c r="AJ199" s="23"/>
      <c r="AK199" s="23"/>
      <c r="AL199" s="23"/>
      <c r="AM199" s="20" t="e">
        <f>AG199*'1. Standard_Cost'!B235+'Incremental_Cost Year 1'!#REF!*'1. Standard_Cost'!C235+'Incremental_Cost Year 1'!#REF!*'1. Standard_Cost'!D235+'Incremental_Cost Year 1'!#REF!+'Incremental_Cost Year 1'!#REF!+AK199</f>
        <v>#REF!</v>
      </c>
      <c r="AN199" s="20" t="e">
        <f>AM199*'1. Standard_Cost'!C239</f>
        <v>#REF!</v>
      </c>
      <c r="AO199" s="23"/>
      <c r="AQ199" s="20">
        <f t="shared" si="355"/>
        <v>0</v>
      </c>
      <c r="AR199" s="20">
        <f t="shared" si="356"/>
        <v>0</v>
      </c>
      <c r="AS199" s="20" t="e">
        <f t="shared" si="357"/>
        <v>#REF!</v>
      </c>
      <c r="AT199" s="20" t="e">
        <f t="shared" ref="AT199:AT201" si="360">SUM(AQ199,AR199,AS199)</f>
        <v>#REF!</v>
      </c>
      <c r="AU199" s="24"/>
      <c r="AV199" s="24">
        <v>0</v>
      </c>
      <c r="AW199" s="24"/>
      <c r="AX199" s="24"/>
      <c r="AY199" s="24"/>
      <c r="AZ199" s="24"/>
      <c r="BA199" s="25" t="e">
        <f t="shared" si="358"/>
        <v>#REF!</v>
      </c>
    </row>
    <row r="200" spans="2:53" outlineLevel="2">
      <c r="B200" s="41"/>
      <c r="C200" s="240"/>
      <c r="D200" s="84"/>
      <c r="E200" s="84"/>
      <c r="F200" s="84"/>
      <c r="G200" s="83"/>
      <c r="H200" s="15" t="s">
        <v>51</v>
      </c>
      <c r="I200" s="16"/>
      <c r="J200" s="17"/>
      <c r="K200" s="17"/>
      <c r="L200" s="18" t="str">
        <f>IF(I200&lt;&gt;0,((VLOOKUP(I200,'1. Standard_Cost'!$B$4:$D$9,2)+VLOOKUP(I200,'1. Standard_Cost'!$B$4:$D$9,3))*J200*K200),"0")</f>
        <v>0</v>
      </c>
      <c r="M200" s="18">
        <f t="shared" si="354"/>
        <v>0</v>
      </c>
      <c r="N200" s="19"/>
      <c r="O200" s="19"/>
      <c r="P200" s="19"/>
      <c r="Q200" s="19"/>
      <c r="R200" s="20">
        <f>+N200*P200*'1. Standard_Cost'!$B$13</f>
        <v>0</v>
      </c>
      <c r="S200" s="20">
        <f>+N200*O200*P200*'1. Standard_Cost'!$C$13</f>
        <v>0</v>
      </c>
      <c r="T200" s="20">
        <f>+N200*P200*Q200*'1. Standard_Cost'!$D$13</f>
        <v>0</v>
      </c>
      <c r="U200" s="20">
        <f>+N200*O200*'1. Standard_Cost'!$E$13</f>
        <v>0</v>
      </c>
      <c r="V200" s="19"/>
      <c r="W200" s="19"/>
      <c r="X200" s="19"/>
      <c r="Y200" s="20">
        <f>+V200*((X200*'1. Standard_Cost'!$B$17)+(W200*X200*'1. Standard_Cost'!$C$17))</f>
        <v>0</v>
      </c>
      <c r="Z200" s="19"/>
      <c r="AA200" s="19"/>
      <c r="AB200" s="20">
        <f>+Z200*'1. Standard_Cost'!$B$21+AA200*'1. Standard_Cost'!$C$21</f>
        <v>0</v>
      </c>
      <c r="AC200" s="21"/>
      <c r="AD200" s="22"/>
      <c r="AE200" s="20">
        <f>SUM(AD200,AC200,AB200,Y200,U200,T200,S200,R200)*'1. Standard_Cost'!B239</f>
        <v>0</v>
      </c>
      <c r="AF200" s="20">
        <f t="shared" si="359"/>
        <v>0</v>
      </c>
      <c r="AG200" s="19"/>
      <c r="AH200" s="19"/>
      <c r="AI200" s="19"/>
      <c r="AJ200" s="23"/>
      <c r="AK200" s="23"/>
      <c r="AL200" s="23"/>
      <c r="AM200" s="20" t="e">
        <f>AG200*'1. Standard_Cost'!B235+'Incremental_Cost Year 1'!#REF!*'1. Standard_Cost'!C235+'Incremental_Cost Year 1'!#REF!*'1. Standard_Cost'!D235+'Incremental_Cost Year 1'!#REF!+'Incremental_Cost Year 1'!#REF!+AK200</f>
        <v>#REF!</v>
      </c>
      <c r="AN200" s="20" t="e">
        <f>AM200*'1. Standard_Cost'!C239</f>
        <v>#REF!</v>
      </c>
      <c r="AO200" s="23"/>
      <c r="AQ200" s="20">
        <f t="shared" si="355"/>
        <v>0</v>
      </c>
      <c r="AR200" s="20">
        <f t="shared" si="356"/>
        <v>0</v>
      </c>
      <c r="AS200" s="20" t="e">
        <f t="shared" si="357"/>
        <v>#REF!</v>
      </c>
      <c r="AT200" s="20" t="e">
        <f t="shared" si="360"/>
        <v>#REF!</v>
      </c>
      <c r="AU200" s="24"/>
      <c r="AV200" s="24"/>
      <c r="AW200" s="24"/>
      <c r="AX200" s="24"/>
      <c r="AY200" s="24"/>
      <c r="AZ200" s="24"/>
      <c r="BA200" s="25" t="e">
        <f t="shared" si="358"/>
        <v>#REF!</v>
      </c>
    </row>
    <row r="201" spans="2:53" outlineLevel="2">
      <c r="B201" s="41"/>
      <c r="C201" s="240"/>
      <c r="D201" s="84"/>
      <c r="E201" s="84"/>
      <c r="F201" s="84"/>
      <c r="G201" s="83"/>
      <c r="H201" s="26" t="s">
        <v>180</v>
      </c>
      <c r="I201" s="16"/>
      <c r="J201" s="17"/>
      <c r="K201" s="17"/>
      <c r="L201" s="18" t="str">
        <f>IF(I201&lt;&gt;0,((VLOOKUP(I201,'1. Standard_Cost'!$B$4:$D$9,2)+VLOOKUP(I201,'1. Standard_Cost'!$B$4:$D$9,3))*J201*K201),"0")</f>
        <v>0</v>
      </c>
      <c r="M201" s="18">
        <f t="shared" si="354"/>
        <v>0</v>
      </c>
      <c r="N201" s="19"/>
      <c r="O201" s="19"/>
      <c r="P201" s="19"/>
      <c r="Q201" s="19"/>
      <c r="R201" s="20">
        <f>+N201*P201*'1. Standard_Cost'!$B$13</f>
        <v>0</v>
      </c>
      <c r="S201" s="20">
        <f>+N201*O201*P201*'1. Standard_Cost'!$C$13</f>
        <v>0</v>
      </c>
      <c r="T201" s="20">
        <f>+N201*P201*Q201*'1. Standard_Cost'!$D$13</f>
        <v>0</v>
      </c>
      <c r="U201" s="20">
        <f>+N201*O201*'1. Standard_Cost'!$E$13</f>
        <v>0</v>
      </c>
      <c r="V201" s="19"/>
      <c r="W201" s="19"/>
      <c r="X201" s="19"/>
      <c r="Y201" s="20">
        <f>+V201*((X201*'1. Standard_Cost'!$B$17)+(W201*X201*'1. Standard_Cost'!$C$17))</f>
        <v>0</v>
      </c>
      <c r="Z201" s="19"/>
      <c r="AA201" s="19"/>
      <c r="AB201" s="20">
        <f>+Z201*'1. Standard_Cost'!$B$21+AA201*'1. Standard_Cost'!$C$21</f>
        <v>0</v>
      </c>
      <c r="AC201" s="21"/>
      <c r="AD201" s="22"/>
      <c r="AE201" s="20">
        <f>SUM(AD201,AC201,AB201,Y201,U201,T201,S201,R201)*'1. Standard_Cost'!B239</f>
        <v>0</v>
      </c>
      <c r="AF201" s="20">
        <f t="shared" si="359"/>
        <v>0</v>
      </c>
      <c r="AG201" s="19"/>
      <c r="AH201" s="19"/>
      <c r="AI201" s="19"/>
      <c r="AJ201" s="23"/>
      <c r="AK201" s="23"/>
      <c r="AL201" s="23"/>
      <c r="AM201" s="20" t="e">
        <f>AG201*'1. Standard_Cost'!B235+'Incremental_Cost Year 1'!#REF!*'1. Standard_Cost'!C235+'Incremental_Cost Year 1'!#REF!*'1. Standard_Cost'!D235+'Incremental_Cost Year 1'!#REF!+'Incremental_Cost Year 1'!#REF!+AK201</f>
        <v>#REF!</v>
      </c>
      <c r="AN201" s="20" t="e">
        <f>AM201*'1. Standard_Cost'!C239</f>
        <v>#REF!</v>
      </c>
      <c r="AO201" s="23"/>
      <c r="AQ201" s="20">
        <f t="shared" si="355"/>
        <v>0</v>
      </c>
      <c r="AR201" s="20">
        <f t="shared" si="356"/>
        <v>0</v>
      </c>
      <c r="AS201" s="20" t="e">
        <f t="shared" si="357"/>
        <v>#REF!</v>
      </c>
      <c r="AT201" s="20" t="e">
        <f t="shared" si="360"/>
        <v>#REF!</v>
      </c>
      <c r="AU201" s="24"/>
      <c r="AV201" s="24"/>
      <c r="AW201" s="24"/>
      <c r="AX201" s="24"/>
      <c r="AY201" s="24"/>
      <c r="AZ201" s="24"/>
      <c r="BA201" s="25" t="e">
        <f t="shared" si="358"/>
        <v>#REF!</v>
      </c>
    </row>
    <row r="202" spans="2:53" ht="41.4" outlineLevel="1">
      <c r="B202" s="41"/>
      <c r="C202" s="241"/>
      <c r="D202" s="86" t="s">
        <v>48</v>
      </c>
      <c r="E202" s="86" t="s">
        <v>272</v>
      </c>
      <c r="F202" s="88" t="s">
        <v>153</v>
      </c>
      <c r="G202" s="89" t="s">
        <v>154</v>
      </c>
      <c r="H202" s="27" t="s">
        <v>283</v>
      </c>
      <c r="I202" s="28"/>
      <c r="J202" s="28"/>
      <c r="K202" s="28"/>
      <c r="L202" s="29">
        <f>SUM(L198:L201)</f>
        <v>0</v>
      </c>
      <c r="M202" s="29">
        <f>SUM(M198:M201)</f>
        <v>0</v>
      </c>
      <c r="N202" s="28"/>
      <c r="O202" s="28"/>
      <c r="P202" s="28"/>
      <c r="Q202" s="28"/>
      <c r="R202" s="30">
        <f>SUM(R198:R201)</f>
        <v>0</v>
      </c>
      <c r="S202" s="30">
        <f>SUM(S198:S201)</f>
        <v>0</v>
      </c>
      <c r="T202" s="30">
        <f>SUM(T198:T201)</f>
        <v>0</v>
      </c>
      <c r="U202" s="30">
        <f>SUM(U198:U201)</f>
        <v>0</v>
      </c>
      <c r="V202" s="28"/>
      <c r="W202" s="28"/>
      <c r="X202" s="28"/>
      <c r="Y202" s="29">
        <f>SUM(Y198:Y201)</f>
        <v>0</v>
      </c>
      <c r="Z202" s="28"/>
      <c r="AA202" s="28"/>
      <c r="AB202" s="29">
        <f t="shared" ref="AB202:AF202" si="361">SUM(AB198:AB201)</f>
        <v>0</v>
      </c>
      <c r="AC202" s="29">
        <f t="shared" si="361"/>
        <v>0</v>
      </c>
      <c r="AD202" s="29">
        <f t="shared" si="361"/>
        <v>0</v>
      </c>
      <c r="AE202" s="29">
        <f t="shared" si="361"/>
        <v>0</v>
      </c>
      <c r="AF202" s="29">
        <f t="shared" si="361"/>
        <v>0</v>
      </c>
      <c r="AG202" s="28"/>
      <c r="AH202" s="28"/>
      <c r="AI202" s="28"/>
      <c r="AJ202" s="30">
        <f>SUM(AJ198:AJ201)</f>
        <v>0</v>
      </c>
      <c r="AK202" s="30">
        <f>SUM(AK198:AK201)</f>
        <v>0</v>
      </c>
      <c r="AL202" s="30">
        <f>SUM(AL198:AL201)</f>
        <v>0</v>
      </c>
      <c r="AM202" s="29" t="e">
        <f>SUM(AM198:AM201)</f>
        <v>#REF!</v>
      </c>
      <c r="AN202" s="29" t="e">
        <f>SUM(AN198:AN201)</f>
        <v>#REF!</v>
      </c>
      <c r="AO202" s="31"/>
      <c r="AP202" s="32"/>
      <c r="AQ202" s="78">
        <f t="shared" ref="AQ202:BA202" si="362">SUM(AQ198:AQ201)</f>
        <v>0</v>
      </c>
      <c r="AR202" s="78">
        <f t="shared" si="362"/>
        <v>0</v>
      </c>
      <c r="AS202" s="78" t="e">
        <f t="shared" si="362"/>
        <v>#REF!</v>
      </c>
      <c r="AT202" s="78" t="e">
        <f t="shared" si="362"/>
        <v>#REF!</v>
      </c>
      <c r="AU202" s="78">
        <f t="shared" si="362"/>
        <v>0</v>
      </c>
      <c r="AV202" s="78">
        <f t="shared" si="362"/>
        <v>0</v>
      </c>
      <c r="AW202" s="78">
        <f t="shared" si="362"/>
        <v>0</v>
      </c>
      <c r="AX202" s="78">
        <f t="shared" si="362"/>
        <v>0</v>
      </c>
      <c r="AY202" s="78">
        <f t="shared" si="362"/>
        <v>0</v>
      </c>
      <c r="AZ202" s="78">
        <f t="shared" si="362"/>
        <v>0</v>
      </c>
      <c r="BA202" s="78" t="e">
        <f t="shared" si="362"/>
        <v>#REF!</v>
      </c>
    </row>
    <row r="203" spans="2:53" outlineLevel="2">
      <c r="B203" s="41"/>
      <c r="C203" s="41"/>
      <c r="D203" s="85"/>
      <c r="E203" s="85"/>
      <c r="F203" s="87"/>
      <c r="G203" s="82"/>
      <c r="H203" s="15" t="s">
        <v>49</v>
      </c>
      <c r="I203" s="16"/>
      <c r="J203" s="17"/>
      <c r="K203" s="17"/>
      <c r="L203" s="18" t="str">
        <f>IF(I203&lt;&gt;0,((VLOOKUP(I203,'1. Standard_Cost'!$B$4:$D$9,2)+VLOOKUP(I203,'1. Standard_Cost'!$B$4:$D$9,3))*J203*K203),"0")</f>
        <v>0</v>
      </c>
      <c r="M203" s="18">
        <f t="shared" ref="M203:M206" si="363">L203*0.167</f>
        <v>0</v>
      </c>
      <c r="N203" s="19"/>
      <c r="O203" s="19"/>
      <c r="P203" s="19"/>
      <c r="Q203" s="19"/>
      <c r="R203" s="20">
        <f>+N203*P203*'1. Standard_Cost'!$B$13</f>
        <v>0</v>
      </c>
      <c r="S203" s="20">
        <f>+N203*O203*P203*'1. Standard_Cost'!$C$13</f>
        <v>0</v>
      </c>
      <c r="T203" s="20">
        <f>+N203*P203*Q203*'1. Standard_Cost'!$D$13</f>
        <v>0</v>
      </c>
      <c r="U203" s="20">
        <f>+N203*O203*'1. Standard_Cost'!$E$13</f>
        <v>0</v>
      </c>
      <c r="V203" s="19"/>
      <c r="W203" s="19"/>
      <c r="X203" s="19"/>
      <c r="Y203" s="20">
        <f>+V203*((X203*'1. Standard_Cost'!$B$17)+(W203*X203*'1. Standard_Cost'!$C$17))</f>
        <v>0</v>
      </c>
      <c r="Z203" s="19"/>
      <c r="AA203" s="19"/>
      <c r="AB203" s="20">
        <f>+Z203*'1. Standard_Cost'!$B$21+AA203*'1. Standard_Cost'!$C$21</f>
        <v>0</v>
      </c>
      <c r="AC203" s="21"/>
      <c r="AD203" s="22"/>
      <c r="AE203" s="20">
        <f>SUM(AD203,AC203,AB203,Y203,U203,T203,S203,R203)*'1. Standard_Cost'!B244</f>
        <v>0</v>
      </c>
      <c r="AF203" s="20">
        <f>SUM(AD203,AE203)</f>
        <v>0</v>
      </c>
      <c r="AG203" s="19"/>
      <c r="AH203" s="19"/>
      <c r="AI203" s="19"/>
      <c r="AJ203" s="23"/>
      <c r="AK203" s="23"/>
      <c r="AL203" s="23"/>
      <c r="AM203" s="20" t="e">
        <f>AG203*'1. Standard_Cost'!B240+'Incremental_Cost Year 1'!#REF!*'1. Standard_Cost'!C240+'Incremental_Cost Year 1'!#REF!*'1. Standard_Cost'!D240+'Incremental_Cost Year 1'!#REF!+'Incremental_Cost Year 1'!#REF!+AK203</f>
        <v>#REF!</v>
      </c>
      <c r="AN203" s="20" t="e">
        <f>AM203*'1. Standard_Cost'!C244</f>
        <v>#REF!</v>
      </c>
      <c r="AO203" s="23"/>
      <c r="AQ203" s="20">
        <f t="shared" ref="AQ203:AQ206" si="364">L203+M203</f>
        <v>0</v>
      </c>
      <c r="AR203" s="20">
        <f t="shared" ref="AR203:AR206" si="365">AF203</f>
        <v>0</v>
      </c>
      <c r="AS203" s="20" t="e">
        <f t="shared" ref="AS203:AS206" si="366">AM203+AN203</f>
        <v>#REF!</v>
      </c>
      <c r="AT203" s="20" t="e">
        <f>SUM(AQ203,AR203,AS203)</f>
        <v>#REF!</v>
      </c>
      <c r="AU203" s="24"/>
      <c r="AV203" s="24"/>
      <c r="AW203" s="24"/>
      <c r="AX203" s="24"/>
      <c r="AY203" s="24"/>
      <c r="AZ203" s="24"/>
      <c r="BA203" s="25" t="e">
        <f t="shared" ref="BA203:BA206" si="367">SUM(AU203:AZ203)-AT203</f>
        <v>#REF!</v>
      </c>
    </row>
    <row r="204" spans="2:53" outlineLevel="2">
      <c r="B204" s="41"/>
      <c r="C204" s="41"/>
      <c r="D204" s="84"/>
      <c r="E204" s="84"/>
      <c r="F204" s="84"/>
      <c r="G204" s="83"/>
      <c r="H204" s="15" t="s">
        <v>50</v>
      </c>
      <c r="I204" s="16"/>
      <c r="J204" s="17"/>
      <c r="K204" s="17"/>
      <c r="L204" s="18" t="str">
        <f>IF(I204&lt;&gt;0,((VLOOKUP(I204,'1. Standard_Cost'!$B$4:$D$9,2)+VLOOKUP(I204,'1. Standard_Cost'!$B$4:$D$9,3))*J204*K204),"0")</f>
        <v>0</v>
      </c>
      <c r="M204" s="18">
        <f t="shared" si="363"/>
        <v>0</v>
      </c>
      <c r="N204" s="19"/>
      <c r="O204" s="19"/>
      <c r="P204" s="19"/>
      <c r="Q204" s="19"/>
      <c r="R204" s="20">
        <f>+N204*P204*'1. Standard_Cost'!$B$13</f>
        <v>0</v>
      </c>
      <c r="S204" s="20">
        <f>+N204*O204*P204*'1. Standard_Cost'!$C$13</f>
        <v>0</v>
      </c>
      <c r="T204" s="20">
        <f>+N204*P204*Q204*'1. Standard_Cost'!$D$13</f>
        <v>0</v>
      </c>
      <c r="U204" s="20">
        <f>+N204*O204*'1. Standard_Cost'!$E$13</f>
        <v>0</v>
      </c>
      <c r="V204" s="19"/>
      <c r="W204" s="19"/>
      <c r="X204" s="19"/>
      <c r="Y204" s="20">
        <f>+V204*((X204*'1. Standard_Cost'!$B$17)+(W204*X204*'1. Standard_Cost'!$C$17))</f>
        <v>0</v>
      </c>
      <c r="Z204" s="19"/>
      <c r="AA204" s="19"/>
      <c r="AB204" s="20">
        <f>+Z204*'1. Standard_Cost'!$B$21+AA204*'1. Standard_Cost'!$C$21</f>
        <v>0</v>
      </c>
      <c r="AC204" s="21"/>
      <c r="AD204" s="22"/>
      <c r="AE204" s="20">
        <f>SUM(AD204,AC204,AB204,Y204,U204,T204,S204,R204)*'1. Standard_Cost'!B244</f>
        <v>0</v>
      </c>
      <c r="AF204" s="20">
        <f t="shared" ref="AF204:AF206" si="368">SUM(AD204,AE204)</f>
        <v>0</v>
      </c>
      <c r="AG204" s="19"/>
      <c r="AH204" s="19"/>
      <c r="AI204" s="19"/>
      <c r="AJ204" s="23"/>
      <c r="AK204" s="23"/>
      <c r="AL204" s="23"/>
      <c r="AM204" s="20" t="e">
        <f>AG204*'1. Standard_Cost'!B240+'Incremental_Cost Year 1'!#REF!*'1. Standard_Cost'!C240+'Incremental_Cost Year 1'!#REF!*'1. Standard_Cost'!D240+'Incremental_Cost Year 1'!#REF!+'Incremental_Cost Year 1'!#REF!+AK204</f>
        <v>#REF!</v>
      </c>
      <c r="AN204" s="20" t="e">
        <f>AM204*'1. Standard_Cost'!C244</f>
        <v>#REF!</v>
      </c>
      <c r="AO204" s="23"/>
      <c r="AQ204" s="20">
        <f t="shared" si="364"/>
        <v>0</v>
      </c>
      <c r="AR204" s="20">
        <f t="shared" si="365"/>
        <v>0</v>
      </c>
      <c r="AS204" s="20" t="e">
        <f t="shared" si="366"/>
        <v>#REF!</v>
      </c>
      <c r="AT204" s="20" t="e">
        <f t="shared" ref="AT204:AT206" si="369">SUM(AQ204,AR204,AS204)</f>
        <v>#REF!</v>
      </c>
      <c r="AU204" s="24"/>
      <c r="AV204" s="24">
        <v>0</v>
      </c>
      <c r="AW204" s="24"/>
      <c r="AX204" s="24"/>
      <c r="AY204" s="24"/>
      <c r="AZ204" s="24"/>
      <c r="BA204" s="25" t="e">
        <f t="shared" si="367"/>
        <v>#REF!</v>
      </c>
    </row>
    <row r="205" spans="2:53" outlineLevel="2">
      <c r="B205" s="41"/>
      <c r="C205" s="41"/>
      <c r="D205" s="84"/>
      <c r="E205" s="84"/>
      <c r="F205" s="84"/>
      <c r="G205" s="83"/>
      <c r="H205" s="15" t="s">
        <v>51</v>
      </c>
      <c r="I205" s="16"/>
      <c r="J205" s="17"/>
      <c r="K205" s="17"/>
      <c r="L205" s="18" t="str">
        <f>IF(I205&lt;&gt;0,((VLOOKUP(I205,'1. Standard_Cost'!$B$4:$D$9,2)+VLOOKUP(I205,'1. Standard_Cost'!$B$4:$D$9,3))*J205*K205),"0")</f>
        <v>0</v>
      </c>
      <c r="M205" s="18">
        <f t="shared" si="363"/>
        <v>0</v>
      </c>
      <c r="N205" s="19"/>
      <c r="O205" s="19"/>
      <c r="P205" s="19"/>
      <c r="Q205" s="19"/>
      <c r="R205" s="20">
        <f>+N205*P205*'1. Standard_Cost'!$B$13</f>
        <v>0</v>
      </c>
      <c r="S205" s="20">
        <f>+N205*O205*P205*'1. Standard_Cost'!$C$13</f>
        <v>0</v>
      </c>
      <c r="T205" s="20">
        <f>+N205*P205*Q205*'1. Standard_Cost'!$D$13</f>
        <v>0</v>
      </c>
      <c r="U205" s="20">
        <f>+N205*O205*'1. Standard_Cost'!$E$13</f>
        <v>0</v>
      </c>
      <c r="V205" s="19"/>
      <c r="W205" s="19"/>
      <c r="X205" s="19"/>
      <c r="Y205" s="20">
        <f>+V205*((X205*'1. Standard_Cost'!$B$17)+(W205*X205*'1. Standard_Cost'!$C$17))</f>
        <v>0</v>
      </c>
      <c r="Z205" s="19"/>
      <c r="AA205" s="19"/>
      <c r="AB205" s="20">
        <f>+Z205*'1. Standard_Cost'!$B$21+AA205*'1. Standard_Cost'!$C$21</f>
        <v>0</v>
      </c>
      <c r="AC205" s="21"/>
      <c r="AD205" s="22"/>
      <c r="AE205" s="20">
        <f>SUM(AD205,AC205,AB205,Y205,U205,T205,S205,R205)*'1. Standard_Cost'!B244</f>
        <v>0</v>
      </c>
      <c r="AF205" s="20">
        <f t="shared" si="368"/>
        <v>0</v>
      </c>
      <c r="AG205" s="19"/>
      <c r="AH205" s="19"/>
      <c r="AI205" s="19"/>
      <c r="AJ205" s="23"/>
      <c r="AK205" s="23"/>
      <c r="AL205" s="23"/>
      <c r="AM205" s="20" t="e">
        <f>AG205*'1. Standard_Cost'!B240+'Incremental_Cost Year 1'!#REF!*'1. Standard_Cost'!C240+'Incremental_Cost Year 1'!#REF!*'1. Standard_Cost'!D240+'Incremental_Cost Year 1'!#REF!+'Incremental_Cost Year 1'!#REF!+AK205</f>
        <v>#REF!</v>
      </c>
      <c r="AN205" s="20" t="e">
        <f>AM205*'1. Standard_Cost'!C244</f>
        <v>#REF!</v>
      </c>
      <c r="AO205" s="23"/>
      <c r="AQ205" s="20">
        <f t="shared" si="364"/>
        <v>0</v>
      </c>
      <c r="AR205" s="20">
        <f t="shared" si="365"/>
        <v>0</v>
      </c>
      <c r="AS205" s="20" t="e">
        <f t="shared" si="366"/>
        <v>#REF!</v>
      </c>
      <c r="AT205" s="20" t="e">
        <f t="shared" si="369"/>
        <v>#REF!</v>
      </c>
      <c r="AU205" s="24"/>
      <c r="AV205" s="24"/>
      <c r="AW205" s="24"/>
      <c r="AX205" s="24"/>
      <c r="AY205" s="24"/>
      <c r="AZ205" s="24"/>
      <c r="BA205" s="25" t="e">
        <f t="shared" si="367"/>
        <v>#REF!</v>
      </c>
    </row>
    <row r="206" spans="2:53" outlineLevel="2">
      <c r="B206" s="41"/>
      <c r="C206" s="41"/>
      <c r="D206" s="84"/>
      <c r="E206" s="84"/>
      <c r="F206" s="84"/>
      <c r="G206" s="83"/>
      <c r="H206" s="26" t="s">
        <v>180</v>
      </c>
      <c r="I206" s="16"/>
      <c r="J206" s="17"/>
      <c r="K206" s="17"/>
      <c r="L206" s="18" t="str">
        <f>IF(I206&lt;&gt;0,((VLOOKUP(I206,'1. Standard_Cost'!$B$4:$D$9,2)+VLOOKUP(I206,'1. Standard_Cost'!$B$4:$D$9,3))*J206*K206),"0")</f>
        <v>0</v>
      </c>
      <c r="M206" s="18">
        <f t="shared" si="363"/>
        <v>0</v>
      </c>
      <c r="N206" s="19"/>
      <c r="O206" s="19"/>
      <c r="P206" s="19"/>
      <c r="Q206" s="19"/>
      <c r="R206" s="20">
        <f>+N206*P206*'1. Standard_Cost'!$B$13</f>
        <v>0</v>
      </c>
      <c r="S206" s="20">
        <f>+N206*O206*P206*'1. Standard_Cost'!$C$13</f>
        <v>0</v>
      </c>
      <c r="T206" s="20">
        <f>+N206*P206*Q206*'1. Standard_Cost'!$D$13</f>
        <v>0</v>
      </c>
      <c r="U206" s="20">
        <f>+N206*O206*'1. Standard_Cost'!$E$13</f>
        <v>0</v>
      </c>
      <c r="V206" s="19"/>
      <c r="W206" s="19"/>
      <c r="X206" s="19"/>
      <c r="Y206" s="20">
        <f>+V206*((X206*'1. Standard_Cost'!$B$17)+(W206*X206*'1. Standard_Cost'!$C$17))</f>
        <v>0</v>
      </c>
      <c r="Z206" s="19"/>
      <c r="AA206" s="19"/>
      <c r="AB206" s="20">
        <f>+Z206*'1. Standard_Cost'!$B$21+AA206*'1. Standard_Cost'!$C$21</f>
        <v>0</v>
      </c>
      <c r="AC206" s="21"/>
      <c r="AD206" s="22"/>
      <c r="AE206" s="20">
        <f>SUM(AD206,AC206,AB206,Y206,U206,T206,S206,R206)*'1. Standard_Cost'!B244</f>
        <v>0</v>
      </c>
      <c r="AF206" s="20">
        <f t="shared" si="368"/>
        <v>0</v>
      </c>
      <c r="AG206" s="19"/>
      <c r="AH206" s="19"/>
      <c r="AI206" s="19"/>
      <c r="AJ206" s="23"/>
      <c r="AK206" s="23"/>
      <c r="AL206" s="23"/>
      <c r="AM206" s="20" t="e">
        <f>AG206*'1. Standard_Cost'!B240+'Incremental_Cost Year 1'!#REF!*'1. Standard_Cost'!C240+'Incremental_Cost Year 1'!#REF!*'1. Standard_Cost'!D240+'Incremental_Cost Year 1'!#REF!+'Incremental_Cost Year 1'!#REF!+AK206</f>
        <v>#REF!</v>
      </c>
      <c r="AN206" s="20" t="e">
        <f>AM206*'1. Standard_Cost'!C244</f>
        <v>#REF!</v>
      </c>
      <c r="AO206" s="23"/>
      <c r="AQ206" s="20">
        <f t="shared" si="364"/>
        <v>0</v>
      </c>
      <c r="AR206" s="20">
        <f t="shared" si="365"/>
        <v>0</v>
      </c>
      <c r="AS206" s="20" t="e">
        <f t="shared" si="366"/>
        <v>#REF!</v>
      </c>
      <c r="AT206" s="20" t="e">
        <f t="shared" si="369"/>
        <v>#REF!</v>
      </c>
      <c r="AU206" s="24"/>
      <c r="AV206" s="24"/>
      <c r="AW206" s="24"/>
      <c r="AX206" s="24"/>
      <c r="AY206" s="24"/>
      <c r="AZ206" s="24"/>
      <c r="BA206" s="25" t="e">
        <f t="shared" si="367"/>
        <v>#REF!</v>
      </c>
    </row>
    <row r="207" spans="2:53" ht="41.4" outlineLevel="1">
      <c r="B207" s="41"/>
      <c r="C207" s="41"/>
      <c r="D207" s="86" t="s">
        <v>48</v>
      </c>
      <c r="E207" s="86" t="s">
        <v>273</v>
      </c>
      <c r="F207" s="88" t="s">
        <v>153</v>
      </c>
      <c r="G207" s="89" t="s">
        <v>154</v>
      </c>
      <c r="H207" s="27" t="s">
        <v>284</v>
      </c>
      <c r="I207" s="28"/>
      <c r="J207" s="28"/>
      <c r="K207" s="28"/>
      <c r="L207" s="29">
        <f>SUM(L203:L206)</f>
        <v>0</v>
      </c>
      <c r="M207" s="29">
        <f>SUM(M203:M206)</f>
        <v>0</v>
      </c>
      <c r="N207" s="28"/>
      <c r="O207" s="28"/>
      <c r="P207" s="28"/>
      <c r="Q207" s="28"/>
      <c r="R207" s="30">
        <f>SUM(R203:R206)</f>
        <v>0</v>
      </c>
      <c r="S207" s="30">
        <f>SUM(S203:S206)</f>
        <v>0</v>
      </c>
      <c r="T207" s="30">
        <f>SUM(T203:T206)</f>
        <v>0</v>
      </c>
      <c r="U207" s="30">
        <f>SUM(U203:U206)</f>
        <v>0</v>
      </c>
      <c r="V207" s="28"/>
      <c r="W207" s="28"/>
      <c r="X207" s="28"/>
      <c r="Y207" s="29">
        <f>SUM(Y203:Y206)</f>
        <v>0</v>
      </c>
      <c r="Z207" s="28"/>
      <c r="AA207" s="28"/>
      <c r="AB207" s="29">
        <f t="shared" ref="AB207:AF207" si="370">SUM(AB203:AB206)</f>
        <v>0</v>
      </c>
      <c r="AC207" s="29">
        <f t="shared" si="370"/>
        <v>0</v>
      </c>
      <c r="AD207" s="29">
        <f t="shared" si="370"/>
        <v>0</v>
      </c>
      <c r="AE207" s="29">
        <f t="shared" si="370"/>
        <v>0</v>
      </c>
      <c r="AF207" s="29">
        <f t="shared" si="370"/>
        <v>0</v>
      </c>
      <c r="AG207" s="28"/>
      <c r="AH207" s="28"/>
      <c r="AI207" s="28"/>
      <c r="AJ207" s="30">
        <f>SUM(AJ203:AJ206)</f>
        <v>0</v>
      </c>
      <c r="AK207" s="30">
        <f>SUM(AK203:AK206)</f>
        <v>0</v>
      </c>
      <c r="AL207" s="30">
        <f>SUM(AL203:AL206)</f>
        <v>0</v>
      </c>
      <c r="AM207" s="29" t="e">
        <f>SUM(AM203:AM206)</f>
        <v>#REF!</v>
      </c>
      <c r="AN207" s="29" t="e">
        <f>SUM(AN203:AN206)</f>
        <v>#REF!</v>
      </c>
      <c r="AO207" s="31"/>
      <c r="AP207" s="32"/>
      <c r="AQ207" s="78">
        <f t="shared" ref="AQ207:BA207" si="371">SUM(AQ203:AQ206)</f>
        <v>0</v>
      </c>
      <c r="AR207" s="78">
        <f t="shared" si="371"/>
        <v>0</v>
      </c>
      <c r="AS207" s="78" t="e">
        <f t="shared" si="371"/>
        <v>#REF!</v>
      </c>
      <c r="AT207" s="78" t="e">
        <f t="shared" si="371"/>
        <v>#REF!</v>
      </c>
      <c r="AU207" s="78">
        <f t="shared" si="371"/>
        <v>0</v>
      </c>
      <c r="AV207" s="78">
        <f t="shared" si="371"/>
        <v>0</v>
      </c>
      <c r="AW207" s="78">
        <f t="shared" si="371"/>
        <v>0</v>
      </c>
      <c r="AX207" s="78">
        <f t="shared" si="371"/>
        <v>0</v>
      </c>
      <c r="AY207" s="78">
        <f t="shared" si="371"/>
        <v>0</v>
      </c>
      <c r="AZ207" s="78">
        <f t="shared" si="371"/>
        <v>0</v>
      </c>
      <c r="BA207" s="78" t="e">
        <f t="shared" si="371"/>
        <v>#REF!</v>
      </c>
    </row>
    <row r="208" spans="2:53" outlineLevel="2">
      <c r="B208" s="41"/>
      <c r="C208" s="41"/>
      <c r="D208" s="85"/>
      <c r="E208" s="85"/>
      <c r="F208" s="87"/>
      <c r="G208" s="82"/>
      <c r="H208" s="15" t="s">
        <v>49</v>
      </c>
      <c r="I208" s="16"/>
      <c r="J208" s="17"/>
      <c r="K208" s="17"/>
      <c r="L208" s="18" t="str">
        <f>IF(I208&lt;&gt;0,((VLOOKUP(I208,'1. Standard_Cost'!$B$4:$D$9,2)+VLOOKUP(I208,'1. Standard_Cost'!$B$4:$D$9,3))*J208*K208),"0")</f>
        <v>0</v>
      </c>
      <c r="M208" s="18">
        <f t="shared" ref="M208:M211" si="372">L208*0.167</f>
        <v>0</v>
      </c>
      <c r="N208" s="19"/>
      <c r="O208" s="19"/>
      <c r="P208" s="19"/>
      <c r="Q208" s="19"/>
      <c r="R208" s="20">
        <f>+N208*P208*'1. Standard_Cost'!$B$13</f>
        <v>0</v>
      </c>
      <c r="S208" s="20">
        <f>+N208*O208*P208*'1. Standard_Cost'!$C$13</f>
        <v>0</v>
      </c>
      <c r="T208" s="20">
        <f>+N208*P208*Q208*'1. Standard_Cost'!$D$13</f>
        <v>0</v>
      </c>
      <c r="U208" s="20">
        <f>+N208*O208*'1. Standard_Cost'!$E$13</f>
        <v>0</v>
      </c>
      <c r="V208" s="19"/>
      <c r="W208" s="19"/>
      <c r="X208" s="19"/>
      <c r="Y208" s="20">
        <f>+V208*((X208*'1. Standard_Cost'!$B$17)+(W208*X208*'1. Standard_Cost'!$C$17))</f>
        <v>0</v>
      </c>
      <c r="Z208" s="19"/>
      <c r="AA208" s="19"/>
      <c r="AB208" s="20">
        <f>+Z208*'1. Standard_Cost'!$B$21+AA208*'1. Standard_Cost'!$C$21</f>
        <v>0</v>
      </c>
      <c r="AC208" s="21"/>
      <c r="AD208" s="22"/>
      <c r="AE208" s="20">
        <f>SUM(AD208,AC208,AB208,Y208,U208,T208,S208,R208)*'1. Standard_Cost'!B249</f>
        <v>0</v>
      </c>
      <c r="AF208" s="20">
        <f>SUM(AD208,AE208)</f>
        <v>0</v>
      </c>
      <c r="AG208" s="19"/>
      <c r="AH208" s="19"/>
      <c r="AI208" s="19"/>
      <c r="AJ208" s="23"/>
      <c r="AK208" s="23"/>
      <c r="AL208" s="23"/>
      <c r="AM208" s="20" t="e">
        <f>AG208*'1. Standard_Cost'!B245+'Incremental_Cost Year 1'!#REF!*'1. Standard_Cost'!C245+'Incremental_Cost Year 1'!#REF!*'1. Standard_Cost'!D245+'Incremental_Cost Year 1'!#REF!+'Incremental_Cost Year 1'!#REF!+AK208</f>
        <v>#REF!</v>
      </c>
      <c r="AN208" s="20" t="e">
        <f>AM208*'1. Standard_Cost'!C249</f>
        <v>#REF!</v>
      </c>
      <c r="AO208" s="23"/>
      <c r="AQ208" s="20">
        <f t="shared" ref="AQ208:AQ211" si="373">L208+M208</f>
        <v>0</v>
      </c>
      <c r="AR208" s="20">
        <f t="shared" ref="AR208:AR211" si="374">AF208</f>
        <v>0</v>
      </c>
      <c r="AS208" s="20" t="e">
        <f t="shared" ref="AS208:AS211" si="375">AM208+AN208</f>
        <v>#REF!</v>
      </c>
      <c r="AT208" s="20" t="e">
        <f>SUM(AQ208,AR208,AS208)</f>
        <v>#REF!</v>
      </c>
      <c r="AU208" s="24"/>
      <c r="AV208" s="24"/>
      <c r="AW208" s="24"/>
      <c r="AX208" s="24"/>
      <c r="AY208" s="24"/>
      <c r="AZ208" s="24"/>
      <c r="BA208" s="25" t="e">
        <f t="shared" ref="BA208:BA211" si="376">SUM(AU208:AZ208)-AT208</f>
        <v>#REF!</v>
      </c>
    </row>
    <row r="209" spans="2:53" outlineLevel="2">
      <c r="B209" s="41"/>
      <c r="C209" s="41"/>
      <c r="D209" s="84"/>
      <c r="E209" s="84"/>
      <c r="F209" s="84"/>
      <c r="G209" s="83"/>
      <c r="H209" s="15" t="s">
        <v>50</v>
      </c>
      <c r="I209" s="16"/>
      <c r="J209" s="17"/>
      <c r="K209" s="17"/>
      <c r="L209" s="18" t="str">
        <f>IF(I209&lt;&gt;0,((VLOOKUP(I209,'1. Standard_Cost'!$B$4:$D$9,2)+VLOOKUP(I209,'1. Standard_Cost'!$B$4:$D$9,3))*J209*K209),"0")</f>
        <v>0</v>
      </c>
      <c r="M209" s="18">
        <f t="shared" si="372"/>
        <v>0</v>
      </c>
      <c r="N209" s="19"/>
      <c r="O209" s="19"/>
      <c r="P209" s="19"/>
      <c r="Q209" s="19"/>
      <c r="R209" s="20">
        <f>+N209*P209*'1. Standard_Cost'!$B$13</f>
        <v>0</v>
      </c>
      <c r="S209" s="20">
        <f>+N209*O209*P209*'1. Standard_Cost'!$C$13</f>
        <v>0</v>
      </c>
      <c r="T209" s="20">
        <f>+N209*P209*Q209*'1. Standard_Cost'!$D$13</f>
        <v>0</v>
      </c>
      <c r="U209" s="20">
        <f>+N209*O209*'1. Standard_Cost'!$E$13</f>
        <v>0</v>
      </c>
      <c r="V209" s="19"/>
      <c r="W209" s="19"/>
      <c r="X209" s="19"/>
      <c r="Y209" s="20">
        <f>+V209*((X209*'1. Standard_Cost'!$B$17)+(W209*X209*'1. Standard_Cost'!$C$17))</f>
        <v>0</v>
      </c>
      <c r="Z209" s="19"/>
      <c r="AA209" s="19"/>
      <c r="AB209" s="20">
        <f>+Z209*'1. Standard_Cost'!$B$21+AA209*'1. Standard_Cost'!$C$21</f>
        <v>0</v>
      </c>
      <c r="AC209" s="21"/>
      <c r="AD209" s="22"/>
      <c r="AE209" s="20">
        <f>SUM(AD209,AC209,AB209,Y209,U209,T209,S209,R209)*'1. Standard_Cost'!B249</f>
        <v>0</v>
      </c>
      <c r="AF209" s="20">
        <f t="shared" ref="AF209:AF211" si="377">SUM(AD209,AE209)</f>
        <v>0</v>
      </c>
      <c r="AG209" s="19"/>
      <c r="AH209" s="19"/>
      <c r="AI209" s="19"/>
      <c r="AJ209" s="23"/>
      <c r="AK209" s="23"/>
      <c r="AL209" s="23"/>
      <c r="AM209" s="20" t="e">
        <f>AG209*'1. Standard_Cost'!B245+'Incremental_Cost Year 1'!#REF!*'1. Standard_Cost'!C245+'Incremental_Cost Year 1'!#REF!*'1. Standard_Cost'!D245+'Incremental_Cost Year 1'!#REF!+'Incremental_Cost Year 1'!#REF!+AK209</f>
        <v>#REF!</v>
      </c>
      <c r="AN209" s="20" t="e">
        <f>AM209*'1. Standard_Cost'!C249</f>
        <v>#REF!</v>
      </c>
      <c r="AO209" s="23"/>
      <c r="AQ209" s="20">
        <f t="shared" si="373"/>
        <v>0</v>
      </c>
      <c r="AR209" s="20">
        <f t="shared" si="374"/>
        <v>0</v>
      </c>
      <c r="AS209" s="20" t="e">
        <f t="shared" si="375"/>
        <v>#REF!</v>
      </c>
      <c r="AT209" s="20" t="e">
        <f t="shared" ref="AT209:AT211" si="378">SUM(AQ209,AR209,AS209)</f>
        <v>#REF!</v>
      </c>
      <c r="AU209" s="24"/>
      <c r="AV209" s="24">
        <v>0</v>
      </c>
      <c r="AW209" s="24"/>
      <c r="AX209" s="24"/>
      <c r="AY209" s="24"/>
      <c r="AZ209" s="24"/>
      <c r="BA209" s="25" t="e">
        <f t="shared" si="376"/>
        <v>#REF!</v>
      </c>
    </row>
    <row r="210" spans="2:53" outlineLevel="2">
      <c r="B210" s="41"/>
      <c r="C210" s="41"/>
      <c r="D210" s="84"/>
      <c r="E210" s="84"/>
      <c r="F210" s="84"/>
      <c r="G210" s="83"/>
      <c r="H210" s="15" t="s">
        <v>51</v>
      </c>
      <c r="I210" s="16"/>
      <c r="J210" s="17"/>
      <c r="K210" s="17"/>
      <c r="L210" s="18" t="str">
        <f>IF(I210&lt;&gt;0,((VLOOKUP(I210,'1. Standard_Cost'!$B$4:$D$9,2)+VLOOKUP(I210,'1. Standard_Cost'!$B$4:$D$9,3))*J210*K210),"0")</f>
        <v>0</v>
      </c>
      <c r="M210" s="18">
        <f t="shared" si="372"/>
        <v>0</v>
      </c>
      <c r="N210" s="19"/>
      <c r="O210" s="19"/>
      <c r="P210" s="19"/>
      <c r="Q210" s="19"/>
      <c r="R210" s="20">
        <f>+N210*P210*'1. Standard_Cost'!$B$13</f>
        <v>0</v>
      </c>
      <c r="S210" s="20">
        <f>+N210*O210*P210*'1. Standard_Cost'!$C$13</f>
        <v>0</v>
      </c>
      <c r="T210" s="20">
        <f>+N210*P210*Q210*'1. Standard_Cost'!$D$13</f>
        <v>0</v>
      </c>
      <c r="U210" s="20">
        <f>+N210*O210*'1. Standard_Cost'!$E$13</f>
        <v>0</v>
      </c>
      <c r="V210" s="19"/>
      <c r="W210" s="19"/>
      <c r="X210" s="19"/>
      <c r="Y210" s="20">
        <f>+V210*((X210*'1. Standard_Cost'!$B$17)+(W210*X210*'1. Standard_Cost'!$C$17))</f>
        <v>0</v>
      </c>
      <c r="Z210" s="19"/>
      <c r="AA210" s="19"/>
      <c r="AB210" s="20">
        <f>+Z210*'1. Standard_Cost'!$B$21+AA210*'1. Standard_Cost'!$C$21</f>
        <v>0</v>
      </c>
      <c r="AC210" s="21"/>
      <c r="AD210" s="22"/>
      <c r="AE210" s="20">
        <f>SUM(AD210,AC210,AB210,Y210,U210,T210,S210,R210)*'1. Standard_Cost'!B249</f>
        <v>0</v>
      </c>
      <c r="AF210" s="20">
        <f t="shared" si="377"/>
        <v>0</v>
      </c>
      <c r="AG210" s="19"/>
      <c r="AH210" s="19"/>
      <c r="AI210" s="19"/>
      <c r="AJ210" s="23"/>
      <c r="AK210" s="23"/>
      <c r="AL210" s="23"/>
      <c r="AM210" s="20" t="e">
        <f>AG210*'1. Standard_Cost'!B245+'Incremental_Cost Year 1'!#REF!*'1. Standard_Cost'!C245+'Incremental_Cost Year 1'!#REF!*'1. Standard_Cost'!D245+'Incremental_Cost Year 1'!#REF!+'Incremental_Cost Year 1'!#REF!+AK210</f>
        <v>#REF!</v>
      </c>
      <c r="AN210" s="20" t="e">
        <f>AM210*'1. Standard_Cost'!C249</f>
        <v>#REF!</v>
      </c>
      <c r="AO210" s="23"/>
      <c r="AQ210" s="20">
        <f t="shared" si="373"/>
        <v>0</v>
      </c>
      <c r="AR210" s="20">
        <f t="shared" si="374"/>
        <v>0</v>
      </c>
      <c r="AS210" s="20" t="e">
        <f t="shared" si="375"/>
        <v>#REF!</v>
      </c>
      <c r="AT210" s="20" t="e">
        <f t="shared" si="378"/>
        <v>#REF!</v>
      </c>
      <c r="AU210" s="24"/>
      <c r="AV210" s="24"/>
      <c r="AW210" s="24"/>
      <c r="AX210" s="24"/>
      <c r="AY210" s="24"/>
      <c r="AZ210" s="24"/>
      <c r="BA210" s="25" t="e">
        <f t="shared" si="376"/>
        <v>#REF!</v>
      </c>
    </row>
    <row r="211" spans="2:53" outlineLevel="2">
      <c r="B211" s="41"/>
      <c r="C211" s="41"/>
      <c r="D211" s="84"/>
      <c r="E211" s="84"/>
      <c r="F211" s="84"/>
      <c r="G211" s="83"/>
      <c r="H211" s="26" t="s">
        <v>180</v>
      </c>
      <c r="I211" s="16"/>
      <c r="J211" s="17"/>
      <c r="K211" s="17"/>
      <c r="L211" s="18" t="str">
        <f>IF(I211&lt;&gt;0,((VLOOKUP(I211,'1. Standard_Cost'!$B$4:$D$9,2)+VLOOKUP(I211,'1. Standard_Cost'!$B$4:$D$9,3))*J211*K211),"0")</f>
        <v>0</v>
      </c>
      <c r="M211" s="18">
        <f t="shared" si="372"/>
        <v>0</v>
      </c>
      <c r="N211" s="19"/>
      <c r="O211" s="19"/>
      <c r="P211" s="19"/>
      <c r="Q211" s="19"/>
      <c r="R211" s="20">
        <f>+N211*P211*'1. Standard_Cost'!$B$13</f>
        <v>0</v>
      </c>
      <c r="S211" s="20">
        <f>+N211*O211*P211*'1. Standard_Cost'!$C$13</f>
        <v>0</v>
      </c>
      <c r="T211" s="20">
        <f>+N211*P211*Q211*'1. Standard_Cost'!$D$13</f>
        <v>0</v>
      </c>
      <c r="U211" s="20">
        <f>+N211*O211*'1. Standard_Cost'!$E$13</f>
        <v>0</v>
      </c>
      <c r="V211" s="19"/>
      <c r="W211" s="19"/>
      <c r="X211" s="19"/>
      <c r="Y211" s="20">
        <f>+V211*((X211*'1. Standard_Cost'!$B$17)+(W211*X211*'1. Standard_Cost'!$C$17))</f>
        <v>0</v>
      </c>
      <c r="Z211" s="19"/>
      <c r="AA211" s="19"/>
      <c r="AB211" s="20">
        <f>+Z211*'1. Standard_Cost'!$B$21+AA211*'1. Standard_Cost'!$C$21</f>
        <v>0</v>
      </c>
      <c r="AC211" s="21"/>
      <c r="AD211" s="22"/>
      <c r="AE211" s="20">
        <f>SUM(AD211,AC211,AB211,Y211,U211,T211,S211,R211)*'1. Standard_Cost'!B249</f>
        <v>0</v>
      </c>
      <c r="AF211" s="20">
        <f t="shared" si="377"/>
        <v>0</v>
      </c>
      <c r="AG211" s="19"/>
      <c r="AH211" s="19"/>
      <c r="AI211" s="19"/>
      <c r="AJ211" s="23"/>
      <c r="AK211" s="23"/>
      <c r="AL211" s="23"/>
      <c r="AM211" s="20" t="e">
        <f>AG211*'1. Standard_Cost'!B245+'Incremental_Cost Year 1'!#REF!*'1. Standard_Cost'!C245+'Incremental_Cost Year 1'!#REF!*'1. Standard_Cost'!D245+'Incremental_Cost Year 1'!#REF!+'Incremental_Cost Year 1'!#REF!+AK211</f>
        <v>#REF!</v>
      </c>
      <c r="AN211" s="20" t="e">
        <f>AM211*'1. Standard_Cost'!C249</f>
        <v>#REF!</v>
      </c>
      <c r="AO211" s="23"/>
      <c r="AQ211" s="20">
        <f t="shared" si="373"/>
        <v>0</v>
      </c>
      <c r="AR211" s="20">
        <f t="shared" si="374"/>
        <v>0</v>
      </c>
      <c r="AS211" s="20" t="e">
        <f t="shared" si="375"/>
        <v>#REF!</v>
      </c>
      <c r="AT211" s="20" t="e">
        <f t="shared" si="378"/>
        <v>#REF!</v>
      </c>
      <c r="AU211" s="24"/>
      <c r="AV211" s="24"/>
      <c r="AW211" s="24"/>
      <c r="AX211" s="24"/>
      <c r="AY211" s="24"/>
      <c r="AZ211" s="24"/>
      <c r="BA211" s="25" t="e">
        <f t="shared" si="376"/>
        <v>#REF!</v>
      </c>
    </row>
    <row r="212" spans="2:53" ht="41.4" outlineLevel="1">
      <c r="B212" s="41"/>
      <c r="C212" s="41"/>
      <c r="D212" s="86" t="s">
        <v>48</v>
      </c>
      <c r="E212" s="86" t="s">
        <v>274</v>
      </c>
      <c r="F212" s="88" t="s">
        <v>153</v>
      </c>
      <c r="G212" s="89" t="s">
        <v>154</v>
      </c>
      <c r="H212" s="27" t="s">
        <v>285</v>
      </c>
      <c r="I212" s="28"/>
      <c r="J212" s="28"/>
      <c r="K212" s="28"/>
      <c r="L212" s="29">
        <f>SUM(L208:L211)</f>
        <v>0</v>
      </c>
      <c r="M212" s="29">
        <f>SUM(M208:M211)</f>
        <v>0</v>
      </c>
      <c r="N212" s="28"/>
      <c r="O212" s="28"/>
      <c r="P212" s="28"/>
      <c r="Q212" s="28"/>
      <c r="R212" s="30">
        <f>SUM(R208:R211)</f>
        <v>0</v>
      </c>
      <c r="S212" s="30">
        <f>SUM(S208:S211)</f>
        <v>0</v>
      </c>
      <c r="T212" s="30">
        <f>SUM(T208:T211)</f>
        <v>0</v>
      </c>
      <c r="U212" s="30">
        <f>SUM(U208:U211)</f>
        <v>0</v>
      </c>
      <c r="V212" s="28"/>
      <c r="W212" s="28"/>
      <c r="X212" s="28"/>
      <c r="Y212" s="29">
        <f>SUM(Y208:Y211)</f>
        <v>0</v>
      </c>
      <c r="Z212" s="28"/>
      <c r="AA212" s="28"/>
      <c r="AB212" s="29">
        <f t="shared" ref="AB212:AF212" si="379">SUM(AB208:AB211)</f>
        <v>0</v>
      </c>
      <c r="AC212" s="29">
        <f t="shared" si="379"/>
        <v>0</v>
      </c>
      <c r="AD212" s="29">
        <f t="shared" si="379"/>
        <v>0</v>
      </c>
      <c r="AE212" s="29">
        <f t="shared" si="379"/>
        <v>0</v>
      </c>
      <c r="AF212" s="29">
        <f t="shared" si="379"/>
        <v>0</v>
      </c>
      <c r="AG212" s="28"/>
      <c r="AH212" s="28"/>
      <c r="AI212" s="28"/>
      <c r="AJ212" s="30">
        <f>SUM(AJ208:AJ211)</f>
        <v>0</v>
      </c>
      <c r="AK212" s="30">
        <f>SUM(AK208:AK211)</f>
        <v>0</v>
      </c>
      <c r="AL212" s="30">
        <f>SUM(AL208:AL211)</f>
        <v>0</v>
      </c>
      <c r="AM212" s="29" t="e">
        <f>SUM(AM208:AM211)</f>
        <v>#REF!</v>
      </c>
      <c r="AN212" s="29" t="e">
        <f>SUM(AN208:AN211)</f>
        <v>#REF!</v>
      </c>
      <c r="AO212" s="31"/>
      <c r="AP212" s="32"/>
      <c r="AQ212" s="78">
        <f t="shared" ref="AQ212:BA212" si="380">SUM(AQ208:AQ211)</f>
        <v>0</v>
      </c>
      <c r="AR212" s="78">
        <f t="shared" si="380"/>
        <v>0</v>
      </c>
      <c r="AS212" s="78" t="e">
        <f t="shared" si="380"/>
        <v>#REF!</v>
      </c>
      <c r="AT212" s="78" t="e">
        <f t="shared" si="380"/>
        <v>#REF!</v>
      </c>
      <c r="AU212" s="78">
        <f t="shared" si="380"/>
        <v>0</v>
      </c>
      <c r="AV212" s="78">
        <f t="shared" si="380"/>
        <v>0</v>
      </c>
      <c r="AW212" s="78">
        <f t="shared" si="380"/>
        <v>0</v>
      </c>
      <c r="AX212" s="78">
        <f t="shared" si="380"/>
        <v>0</v>
      </c>
      <c r="AY212" s="78">
        <f t="shared" si="380"/>
        <v>0</v>
      </c>
      <c r="AZ212" s="78">
        <f t="shared" si="380"/>
        <v>0</v>
      </c>
      <c r="BA212" s="78" t="e">
        <f t="shared" si="380"/>
        <v>#REF!</v>
      </c>
    </row>
    <row r="213" spans="2:53" outlineLevel="2">
      <c r="B213" s="41"/>
      <c r="C213" s="41"/>
      <c r="D213" s="85"/>
      <c r="E213" s="85"/>
      <c r="F213" s="87"/>
      <c r="G213" s="82"/>
      <c r="H213" s="15" t="s">
        <v>49</v>
      </c>
      <c r="I213" s="16"/>
      <c r="J213" s="17"/>
      <c r="K213" s="17"/>
      <c r="L213" s="18" t="str">
        <f>IF(I213&lt;&gt;0,((VLOOKUP(I213,'1. Standard_Cost'!$B$4:$D$9,2)+VLOOKUP(I213,'1. Standard_Cost'!$B$4:$D$9,3))*J213*K213),"0")</f>
        <v>0</v>
      </c>
      <c r="M213" s="18">
        <f t="shared" ref="M213:M216" si="381">L213*0.167</f>
        <v>0</v>
      </c>
      <c r="N213" s="19"/>
      <c r="O213" s="19"/>
      <c r="P213" s="19"/>
      <c r="Q213" s="19"/>
      <c r="R213" s="20">
        <f>+N213*P213*'1. Standard_Cost'!$B$13</f>
        <v>0</v>
      </c>
      <c r="S213" s="20">
        <f>+N213*O213*P213*'1. Standard_Cost'!$C$13</f>
        <v>0</v>
      </c>
      <c r="T213" s="20">
        <f>+N213*P213*Q213*'1. Standard_Cost'!$D$13</f>
        <v>0</v>
      </c>
      <c r="U213" s="20">
        <f>+N213*O213*'1. Standard_Cost'!$E$13</f>
        <v>0</v>
      </c>
      <c r="V213" s="19"/>
      <c r="W213" s="19"/>
      <c r="X213" s="19"/>
      <c r="Y213" s="20">
        <f>+V213*((X213*'1. Standard_Cost'!$B$17)+(W213*X213*'1. Standard_Cost'!$C$17))</f>
        <v>0</v>
      </c>
      <c r="Z213" s="19"/>
      <c r="AA213" s="19"/>
      <c r="AB213" s="20">
        <f>+Z213*'1. Standard_Cost'!$B$21+AA213*'1. Standard_Cost'!$C$21</f>
        <v>0</v>
      </c>
      <c r="AC213" s="21"/>
      <c r="AD213" s="22"/>
      <c r="AE213" s="20">
        <f>SUM(AD213,AC213,AB213,Y213,U213,T213,S213,R213)*'1. Standard_Cost'!B254</f>
        <v>0</v>
      </c>
      <c r="AF213" s="20">
        <f>SUM(AD213,AE213)</f>
        <v>0</v>
      </c>
      <c r="AG213" s="19"/>
      <c r="AH213" s="19"/>
      <c r="AI213" s="19"/>
      <c r="AJ213" s="23"/>
      <c r="AK213" s="23"/>
      <c r="AL213" s="23"/>
      <c r="AM213" s="20" t="e">
        <f>AG213*'1. Standard_Cost'!B250+'Incremental_Cost Year 1'!#REF!*'1. Standard_Cost'!C250+'Incremental_Cost Year 1'!#REF!*'1. Standard_Cost'!D250+'Incremental_Cost Year 1'!#REF!+'Incremental_Cost Year 1'!#REF!+AK213</f>
        <v>#REF!</v>
      </c>
      <c r="AN213" s="20" t="e">
        <f>AM213*'1. Standard_Cost'!C254</f>
        <v>#REF!</v>
      </c>
      <c r="AO213" s="23"/>
      <c r="AQ213" s="20">
        <f t="shared" ref="AQ213:AQ216" si="382">L213+M213</f>
        <v>0</v>
      </c>
      <c r="AR213" s="20">
        <f t="shared" ref="AR213:AR216" si="383">AF213</f>
        <v>0</v>
      </c>
      <c r="AS213" s="20" t="e">
        <f t="shared" ref="AS213:AS216" si="384">AM213+AN213</f>
        <v>#REF!</v>
      </c>
      <c r="AT213" s="20" t="e">
        <f>SUM(AQ213,AR213,AS213)</f>
        <v>#REF!</v>
      </c>
      <c r="AU213" s="24"/>
      <c r="AV213" s="24"/>
      <c r="AW213" s="24"/>
      <c r="AX213" s="24"/>
      <c r="AY213" s="24"/>
      <c r="AZ213" s="24"/>
      <c r="BA213" s="25" t="e">
        <f t="shared" ref="BA213:BA216" si="385">SUM(AU213:AZ213)-AT213</f>
        <v>#REF!</v>
      </c>
    </row>
    <row r="214" spans="2:53" outlineLevel="2">
      <c r="B214" s="41"/>
      <c r="C214" s="41"/>
      <c r="D214" s="84"/>
      <c r="E214" s="84"/>
      <c r="F214" s="84"/>
      <c r="G214" s="83"/>
      <c r="H214" s="15" t="s">
        <v>50</v>
      </c>
      <c r="I214" s="16"/>
      <c r="J214" s="17"/>
      <c r="K214" s="17"/>
      <c r="L214" s="18" t="str">
        <f>IF(I214&lt;&gt;0,((VLOOKUP(I214,'1. Standard_Cost'!$B$4:$D$9,2)+VLOOKUP(I214,'1. Standard_Cost'!$B$4:$D$9,3))*J214*K214),"0")</f>
        <v>0</v>
      </c>
      <c r="M214" s="18">
        <f t="shared" si="381"/>
        <v>0</v>
      </c>
      <c r="N214" s="19"/>
      <c r="O214" s="19"/>
      <c r="P214" s="19"/>
      <c r="Q214" s="19"/>
      <c r="R214" s="20">
        <f>+N214*P214*'1. Standard_Cost'!$B$13</f>
        <v>0</v>
      </c>
      <c r="S214" s="20">
        <f>+N214*O214*P214*'1. Standard_Cost'!$C$13</f>
        <v>0</v>
      </c>
      <c r="T214" s="20">
        <f>+N214*P214*Q214*'1. Standard_Cost'!$D$13</f>
        <v>0</v>
      </c>
      <c r="U214" s="20">
        <f>+N214*O214*'1. Standard_Cost'!$E$13</f>
        <v>0</v>
      </c>
      <c r="V214" s="19"/>
      <c r="W214" s="19"/>
      <c r="X214" s="19"/>
      <c r="Y214" s="20">
        <f>+V214*((X214*'1. Standard_Cost'!$B$17)+(W214*X214*'1. Standard_Cost'!$C$17))</f>
        <v>0</v>
      </c>
      <c r="Z214" s="19"/>
      <c r="AA214" s="19"/>
      <c r="AB214" s="20">
        <f>+Z214*'1. Standard_Cost'!$B$21+AA214*'1. Standard_Cost'!$C$21</f>
        <v>0</v>
      </c>
      <c r="AC214" s="21"/>
      <c r="AD214" s="22"/>
      <c r="AE214" s="20">
        <f>SUM(AD214,AC214,AB214,Y214,U214,T214,S214,R214)*'1. Standard_Cost'!B254</f>
        <v>0</v>
      </c>
      <c r="AF214" s="20">
        <f t="shared" ref="AF214:AF216" si="386">SUM(AD214,AE214)</f>
        <v>0</v>
      </c>
      <c r="AG214" s="19"/>
      <c r="AH214" s="19"/>
      <c r="AI214" s="19"/>
      <c r="AJ214" s="23"/>
      <c r="AK214" s="23"/>
      <c r="AL214" s="23"/>
      <c r="AM214" s="20" t="e">
        <f>AG214*'1. Standard_Cost'!B250+'Incremental_Cost Year 1'!#REF!*'1. Standard_Cost'!C250+'Incremental_Cost Year 1'!#REF!*'1. Standard_Cost'!D250+'Incremental_Cost Year 1'!#REF!+'Incremental_Cost Year 1'!#REF!+AK214</f>
        <v>#REF!</v>
      </c>
      <c r="AN214" s="20" t="e">
        <f>AM214*'1. Standard_Cost'!C254</f>
        <v>#REF!</v>
      </c>
      <c r="AO214" s="23"/>
      <c r="AQ214" s="20">
        <f t="shared" si="382"/>
        <v>0</v>
      </c>
      <c r="AR214" s="20">
        <f t="shared" si="383"/>
        <v>0</v>
      </c>
      <c r="AS214" s="20" t="e">
        <f t="shared" si="384"/>
        <v>#REF!</v>
      </c>
      <c r="AT214" s="20" t="e">
        <f t="shared" ref="AT214:AT216" si="387">SUM(AQ214,AR214,AS214)</f>
        <v>#REF!</v>
      </c>
      <c r="AU214" s="24"/>
      <c r="AV214" s="24">
        <v>0</v>
      </c>
      <c r="AW214" s="24"/>
      <c r="AX214" s="24"/>
      <c r="AY214" s="24"/>
      <c r="AZ214" s="24"/>
      <c r="BA214" s="25" t="e">
        <f t="shared" si="385"/>
        <v>#REF!</v>
      </c>
    </row>
    <row r="215" spans="2:53" outlineLevel="2">
      <c r="B215" s="41"/>
      <c r="C215" s="41"/>
      <c r="D215" s="84"/>
      <c r="E215" s="84"/>
      <c r="F215" s="84"/>
      <c r="G215" s="83"/>
      <c r="H215" s="15" t="s">
        <v>51</v>
      </c>
      <c r="I215" s="16"/>
      <c r="J215" s="17"/>
      <c r="K215" s="17"/>
      <c r="L215" s="18" t="str">
        <f>IF(I215&lt;&gt;0,((VLOOKUP(I215,'1. Standard_Cost'!$B$4:$D$9,2)+VLOOKUP(I215,'1. Standard_Cost'!$B$4:$D$9,3))*J215*K215),"0")</f>
        <v>0</v>
      </c>
      <c r="M215" s="18">
        <f t="shared" si="381"/>
        <v>0</v>
      </c>
      <c r="N215" s="19"/>
      <c r="O215" s="19"/>
      <c r="P215" s="19"/>
      <c r="Q215" s="19"/>
      <c r="R215" s="20">
        <f>+N215*P215*'1. Standard_Cost'!$B$13</f>
        <v>0</v>
      </c>
      <c r="S215" s="20">
        <f>+N215*O215*P215*'1. Standard_Cost'!$C$13</f>
        <v>0</v>
      </c>
      <c r="T215" s="20">
        <f>+N215*P215*Q215*'1. Standard_Cost'!$D$13</f>
        <v>0</v>
      </c>
      <c r="U215" s="20">
        <f>+N215*O215*'1. Standard_Cost'!$E$13</f>
        <v>0</v>
      </c>
      <c r="V215" s="19"/>
      <c r="W215" s="19"/>
      <c r="X215" s="19"/>
      <c r="Y215" s="20">
        <f>+V215*((X215*'1. Standard_Cost'!$B$17)+(W215*X215*'1. Standard_Cost'!$C$17))</f>
        <v>0</v>
      </c>
      <c r="Z215" s="19"/>
      <c r="AA215" s="19"/>
      <c r="AB215" s="20">
        <f>+Z215*'1. Standard_Cost'!$B$21+AA215*'1. Standard_Cost'!$C$21</f>
        <v>0</v>
      </c>
      <c r="AC215" s="21"/>
      <c r="AD215" s="22"/>
      <c r="AE215" s="20">
        <f>SUM(AD215,AC215,AB215,Y215,U215,T215,S215,R215)*'1. Standard_Cost'!B254</f>
        <v>0</v>
      </c>
      <c r="AF215" s="20">
        <f t="shared" si="386"/>
        <v>0</v>
      </c>
      <c r="AG215" s="19"/>
      <c r="AH215" s="19"/>
      <c r="AI215" s="19"/>
      <c r="AJ215" s="23"/>
      <c r="AK215" s="23"/>
      <c r="AL215" s="23"/>
      <c r="AM215" s="20" t="e">
        <f>AG215*'1. Standard_Cost'!B250+'Incremental_Cost Year 1'!#REF!*'1. Standard_Cost'!C250+'Incremental_Cost Year 1'!#REF!*'1. Standard_Cost'!D250+'Incremental_Cost Year 1'!#REF!+'Incremental_Cost Year 1'!#REF!+AK215</f>
        <v>#REF!</v>
      </c>
      <c r="AN215" s="20" t="e">
        <f>AM215*'1. Standard_Cost'!C254</f>
        <v>#REF!</v>
      </c>
      <c r="AO215" s="23"/>
      <c r="AQ215" s="20">
        <f t="shared" si="382"/>
        <v>0</v>
      </c>
      <c r="AR215" s="20">
        <f t="shared" si="383"/>
        <v>0</v>
      </c>
      <c r="AS215" s="20" t="e">
        <f t="shared" si="384"/>
        <v>#REF!</v>
      </c>
      <c r="AT215" s="20" t="e">
        <f t="shared" si="387"/>
        <v>#REF!</v>
      </c>
      <c r="AU215" s="24"/>
      <c r="AV215" s="24"/>
      <c r="AW215" s="24"/>
      <c r="AX215" s="24"/>
      <c r="AY215" s="24"/>
      <c r="AZ215" s="24"/>
      <c r="BA215" s="25" t="e">
        <f t="shared" si="385"/>
        <v>#REF!</v>
      </c>
    </row>
    <row r="216" spans="2:53" outlineLevel="2">
      <c r="B216" s="41"/>
      <c r="C216" s="41"/>
      <c r="D216" s="84"/>
      <c r="E216" s="84"/>
      <c r="F216" s="84"/>
      <c r="G216" s="83"/>
      <c r="H216" s="26" t="s">
        <v>180</v>
      </c>
      <c r="I216" s="16"/>
      <c r="J216" s="17"/>
      <c r="K216" s="17"/>
      <c r="L216" s="18" t="str">
        <f>IF(I216&lt;&gt;0,((VLOOKUP(I216,'1. Standard_Cost'!$B$4:$D$9,2)+VLOOKUP(I216,'1. Standard_Cost'!$B$4:$D$9,3))*J216*K216),"0")</f>
        <v>0</v>
      </c>
      <c r="M216" s="18">
        <f t="shared" si="381"/>
        <v>0</v>
      </c>
      <c r="N216" s="19"/>
      <c r="O216" s="19"/>
      <c r="P216" s="19"/>
      <c r="Q216" s="19"/>
      <c r="R216" s="20">
        <f>+N216*P216*'1. Standard_Cost'!$B$13</f>
        <v>0</v>
      </c>
      <c r="S216" s="20">
        <f>+N216*O216*P216*'1. Standard_Cost'!$C$13</f>
        <v>0</v>
      </c>
      <c r="T216" s="20">
        <f>+N216*P216*Q216*'1. Standard_Cost'!$D$13</f>
        <v>0</v>
      </c>
      <c r="U216" s="20">
        <f>+N216*O216*'1. Standard_Cost'!$E$13</f>
        <v>0</v>
      </c>
      <c r="V216" s="19"/>
      <c r="W216" s="19"/>
      <c r="X216" s="19"/>
      <c r="Y216" s="20">
        <f>+V216*((X216*'1. Standard_Cost'!$B$17)+(W216*X216*'1. Standard_Cost'!$C$17))</f>
        <v>0</v>
      </c>
      <c r="Z216" s="19"/>
      <c r="AA216" s="19"/>
      <c r="AB216" s="20">
        <f>+Z216*'1. Standard_Cost'!$B$21+AA216*'1. Standard_Cost'!$C$21</f>
        <v>0</v>
      </c>
      <c r="AC216" s="21"/>
      <c r="AD216" s="22"/>
      <c r="AE216" s="20">
        <f>SUM(AD216,AC216,AB216,Y216,U216,T216,S216,R216)*'1. Standard_Cost'!B254</f>
        <v>0</v>
      </c>
      <c r="AF216" s="20">
        <f t="shared" si="386"/>
        <v>0</v>
      </c>
      <c r="AG216" s="19"/>
      <c r="AH216" s="19"/>
      <c r="AI216" s="19"/>
      <c r="AJ216" s="23"/>
      <c r="AK216" s="23"/>
      <c r="AL216" s="23"/>
      <c r="AM216" s="20" t="e">
        <f>AG216*'1. Standard_Cost'!B250+'Incremental_Cost Year 1'!#REF!*'1. Standard_Cost'!C250+'Incremental_Cost Year 1'!#REF!*'1. Standard_Cost'!D250+'Incremental_Cost Year 1'!#REF!+'Incremental_Cost Year 1'!#REF!+AK216</f>
        <v>#REF!</v>
      </c>
      <c r="AN216" s="20" t="e">
        <f>AM216*'1. Standard_Cost'!C254</f>
        <v>#REF!</v>
      </c>
      <c r="AO216" s="23"/>
      <c r="AQ216" s="20">
        <f t="shared" si="382"/>
        <v>0</v>
      </c>
      <c r="AR216" s="20">
        <f t="shared" si="383"/>
        <v>0</v>
      </c>
      <c r="AS216" s="20" t="e">
        <f t="shared" si="384"/>
        <v>#REF!</v>
      </c>
      <c r="AT216" s="20" t="e">
        <f t="shared" si="387"/>
        <v>#REF!</v>
      </c>
      <c r="AU216" s="24"/>
      <c r="AV216" s="24"/>
      <c r="AW216" s="24"/>
      <c r="AX216" s="24"/>
      <c r="AY216" s="24"/>
      <c r="AZ216" s="24"/>
      <c r="BA216" s="25" t="e">
        <f t="shared" si="385"/>
        <v>#REF!</v>
      </c>
    </row>
    <row r="217" spans="2:53" ht="55.2" outlineLevel="1">
      <c r="B217" s="41"/>
      <c r="C217" s="41"/>
      <c r="D217" s="86" t="s">
        <v>48</v>
      </c>
      <c r="E217" s="86" t="s">
        <v>275</v>
      </c>
      <c r="F217" s="88" t="s">
        <v>153</v>
      </c>
      <c r="G217" s="89" t="s">
        <v>154</v>
      </c>
      <c r="H217" s="27" t="s">
        <v>287</v>
      </c>
      <c r="I217" s="28"/>
      <c r="J217" s="28"/>
      <c r="K217" s="28"/>
      <c r="L217" s="29">
        <f>SUM(L213:L216)</f>
        <v>0</v>
      </c>
      <c r="M217" s="29">
        <f>SUM(M213:M216)</f>
        <v>0</v>
      </c>
      <c r="N217" s="28"/>
      <c r="O217" s="28"/>
      <c r="P217" s="28"/>
      <c r="Q217" s="28"/>
      <c r="R217" s="30">
        <f>SUM(R213:R216)</f>
        <v>0</v>
      </c>
      <c r="S217" s="30">
        <f>SUM(S213:S216)</f>
        <v>0</v>
      </c>
      <c r="T217" s="30">
        <f>SUM(T213:T216)</f>
        <v>0</v>
      </c>
      <c r="U217" s="30">
        <f>SUM(U213:U216)</f>
        <v>0</v>
      </c>
      <c r="V217" s="28"/>
      <c r="W217" s="28"/>
      <c r="X217" s="28"/>
      <c r="Y217" s="29">
        <f>SUM(Y213:Y216)</f>
        <v>0</v>
      </c>
      <c r="Z217" s="28"/>
      <c r="AA217" s="28"/>
      <c r="AB217" s="29">
        <f t="shared" ref="AB217:AF217" si="388">SUM(AB213:AB216)</f>
        <v>0</v>
      </c>
      <c r="AC217" s="29">
        <f t="shared" si="388"/>
        <v>0</v>
      </c>
      <c r="AD217" s="29">
        <f t="shared" si="388"/>
        <v>0</v>
      </c>
      <c r="AE217" s="29">
        <f t="shared" si="388"/>
        <v>0</v>
      </c>
      <c r="AF217" s="29">
        <f t="shared" si="388"/>
        <v>0</v>
      </c>
      <c r="AG217" s="28"/>
      <c r="AH217" s="28"/>
      <c r="AI217" s="28"/>
      <c r="AJ217" s="30">
        <f>SUM(AJ213:AJ216)</f>
        <v>0</v>
      </c>
      <c r="AK217" s="30">
        <f>SUM(AK213:AK216)</f>
        <v>0</v>
      </c>
      <c r="AL217" s="30">
        <f>SUM(AL213:AL216)</f>
        <v>0</v>
      </c>
      <c r="AM217" s="29" t="e">
        <f>SUM(AM213:AM216)</f>
        <v>#REF!</v>
      </c>
      <c r="AN217" s="29" t="e">
        <f>SUM(AN213:AN216)</f>
        <v>#REF!</v>
      </c>
      <c r="AO217" s="31"/>
      <c r="AP217" s="32"/>
      <c r="AQ217" s="78">
        <f t="shared" ref="AQ217:BA217" si="389">SUM(AQ213:AQ216)</f>
        <v>0</v>
      </c>
      <c r="AR217" s="78">
        <f t="shared" si="389"/>
        <v>0</v>
      </c>
      <c r="AS217" s="78" t="e">
        <f t="shared" si="389"/>
        <v>#REF!</v>
      </c>
      <c r="AT217" s="78" t="e">
        <f t="shared" si="389"/>
        <v>#REF!</v>
      </c>
      <c r="AU217" s="78">
        <f t="shared" si="389"/>
        <v>0</v>
      </c>
      <c r="AV217" s="78">
        <f t="shared" si="389"/>
        <v>0</v>
      </c>
      <c r="AW217" s="78">
        <f t="shared" si="389"/>
        <v>0</v>
      </c>
      <c r="AX217" s="78">
        <f t="shared" si="389"/>
        <v>0</v>
      </c>
      <c r="AY217" s="78">
        <f t="shared" si="389"/>
        <v>0</v>
      </c>
      <c r="AZ217" s="78">
        <f t="shared" si="389"/>
        <v>0</v>
      </c>
      <c r="BA217" s="78" t="e">
        <f t="shared" si="389"/>
        <v>#REF!</v>
      </c>
    </row>
    <row r="218" spans="2:53" outlineLevel="2">
      <c r="B218" s="41"/>
      <c r="C218" s="41"/>
      <c r="D218" s="85"/>
      <c r="E218" s="85"/>
      <c r="F218" s="87"/>
      <c r="G218" s="82"/>
      <c r="H218" s="15" t="s">
        <v>49</v>
      </c>
      <c r="I218" s="16"/>
      <c r="J218" s="17"/>
      <c r="K218" s="17"/>
      <c r="L218" s="18" t="str">
        <f>IF(I218&lt;&gt;0,((VLOOKUP(I218,'1. Standard_Cost'!$B$4:$D$9,2)+VLOOKUP(I218,'1. Standard_Cost'!$B$4:$D$9,3))*J218*K218),"0")</f>
        <v>0</v>
      </c>
      <c r="M218" s="18">
        <f t="shared" ref="M218:M221" si="390">L218*0.167</f>
        <v>0</v>
      </c>
      <c r="N218" s="19"/>
      <c r="O218" s="19"/>
      <c r="P218" s="19"/>
      <c r="Q218" s="19"/>
      <c r="R218" s="20">
        <f>+N218*P218*'1. Standard_Cost'!$B$13</f>
        <v>0</v>
      </c>
      <c r="S218" s="20">
        <f>+N218*O218*P218*'1. Standard_Cost'!$C$13</f>
        <v>0</v>
      </c>
      <c r="T218" s="20">
        <f>+N218*P218*Q218*'1. Standard_Cost'!$D$13</f>
        <v>0</v>
      </c>
      <c r="U218" s="20">
        <f>+N218*O218*'1. Standard_Cost'!$E$13</f>
        <v>0</v>
      </c>
      <c r="V218" s="19"/>
      <c r="W218" s="19"/>
      <c r="X218" s="19"/>
      <c r="Y218" s="20">
        <f>+V218*((X218*'1. Standard_Cost'!$B$17)+(W218*X218*'1. Standard_Cost'!$C$17))</f>
        <v>0</v>
      </c>
      <c r="Z218" s="19"/>
      <c r="AA218" s="19"/>
      <c r="AB218" s="20">
        <f>+Z218*'1. Standard_Cost'!$B$21+AA218*'1. Standard_Cost'!$C$21</f>
        <v>0</v>
      </c>
      <c r="AC218" s="21"/>
      <c r="AD218" s="22"/>
      <c r="AE218" s="20">
        <f>SUM(AD218,AC218,AB218,Y218,U218,T218,S218,R218)*'1. Standard_Cost'!B259</f>
        <v>0</v>
      </c>
      <c r="AF218" s="20">
        <f>SUM(AD218,AE218)</f>
        <v>0</v>
      </c>
      <c r="AG218" s="19"/>
      <c r="AH218" s="19"/>
      <c r="AI218" s="19"/>
      <c r="AJ218" s="23"/>
      <c r="AK218" s="23"/>
      <c r="AL218" s="23"/>
      <c r="AM218" s="20" t="e">
        <f>AG218*'1. Standard_Cost'!B255+'Incremental_Cost Year 1'!#REF!*'1. Standard_Cost'!C255+'Incremental_Cost Year 1'!#REF!*'1. Standard_Cost'!D255+'Incremental_Cost Year 1'!#REF!+'Incremental_Cost Year 1'!#REF!+AK218</f>
        <v>#REF!</v>
      </c>
      <c r="AN218" s="20" t="e">
        <f>AM218*'1. Standard_Cost'!C259</f>
        <v>#REF!</v>
      </c>
      <c r="AO218" s="23"/>
      <c r="AQ218" s="20">
        <f t="shared" ref="AQ218:AQ221" si="391">L218+M218</f>
        <v>0</v>
      </c>
      <c r="AR218" s="20">
        <f t="shared" ref="AR218:AR221" si="392">AF218</f>
        <v>0</v>
      </c>
      <c r="AS218" s="20" t="e">
        <f t="shared" ref="AS218:AS221" si="393">AM218+AN218</f>
        <v>#REF!</v>
      </c>
      <c r="AT218" s="20" t="e">
        <f>SUM(AQ218,AR218,AS218)</f>
        <v>#REF!</v>
      </c>
      <c r="AU218" s="24"/>
      <c r="AV218" s="24"/>
      <c r="AW218" s="24"/>
      <c r="AX218" s="24"/>
      <c r="AY218" s="24"/>
      <c r="AZ218" s="24"/>
      <c r="BA218" s="25" t="e">
        <f t="shared" ref="BA218:BA221" si="394">SUM(AU218:AZ218)-AT218</f>
        <v>#REF!</v>
      </c>
    </row>
    <row r="219" spans="2:53" outlineLevel="2">
      <c r="B219" s="41"/>
      <c r="C219" s="41"/>
      <c r="D219" s="84"/>
      <c r="E219" s="84"/>
      <c r="F219" s="84"/>
      <c r="G219" s="83"/>
      <c r="H219" s="15" t="s">
        <v>50</v>
      </c>
      <c r="I219" s="16"/>
      <c r="J219" s="17"/>
      <c r="K219" s="17"/>
      <c r="L219" s="18" t="str">
        <f>IF(I219&lt;&gt;0,((VLOOKUP(I219,'1. Standard_Cost'!$B$4:$D$9,2)+VLOOKUP(I219,'1. Standard_Cost'!$B$4:$D$9,3))*J219*K219),"0")</f>
        <v>0</v>
      </c>
      <c r="M219" s="18">
        <f t="shared" si="390"/>
        <v>0</v>
      </c>
      <c r="N219" s="19"/>
      <c r="O219" s="19"/>
      <c r="P219" s="19"/>
      <c r="Q219" s="19"/>
      <c r="R219" s="20">
        <f>+N219*P219*'1. Standard_Cost'!$B$13</f>
        <v>0</v>
      </c>
      <c r="S219" s="20">
        <f>+N219*O219*P219*'1. Standard_Cost'!$C$13</f>
        <v>0</v>
      </c>
      <c r="T219" s="20">
        <f>+N219*P219*Q219*'1. Standard_Cost'!$D$13</f>
        <v>0</v>
      </c>
      <c r="U219" s="20">
        <f>+N219*O219*'1. Standard_Cost'!$E$13</f>
        <v>0</v>
      </c>
      <c r="V219" s="19"/>
      <c r="W219" s="19"/>
      <c r="X219" s="19"/>
      <c r="Y219" s="20">
        <f>+V219*((X219*'1. Standard_Cost'!$B$17)+(W219*X219*'1. Standard_Cost'!$C$17))</f>
        <v>0</v>
      </c>
      <c r="Z219" s="19"/>
      <c r="AA219" s="19"/>
      <c r="AB219" s="20">
        <f>+Z219*'1. Standard_Cost'!$B$21+AA219*'1. Standard_Cost'!$C$21</f>
        <v>0</v>
      </c>
      <c r="AC219" s="21"/>
      <c r="AD219" s="22"/>
      <c r="AE219" s="20">
        <f>SUM(AD219,AC219,AB219,Y219,U219,T219,S219,R219)*'1. Standard_Cost'!B259</f>
        <v>0</v>
      </c>
      <c r="AF219" s="20">
        <f t="shared" ref="AF219:AF221" si="395">SUM(AD219,AE219)</f>
        <v>0</v>
      </c>
      <c r="AG219" s="19"/>
      <c r="AH219" s="19"/>
      <c r="AI219" s="19"/>
      <c r="AJ219" s="23"/>
      <c r="AK219" s="23"/>
      <c r="AL219" s="23"/>
      <c r="AM219" s="20" t="e">
        <f>AG219*'1. Standard_Cost'!B255+'Incremental_Cost Year 1'!#REF!*'1. Standard_Cost'!C255+'Incremental_Cost Year 1'!#REF!*'1. Standard_Cost'!D255+'Incremental_Cost Year 1'!#REF!+'Incremental_Cost Year 1'!#REF!+AK219</f>
        <v>#REF!</v>
      </c>
      <c r="AN219" s="20" t="e">
        <f>AM219*'1. Standard_Cost'!C259</f>
        <v>#REF!</v>
      </c>
      <c r="AO219" s="23"/>
      <c r="AQ219" s="20">
        <f t="shared" si="391"/>
        <v>0</v>
      </c>
      <c r="AR219" s="20">
        <f t="shared" si="392"/>
        <v>0</v>
      </c>
      <c r="AS219" s="20" t="e">
        <f t="shared" si="393"/>
        <v>#REF!</v>
      </c>
      <c r="AT219" s="20" t="e">
        <f t="shared" ref="AT219:AT221" si="396">SUM(AQ219,AR219,AS219)</f>
        <v>#REF!</v>
      </c>
      <c r="AU219" s="24"/>
      <c r="AV219" s="24">
        <v>0</v>
      </c>
      <c r="AW219" s="24"/>
      <c r="AX219" s="24"/>
      <c r="AY219" s="24"/>
      <c r="AZ219" s="24"/>
      <c r="BA219" s="25" t="e">
        <f t="shared" si="394"/>
        <v>#REF!</v>
      </c>
    </row>
    <row r="220" spans="2:53" outlineLevel="2">
      <c r="B220" s="41"/>
      <c r="C220" s="41"/>
      <c r="D220" s="84"/>
      <c r="E220" s="84"/>
      <c r="F220" s="84"/>
      <c r="G220" s="83"/>
      <c r="H220" s="15" t="s">
        <v>51</v>
      </c>
      <c r="I220" s="16"/>
      <c r="J220" s="17"/>
      <c r="K220" s="17"/>
      <c r="L220" s="18" t="str">
        <f>IF(I220&lt;&gt;0,((VLOOKUP(I220,'1. Standard_Cost'!$B$4:$D$9,2)+VLOOKUP(I220,'1. Standard_Cost'!$B$4:$D$9,3))*J220*K220),"0")</f>
        <v>0</v>
      </c>
      <c r="M220" s="18">
        <f t="shared" si="390"/>
        <v>0</v>
      </c>
      <c r="N220" s="19"/>
      <c r="O220" s="19"/>
      <c r="P220" s="19"/>
      <c r="Q220" s="19"/>
      <c r="R220" s="20">
        <f>+N220*P220*'1. Standard_Cost'!$B$13</f>
        <v>0</v>
      </c>
      <c r="S220" s="20">
        <f>+N220*O220*P220*'1. Standard_Cost'!$C$13</f>
        <v>0</v>
      </c>
      <c r="T220" s="20">
        <f>+N220*P220*Q220*'1. Standard_Cost'!$D$13</f>
        <v>0</v>
      </c>
      <c r="U220" s="20">
        <f>+N220*O220*'1. Standard_Cost'!$E$13</f>
        <v>0</v>
      </c>
      <c r="V220" s="19"/>
      <c r="W220" s="19"/>
      <c r="X220" s="19"/>
      <c r="Y220" s="20">
        <f>+V220*((X220*'1. Standard_Cost'!$B$17)+(W220*X220*'1. Standard_Cost'!$C$17))</f>
        <v>0</v>
      </c>
      <c r="Z220" s="19"/>
      <c r="AA220" s="19"/>
      <c r="AB220" s="20">
        <f>+Z220*'1. Standard_Cost'!$B$21+AA220*'1. Standard_Cost'!$C$21</f>
        <v>0</v>
      </c>
      <c r="AC220" s="21"/>
      <c r="AD220" s="22"/>
      <c r="AE220" s="20">
        <f>SUM(AD220,AC220,AB220,Y220,U220,T220,S220,R220)*'1. Standard_Cost'!B259</f>
        <v>0</v>
      </c>
      <c r="AF220" s="20">
        <f t="shared" si="395"/>
        <v>0</v>
      </c>
      <c r="AG220" s="19"/>
      <c r="AH220" s="19"/>
      <c r="AI220" s="19"/>
      <c r="AJ220" s="23"/>
      <c r="AK220" s="23"/>
      <c r="AL220" s="23"/>
      <c r="AM220" s="20" t="e">
        <f>AG220*'1. Standard_Cost'!B255+'Incremental_Cost Year 1'!#REF!*'1. Standard_Cost'!C255+'Incremental_Cost Year 1'!#REF!*'1. Standard_Cost'!D255+'Incremental_Cost Year 1'!#REF!+'Incremental_Cost Year 1'!#REF!+AK220</f>
        <v>#REF!</v>
      </c>
      <c r="AN220" s="20" t="e">
        <f>AM220*'1. Standard_Cost'!C259</f>
        <v>#REF!</v>
      </c>
      <c r="AO220" s="23"/>
      <c r="AQ220" s="20">
        <f t="shared" si="391"/>
        <v>0</v>
      </c>
      <c r="AR220" s="20">
        <f t="shared" si="392"/>
        <v>0</v>
      </c>
      <c r="AS220" s="20" t="e">
        <f t="shared" si="393"/>
        <v>#REF!</v>
      </c>
      <c r="AT220" s="20" t="e">
        <f t="shared" si="396"/>
        <v>#REF!</v>
      </c>
      <c r="AU220" s="24"/>
      <c r="AV220" s="24"/>
      <c r="AW220" s="24"/>
      <c r="AX220" s="24"/>
      <c r="AY220" s="24"/>
      <c r="AZ220" s="24"/>
      <c r="BA220" s="25" t="e">
        <f t="shared" si="394"/>
        <v>#REF!</v>
      </c>
    </row>
    <row r="221" spans="2:53" outlineLevel="2">
      <c r="B221" s="41"/>
      <c r="C221" s="41"/>
      <c r="D221" s="84"/>
      <c r="E221" s="84"/>
      <c r="F221" s="84"/>
      <c r="G221" s="83"/>
      <c r="H221" s="26" t="s">
        <v>180</v>
      </c>
      <c r="I221" s="16"/>
      <c r="J221" s="17"/>
      <c r="K221" s="17"/>
      <c r="L221" s="18" t="str">
        <f>IF(I221&lt;&gt;0,((VLOOKUP(I221,'1. Standard_Cost'!$B$4:$D$9,2)+VLOOKUP(I221,'1. Standard_Cost'!$B$4:$D$9,3))*J221*K221),"0")</f>
        <v>0</v>
      </c>
      <c r="M221" s="18">
        <f t="shared" si="390"/>
        <v>0</v>
      </c>
      <c r="N221" s="19"/>
      <c r="O221" s="19"/>
      <c r="P221" s="19"/>
      <c r="Q221" s="19"/>
      <c r="R221" s="20">
        <f>+N221*P221*'1. Standard_Cost'!$B$13</f>
        <v>0</v>
      </c>
      <c r="S221" s="20">
        <f>+N221*O221*P221*'1. Standard_Cost'!$C$13</f>
        <v>0</v>
      </c>
      <c r="T221" s="20">
        <f>+N221*P221*Q221*'1. Standard_Cost'!$D$13</f>
        <v>0</v>
      </c>
      <c r="U221" s="20">
        <f>+N221*O221*'1. Standard_Cost'!$E$13</f>
        <v>0</v>
      </c>
      <c r="V221" s="19"/>
      <c r="W221" s="19"/>
      <c r="X221" s="19"/>
      <c r="Y221" s="20">
        <f>+V221*((X221*'1. Standard_Cost'!$B$17)+(W221*X221*'1. Standard_Cost'!$C$17))</f>
        <v>0</v>
      </c>
      <c r="Z221" s="19"/>
      <c r="AA221" s="19"/>
      <c r="AB221" s="20">
        <f>+Z221*'1. Standard_Cost'!$B$21+AA221*'1. Standard_Cost'!$C$21</f>
        <v>0</v>
      </c>
      <c r="AC221" s="21"/>
      <c r="AD221" s="22"/>
      <c r="AE221" s="20">
        <f>SUM(AD221,AC221,AB221,Y221,U221,T221,S221,R221)*'1. Standard_Cost'!B259</f>
        <v>0</v>
      </c>
      <c r="AF221" s="20">
        <f t="shared" si="395"/>
        <v>0</v>
      </c>
      <c r="AG221" s="19"/>
      <c r="AH221" s="19"/>
      <c r="AI221" s="19"/>
      <c r="AJ221" s="23"/>
      <c r="AK221" s="23"/>
      <c r="AL221" s="23"/>
      <c r="AM221" s="20" t="e">
        <f>AG221*'1. Standard_Cost'!B255+'Incremental_Cost Year 1'!#REF!*'1. Standard_Cost'!C255+'Incremental_Cost Year 1'!#REF!*'1. Standard_Cost'!D255+'Incremental_Cost Year 1'!#REF!+'Incremental_Cost Year 1'!#REF!+AK221</f>
        <v>#REF!</v>
      </c>
      <c r="AN221" s="20" t="e">
        <f>AM221*'1. Standard_Cost'!C259</f>
        <v>#REF!</v>
      </c>
      <c r="AO221" s="23"/>
      <c r="AQ221" s="20">
        <f t="shared" si="391"/>
        <v>0</v>
      </c>
      <c r="AR221" s="20">
        <f t="shared" si="392"/>
        <v>0</v>
      </c>
      <c r="AS221" s="20" t="e">
        <f t="shared" si="393"/>
        <v>#REF!</v>
      </c>
      <c r="AT221" s="20" t="e">
        <f t="shared" si="396"/>
        <v>#REF!</v>
      </c>
      <c r="AU221" s="24"/>
      <c r="AV221" s="24"/>
      <c r="AW221" s="24"/>
      <c r="AX221" s="24"/>
      <c r="AY221" s="24"/>
      <c r="AZ221" s="24"/>
      <c r="BA221" s="25" t="e">
        <f t="shared" si="394"/>
        <v>#REF!</v>
      </c>
    </row>
    <row r="222" spans="2:53" ht="27.6" outlineLevel="1">
      <c r="B222" s="41"/>
      <c r="C222" s="41"/>
      <c r="D222" s="86" t="s">
        <v>48</v>
      </c>
      <c r="E222" s="86" t="s">
        <v>276</v>
      </c>
      <c r="F222" s="88" t="s">
        <v>153</v>
      </c>
      <c r="G222" s="89" t="s">
        <v>154</v>
      </c>
      <c r="H222" s="27" t="s">
        <v>286</v>
      </c>
      <c r="I222" s="28"/>
      <c r="J222" s="28"/>
      <c r="K222" s="28"/>
      <c r="L222" s="29">
        <f>SUM(L218:L221)</f>
        <v>0</v>
      </c>
      <c r="M222" s="29">
        <f>SUM(M218:M221)</f>
        <v>0</v>
      </c>
      <c r="N222" s="28"/>
      <c r="O222" s="28"/>
      <c r="P222" s="28"/>
      <c r="Q222" s="28"/>
      <c r="R222" s="30">
        <f>SUM(R218:R221)</f>
        <v>0</v>
      </c>
      <c r="S222" s="30">
        <f>SUM(S218:S221)</f>
        <v>0</v>
      </c>
      <c r="T222" s="30">
        <f>SUM(T218:T221)</f>
        <v>0</v>
      </c>
      <c r="U222" s="30">
        <f>SUM(U218:U221)</f>
        <v>0</v>
      </c>
      <c r="V222" s="28"/>
      <c r="W222" s="28"/>
      <c r="X222" s="28"/>
      <c r="Y222" s="29">
        <f>SUM(Y218:Y221)</f>
        <v>0</v>
      </c>
      <c r="Z222" s="28"/>
      <c r="AA222" s="28"/>
      <c r="AB222" s="29">
        <f t="shared" ref="AB222:AF222" si="397">SUM(AB218:AB221)</f>
        <v>0</v>
      </c>
      <c r="AC222" s="29">
        <f t="shared" si="397"/>
        <v>0</v>
      </c>
      <c r="AD222" s="29">
        <f t="shared" si="397"/>
        <v>0</v>
      </c>
      <c r="AE222" s="29">
        <f t="shared" si="397"/>
        <v>0</v>
      </c>
      <c r="AF222" s="29">
        <f t="shared" si="397"/>
        <v>0</v>
      </c>
      <c r="AG222" s="28"/>
      <c r="AH222" s="28"/>
      <c r="AI222" s="28"/>
      <c r="AJ222" s="30">
        <f>SUM(AJ218:AJ221)</f>
        <v>0</v>
      </c>
      <c r="AK222" s="30">
        <f>SUM(AK218:AK221)</f>
        <v>0</v>
      </c>
      <c r="AL222" s="30">
        <f>SUM(AL218:AL221)</f>
        <v>0</v>
      </c>
      <c r="AM222" s="29" t="e">
        <f>SUM(AM218:AM221)</f>
        <v>#REF!</v>
      </c>
      <c r="AN222" s="29" t="e">
        <f>SUM(AN218:AN221)</f>
        <v>#REF!</v>
      </c>
      <c r="AO222" s="31"/>
      <c r="AP222" s="32"/>
      <c r="AQ222" s="78">
        <f t="shared" ref="AQ222:BA222" si="398">SUM(AQ218:AQ221)</f>
        <v>0</v>
      </c>
      <c r="AR222" s="78">
        <f t="shared" si="398"/>
        <v>0</v>
      </c>
      <c r="AS222" s="78" t="e">
        <f t="shared" si="398"/>
        <v>#REF!</v>
      </c>
      <c r="AT222" s="78" t="e">
        <f t="shared" si="398"/>
        <v>#REF!</v>
      </c>
      <c r="AU222" s="78">
        <f t="shared" si="398"/>
        <v>0</v>
      </c>
      <c r="AV222" s="78">
        <f t="shared" si="398"/>
        <v>0</v>
      </c>
      <c r="AW222" s="78">
        <f t="shared" si="398"/>
        <v>0</v>
      </c>
      <c r="AX222" s="78">
        <f t="shared" si="398"/>
        <v>0</v>
      </c>
      <c r="AY222" s="78">
        <f t="shared" si="398"/>
        <v>0</v>
      </c>
      <c r="AZ222" s="78">
        <f t="shared" si="398"/>
        <v>0</v>
      </c>
      <c r="BA222" s="78" t="e">
        <f t="shared" si="398"/>
        <v>#REF!</v>
      </c>
    </row>
    <row r="223" spans="2:53" outlineLevel="2">
      <c r="B223" s="41"/>
      <c r="C223" s="41"/>
      <c r="D223" s="85"/>
      <c r="E223" s="85"/>
      <c r="F223" s="87"/>
      <c r="G223" s="82"/>
      <c r="H223" s="15" t="s">
        <v>49</v>
      </c>
      <c r="I223" s="16"/>
      <c r="J223" s="17"/>
      <c r="K223" s="17"/>
      <c r="L223" s="18" t="str">
        <f>IF(I223&lt;&gt;0,((VLOOKUP(I223,'1. Standard_Cost'!$B$4:$D$9,2)+VLOOKUP(I223,'1. Standard_Cost'!$B$4:$D$9,3))*J223*K223),"0")</f>
        <v>0</v>
      </c>
      <c r="M223" s="18">
        <f t="shared" ref="M223:M226" si="399">L223*0.167</f>
        <v>0</v>
      </c>
      <c r="N223" s="19"/>
      <c r="O223" s="19"/>
      <c r="P223" s="19"/>
      <c r="Q223" s="19"/>
      <c r="R223" s="20">
        <f>+N223*P223*'1. Standard_Cost'!$B$13</f>
        <v>0</v>
      </c>
      <c r="S223" s="20">
        <f>+N223*O223*P223*'1. Standard_Cost'!$C$13</f>
        <v>0</v>
      </c>
      <c r="T223" s="20">
        <f>+N223*P223*Q223*'1. Standard_Cost'!$D$13</f>
        <v>0</v>
      </c>
      <c r="U223" s="20">
        <f>+N223*O223*'1. Standard_Cost'!$E$13</f>
        <v>0</v>
      </c>
      <c r="V223" s="19"/>
      <c r="W223" s="19"/>
      <c r="X223" s="19"/>
      <c r="Y223" s="20">
        <f>+V223*((X223*'1. Standard_Cost'!$B$17)+(W223*X223*'1. Standard_Cost'!$C$17))</f>
        <v>0</v>
      </c>
      <c r="Z223" s="19"/>
      <c r="AA223" s="19"/>
      <c r="AB223" s="20">
        <f>+Z223*'1. Standard_Cost'!$B$21+AA223*'1. Standard_Cost'!$C$21</f>
        <v>0</v>
      </c>
      <c r="AC223" s="21"/>
      <c r="AD223" s="22"/>
      <c r="AE223" s="20">
        <f>SUM(AD223,AC223,AB223,Y223,U223,T223,S223,R223)*'1. Standard_Cost'!B264</f>
        <v>0</v>
      </c>
      <c r="AF223" s="20">
        <f>SUM(AD223,AE223)</f>
        <v>0</v>
      </c>
      <c r="AG223" s="19"/>
      <c r="AH223" s="19"/>
      <c r="AI223" s="19"/>
      <c r="AJ223" s="23"/>
      <c r="AK223" s="23"/>
      <c r="AL223" s="23"/>
      <c r="AM223" s="20" t="e">
        <f>AG223*'1. Standard_Cost'!B260+'Incremental_Cost Year 1'!#REF!*'1. Standard_Cost'!C260+'Incremental_Cost Year 1'!#REF!*'1. Standard_Cost'!D260+'Incremental_Cost Year 1'!#REF!+'Incremental_Cost Year 1'!#REF!+AK223</f>
        <v>#REF!</v>
      </c>
      <c r="AN223" s="20" t="e">
        <f>AM223*'1. Standard_Cost'!C264</f>
        <v>#REF!</v>
      </c>
      <c r="AO223" s="23"/>
      <c r="AQ223" s="20">
        <f t="shared" ref="AQ223:AQ226" si="400">L223+M223</f>
        <v>0</v>
      </c>
      <c r="AR223" s="20">
        <f t="shared" ref="AR223:AR226" si="401">AF223</f>
        <v>0</v>
      </c>
      <c r="AS223" s="20" t="e">
        <f t="shared" ref="AS223:AS226" si="402">AM223+AN223</f>
        <v>#REF!</v>
      </c>
      <c r="AT223" s="20" t="e">
        <f>SUM(AQ223,AR223,AS223)</f>
        <v>#REF!</v>
      </c>
      <c r="AU223" s="24"/>
      <c r="AV223" s="24"/>
      <c r="AW223" s="24"/>
      <c r="AX223" s="24"/>
      <c r="AY223" s="24"/>
      <c r="AZ223" s="24"/>
      <c r="BA223" s="25" t="e">
        <f t="shared" ref="BA223:BA226" si="403">SUM(AU223:AZ223)-AT223</f>
        <v>#REF!</v>
      </c>
    </row>
    <row r="224" spans="2:53" outlineLevel="2">
      <c r="B224" s="41"/>
      <c r="C224" s="41"/>
      <c r="D224" s="84"/>
      <c r="E224" s="84"/>
      <c r="F224" s="84"/>
      <c r="G224" s="83"/>
      <c r="H224" s="15" t="s">
        <v>50</v>
      </c>
      <c r="I224" s="16"/>
      <c r="J224" s="17"/>
      <c r="K224" s="17"/>
      <c r="L224" s="18" t="str">
        <f>IF(I224&lt;&gt;0,((VLOOKUP(I224,'1. Standard_Cost'!$B$4:$D$9,2)+VLOOKUP(I224,'1. Standard_Cost'!$B$4:$D$9,3))*J224*K224),"0")</f>
        <v>0</v>
      </c>
      <c r="M224" s="18">
        <f t="shared" si="399"/>
        <v>0</v>
      </c>
      <c r="N224" s="19"/>
      <c r="O224" s="19"/>
      <c r="P224" s="19"/>
      <c r="Q224" s="19"/>
      <c r="R224" s="20">
        <f>+N224*P224*'1. Standard_Cost'!$B$13</f>
        <v>0</v>
      </c>
      <c r="S224" s="20">
        <f>+N224*O224*P224*'1. Standard_Cost'!$C$13</f>
        <v>0</v>
      </c>
      <c r="T224" s="20">
        <f>+N224*P224*Q224*'1. Standard_Cost'!$D$13</f>
        <v>0</v>
      </c>
      <c r="U224" s="20">
        <f>+N224*O224*'1. Standard_Cost'!$E$13</f>
        <v>0</v>
      </c>
      <c r="V224" s="19"/>
      <c r="W224" s="19"/>
      <c r="X224" s="19"/>
      <c r="Y224" s="20">
        <f>+V224*((X224*'1. Standard_Cost'!$B$17)+(W224*X224*'1. Standard_Cost'!$C$17))</f>
        <v>0</v>
      </c>
      <c r="Z224" s="19"/>
      <c r="AA224" s="19"/>
      <c r="AB224" s="20">
        <f>+Z224*'1. Standard_Cost'!$B$21+AA224*'1. Standard_Cost'!$C$21</f>
        <v>0</v>
      </c>
      <c r="AC224" s="21"/>
      <c r="AD224" s="22"/>
      <c r="AE224" s="20">
        <f>SUM(AD224,AC224,AB224,Y224,U224,T224,S224,R224)*'1. Standard_Cost'!B264</f>
        <v>0</v>
      </c>
      <c r="AF224" s="20">
        <f t="shared" ref="AF224:AF226" si="404">SUM(AD224,AE224)</f>
        <v>0</v>
      </c>
      <c r="AG224" s="19"/>
      <c r="AH224" s="19"/>
      <c r="AI224" s="19"/>
      <c r="AJ224" s="23"/>
      <c r="AK224" s="23"/>
      <c r="AL224" s="23"/>
      <c r="AM224" s="20" t="e">
        <f>AG224*'1. Standard_Cost'!B260+'Incremental_Cost Year 1'!#REF!*'1. Standard_Cost'!C260+'Incremental_Cost Year 1'!#REF!*'1. Standard_Cost'!D260+'Incremental_Cost Year 1'!#REF!+'Incremental_Cost Year 1'!#REF!+AK224</f>
        <v>#REF!</v>
      </c>
      <c r="AN224" s="20" t="e">
        <f>AM224*'1. Standard_Cost'!C264</f>
        <v>#REF!</v>
      </c>
      <c r="AO224" s="23"/>
      <c r="AQ224" s="20">
        <f t="shared" si="400"/>
        <v>0</v>
      </c>
      <c r="AR224" s="20">
        <f t="shared" si="401"/>
        <v>0</v>
      </c>
      <c r="AS224" s="20" t="e">
        <f t="shared" si="402"/>
        <v>#REF!</v>
      </c>
      <c r="AT224" s="20" t="e">
        <f t="shared" ref="AT224:AT226" si="405">SUM(AQ224,AR224,AS224)</f>
        <v>#REF!</v>
      </c>
      <c r="AU224" s="24"/>
      <c r="AV224" s="24">
        <v>0</v>
      </c>
      <c r="AW224" s="24"/>
      <c r="AX224" s="24"/>
      <c r="AY224" s="24"/>
      <c r="AZ224" s="24"/>
      <c r="BA224" s="25" t="e">
        <f t="shared" si="403"/>
        <v>#REF!</v>
      </c>
    </row>
    <row r="225" spans="2:53" outlineLevel="2">
      <c r="B225" s="41"/>
      <c r="C225" s="41"/>
      <c r="D225" s="84"/>
      <c r="E225" s="84"/>
      <c r="F225" s="84"/>
      <c r="G225" s="83"/>
      <c r="H225" s="15" t="s">
        <v>51</v>
      </c>
      <c r="I225" s="16"/>
      <c r="J225" s="17"/>
      <c r="K225" s="17"/>
      <c r="L225" s="18" t="str">
        <f>IF(I225&lt;&gt;0,((VLOOKUP(I225,'1. Standard_Cost'!$B$4:$D$9,2)+VLOOKUP(I225,'1. Standard_Cost'!$B$4:$D$9,3))*J225*K225),"0")</f>
        <v>0</v>
      </c>
      <c r="M225" s="18">
        <f t="shared" si="399"/>
        <v>0</v>
      </c>
      <c r="N225" s="19"/>
      <c r="O225" s="19"/>
      <c r="P225" s="19"/>
      <c r="Q225" s="19"/>
      <c r="R225" s="20">
        <f>+N225*P225*'1. Standard_Cost'!$B$13</f>
        <v>0</v>
      </c>
      <c r="S225" s="20">
        <f>+N225*O225*P225*'1. Standard_Cost'!$C$13</f>
        <v>0</v>
      </c>
      <c r="T225" s="20">
        <f>+N225*P225*Q225*'1. Standard_Cost'!$D$13</f>
        <v>0</v>
      </c>
      <c r="U225" s="20">
        <f>+N225*O225*'1. Standard_Cost'!$E$13</f>
        <v>0</v>
      </c>
      <c r="V225" s="19"/>
      <c r="W225" s="19"/>
      <c r="X225" s="19"/>
      <c r="Y225" s="20">
        <f>+V225*((X225*'1. Standard_Cost'!$B$17)+(W225*X225*'1. Standard_Cost'!$C$17))</f>
        <v>0</v>
      </c>
      <c r="Z225" s="19"/>
      <c r="AA225" s="19"/>
      <c r="AB225" s="20">
        <f>+Z225*'1. Standard_Cost'!$B$21+AA225*'1. Standard_Cost'!$C$21</f>
        <v>0</v>
      </c>
      <c r="AC225" s="21"/>
      <c r="AD225" s="22"/>
      <c r="AE225" s="20">
        <f>SUM(AD225,AC225,AB225,Y225,U225,T225,S225,R225)*'1. Standard_Cost'!B264</f>
        <v>0</v>
      </c>
      <c r="AF225" s="20">
        <f t="shared" si="404"/>
        <v>0</v>
      </c>
      <c r="AG225" s="19"/>
      <c r="AH225" s="19"/>
      <c r="AI225" s="19"/>
      <c r="AJ225" s="23"/>
      <c r="AK225" s="23"/>
      <c r="AL225" s="23"/>
      <c r="AM225" s="20" t="e">
        <f>AG225*'1. Standard_Cost'!B260+'Incremental_Cost Year 1'!#REF!*'1. Standard_Cost'!C260+'Incremental_Cost Year 1'!#REF!*'1. Standard_Cost'!D260+'Incremental_Cost Year 1'!#REF!+'Incremental_Cost Year 1'!#REF!+AK225</f>
        <v>#REF!</v>
      </c>
      <c r="AN225" s="20" t="e">
        <f>AM225*'1. Standard_Cost'!C264</f>
        <v>#REF!</v>
      </c>
      <c r="AO225" s="23"/>
      <c r="AQ225" s="20">
        <f t="shared" si="400"/>
        <v>0</v>
      </c>
      <c r="AR225" s="20">
        <f t="shared" si="401"/>
        <v>0</v>
      </c>
      <c r="AS225" s="20" t="e">
        <f t="shared" si="402"/>
        <v>#REF!</v>
      </c>
      <c r="AT225" s="20" t="e">
        <f t="shared" si="405"/>
        <v>#REF!</v>
      </c>
      <c r="AU225" s="24"/>
      <c r="AV225" s="24"/>
      <c r="AW225" s="24"/>
      <c r="AX225" s="24"/>
      <c r="AY225" s="24"/>
      <c r="AZ225" s="24"/>
      <c r="BA225" s="25" t="e">
        <f t="shared" si="403"/>
        <v>#REF!</v>
      </c>
    </row>
    <row r="226" spans="2:53" outlineLevel="2">
      <c r="B226" s="41"/>
      <c r="C226" s="41"/>
      <c r="D226" s="84"/>
      <c r="E226" s="84"/>
      <c r="F226" s="84"/>
      <c r="G226" s="83"/>
      <c r="H226" s="26" t="s">
        <v>180</v>
      </c>
      <c r="I226" s="16"/>
      <c r="J226" s="17"/>
      <c r="K226" s="17"/>
      <c r="L226" s="18" t="str">
        <f>IF(I226&lt;&gt;0,((VLOOKUP(I226,'1. Standard_Cost'!$B$4:$D$9,2)+VLOOKUP(I226,'1. Standard_Cost'!$B$4:$D$9,3))*J226*K226),"0")</f>
        <v>0</v>
      </c>
      <c r="M226" s="18">
        <f t="shared" si="399"/>
        <v>0</v>
      </c>
      <c r="N226" s="19"/>
      <c r="O226" s="19"/>
      <c r="P226" s="19"/>
      <c r="Q226" s="19"/>
      <c r="R226" s="20">
        <f>+N226*P226*'1. Standard_Cost'!$B$13</f>
        <v>0</v>
      </c>
      <c r="S226" s="20">
        <f>+N226*O226*P226*'1. Standard_Cost'!$C$13</f>
        <v>0</v>
      </c>
      <c r="T226" s="20">
        <f>+N226*P226*Q226*'1. Standard_Cost'!$D$13</f>
        <v>0</v>
      </c>
      <c r="U226" s="20">
        <f>+N226*O226*'1. Standard_Cost'!$E$13</f>
        <v>0</v>
      </c>
      <c r="V226" s="19"/>
      <c r="W226" s="19"/>
      <c r="X226" s="19"/>
      <c r="Y226" s="20">
        <f>+V226*((X226*'1. Standard_Cost'!$B$17)+(W226*X226*'1. Standard_Cost'!$C$17))</f>
        <v>0</v>
      </c>
      <c r="Z226" s="19"/>
      <c r="AA226" s="19"/>
      <c r="AB226" s="20">
        <f>+Z226*'1. Standard_Cost'!$B$21+AA226*'1. Standard_Cost'!$C$21</f>
        <v>0</v>
      </c>
      <c r="AC226" s="21"/>
      <c r="AD226" s="22"/>
      <c r="AE226" s="20">
        <f>SUM(AD226,AC226,AB226,Y226,U226,T226,S226,R226)*'1. Standard_Cost'!B264</f>
        <v>0</v>
      </c>
      <c r="AF226" s="20">
        <f t="shared" si="404"/>
        <v>0</v>
      </c>
      <c r="AG226" s="19"/>
      <c r="AH226" s="19"/>
      <c r="AI226" s="19"/>
      <c r="AJ226" s="23"/>
      <c r="AK226" s="23"/>
      <c r="AL226" s="23"/>
      <c r="AM226" s="20" t="e">
        <f>AG226*'1. Standard_Cost'!B260+'Incremental_Cost Year 1'!#REF!*'1. Standard_Cost'!C260+'Incremental_Cost Year 1'!#REF!*'1. Standard_Cost'!D260+'Incremental_Cost Year 1'!#REF!+'Incremental_Cost Year 1'!#REF!+AK226</f>
        <v>#REF!</v>
      </c>
      <c r="AN226" s="20" t="e">
        <f>AM226*'1. Standard_Cost'!C264</f>
        <v>#REF!</v>
      </c>
      <c r="AO226" s="23"/>
      <c r="AQ226" s="20">
        <f t="shared" si="400"/>
        <v>0</v>
      </c>
      <c r="AR226" s="20">
        <f t="shared" si="401"/>
        <v>0</v>
      </c>
      <c r="AS226" s="20" t="e">
        <f t="shared" si="402"/>
        <v>#REF!</v>
      </c>
      <c r="AT226" s="20" t="e">
        <f t="shared" si="405"/>
        <v>#REF!</v>
      </c>
      <c r="AU226" s="24"/>
      <c r="AV226" s="24"/>
      <c r="AW226" s="24"/>
      <c r="AX226" s="24"/>
      <c r="AY226" s="24"/>
      <c r="AZ226" s="24"/>
      <c r="BA226" s="25" t="e">
        <f t="shared" si="403"/>
        <v>#REF!</v>
      </c>
    </row>
    <row r="227" spans="2:53" ht="27.6" outlineLevel="1">
      <c r="B227" s="41"/>
      <c r="C227" s="41"/>
      <c r="D227" s="86" t="s">
        <v>48</v>
      </c>
      <c r="E227" s="86" t="s">
        <v>277</v>
      </c>
      <c r="F227" s="88" t="s">
        <v>153</v>
      </c>
      <c r="G227" s="89" t="s">
        <v>154</v>
      </c>
      <c r="H227" s="27" t="s">
        <v>288</v>
      </c>
      <c r="I227" s="28"/>
      <c r="J227" s="28"/>
      <c r="K227" s="28"/>
      <c r="L227" s="29">
        <f>SUM(L223:L226)</f>
        <v>0</v>
      </c>
      <c r="M227" s="29">
        <f>SUM(M223:M226)</f>
        <v>0</v>
      </c>
      <c r="N227" s="28"/>
      <c r="O227" s="28"/>
      <c r="P227" s="28"/>
      <c r="Q227" s="28"/>
      <c r="R227" s="30">
        <f>SUM(R223:R226)</f>
        <v>0</v>
      </c>
      <c r="S227" s="30">
        <f>SUM(S223:S226)</f>
        <v>0</v>
      </c>
      <c r="T227" s="30">
        <f>SUM(T223:T226)</f>
        <v>0</v>
      </c>
      <c r="U227" s="30">
        <f>SUM(U223:U226)</f>
        <v>0</v>
      </c>
      <c r="V227" s="28"/>
      <c r="W227" s="28"/>
      <c r="X227" s="28"/>
      <c r="Y227" s="29">
        <f>SUM(Y223:Y226)</f>
        <v>0</v>
      </c>
      <c r="Z227" s="28"/>
      <c r="AA227" s="28"/>
      <c r="AB227" s="29">
        <f t="shared" ref="AB227:AF227" si="406">SUM(AB223:AB226)</f>
        <v>0</v>
      </c>
      <c r="AC227" s="29">
        <f t="shared" si="406"/>
        <v>0</v>
      </c>
      <c r="AD227" s="29">
        <f t="shared" si="406"/>
        <v>0</v>
      </c>
      <c r="AE227" s="29">
        <f t="shared" si="406"/>
        <v>0</v>
      </c>
      <c r="AF227" s="29">
        <f t="shared" si="406"/>
        <v>0</v>
      </c>
      <c r="AG227" s="28"/>
      <c r="AH227" s="28"/>
      <c r="AI227" s="28"/>
      <c r="AJ227" s="30">
        <f>SUM(AJ223:AJ226)</f>
        <v>0</v>
      </c>
      <c r="AK227" s="30">
        <f>SUM(AK223:AK226)</f>
        <v>0</v>
      </c>
      <c r="AL227" s="30">
        <f>SUM(AL223:AL226)</f>
        <v>0</v>
      </c>
      <c r="AM227" s="29" t="e">
        <f>SUM(AM223:AM226)</f>
        <v>#REF!</v>
      </c>
      <c r="AN227" s="29" t="e">
        <f>SUM(AN223:AN226)</f>
        <v>#REF!</v>
      </c>
      <c r="AO227" s="31"/>
      <c r="AP227" s="32"/>
      <c r="AQ227" s="78">
        <f t="shared" ref="AQ227:BA227" si="407">SUM(AQ223:AQ226)</f>
        <v>0</v>
      </c>
      <c r="AR227" s="78">
        <f t="shared" si="407"/>
        <v>0</v>
      </c>
      <c r="AS227" s="78" t="e">
        <f t="shared" si="407"/>
        <v>#REF!</v>
      </c>
      <c r="AT227" s="78" t="e">
        <f t="shared" si="407"/>
        <v>#REF!</v>
      </c>
      <c r="AU227" s="78">
        <f t="shared" si="407"/>
        <v>0</v>
      </c>
      <c r="AV227" s="78">
        <f t="shared" si="407"/>
        <v>0</v>
      </c>
      <c r="AW227" s="78">
        <f t="shared" si="407"/>
        <v>0</v>
      </c>
      <c r="AX227" s="78">
        <f t="shared" si="407"/>
        <v>0</v>
      </c>
      <c r="AY227" s="78">
        <f t="shared" si="407"/>
        <v>0</v>
      </c>
      <c r="AZ227" s="78">
        <f t="shared" si="407"/>
        <v>0</v>
      </c>
      <c r="BA227" s="78" t="e">
        <f t="shared" si="407"/>
        <v>#REF!</v>
      </c>
    </row>
    <row r="228" spans="2:53" outlineLevel="2">
      <c r="B228" s="41"/>
      <c r="C228" s="41"/>
      <c r="D228" s="85"/>
      <c r="E228" s="85"/>
      <c r="F228" s="87"/>
      <c r="G228" s="82"/>
      <c r="H228" s="15" t="s">
        <v>49</v>
      </c>
      <c r="I228" s="16"/>
      <c r="J228" s="17"/>
      <c r="K228" s="17"/>
      <c r="L228" s="18" t="str">
        <f>IF(I228&lt;&gt;0,((VLOOKUP(I228,'1. Standard_Cost'!$B$4:$D$9,2)+VLOOKUP(I228,'1. Standard_Cost'!$B$4:$D$9,3))*J228*K228),"0")</f>
        <v>0</v>
      </c>
      <c r="M228" s="18">
        <f t="shared" ref="M228:M231" si="408">L228*0.167</f>
        <v>0</v>
      </c>
      <c r="N228" s="19"/>
      <c r="O228" s="19"/>
      <c r="P228" s="19"/>
      <c r="Q228" s="19"/>
      <c r="R228" s="20">
        <f>+N228*P228*'1. Standard_Cost'!$B$13</f>
        <v>0</v>
      </c>
      <c r="S228" s="20">
        <f>+N228*O228*P228*'1. Standard_Cost'!$C$13</f>
        <v>0</v>
      </c>
      <c r="T228" s="20">
        <f>+N228*P228*Q228*'1. Standard_Cost'!$D$13</f>
        <v>0</v>
      </c>
      <c r="U228" s="20">
        <f>+N228*O228*'1. Standard_Cost'!$E$13</f>
        <v>0</v>
      </c>
      <c r="V228" s="19"/>
      <c r="W228" s="19"/>
      <c r="X228" s="19"/>
      <c r="Y228" s="20">
        <f>+V228*((X228*'1. Standard_Cost'!$B$17)+(W228*X228*'1. Standard_Cost'!$C$17))</f>
        <v>0</v>
      </c>
      <c r="Z228" s="19"/>
      <c r="AA228" s="19"/>
      <c r="AB228" s="20">
        <f>+Z228*'1. Standard_Cost'!$B$21+AA228*'1. Standard_Cost'!$C$21</f>
        <v>0</v>
      </c>
      <c r="AC228" s="21"/>
      <c r="AD228" s="22"/>
      <c r="AE228" s="20">
        <f>SUM(AD228,AC228,AB228,Y228,U228,T228,S228,R228)*'1. Standard_Cost'!B269</f>
        <v>0</v>
      </c>
      <c r="AF228" s="20">
        <f>SUM(AD228,AE228)</f>
        <v>0</v>
      </c>
      <c r="AG228" s="19"/>
      <c r="AH228" s="19"/>
      <c r="AI228" s="19"/>
      <c r="AJ228" s="23"/>
      <c r="AK228" s="23"/>
      <c r="AL228" s="23"/>
      <c r="AM228" s="20" t="e">
        <f>AG228*'1. Standard_Cost'!B265+'Incremental_Cost Year 1'!#REF!*'1. Standard_Cost'!C265+'Incremental_Cost Year 1'!#REF!*'1. Standard_Cost'!D265+'Incremental_Cost Year 1'!#REF!+'Incremental_Cost Year 1'!#REF!+AK228</f>
        <v>#REF!</v>
      </c>
      <c r="AN228" s="20" t="e">
        <f>AM228*'1. Standard_Cost'!C269</f>
        <v>#REF!</v>
      </c>
      <c r="AO228" s="23"/>
      <c r="AQ228" s="20">
        <f t="shared" ref="AQ228:AQ231" si="409">L228+M228</f>
        <v>0</v>
      </c>
      <c r="AR228" s="20">
        <f t="shared" ref="AR228:AR231" si="410">AF228</f>
        <v>0</v>
      </c>
      <c r="AS228" s="20" t="e">
        <f t="shared" ref="AS228:AS231" si="411">AM228+AN228</f>
        <v>#REF!</v>
      </c>
      <c r="AT228" s="20" t="e">
        <f>SUM(AQ228,AR228,AS228)</f>
        <v>#REF!</v>
      </c>
      <c r="AU228" s="24"/>
      <c r="AV228" s="24"/>
      <c r="AW228" s="24"/>
      <c r="AX228" s="24"/>
      <c r="AY228" s="24"/>
      <c r="AZ228" s="24"/>
      <c r="BA228" s="25" t="e">
        <f t="shared" ref="BA228:BA231" si="412">SUM(AU228:AZ228)-AT228</f>
        <v>#REF!</v>
      </c>
    </row>
    <row r="229" spans="2:53" outlineLevel="2">
      <c r="B229" s="41"/>
      <c r="C229" s="41"/>
      <c r="D229" s="84"/>
      <c r="E229" s="84"/>
      <c r="F229" s="84"/>
      <c r="G229" s="83"/>
      <c r="H229" s="15" t="s">
        <v>50</v>
      </c>
      <c r="I229" s="16"/>
      <c r="J229" s="17"/>
      <c r="K229" s="17"/>
      <c r="L229" s="18" t="str">
        <f>IF(I229&lt;&gt;0,((VLOOKUP(I229,'1. Standard_Cost'!$B$4:$D$9,2)+VLOOKUP(I229,'1. Standard_Cost'!$B$4:$D$9,3))*J229*K229),"0")</f>
        <v>0</v>
      </c>
      <c r="M229" s="18">
        <f t="shared" si="408"/>
        <v>0</v>
      </c>
      <c r="N229" s="19"/>
      <c r="O229" s="19"/>
      <c r="P229" s="19"/>
      <c r="Q229" s="19"/>
      <c r="R229" s="20">
        <f>+N229*P229*'1. Standard_Cost'!$B$13</f>
        <v>0</v>
      </c>
      <c r="S229" s="20">
        <f>+N229*O229*P229*'1. Standard_Cost'!$C$13</f>
        <v>0</v>
      </c>
      <c r="T229" s="20">
        <f>+N229*P229*Q229*'1. Standard_Cost'!$D$13</f>
        <v>0</v>
      </c>
      <c r="U229" s="20">
        <f>+N229*O229*'1. Standard_Cost'!$E$13</f>
        <v>0</v>
      </c>
      <c r="V229" s="19"/>
      <c r="W229" s="19"/>
      <c r="X229" s="19"/>
      <c r="Y229" s="20">
        <f>+V229*((X229*'1. Standard_Cost'!$B$17)+(W229*X229*'1. Standard_Cost'!$C$17))</f>
        <v>0</v>
      </c>
      <c r="Z229" s="19"/>
      <c r="AA229" s="19"/>
      <c r="AB229" s="20">
        <f>+Z229*'1. Standard_Cost'!$B$21+AA229*'1. Standard_Cost'!$C$21</f>
        <v>0</v>
      </c>
      <c r="AC229" s="21"/>
      <c r="AD229" s="22"/>
      <c r="AE229" s="20">
        <f>SUM(AD229,AC229,AB229,Y229,U229,T229,S229,R229)*'1. Standard_Cost'!B269</f>
        <v>0</v>
      </c>
      <c r="AF229" s="20">
        <f t="shared" ref="AF229:AF231" si="413">SUM(AD229,AE229)</f>
        <v>0</v>
      </c>
      <c r="AG229" s="19"/>
      <c r="AH229" s="19"/>
      <c r="AI229" s="19"/>
      <c r="AJ229" s="23"/>
      <c r="AK229" s="23"/>
      <c r="AL229" s="23"/>
      <c r="AM229" s="20" t="e">
        <f>AG229*'1. Standard_Cost'!B265+'Incremental_Cost Year 1'!#REF!*'1. Standard_Cost'!C265+'Incremental_Cost Year 1'!#REF!*'1. Standard_Cost'!D265+'Incremental_Cost Year 1'!#REF!+'Incremental_Cost Year 1'!#REF!+AK229</f>
        <v>#REF!</v>
      </c>
      <c r="AN229" s="20" t="e">
        <f>AM229*'1. Standard_Cost'!C269</f>
        <v>#REF!</v>
      </c>
      <c r="AO229" s="23"/>
      <c r="AQ229" s="20">
        <f t="shared" si="409"/>
        <v>0</v>
      </c>
      <c r="AR229" s="20">
        <f t="shared" si="410"/>
        <v>0</v>
      </c>
      <c r="AS229" s="20" t="e">
        <f t="shared" si="411"/>
        <v>#REF!</v>
      </c>
      <c r="AT229" s="20" t="e">
        <f t="shared" ref="AT229:AT231" si="414">SUM(AQ229,AR229,AS229)</f>
        <v>#REF!</v>
      </c>
      <c r="AU229" s="24"/>
      <c r="AV229" s="24">
        <v>0</v>
      </c>
      <c r="AW229" s="24"/>
      <c r="AX229" s="24"/>
      <c r="AY229" s="24"/>
      <c r="AZ229" s="24"/>
      <c r="BA229" s="25" t="e">
        <f t="shared" si="412"/>
        <v>#REF!</v>
      </c>
    </row>
    <row r="230" spans="2:53" outlineLevel="2">
      <c r="B230" s="41"/>
      <c r="C230" s="41"/>
      <c r="D230" s="84"/>
      <c r="E230" s="84"/>
      <c r="F230" s="84"/>
      <c r="G230" s="83"/>
      <c r="H230" s="15" t="s">
        <v>51</v>
      </c>
      <c r="I230" s="16"/>
      <c r="J230" s="17"/>
      <c r="K230" s="17"/>
      <c r="L230" s="18" t="str">
        <f>IF(I230&lt;&gt;0,((VLOOKUP(I230,'1. Standard_Cost'!$B$4:$D$9,2)+VLOOKUP(I230,'1. Standard_Cost'!$B$4:$D$9,3))*J230*K230),"0")</f>
        <v>0</v>
      </c>
      <c r="M230" s="18">
        <f t="shared" si="408"/>
        <v>0</v>
      </c>
      <c r="N230" s="19"/>
      <c r="O230" s="19"/>
      <c r="P230" s="19"/>
      <c r="Q230" s="19"/>
      <c r="R230" s="20">
        <f>+N230*P230*'1. Standard_Cost'!$B$13</f>
        <v>0</v>
      </c>
      <c r="S230" s="20">
        <f>+N230*O230*P230*'1. Standard_Cost'!$C$13</f>
        <v>0</v>
      </c>
      <c r="T230" s="20">
        <f>+N230*P230*Q230*'1. Standard_Cost'!$D$13</f>
        <v>0</v>
      </c>
      <c r="U230" s="20">
        <f>+N230*O230*'1. Standard_Cost'!$E$13</f>
        <v>0</v>
      </c>
      <c r="V230" s="19"/>
      <c r="W230" s="19"/>
      <c r="X230" s="19"/>
      <c r="Y230" s="20">
        <f>+V230*((X230*'1. Standard_Cost'!$B$17)+(W230*X230*'1. Standard_Cost'!$C$17))</f>
        <v>0</v>
      </c>
      <c r="Z230" s="19"/>
      <c r="AA230" s="19"/>
      <c r="AB230" s="20">
        <f>+Z230*'1. Standard_Cost'!$B$21+AA230*'1. Standard_Cost'!$C$21</f>
        <v>0</v>
      </c>
      <c r="AC230" s="21"/>
      <c r="AD230" s="22"/>
      <c r="AE230" s="20">
        <f>SUM(AD230,AC230,AB230,Y230,U230,T230,S230,R230)*'1. Standard_Cost'!B269</f>
        <v>0</v>
      </c>
      <c r="AF230" s="20">
        <f t="shared" si="413"/>
        <v>0</v>
      </c>
      <c r="AG230" s="19"/>
      <c r="AH230" s="19"/>
      <c r="AI230" s="19"/>
      <c r="AJ230" s="23"/>
      <c r="AK230" s="23"/>
      <c r="AL230" s="23"/>
      <c r="AM230" s="20" t="e">
        <f>AG230*'1. Standard_Cost'!B265+'Incremental_Cost Year 1'!#REF!*'1. Standard_Cost'!C265+'Incremental_Cost Year 1'!#REF!*'1. Standard_Cost'!D265+'Incremental_Cost Year 1'!#REF!+'Incremental_Cost Year 1'!#REF!+AK230</f>
        <v>#REF!</v>
      </c>
      <c r="AN230" s="20" t="e">
        <f>AM230*'1. Standard_Cost'!C269</f>
        <v>#REF!</v>
      </c>
      <c r="AO230" s="23"/>
      <c r="AQ230" s="20">
        <f t="shared" si="409"/>
        <v>0</v>
      </c>
      <c r="AR230" s="20">
        <f t="shared" si="410"/>
        <v>0</v>
      </c>
      <c r="AS230" s="20" t="e">
        <f t="shared" si="411"/>
        <v>#REF!</v>
      </c>
      <c r="AT230" s="20" t="e">
        <f t="shared" si="414"/>
        <v>#REF!</v>
      </c>
      <c r="AU230" s="24"/>
      <c r="AV230" s="24"/>
      <c r="AW230" s="24"/>
      <c r="AX230" s="24"/>
      <c r="AY230" s="24"/>
      <c r="AZ230" s="24"/>
      <c r="BA230" s="25" t="e">
        <f t="shared" si="412"/>
        <v>#REF!</v>
      </c>
    </row>
    <row r="231" spans="2:53" outlineLevel="2">
      <c r="B231" s="41"/>
      <c r="C231" s="41"/>
      <c r="D231" s="84"/>
      <c r="E231" s="84"/>
      <c r="F231" s="84"/>
      <c r="G231" s="83"/>
      <c r="H231" s="26" t="s">
        <v>180</v>
      </c>
      <c r="I231" s="16"/>
      <c r="J231" s="17"/>
      <c r="K231" s="17"/>
      <c r="L231" s="18" t="str">
        <f>IF(I231&lt;&gt;0,((VLOOKUP(I231,'1. Standard_Cost'!$B$4:$D$9,2)+VLOOKUP(I231,'1. Standard_Cost'!$B$4:$D$9,3))*J231*K231),"0")</f>
        <v>0</v>
      </c>
      <c r="M231" s="18">
        <f t="shared" si="408"/>
        <v>0</v>
      </c>
      <c r="N231" s="19"/>
      <c r="O231" s="19"/>
      <c r="P231" s="19"/>
      <c r="Q231" s="19"/>
      <c r="R231" s="20">
        <f>+N231*P231*'1. Standard_Cost'!$B$13</f>
        <v>0</v>
      </c>
      <c r="S231" s="20">
        <f>+N231*O231*P231*'1. Standard_Cost'!$C$13</f>
        <v>0</v>
      </c>
      <c r="T231" s="20">
        <f>+N231*P231*Q231*'1. Standard_Cost'!$D$13</f>
        <v>0</v>
      </c>
      <c r="U231" s="20">
        <f>+N231*O231*'1. Standard_Cost'!$E$13</f>
        <v>0</v>
      </c>
      <c r="V231" s="19"/>
      <c r="W231" s="19"/>
      <c r="X231" s="19"/>
      <c r="Y231" s="20">
        <f>+V231*((X231*'1. Standard_Cost'!$B$17)+(W231*X231*'1. Standard_Cost'!$C$17))</f>
        <v>0</v>
      </c>
      <c r="Z231" s="19"/>
      <c r="AA231" s="19"/>
      <c r="AB231" s="20">
        <f>+Z231*'1. Standard_Cost'!$B$21+AA231*'1. Standard_Cost'!$C$21</f>
        <v>0</v>
      </c>
      <c r="AC231" s="21"/>
      <c r="AD231" s="22"/>
      <c r="AE231" s="20">
        <f>SUM(AD231,AC231,AB231,Y231,U231,T231,S231,R231)*'1. Standard_Cost'!B269</f>
        <v>0</v>
      </c>
      <c r="AF231" s="20">
        <f t="shared" si="413"/>
        <v>0</v>
      </c>
      <c r="AG231" s="19"/>
      <c r="AH231" s="19"/>
      <c r="AI231" s="19"/>
      <c r="AJ231" s="23"/>
      <c r="AK231" s="23"/>
      <c r="AL231" s="23"/>
      <c r="AM231" s="20" t="e">
        <f>AG231*'1. Standard_Cost'!B265+'Incremental_Cost Year 1'!#REF!*'1. Standard_Cost'!C265+'Incremental_Cost Year 1'!#REF!*'1. Standard_Cost'!D265+'Incremental_Cost Year 1'!#REF!+'Incremental_Cost Year 1'!#REF!+AK231</f>
        <v>#REF!</v>
      </c>
      <c r="AN231" s="20" t="e">
        <f>AM231*'1. Standard_Cost'!C269</f>
        <v>#REF!</v>
      </c>
      <c r="AO231" s="23"/>
      <c r="AQ231" s="20">
        <f t="shared" si="409"/>
        <v>0</v>
      </c>
      <c r="AR231" s="20">
        <f t="shared" si="410"/>
        <v>0</v>
      </c>
      <c r="AS231" s="20" t="e">
        <f t="shared" si="411"/>
        <v>#REF!</v>
      </c>
      <c r="AT231" s="20" t="e">
        <f t="shared" si="414"/>
        <v>#REF!</v>
      </c>
      <c r="AU231" s="24"/>
      <c r="AV231" s="24"/>
      <c r="AW231" s="24"/>
      <c r="AX231" s="24"/>
      <c r="AY231" s="24"/>
      <c r="AZ231" s="24"/>
      <c r="BA231" s="25" t="e">
        <f t="shared" si="412"/>
        <v>#REF!</v>
      </c>
    </row>
    <row r="232" spans="2:53" ht="55.2" outlineLevel="1">
      <c r="B232" s="41"/>
      <c r="C232" s="41"/>
      <c r="D232" s="86" t="s">
        <v>48</v>
      </c>
      <c r="E232" s="86" t="s">
        <v>278</v>
      </c>
      <c r="F232" s="88" t="s">
        <v>153</v>
      </c>
      <c r="G232" s="89" t="s">
        <v>154</v>
      </c>
      <c r="H232" s="27" t="s">
        <v>289</v>
      </c>
      <c r="I232" s="28"/>
      <c r="J232" s="28"/>
      <c r="K232" s="28"/>
      <c r="L232" s="29">
        <f>SUM(L228:L231)</f>
        <v>0</v>
      </c>
      <c r="M232" s="29">
        <f>SUM(M228:M231)</f>
        <v>0</v>
      </c>
      <c r="N232" s="28"/>
      <c r="O232" s="28"/>
      <c r="P232" s="28"/>
      <c r="Q232" s="28"/>
      <c r="R232" s="30">
        <f>SUM(R228:R231)</f>
        <v>0</v>
      </c>
      <c r="S232" s="30">
        <f>SUM(S228:S231)</f>
        <v>0</v>
      </c>
      <c r="T232" s="30">
        <f>SUM(T228:T231)</f>
        <v>0</v>
      </c>
      <c r="U232" s="30">
        <f>SUM(U228:U231)</f>
        <v>0</v>
      </c>
      <c r="V232" s="28"/>
      <c r="W232" s="28"/>
      <c r="X232" s="28"/>
      <c r="Y232" s="29">
        <f>SUM(Y228:Y231)</f>
        <v>0</v>
      </c>
      <c r="Z232" s="28"/>
      <c r="AA232" s="28"/>
      <c r="AB232" s="29">
        <f t="shared" ref="AB232:AF232" si="415">SUM(AB228:AB231)</f>
        <v>0</v>
      </c>
      <c r="AC232" s="29">
        <f t="shared" si="415"/>
        <v>0</v>
      </c>
      <c r="AD232" s="29">
        <f t="shared" si="415"/>
        <v>0</v>
      </c>
      <c r="AE232" s="29">
        <f t="shared" si="415"/>
        <v>0</v>
      </c>
      <c r="AF232" s="29">
        <f t="shared" si="415"/>
        <v>0</v>
      </c>
      <c r="AG232" s="28"/>
      <c r="AH232" s="28"/>
      <c r="AI232" s="28"/>
      <c r="AJ232" s="30">
        <f>SUM(AJ228:AJ231)</f>
        <v>0</v>
      </c>
      <c r="AK232" s="30">
        <f>SUM(AK228:AK231)</f>
        <v>0</v>
      </c>
      <c r="AL232" s="30">
        <f>SUM(AL228:AL231)</f>
        <v>0</v>
      </c>
      <c r="AM232" s="29" t="e">
        <f>SUM(AM228:AM231)</f>
        <v>#REF!</v>
      </c>
      <c r="AN232" s="29" t="e">
        <f>SUM(AN228:AN231)</f>
        <v>#REF!</v>
      </c>
      <c r="AO232" s="31"/>
      <c r="AP232" s="32"/>
      <c r="AQ232" s="78">
        <f t="shared" ref="AQ232:BA232" si="416">SUM(AQ228:AQ231)</f>
        <v>0</v>
      </c>
      <c r="AR232" s="78">
        <f t="shared" si="416"/>
        <v>0</v>
      </c>
      <c r="AS232" s="78" t="e">
        <f t="shared" si="416"/>
        <v>#REF!</v>
      </c>
      <c r="AT232" s="78" t="e">
        <f t="shared" si="416"/>
        <v>#REF!</v>
      </c>
      <c r="AU232" s="78">
        <f t="shared" si="416"/>
        <v>0</v>
      </c>
      <c r="AV232" s="78">
        <f t="shared" si="416"/>
        <v>0</v>
      </c>
      <c r="AW232" s="78">
        <f t="shared" si="416"/>
        <v>0</v>
      </c>
      <c r="AX232" s="78">
        <f t="shared" si="416"/>
        <v>0</v>
      </c>
      <c r="AY232" s="78">
        <f t="shared" si="416"/>
        <v>0</v>
      </c>
      <c r="AZ232" s="78">
        <f t="shared" si="416"/>
        <v>0</v>
      </c>
      <c r="BA232" s="78" t="e">
        <f t="shared" si="416"/>
        <v>#REF!</v>
      </c>
    </row>
    <row r="233" spans="2:53" outlineLevel="2">
      <c r="B233" s="41"/>
      <c r="C233" s="41"/>
      <c r="D233" s="85"/>
      <c r="E233" s="85"/>
      <c r="F233" s="87"/>
      <c r="G233" s="82"/>
      <c r="H233" s="15" t="s">
        <v>49</v>
      </c>
      <c r="I233" s="16"/>
      <c r="J233" s="17"/>
      <c r="K233" s="17"/>
      <c r="L233" s="18" t="str">
        <f>IF(I233&lt;&gt;0,((VLOOKUP(I233,'1. Standard_Cost'!$B$4:$D$9,2)+VLOOKUP(I233,'1. Standard_Cost'!$B$4:$D$9,3))*J233*K233),"0")</f>
        <v>0</v>
      </c>
      <c r="M233" s="18">
        <f t="shared" ref="M233:M236" si="417">L233*0.167</f>
        <v>0</v>
      </c>
      <c r="N233" s="19"/>
      <c r="O233" s="19"/>
      <c r="P233" s="19"/>
      <c r="Q233" s="19"/>
      <c r="R233" s="20">
        <f>+N233*P233*'1. Standard_Cost'!$B$13</f>
        <v>0</v>
      </c>
      <c r="S233" s="20">
        <f>+N233*O233*P233*'1. Standard_Cost'!$C$13</f>
        <v>0</v>
      </c>
      <c r="T233" s="20">
        <f>+N233*P233*Q233*'1. Standard_Cost'!$D$13</f>
        <v>0</v>
      </c>
      <c r="U233" s="20">
        <f>+N233*O233*'1. Standard_Cost'!$E$13</f>
        <v>0</v>
      </c>
      <c r="V233" s="19"/>
      <c r="W233" s="19"/>
      <c r="X233" s="19"/>
      <c r="Y233" s="20">
        <f>+V233*((X233*'1. Standard_Cost'!$B$17)+(W233*X233*'1. Standard_Cost'!$C$17))</f>
        <v>0</v>
      </c>
      <c r="Z233" s="19"/>
      <c r="AA233" s="19"/>
      <c r="AB233" s="20">
        <f>+Z233*'1. Standard_Cost'!$B$21+AA233*'1. Standard_Cost'!$C$21</f>
        <v>0</v>
      </c>
      <c r="AC233" s="21"/>
      <c r="AD233" s="22"/>
      <c r="AE233" s="20">
        <f>SUM(AD233,AC233,AB233,Y233,U233,T233,S233,R233)*'1. Standard_Cost'!B274</f>
        <v>0</v>
      </c>
      <c r="AF233" s="20">
        <f>SUM(AD233,AE233)</f>
        <v>0</v>
      </c>
      <c r="AG233" s="19"/>
      <c r="AH233" s="19"/>
      <c r="AI233" s="19"/>
      <c r="AJ233" s="23"/>
      <c r="AK233" s="23"/>
      <c r="AL233" s="23"/>
      <c r="AM233" s="20" t="e">
        <f>AG233*'1. Standard_Cost'!B270+'Incremental_Cost Year 1'!#REF!*'1. Standard_Cost'!C270+'Incremental_Cost Year 1'!#REF!*'1. Standard_Cost'!D270+'Incremental_Cost Year 1'!#REF!+'Incremental_Cost Year 1'!#REF!+AK233</f>
        <v>#REF!</v>
      </c>
      <c r="AN233" s="20" t="e">
        <f>AM233*'1. Standard_Cost'!C274</f>
        <v>#REF!</v>
      </c>
      <c r="AO233" s="23"/>
      <c r="AQ233" s="20">
        <f t="shared" ref="AQ233:AQ236" si="418">L233+M233</f>
        <v>0</v>
      </c>
      <c r="AR233" s="20">
        <f t="shared" ref="AR233:AR236" si="419">AF233</f>
        <v>0</v>
      </c>
      <c r="AS233" s="20" t="e">
        <f t="shared" ref="AS233:AS236" si="420">AM233+AN233</f>
        <v>#REF!</v>
      </c>
      <c r="AT233" s="20" t="e">
        <f>SUM(AQ233,AR233,AS233)</f>
        <v>#REF!</v>
      </c>
      <c r="AU233" s="24"/>
      <c r="AV233" s="24"/>
      <c r="AW233" s="24"/>
      <c r="AX233" s="24"/>
      <c r="AY233" s="24"/>
      <c r="AZ233" s="24"/>
      <c r="BA233" s="25" t="e">
        <f t="shared" ref="BA233:BA236" si="421">SUM(AU233:AZ233)-AT233</f>
        <v>#REF!</v>
      </c>
    </row>
    <row r="234" spans="2:53" outlineLevel="2">
      <c r="B234" s="41"/>
      <c r="C234" s="41"/>
      <c r="D234" s="84"/>
      <c r="E234" s="84"/>
      <c r="F234" s="84"/>
      <c r="G234" s="83"/>
      <c r="H234" s="15" t="s">
        <v>50</v>
      </c>
      <c r="I234" s="16"/>
      <c r="J234" s="17"/>
      <c r="K234" s="17"/>
      <c r="L234" s="18" t="str">
        <f>IF(I234&lt;&gt;0,((VLOOKUP(I234,'1. Standard_Cost'!$B$4:$D$9,2)+VLOOKUP(I234,'1. Standard_Cost'!$B$4:$D$9,3))*J234*K234),"0")</f>
        <v>0</v>
      </c>
      <c r="M234" s="18">
        <f t="shared" si="417"/>
        <v>0</v>
      </c>
      <c r="N234" s="19"/>
      <c r="O234" s="19"/>
      <c r="P234" s="19"/>
      <c r="Q234" s="19"/>
      <c r="R234" s="20">
        <f>+N234*P234*'1. Standard_Cost'!$B$13</f>
        <v>0</v>
      </c>
      <c r="S234" s="20">
        <f>+N234*O234*P234*'1. Standard_Cost'!$C$13</f>
        <v>0</v>
      </c>
      <c r="T234" s="20">
        <f>+N234*P234*Q234*'1. Standard_Cost'!$D$13</f>
        <v>0</v>
      </c>
      <c r="U234" s="20">
        <f>+N234*O234*'1. Standard_Cost'!$E$13</f>
        <v>0</v>
      </c>
      <c r="V234" s="19"/>
      <c r="W234" s="19"/>
      <c r="X234" s="19"/>
      <c r="Y234" s="20">
        <f>+V234*((X234*'1. Standard_Cost'!$B$17)+(W234*X234*'1. Standard_Cost'!$C$17))</f>
        <v>0</v>
      </c>
      <c r="Z234" s="19"/>
      <c r="AA234" s="19"/>
      <c r="AB234" s="20">
        <f>+Z234*'1. Standard_Cost'!$B$21+AA234*'1. Standard_Cost'!$C$21</f>
        <v>0</v>
      </c>
      <c r="AC234" s="21"/>
      <c r="AD234" s="22"/>
      <c r="AE234" s="20">
        <f>SUM(AD234,AC234,AB234,Y234,U234,T234,S234,R234)*'1. Standard_Cost'!B274</f>
        <v>0</v>
      </c>
      <c r="AF234" s="20">
        <f t="shared" ref="AF234:AF236" si="422">SUM(AD234,AE234)</f>
        <v>0</v>
      </c>
      <c r="AG234" s="19"/>
      <c r="AH234" s="19"/>
      <c r="AI234" s="19"/>
      <c r="AJ234" s="23"/>
      <c r="AK234" s="23"/>
      <c r="AL234" s="23"/>
      <c r="AM234" s="20" t="e">
        <f>AG234*'1. Standard_Cost'!B270+'Incremental_Cost Year 1'!#REF!*'1. Standard_Cost'!C270+'Incremental_Cost Year 1'!#REF!*'1. Standard_Cost'!D270+'Incremental_Cost Year 1'!#REF!+'Incremental_Cost Year 1'!#REF!+AK234</f>
        <v>#REF!</v>
      </c>
      <c r="AN234" s="20" t="e">
        <f>AM234*'1. Standard_Cost'!C274</f>
        <v>#REF!</v>
      </c>
      <c r="AO234" s="23"/>
      <c r="AQ234" s="20">
        <f t="shared" si="418"/>
        <v>0</v>
      </c>
      <c r="AR234" s="20">
        <f t="shared" si="419"/>
        <v>0</v>
      </c>
      <c r="AS234" s="20" t="e">
        <f t="shared" si="420"/>
        <v>#REF!</v>
      </c>
      <c r="AT234" s="20" t="e">
        <f t="shared" ref="AT234:AT236" si="423">SUM(AQ234,AR234,AS234)</f>
        <v>#REF!</v>
      </c>
      <c r="AU234" s="24"/>
      <c r="AV234" s="24">
        <v>0</v>
      </c>
      <c r="AW234" s="24"/>
      <c r="AX234" s="24"/>
      <c r="AY234" s="24"/>
      <c r="AZ234" s="24"/>
      <c r="BA234" s="25" t="e">
        <f t="shared" si="421"/>
        <v>#REF!</v>
      </c>
    </row>
    <row r="235" spans="2:53" outlineLevel="2">
      <c r="B235" s="41"/>
      <c r="C235" s="41"/>
      <c r="D235" s="84"/>
      <c r="E235" s="84"/>
      <c r="F235" s="84"/>
      <c r="G235" s="83"/>
      <c r="H235" s="15" t="s">
        <v>51</v>
      </c>
      <c r="I235" s="16"/>
      <c r="J235" s="17"/>
      <c r="K235" s="17"/>
      <c r="L235" s="18" t="str">
        <f>IF(I235&lt;&gt;0,((VLOOKUP(I235,'1. Standard_Cost'!$B$4:$D$9,2)+VLOOKUP(I235,'1. Standard_Cost'!$B$4:$D$9,3))*J235*K235),"0")</f>
        <v>0</v>
      </c>
      <c r="M235" s="18">
        <f t="shared" si="417"/>
        <v>0</v>
      </c>
      <c r="N235" s="19"/>
      <c r="O235" s="19"/>
      <c r="P235" s="19"/>
      <c r="Q235" s="19"/>
      <c r="R235" s="20">
        <f>+N235*P235*'1. Standard_Cost'!$B$13</f>
        <v>0</v>
      </c>
      <c r="S235" s="20">
        <f>+N235*O235*P235*'1. Standard_Cost'!$C$13</f>
        <v>0</v>
      </c>
      <c r="T235" s="20">
        <f>+N235*P235*Q235*'1. Standard_Cost'!$D$13</f>
        <v>0</v>
      </c>
      <c r="U235" s="20">
        <f>+N235*O235*'1. Standard_Cost'!$E$13</f>
        <v>0</v>
      </c>
      <c r="V235" s="19"/>
      <c r="W235" s="19"/>
      <c r="X235" s="19"/>
      <c r="Y235" s="20">
        <f>+V235*((X235*'1. Standard_Cost'!$B$17)+(W235*X235*'1. Standard_Cost'!$C$17))</f>
        <v>0</v>
      </c>
      <c r="Z235" s="19"/>
      <c r="AA235" s="19"/>
      <c r="AB235" s="20">
        <f>+Z235*'1. Standard_Cost'!$B$21+AA235*'1. Standard_Cost'!$C$21</f>
        <v>0</v>
      </c>
      <c r="AC235" s="21"/>
      <c r="AD235" s="22"/>
      <c r="AE235" s="20">
        <f>SUM(AD235,AC235,AB235,Y235,U235,T235,S235,R235)*'1. Standard_Cost'!B274</f>
        <v>0</v>
      </c>
      <c r="AF235" s="20">
        <f t="shared" si="422"/>
        <v>0</v>
      </c>
      <c r="AG235" s="19"/>
      <c r="AH235" s="19"/>
      <c r="AI235" s="19"/>
      <c r="AJ235" s="23"/>
      <c r="AK235" s="23"/>
      <c r="AL235" s="23"/>
      <c r="AM235" s="20" t="e">
        <f>AG235*'1. Standard_Cost'!B270+'Incremental_Cost Year 1'!#REF!*'1. Standard_Cost'!C270+'Incremental_Cost Year 1'!#REF!*'1. Standard_Cost'!D270+'Incremental_Cost Year 1'!#REF!+'Incremental_Cost Year 1'!#REF!+AK235</f>
        <v>#REF!</v>
      </c>
      <c r="AN235" s="20" t="e">
        <f>AM235*'1. Standard_Cost'!C274</f>
        <v>#REF!</v>
      </c>
      <c r="AO235" s="23"/>
      <c r="AQ235" s="20">
        <f t="shared" si="418"/>
        <v>0</v>
      </c>
      <c r="AR235" s="20">
        <f t="shared" si="419"/>
        <v>0</v>
      </c>
      <c r="AS235" s="20" t="e">
        <f t="shared" si="420"/>
        <v>#REF!</v>
      </c>
      <c r="AT235" s="20" t="e">
        <f t="shared" si="423"/>
        <v>#REF!</v>
      </c>
      <c r="AU235" s="24"/>
      <c r="AV235" s="24"/>
      <c r="AW235" s="24"/>
      <c r="AX235" s="24"/>
      <c r="AY235" s="24"/>
      <c r="AZ235" s="24"/>
      <c r="BA235" s="25" t="e">
        <f t="shared" si="421"/>
        <v>#REF!</v>
      </c>
    </row>
    <row r="236" spans="2:53" outlineLevel="2">
      <c r="B236" s="41"/>
      <c r="C236" s="41"/>
      <c r="D236" s="84"/>
      <c r="E236" s="84"/>
      <c r="F236" s="84"/>
      <c r="G236" s="83"/>
      <c r="H236" s="26" t="s">
        <v>180</v>
      </c>
      <c r="I236" s="16"/>
      <c r="J236" s="17"/>
      <c r="K236" s="17"/>
      <c r="L236" s="18" t="str">
        <f>IF(I236&lt;&gt;0,((VLOOKUP(I236,'1. Standard_Cost'!$B$4:$D$9,2)+VLOOKUP(I236,'1. Standard_Cost'!$B$4:$D$9,3))*J236*K236),"0")</f>
        <v>0</v>
      </c>
      <c r="M236" s="18">
        <f t="shared" si="417"/>
        <v>0</v>
      </c>
      <c r="N236" s="19"/>
      <c r="O236" s="19"/>
      <c r="P236" s="19"/>
      <c r="Q236" s="19"/>
      <c r="R236" s="20">
        <f>+N236*P236*'1. Standard_Cost'!$B$13</f>
        <v>0</v>
      </c>
      <c r="S236" s="20">
        <f>+N236*O236*P236*'1. Standard_Cost'!$C$13</f>
        <v>0</v>
      </c>
      <c r="T236" s="20">
        <f>+N236*P236*Q236*'1. Standard_Cost'!$D$13</f>
        <v>0</v>
      </c>
      <c r="U236" s="20">
        <f>+N236*O236*'1. Standard_Cost'!$E$13</f>
        <v>0</v>
      </c>
      <c r="V236" s="19"/>
      <c r="W236" s="19"/>
      <c r="X236" s="19"/>
      <c r="Y236" s="20">
        <f>+V236*((X236*'1. Standard_Cost'!$B$17)+(W236*X236*'1. Standard_Cost'!$C$17))</f>
        <v>0</v>
      </c>
      <c r="Z236" s="19"/>
      <c r="AA236" s="19"/>
      <c r="AB236" s="20">
        <f>+Z236*'1. Standard_Cost'!$B$21+AA236*'1. Standard_Cost'!$C$21</f>
        <v>0</v>
      </c>
      <c r="AC236" s="21"/>
      <c r="AD236" s="22"/>
      <c r="AE236" s="20">
        <f>SUM(AD236,AC236,AB236,Y236,U236,T236,S236,R236)*'1. Standard_Cost'!B274</f>
        <v>0</v>
      </c>
      <c r="AF236" s="20">
        <f t="shared" si="422"/>
        <v>0</v>
      </c>
      <c r="AG236" s="19"/>
      <c r="AH236" s="19"/>
      <c r="AI236" s="19"/>
      <c r="AJ236" s="23"/>
      <c r="AK236" s="23"/>
      <c r="AL236" s="23"/>
      <c r="AM236" s="20" t="e">
        <f>AG236*'1. Standard_Cost'!B270+'Incremental_Cost Year 1'!#REF!*'1. Standard_Cost'!C270+'Incremental_Cost Year 1'!#REF!*'1. Standard_Cost'!D270+'Incremental_Cost Year 1'!#REF!+'Incremental_Cost Year 1'!#REF!+AK236</f>
        <v>#REF!</v>
      </c>
      <c r="AN236" s="20" t="e">
        <f>AM236*'1. Standard_Cost'!C274</f>
        <v>#REF!</v>
      </c>
      <c r="AO236" s="23"/>
      <c r="AQ236" s="20">
        <f t="shared" si="418"/>
        <v>0</v>
      </c>
      <c r="AR236" s="20">
        <f t="shared" si="419"/>
        <v>0</v>
      </c>
      <c r="AS236" s="20" t="e">
        <f t="shared" si="420"/>
        <v>#REF!</v>
      </c>
      <c r="AT236" s="20" t="e">
        <f t="shared" si="423"/>
        <v>#REF!</v>
      </c>
      <c r="AU236" s="24"/>
      <c r="AV236" s="24"/>
      <c r="AW236" s="24"/>
      <c r="AX236" s="24"/>
      <c r="AY236" s="24"/>
      <c r="AZ236" s="24"/>
      <c r="BA236" s="25" t="e">
        <f t="shared" si="421"/>
        <v>#REF!</v>
      </c>
    </row>
    <row r="237" spans="2:53" ht="55.2" outlineLevel="1">
      <c r="B237" s="41"/>
      <c r="C237" s="41"/>
      <c r="D237" s="86" t="s">
        <v>48</v>
      </c>
      <c r="E237" s="86" t="s">
        <v>279</v>
      </c>
      <c r="F237" s="88" t="s">
        <v>153</v>
      </c>
      <c r="G237" s="89" t="s">
        <v>154</v>
      </c>
      <c r="H237" s="27" t="s">
        <v>290</v>
      </c>
      <c r="I237" s="28"/>
      <c r="J237" s="28"/>
      <c r="K237" s="28"/>
      <c r="L237" s="29">
        <f>SUM(L233:L236)</f>
        <v>0</v>
      </c>
      <c r="M237" s="29">
        <f>SUM(M233:M236)</f>
        <v>0</v>
      </c>
      <c r="N237" s="28"/>
      <c r="O237" s="28"/>
      <c r="P237" s="28"/>
      <c r="Q237" s="28"/>
      <c r="R237" s="30">
        <f>SUM(R233:R236)</f>
        <v>0</v>
      </c>
      <c r="S237" s="30">
        <f>SUM(S233:S236)</f>
        <v>0</v>
      </c>
      <c r="T237" s="30">
        <f>SUM(T233:T236)</f>
        <v>0</v>
      </c>
      <c r="U237" s="30">
        <f>SUM(U233:U236)</f>
        <v>0</v>
      </c>
      <c r="V237" s="28"/>
      <c r="W237" s="28"/>
      <c r="X237" s="28"/>
      <c r="Y237" s="29">
        <f>SUM(Y233:Y236)</f>
        <v>0</v>
      </c>
      <c r="Z237" s="28"/>
      <c r="AA237" s="28"/>
      <c r="AB237" s="29">
        <f t="shared" ref="AB237:AF237" si="424">SUM(AB233:AB236)</f>
        <v>0</v>
      </c>
      <c r="AC237" s="29">
        <f t="shared" si="424"/>
        <v>0</v>
      </c>
      <c r="AD237" s="29">
        <f t="shared" si="424"/>
        <v>0</v>
      </c>
      <c r="AE237" s="29">
        <f t="shared" si="424"/>
        <v>0</v>
      </c>
      <c r="AF237" s="29">
        <f t="shared" si="424"/>
        <v>0</v>
      </c>
      <c r="AG237" s="28"/>
      <c r="AH237" s="28"/>
      <c r="AI237" s="28"/>
      <c r="AJ237" s="30">
        <f>SUM(AJ233:AJ236)</f>
        <v>0</v>
      </c>
      <c r="AK237" s="30">
        <f>SUM(AK233:AK236)</f>
        <v>0</v>
      </c>
      <c r="AL237" s="30">
        <f>SUM(AL233:AL236)</f>
        <v>0</v>
      </c>
      <c r="AM237" s="29" t="e">
        <f>SUM(AM233:AM236)</f>
        <v>#REF!</v>
      </c>
      <c r="AN237" s="29" t="e">
        <f>SUM(AN233:AN236)</f>
        <v>#REF!</v>
      </c>
      <c r="AO237" s="31"/>
      <c r="AP237" s="32"/>
      <c r="AQ237" s="78">
        <f t="shared" ref="AQ237:BA237" si="425">SUM(AQ233:AQ236)</f>
        <v>0</v>
      </c>
      <c r="AR237" s="78">
        <f t="shared" si="425"/>
        <v>0</v>
      </c>
      <c r="AS237" s="78" t="e">
        <f t="shared" si="425"/>
        <v>#REF!</v>
      </c>
      <c r="AT237" s="78" t="e">
        <f t="shared" si="425"/>
        <v>#REF!</v>
      </c>
      <c r="AU237" s="78">
        <f t="shared" si="425"/>
        <v>0</v>
      </c>
      <c r="AV237" s="78">
        <f t="shared" si="425"/>
        <v>0</v>
      </c>
      <c r="AW237" s="78">
        <f t="shared" si="425"/>
        <v>0</v>
      </c>
      <c r="AX237" s="78">
        <f t="shared" si="425"/>
        <v>0</v>
      </c>
      <c r="AY237" s="78">
        <f t="shared" si="425"/>
        <v>0</v>
      </c>
      <c r="AZ237" s="78">
        <f t="shared" si="425"/>
        <v>0</v>
      </c>
      <c r="BA237" s="78" t="e">
        <f t="shared" si="425"/>
        <v>#REF!</v>
      </c>
    </row>
    <row r="238" spans="2:53" s="39" customFormat="1" ht="12.75" customHeight="1">
      <c r="B238" s="49"/>
      <c r="C238" s="224" t="s">
        <v>291</v>
      </c>
      <c r="D238" s="224"/>
      <c r="E238" s="225"/>
      <c r="F238" s="69"/>
      <c r="G238" s="69"/>
      <c r="H238" s="57" t="s">
        <v>295</v>
      </c>
      <c r="I238" s="58"/>
      <c r="J238" s="58"/>
      <c r="K238" s="58"/>
      <c r="L238" s="59">
        <f>SUM(L243,L248,L253,L258)</f>
        <v>0</v>
      </c>
      <c r="M238" s="59">
        <f>SUM(M243,M248,M253,M258)</f>
        <v>0</v>
      </c>
      <c r="N238" s="58"/>
      <c r="O238" s="58"/>
      <c r="P238" s="58"/>
      <c r="Q238" s="58"/>
      <c r="R238" s="59">
        <f>SUM(R243,R248,R253,R258)</f>
        <v>0</v>
      </c>
      <c r="S238" s="59">
        <f t="shared" ref="S238:U238" si="426">SUM(S243,S248,S253,S258)</f>
        <v>0</v>
      </c>
      <c r="T238" s="59">
        <f t="shared" si="426"/>
        <v>0</v>
      </c>
      <c r="U238" s="59">
        <f t="shared" si="426"/>
        <v>0</v>
      </c>
      <c r="V238" s="58"/>
      <c r="W238" s="58"/>
      <c r="X238" s="58"/>
      <c r="Y238" s="59">
        <f>SUM(Y243,Y248,Y253,Y258)</f>
        <v>0</v>
      </c>
      <c r="Z238" s="58"/>
      <c r="AA238" s="58"/>
      <c r="AB238" s="59">
        <f t="shared" ref="AB238:AN238" si="427">SUM(AB243,AB248,AB253,AB258)</f>
        <v>0</v>
      </c>
      <c r="AC238" s="59">
        <f t="shared" si="427"/>
        <v>0</v>
      </c>
      <c r="AD238" s="59">
        <f t="shared" si="427"/>
        <v>0</v>
      </c>
      <c r="AE238" s="59">
        <f t="shared" si="427"/>
        <v>0</v>
      </c>
      <c r="AF238" s="59">
        <f t="shared" si="427"/>
        <v>0</v>
      </c>
      <c r="AG238" s="59">
        <f t="shared" si="427"/>
        <v>0</v>
      </c>
      <c r="AH238" s="59">
        <f t="shared" si="427"/>
        <v>0</v>
      </c>
      <c r="AI238" s="59">
        <f t="shared" si="427"/>
        <v>0</v>
      </c>
      <c r="AJ238" s="59">
        <f t="shared" si="427"/>
        <v>0</v>
      </c>
      <c r="AK238" s="59">
        <f t="shared" si="427"/>
        <v>0</v>
      </c>
      <c r="AL238" s="59">
        <f t="shared" si="427"/>
        <v>0</v>
      </c>
      <c r="AM238" s="59" t="e">
        <f t="shared" si="427"/>
        <v>#REF!</v>
      </c>
      <c r="AN238" s="59" t="e">
        <f t="shared" si="427"/>
        <v>#REF!</v>
      </c>
      <c r="AO238" s="60"/>
      <c r="AP238" s="40"/>
      <c r="AQ238" s="59">
        <f t="shared" ref="AQ238:BA238" si="428">SUM(AQ243,AQ248,AQ253,AQ258)</f>
        <v>0</v>
      </c>
      <c r="AR238" s="59">
        <f t="shared" si="428"/>
        <v>0</v>
      </c>
      <c r="AS238" s="59" t="e">
        <f t="shared" si="428"/>
        <v>#REF!</v>
      </c>
      <c r="AT238" s="59" t="e">
        <f t="shared" si="428"/>
        <v>#REF!</v>
      </c>
      <c r="AU238" s="59">
        <f t="shared" si="428"/>
        <v>0</v>
      </c>
      <c r="AV238" s="59">
        <f t="shared" si="428"/>
        <v>0</v>
      </c>
      <c r="AW238" s="59">
        <f t="shared" si="428"/>
        <v>0</v>
      </c>
      <c r="AX238" s="59">
        <f t="shared" si="428"/>
        <v>0</v>
      </c>
      <c r="AY238" s="59">
        <f t="shared" si="428"/>
        <v>0</v>
      </c>
      <c r="AZ238" s="59">
        <f t="shared" si="428"/>
        <v>0</v>
      </c>
      <c r="BA238" s="59" t="e">
        <f t="shared" si="428"/>
        <v>#REF!</v>
      </c>
    </row>
    <row r="239" spans="2:53" outlineLevel="2">
      <c r="B239" s="41"/>
      <c r="C239" s="38"/>
      <c r="D239" s="85"/>
      <c r="E239" s="85"/>
      <c r="F239" s="87"/>
      <c r="G239" s="82"/>
      <c r="H239" s="15" t="s">
        <v>49</v>
      </c>
      <c r="I239" s="16"/>
      <c r="J239" s="17"/>
      <c r="K239" s="17"/>
      <c r="L239" s="18" t="str">
        <f>IF(I239&lt;&gt;0,((VLOOKUP(I239,'1. Standard_Cost'!$B$4:$D$9,2)+VLOOKUP(I239,'1. Standard_Cost'!$B$4:$D$9,3))*J239*K239),"0")</f>
        <v>0</v>
      </c>
      <c r="M239" s="18">
        <f t="shared" ref="M239:M242" si="429">L239*0.167</f>
        <v>0</v>
      </c>
      <c r="N239" s="19"/>
      <c r="O239" s="19"/>
      <c r="P239" s="19"/>
      <c r="Q239" s="19"/>
      <c r="R239" s="20">
        <f>+N239*P239*'1. Standard_Cost'!$B$13</f>
        <v>0</v>
      </c>
      <c r="S239" s="20">
        <f>+N239*O239*P239*'1. Standard_Cost'!$C$13</f>
        <v>0</v>
      </c>
      <c r="T239" s="20">
        <f>+N239*P239*Q239*'1. Standard_Cost'!$D$13</f>
        <v>0</v>
      </c>
      <c r="U239" s="20">
        <f>+N239*O239*'1. Standard_Cost'!$E$13</f>
        <v>0</v>
      </c>
      <c r="V239" s="19"/>
      <c r="W239" s="19"/>
      <c r="X239" s="19"/>
      <c r="Y239" s="20">
        <f>+V239*((X239*'1. Standard_Cost'!$B$17)+(W239*X239*'1. Standard_Cost'!$C$17))</f>
        <v>0</v>
      </c>
      <c r="Z239" s="19"/>
      <c r="AA239" s="19"/>
      <c r="AB239" s="20">
        <f>+Z239*'1. Standard_Cost'!$B$21+AA239*'1. Standard_Cost'!$C$21</f>
        <v>0</v>
      </c>
      <c r="AC239" s="21"/>
      <c r="AD239" s="22"/>
      <c r="AE239" s="20">
        <f>SUM(AD239,AC239,AB239,Y239,U239,T239,S239,R239)*'1. Standard_Cost'!B290</f>
        <v>0</v>
      </c>
      <c r="AF239" s="20">
        <f>SUM(AD239,AE239)</f>
        <v>0</v>
      </c>
      <c r="AG239" s="19"/>
      <c r="AH239" s="19"/>
      <c r="AI239" s="19"/>
      <c r="AJ239" s="23"/>
      <c r="AK239" s="23"/>
      <c r="AL239" s="23"/>
      <c r="AM239" s="20" t="e">
        <f>AG239*'1. Standard_Cost'!B286+'Incremental_Cost Year 1'!#REF!*'1. Standard_Cost'!C286+'Incremental_Cost Year 1'!#REF!*'1. Standard_Cost'!D286+'Incremental_Cost Year 1'!#REF!+'Incremental_Cost Year 1'!#REF!+AK239</f>
        <v>#REF!</v>
      </c>
      <c r="AN239" s="20" t="e">
        <f>AM239*'1. Standard_Cost'!C290</f>
        <v>#REF!</v>
      </c>
      <c r="AO239" s="23"/>
      <c r="AQ239" s="20">
        <f t="shared" ref="AQ239:AQ242" si="430">L239+M239</f>
        <v>0</v>
      </c>
      <c r="AR239" s="20">
        <f t="shared" ref="AR239:AR242" si="431">AF239</f>
        <v>0</v>
      </c>
      <c r="AS239" s="20" t="e">
        <f t="shared" ref="AS239:AS242" si="432">AM239+AN239</f>
        <v>#REF!</v>
      </c>
      <c r="AT239" s="20" t="e">
        <f>SUM(AQ239,AR239,AS239)</f>
        <v>#REF!</v>
      </c>
      <c r="AU239" s="24"/>
      <c r="AV239" s="24"/>
      <c r="AW239" s="24"/>
      <c r="AX239" s="24"/>
      <c r="AY239" s="24"/>
      <c r="AZ239" s="24"/>
      <c r="BA239" s="25" t="e">
        <f t="shared" ref="BA239:BA242" si="433">SUM(AU239:AZ239)-AT239</f>
        <v>#REF!</v>
      </c>
    </row>
    <row r="240" spans="2:53" outlineLevel="2">
      <c r="B240" s="41"/>
      <c r="C240" s="38"/>
      <c r="D240" s="84"/>
      <c r="E240" s="84"/>
      <c r="F240" s="84"/>
      <c r="G240" s="83"/>
      <c r="H240" s="15" t="s">
        <v>50</v>
      </c>
      <c r="I240" s="16"/>
      <c r="J240" s="17"/>
      <c r="K240" s="17"/>
      <c r="L240" s="18" t="str">
        <f>IF(I240&lt;&gt;0,((VLOOKUP(I240,'1. Standard_Cost'!$B$4:$D$9,2)+VLOOKUP(I240,'1. Standard_Cost'!$B$4:$D$9,3))*J240*K240),"0")</f>
        <v>0</v>
      </c>
      <c r="M240" s="18">
        <f t="shared" si="429"/>
        <v>0</v>
      </c>
      <c r="N240" s="19"/>
      <c r="O240" s="19"/>
      <c r="P240" s="19"/>
      <c r="Q240" s="19"/>
      <c r="R240" s="20">
        <f>+N240*P240*'1. Standard_Cost'!$B$13</f>
        <v>0</v>
      </c>
      <c r="S240" s="20">
        <f>+N240*O240*P240*'1. Standard_Cost'!$C$13</f>
        <v>0</v>
      </c>
      <c r="T240" s="20">
        <f>+N240*P240*Q240*'1. Standard_Cost'!$D$13</f>
        <v>0</v>
      </c>
      <c r="U240" s="20">
        <f>+N240*O240*'1. Standard_Cost'!$E$13</f>
        <v>0</v>
      </c>
      <c r="V240" s="19"/>
      <c r="W240" s="19"/>
      <c r="X240" s="19"/>
      <c r="Y240" s="20">
        <f>+V240*((X240*'1. Standard_Cost'!$B$17)+(W240*X240*'1. Standard_Cost'!$C$17))</f>
        <v>0</v>
      </c>
      <c r="Z240" s="19"/>
      <c r="AA240" s="19"/>
      <c r="AB240" s="20">
        <f>+Z240*'1. Standard_Cost'!$B$21+AA240*'1. Standard_Cost'!$C$21</f>
        <v>0</v>
      </c>
      <c r="AC240" s="21"/>
      <c r="AD240" s="22"/>
      <c r="AE240" s="20">
        <f>SUM(AD240,AC240,AB240,Y240,U240,T240,S240,R240)*'1. Standard_Cost'!B290</f>
        <v>0</v>
      </c>
      <c r="AF240" s="20">
        <f t="shared" ref="AF240:AF242" si="434">SUM(AD240,AE240)</f>
        <v>0</v>
      </c>
      <c r="AG240" s="19"/>
      <c r="AH240" s="19"/>
      <c r="AI240" s="19"/>
      <c r="AJ240" s="23"/>
      <c r="AK240" s="23"/>
      <c r="AL240" s="23"/>
      <c r="AM240" s="20" t="e">
        <f>AG240*'1. Standard_Cost'!B286+'Incremental_Cost Year 1'!#REF!*'1. Standard_Cost'!C286+'Incremental_Cost Year 1'!#REF!*'1. Standard_Cost'!D286+'Incremental_Cost Year 1'!#REF!+'Incremental_Cost Year 1'!#REF!+AK240</f>
        <v>#REF!</v>
      </c>
      <c r="AN240" s="20" t="e">
        <f>AM240*'1. Standard_Cost'!C290</f>
        <v>#REF!</v>
      </c>
      <c r="AO240" s="23"/>
      <c r="AQ240" s="20">
        <f t="shared" si="430"/>
        <v>0</v>
      </c>
      <c r="AR240" s="20">
        <f t="shared" si="431"/>
        <v>0</v>
      </c>
      <c r="AS240" s="20" t="e">
        <f t="shared" si="432"/>
        <v>#REF!</v>
      </c>
      <c r="AT240" s="20" t="e">
        <f t="shared" ref="AT240:AT242" si="435">SUM(AQ240,AR240,AS240)</f>
        <v>#REF!</v>
      </c>
      <c r="AU240" s="24"/>
      <c r="AV240" s="24"/>
      <c r="AW240" s="24"/>
      <c r="AX240" s="24"/>
      <c r="AY240" s="24"/>
      <c r="AZ240" s="24"/>
      <c r="BA240" s="25" t="e">
        <f t="shared" si="433"/>
        <v>#REF!</v>
      </c>
    </row>
    <row r="241" spans="1:53" outlineLevel="2">
      <c r="B241" s="41"/>
      <c r="C241" s="38"/>
      <c r="D241" s="84"/>
      <c r="E241" s="84"/>
      <c r="F241" s="84"/>
      <c r="G241" s="83"/>
      <c r="H241" s="15" t="s">
        <v>51</v>
      </c>
      <c r="I241" s="16"/>
      <c r="J241" s="17"/>
      <c r="K241" s="17"/>
      <c r="L241" s="18" t="str">
        <f>IF(I241&lt;&gt;0,((VLOOKUP(I241,'1. Standard_Cost'!$B$4:$D$9,2)+VLOOKUP(I241,'1. Standard_Cost'!$B$4:$D$9,3))*J241*K241),"0")</f>
        <v>0</v>
      </c>
      <c r="M241" s="18">
        <f t="shared" si="429"/>
        <v>0</v>
      </c>
      <c r="N241" s="19"/>
      <c r="O241" s="19"/>
      <c r="P241" s="19"/>
      <c r="Q241" s="19"/>
      <c r="R241" s="20">
        <f>+N241*P241*'1. Standard_Cost'!$B$13</f>
        <v>0</v>
      </c>
      <c r="S241" s="20">
        <f>+N241*O241*P241*'1. Standard_Cost'!$C$13</f>
        <v>0</v>
      </c>
      <c r="T241" s="20">
        <f>+N241*P241*Q241*'1. Standard_Cost'!$D$13</f>
        <v>0</v>
      </c>
      <c r="U241" s="20">
        <f>+N241*O241*'1. Standard_Cost'!$E$13</f>
        <v>0</v>
      </c>
      <c r="V241" s="19"/>
      <c r="W241" s="19"/>
      <c r="X241" s="19"/>
      <c r="Y241" s="20">
        <f>+V241*((X241*'1. Standard_Cost'!$B$17)+(W241*X241*'1. Standard_Cost'!$C$17))</f>
        <v>0</v>
      </c>
      <c r="Z241" s="19"/>
      <c r="AA241" s="19"/>
      <c r="AB241" s="20">
        <f>+Z241*'1. Standard_Cost'!$B$21+AA241*'1. Standard_Cost'!$C$21</f>
        <v>0</v>
      </c>
      <c r="AC241" s="21"/>
      <c r="AD241" s="22"/>
      <c r="AE241" s="20">
        <f>SUM(AD241,AC241,AB241,Y241,U241,T241,S241,R241)*'1. Standard_Cost'!B290</f>
        <v>0</v>
      </c>
      <c r="AF241" s="20">
        <f t="shared" si="434"/>
        <v>0</v>
      </c>
      <c r="AG241" s="19"/>
      <c r="AH241" s="19"/>
      <c r="AI241" s="19"/>
      <c r="AJ241" s="23"/>
      <c r="AK241" s="23"/>
      <c r="AL241" s="23"/>
      <c r="AM241" s="20" t="e">
        <f>AG241*'1. Standard_Cost'!B286+'Incremental_Cost Year 1'!#REF!*'1. Standard_Cost'!C286+'Incremental_Cost Year 1'!#REF!*'1. Standard_Cost'!D286+'Incremental_Cost Year 1'!#REF!+'Incremental_Cost Year 1'!#REF!+AK241</f>
        <v>#REF!</v>
      </c>
      <c r="AN241" s="20" t="e">
        <f>AM241*'1. Standard_Cost'!C290</f>
        <v>#REF!</v>
      </c>
      <c r="AO241" s="23"/>
      <c r="AQ241" s="20">
        <f t="shared" si="430"/>
        <v>0</v>
      </c>
      <c r="AR241" s="20">
        <f t="shared" si="431"/>
        <v>0</v>
      </c>
      <c r="AS241" s="20" t="e">
        <f t="shared" si="432"/>
        <v>#REF!</v>
      </c>
      <c r="AT241" s="20" t="e">
        <f t="shared" si="435"/>
        <v>#REF!</v>
      </c>
      <c r="AU241" s="24"/>
      <c r="AV241" s="24"/>
      <c r="AW241" s="24"/>
      <c r="AX241" s="24"/>
      <c r="AY241" s="24"/>
      <c r="AZ241" s="24"/>
      <c r="BA241" s="25" t="e">
        <f t="shared" si="433"/>
        <v>#REF!</v>
      </c>
    </row>
    <row r="242" spans="1:53" outlineLevel="2">
      <c r="B242" s="41"/>
      <c r="C242" s="38"/>
      <c r="D242" s="84"/>
      <c r="E242" s="84"/>
      <c r="F242" s="84"/>
      <c r="G242" s="83"/>
      <c r="H242" s="26" t="s">
        <v>180</v>
      </c>
      <c r="I242" s="16"/>
      <c r="J242" s="17"/>
      <c r="K242" s="17"/>
      <c r="L242" s="18" t="str">
        <f>IF(I242&lt;&gt;0,((VLOOKUP(I242,'1. Standard_Cost'!$B$4:$D$9,2)+VLOOKUP(I242,'1. Standard_Cost'!$B$4:$D$9,3))*J242*K242),"0")</f>
        <v>0</v>
      </c>
      <c r="M242" s="18">
        <f t="shared" si="429"/>
        <v>0</v>
      </c>
      <c r="N242" s="19"/>
      <c r="O242" s="19"/>
      <c r="P242" s="19"/>
      <c r="Q242" s="19"/>
      <c r="R242" s="20">
        <f>+N242*P242*'1. Standard_Cost'!$B$13</f>
        <v>0</v>
      </c>
      <c r="S242" s="20">
        <f>+N242*O242*P242*'1. Standard_Cost'!$C$13</f>
        <v>0</v>
      </c>
      <c r="T242" s="20">
        <f>+N242*P242*Q242*'1. Standard_Cost'!$D$13</f>
        <v>0</v>
      </c>
      <c r="U242" s="20">
        <f>+N242*O242*'1. Standard_Cost'!$E$13</f>
        <v>0</v>
      </c>
      <c r="V242" s="19"/>
      <c r="W242" s="19"/>
      <c r="X242" s="19"/>
      <c r="Y242" s="20">
        <f>+V242*((X242*'1. Standard_Cost'!$B$17)+(W242*X242*'1. Standard_Cost'!$C$17))</f>
        <v>0</v>
      </c>
      <c r="Z242" s="19"/>
      <c r="AA242" s="19"/>
      <c r="AB242" s="20">
        <f>+Z242*'1. Standard_Cost'!$B$21+AA242*'1. Standard_Cost'!$C$21</f>
        <v>0</v>
      </c>
      <c r="AC242" s="21"/>
      <c r="AD242" s="22"/>
      <c r="AE242" s="20">
        <f>SUM(AD242,AC242,AB242,Y242,U242,T242,S242,R242)*'1. Standard_Cost'!B290</f>
        <v>0</v>
      </c>
      <c r="AF242" s="20">
        <f t="shared" si="434"/>
        <v>0</v>
      </c>
      <c r="AG242" s="19"/>
      <c r="AH242" s="19"/>
      <c r="AI242" s="19"/>
      <c r="AJ242" s="23"/>
      <c r="AK242" s="23"/>
      <c r="AL242" s="23"/>
      <c r="AM242" s="20" t="e">
        <f>AG242*'1. Standard_Cost'!B286+'Incremental_Cost Year 1'!#REF!*'1. Standard_Cost'!C286+'Incremental_Cost Year 1'!#REF!*'1. Standard_Cost'!D286+'Incremental_Cost Year 1'!#REF!+'Incremental_Cost Year 1'!#REF!+AK242</f>
        <v>#REF!</v>
      </c>
      <c r="AN242" s="20" t="e">
        <f>AM242*'1. Standard_Cost'!C290</f>
        <v>#REF!</v>
      </c>
      <c r="AO242" s="23"/>
      <c r="AQ242" s="20">
        <f t="shared" si="430"/>
        <v>0</v>
      </c>
      <c r="AR242" s="20">
        <f t="shared" si="431"/>
        <v>0</v>
      </c>
      <c r="AS242" s="20" t="e">
        <f t="shared" si="432"/>
        <v>#REF!</v>
      </c>
      <c r="AT242" s="20" t="e">
        <f t="shared" si="435"/>
        <v>#REF!</v>
      </c>
      <c r="AU242" s="24"/>
      <c r="AV242" s="24"/>
      <c r="AW242" s="24"/>
      <c r="AX242" s="24"/>
      <c r="AY242" s="24"/>
      <c r="AZ242" s="24"/>
      <c r="BA242" s="25" t="e">
        <f t="shared" si="433"/>
        <v>#REF!</v>
      </c>
    </row>
    <row r="243" spans="1:53" ht="41.4" outlineLevel="1">
      <c r="B243" s="41"/>
      <c r="C243" s="38"/>
      <c r="D243" s="86" t="s">
        <v>48</v>
      </c>
      <c r="E243" s="86" t="s">
        <v>292</v>
      </c>
      <c r="F243" s="88" t="s">
        <v>153</v>
      </c>
      <c r="G243" s="89" t="s">
        <v>154</v>
      </c>
      <c r="H243" s="27" t="s">
        <v>296</v>
      </c>
      <c r="I243" s="28"/>
      <c r="J243" s="28"/>
      <c r="K243" s="28"/>
      <c r="L243" s="29">
        <f>SUM(L239:L242)</f>
        <v>0</v>
      </c>
      <c r="M243" s="29">
        <f>SUM(M239:M242)</f>
        <v>0</v>
      </c>
      <c r="N243" s="28"/>
      <c r="O243" s="28"/>
      <c r="P243" s="28"/>
      <c r="Q243" s="28"/>
      <c r="R243" s="30">
        <f>SUM(R239:R242)</f>
        <v>0</v>
      </c>
      <c r="S243" s="30">
        <f>SUM(S239:S242)</f>
        <v>0</v>
      </c>
      <c r="T243" s="30">
        <f>SUM(T239:T242)</f>
        <v>0</v>
      </c>
      <c r="U243" s="30">
        <f>SUM(U239:U242)</f>
        <v>0</v>
      </c>
      <c r="V243" s="28"/>
      <c r="W243" s="28"/>
      <c r="X243" s="28"/>
      <c r="Y243" s="29">
        <f>SUM(Y239:Y242)</f>
        <v>0</v>
      </c>
      <c r="Z243" s="28"/>
      <c r="AA243" s="28"/>
      <c r="AB243" s="29">
        <f t="shared" ref="AB243:AF243" si="436">SUM(AB239:AB242)</f>
        <v>0</v>
      </c>
      <c r="AC243" s="29">
        <f t="shared" si="436"/>
        <v>0</v>
      </c>
      <c r="AD243" s="29">
        <f t="shared" si="436"/>
        <v>0</v>
      </c>
      <c r="AE243" s="29">
        <f t="shared" si="436"/>
        <v>0</v>
      </c>
      <c r="AF243" s="29">
        <f t="shared" si="436"/>
        <v>0</v>
      </c>
      <c r="AG243" s="28"/>
      <c r="AH243" s="28"/>
      <c r="AI243" s="28"/>
      <c r="AJ243" s="30">
        <f>SUM(AJ239:AJ242)</f>
        <v>0</v>
      </c>
      <c r="AK243" s="30">
        <f>SUM(AK239:AK242)</f>
        <v>0</v>
      </c>
      <c r="AL243" s="30">
        <f>SUM(AL239:AL242)</f>
        <v>0</v>
      </c>
      <c r="AM243" s="29" t="e">
        <f>SUM(AM239:AM242)</f>
        <v>#REF!</v>
      </c>
      <c r="AN243" s="29" t="e">
        <f>SUM(AN239:AN242)</f>
        <v>#REF!</v>
      </c>
      <c r="AO243" s="31"/>
      <c r="AP243" s="32"/>
      <c r="AQ243" s="78">
        <f t="shared" ref="AQ243:BA243" si="437">SUM(AQ239:AQ242)</f>
        <v>0</v>
      </c>
      <c r="AR243" s="78">
        <f t="shared" si="437"/>
        <v>0</v>
      </c>
      <c r="AS243" s="78" t="e">
        <f t="shared" si="437"/>
        <v>#REF!</v>
      </c>
      <c r="AT243" s="78" t="e">
        <f t="shared" si="437"/>
        <v>#REF!</v>
      </c>
      <c r="AU243" s="78">
        <f t="shared" si="437"/>
        <v>0</v>
      </c>
      <c r="AV243" s="78">
        <f t="shared" si="437"/>
        <v>0</v>
      </c>
      <c r="AW243" s="78">
        <f t="shared" si="437"/>
        <v>0</v>
      </c>
      <c r="AX243" s="78">
        <f t="shared" si="437"/>
        <v>0</v>
      </c>
      <c r="AY243" s="78">
        <f t="shared" si="437"/>
        <v>0</v>
      </c>
      <c r="AZ243" s="78">
        <f t="shared" si="437"/>
        <v>0</v>
      </c>
      <c r="BA243" s="78" t="e">
        <f t="shared" si="437"/>
        <v>#REF!</v>
      </c>
    </row>
    <row r="244" spans="1:53" outlineLevel="2">
      <c r="B244" s="41"/>
      <c r="C244" s="38"/>
      <c r="D244" s="85"/>
      <c r="E244" s="85"/>
      <c r="F244" s="87"/>
      <c r="G244" s="82"/>
      <c r="H244" s="15" t="s">
        <v>49</v>
      </c>
      <c r="I244" s="16"/>
      <c r="J244" s="17"/>
      <c r="K244" s="17"/>
      <c r="L244" s="18" t="str">
        <f>IF(I244&lt;&gt;0,((VLOOKUP(I244,'1. Standard_Cost'!$B$4:$D$9,2)+VLOOKUP(I244,'1. Standard_Cost'!$B$4:$D$9,3))*J244*K244),"0")</f>
        <v>0</v>
      </c>
      <c r="M244" s="18">
        <f t="shared" ref="M244:M247" si="438">L244*0.167</f>
        <v>0</v>
      </c>
      <c r="N244" s="19"/>
      <c r="O244" s="19"/>
      <c r="P244" s="19"/>
      <c r="Q244" s="19"/>
      <c r="R244" s="20">
        <f>+N244*P244*'1. Standard_Cost'!$B$13</f>
        <v>0</v>
      </c>
      <c r="S244" s="20">
        <f>+N244*O244*P244*'1. Standard_Cost'!$C$13</f>
        <v>0</v>
      </c>
      <c r="T244" s="20">
        <f>+N244*P244*Q244*'1. Standard_Cost'!$D$13</f>
        <v>0</v>
      </c>
      <c r="U244" s="20">
        <f>+N244*O244*'1. Standard_Cost'!$E$13</f>
        <v>0</v>
      </c>
      <c r="V244" s="19"/>
      <c r="W244" s="19"/>
      <c r="X244" s="19"/>
      <c r="Y244" s="20">
        <f>+V244*((X244*'1. Standard_Cost'!$B$17)+(W244*X244*'1. Standard_Cost'!$C$17))</f>
        <v>0</v>
      </c>
      <c r="Z244" s="19"/>
      <c r="AA244" s="19"/>
      <c r="AB244" s="20">
        <f>+Z244*'1. Standard_Cost'!$B$21+AA244*'1. Standard_Cost'!$C$21</f>
        <v>0</v>
      </c>
      <c r="AC244" s="21"/>
      <c r="AD244" s="22"/>
      <c r="AE244" s="20">
        <f>SUM(AD244,AC244,AB244,Y244,U244,T244,S244,R244)*'1. Standard_Cost'!B290</f>
        <v>0</v>
      </c>
      <c r="AF244" s="20">
        <f>SUM(AD244,AE244)</f>
        <v>0</v>
      </c>
      <c r="AG244" s="19"/>
      <c r="AH244" s="19"/>
      <c r="AI244" s="19"/>
      <c r="AJ244" s="23"/>
      <c r="AK244" s="23"/>
      <c r="AL244" s="23"/>
      <c r="AM244" s="20" t="e">
        <f>AG244*'1. Standard_Cost'!B286+'Incremental_Cost Year 1'!#REF!*'1. Standard_Cost'!C286+'Incremental_Cost Year 1'!#REF!*'1. Standard_Cost'!D286+'Incremental_Cost Year 1'!#REF!+'Incremental_Cost Year 1'!#REF!+AK244</f>
        <v>#REF!</v>
      </c>
      <c r="AN244" s="20" t="e">
        <f>AM244*'1. Standard_Cost'!C290</f>
        <v>#REF!</v>
      </c>
      <c r="AO244" s="23"/>
      <c r="AQ244" s="20">
        <f t="shared" ref="AQ244:AQ247" si="439">L244+M244</f>
        <v>0</v>
      </c>
      <c r="AR244" s="20">
        <f t="shared" ref="AR244:AR247" si="440">AF244</f>
        <v>0</v>
      </c>
      <c r="AS244" s="20" t="e">
        <f t="shared" ref="AS244:AS247" si="441">AM244+AN244</f>
        <v>#REF!</v>
      </c>
      <c r="AT244" s="20" t="e">
        <f>SUM(AQ244,AR244,AS244)</f>
        <v>#REF!</v>
      </c>
      <c r="AU244" s="24"/>
      <c r="AV244" s="24"/>
      <c r="AW244" s="24"/>
      <c r="AX244" s="24"/>
      <c r="AY244" s="24"/>
      <c r="AZ244" s="24"/>
      <c r="BA244" s="25" t="e">
        <f t="shared" ref="BA244:BA247" si="442">SUM(AU244:AZ244)-AT244</f>
        <v>#REF!</v>
      </c>
    </row>
    <row r="245" spans="1:53" outlineLevel="2">
      <c r="B245" s="41"/>
      <c r="C245" s="38"/>
      <c r="D245" s="84"/>
      <c r="E245" s="84"/>
      <c r="F245" s="84"/>
      <c r="G245" s="83"/>
      <c r="H245" s="15" t="s">
        <v>50</v>
      </c>
      <c r="I245" s="16"/>
      <c r="J245" s="17"/>
      <c r="K245" s="17"/>
      <c r="L245" s="18" t="str">
        <f>IF(I245&lt;&gt;0,((VLOOKUP(I245,'1. Standard_Cost'!$B$4:$D$9,2)+VLOOKUP(I245,'1. Standard_Cost'!$B$4:$D$9,3))*J245*K245),"0")</f>
        <v>0</v>
      </c>
      <c r="M245" s="18">
        <f t="shared" si="438"/>
        <v>0</v>
      </c>
      <c r="N245" s="19"/>
      <c r="O245" s="19"/>
      <c r="P245" s="19"/>
      <c r="Q245" s="19"/>
      <c r="R245" s="20">
        <f>+N245*P245*'1. Standard_Cost'!$B$13</f>
        <v>0</v>
      </c>
      <c r="S245" s="20">
        <f>+N245*O245*P245*'1. Standard_Cost'!$C$13</f>
        <v>0</v>
      </c>
      <c r="T245" s="20">
        <f>+N245*P245*Q245*'1. Standard_Cost'!$D$13</f>
        <v>0</v>
      </c>
      <c r="U245" s="20">
        <f>+N245*O245*'1. Standard_Cost'!$E$13</f>
        <v>0</v>
      </c>
      <c r="V245" s="19"/>
      <c r="W245" s="19"/>
      <c r="X245" s="19"/>
      <c r="Y245" s="20">
        <f>+V245*((X245*'1. Standard_Cost'!$B$17)+(W245*X245*'1. Standard_Cost'!$C$17))</f>
        <v>0</v>
      </c>
      <c r="Z245" s="19"/>
      <c r="AA245" s="19"/>
      <c r="AB245" s="20">
        <f>+Z245*'1. Standard_Cost'!$B$21+AA245*'1. Standard_Cost'!$C$21</f>
        <v>0</v>
      </c>
      <c r="AC245" s="21"/>
      <c r="AD245" s="22"/>
      <c r="AE245" s="20">
        <f>SUM(AD245,AC245,AB245,Y245,U245,T245,S245,R245)*'1. Standard_Cost'!B290</f>
        <v>0</v>
      </c>
      <c r="AF245" s="20">
        <f t="shared" ref="AF245:AF247" si="443">SUM(AD245,AE245)</f>
        <v>0</v>
      </c>
      <c r="AG245" s="19"/>
      <c r="AH245" s="19"/>
      <c r="AI245" s="19"/>
      <c r="AJ245" s="23"/>
      <c r="AK245" s="23"/>
      <c r="AL245" s="23"/>
      <c r="AM245" s="20" t="e">
        <f>AG245*'1. Standard_Cost'!B286+'Incremental_Cost Year 1'!#REF!*'1. Standard_Cost'!C286+'Incremental_Cost Year 1'!#REF!*'1. Standard_Cost'!D286+'Incremental_Cost Year 1'!#REF!+'Incremental_Cost Year 1'!#REF!+AK245</f>
        <v>#REF!</v>
      </c>
      <c r="AN245" s="20" t="e">
        <f>AM245*'1. Standard_Cost'!C290</f>
        <v>#REF!</v>
      </c>
      <c r="AO245" s="23"/>
      <c r="AQ245" s="20">
        <f t="shared" si="439"/>
        <v>0</v>
      </c>
      <c r="AR245" s="20">
        <f t="shared" si="440"/>
        <v>0</v>
      </c>
      <c r="AS245" s="20" t="e">
        <f t="shared" si="441"/>
        <v>#REF!</v>
      </c>
      <c r="AT245" s="20" t="e">
        <f t="shared" ref="AT245:AT247" si="444">SUM(AQ245,AR245,AS245)</f>
        <v>#REF!</v>
      </c>
      <c r="AU245" s="24"/>
      <c r="AV245" s="24">
        <v>0</v>
      </c>
      <c r="AW245" s="24"/>
      <c r="AX245" s="24"/>
      <c r="AY245" s="24"/>
      <c r="AZ245" s="24"/>
      <c r="BA245" s="25" t="e">
        <f t="shared" si="442"/>
        <v>#REF!</v>
      </c>
    </row>
    <row r="246" spans="1:53" outlineLevel="2">
      <c r="B246" s="41"/>
      <c r="C246" s="41"/>
      <c r="D246" s="84"/>
      <c r="E246" s="84"/>
      <c r="F246" s="84"/>
      <c r="G246" s="83"/>
      <c r="H246" s="15" t="s">
        <v>51</v>
      </c>
      <c r="I246" s="16"/>
      <c r="J246" s="17"/>
      <c r="K246" s="17"/>
      <c r="L246" s="18" t="str">
        <f>IF(I246&lt;&gt;0,((VLOOKUP(I246,'1. Standard_Cost'!$B$4:$D$9,2)+VLOOKUP(I246,'1. Standard_Cost'!$B$4:$D$9,3))*J246*K246),"0")</f>
        <v>0</v>
      </c>
      <c r="M246" s="18">
        <f t="shared" si="438"/>
        <v>0</v>
      </c>
      <c r="N246" s="19"/>
      <c r="O246" s="19"/>
      <c r="P246" s="19"/>
      <c r="Q246" s="19"/>
      <c r="R246" s="20">
        <f>+N246*P246*'1. Standard_Cost'!$B$13</f>
        <v>0</v>
      </c>
      <c r="S246" s="20">
        <f>+N246*O246*P246*'1. Standard_Cost'!$C$13</f>
        <v>0</v>
      </c>
      <c r="T246" s="20">
        <f>+N246*P246*Q246*'1. Standard_Cost'!$D$13</f>
        <v>0</v>
      </c>
      <c r="U246" s="20">
        <f>+N246*O246*'1. Standard_Cost'!$E$13</f>
        <v>0</v>
      </c>
      <c r="V246" s="19"/>
      <c r="W246" s="19"/>
      <c r="X246" s="19"/>
      <c r="Y246" s="20">
        <f>+V246*((X246*'1. Standard_Cost'!$B$17)+(W246*X246*'1. Standard_Cost'!$C$17))</f>
        <v>0</v>
      </c>
      <c r="Z246" s="19"/>
      <c r="AA246" s="19"/>
      <c r="AB246" s="20">
        <f>+Z246*'1. Standard_Cost'!$B$21+AA246*'1. Standard_Cost'!$C$21</f>
        <v>0</v>
      </c>
      <c r="AC246" s="21"/>
      <c r="AD246" s="22"/>
      <c r="AE246" s="20">
        <f>SUM(AD246,AC246,AB246,Y246,U246,T246,S246,R246)*'1. Standard_Cost'!B290</f>
        <v>0</v>
      </c>
      <c r="AF246" s="20">
        <f t="shared" si="443"/>
        <v>0</v>
      </c>
      <c r="AG246" s="19"/>
      <c r="AH246" s="19"/>
      <c r="AI246" s="19"/>
      <c r="AJ246" s="23"/>
      <c r="AK246" s="23"/>
      <c r="AL246" s="23"/>
      <c r="AM246" s="20" t="e">
        <f>AG246*'1. Standard_Cost'!B286+'Incremental_Cost Year 1'!#REF!*'1. Standard_Cost'!C286+'Incremental_Cost Year 1'!#REF!*'1. Standard_Cost'!D286+'Incremental_Cost Year 1'!#REF!+'Incremental_Cost Year 1'!#REF!+AK246</f>
        <v>#REF!</v>
      </c>
      <c r="AN246" s="20" t="e">
        <f>AM246*'1. Standard_Cost'!C290</f>
        <v>#REF!</v>
      </c>
      <c r="AO246" s="23"/>
      <c r="AQ246" s="20">
        <f t="shared" si="439"/>
        <v>0</v>
      </c>
      <c r="AR246" s="20">
        <f t="shared" si="440"/>
        <v>0</v>
      </c>
      <c r="AS246" s="20" t="e">
        <f t="shared" si="441"/>
        <v>#REF!</v>
      </c>
      <c r="AT246" s="20" t="e">
        <f t="shared" si="444"/>
        <v>#REF!</v>
      </c>
      <c r="AU246" s="24"/>
      <c r="AV246" s="24"/>
      <c r="AW246" s="24"/>
      <c r="AX246" s="24"/>
      <c r="AY246" s="24"/>
      <c r="AZ246" s="24"/>
      <c r="BA246" s="25" t="e">
        <f t="shared" si="442"/>
        <v>#REF!</v>
      </c>
    </row>
    <row r="247" spans="1:53" outlineLevel="2">
      <c r="B247" s="41"/>
      <c r="C247" s="41"/>
      <c r="D247" s="84"/>
      <c r="E247" s="84"/>
      <c r="F247" s="84"/>
      <c r="G247" s="83"/>
      <c r="H247" s="26" t="s">
        <v>180</v>
      </c>
      <c r="I247" s="16"/>
      <c r="J247" s="17"/>
      <c r="K247" s="17"/>
      <c r="L247" s="18" t="str">
        <f>IF(I247&lt;&gt;0,((VLOOKUP(I247,'1. Standard_Cost'!$B$4:$D$9,2)+VLOOKUP(I247,'1. Standard_Cost'!$B$4:$D$9,3))*J247*K247),"0")</f>
        <v>0</v>
      </c>
      <c r="M247" s="18">
        <f t="shared" si="438"/>
        <v>0</v>
      </c>
      <c r="N247" s="19"/>
      <c r="O247" s="19"/>
      <c r="P247" s="19"/>
      <c r="Q247" s="19"/>
      <c r="R247" s="20">
        <f>+N247*P247*'1. Standard_Cost'!$B$13</f>
        <v>0</v>
      </c>
      <c r="S247" s="20">
        <f>+N247*O247*P247*'1. Standard_Cost'!$C$13</f>
        <v>0</v>
      </c>
      <c r="T247" s="20">
        <f>+N247*P247*Q247*'1. Standard_Cost'!$D$13</f>
        <v>0</v>
      </c>
      <c r="U247" s="20">
        <f>+N247*O247*'1. Standard_Cost'!$E$13</f>
        <v>0</v>
      </c>
      <c r="V247" s="19"/>
      <c r="W247" s="19"/>
      <c r="X247" s="19"/>
      <c r="Y247" s="20">
        <f>+V247*((X247*'1. Standard_Cost'!$B$17)+(W247*X247*'1. Standard_Cost'!$C$17))</f>
        <v>0</v>
      </c>
      <c r="Z247" s="19"/>
      <c r="AA247" s="19"/>
      <c r="AB247" s="20">
        <f>+Z247*'1. Standard_Cost'!$B$21+AA247*'1. Standard_Cost'!$C$21</f>
        <v>0</v>
      </c>
      <c r="AC247" s="21"/>
      <c r="AD247" s="22"/>
      <c r="AE247" s="20">
        <f>SUM(AD247,AC247,AB247,Y247,U247,T247,S247,R247)*'1. Standard_Cost'!B290</f>
        <v>0</v>
      </c>
      <c r="AF247" s="20">
        <f t="shared" si="443"/>
        <v>0</v>
      </c>
      <c r="AG247" s="19"/>
      <c r="AH247" s="19"/>
      <c r="AI247" s="19"/>
      <c r="AJ247" s="23"/>
      <c r="AK247" s="23"/>
      <c r="AL247" s="23"/>
      <c r="AM247" s="20" t="e">
        <f>AG247*'1. Standard_Cost'!B286+'Incremental_Cost Year 1'!#REF!*'1. Standard_Cost'!C286+'Incremental_Cost Year 1'!#REF!*'1. Standard_Cost'!D286+'Incremental_Cost Year 1'!#REF!+'Incremental_Cost Year 1'!#REF!+AK247</f>
        <v>#REF!</v>
      </c>
      <c r="AN247" s="20" t="e">
        <f>AM247*'1. Standard_Cost'!C290</f>
        <v>#REF!</v>
      </c>
      <c r="AO247" s="23"/>
      <c r="AQ247" s="20">
        <f t="shared" si="439"/>
        <v>0</v>
      </c>
      <c r="AR247" s="20">
        <f t="shared" si="440"/>
        <v>0</v>
      </c>
      <c r="AS247" s="20" t="e">
        <f t="shared" si="441"/>
        <v>#REF!</v>
      </c>
      <c r="AT247" s="20" t="e">
        <f t="shared" si="444"/>
        <v>#REF!</v>
      </c>
      <c r="AU247" s="24"/>
      <c r="AV247" s="24"/>
      <c r="AW247" s="24"/>
      <c r="AX247" s="24"/>
      <c r="AY247" s="24"/>
      <c r="AZ247" s="24"/>
      <c r="BA247" s="25" t="e">
        <f t="shared" si="442"/>
        <v>#REF!</v>
      </c>
    </row>
    <row r="248" spans="1:53" ht="27.6" outlineLevel="1">
      <c r="B248" s="41"/>
      <c r="C248" s="41"/>
      <c r="D248" s="86" t="s">
        <v>48</v>
      </c>
      <c r="E248" s="86" t="s">
        <v>293</v>
      </c>
      <c r="F248" s="88" t="s">
        <v>153</v>
      </c>
      <c r="G248" s="89" t="s">
        <v>154</v>
      </c>
      <c r="H248" s="27" t="s">
        <v>297</v>
      </c>
      <c r="I248" s="28"/>
      <c r="J248" s="28"/>
      <c r="K248" s="28"/>
      <c r="L248" s="29">
        <f>SUM(L244:L247)</f>
        <v>0</v>
      </c>
      <c r="M248" s="29">
        <f>SUM(M244:M247)</f>
        <v>0</v>
      </c>
      <c r="N248" s="28"/>
      <c r="O248" s="28"/>
      <c r="P248" s="28"/>
      <c r="Q248" s="28"/>
      <c r="R248" s="30">
        <f>SUM(R244:R247)</f>
        <v>0</v>
      </c>
      <c r="S248" s="30">
        <f>SUM(S244:S247)</f>
        <v>0</v>
      </c>
      <c r="T248" s="30">
        <f>SUM(T244:T247)</f>
        <v>0</v>
      </c>
      <c r="U248" s="30">
        <f>SUM(U244:U247)</f>
        <v>0</v>
      </c>
      <c r="V248" s="28"/>
      <c r="W248" s="28"/>
      <c r="X248" s="28"/>
      <c r="Y248" s="29">
        <f>SUM(Y244:Y247)</f>
        <v>0</v>
      </c>
      <c r="Z248" s="28"/>
      <c r="AA248" s="28"/>
      <c r="AB248" s="29">
        <f t="shared" ref="AB248:AF248" si="445">SUM(AB244:AB247)</f>
        <v>0</v>
      </c>
      <c r="AC248" s="29">
        <f t="shared" si="445"/>
        <v>0</v>
      </c>
      <c r="AD248" s="29">
        <f t="shared" si="445"/>
        <v>0</v>
      </c>
      <c r="AE248" s="29">
        <f t="shared" si="445"/>
        <v>0</v>
      </c>
      <c r="AF248" s="29">
        <f t="shared" si="445"/>
        <v>0</v>
      </c>
      <c r="AG248" s="28"/>
      <c r="AH248" s="28"/>
      <c r="AI248" s="28"/>
      <c r="AJ248" s="30">
        <f>SUM(AJ244:AJ247)</f>
        <v>0</v>
      </c>
      <c r="AK248" s="30">
        <f>SUM(AK244:AK247)</f>
        <v>0</v>
      </c>
      <c r="AL248" s="30">
        <f>SUM(AL244:AL247)</f>
        <v>0</v>
      </c>
      <c r="AM248" s="29" t="e">
        <f>SUM(AM244:AM247)</f>
        <v>#REF!</v>
      </c>
      <c r="AN248" s="29" t="e">
        <f>SUM(AN244:AN247)</f>
        <v>#REF!</v>
      </c>
      <c r="AO248" s="31"/>
      <c r="AP248" s="32"/>
      <c r="AQ248" s="78">
        <f t="shared" ref="AQ248:BA248" si="446">SUM(AQ244:AQ247)</f>
        <v>0</v>
      </c>
      <c r="AR248" s="78">
        <f t="shared" si="446"/>
        <v>0</v>
      </c>
      <c r="AS248" s="78" t="e">
        <f t="shared" si="446"/>
        <v>#REF!</v>
      </c>
      <c r="AT248" s="78" t="e">
        <f t="shared" si="446"/>
        <v>#REF!</v>
      </c>
      <c r="AU248" s="78">
        <f t="shared" si="446"/>
        <v>0</v>
      </c>
      <c r="AV248" s="78">
        <f t="shared" si="446"/>
        <v>0</v>
      </c>
      <c r="AW248" s="78">
        <f t="shared" si="446"/>
        <v>0</v>
      </c>
      <c r="AX248" s="78">
        <f t="shared" si="446"/>
        <v>0</v>
      </c>
      <c r="AY248" s="78">
        <f t="shared" si="446"/>
        <v>0</v>
      </c>
      <c r="AZ248" s="78">
        <f t="shared" si="446"/>
        <v>0</v>
      </c>
      <c r="BA248" s="78" t="e">
        <f t="shared" si="446"/>
        <v>#REF!</v>
      </c>
    </row>
    <row r="249" spans="1:53" outlineLevel="2">
      <c r="B249" s="41"/>
      <c r="C249" s="41"/>
      <c r="D249" s="85"/>
      <c r="E249" s="85"/>
      <c r="F249" s="87"/>
      <c r="G249" s="82"/>
      <c r="H249" s="15" t="s">
        <v>49</v>
      </c>
      <c r="I249" s="16"/>
      <c r="J249" s="17"/>
      <c r="K249" s="17"/>
      <c r="L249" s="18" t="str">
        <f>IF(I249&lt;&gt;0,((VLOOKUP(I249,'1. Standard_Cost'!$B$4:$D$9,2)+VLOOKUP(I249,'1. Standard_Cost'!$B$4:$D$9,3))*J249*K249),"0")</f>
        <v>0</v>
      </c>
      <c r="M249" s="18">
        <f t="shared" ref="M249:M252" si="447">L249*0.167</f>
        <v>0</v>
      </c>
      <c r="N249" s="19"/>
      <c r="O249" s="19"/>
      <c r="P249" s="19"/>
      <c r="Q249" s="19"/>
      <c r="R249" s="20">
        <f>+N249*P249*'1. Standard_Cost'!$B$13</f>
        <v>0</v>
      </c>
      <c r="S249" s="20">
        <f>+N249*O249*P249*'1. Standard_Cost'!$C$13</f>
        <v>0</v>
      </c>
      <c r="T249" s="20">
        <f>+N249*P249*Q249*'1. Standard_Cost'!$D$13</f>
        <v>0</v>
      </c>
      <c r="U249" s="20">
        <f>+N249*O249*'1. Standard_Cost'!$E$13</f>
        <v>0</v>
      </c>
      <c r="V249" s="19"/>
      <c r="W249" s="19"/>
      <c r="X249" s="19"/>
      <c r="Y249" s="20">
        <f>+V249*((X249*'1. Standard_Cost'!$B$17)+(W249*X249*'1. Standard_Cost'!$C$17))</f>
        <v>0</v>
      </c>
      <c r="Z249" s="19"/>
      <c r="AA249" s="19"/>
      <c r="AB249" s="20">
        <f>+Z249*'1. Standard_Cost'!$B$21+AA249*'1. Standard_Cost'!$C$21</f>
        <v>0</v>
      </c>
      <c r="AC249" s="21"/>
      <c r="AD249" s="22"/>
      <c r="AE249" s="20">
        <f>SUM(AD249,AC249,AB249,Y249,U249,T249,S249,R249)*'1. Standard_Cost'!B295</f>
        <v>0</v>
      </c>
      <c r="AF249" s="20">
        <f>SUM(AD249,AE249)</f>
        <v>0</v>
      </c>
      <c r="AG249" s="19"/>
      <c r="AH249" s="19"/>
      <c r="AI249" s="19"/>
      <c r="AJ249" s="23"/>
      <c r="AK249" s="23"/>
      <c r="AL249" s="23"/>
      <c r="AM249" s="20" t="e">
        <f>AG249*'1. Standard_Cost'!B291+'Incremental_Cost Year 1'!#REF!*'1. Standard_Cost'!C291+'Incremental_Cost Year 1'!#REF!*'1. Standard_Cost'!D291+'Incremental_Cost Year 1'!#REF!+'Incremental_Cost Year 1'!#REF!+AK249</f>
        <v>#REF!</v>
      </c>
      <c r="AN249" s="20" t="e">
        <f>AM249*'1. Standard_Cost'!C295</f>
        <v>#REF!</v>
      </c>
      <c r="AO249" s="23"/>
      <c r="AQ249" s="20">
        <f t="shared" ref="AQ249:AQ252" si="448">L249+M249</f>
        <v>0</v>
      </c>
      <c r="AR249" s="20">
        <f t="shared" ref="AR249:AR252" si="449">AF249</f>
        <v>0</v>
      </c>
      <c r="AS249" s="20" t="e">
        <f t="shared" ref="AS249:AS252" si="450">AM249+AN249</f>
        <v>#REF!</v>
      </c>
      <c r="AT249" s="20" t="e">
        <f>SUM(AQ249,AR249,AS249)</f>
        <v>#REF!</v>
      </c>
      <c r="AU249" s="24"/>
      <c r="AV249" s="24"/>
      <c r="AW249" s="24"/>
      <c r="AX249" s="24"/>
      <c r="AY249" s="24"/>
      <c r="AZ249" s="24"/>
      <c r="BA249" s="25" t="e">
        <f t="shared" ref="BA249:BA252" si="451">SUM(AU249:AZ249)-AT249</f>
        <v>#REF!</v>
      </c>
    </row>
    <row r="250" spans="1:53" outlineLevel="2">
      <c r="B250" s="41"/>
      <c r="C250" s="41"/>
      <c r="D250" s="84"/>
      <c r="E250" s="84"/>
      <c r="F250" s="84"/>
      <c r="G250" s="83"/>
      <c r="H250" s="15" t="s">
        <v>50</v>
      </c>
      <c r="I250" s="16"/>
      <c r="J250" s="17"/>
      <c r="K250" s="17"/>
      <c r="L250" s="18" t="str">
        <f>IF(I250&lt;&gt;0,((VLOOKUP(I250,'1. Standard_Cost'!$B$4:$D$9,2)+VLOOKUP(I250,'1. Standard_Cost'!$B$4:$D$9,3))*J250*K250),"0")</f>
        <v>0</v>
      </c>
      <c r="M250" s="18">
        <f t="shared" si="447"/>
        <v>0</v>
      </c>
      <c r="N250" s="19"/>
      <c r="O250" s="19"/>
      <c r="P250" s="19"/>
      <c r="Q250" s="19"/>
      <c r="R250" s="20">
        <f>+N250*P250*'1. Standard_Cost'!$B$13</f>
        <v>0</v>
      </c>
      <c r="S250" s="20">
        <f>+N250*O250*P250*'1. Standard_Cost'!$C$13</f>
        <v>0</v>
      </c>
      <c r="T250" s="20">
        <f>+N250*P250*Q250*'1. Standard_Cost'!$D$13</f>
        <v>0</v>
      </c>
      <c r="U250" s="20">
        <f>+N250*O250*'1. Standard_Cost'!$E$13</f>
        <v>0</v>
      </c>
      <c r="V250" s="19"/>
      <c r="W250" s="19"/>
      <c r="X250" s="19"/>
      <c r="Y250" s="20">
        <f>+V250*((X250*'1. Standard_Cost'!$B$17)+(W250*X250*'1. Standard_Cost'!$C$17))</f>
        <v>0</v>
      </c>
      <c r="Z250" s="19"/>
      <c r="AA250" s="19"/>
      <c r="AB250" s="20">
        <f>+Z250*'1. Standard_Cost'!$B$21+AA250*'1. Standard_Cost'!$C$21</f>
        <v>0</v>
      </c>
      <c r="AC250" s="21"/>
      <c r="AD250" s="22"/>
      <c r="AE250" s="20">
        <f>SUM(AD250,AC250,AB250,Y250,U250,T250,S250,R250)*'1. Standard_Cost'!B295</f>
        <v>0</v>
      </c>
      <c r="AF250" s="20">
        <f t="shared" ref="AF250:AF252" si="452">SUM(AD250,AE250)</f>
        <v>0</v>
      </c>
      <c r="AG250" s="19"/>
      <c r="AH250" s="19"/>
      <c r="AI250" s="19"/>
      <c r="AJ250" s="23"/>
      <c r="AK250" s="23"/>
      <c r="AL250" s="23"/>
      <c r="AM250" s="20" t="e">
        <f>AG250*'1. Standard_Cost'!B291+'Incremental_Cost Year 1'!#REF!*'1. Standard_Cost'!C291+'Incremental_Cost Year 1'!#REF!*'1. Standard_Cost'!D291+'Incremental_Cost Year 1'!#REF!+'Incremental_Cost Year 1'!#REF!+AK250</f>
        <v>#REF!</v>
      </c>
      <c r="AN250" s="20" t="e">
        <f>AM250*'1. Standard_Cost'!C295</f>
        <v>#REF!</v>
      </c>
      <c r="AO250" s="23"/>
      <c r="AQ250" s="20">
        <f t="shared" si="448"/>
        <v>0</v>
      </c>
      <c r="AR250" s="20">
        <f t="shared" si="449"/>
        <v>0</v>
      </c>
      <c r="AS250" s="20" t="e">
        <f t="shared" si="450"/>
        <v>#REF!</v>
      </c>
      <c r="AT250" s="20" t="e">
        <f t="shared" ref="AT250:AT252" si="453">SUM(AQ250,AR250,AS250)</f>
        <v>#REF!</v>
      </c>
      <c r="AU250" s="24"/>
      <c r="AV250" s="24">
        <v>0</v>
      </c>
      <c r="AW250" s="24"/>
      <c r="AX250" s="24"/>
      <c r="AY250" s="24"/>
      <c r="AZ250" s="24"/>
      <c r="BA250" s="25" t="e">
        <f t="shared" si="451"/>
        <v>#REF!</v>
      </c>
    </row>
    <row r="251" spans="1:53" outlineLevel="2">
      <c r="B251" s="41"/>
      <c r="C251" s="41"/>
      <c r="D251" s="84"/>
      <c r="E251" s="84"/>
      <c r="F251" s="84"/>
      <c r="G251" s="83"/>
      <c r="H251" s="15" t="s">
        <v>51</v>
      </c>
      <c r="I251" s="16"/>
      <c r="J251" s="17"/>
      <c r="K251" s="17"/>
      <c r="L251" s="18" t="str">
        <f>IF(I251&lt;&gt;0,((VLOOKUP(I251,'1. Standard_Cost'!$B$4:$D$9,2)+VLOOKUP(I251,'1. Standard_Cost'!$B$4:$D$9,3))*J251*K251),"0")</f>
        <v>0</v>
      </c>
      <c r="M251" s="18">
        <f t="shared" si="447"/>
        <v>0</v>
      </c>
      <c r="N251" s="19"/>
      <c r="O251" s="19"/>
      <c r="P251" s="19"/>
      <c r="Q251" s="19"/>
      <c r="R251" s="20">
        <f>+N251*P251*'1. Standard_Cost'!$B$13</f>
        <v>0</v>
      </c>
      <c r="S251" s="20">
        <f>+N251*O251*P251*'1. Standard_Cost'!$C$13</f>
        <v>0</v>
      </c>
      <c r="T251" s="20">
        <f>+N251*P251*Q251*'1. Standard_Cost'!$D$13</f>
        <v>0</v>
      </c>
      <c r="U251" s="20">
        <f>+N251*O251*'1. Standard_Cost'!$E$13</f>
        <v>0</v>
      </c>
      <c r="V251" s="19"/>
      <c r="W251" s="19"/>
      <c r="X251" s="19"/>
      <c r="Y251" s="20">
        <f>+V251*((X251*'1. Standard_Cost'!$B$17)+(W251*X251*'1. Standard_Cost'!$C$17))</f>
        <v>0</v>
      </c>
      <c r="Z251" s="19"/>
      <c r="AA251" s="19"/>
      <c r="AB251" s="20">
        <f>+Z251*'1. Standard_Cost'!$B$21+AA251*'1. Standard_Cost'!$C$21</f>
        <v>0</v>
      </c>
      <c r="AC251" s="21"/>
      <c r="AD251" s="22"/>
      <c r="AE251" s="20">
        <f>SUM(AD251,AC251,AB251,Y251,U251,T251,S251,R251)*'1. Standard_Cost'!B295</f>
        <v>0</v>
      </c>
      <c r="AF251" s="20">
        <f t="shared" si="452"/>
        <v>0</v>
      </c>
      <c r="AG251" s="19"/>
      <c r="AH251" s="19"/>
      <c r="AI251" s="19"/>
      <c r="AJ251" s="23"/>
      <c r="AK251" s="23"/>
      <c r="AL251" s="23"/>
      <c r="AM251" s="20" t="e">
        <f>AG251*'1. Standard_Cost'!B291+'Incremental_Cost Year 1'!#REF!*'1. Standard_Cost'!C291+'Incremental_Cost Year 1'!#REF!*'1. Standard_Cost'!D291+'Incremental_Cost Year 1'!#REF!+'Incremental_Cost Year 1'!#REF!+AK251</f>
        <v>#REF!</v>
      </c>
      <c r="AN251" s="20" t="e">
        <f>AM251*'1. Standard_Cost'!C295</f>
        <v>#REF!</v>
      </c>
      <c r="AO251" s="23"/>
      <c r="AQ251" s="20">
        <f t="shared" si="448"/>
        <v>0</v>
      </c>
      <c r="AR251" s="20">
        <f t="shared" si="449"/>
        <v>0</v>
      </c>
      <c r="AS251" s="20" t="e">
        <f t="shared" si="450"/>
        <v>#REF!</v>
      </c>
      <c r="AT251" s="20" t="e">
        <f t="shared" si="453"/>
        <v>#REF!</v>
      </c>
      <c r="AU251" s="24"/>
      <c r="AV251" s="24"/>
      <c r="AW251" s="24"/>
      <c r="AX251" s="24"/>
      <c r="AY251" s="24"/>
      <c r="AZ251" s="24"/>
      <c r="BA251" s="25" t="e">
        <f t="shared" si="451"/>
        <v>#REF!</v>
      </c>
    </row>
    <row r="252" spans="1:53" outlineLevel="2">
      <c r="B252" s="41"/>
      <c r="C252" s="41"/>
      <c r="D252" s="84"/>
      <c r="E252" s="84"/>
      <c r="F252" s="84"/>
      <c r="G252" s="83"/>
      <c r="H252" s="26" t="s">
        <v>180</v>
      </c>
      <c r="I252" s="16"/>
      <c r="J252" s="17"/>
      <c r="K252" s="17"/>
      <c r="L252" s="18" t="str">
        <f>IF(I252&lt;&gt;0,((VLOOKUP(I252,'1. Standard_Cost'!$B$4:$D$9,2)+VLOOKUP(I252,'1. Standard_Cost'!$B$4:$D$9,3))*J252*K252),"0")</f>
        <v>0</v>
      </c>
      <c r="M252" s="18">
        <f t="shared" si="447"/>
        <v>0</v>
      </c>
      <c r="N252" s="19"/>
      <c r="O252" s="19"/>
      <c r="P252" s="19"/>
      <c r="Q252" s="19"/>
      <c r="R252" s="20">
        <f>+N252*P252*'1. Standard_Cost'!$B$13</f>
        <v>0</v>
      </c>
      <c r="S252" s="20">
        <f>+N252*O252*P252*'1. Standard_Cost'!$C$13</f>
        <v>0</v>
      </c>
      <c r="T252" s="20">
        <f>+N252*P252*Q252*'1. Standard_Cost'!$D$13</f>
        <v>0</v>
      </c>
      <c r="U252" s="20">
        <f>+N252*O252*'1. Standard_Cost'!$E$13</f>
        <v>0</v>
      </c>
      <c r="V252" s="19"/>
      <c r="W252" s="19"/>
      <c r="X252" s="19"/>
      <c r="Y252" s="20">
        <f>+V252*((X252*'1. Standard_Cost'!$B$17)+(W252*X252*'1. Standard_Cost'!$C$17))</f>
        <v>0</v>
      </c>
      <c r="Z252" s="19"/>
      <c r="AA252" s="19"/>
      <c r="AB252" s="20">
        <f>+Z252*'1. Standard_Cost'!$B$21+AA252*'1. Standard_Cost'!$C$21</f>
        <v>0</v>
      </c>
      <c r="AC252" s="21"/>
      <c r="AD252" s="22"/>
      <c r="AE252" s="20">
        <f>SUM(AD252,AC252,AB252,Y252,U252,T252,S252,R252)*'1. Standard_Cost'!B295</f>
        <v>0</v>
      </c>
      <c r="AF252" s="20">
        <f t="shared" si="452"/>
        <v>0</v>
      </c>
      <c r="AG252" s="19"/>
      <c r="AH252" s="19"/>
      <c r="AI252" s="19"/>
      <c r="AJ252" s="23"/>
      <c r="AK252" s="23"/>
      <c r="AL252" s="23"/>
      <c r="AM252" s="20" t="e">
        <f>AG252*'1. Standard_Cost'!B291+'Incremental_Cost Year 1'!#REF!*'1. Standard_Cost'!C291+'Incremental_Cost Year 1'!#REF!*'1. Standard_Cost'!D291+'Incremental_Cost Year 1'!#REF!+'Incremental_Cost Year 1'!#REF!+AK252</f>
        <v>#REF!</v>
      </c>
      <c r="AN252" s="20" t="e">
        <f>AM252*'1. Standard_Cost'!C295</f>
        <v>#REF!</v>
      </c>
      <c r="AO252" s="23"/>
      <c r="AQ252" s="20">
        <f t="shared" si="448"/>
        <v>0</v>
      </c>
      <c r="AR252" s="20">
        <f t="shared" si="449"/>
        <v>0</v>
      </c>
      <c r="AS252" s="20" t="e">
        <f t="shared" si="450"/>
        <v>#REF!</v>
      </c>
      <c r="AT252" s="20" t="e">
        <f t="shared" si="453"/>
        <v>#REF!</v>
      </c>
      <c r="AU252" s="24"/>
      <c r="AV252" s="24"/>
      <c r="AW252" s="24"/>
      <c r="AX252" s="24"/>
      <c r="AY252" s="24"/>
      <c r="AZ252" s="24"/>
      <c r="BA252" s="25" t="e">
        <f t="shared" si="451"/>
        <v>#REF!</v>
      </c>
    </row>
    <row r="253" spans="1:53" ht="27.6" outlineLevel="1">
      <c r="B253" s="41"/>
      <c r="C253" s="41"/>
      <c r="D253" s="86" t="s">
        <v>48</v>
      </c>
      <c r="E253" s="86" t="s">
        <v>294</v>
      </c>
      <c r="F253" s="88" t="s">
        <v>153</v>
      </c>
      <c r="G253" s="89" t="s">
        <v>154</v>
      </c>
      <c r="H253" s="27" t="s">
        <v>298</v>
      </c>
      <c r="I253" s="28"/>
      <c r="J253" s="28"/>
      <c r="K253" s="28"/>
      <c r="L253" s="29">
        <f>SUM(L249:L252)</f>
        <v>0</v>
      </c>
      <c r="M253" s="29">
        <f>SUM(M249:M252)</f>
        <v>0</v>
      </c>
      <c r="N253" s="28"/>
      <c r="O253" s="28"/>
      <c r="P253" s="28"/>
      <c r="Q253" s="28"/>
      <c r="R253" s="30">
        <f>SUM(R249:R252)</f>
        <v>0</v>
      </c>
      <c r="S253" s="30">
        <f>SUM(S249:S252)</f>
        <v>0</v>
      </c>
      <c r="T253" s="30">
        <f>SUM(T249:T252)</f>
        <v>0</v>
      </c>
      <c r="U253" s="30">
        <f>SUM(U249:U252)</f>
        <v>0</v>
      </c>
      <c r="V253" s="28"/>
      <c r="W253" s="28"/>
      <c r="X253" s="28"/>
      <c r="Y253" s="29">
        <f>SUM(Y249:Y252)</f>
        <v>0</v>
      </c>
      <c r="Z253" s="28"/>
      <c r="AA253" s="28"/>
      <c r="AB253" s="29">
        <f t="shared" ref="AB253:AF253" si="454">SUM(AB249:AB252)</f>
        <v>0</v>
      </c>
      <c r="AC253" s="29">
        <f t="shared" si="454"/>
        <v>0</v>
      </c>
      <c r="AD253" s="29">
        <f t="shared" si="454"/>
        <v>0</v>
      </c>
      <c r="AE253" s="29">
        <f t="shared" si="454"/>
        <v>0</v>
      </c>
      <c r="AF253" s="29">
        <f t="shared" si="454"/>
        <v>0</v>
      </c>
      <c r="AG253" s="28"/>
      <c r="AH253" s="28"/>
      <c r="AI253" s="28"/>
      <c r="AJ253" s="30">
        <f>SUM(AJ249:AJ252)</f>
        <v>0</v>
      </c>
      <c r="AK253" s="30">
        <f>SUM(AK249:AK252)</f>
        <v>0</v>
      </c>
      <c r="AL253" s="30">
        <f>SUM(AL249:AL252)</f>
        <v>0</v>
      </c>
      <c r="AM253" s="29" t="e">
        <f>SUM(AM249:AM252)</f>
        <v>#REF!</v>
      </c>
      <c r="AN253" s="29" t="e">
        <f>SUM(AN249:AN252)</f>
        <v>#REF!</v>
      </c>
      <c r="AO253" s="31"/>
      <c r="AP253" s="32"/>
      <c r="AQ253" s="78">
        <f t="shared" ref="AQ253:BA253" si="455">SUM(AQ249:AQ252)</f>
        <v>0</v>
      </c>
      <c r="AR253" s="78">
        <f t="shared" si="455"/>
        <v>0</v>
      </c>
      <c r="AS253" s="78" t="e">
        <f t="shared" si="455"/>
        <v>#REF!</v>
      </c>
      <c r="AT253" s="78" t="e">
        <f t="shared" si="455"/>
        <v>#REF!</v>
      </c>
      <c r="AU253" s="78">
        <f t="shared" si="455"/>
        <v>0</v>
      </c>
      <c r="AV253" s="78">
        <f t="shared" si="455"/>
        <v>0</v>
      </c>
      <c r="AW253" s="78">
        <f t="shared" si="455"/>
        <v>0</v>
      </c>
      <c r="AX253" s="78">
        <f t="shared" si="455"/>
        <v>0</v>
      </c>
      <c r="AY253" s="78">
        <f t="shared" si="455"/>
        <v>0</v>
      </c>
      <c r="AZ253" s="78">
        <f t="shared" si="455"/>
        <v>0</v>
      </c>
      <c r="BA253" s="78" t="e">
        <f t="shared" si="455"/>
        <v>#REF!</v>
      </c>
    </row>
    <row r="254" spans="1:53" s="14" customFormat="1" ht="12.75" customHeight="1">
      <c r="A254" s="3"/>
      <c r="B254" s="239" t="s">
        <v>299</v>
      </c>
      <c r="C254" s="227"/>
      <c r="D254" s="227"/>
      <c r="E254" s="228"/>
      <c r="F254" s="56"/>
      <c r="G254" s="56"/>
      <c r="H254" s="56" t="s">
        <v>300</v>
      </c>
      <c r="I254" s="62"/>
      <c r="J254" s="62"/>
      <c r="K254" s="62"/>
      <c r="L254" s="63">
        <f>SUM(L255,L261,L282,L303)</f>
        <v>0</v>
      </c>
      <c r="M254" s="63">
        <f>SUM(M255,M261,M282,M303)</f>
        <v>0</v>
      </c>
      <c r="N254" s="62"/>
      <c r="O254" s="62"/>
      <c r="P254" s="62"/>
      <c r="Q254" s="62"/>
      <c r="R254" s="63">
        <f t="shared" ref="R254:U254" si="456">SUM(R255,R261,R282,R303)</f>
        <v>0</v>
      </c>
      <c r="S254" s="63">
        <f t="shared" si="456"/>
        <v>0</v>
      </c>
      <c r="T254" s="63">
        <f t="shared" si="456"/>
        <v>0</v>
      </c>
      <c r="U254" s="63">
        <f t="shared" si="456"/>
        <v>0</v>
      </c>
      <c r="V254" s="62"/>
      <c r="W254" s="62"/>
      <c r="X254" s="62"/>
      <c r="Y254" s="63">
        <f>SUM(Y255,Y261,Y282,Y303)</f>
        <v>0</v>
      </c>
      <c r="Z254" s="62"/>
      <c r="AA254" s="62"/>
      <c r="AB254" s="63">
        <f>SUM(AB255,AB261,AB282,AB303)</f>
        <v>0</v>
      </c>
      <c r="AC254" s="62"/>
      <c r="AD254" s="62"/>
      <c r="AE254" s="63">
        <f t="shared" ref="AE254:AF254" si="457">SUM(AE255,AE261,AE282,AE303)</f>
        <v>0</v>
      </c>
      <c r="AF254" s="63">
        <f t="shared" si="457"/>
        <v>0</v>
      </c>
      <c r="AG254" s="62"/>
      <c r="AH254" s="62"/>
      <c r="AI254" s="62"/>
      <c r="AJ254" s="63">
        <f t="shared" ref="AJ254:AN254" si="458">SUM(AJ255,AJ261,AJ282,AJ303)</f>
        <v>0</v>
      </c>
      <c r="AK254" s="63">
        <f t="shared" si="458"/>
        <v>0</v>
      </c>
      <c r="AL254" s="63">
        <f t="shared" si="458"/>
        <v>0</v>
      </c>
      <c r="AM254" s="63" t="e">
        <f t="shared" si="458"/>
        <v>#REF!</v>
      </c>
      <c r="AN254" s="63" t="e">
        <f t="shared" si="458"/>
        <v>#REF!</v>
      </c>
      <c r="AO254" s="62"/>
      <c r="AQ254" s="63">
        <f t="shared" ref="AQ254:BA254" si="459">SUM(AQ255,AQ261,AQ282,AQ303)</f>
        <v>0</v>
      </c>
      <c r="AR254" s="63">
        <f t="shared" si="459"/>
        <v>0</v>
      </c>
      <c r="AS254" s="63" t="e">
        <f t="shared" si="459"/>
        <v>#REF!</v>
      </c>
      <c r="AT254" s="63" t="e">
        <f t="shared" si="459"/>
        <v>#REF!</v>
      </c>
      <c r="AU254" s="63">
        <f t="shared" si="459"/>
        <v>0</v>
      </c>
      <c r="AV254" s="63">
        <f t="shared" si="459"/>
        <v>0</v>
      </c>
      <c r="AW254" s="63">
        <f t="shared" si="459"/>
        <v>0</v>
      </c>
      <c r="AX254" s="63">
        <f t="shared" si="459"/>
        <v>0</v>
      </c>
      <c r="AY254" s="63">
        <f t="shared" si="459"/>
        <v>0</v>
      </c>
      <c r="AZ254" s="63">
        <f t="shared" si="459"/>
        <v>0</v>
      </c>
      <c r="BA254" s="63" t="e">
        <f t="shared" si="459"/>
        <v>#REF!</v>
      </c>
    </row>
    <row r="255" spans="1:53" s="39" customFormat="1" ht="12.75" customHeight="1">
      <c r="B255" s="49"/>
      <c r="C255" s="224" t="s">
        <v>303</v>
      </c>
      <c r="D255" s="224"/>
      <c r="E255" s="225"/>
      <c r="F255" s="69"/>
      <c r="G255" s="69"/>
      <c r="H255" s="57" t="s">
        <v>301</v>
      </c>
      <c r="I255" s="58"/>
      <c r="J255" s="58"/>
      <c r="K255" s="58"/>
      <c r="L255" s="59">
        <f>SUM(L260)</f>
        <v>0</v>
      </c>
      <c r="M255" s="59">
        <f>SUM(M260)</f>
        <v>0</v>
      </c>
      <c r="N255" s="58"/>
      <c r="O255" s="58"/>
      <c r="P255" s="58"/>
      <c r="Q255" s="58"/>
      <c r="R255" s="59">
        <f>SUM(R260)</f>
        <v>0</v>
      </c>
      <c r="S255" s="59">
        <f t="shared" ref="S255:U255" si="460">SUM(S260)</f>
        <v>0</v>
      </c>
      <c r="T255" s="59">
        <f t="shared" si="460"/>
        <v>0</v>
      </c>
      <c r="U255" s="59">
        <f t="shared" si="460"/>
        <v>0</v>
      </c>
      <c r="V255" s="58"/>
      <c r="W255" s="58"/>
      <c r="X255" s="58"/>
      <c r="Y255" s="59">
        <f>SUM(Y260)</f>
        <v>0</v>
      </c>
      <c r="Z255" s="58"/>
      <c r="AA255" s="58"/>
      <c r="AB255" s="59">
        <f t="shared" ref="AB255:AF255" si="461">SUM(AB260)</f>
        <v>0</v>
      </c>
      <c r="AC255" s="59">
        <f t="shared" si="461"/>
        <v>0</v>
      </c>
      <c r="AD255" s="59">
        <f t="shared" si="461"/>
        <v>0</v>
      </c>
      <c r="AE255" s="59">
        <f t="shared" si="461"/>
        <v>0</v>
      </c>
      <c r="AF255" s="59">
        <f t="shared" si="461"/>
        <v>0</v>
      </c>
      <c r="AG255" s="58"/>
      <c r="AH255" s="58"/>
      <c r="AI255" s="58"/>
      <c r="AJ255" s="59">
        <f t="shared" ref="AJ255:AN255" si="462">SUM(AJ260)</f>
        <v>0</v>
      </c>
      <c r="AK255" s="59">
        <f t="shared" si="462"/>
        <v>0</v>
      </c>
      <c r="AL255" s="59">
        <f t="shared" si="462"/>
        <v>0</v>
      </c>
      <c r="AM255" s="59" t="e">
        <f t="shared" si="462"/>
        <v>#REF!</v>
      </c>
      <c r="AN255" s="59" t="e">
        <f t="shared" si="462"/>
        <v>#REF!</v>
      </c>
      <c r="AO255" s="60"/>
      <c r="AP255" s="40"/>
      <c r="AQ255" s="59">
        <f t="shared" ref="AQ255:AZ255" si="463">SUM(AQ260)</f>
        <v>0</v>
      </c>
      <c r="AR255" s="59">
        <f t="shared" si="463"/>
        <v>0</v>
      </c>
      <c r="AS255" s="59" t="e">
        <f t="shared" si="463"/>
        <v>#REF!</v>
      </c>
      <c r="AT255" s="59" t="e">
        <f t="shared" si="463"/>
        <v>#REF!</v>
      </c>
      <c r="AU255" s="59">
        <f t="shared" si="463"/>
        <v>0</v>
      </c>
      <c r="AV255" s="59">
        <f t="shared" si="463"/>
        <v>0</v>
      </c>
      <c r="AW255" s="59">
        <f t="shared" si="463"/>
        <v>0</v>
      </c>
      <c r="AX255" s="59">
        <f t="shared" si="463"/>
        <v>0</v>
      </c>
      <c r="AY255" s="59">
        <f t="shared" si="463"/>
        <v>0</v>
      </c>
      <c r="AZ255" s="59">
        <f t="shared" si="463"/>
        <v>0</v>
      </c>
      <c r="BA255" s="59" t="e">
        <f>SUM(BA260)</f>
        <v>#REF!</v>
      </c>
    </row>
    <row r="256" spans="1:53" outlineLevel="2">
      <c r="B256" s="41"/>
      <c r="C256" s="38"/>
      <c r="D256" s="85"/>
      <c r="E256" s="85"/>
      <c r="F256" s="87"/>
      <c r="G256" s="82"/>
      <c r="H256" s="15" t="s">
        <v>49</v>
      </c>
      <c r="I256" s="16"/>
      <c r="J256" s="17"/>
      <c r="K256" s="17"/>
      <c r="L256" s="18" t="str">
        <f>IF(I256&lt;&gt;0,((VLOOKUP(I256,'1. Standard_Cost'!$B$4:$D$9,2)+VLOOKUP(I256,'1. Standard_Cost'!$B$4:$D$9,3))*J256*K256),"0")</f>
        <v>0</v>
      </c>
      <c r="M256" s="18">
        <f t="shared" ref="M256:M259" si="464">L256*0.167</f>
        <v>0</v>
      </c>
      <c r="N256" s="19"/>
      <c r="O256" s="19"/>
      <c r="P256" s="19"/>
      <c r="Q256" s="19"/>
      <c r="R256" s="20">
        <f>+N256*P256*'1. Standard_Cost'!$B$13</f>
        <v>0</v>
      </c>
      <c r="S256" s="20">
        <f>+N256*O256*P256*'1. Standard_Cost'!$C$13</f>
        <v>0</v>
      </c>
      <c r="T256" s="20">
        <f>+N256*P256*Q256*'1. Standard_Cost'!$D$13</f>
        <v>0</v>
      </c>
      <c r="U256" s="20">
        <f>+N256*O256*'1. Standard_Cost'!$E$13</f>
        <v>0</v>
      </c>
      <c r="V256" s="19"/>
      <c r="W256" s="19"/>
      <c r="X256" s="19"/>
      <c r="Y256" s="20">
        <f>+V256*((X256*'1. Standard_Cost'!$B$17)+(W256*X256*'1. Standard_Cost'!$C$17))</f>
        <v>0</v>
      </c>
      <c r="Z256" s="19"/>
      <c r="AA256" s="19"/>
      <c r="AB256" s="20">
        <f>+Z256*'1. Standard_Cost'!$B$21+AA256*'1. Standard_Cost'!$C$21</f>
        <v>0</v>
      </c>
      <c r="AC256" s="21"/>
      <c r="AD256" s="22"/>
      <c r="AE256" s="20">
        <f>SUM(AD256,AC256,AB256,Y256,U256,T256,S256,R256)*'1. Standard_Cost'!B307</f>
        <v>0</v>
      </c>
      <c r="AF256" s="20">
        <f>SUM(AD256,AE256)</f>
        <v>0</v>
      </c>
      <c r="AG256" s="19"/>
      <c r="AH256" s="19"/>
      <c r="AI256" s="19"/>
      <c r="AJ256" s="23"/>
      <c r="AK256" s="23"/>
      <c r="AL256" s="23"/>
      <c r="AM256" s="20" t="e">
        <f>AG256*'1. Standard_Cost'!B303+'Incremental_Cost Year 1'!#REF!*'1. Standard_Cost'!C303+'Incremental_Cost Year 1'!#REF!*'1. Standard_Cost'!D303+'Incremental_Cost Year 1'!#REF!+'Incremental_Cost Year 1'!#REF!+AK256</f>
        <v>#REF!</v>
      </c>
      <c r="AN256" s="20" t="e">
        <f>AM256*'1. Standard_Cost'!C307</f>
        <v>#REF!</v>
      </c>
      <c r="AO256" s="23"/>
      <c r="AQ256" s="20">
        <f t="shared" ref="AQ256:AQ259" si="465">L256+M256</f>
        <v>0</v>
      </c>
      <c r="AR256" s="20">
        <f t="shared" ref="AR256:AR259" si="466">AF256</f>
        <v>0</v>
      </c>
      <c r="AS256" s="20" t="e">
        <f t="shared" ref="AS256:AS259" si="467">AM256+AN256</f>
        <v>#REF!</v>
      </c>
      <c r="AT256" s="20" t="e">
        <f>SUM(AQ256,AR256,AS256)</f>
        <v>#REF!</v>
      </c>
      <c r="AU256" s="24"/>
      <c r="AV256" s="24"/>
      <c r="AW256" s="24"/>
      <c r="AX256" s="24"/>
      <c r="AY256" s="24"/>
      <c r="AZ256" s="24"/>
      <c r="BA256" s="25" t="e">
        <f t="shared" ref="BA256:BA259" si="468">SUM(AU256:AZ256)-AT256</f>
        <v>#REF!</v>
      </c>
    </row>
    <row r="257" spans="2:53" outlineLevel="2">
      <c r="B257" s="41"/>
      <c r="C257" s="38"/>
      <c r="D257" s="84"/>
      <c r="E257" s="84"/>
      <c r="F257" s="84"/>
      <c r="G257" s="83"/>
      <c r="H257" s="15" t="s">
        <v>50</v>
      </c>
      <c r="I257" s="16"/>
      <c r="J257" s="17"/>
      <c r="K257" s="17"/>
      <c r="L257" s="18" t="str">
        <f>IF(I257&lt;&gt;0,((VLOOKUP(I257,'1. Standard_Cost'!$B$4:$D$9,2)+VLOOKUP(I257,'1. Standard_Cost'!$B$4:$D$9,3))*J257*K257),"0")</f>
        <v>0</v>
      </c>
      <c r="M257" s="18">
        <f t="shared" si="464"/>
        <v>0</v>
      </c>
      <c r="N257" s="19"/>
      <c r="O257" s="19"/>
      <c r="P257" s="19"/>
      <c r="Q257" s="19"/>
      <c r="R257" s="20">
        <f>+N257*P257*'1. Standard_Cost'!$B$13</f>
        <v>0</v>
      </c>
      <c r="S257" s="20">
        <f>+N257*O257*P257*'1. Standard_Cost'!$C$13</f>
        <v>0</v>
      </c>
      <c r="T257" s="20">
        <f>+N257*P257*Q257*'1. Standard_Cost'!$D$13</f>
        <v>0</v>
      </c>
      <c r="U257" s="20">
        <f>+N257*O257*'1. Standard_Cost'!$E$13</f>
        <v>0</v>
      </c>
      <c r="V257" s="19"/>
      <c r="W257" s="19"/>
      <c r="X257" s="19"/>
      <c r="Y257" s="20">
        <f>+V257*((X257*'1. Standard_Cost'!$B$17)+(W257*X257*'1. Standard_Cost'!$C$17))</f>
        <v>0</v>
      </c>
      <c r="Z257" s="19"/>
      <c r="AA257" s="19"/>
      <c r="AB257" s="20">
        <f>+Z257*'1. Standard_Cost'!$B$21+AA257*'1. Standard_Cost'!$C$21</f>
        <v>0</v>
      </c>
      <c r="AC257" s="21"/>
      <c r="AD257" s="22"/>
      <c r="AE257" s="20">
        <f>SUM(AD257,AC257,AB257,Y257,U257,T257,S257,R257)*'1. Standard_Cost'!B307</f>
        <v>0</v>
      </c>
      <c r="AF257" s="20">
        <f t="shared" ref="AF257:AF259" si="469">SUM(AD257,AE257)</f>
        <v>0</v>
      </c>
      <c r="AG257" s="19"/>
      <c r="AH257" s="19"/>
      <c r="AI257" s="19"/>
      <c r="AJ257" s="23"/>
      <c r="AK257" s="23"/>
      <c r="AL257" s="23"/>
      <c r="AM257" s="20" t="e">
        <f>AG257*'1. Standard_Cost'!B303+'Incremental_Cost Year 1'!#REF!*'1. Standard_Cost'!C303+'Incremental_Cost Year 1'!#REF!*'1. Standard_Cost'!D303+'Incremental_Cost Year 1'!#REF!+'Incremental_Cost Year 1'!#REF!+AK257</f>
        <v>#REF!</v>
      </c>
      <c r="AN257" s="20" t="e">
        <f>AM257*'1. Standard_Cost'!C307</f>
        <v>#REF!</v>
      </c>
      <c r="AO257" s="23"/>
      <c r="AQ257" s="20">
        <f t="shared" si="465"/>
        <v>0</v>
      </c>
      <c r="AR257" s="20">
        <f t="shared" si="466"/>
        <v>0</v>
      </c>
      <c r="AS257" s="20" t="e">
        <f t="shared" si="467"/>
        <v>#REF!</v>
      </c>
      <c r="AT257" s="20" t="e">
        <f t="shared" ref="AT257:AT259" si="470">SUM(AQ257,AR257,AS257)</f>
        <v>#REF!</v>
      </c>
      <c r="AU257" s="24"/>
      <c r="AV257" s="24"/>
      <c r="AW257" s="24"/>
      <c r="AX257" s="24"/>
      <c r="AY257" s="24"/>
      <c r="AZ257" s="24"/>
      <c r="BA257" s="25" t="e">
        <f t="shared" si="468"/>
        <v>#REF!</v>
      </c>
    </row>
    <row r="258" spans="2:53" outlineLevel="2">
      <c r="B258" s="41"/>
      <c r="C258" s="38"/>
      <c r="D258" s="84"/>
      <c r="E258" s="84"/>
      <c r="F258" s="84"/>
      <c r="G258" s="83"/>
      <c r="H258" s="15" t="s">
        <v>51</v>
      </c>
      <c r="I258" s="16"/>
      <c r="J258" s="17"/>
      <c r="K258" s="17"/>
      <c r="L258" s="18" t="str">
        <f>IF(I258&lt;&gt;0,((VLOOKUP(I258,'1. Standard_Cost'!$B$4:$D$9,2)+VLOOKUP(I258,'1. Standard_Cost'!$B$4:$D$9,3))*J258*K258),"0")</f>
        <v>0</v>
      </c>
      <c r="M258" s="18">
        <f t="shared" si="464"/>
        <v>0</v>
      </c>
      <c r="N258" s="19"/>
      <c r="O258" s="19"/>
      <c r="P258" s="19"/>
      <c r="Q258" s="19"/>
      <c r="R258" s="20">
        <f>+N258*P258*'1. Standard_Cost'!$B$13</f>
        <v>0</v>
      </c>
      <c r="S258" s="20">
        <f>+N258*O258*P258*'1. Standard_Cost'!$C$13</f>
        <v>0</v>
      </c>
      <c r="T258" s="20">
        <f>+N258*P258*Q258*'1. Standard_Cost'!$D$13</f>
        <v>0</v>
      </c>
      <c r="U258" s="20">
        <f>+N258*O258*'1. Standard_Cost'!$E$13</f>
        <v>0</v>
      </c>
      <c r="V258" s="19"/>
      <c r="W258" s="19"/>
      <c r="X258" s="19"/>
      <c r="Y258" s="20">
        <f>+V258*((X258*'1. Standard_Cost'!$B$17)+(W258*X258*'1. Standard_Cost'!$C$17))</f>
        <v>0</v>
      </c>
      <c r="Z258" s="19"/>
      <c r="AA258" s="19"/>
      <c r="AB258" s="20">
        <f>+Z258*'1. Standard_Cost'!$B$21+AA258*'1. Standard_Cost'!$C$21</f>
        <v>0</v>
      </c>
      <c r="AC258" s="21"/>
      <c r="AD258" s="22"/>
      <c r="AE258" s="20">
        <f>SUM(AD258,AC258,AB258,Y258,U258,T258,S258,R258)*'1. Standard_Cost'!B307</f>
        <v>0</v>
      </c>
      <c r="AF258" s="20">
        <f t="shared" si="469"/>
        <v>0</v>
      </c>
      <c r="AG258" s="19"/>
      <c r="AH258" s="19"/>
      <c r="AI258" s="19"/>
      <c r="AJ258" s="23"/>
      <c r="AK258" s="23"/>
      <c r="AL258" s="23"/>
      <c r="AM258" s="20" t="e">
        <f>AG258*'1. Standard_Cost'!B303+'Incremental_Cost Year 1'!#REF!*'1. Standard_Cost'!C303+'Incremental_Cost Year 1'!#REF!*'1. Standard_Cost'!D303+'Incremental_Cost Year 1'!#REF!+'Incremental_Cost Year 1'!#REF!+AK258</f>
        <v>#REF!</v>
      </c>
      <c r="AN258" s="20" t="e">
        <f>AM258*'1. Standard_Cost'!C307</f>
        <v>#REF!</v>
      </c>
      <c r="AO258" s="23"/>
      <c r="AQ258" s="20">
        <f t="shared" si="465"/>
        <v>0</v>
      </c>
      <c r="AR258" s="20">
        <f t="shared" si="466"/>
        <v>0</v>
      </c>
      <c r="AS258" s="20" t="e">
        <f t="shared" si="467"/>
        <v>#REF!</v>
      </c>
      <c r="AT258" s="20" t="e">
        <f t="shared" si="470"/>
        <v>#REF!</v>
      </c>
      <c r="AU258" s="24"/>
      <c r="AV258" s="24"/>
      <c r="AW258" s="24"/>
      <c r="AX258" s="24"/>
      <c r="AY258" s="24"/>
      <c r="AZ258" s="24"/>
      <c r="BA258" s="25" t="e">
        <f t="shared" si="468"/>
        <v>#REF!</v>
      </c>
    </row>
    <row r="259" spans="2:53" outlineLevel="2">
      <c r="B259" s="41"/>
      <c r="C259" s="38"/>
      <c r="D259" s="84"/>
      <c r="E259" s="84"/>
      <c r="F259" s="84"/>
      <c r="G259" s="83"/>
      <c r="H259" s="26" t="s">
        <v>180</v>
      </c>
      <c r="I259" s="16"/>
      <c r="J259" s="17"/>
      <c r="K259" s="17"/>
      <c r="L259" s="18" t="str">
        <f>IF(I259&lt;&gt;0,((VLOOKUP(I259,'1. Standard_Cost'!$B$4:$D$9,2)+VLOOKUP(I259,'1. Standard_Cost'!$B$4:$D$9,3))*J259*K259),"0")</f>
        <v>0</v>
      </c>
      <c r="M259" s="18">
        <f t="shared" si="464"/>
        <v>0</v>
      </c>
      <c r="N259" s="19"/>
      <c r="O259" s="19"/>
      <c r="P259" s="19"/>
      <c r="Q259" s="19"/>
      <c r="R259" s="20">
        <f>+N259*P259*'1. Standard_Cost'!$B$13</f>
        <v>0</v>
      </c>
      <c r="S259" s="20">
        <f>+N259*O259*P259*'1. Standard_Cost'!$C$13</f>
        <v>0</v>
      </c>
      <c r="T259" s="20">
        <f>+N259*P259*Q259*'1. Standard_Cost'!$D$13</f>
        <v>0</v>
      </c>
      <c r="U259" s="20">
        <f>+N259*O259*'1. Standard_Cost'!$E$13</f>
        <v>0</v>
      </c>
      <c r="V259" s="19"/>
      <c r="W259" s="19"/>
      <c r="X259" s="19"/>
      <c r="Y259" s="20">
        <f>+V259*((X259*'1. Standard_Cost'!$B$17)+(W259*X259*'1. Standard_Cost'!$C$17))</f>
        <v>0</v>
      </c>
      <c r="Z259" s="19"/>
      <c r="AA259" s="19"/>
      <c r="AB259" s="20">
        <f>+Z259*'1. Standard_Cost'!$B$21+AA259*'1. Standard_Cost'!$C$21</f>
        <v>0</v>
      </c>
      <c r="AC259" s="21"/>
      <c r="AD259" s="22"/>
      <c r="AE259" s="20">
        <f>SUM(AD259,AC259,AB259,Y259,U259,T259,S259,R259)*'1. Standard_Cost'!B307</f>
        <v>0</v>
      </c>
      <c r="AF259" s="20">
        <f t="shared" si="469"/>
        <v>0</v>
      </c>
      <c r="AG259" s="19"/>
      <c r="AH259" s="19"/>
      <c r="AI259" s="19"/>
      <c r="AJ259" s="23"/>
      <c r="AK259" s="23"/>
      <c r="AL259" s="23"/>
      <c r="AM259" s="20" t="e">
        <f>AG259*'1. Standard_Cost'!B303+'Incremental_Cost Year 1'!#REF!*'1. Standard_Cost'!C303+'Incremental_Cost Year 1'!#REF!*'1. Standard_Cost'!D303+'Incremental_Cost Year 1'!#REF!+'Incremental_Cost Year 1'!#REF!+AK259</f>
        <v>#REF!</v>
      </c>
      <c r="AN259" s="20" t="e">
        <f>AM259*'1. Standard_Cost'!C307</f>
        <v>#REF!</v>
      </c>
      <c r="AO259" s="23"/>
      <c r="AQ259" s="20">
        <f t="shared" si="465"/>
        <v>0</v>
      </c>
      <c r="AR259" s="20">
        <f t="shared" si="466"/>
        <v>0</v>
      </c>
      <c r="AS259" s="20" t="e">
        <f t="shared" si="467"/>
        <v>#REF!</v>
      </c>
      <c r="AT259" s="20" t="e">
        <f t="shared" si="470"/>
        <v>#REF!</v>
      </c>
      <c r="AU259" s="24"/>
      <c r="AV259" s="24"/>
      <c r="AW259" s="24"/>
      <c r="AX259" s="24"/>
      <c r="AY259" s="24"/>
      <c r="AZ259" s="24"/>
      <c r="BA259" s="25" t="e">
        <f t="shared" si="468"/>
        <v>#REF!</v>
      </c>
    </row>
    <row r="260" spans="2:53" ht="27.6" outlineLevel="1">
      <c r="B260" s="41"/>
      <c r="C260" s="38"/>
      <c r="D260" s="86" t="s">
        <v>48</v>
      </c>
      <c r="E260" s="86" t="s">
        <v>392</v>
      </c>
      <c r="F260" s="88" t="s">
        <v>153</v>
      </c>
      <c r="G260" s="89" t="s">
        <v>154</v>
      </c>
      <c r="H260" s="27" t="s">
        <v>302</v>
      </c>
      <c r="I260" s="28"/>
      <c r="J260" s="28"/>
      <c r="K260" s="28"/>
      <c r="L260" s="29">
        <f>SUM(L256:L259)</f>
        <v>0</v>
      </c>
      <c r="M260" s="29">
        <f>SUM(M256:M259)</f>
        <v>0</v>
      </c>
      <c r="N260" s="28"/>
      <c r="O260" s="28"/>
      <c r="P260" s="28"/>
      <c r="Q260" s="28"/>
      <c r="R260" s="30">
        <f>SUM(R256:R259)</f>
        <v>0</v>
      </c>
      <c r="S260" s="30">
        <f>SUM(S256:S259)</f>
        <v>0</v>
      </c>
      <c r="T260" s="30">
        <f>SUM(T256:T259)</f>
        <v>0</v>
      </c>
      <c r="U260" s="30">
        <f>SUM(U256:U259)</f>
        <v>0</v>
      </c>
      <c r="V260" s="28"/>
      <c r="W260" s="28"/>
      <c r="X260" s="28"/>
      <c r="Y260" s="29">
        <f>SUM(Y256:Y259)</f>
        <v>0</v>
      </c>
      <c r="Z260" s="28"/>
      <c r="AA260" s="28"/>
      <c r="AB260" s="29">
        <f t="shared" ref="AB260:AF260" si="471">SUM(AB256:AB259)</f>
        <v>0</v>
      </c>
      <c r="AC260" s="29">
        <f t="shared" si="471"/>
        <v>0</v>
      </c>
      <c r="AD260" s="29">
        <f t="shared" si="471"/>
        <v>0</v>
      </c>
      <c r="AE260" s="29">
        <f t="shared" si="471"/>
        <v>0</v>
      </c>
      <c r="AF260" s="29">
        <f t="shared" si="471"/>
        <v>0</v>
      </c>
      <c r="AG260" s="28"/>
      <c r="AH260" s="28"/>
      <c r="AI260" s="28"/>
      <c r="AJ260" s="30">
        <f>SUM(AJ256:AJ259)</f>
        <v>0</v>
      </c>
      <c r="AK260" s="30">
        <f>SUM(AK256:AK259)</f>
        <v>0</v>
      </c>
      <c r="AL260" s="30">
        <f>SUM(AL256:AL259)</f>
        <v>0</v>
      </c>
      <c r="AM260" s="29" t="e">
        <f>SUM(AM256:AM259)</f>
        <v>#REF!</v>
      </c>
      <c r="AN260" s="29" t="e">
        <f>SUM(AN256:AN259)</f>
        <v>#REF!</v>
      </c>
      <c r="AO260" s="31"/>
      <c r="AP260" s="32"/>
      <c r="AQ260" s="78">
        <f t="shared" ref="AQ260:BA260" si="472">SUM(AQ256:AQ259)</f>
        <v>0</v>
      </c>
      <c r="AR260" s="78">
        <f t="shared" si="472"/>
        <v>0</v>
      </c>
      <c r="AS260" s="78" t="e">
        <f t="shared" si="472"/>
        <v>#REF!</v>
      </c>
      <c r="AT260" s="78" t="e">
        <f t="shared" si="472"/>
        <v>#REF!</v>
      </c>
      <c r="AU260" s="78">
        <f t="shared" si="472"/>
        <v>0</v>
      </c>
      <c r="AV260" s="78">
        <f t="shared" si="472"/>
        <v>0</v>
      </c>
      <c r="AW260" s="78">
        <f t="shared" si="472"/>
        <v>0</v>
      </c>
      <c r="AX260" s="78">
        <f t="shared" si="472"/>
        <v>0</v>
      </c>
      <c r="AY260" s="78">
        <f t="shared" si="472"/>
        <v>0</v>
      </c>
      <c r="AZ260" s="78">
        <f t="shared" si="472"/>
        <v>0</v>
      </c>
      <c r="BA260" s="78" t="e">
        <f t="shared" si="472"/>
        <v>#REF!</v>
      </c>
    </row>
    <row r="261" spans="2:53" s="39" customFormat="1" ht="12.75" customHeight="1">
      <c r="B261" s="49"/>
      <c r="C261" s="224" t="s">
        <v>306</v>
      </c>
      <c r="D261" s="224"/>
      <c r="E261" s="225"/>
      <c r="F261" s="69"/>
      <c r="G261" s="69"/>
      <c r="H261" s="57" t="s">
        <v>304</v>
      </c>
      <c r="I261" s="58"/>
      <c r="J261" s="58"/>
      <c r="K261" s="58"/>
      <c r="L261" s="59">
        <f>SUM(L266,L271,L276,L281)</f>
        <v>0</v>
      </c>
      <c r="M261" s="59">
        <f>SUM(M266,M271,M276,M281)</f>
        <v>0</v>
      </c>
      <c r="N261" s="58"/>
      <c r="O261" s="58"/>
      <c r="P261" s="58"/>
      <c r="Q261" s="58"/>
      <c r="R261" s="59">
        <f>SUM(R266,R271,R276,R281)</f>
        <v>0</v>
      </c>
      <c r="S261" s="59">
        <f t="shared" ref="S261:U261" si="473">SUM(S266,S271,S276,S281)</f>
        <v>0</v>
      </c>
      <c r="T261" s="59">
        <f t="shared" si="473"/>
        <v>0</v>
      </c>
      <c r="U261" s="59">
        <f t="shared" si="473"/>
        <v>0</v>
      </c>
      <c r="V261" s="58"/>
      <c r="W261" s="58"/>
      <c r="X261" s="58"/>
      <c r="Y261" s="59">
        <f>SUM(Y266,Y271,Y276,Y281)</f>
        <v>0</v>
      </c>
      <c r="Z261" s="58"/>
      <c r="AA261" s="58"/>
      <c r="AB261" s="59">
        <f t="shared" ref="AB261:AF261" si="474">SUM(AB266,AB271,AB276,AB281)</f>
        <v>0</v>
      </c>
      <c r="AC261" s="59">
        <f t="shared" si="474"/>
        <v>0</v>
      </c>
      <c r="AD261" s="59">
        <f t="shared" si="474"/>
        <v>0</v>
      </c>
      <c r="AE261" s="59">
        <f t="shared" si="474"/>
        <v>0</v>
      </c>
      <c r="AF261" s="59">
        <f t="shared" si="474"/>
        <v>0</v>
      </c>
      <c r="AG261" s="58"/>
      <c r="AH261" s="58"/>
      <c r="AI261" s="58"/>
      <c r="AJ261" s="59">
        <f t="shared" ref="AJ261:AN261" si="475">SUM(AJ266,AJ271,AJ276,AJ281)</f>
        <v>0</v>
      </c>
      <c r="AK261" s="59">
        <f t="shared" si="475"/>
        <v>0</v>
      </c>
      <c r="AL261" s="59">
        <f t="shared" si="475"/>
        <v>0</v>
      </c>
      <c r="AM261" s="59" t="e">
        <f t="shared" si="475"/>
        <v>#REF!</v>
      </c>
      <c r="AN261" s="59" t="e">
        <f t="shared" si="475"/>
        <v>#REF!</v>
      </c>
      <c r="AO261" s="60"/>
      <c r="AP261" s="40"/>
      <c r="AQ261" s="59">
        <f t="shared" ref="AQ261:BA261" si="476">SUM(AQ266,AQ271,AQ276,AQ281)</f>
        <v>0</v>
      </c>
      <c r="AR261" s="59">
        <f t="shared" si="476"/>
        <v>0</v>
      </c>
      <c r="AS261" s="59" t="e">
        <f t="shared" si="476"/>
        <v>#REF!</v>
      </c>
      <c r="AT261" s="59" t="e">
        <f t="shared" si="476"/>
        <v>#REF!</v>
      </c>
      <c r="AU261" s="59">
        <f t="shared" si="476"/>
        <v>0</v>
      </c>
      <c r="AV261" s="59">
        <f t="shared" si="476"/>
        <v>0</v>
      </c>
      <c r="AW261" s="59">
        <f t="shared" si="476"/>
        <v>0</v>
      </c>
      <c r="AX261" s="59">
        <f t="shared" si="476"/>
        <v>0</v>
      </c>
      <c r="AY261" s="59">
        <f t="shared" si="476"/>
        <v>0</v>
      </c>
      <c r="AZ261" s="59">
        <f t="shared" si="476"/>
        <v>0</v>
      </c>
      <c r="BA261" s="59" t="e">
        <f t="shared" si="476"/>
        <v>#REF!</v>
      </c>
    </row>
    <row r="262" spans="2:53" outlineLevel="2">
      <c r="B262" s="41"/>
      <c r="C262" s="38"/>
      <c r="D262" s="85"/>
      <c r="E262" s="85"/>
      <c r="F262" s="87"/>
      <c r="G262" s="82"/>
      <c r="H262" s="15" t="s">
        <v>49</v>
      </c>
      <c r="I262" s="16"/>
      <c r="J262" s="17"/>
      <c r="K262" s="17"/>
      <c r="L262" s="18" t="str">
        <f>IF(I262&lt;&gt;0,((VLOOKUP(I262,'1. Standard_Cost'!$B$4:$D$9,2)+VLOOKUP(I262,'1. Standard_Cost'!$B$4:$D$9,3))*J262*K262),"0")</f>
        <v>0</v>
      </c>
      <c r="M262" s="18">
        <f t="shared" ref="M262:M265" si="477">L262*0.167</f>
        <v>0</v>
      </c>
      <c r="N262" s="19"/>
      <c r="O262" s="19"/>
      <c r="P262" s="19"/>
      <c r="Q262" s="19"/>
      <c r="R262" s="20">
        <f>+N262*P262*'1. Standard_Cost'!$B$13</f>
        <v>0</v>
      </c>
      <c r="S262" s="20">
        <f>+N262*O262*P262*'1. Standard_Cost'!$C$13</f>
        <v>0</v>
      </c>
      <c r="T262" s="20">
        <f>+N262*P262*Q262*'1. Standard_Cost'!$D$13</f>
        <v>0</v>
      </c>
      <c r="U262" s="20">
        <f>+N262*O262*'1. Standard_Cost'!$E$13</f>
        <v>0</v>
      </c>
      <c r="V262" s="19"/>
      <c r="W262" s="19"/>
      <c r="X262" s="19"/>
      <c r="Y262" s="20">
        <f>+V262*((X262*'1. Standard_Cost'!$B$17)+(W262*X262*'1. Standard_Cost'!$C$17))</f>
        <v>0</v>
      </c>
      <c r="Z262" s="19"/>
      <c r="AA262" s="19"/>
      <c r="AB262" s="20">
        <f>+Z262*'1. Standard_Cost'!$B$21+AA262*'1. Standard_Cost'!$C$21</f>
        <v>0</v>
      </c>
      <c r="AC262" s="21"/>
      <c r="AD262" s="22"/>
      <c r="AE262" s="20">
        <f>SUM(AD262,AC262,AB262,Y262,U262,T262,S262,R262)*'1. Standard_Cost'!B323</f>
        <v>0</v>
      </c>
      <c r="AF262" s="20">
        <f>SUM(AD262,AE262)</f>
        <v>0</v>
      </c>
      <c r="AG262" s="19"/>
      <c r="AH262" s="19"/>
      <c r="AI262" s="19"/>
      <c r="AJ262" s="23"/>
      <c r="AK262" s="23"/>
      <c r="AL262" s="23"/>
      <c r="AM262" s="20" t="e">
        <f>AG262*'1. Standard_Cost'!B319+'Incremental_Cost Year 1'!#REF!*'1. Standard_Cost'!C319+'Incremental_Cost Year 1'!#REF!*'1. Standard_Cost'!D319+'Incremental_Cost Year 1'!#REF!+'Incremental_Cost Year 1'!#REF!+AK262</f>
        <v>#REF!</v>
      </c>
      <c r="AN262" s="20" t="e">
        <f>AM262*'1. Standard_Cost'!C323</f>
        <v>#REF!</v>
      </c>
      <c r="AO262" s="23"/>
      <c r="AQ262" s="20">
        <f t="shared" ref="AQ262:AQ265" si="478">L262+M262</f>
        <v>0</v>
      </c>
      <c r="AR262" s="20">
        <f t="shared" ref="AR262:AR265" si="479">AF262</f>
        <v>0</v>
      </c>
      <c r="AS262" s="20" t="e">
        <f t="shared" ref="AS262:AS265" si="480">AM262+AN262</f>
        <v>#REF!</v>
      </c>
      <c r="AT262" s="20" t="e">
        <f>SUM(AQ262,AR262,AS262)</f>
        <v>#REF!</v>
      </c>
      <c r="AU262" s="24"/>
      <c r="AV262" s="24"/>
      <c r="AW262" s="24"/>
      <c r="AX262" s="24"/>
      <c r="AY262" s="24"/>
      <c r="AZ262" s="24"/>
      <c r="BA262" s="25" t="e">
        <f t="shared" ref="BA262:BA265" si="481">SUM(AU262:AZ262)-AT262</f>
        <v>#REF!</v>
      </c>
    </row>
    <row r="263" spans="2:53" outlineLevel="2">
      <c r="B263" s="41"/>
      <c r="C263" s="38"/>
      <c r="D263" s="84"/>
      <c r="E263" s="84"/>
      <c r="F263" s="84"/>
      <c r="G263" s="83"/>
      <c r="H263" s="15" t="s">
        <v>50</v>
      </c>
      <c r="I263" s="16"/>
      <c r="J263" s="17"/>
      <c r="K263" s="17"/>
      <c r="L263" s="18" t="str">
        <f>IF(I263&lt;&gt;0,((VLOOKUP(I263,'1. Standard_Cost'!$B$4:$D$9,2)+VLOOKUP(I263,'1. Standard_Cost'!$B$4:$D$9,3))*J263*K263),"0")</f>
        <v>0</v>
      </c>
      <c r="M263" s="18">
        <f t="shared" si="477"/>
        <v>0</v>
      </c>
      <c r="N263" s="19"/>
      <c r="O263" s="19"/>
      <c r="P263" s="19"/>
      <c r="Q263" s="19"/>
      <c r="R263" s="20">
        <f>+N263*P263*'1. Standard_Cost'!$B$13</f>
        <v>0</v>
      </c>
      <c r="S263" s="20">
        <f>+N263*O263*P263*'1. Standard_Cost'!$C$13</f>
        <v>0</v>
      </c>
      <c r="T263" s="20">
        <f>+N263*P263*Q263*'1. Standard_Cost'!$D$13</f>
        <v>0</v>
      </c>
      <c r="U263" s="20">
        <f>+N263*O263*'1. Standard_Cost'!$E$13</f>
        <v>0</v>
      </c>
      <c r="V263" s="19"/>
      <c r="W263" s="19"/>
      <c r="X263" s="19"/>
      <c r="Y263" s="20">
        <f>+V263*((X263*'1. Standard_Cost'!$B$17)+(W263*X263*'1. Standard_Cost'!$C$17))</f>
        <v>0</v>
      </c>
      <c r="Z263" s="19"/>
      <c r="AA263" s="19"/>
      <c r="AB263" s="20">
        <f>+Z263*'1. Standard_Cost'!$B$21+AA263*'1. Standard_Cost'!$C$21</f>
        <v>0</v>
      </c>
      <c r="AC263" s="21"/>
      <c r="AD263" s="22"/>
      <c r="AE263" s="20">
        <f>SUM(AD263,AC263,AB263,Y263,U263,T263,S263,R263)*'1. Standard_Cost'!B323</f>
        <v>0</v>
      </c>
      <c r="AF263" s="20">
        <f t="shared" ref="AF263:AF265" si="482">SUM(AD263,AE263)</f>
        <v>0</v>
      </c>
      <c r="AG263" s="19"/>
      <c r="AH263" s="19"/>
      <c r="AI263" s="19"/>
      <c r="AJ263" s="23"/>
      <c r="AK263" s="23"/>
      <c r="AL263" s="23"/>
      <c r="AM263" s="20" t="e">
        <f>AG263*'1. Standard_Cost'!B319+'Incremental_Cost Year 1'!#REF!*'1. Standard_Cost'!C319+'Incremental_Cost Year 1'!#REF!*'1. Standard_Cost'!D319+'Incremental_Cost Year 1'!#REF!+'Incremental_Cost Year 1'!#REF!+AK263</f>
        <v>#REF!</v>
      </c>
      <c r="AN263" s="20" t="e">
        <f>AM263*'1. Standard_Cost'!C323</f>
        <v>#REF!</v>
      </c>
      <c r="AO263" s="23"/>
      <c r="AQ263" s="20">
        <f t="shared" si="478"/>
        <v>0</v>
      </c>
      <c r="AR263" s="20">
        <f t="shared" si="479"/>
        <v>0</v>
      </c>
      <c r="AS263" s="20" t="e">
        <f t="shared" si="480"/>
        <v>#REF!</v>
      </c>
      <c r="AT263" s="20" t="e">
        <f t="shared" ref="AT263:AT265" si="483">SUM(AQ263,AR263,AS263)</f>
        <v>#REF!</v>
      </c>
      <c r="AU263" s="24"/>
      <c r="AV263" s="24"/>
      <c r="AW263" s="24"/>
      <c r="AX263" s="24"/>
      <c r="AY263" s="24"/>
      <c r="AZ263" s="24"/>
      <c r="BA263" s="25" t="e">
        <f t="shared" si="481"/>
        <v>#REF!</v>
      </c>
    </row>
    <row r="264" spans="2:53" outlineLevel="2">
      <c r="B264" s="41"/>
      <c r="C264" s="38"/>
      <c r="D264" s="84"/>
      <c r="E264" s="84"/>
      <c r="F264" s="84"/>
      <c r="G264" s="83"/>
      <c r="H264" s="15" t="s">
        <v>51</v>
      </c>
      <c r="I264" s="16"/>
      <c r="J264" s="17"/>
      <c r="K264" s="17"/>
      <c r="L264" s="18" t="str">
        <f>IF(I264&lt;&gt;0,((VLOOKUP(I264,'1. Standard_Cost'!$B$4:$D$9,2)+VLOOKUP(I264,'1. Standard_Cost'!$B$4:$D$9,3))*J264*K264),"0")</f>
        <v>0</v>
      </c>
      <c r="M264" s="18">
        <f t="shared" si="477"/>
        <v>0</v>
      </c>
      <c r="N264" s="19"/>
      <c r="O264" s="19"/>
      <c r="P264" s="19"/>
      <c r="Q264" s="19"/>
      <c r="R264" s="20">
        <f>+N264*P264*'1. Standard_Cost'!$B$13</f>
        <v>0</v>
      </c>
      <c r="S264" s="20">
        <f>+N264*O264*P264*'1. Standard_Cost'!$C$13</f>
        <v>0</v>
      </c>
      <c r="T264" s="20">
        <f>+N264*P264*Q264*'1. Standard_Cost'!$D$13</f>
        <v>0</v>
      </c>
      <c r="U264" s="20">
        <f>+N264*O264*'1. Standard_Cost'!$E$13</f>
        <v>0</v>
      </c>
      <c r="V264" s="19"/>
      <c r="W264" s="19"/>
      <c r="X264" s="19"/>
      <c r="Y264" s="20">
        <f>+V264*((X264*'1. Standard_Cost'!$B$17)+(W264*X264*'1. Standard_Cost'!$C$17))</f>
        <v>0</v>
      </c>
      <c r="Z264" s="19"/>
      <c r="AA264" s="19"/>
      <c r="AB264" s="20">
        <f>+Z264*'1. Standard_Cost'!$B$21+AA264*'1. Standard_Cost'!$C$21</f>
        <v>0</v>
      </c>
      <c r="AC264" s="21"/>
      <c r="AD264" s="22"/>
      <c r="AE264" s="20">
        <f>SUM(AD264,AC264,AB264,Y264,U264,T264,S264,R264)*'1. Standard_Cost'!B323</f>
        <v>0</v>
      </c>
      <c r="AF264" s="20">
        <f t="shared" si="482"/>
        <v>0</v>
      </c>
      <c r="AG264" s="19"/>
      <c r="AH264" s="19"/>
      <c r="AI264" s="19"/>
      <c r="AJ264" s="23"/>
      <c r="AK264" s="23"/>
      <c r="AL264" s="23"/>
      <c r="AM264" s="20" t="e">
        <f>AG264*'1. Standard_Cost'!B319+'Incremental_Cost Year 1'!#REF!*'1. Standard_Cost'!C319+'Incremental_Cost Year 1'!#REF!*'1. Standard_Cost'!D319+'Incremental_Cost Year 1'!#REF!+'Incremental_Cost Year 1'!#REF!+AK264</f>
        <v>#REF!</v>
      </c>
      <c r="AN264" s="20" t="e">
        <f>AM264*'1. Standard_Cost'!C323</f>
        <v>#REF!</v>
      </c>
      <c r="AO264" s="23"/>
      <c r="AQ264" s="20">
        <f t="shared" si="478"/>
        <v>0</v>
      </c>
      <c r="AR264" s="20">
        <f t="shared" si="479"/>
        <v>0</v>
      </c>
      <c r="AS264" s="20" t="e">
        <f t="shared" si="480"/>
        <v>#REF!</v>
      </c>
      <c r="AT264" s="20" t="e">
        <f t="shared" si="483"/>
        <v>#REF!</v>
      </c>
      <c r="AU264" s="24"/>
      <c r="AV264" s="24"/>
      <c r="AW264" s="24"/>
      <c r="AX264" s="24"/>
      <c r="AY264" s="24"/>
      <c r="AZ264" s="24"/>
      <c r="BA264" s="25" t="e">
        <f t="shared" si="481"/>
        <v>#REF!</v>
      </c>
    </row>
    <row r="265" spans="2:53" outlineLevel="2">
      <c r="B265" s="41"/>
      <c r="C265" s="38"/>
      <c r="D265" s="84"/>
      <c r="E265" s="84"/>
      <c r="F265" s="84"/>
      <c r="G265" s="83"/>
      <c r="H265" s="26" t="s">
        <v>180</v>
      </c>
      <c r="I265" s="16"/>
      <c r="J265" s="17"/>
      <c r="K265" s="17"/>
      <c r="L265" s="18" t="str">
        <f>IF(I265&lt;&gt;0,((VLOOKUP(I265,'1. Standard_Cost'!$B$4:$D$9,2)+VLOOKUP(I265,'1. Standard_Cost'!$B$4:$D$9,3))*J265*K265),"0")</f>
        <v>0</v>
      </c>
      <c r="M265" s="18">
        <f t="shared" si="477"/>
        <v>0</v>
      </c>
      <c r="N265" s="19"/>
      <c r="O265" s="19"/>
      <c r="P265" s="19"/>
      <c r="Q265" s="19"/>
      <c r="R265" s="20">
        <f>+N265*P265*'1. Standard_Cost'!$B$13</f>
        <v>0</v>
      </c>
      <c r="S265" s="20">
        <f>+N265*O265*P265*'1. Standard_Cost'!$C$13</f>
        <v>0</v>
      </c>
      <c r="T265" s="20">
        <f>+N265*P265*Q265*'1. Standard_Cost'!$D$13</f>
        <v>0</v>
      </c>
      <c r="U265" s="20">
        <f>+N265*O265*'1. Standard_Cost'!$E$13</f>
        <v>0</v>
      </c>
      <c r="V265" s="19"/>
      <c r="W265" s="19"/>
      <c r="X265" s="19"/>
      <c r="Y265" s="20">
        <f>+V265*((X265*'1. Standard_Cost'!$B$17)+(W265*X265*'1. Standard_Cost'!$C$17))</f>
        <v>0</v>
      </c>
      <c r="Z265" s="19"/>
      <c r="AA265" s="19"/>
      <c r="AB265" s="20">
        <f>+Z265*'1. Standard_Cost'!$B$21+AA265*'1. Standard_Cost'!$C$21</f>
        <v>0</v>
      </c>
      <c r="AC265" s="21"/>
      <c r="AD265" s="22"/>
      <c r="AE265" s="20">
        <f>SUM(AD265,AC265,AB265,Y265,U265,T265,S265,R265)*'1. Standard_Cost'!B323</f>
        <v>0</v>
      </c>
      <c r="AF265" s="20">
        <f t="shared" si="482"/>
        <v>0</v>
      </c>
      <c r="AG265" s="19"/>
      <c r="AH265" s="19"/>
      <c r="AI265" s="19"/>
      <c r="AJ265" s="23"/>
      <c r="AK265" s="23"/>
      <c r="AL265" s="23"/>
      <c r="AM265" s="20" t="e">
        <f>AG265*'1. Standard_Cost'!B319+'Incremental_Cost Year 1'!#REF!*'1. Standard_Cost'!C319+'Incremental_Cost Year 1'!#REF!*'1. Standard_Cost'!D319+'Incremental_Cost Year 1'!#REF!+'Incremental_Cost Year 1'!#REF!+AK265</f>
        <v>#REF!</v>
      </c>
      <c r="AN265" s="20" t="e">
        <f>AM265*'1. Standard_Cost'!C323</f>
        <v>#REF!</v>
      </c>
      <c r="AO265" s="23"/>
      <c r="AQ265" s="20">
        <f t="shared" si="478"/>
        <v>0</v>
      </c>
      <c r="AR265" s="20">
        <f t="shared" si="479"/>
        <v>0</v>
      </c>
      <c r="AS265" s="20" t="e">
        <f t="shared" si="480"/>
        <v>#REF!</v>
      </c>
      <c r="AT265" s="20" t="e">
        <f t="shared" si="483"/>
        <v>#REF!</v>
      </c>
      <c r="AU265" s="24"/>
      <c r="AV265" s="24"/>
      <c r="AW265" s="24"/>
      <c r="AX265" s="24"/>
      <c r="AY265" s="24"/>
      <c r="AZ265" s="24"/>
      <c r="BA265" s="25" t="e">
        <f t="shared" si="481"/>
        <v>#REF!</v>
      </c>
    </row>
    <row r="266" spans="2:53" ht="41.4" outlineLevel="1">
      <c r="B266" s="41"/>
      <c r="C266" s="38"/>
      <c r="D266" s="86" t="s">
        <v>48</v>
      </c>
      <c r="E266" s="86" t="s">
        <v>307</v>
      </c>
      <c r="F266" s="88" t="s">
        <v>153</v>
      </c>
      <c r="G266" s="89" t="s">
        <v>154</v>
      </c>
      <c r="H266" s="27" t="s">
        <v>305</v>
      </c>
      <c r="I266" s="28"/>
      <c r="J266" s="28"/>
      <c r="K266" s="28"/>
      <c r="L266" s="29">
        <f>SUM(L262:L265)</f>
        <v>0</v>
      </c>
      <c r="M266" s="29">
        <f>SUM(M262:M265)</f>
        <v>0</v>
      </c>
      <c r="N266" s="28"/>
      <c r="O266" s="28"/>
      <c r="P266" s="28"/>
      <c r="Q266" s="28"/>
      <c r="R266" s="30">
        <f>SUM(R262:R265)</f>
        <v>0</v>
      </c>
      <c r="S266" s="30">
        <f>SUM(S262:S265)</f>
        <v>0</v>
      </c>
      <c r="T266" s="30">
        <f>SUM(T262:T265)</f>
        <v>0</v>
      </c>
      <c r="U266" s="30">
        <f>SUM(U262:U265)</f>
        <v>0</v>
      </c>
      <c r="V266" s="28"/>
      <c r="W266" s="28"/>
      <c r="X266" s="28"/>
      <c r="Y266" s="29">
        <f>SUM(Y262:Y265)</f>
        <v>0</v>
      </c>
      <c r="Z266" s="28"/>
      <c r="AA266" s="28"/>
      <c r="AB266" s="29">
        <f t="shared" ref="AB266:AF266" si="484">SUM(AB262:AB265)</f>
        <v>0</v>
      </c>
      <c r="AC266" s="29">
        <f t="shared" si="484"/>
        <v>0</v>
      </c>
      <c r="AD266" s="29">
        <f t="shared" si="484"/>
        <v>0</v>
      </c>
      <c r="AE266" s="29">
        <f t="shared" si="484"/>
        <v>0</v>
      </c>
      <c r="AF266" s="29">
        <f t="shared" si="484"/>
        <v>0</v>
      </c>
      <c r="AG266" s="28"/>
      <c r="AH266" s="28"/>
      <c r="AI266" s="28"/>
      <c r="AJ266" s="30">
        <f>SUM(AJ262:AJ265)</f>
        <v>0</v>
      </c>
      <c r="AK266" s="30">
        <f>SUM(AK262:AK265)</f>
        <v>0</v>
      </c>
      <c r="AL266" s="30">
        <f>SUM(AL262:AL265)</f>
        <v>0</v>
      </c>
      <c r="AM266" s="29" t="e">
        <f>SUM(AM262:AM265)</f>
        <v>#REF!</v>
      </c>
      <c r="AN266" s="29" t="e">
        <f>SUM(AN262:AN265)</f>
        <v>#REF!</v>
      </c>
      <c r="AO266" s="31"/>
      <c r="AP266" s="32"/>
      <c r="AQ266" s="78">
        <f t="shared" ref="AQ266:BA266" si="485">SUM(AQ262:AQ265)</f>
        <v>0</v>
      </c>
      <c r="AR266" s="78">
        <f t="shared" si="485"/>
        <v>0</v>
      </c>
      <c r="AS266" s="78" t="e">
        <f t="shared" si="485"/>
        <v>#REF!</v>
      </c>
      <c r="AT266" s="78" t="e">
        <f t="shared" si="485"/>
        <v>#REF!</v>
      </c>
      <c r="AU266" s="78">
        <f t="shared" si="485"/>
        <v>0</v>
      </c>
      <c r="AV266" s="78">
        <f t="shared" si="485"/>
        <v>0</v>
      </c>
      <c r="AW266" s="78">
        <f t="shared" si="485"/>
        <v>0</v>
      </c>
      <c r="AX266" s="78">
        <f t="shared" si="485"/>
        <v>0</v>
      </c>
      <c r="AY266" s="78">
        <f t="shared" si="485"/>
        <v>0</v>
      </c>
      <c r="AZ266" s="78">
        <f t="shared" si="485"/>
        <v>0</v>
      </c>
      <c r="BA266" s="78" t="e">
        <f t="shared" si="485"/>
        <v>#REF!</v>
      </c>
    </row>
    <row r="267" spans="2:53" outlineLevel="2">
      <c r="B267" s="41"/>
      <c r="C267" s="38"/>
      <c r="D267" s="85"/>
      <c r="E267" s="85"/>
      <c r="F267" s="87"/>
      <c r="G267" s="82"/>
      <c r="H267" s="15" t="s">
        <v>49</v>
      </c>
      <c r="I267" s="16"/>
      <c r="J267" s="17"/>
      <c r="K267" s="17"/>
      <c r="L267" s="18" t="str">
        <f>IF(I267&lt;&gt;0,((VLOOKUP(I267,'1. Standard_Cost'!$B$4:$D$9,2)+VLOOKUP(I267,'1. Standard_Cost'!$B$4:$D$9,3))*J267*K267),"0")</f>
        <v>0</v>
      </c>
      <c r="M267" s="18">
        <f t="shared" ref="M267:M270" si="486">L267*0.167</f>
        <v>0</v>
      </c>
      <c r="N267" s="19"/>
      <c r="O267" s="19"/>
      <c r="P267" s="19"/>
      <c r="Q267" s="19"/>
      <c r="R267" s="20">
        <f>+N267*P267*'1. Standard_Cost'!$B$13</f>
        <v>0</v>
      </c>
      <c r="S267" s="20">
        <f>+N267*O267*P267*'1. Standard_Cost'!$C$13</f>
        <v>0</v>
      </c>
      <c r="T267" s="20">
        <f>+N267*P267*Q267*'1. Standard_Cost'!$D$13</f>
        <v>0</v>
      </c>
      <c r="U267" s="20">
        <f>+N267*O267*'1. Standard_Cost'!$E$13</f>
        <v>0</v>
      </c>
      <c r="V267" s="19"/>
      <c r="W267" s="19"/>
      <c r="X267" s="19"/>
      <c r="Y267" s="20">
        <f>+V267*((X267*'1. Standard_Cost'!$B$17)+(W267*X267*'1. Standard_Cost'!$C$17))</f>
        <v>0</v>
      </c>
      <c r="Z267" s="19"/>
      <c r="AA267" s="19"/>
      <c r="AB267" s="20">
        <f>+Z267*'1. Standard_Cost'!$B$21+AA267*'1. Standard_Cost'!$C$21</f>
        <v>0</v>
      </c>
      <c r="AC267" s="21"/>
      <c r="AD267" s="22"/>
      <c r="AE267" s="20">
        <f>SUM(AD267,AC267,AB267,Y267,U267,T267,S267,R267)*'1. Standard_Cost'!B323</f>
        <v>0</v>
      </c>
      <c r="AF267" s="20">
        <f>SUM(AD267,AE267)</f>
        <v>0</v>
      </c>
      <c r="AG267" s="19"/>
      <c r="AH267" s="19"/>
      <c r="AI267" s="19"/>
      <c r="AJ267" s="23"/>
      <c r="AK267" s="23"/>
      <c r="AL267" s="23"/>
      <c r="AM267" s="20" t="e">
        <f>AG267*'1. Standard_Cost'!B319+'Incremental_Cost Year 1'!#REF!*'1. Standard_Cost'!C319+'Incremental_Cost Year 1'!#REF!*'1. Standard_Cost'!D319+'Incremental_Cost Year 1'!#REF!+'Incremental_Cost Year 1'!#REF!+AK267</f>
        <v>#REF!</v>
      </c>
      <c r="AN267" s="20" t="e">
        <f>AM267*'1. Standard_Cost'!C323</f>
        <v>#REF!</v>
      </c>
      <c r="AO267" s="23"/>
      <c r="AQ267" s="20">
        <f t="shared" ref="AQ267:AQ270" si="487">L267+M267</f>
        <v>0</v>
      </c>
      <c r="AR267" s="20">
        <f t="shared" ref="AR267:AR270" si="488">AF267</f>
        <v>0</v>
      </c>
      <c r="AS267" s="20" t="e">
        <f t="shared" ref="AS267:AS270" si="489">AM267+AN267</f>
        <v>#REF!</v>
      </c>
      <c r="AT267" s="20" t="e">
        <f>SUM(AQ267,AR267,AS267)</f>
        <v>#REF!</v>
      </c>
      <c r="AU267" s="24"/>
      <c r="AV267" s="24"/>
      <c r="AW267" s="24"/>
      <c r="AX267" s="24"/>
      <c r="AY267" s="24"/>
      <c r="AZ267" s="24"/>
      <c r="BA267" s="25" t="e">
        <f t="shared" ref="BA267:BA270" si="490">SUM(AU267:AZ267)-AT267</f>
        <v>#REF!</v>
      </c>
    </row>
    <row r="268" spans="2:53" outlineLevel="2">
      <c r="B268" s="41"/>
      <c r="C268" s="38"/>
      <c r="D268" s="84"/>
      <c r="E268" s="84"/>
      <c r="F268" s="84"/>
      <c r="G268" s="83"/>
      <c r="H268" s="15" t="s">
        <v>50</v>
      </c>
      <c r="I268" s="16"/>
      <c r="J268" s="17"/>
      <c r="K268" s="17"/>
      <c r="L268" s="18" t="str">
        <f>IF(I268&lt;&gt;0,((VLOOKUP(I268,'1. Standard_Cost'!$B$4:$D$9,2)+VLOOKUP(I268,'1. Standard_Cost'!$B$4:$D$9,3))*J268*K268),"0")</f>
        <v>0</v>
      </c>
      <c r="M268" s="18">
        <f t="shared" si="486"/>
        <v>0</v>
      </c>
      <c r="N268" s="19"/>
      <c r="O268" s="19"/>
      <c r="P268" s="19"/>
      <c r="Q268" s="19"/>
      <c r="R268" s="20">
        <f>+N268*P268*'1. Standard_Cost'!$B$13</f>
        <v>0</v>
      </c>
      <c r="S268" s="20">
        <f>+N268*O268*P268*'1. Standard_Cost'!$C$13</f>
        <v>0</v>
      </c>
      <c r="T268" s="20">
        <f>+N268*P268*Q268*'1. Standard_Cost'!$D$13</f>
        <v>0</v>
      </c>
      <c r="U268" s="20">
        <f>+N268*O268*'1. Standard_Cost'!$E$13</f>
        <v>0</v>
      </c>
      <c r="V268" s="19"/>
      <c r="W268" s="19"/>
      <c r="X268" s="19"/>
      <c r="Y268" s="20">
        <f>+V268*((X268*'1. Standard_Cost'!$B$17)+(W268*X268*'1. Standard_Cost'!$C$17))</f>
        <v>0</v>
      </c>
      <c r="Z268" s="19"/>
      <c r="AA268" s="19"/>
      <c r="AB268" s="20">
        <f>+Z268*'1. Standard_Cost'!$B$21+AA268*'1. Standard_Cost'!$C$21</f>
        <v>0</v>
      </c>
      <c r="AC268" s="21"/>
      <c r="AD268" s="22"/>
      <c r="AE268" s="20">
        <f>SUM(AD268,AC268,AB268,Y268,U268,T268,S268,R268)*'1. Standard_Cost'!B323</f>
        <v>0</v>
      </c>
      <c r="AF268" s="20">
        <f t="shared" ref="AF268:AF270" si="491">SUM(AD268,AE268)</f>
        <v>0</v>
      </c>
      <c r="AG268" s="19"/>
      <c r="AH268" s="19"/>
      <c r="AI268" s="19"/>
      <c r="AJ268" s="23"/>
      <c r="AK268" s="23"/>
      <c r="AL268" s="23"/>
      <c r="AM268" s="20" t="e">
        <f>AG268*'1. Standard_Cost'!B319+'Incremental_Cost Year 1'!#REF!*'1. Standard_Cost'!C319+'Incremental_Cost Year 1'!#REF!*'1. Standard_Cost'!D319+'Incremental_Cost Year 1'!#REF!+'Incremental_Cost Year 1'!#REF!+AK268</f>
        <v>#REF!</v>
      </c>
      <c r="AN268" s="20" t="e">
        <f>AM268*'1. Standard_Cost'!C323</f>
        <v>#REF!</v>
      </c>
      <c r="AO268" s="23"/>
      <c r="AQ268" s="20">
        <f t="shared" si="487"/>
        <v>0</v>
      </c>
      <c r="AR268" s="20">
        <f t="shared" si="488"/>
        <v>0</v>
      </c>
      <c r="AS268" s="20" t="e">
        <f t="shared" si="489"/>
        <v>#REF!</v>
      </c>
      <c r="AT268" s="20" t="e">
        <f t="shared" ref="AT268:AT270" si="492">SUM(AQ268,AR268,AS268)</f>
        <v>#REF!</v>
      </c>
      <c r="AU268" s="24"/>
      <c r="AV268" s="24">
        <v>0</v>
      </c>
      <c r="AW268" s="24"/>
      <c r="AX268" s="24"/>
      <c r="AY268" s="24"/>
      <c r="AZ268" s="24"/>
      <c r="BA268" s="25" t="e">
        <f t="shared" si="490"/>
        <v>#REF!</v>
      </c>
    </row>
    <row r="269" spans="2:53" outlineLevel="2">
      <c r="B269" s="41"/>
      <c r="C269" s="41"/>
      <c r="D269" s="84"/>
      <c r="E269" s="84"/>
      <c r="F269" s="84"/>
      <c r="G269" s="83"/>
      <c r="H269" s="15" t="s">
        <v>51</v>
      </c>
      <c r="I269" s="16"/>
      <c r="J269" s="17"/>
      <c r="K269" s="17"/>
      <c r="L269" s="18" t="str">
        <f>IF(I269&lt;&gt;0,((VLOOKUP(I269,'1. Standard_Cost'!$B$4:$D$9,2)+VLOOKUP(I269,'1. Standard_Cost'!$B$4:$D$9,3))*J269*K269),"0")</f>
        <v>0</v>
      </c>
      <c r="M269" s="18">
        <f t="shared" si="486"/>
        <v>0</v>
      </c>
      <c r="N269" s="19"/>
      <c r="O269" s="19"/>
      <c r="P269" s="19"/>
      <c r="Q269" s="19"/>
      <c r="R269" s="20">
        <f>+N269*P269*'1. Standard_Cost'!$B$13</f>
        <v>0</v>
      </c>
      <c r="S269" s="20">
        <f>+N269*O269*P269*'1. Standard_Cost'!$C$13</f>
        <v>0</v>
      </c>
      <c r="T269" s="20">
        <f>+N269*P269*Q269*'1. Standard_Cost'!$D$13</f>
        <v>0</v>
      </c>
      <c r="U269" s="20">
        <f>+N269*O269*'1. Standard_Cost'!$E$13</f>
        <v>0</v>
      </c>
      <c r="V269" s="19"/>
      <c r="W269" s="19"/>
      <c r="X269" s="19"/>
      <c r="Y269" s="20">
        <f>+V269*((X269*'1. Standard_Cost'!$B$17)+(W269*X269*'1. Standard_Cost'!$C$17))</f>
        <v>0</v>
      </c>
      <c r="Z269" s="19"/>
      <c r="AA269" s="19"/>
      <c r="AB269" s="20">
        <f>+Z269*'1. Standard_Cost'!$B$21+AA269*'1. Standard_Cost'!$C$21</f>
        <v>0</v>
      </c>
      <c r="AC269" s="21"/>
      <c r="AD269" s="22"/>
      <c r="AE269" s="20">
        <f>SUM(AD269,AC269,AB269,Y269,U269,T269,S269,R269)*'1. Standard_Cost'!B323</f>
        <v>0</v>
      </c>
      <c r="AF269" s="20">
        <f t="shared" si="491"/>
        <v>0</v>
      </c>
      <c r="AG269" s="19"/>
      <c r="AH269" s="19"/>
      <c r="AI269" s="19"/>
      <c r="AJ269" s="23"/>
      <c r="AK269" s="23"/>
      <c r="AL269" s="23"/>
      <c r="AM269" s="20" t="e">
        <f>AG269*'1. Standard_Cost'!B319+'Incremental_Cost Year 1'!#REF!*'1. Standard_Cost'!C319+'Incremental_Cost Year 1'!#REF!*'1. Standard_Cost'!D319+'Incremental_Cost Year 1'!#REF!+'Incremental_Cost Year 1'!#REF!+AK269</f>
        <v>#REF!</v>
      </c>
      <c r="AN269" s="20" t="e">
        <f>AM269*'1. Standard_Cost'!C323</f>
        <v>#REF!</v>
      </c>
      <c r="AO269" s="23"/>
      <c r="AQ269" s="20">
        <f t="shared" si="487"/>
        <v>0</v>
      </c>
      <c r="AR269" s="20">
        <f t="shared" si="488"/>
        <v>0</v>
      </c>
      <c r="AS269" s="20" t="e">
        <f t="shared" si="489"/>
        <v>#REF!</v>
      </c>
      <c r="AT269" s="20" t="e">
        <f t="shared" si="492"/>
        <v>#REF!</v>
      </c>
      <c r="AU269" s="24"/>
      <c r="AV269" s="24"/>
      <c r="AW269" s="24"/>
      <c r="AX269" s="24"/>
      <c r="AY269" s="24"/>
      <c r="AZ269" s="24"/>
      <c r="BA269" s="25" t="e">
        <f t="shared" si="490"/>
        <v>#REF!</v>
      </c>
    </row>
    <row r="270" spans="2:53" outlineLevel="2">
      <c r="B270" s="41"/>
      <c r="C270" s="41"/>
      <c r="D270" s="84"/>
      <c r="E270" s="84"/>
      <c r="F270" s="84"/>
      <c r="G270" s="83"/>
      <c r="H270" s="26" t="s">
        <v>180</v>
      </c>
      <c r="I270" s="16"/>
      <c r="J270" s="17"/>
      <c r="K270" s="17"/>
      <c r="L270" s="18" t="str">
        <f>IF(I270&lt;&gt;0,((VLOOKUP(I270,'1. Standard_Cost'!$B$4:$D$9,2)+VLOOKUP(I270,'1. Standard_Cost'!$B$4:$D$9,3))*J270*K270),"0")</f>
        <v>0</v>
      </c>
      <c r="M270" s="18">
        <f t="shared" si="486"/>
        <v>0</v>
      </c>
      <c r="N270" s="19"/>
      <c r="O270" s="19"/>
      <c r="P270" s="19"/>
      <c r="Q270" s="19"/>
      <c r="R270" s="20">
        <f>+N270*P270*'1. Standard_Cost'!$B$13</f>
        <v>0</v>
      </c>
      <c r="S270" s="20">
        <f>+N270*O270*P270*'1. Standard_Cost'!$C$13</f>
        <v>0</v>
      </c>
      <c r="T270" s="20">
        <f>+N270*P270*Q270*'1. Standard_Cost'!$D$13</f>
        <v>0</v>
      </c>
      <c r="U270" s="20">
        <f>+N270*O270*'1. Standard_Cost'!$E$13</f>
        <v>0</v>
      </c>
      <c r="V270" s="19"/>
      <c r="W270" s="19"/>
      <c r="X270" s="19"/>
      <c r="Y270" s="20">
        <f>+V270*((X270*'1. Standard_Cost'!$B$17)+(W270*X270*'1. Standard_Cost'!$C$17))</f>
        <v>0</v>
      </c>
      <c r="Z270" s="19"/>
      <c r="AA270" s="19"/>
      <c r="AB270" s="20">
        <f>+Z270*'1. Standard_Cost'!$B$21+AA270*'1. Standard_Cost'!$C$21</f>
        <v>0</v>
      </c>
      <c r="AC270" s="21"/>
      <c r="AD270" s="22"/>
      <c r="AE270" s="20">
        <f>SUM(AD270,AC270,AB270,Y270,U270,T270,S270,R270)*'1. Standard_Cost'!B323</f>
        <v>0</v>
      </c>
      <c r="AF270" s="20">
        <f t="shared" si="491"/>
        <v>0</v>
      </c>
      <c r="AG270" s="19"/>
      <c r="AH270" s="19"/>
      <c r="AI270" s="19"/>
      <c r="AJ270" s="23"/>
      <c r="AK270" s="23"/>
      <c r="AL270" s="23"/>
      <c r="AM270" s="20" t="e">
        <f>AG270*'1. Standard_Cost'!B319+'Incremental_Cost Year 1'!#REF!*'1. Standard_Cost'!C319+'Incremental_Cost Year 1'!#REF!*'1. Standard_Cost'!D319+'Incremental_Cost Year 1'!#REF!+'Incremental_Cost Year 1'!#REF!+AK270</f>
        <v>#REF!</v>
      </c>
      <c r="AN270" s="20" t="e">
        <f>AM270*'1. Standard_Cost'!C323</f>
        <v>#REF!</v>
      </c>
      <c r="AO270" s="23"/>
      <c r="AQ270" s="20">
        <f t="shared" si="487"/>
        <v>0</v>
      </c>
      <c r="AR270" s="20">
        <f t="shared" si="488"/>
        <v>0</v>
      </c>
      <c r="AS270" s="20" t="e">
        <f t="shared" si="489"/>
        <v>#REF!</v>
      </c>
      <c r="AT270" s="20" t="e">
        <f t="shared" si="492"/>
        <v>#REF!</v>
      </c>
      <c r="AU270" s="24"/>
      <c r="AV270" s="24"/>
      <c r="AW270" s="24"/>
      <c r="AX270" s="24"/>
      <c r="AY270" s="24"/>
      <c r="AZ270" s="24"/>
      <c r="BA270" s="25" t="e">
        <f t="shared" si="490"/>
        <v>#REF!</v>
      </c>
    </row>
    <row r="271" spans="2:53" ht="41.4" outlineLevel="1">
      <c r="B271" s="41"/>
      <c r="C271" s="41"/>
      <c r="D271" s="86" t="s">
        <v>48</v>
      </c>
      <c r="E271" s="86" t="s">
        <v>308</v>
      </c>
      <c r="F271" s="88" t="s">
        <v>153</v>
      </c>
      <c r="G271" s="89" t="s">
        <v>154</v>
      </c>
      <c r="H271" s="27" t="s">
        <v>309</v>
      </c>
      <c r="I271" s="28"/>
      <c r="J271" s="28"/>
      <c r="K271" s="28"/>
      <c r="L271" s="29">
        <f>SUM(L267:L270)</f>
        <v>0</v>
      </c>
      <c r="M271" s="29">
        <f>SUM(M267:M270)</f>
        <v>0</v>
      </c>
      <c r="N271" s="28"/>
      <c r="O271" s="28"/>
      <c r="P271" s="28"/>
      <c r="Q271" s="28"/>
      <c r="R271" s="30">
        <f>SUM(R267:R270)</f>
        <v>0</v>
      </c>
      <c r="S271" s="30">
        <f>SUM(S267:S270)</f>
        <v>0</v>
      </c>
      <c r="T271" s="30">
        <f>SUM(T267:T270)</f>
        <v>0</v>
      </c>
      <c r="U271" s="30">
        <f>SUM(U267:U270)</f>
        <v>0</v>
      </c>
      <c r="V271" s="28"/>
      <c r="W271" s="28"/>
      <c r="X271" s="28"/>
      <c r="Y271" s="29">
        <f>SUM(Y267:Y270)</f>
        <v>0</v>
      </c>
      <c r="Z271" s="28"/>
      <c r="AA271" s="28"/>
      <c r="AB271" s="29">
        <f t="shared" ref="AB271:AF271" si="493">SUM(AB267:AB270)</f>
        <v>0</v>
      </c>
      <c r="AC271" s="29">
        <f t="shared" si="493"/>
        <v>0</v>
      </c>
      <c r="AD271" s="29">
        <f t="shared" si="493"/>
        <v>0</v>
      </c>
      <c r="AE271" s="29">
        <f t="shared" si="493"/>
        <v>0</v>
      </c>
      <c r="AF271" s="29">
        <f t="shared" si="493"/>
        <v>0</v>
      </c>
      <c r="AG271" s="28"/>
      <c r="AH271" s="28"/>
      <c r="AI271" s="28"/>
      <c r="AJ271" s="30">
        <f>SUM(AJ267:AJ270)</f>
        <v>0</v>
      </c>
      <c r="AK271" s="30">
        <f>SUM(AK267:AK270)</f>
        <v>0</v>
      </c>
      <c r="AL271" s="30">
        <f>SUM(AL267:AL270)</f>
        <v>0</v>
      </c>
      <c r="AM271" s="29" t="e">
        <f>SUM(AM267:AM270)</f>
        <v>#REF!</v>
      </c>
      <c r="AN271" s="29" t="e">
        <f>SUM(AN267:AN270)</f>
        <v>#REF!</v>
      </c>
      <c r="AO271" s="31"/>
      <c r="AP271" s="32"/>
      <c r="AQ271" s="78">
        <f t="shared" ref="AQ271:BA271" si="494">SUM(AQ267:AQ270)</f>
        <v>0</v>
      </c>
      <c r="AR271" s="78">
        <f t="shared" si="494"/>
        <v>0</v>
      </c>
      <c r="AS271" s="78" t="e">
        <f t="shared" si="494"/>
        <v>#REF!</v>
      </c>
      <c r="AT271" s="78" t="e">
        <f t="shared" si="494"/>
        <v>#REF!</v>
      </c>
      <c r="AU271" s="78">
        <f t="shared" si="494"/>
        <v>0</v>
      </c>
      <c r="AV271" s="78">
        <f t="shared" si="494"/>
        <v>0</v>
      </c>
      <c r="AW271" s="78">
        <f t="shared" si="494"/>
        <v>0</v>
      </c>
      <c r="AX271" s="78">
        <f t="shared" si="494"/>
        <v>0</v>
      </c>
      <c r="AY271" s="78">
        <f t="shared" si="494"/>
        <v>0</v>
      </c>
      <c r="AZ271" s="78">
        <f t="shared" si="494"/>
        <v>0</v>
      </c>
      <c r="BA271" s="78" t="e">
        <f t="shared" si="494"/>
        <v>#REF!</v>
      </c>
    </row>
    <row r="272" spans="2:53" outlineLevel="2">
      <c r="B272" s="41"/>
      <c r="C272" s="41"/>
      <c r="D272" s="85"/>
      <c r="E272" s="85"/>
      <c r="F272" s="87"/>
      <c r="G272" s="82"/>
      <c r="H272" s="15" t="s">
        <v>49</v>
      </c>
      <c r="I272" s="16"/>
      <c r="J272" s="17"/>
      <c r="K272" s="17"/>
      <c r="L272" s="18" t="str">
        <f>IF(I272&lt;&gt;0,((VLOOKUP(I272,'1. Standard_Cost'!$B$4:$D$9,2)+VLOOKUP(I272,'1. Standard_Cost'!$B$4:$D$9,3))*J272*K272),"0")</f>
        <v>0</v>
      </c>
      <c r="M272" s="18">
        <f t="shared" ref="M272:M275" si="495">L272*0.167</f>
        <v>0</v>
      </c>
      <c r="N272" s="19"/>
      <c r="O272" s="19"/>
      <c r="P272" s="19"/>
      <c r="Q272" s="19"/>
      <c r="R272" s="20">
        <f>+N272*P272*'1. Standard_Cost'!$B$13</f>
        <v>0</v>
      </c>
      <c r="S272" s="20">
        <f>+N272*O272*P272*'1. Standard_Cost'!$C$13</f>
        <v>0</v>
      </c>
      <c r="T272" s="20">
        <f>+N272*P272*Q272*'1. Standard_Cost'!$D$13</f>
        <v>0</v>
      </c>
      <c r="U272" s="20">
        <f>+N272*O272*'1. Standard_Cost'!$E$13</f>
        <v>0</v>
      </c>
      <c r="V272" s="19"/>
      <c r="W272" s="19"/>
      <c r="X272" s="19"/>
      <c r="Y272" s="20">
        <f>+V272*((X272*'1. Standard_Cost'!$B$17)+(W272*X272*'1. Standard_Cost'!$C$17))</f>
        <v>0</v>
      </c>
      <c r="Z272" s="19"/>
      <c r="AA272" s="19"/>
      <c r="AB272" s="20">
        <f>+Z272*'1. Standard_Cost'!$B$21+AA272*'1. Standard_Cost'!$C$21</f>
        <v>0</v>
      </c>
      <c r="AC272" s="21"/>
      <c r="AD272" s="22"/>
      <c r="AE272" s="20">
        <f>SUM(AD272,AC272,AB272,Y272,U272,T272,S272,R272)*'1. Standard_Cost'!B328</f>
        <v>0</v>
      </c>
      <c r="AF272" s="20">
        <f>SUM(AD272,AE272)</f>
        <v>0</v>
      </c>
      <c r="AG272" s="19"/>
      <c r="AH272" s="19"/>
      <c r="AI272" s="19"/>
      <c r="AJ272" s="23"/>
      <c r="AK272" s="23"/>
      <c r="AL272" s="23"/>
      <c r="AM272" s="20" t="e">
        <f>AG272*'1. Standard_Cost'!B324+'Incremental_Cost Year 1'!#REF!*'1. Standard_Cost'!C324+'Incremental_Cost Year 1'!#REF!*'1. Standard_Cost'!D324+'Incremental_Cost Year 1'!#REF!+'Incremental_Cost Year 1'!#REF!+AK272</f>
        <v>#REF!</v>
      </c>
      <c r="AN272" s="20" t="e">
        <f>AM272*'1. Standard_Cost'!C328</f>
        <v>#REF!</v>
      </c>
      <c r="AO272" s="23"/>
      <c r="AQ272" s="20">
        <f t="shared" ref="AQ272:AQ275" si="496">L272+M272</f>
        <v>0</v>
      </c>
      <c r="AR272" s="20">
        <f t="shared" ref="AR272:AR275" si="497">AF272</f>
        <v>0</v>
      </c>
      <c r="AS272" s="20" t="e">
        <f t="shared" ref="AS272:AS275" si="498">AM272+AN272</f>
        <v>#REF!</v>
      </c>
      <c r="AT272" s="20" t="e">
        <f>SUM(AQ272,AR272,AS272)</f>
        <v>#REF!</v>
      </c>
      <c r="AU272" s="24"/>
      <c r="AV272" s="24"/>
      <c r="AW272" s="24"/>
      <c r="AX272" s="24"/>
      <c r="AY272" s="24"/>
      <c r="AZ272" s="24"/>
      <c r="BA272" s="25" t="e">
        <f t="shared" ref="BA272:BA275" si="499">SUM(AU272:AZ272)-AT272</f>
        <v>#REF!</v>
      </c>
    </row>
    <row r="273" spans="2:53" outlineLevel="2">
      <c r="B273" s="41"/>
      <c r="C273" s="41"/>
      <c r="D273" s="84"/>
      <c r="E273" s="84"/>
      <c r="F273" s="84"/>
      <c r="G273" s="83"/>
      <c r="H273" s="15" t="s">
        <v>50</v>
      </c>
      <c r="I273" s="16"/>
      <c r="J273" s="17"/>
      <c r="K273" s="17"/>
      <c r="L273" s="18" t="str">
        <f>IF(I273&lt;&gt;0,((VLOOKUP(I273,'1. Standard_Cost'!$B$4:$D$9,2)+VLOOKUP(I273,'1. Standard_Cost'!$B$4:$D$9,3))*J273*K273),"0")</f>
        <v>0</v>
      </c>
      <c r="M273" s="18">
        <f t="shared" si="495"/>
        <v>0</v>
      </c>
      <c r="N273" s="19"/>
      <c r="O273" s="19"/>
      <c r="P273" s="19"/>
      <c r="Q273" s="19"/>
      <c r="R273" s="20">
        <f>+N273*P273*'1. Standard_Cost'!$B$13</f>
        <v>0</v>
      </c>
      <c r="S273" s="20">
        <f>+N273*O273*P273*'1. Standard_Cost'!$C$13</f>
        <v>0</v>
      </c>
      <c r="T273" s="20">
        <f>+N273*P273*Q273*'1. Standard_Cost'!$D$13</f>
        <v>0</v>
      </c>
      <c r="U273" s="20">
        <f>+N273*O273*'1. Standard_Cost'!$E$13</f>
        <v>0</v>
      </c>
      <c r="V273" s="19"/>
      <c r="W273" s="19"/>
      <c r="X273" s="19"/>
      <c r="Y273" s="20">
        <f>+V273*((X273*'1. Standard_Cost'!$B$17)+(W273*X273*'1. Standard_Cost'!$C$17))</f>
        <v>0</v>
      </c>
      <c r="Z273" s="19"/>
      <c r="AA273" s="19"/>
      <c r="AB273" s="20">
        <f>+Z273*'1. Standard_Cost'!$B$21+AA273*'1. Standard_Cost'!$C$21</f>
        <v>0</v>
      </c>
      <c r="AC273" s="21"/>
      <c r="AD273" s="22"/>
      <c r="AE273" s="20">
        <f>SUM(AD273,AC273,AB273,Y273,U273,T273,S273,R273)*'1. Standard_Cost'!B328</f>
        <v>0</v>
      </c>
      <c r="AF273" s="20">
        <f t="shared" ref="AF273:AF275" si="500">SUM(AD273,AE273)</f>
        <v>0</v>
      </c>
      <c r="AG273" s="19"/>
      <c r="AH273" s="19"/>
      <c r="AI273" s="19"/>
      <c r="AJ273" s="23"/>
      <c r="AK273" s="23"/>
      <c r="AL273" s="23"/>
      <c r="AM273" s="20" t="e">
        <f>AG273*'1. Standard_Cost'!B324+'Incremental_Cost Year 1'!#REF!*'1. Standard_Cost'!C324+'Incremental_Cost Year 1'!#REF!*'1. Standard_Cost'!D324+'Incremental_Cost Year 1'!#REF!+'Incremental_Cost Year 1'!#REF!+AK273</f>
        <v>#REF!</v>
      </c>
      <c r="AN273" s="20" t="e">
        <f>AM273*'1. Standard_Cost'!C328</f>
        <v>#REF!</v>
      </c>
      <c r="AO273" s="23"/>
      <c r="AQ273" s="20">
        <f t="shared" si="496"/>
        <v>0</v>
      </c>
      <c r="AR273" s="20">
        <f t="shared" si="497"/>
        <v>0</v>
      </c>
      <c r="AS273" s="20" t="e">
        <f t="shared" si="498"/>
        <v>#REF!</v>
      </c>
      <c r="AT273" s="20" t="e">
        <f t="shared" ref="AT273:AT275" si="501">SUM(AQ273,AR273,AS273)</f>
        <v>#REF!</v>
      </c>
      <c r="AU273" s="24"/>
      <c r="AV273" s="24">
        <v>0</v>
      </c>
      <c r="AW273" s="24"/>
      <c r="AX273" s="24"/>
      <c r="AY273" s="24"/>
      <c r="AZ273" s="24"/>
      <c r="BA273" s="25" t="e">
        <f t="shared" si="499"/>
        <v>#REF!</v>
      </c>
    </row>
    <row r="274" spans="2:53" outlineLevel="2">
      <c r="B274" s="41"/>
      <c r="C274" s="41"/>
      <c r="D274" s="84"/>
      <c r="E274" s="84"/>
      <c r="F274" s="84"/>
      <c r="G274" s="83"/>
      <c r="H274" s="15" t="s">
        <v>51</v>
      </c>
      <c r="I274" s="16"/>
      <c r="J274" s="17"/>
      <c r="K274" s="17"/>
      <c r="L274" s="18" t="str">
        <f>IF(I274&lt;&gt;0,((VLOOKUP(I274,'1. Standard_Cost'!$B$4:$D$9,2)+VLOOKUP(I274,'1. Standard_Cost'!$B$4:$D$9,3))*J274*K274),"0")</f>
        <v>0</v>
      </c>
      <c r="M274" s="18">
        <f t="shared" si="495"/>
        <v>0</v>
      </c>
      <c r="N274" s="19"/>
      <c r="O274" s="19"/>
      <c r="P274" s="19"/>
      <c r="Q274" s="19"/>
      <c r="R274" s="20">
        <f>+N274*P274*'1. Standard_Cost'!$B$13</f>
        <v>0</v>
      </c>
      <c r="S274" s="20">
        <f>+N274*O274*P274*'1. Standard_Cost'!$C$13</f>
        <v>0</v>
      </c>
      <c r="T274" s="20">
        <f>+N274*P274*Q274*'1. Standard_Cost'!$D$13</f>
        <v>0</v>
      </c>
      <c r="U274" s="20">
        <f>+N274*O274*'1. Standard_Cost'!$E$13</f>
        <v>0</v>
      </c>
      <c r="V274" s="19"/>
      <c r="W274" s="19"/>
      <c r="X274" s="19"/>
      <c r="Y274" s="20">
        <f>+V274*((X274*'1. Standard_Cost'!$B$17)+(W274*X274*'1. Standard_Cost'!$C$17))</f>
        <v>0</v>
      </c>
      <c r="Z274" s="19"/>
      <c r="AA274" s="19"/>
      <c r="AB274" s="20">
        <f>+Z274*'1. Standard_Cost'!$B$21+AA274*'1. Standard_Cost'!$C$21</f>
        <v>0</v>
      </c>
      <c r="AC274" s="21"/>
      <c r="AD274" s="22"/>
      <c r="AE274" s="20">
        <f>SUM(AD274,AC274,AB274,Y274,U274,T274,S274,R274)*'1. Standard_Cost'!B328</f>
        <v>0</v>
      </c>
      <c r="AF274" s="20">
        <f t="shared" si="500"/>
        <v>0</v>
      </c>
      <c r="AG274" s="19"/>
      <c r="AH274" s="19"/>
      <c r="AI274" s="19"/>
      <c r="AJ274" s="23"/>
      <c r="AK274" s="23"/>
      <c r="AL274" s="23"/>
      <c r="AM274" s="20" t="e">
        <f>AG274*'1. Standard_Cost'!B324+'Incremental_Cost Year 1'!#REF!*'1. Standard_Cost'!C324+'Incremental_Cost Year 1'!#REF!*'1. Standard_Cost'!D324+'Incremental_Cost Year 1'!#REF!+'Incremental_Cost Year 1'!#REF!+AK274</f>
        <v>#REF!</v>
      </c>
      <c r="AN274" s="20" t="e">
        <f>AM274*'1. Standard_Cost'!C328</f>
        <v>#REF!</v>
      </c>
      <c r="AO274" s="23"/>
      <c r="AQ274" s="20">
        <f t="shared" si="496"/>
        <v>0</v>
      </c>
      <c r="AR274" s="20">
        <f t="shared" si="497"/>
        <v>0</v>
      </c>
      <c r="AS274" s="20" t="e">
        <f t="shared" si="498"/>
        <v>#REF!</v>
      </c>
      <c r="AT274" s="20" t="e">
        <f t="shared" si="501"/>
        <v>#REF!</v>
      </c>
      <c r="AU274" s="24"/>
      <c r="AV274" s="24"/>
      <c r="AW274" s="24"/>
      <c r="AX274" s="24"/>
      <c r="AY274" s="24"/>
      <c r="AZ274" s="24"/>
      <c r="BA274" s="25" t="e">
        <f t="shared" si="499"/>
        <v>#REF!</v>
      </c>
    </row>
    <row r="275" spans="2:53" outlineLevel="2">
      <c r="B275" s="41"/>
      <c r="C275" s="41"/>
      <c r="D275" s="84"/>
      <c r="E275" s="84"/>
      <c r="F275" s="84"/>
      <c r="G275" s="83"/>
      <c r="H275" s="26" t="s">
        <v>180</v>
      </c>
      <c r="I275" s="16"/>
      <c r="J275" s="17"/>
      <c r="K275" s="17"/>
      <c r="L275" s="18" t="str">
        <f>IF(I275&lt;&gt;0,((VLOOKUP(I275,'1. Standard_Cost'!$B$4:$D$9,2)+VLOOKUP(I275,'1. Standard_Cost'!$B$4:$D$9,3))*J275*K275),"0")</f>
        <v>0</v>
      </c>
      <c r="M275" s="18">
        <f t="shared" si="495"/>
        <v>0</v>
      </c>
      <c r="N275" s="19"/>
      <c r="O275" s="19"/>
      <c r="P275" s="19"/>
      <c r="Q275" s="19"/>
      <c r="R275" s="20">
        <f>+N275*P275*'1. Standard_Cost'!$B$13</f>
        <v>0</v>
      </c>
      <c r="S275" s="20">
        <f>+N275*O275*P275*'1. Standard_Cost'!$C$13</f>
        <v>0</v>
      </c>
      <c r="T275" s="20">
        <f>+N275*P275*Q275*'1. Standard_Cost'!$D$13</f>
        <v>0</v>
      </c>
      <c r="U275" s="20">
        <f>+N275*O275*'1. Standard_Cost'!$E$13</f>
        <v>0</v>
      </c>
      <c r="V275" s="19"/>
      <c r="W275" s="19"/>
      <c r="X275" s="19"/>
      <c r="Y275" s="20">
        <f>+V275*((X275*'1. Standard_Cost'!$B$17)+(W275*X275*'1. Standard_Cost'!$C$17))</f>
        <v>0</v>
      </c>
      <c r="Z275" s="19"/>
      <c r="AA275" s="19"/>
      <c r="AB275" s="20">
        <f>+Z275*'1. Standard_Cost'!$B$21+AA275*'1. Standard_Cost'!$C$21</f>
        <v>0</v>
      </c>
      <c r="AC275" s="21"/>
      <c r="AD275" s="22"/>
      <c r="AE275" s="20">
        <f>SUM(AD275,AC275,AB275,Y275,U275,T275,S275,R275)*'1. Standard_Cost'!B328</f>
        <v>0</v>
      </c>
      <c r="AF275" s="20">
        <f t="shared" si="500"/>
        <v>0</v>
      </c>
      <c r="AG275" s="19"/>
      <c r="AH275" s="19"/>
      <c r="AI275" s="19"/>
      <c r="AJ275" s="23"/>
      <c r="AK275" s="23"/>
      <c r="AL275" s="23"/>
      <c r="AM275" s="20" t="e">
        <f>AG275*'1. Standard_Cost'!B324+'Incremental_Cost Year 1'!#REF!*'1. Standard_Cost'!C324+'Incremental_Cost Year 1'!#REF!*'1. Standard_Cost'!D324+'Incremental_Cost Year 1'!#REF!+'Incremental_Cost Year 1'!#REF!+AK275</f>
        <v>#REF!</v>
      </c>
      <c r="AN275" s="20" t="e">
        <f>AM275*'1. Standard_Cost'!C328</f>
        <v>#REF!</v>
      </c>
      <c r="AO275" s="23"/>
      <c r="AQ275" s="20">
        <f t="shared" si="496"/>
        <v>0</v>
      </c>
      <c r="AR275" s="20">
        <f t="shared" si="497"/>
        <v>0</v>
      </c>
      <c r="AS275" s="20" t="e">
        <f t="shared" si="498"/>
        <v>#REF!</v>
      </c>
      <c r="AT275" s="20" t="e">
        <f t="shared" si="501"/>
        <v>#REF!</v>
      </c>
      <c r="AU275" s="24"/>
      <c r="AV275" s="24"/>
      <c r="AW275" s="24"/>
      <c r="AX275" s="24"/>
      <c r="AY275" s="24"/>
      <c r="AZ275" s="24"/>
      <c r="BA275" s="25" t="e">
        <f t="shared" si="499"/>
        <v>#REF!</v>
      </c>
    </row>
    <row r="276" spans="2:53" ht="41.4" outlineLevel="1">
      <c r="B276" s="41"/>
      <c r="C276" s="41"/>
      <c r="D276" s="86" t="s">
        <v>48</v>
      </c>
      <c r="E276" s="86" t="s">
        <v>311</v>
      </c>
      <c r="F276" s="88" t="s">
        <v>153</v>
      </c>
      <c r="G276" s="89" t="s">
        <v>154</v>
      </c>
      <c r="H276" s="27" t="s">
        <v>314</v>
      </c>
      <c r="I276" s="28"/>
      <c r="J276" s="28"/>
      <c r="K276" s="28"/>
      <c r="L276" s="29">
        <f>SUM(L272:L275)</f>
        <v>0</v>
      </c>
      <c r="M276" s="29">
        <f>SUM(M272:M275)</f>
        <v>0</v>
      </c>
      <c r="N276" s="28"/>
      <c r="O276" s="28"/>
      <c r="P276" s="28"/>
      <c r="Q276" s="28"/>
      <c r="R276" s="30">
        <f>SUM(R272:R275)</f>
        <v>0</v>
      </c>
      <c r="S276" s="30">
        <f>SUM(S272:S275)</f>
        <v>0</v>
      </c>
      <c r="T276" s="30">
        <f>SUM(T272:T275)</f>
        <v>0</v>
      </c>
      <c r="U276" s="30">
        <f>SUM(U272:U275)</f>
        <v>0</v>
      </c>
      <c r="V276" s="28"/>
      <c r="W276" s="28"/>
      <c r="X276" s="28"/>
      <c r="Y276" s="29">
        <f>SUM(Y272:Y275)</f>
        <v>0</v>
      </c>
      <c r="Z276" s="28"/>
      <c r="AA276" s="28"/>
      <c r="AB276" s="29">
        <f t="shared" ref="AB276:AF276" si="502">SUM(AB272:AB275)</f>
        <v>0</v>
      </c>
      <c r="AC276" s="29">
        <f t="shared" si="502"/>
        <v>0</v>
      </c>
      <c r="AD276" s="29">
        <f t="shared" si="502"/>
        <v>0</v>
      </c>
      <c r="AE276" s="29">
        <f t="shared" si="502"/>
        <v>0</v>
      </c>
      <c r="AF276" s="29">
        <f t="shared" si="502"/>
        <v>0</v>
      </c>
      <c r="AG276" s="28"/>
      <c r="AH276" s="28"/>
      <c r="AI276" s="28"/>
      <c r="AJ276" s="30">
        <f>SUM(AJ272:AJ275)</f>
        <v>0</v>
      </c>
      <c r="AK276" s="30">
        <f>SUM(AK272:AK275)</f>
        <v>0</v>
      </c>
      <c r="AL276" s="30">
        <f>SUM(AL272:AL275)</f>
        <v>0</v>
      </c>
      <c r="AM276" s="29" t="e">
        <f>SUM(AM272:AM275)</f>
        <v>#REF!</v>
      </c>
      <c r="AN276" s="29" t="e">
        <f>SUM(AN272:AN275)</f>
        <v>#REF!</v>
      </c>
      <c r="AO276" s="31"/>
      <c r="AP276" s="32"/>
      <c r="AQ276" s="78">
        <f t="shared" ref="AQ276:BA276" si="503">SUM(AQ272:AQ275)</f>
        <v>0</v>
      </c>
      <c r="AR276" s="78">
        <f t="shared" si="503"/>
        <v>0</v>
      </c>
      <c r="AS276" s="78" t="e">
        <f t="shared" si="503"/>
        <v>#REF!</v>
      </c>
      <c r="AT276" s="78" t="e">
        <f t="shared" si="503"/>
        <v>#REF!</v>
      </c>
      <c r="AU276" s="78">
        <f t="shared" si="503"/>
        <v>0</v>
      </c>
      <c r="AV276" s="78">
        <f t="shared" si="503"/>
        <v>0</v>
      </c>
      <c r="AW276" s="78">
        <f t="shared" si="503"/>
        <v>0</v>
      </c>
      <c r="AX276" s="78">
        <f t="shared" si="503"/>
        <v>0</v>
      </c>
      <c r="AY276" s="78">
        <f t="shared" si="503"/>
        <v>0</v>
      </c>
      <c r="AZ276" s="78">
        <f t="shared" si="503"/>
        <v>0</v>
      </c>
      <c r="BA276" s="78" t="e">
        <f t="shared" si="503"/>
        <v>#REF!</v>
      </c>
    </row>
    <row r="277" spans="2:53" outlineLevel="2">
      <c r="B277" s="41"/>
      <c r="C277" s="41"/>
      <c r="D277" s="85"/>
      <c r="E277" s="85"/>
      <c r="F277" s="87"/>
      <c r="G277" s="82"/>
      <c r="H277" s="15" t="s">
        <v>49</v>
      </c>
      <c r="I277" s="16"/>
      <c r="J277" s="17"/>
      <c r="K277" s="17"/>
      <c r="L277" s="18" t="str">
        <f>IF(I277&lt;&gt;0,((VLOOKUP(I277,'1. Standard_Cost'!$B$4:$D$9,2)+VLOOKUP(I277,'1. Standard_Cost'!$B$4:$D$9,3))*J277*K277),"0")</f>
        <v>0</v>
      </c>
      <c r="M277" s="18">
        <f t="shared" ref="M277:M280" si="504">L277*0.167</f>
        <v>0</v>
      </c>
      <c r="N277" s="19"/>
      <c r="O277" s="19"/>
      <c r="P277" s="19"/>
      <c r="Q277" s="19"/>
      <c r="R277" s="20">
        <f>+N277*P277*'1. Standard_Cost'!$B$13</f>
        <v>0</v>
      </c>
      <c r="S277" s="20">
        <f>+N277*O277*P277*'1. Standard_Cost'!$C$13</f>
        <v>0</v>
      </c>
      <c r="T277" s="20">
        <f>+N277*P277*Q277*'1. Standard_Cost'!$D$13</f>
        <v>0</v>
      </c>
      <c r="U277" s="20">
        <f>+N277*O277*'1. Standard_Cost'!$E$13</f>
        <v>0</v>
      </c>
      <c r="V277" s="19"/>
      <c r="W277" s="19"/>
      <c r="X277" s="19"/>
      <c r="Y277" s="20">
        <f>+V277*((X277*'1. Standard_Cost'!$B$17)+(W277*X277*'1. Standard_Cost'!$C$17))</f>
        <v>0</v>
      </c>
      <c r="Z277" s="19"/>
      <c r="AA277" s="19"/>
      <c r="AB277" s="20">
        <f>+Z277*'1. Standard_Cost'!$B$21+AA277*'1. Standard_Cost'!$C$21</f>
        <v>0</v>
      </c>
      <c r="AC277" s="21"/>
      <c r="AD277" s="22"/>
      <c r="AE277" s="20">
        <f>SUM(AD277,AC277,AB277,Y277,U277,T277,S277,R277)*'1. Standard_Cost'!B333</f>
        <v>0</v>
      </c>
      <c r="AF277" s="20">
        <f>SUM(AD277,AE277)</f>
        <v>0</v>
      </c>
      <c r="AG277" s="19"/>
      <c r="AH277" s="19"/>
      <c r="AI277" s="19"/>
      <c r="AJ277" s="23"/>
      <c r="AK277" s="23"/>
      <c r="AL277" s="23"/>
      <c r="AM277" s="20" t="e">
        <f>AG277*'1. Standard_Cost'!B329+'Incremental_Cost Year 1'!#REF!*'1. Standard_Cost'!C329+'Incremental_Cost Year 1'!#REF!*'1. Standard_Cost'!D329+'Incremental_Cost Year 1'!#REF!+'Incremental_Cost Year 1'!#REF!+AK277</f>
        <v>#REF!</v>
      </c>
      <c r="AN277" s="20" t="e">
        <f>AM277*'1. Standard_Cost'!C333</f>
        <v>#REF!</v>
      </c>
      <c r="AO277" s="23"/>
      <c r="AQ277" s="20">
        <f t="shared" ref="AQ277:AQ280" si="505">L277+M277</f>
        <v>0</v>
      </c>
      <c r="AR277" s="20">
        <f t="shared" ref="AR277:AR280" si="506">AF277</f>
        <v>0</v>
      </c>
      <c r="AS277" s="20" t="e">
        <f t="shared" ref="AS277:AS280" si="507">AM277+AN277</f>
        <v>#REF!</v>
      </c>
      <c r="AT277" s="20" t="e">
        <f>SUM(AQ277,AR277,AS277)</f>
        <v>#REF!</v>
      </c>
      <c r="AU277" s="24"/>
      <c r="AV277" s="24"/>
      <c r="AW277" s="24"/>
      <c r="AX277" s="24"/>
      <c r="AY277" s="24"/>
      <c r="AZ277" s="24"/>
      <c r="BA277" s="25" t="e">
        <f t="shared" ref="BA277:BA280" si="508">SUM(AU277:AZ277)-AT277</f>
        <v>#REF!</v>
      </c>
    </row>
    <row r="278" spans="2:53" outlineLevel="2">
      <c r="B278" s="41"/>
      <c r="C278" s="41"/>
      <c r="D278" s="84"/>
      <c r="E278" s="84"/>
      <c r="F278" s="84"/>
      <c r="G278" s="83"/>
      <c r="H278" s="15" t="s">
        <v>50</v>
      </c>
      <c r="I278" s="16"/>
      <c r="J278" s="17"/>
      <c r="K278" s="17"/>
      <c r="L278" s="18" t="str">
        <f>IF(I278&lt;&gt;0,((VLOOKUP(I278,'1. Standard_Cost'!$B$4:$D$9,2)+VLOOKUP(I278,'1. Standard_Cost'!$B$4:$D$9,3))*J278*K278),"0")</f>
        <v>0</v>
      </c>
      <c r="M278" s="18">
        <f t="shared" si="504"/>
        <v>0</v>
      </c>
      <c r="N278" s="19"/>
      <c r="O278" s="19"/>
      <c r="P278" s="19"/>
      <c r="Q278" s="19"/>
      <c r="R278" s="20">
        <f>+N278*P278*'1. Standard_Cost'!$B$13</f>
        <v>0</v>
      </c>
      <c r="S278" s="20">
        <f>+N278*O278*P278*'1. Standard_Cost'!$C$13</f>
        <v>0</v>
      </c>
      <c r="T278" s="20">
        <f>+N278*P278*Q278*'1. Standard_Cost'!$D$13</f>
        <v>0</v>
      </c>
      <c r="U278" s="20">
        <f>+N278*O278*'1. Standard_Cost'!$E$13</f>
        <v>0</v>
      </c>
      <c r="V278" s="19"/>
      <c r="W278" s="19"/>
      <c r="X278" s="19"/>
      <c r="Y278" s="20">
        <f>+V278*((X278*'1. Standard_Cost'!$B$17)+(W278*X278*'1. Standard_Cost'!$C$17))</f>
        <v>0</v>
      </c>
      <c r="Z278" s="19"/>
      <c r="AA278" s="19"/>
      <c r="AB278" s="20">
        <f>+Z278*'1. Standard_Cost'!$B$21+AA278*'1. Standard_Cost'!$C$21</f>
        <v>0</v>
      </c>
      <c r="AC278" s="21"/>
      <c r="AD278" s="22"/>
      <c r="AE278" s="20">
        <f>SUM(AD278,AC278,AB278,Y278,U278,T278,S278,R278)*'1. Standard_Cost'!B333</f>
        <v>0</v>
      </c>
      <c r="AF278" s="20">
        <f t="shared" ref="AF278:AF280" si="509">SUM(AD278,AE278)</f>
        <v>0</v>
      </c>
      <c r="AG278" s="19"/>
      <c r="AH278" s="19"/>
      <c r="AI278" s="19"/>
      <c r="AJ278" s="23"/>
      <c r="AK278" s="23"/>
      <c r="AL278" s="23"/>
      <c r="AM278" s="20" t="e">
        <f>AG278*'1. Standard_Cost'!B329+'Incremental_Cost Year 1'!#REF!*'1. Standard_Cost'!C329+'Incremental_Cost Year 1'!#REF!*'1. Standard_Cost'!D329+'Incremental_Cost Year 1'!#REF!+'Incremental_Cost Year 1'!#REF!+AK278</f>
        <v>#REF!</v>
      </c>
      <c r="AN278" s="20" t="e">
        <f>AM278*'1. Standard_Cost'!C333</f>
        <v>#REF!</v>
      </c>
      <c r="AO278" s="23"/>
      <c r="AQ278" s="20">
        <f t="shared" si="505"/>
        <v>0</v>
      </c>
      <c r="AR278" s="20">
        <f t="shared" si="506"/>
        <v>0</v>
      </c>
      <c r="AS278" s="20" t="e">
        <f t="shared" si="507"/>
        <v>#REF!</v>
      </c>
      <c r="AT278" s="20" t="e">
        <f t="shared" ref="AT278:AT280" si="510">SUM(AQ278,AR278,AS278)</f>
        <v>#REF!</v>
      </c>
      <c r="AU278" s="24"/>
      <c r="AV278" s="24">
        <v>0</v>
      </c>
      <c r="AW278" s="24"/>
      <c r="AX278" s="24"/>
      <c r="AY278" s="24"/>
      <c r="AZ278" s="24"/>
      <c r="BA278" s="25" t="e">
        <f t="shared" si="508"/>
        <v>#REF!</v>
      </c>
    </row>
    <row r="279" spans="2:53" outlineLevel="2">
      <c r="B279" s="41"/>
      <c r="C279" s="41"/>
      <c r="D279" s="84"/>
      <c r="E279" s="84"/>
      <c r="F279" s="84"/>
      <c r="G279" s="83"/>
      <c r="H279" s="15" t="s">
        <v>51</v>
      </c>
      <c r="I279" s="16"/>
      <c r="J279" s="17"/>
      <c r="K279" s="17"/>
      <c r="L279" s="18" t="str">
        <f>IF(I279&lt;&gt;0,((VLOOKUP(I279,'1. Standard_Cost'!$B$4:$D$9,2)+VLOOKUP(I279,'1. Standard_Cost'!$B$4:$D$9,3))*J279*K279),"0")</f>
        <v>0</v>
      </c>
      <c r="M279" s="18">
        <f t="shared" si="504"/>
        <v>0</v>
      </c>
      <c r="N279" s="19"/>
      <c r="O279" s="19"/>
      <c r="P279" s="19"/>
      <c r="Q279" s="19"/>
      <c r="R279" s="20">
        <f>+N279*P279*'1. Standard_Cost'!$B$13</f>
        <v>0</v>
      </c>
      <c r="S279" s="20">
        <f>+N279*O279*P279*'1. Standard_Cost'!$C$13</f>
        <v>0</v>
      </c>
      <c r="T279" s="20">
        <f>+N279*P279*Q279*'1. Standard_Cost'!$D$13</f>
        <v>0</v>
      </c>
      <c r="U279" s="20">
        <f>+N279*O279*'1. Standard_Cost'!$E$13</f>
        <v>0</v>
      </c>
      <c r="V279" s="19"/>
      <c r="W279" s="19"/>
      <c r="X279" s="19"/>
      <c r="Y279" s="20">
        <f>+V279*((X279*'1. Standard_Cost'!$B$17)+(W279*X279*'1. Standard_Cost'!$C$17))</f>
        <v>0</v>
      </c>
      <c r="Z279" s="19"/>
      <c r="AA279" s="19"/>
      <c r="AB279" s="20">
        <f>+Z279*'1. Standard_Cost'!$B$21+AA279*'1. Standard_Cost'!$C$21</f>
        <v>0</v>
      </c>
      <c r="AC279" s="21"/>
      <c r="AD279" s="22"/>
      <c r="AE279" s="20">
        <f>SUM(AD279,AC279,AB279,Y279,U279,T279,S279,R279)*'1. Standard_Cost'!B333</f>
        <v>0</v>
      </c>
      <c r="AF279" s="20">
        <f t="shared" si="509"/>
        <v>0</v>
      </c>
      <c r="AG279" s="19"/>
      <c r="AH279" s="19"/>
      <c r="AI279" s="19"/>
      <c r="AJ279" s="23"/>
      <c r="AK279" s="23"/>
      <c r="AL279" s="23"/>
      <c r="AM279" s="20" t="e">
        <f>AG279*'1. Standard_Cost'!B329+'Incremental_Cost Year 1'!#REF!*'1. Standard_Cost'!C329+'Incremental_Cost Year 1'!#REF!*'1. Standard_Cost'!D329+'Incremental_Cost Year 1'!#REF!+'Incremental_Cost Year 1'!#REF!+AK279</f>
        <v>#REF!</v>
      </c>
      <c r="AN279" s="20" t="e">
        <f>AM279*'1. Standard_Cost'!C333</f>
        <v>#REF!</v>
      </c>
      <c r="AO279" s="23"/>
      <c r="AQ279" s="20">
        <f t="shared" si="505"/>
        <v>0</v>
      </c>
      <c r="AR279" s="20">
        <f t="shared" si="506"/>
        <v>0</v>
      </c>
      <c r="AS279" s="20" t="e">
        <f t="shared" si="507"/>
        <v>#REF!</v>
      </c>
      <c r="AT279" s="20" t="e">
        <f t="shared" si="510"/>
        <v>#REF!</v>
      </c>
      <c r="AU279" s="24"/>
      <c r="AV279" s="24"/>
      <c r="AW279" s="24"/>
      <c r="AX279" s="24"/>
      <c r="AY279" s="24"/>
      <c r="AZ279" s="24"/>
      <c r="BA279" s="25" t="e">
        <f t="shared" si="508"/>
        <v>#REF!</v>
      </c>
    </row>
    <row r="280" spans="2:53" outlineLevel="2">
      <c r="B280" s="41"/>
      <c r="C280" s="41"/>
      <c r="D280" s="84"/>
      <c r="E280" s="84"/>
      <c r="F280" s="84"/>
      <c r="G280" s="83"/>
      <c r="H280" s="26" t="s">
        <v>180</v>
      </c>
      <c r="I280" s="16"/>
      <c r="J280" s="17"/>
      <c r="K280" s="17"/>
      <c r="L280" s="18" t="str">
        <f>IF(I280&lt;&gt;0,((VLOOKUP(I280,'1. Standard_Cost'!$B$4:$D$9,2)+VLOOKUP(I280,'1. Standard_Cost'!$B$4:$D$9,3))*J280*K280),"0")</f>
        <v>0</v>
      </c>
      <c r="M280" s="18">
        <f t="shared" si="504"/>
        <v>0</v>
      </c>
      <c r="N280" s="19"/>
      <c r="O280" s="19"/>
      <c r="P280" s="19"/>
      <c r="Q280" s="19"/>
      <c r="R280" s="20">
        <f>+N280*P280*'1. Standard_Cost'!$B$13</f>
        <v>0</v>
      </c>
      <c r="S280" s="20">
        <f>+N280*O280*P280*'1. Standard_Cost'!$C$13</f>
        <v>0</v>
      </c>
      <c r="T280" s="20">
        <f>+N280*P280*Q280*'1. Standard_Cost'!$D$13</f>
        <v>0</v>
      </c>
      <c r="U280" s="20">
        <f>+N280*O280*'1. Standard_Cost'!$E$13</f>
        <v>0</v>
      </c>
      <c r="V280" s="19"/>
      <c r="W280" s="19"/>
      <c r="X280" s="19"/>
      <c r="Y280" s="20">
        <f>+V280*((X280*'1. Standard_Cost'!$B$17)+(W280*X280*'1. Standard_Cost'!$C$17))</f>
        <v>0</v>
      </c>
      <c r="Z280" s="19"/>
      <c r="AA280" s="19"/>
      <c r="AB280" s="20">
        <f>+Z280*'1. Standard_Cost'!$B$21+AA280*'1. Standard_Cost'!$C$21</f>
        <v>0</v>
      </c>
      <c r="AC280" s="21"/>
      <c r="AD280" s="22"/>
      <c r="AE280" s="20">
        <f>SUM(AD280,AC280,AB280,Y280,U280,T280,S280,R280)*'1. Standard_Cost'!B333</f>
        <v>0</v>
      </c>
      <c r="AF280" s="20">
        <f t="shared" si="509"/>
        <v>0</v>
      </c>
      <c r="AG280" s="19"/>
      <c r="AH280" s="19"/>
      <c r="AI280" s="19"/>
      <c r="AJ280" s="23"/>
      <c r="AK280" s="23"/>
      <c r="AL280" s="23"/>
      <c r="AM280" s="20" t="e">
        <f>AG280*'1. Standard_Cost'!B329+'Incremental_Cost Year 1'!#REF!*'1. Standard_Cost'!C329+'Incremental_Cost Year 1'!#REF!*'1. Standard_Cost'!D329+'Incremental_Cost Year 1'!#REF!+'Incremental_Cost Year 1'!#REF!+AK280</f>
        <v>#REF!</v>
      </c>
      <c r="AN280" s="20" t="e">
        <f>AM280*'1. Standard_Cost'!C333</f>
        <v>#REF!</v>
      </c>
      <c r="AO280" s="23"/>
      <c r="AQ280" s="20">
        <f t="shared" si="505"/>
        <v>0</v>
      </c>
      <c r="AR280" s="20">
        <f t="shared" si="506"/>
        <v>0</v>
      </c>
      <c r="AS280" s="20" t="e">
        <f t="shared" si="507"/>
        <v>#REF!</v>
      </c>
      <c r="AT280" s="20" t="e">
        <f t="shared" si="510"/>
        <v>#REF!</v>
      </c>
      <c r="AU280" s="24"/>
      <c r="AV280" s="24"/>
      <c r="AW280" s="24"/>
      <c r="AX280" s="24"/>
      <c r="AY280" s="24"/>
      <c r="AZ280" s="24"/>
      <c r="BA280" s="25" t="e">
        <f t="shared" si="508"/>
        <v>#REF!</v>
      </c>
    </row>
    <row r="281" spans="2:53" ht="41.4" outlineLevel="1">
      <c r="B281" s="41"/>
      <c r="C281" s="41"/>
      <c r="D281" s="86" t="s">
        <v>48</v>
      </c>
      <c r="E281" s="86" t="s">
        <v>312</v>
      </c>
      <c r="F281" s="88" t="s">
        <v>153</v>
      </c>
      <c r="G281" s="89" t="s">
        <v>154</v>
      </c>
      <c r="H281" s="27" t="s">
        <v>313</v>
      </c>
      <c r="I281" s="28"/>
      <c r="J281" s="28"/>
      <c r="K281" s="28"/>
      <c r="L281" s="29">
        <f>SUM(L277:L280)</f>
        <v>0</v>
      </c>
      <c r="M281" s="29">
        <f>SUM(M277:M280)</f>
        <v>0</v>
      </c>
      <c r="N281" s="28"/>
      <c r="O281" s="28"/>
      <c r="P281" s="28"/>
      <c r="Q281" s="28"/>
      <c r="R281" s="30">
        <f>SUM(R277:R280)</f>
        <v>0</v>
      </c>
      <c r="S281" s="30">
        <f>SUM(S277:S280)</f>
        <v>0</v>
      </c>
      <c r="T281" s="30">
        <f>SUM(T277:T280)</f>
        <v>0</v>
      </c>
      <c r="U281" s="30">
        <f>SUM(U277:U280)</f>
        <v>0</v>
      </c>
      <c r="V281" s="28"/>
      <c r="W281" s="28"/>
      <c r="X281" s="28"/>
      <c r="Y281" s="29">
        <f>SUM(Y277:Y280)</f>
        <v>0</v>
      </c>
      <c r="Z281" s="28"/>
      <c r="AA281" s="28"/>
      <c r="AB281" s="29">
        <f t="shared" ref="AB281:AF281" si="511">SUM(AB277:AB280)</f>
        <v>0</v>
      </c>
      <c r="AC281" s="29">
        <f t="shared" si="511"/>
        <v>0</v>
      </c>
      <c r="AD281" s="29">
        <f t="shared" si="511"/>
        <v>0</v>
      </c>
      <c r="AE281" s="29">
        <f t="shared" si="511"/>
        <v>0</v>
      </c>
      <c r="AF281" s="29">
        <f t="shared" si="511"/>
        <v>0</v>
      </c>
      <c r="AG281" s="28"/>
      <c r="AH281" s="28"/>
      <c r="AI281" s="28"/>
      <c r="AJ281" s="30">
        <f>SUM(AJ277:AJ280)</f>
        <v>0</v>
      </c>
      <c r="AK281" s="30">
        <f>SUM(AK277:AK280)</f>
        <v>0</v>
      </c>
      <c r="AL281" s="30">
        <f>SUM(AL277:AL280)</f>
        <v>0</v>
      </c>
      <c r="AM281" s="29" t="e">
        <f>SUM(AM277:AM280)</f>
        <v>#REF!</v>
      </c>
      <c r="AN281" s="29" t="e">
        <f>SUM(AN277:AN280)</f>
        <v>#REF!</v>
      </c>
      <c r="AO281" s="31"/>
      <c r="AP281" s="32"/>
      <c r="AQ281" s="78">
        <f t="shared" ref="AQ281:BA281" si="512">SUM(AQ277:AQ280)</f>
        <v>0</v>
      </c>
      <c r="AR281" s="78">
        <f t="shared" si="512"/>
        <v>0</v>
      </c>
      <c r="AS281" s="78" t="e">
        <f t="shared" si="512"/>
        <v>#REF!</v>
      </c>
      <c r="AT281" s="78" t="e">
        <f t="shared" si="512"/>
        <v>#REF!</v>
      </c>
      <c r="AU281" s="78">
        <f t="shared" si="512"/>
        <v>0</v>
      </c>
      <c r="AV281" s="78">
        <f t="shared" si="512"/>
        <v>0</v>
      </c>
      <c r="AW281" s="78">
        <f t="shared" si="512"/>
        <v>0</v>
      </c>
      <c r="AX281" s="78">
        <f t="shared" si="512"/>
        <v>0</v>
      </c>
      <c r="AY281" s="78">
        <f t="shared" si="512"/>
        <v>0</v>
      </c>
      <c r="AZ281" s="78">
        <f t="shared" si="512"/>
        <v>0</v>
      </c>
      <c r="BA281" s="78" t="e">
        <f t="shared" si="512"/>
        <v>#REF!</v>
      </c>
    </row>
    <row r="282" spans="2:53" s="39" customFormat="1" ht="12.75" customHeight="1">
      <c r="B282" s="49"/>
      <c r="C282" s="224" t="s">
        <v>316</v>
      </c>
      <c r="D282" s="224"/>
      <c r="E282" s="225"/>
      <c r="F282" s="69"/>
      <c r="G282" s="69"/>
      <c r="H282" s="57" t="s">
        <v>315</v>
      </c>
      <c r="I282" s="58"/>
      <c r="J282" s="58"/>
      <c r="K282" s="58"/>
      <c r="L282" s="59">
        <f>SUM(L287,L292,L297,L302)</f>
        <v>0</v>
      </c>
      <c r="M282" s="59">
        <f>SUM(M287,M292,M297,M302)</f>
        <v>0</v>
      </c>
      <c r="N282" s="58"/>
      <c r="O282" s="58"/>
      <c r="P282" s="58"/>
      <c r="Q282" s="58"/>
      <c r="R282" s="59">
        <f>SUM(R287,R292,R297,R302)</f>
        <v>0</v>
      </c>
      <c r="S282" s="59">
        <f t="shared" ref="S282:U282" si="513">SUM(S287,S292,S297,S302)</f>
        <v>0</v>
      </c>
      <c r="T282" s="59">
        <f t="shared" si="513"/>
        <v>0</v>
      </c>
      <c r="U282" s="59">
        <f t="shared" si="513"/>
        <v>0</v>
      </c>
      <c r="V282" s="58"/>
      <c r="W282" s="58"/>
      <c r="X282" s="58"/>
      <c r="Y282" s="59">
        <f>SUM(Y287,Y292,Y297,Y302)</f>
        <v>0</v>
      </c>
      <c r="Z282" s="58"/>
      <c r="AA282" s="58"/>
      <c r="AB282" s="59">
        <f t="shared" ref="AB282:AF282" si="514">SUM(AB287,AB292,AB297,AB302)</f>
        <v>0</v>
      </c>
      <c r="AC282" s="59">
        <f t="shared" si="514"/>
        <v>0</v>
      </c>
      <c r="AD282" s="59">
        <f t="shared" si="514"/>
        <v>0</v>
      </c>
      <c r="AE282" s="59">
        <f t="shared" si="514"/>
        <v>0</v>
      </c>
      <c r="AF282" s="59">
        <f t="shared" si="514"/>
        <v>0</v>
      </c>
      <c r="AG282" s="58"/>
      <c r="AH282" s="58"/>
      <c r="AI282" s="58"/>
      <c r="AJ282" s="59">
        <f t="shared" ref="AJ282:AN282" si="515">SUM(AJ287,AJ292,AJ297,AJ302)</f>
        <v>0</v>
      </c>
      <c r="AK282" s="59">
        <f t="shared" si="515"/>
        <v>0</v>
      </c>
      <c r="AL282" s="59">
        <f t="shared" si="515"/>
        <v>0</v>
      </c>
      <c r="AM282" s="59" t="e">
        <f t="shared" si="515"/>
        <v>#REF!</v>
      </c>
      <c r="AN282" s="59" t="e">
        <f t="shared" si="515"/>
        <v>#REF!</v>
      </c>
      <c r="AO282" s="60"/>
      <c r="AP282" s="40"/>
      <c r="AQ282" s="59">
        <f t="shared" ref="AQ282:BA282" si="516">SUM(AQ287,AQ292,AQ297,AQ302)</f>
        <v>0</v>
      </c>
      <c r="AR282" s="59">
        <f t="shared" si="516"/>
        <v>0</v>
      </c>
      <c r="AS282" s="59" t="e">
        <f t="shared" si="516"/>
        <v>#REF!</v>
      </c>
      <c r="AT282" s="59" t="e">
        <f t="shared" si="516"/>
        <v>#REF!</v>
      </c>
      <c r="AU282" s="59">
        <f t="shared" si="516"/>
        <v>0</v>
      </c>
      <c r="AV282" s="59">
        <f t="shared" si="516"/>
        <v>0</v>
      </c>
      <c r="AW282" s="59">
        <f t="shared" si="516"/>
        <v>0</v>
      </c>
      <c r="AX282" s="59">
        <f t="shared" si="516"/>
        <v>0</v>
      </c>
      <c r="AY282" s="59">
        <f t="shared" si="516"/>
        <v>0</v>
      </c>
      <c r="AZ282" s="59">
        <f t="shared" si="516"/>
        <v>0</v>
      </c>
      <c r="BA282" s="59" t="e">
        <f t="shared" si="516"/>
        <v>#REF!</v>
      </c>
    </row>
    <row r="283" spans="2:53" outlineLevel="2">
      <c r="B283" s="41"/>
      <c r="C283" s="38"/>
      <c r="D283" s="85"/>
      <c r="E283" s="85"/>
      <c r="F283" s="87"/>
      <c r="G283" s="82"/>
      <c r="H283" s="15" t="s">
        <v>49</v>
      </c>
      <c r="I283" s="16"/>
      <c r="J283" s="17"/>
      <c r="K283" s="17"/>
      <c r="L283" s="18" t="str">
        <f>IF(I283&lt;&gt;0,((VLOOKUP(I283,'1. Standard_Cost'!$B$4:$D$9,2)+VLOOKUP(I283,'1. Standard_Cost'!$B$4:$D$9,3))*J283*K283),"0")</f>
        <v>0</v>
      </c>
      <c r="M283" s="18">
        <f t="shared" ref="M283:M286" si="517">L283*0.167</f>
        <v>0</v>
      </c>
      <c r="N283" s="19"/>
      <c r="O283" s="19"/>
      <c r="P283" s="19"/>
      <c r="Q283" s="19"/>
      <c r="R283" s="20">
        <f>+N283*P283*'1. Standard_Cost'!$B$13</f>
        <v>0</v>
      </c>
      <c r="S283" s="20">
        <f>+N283*O283*P283*'1. Standard_Cost'!$C$13</f>
        <v>0</v>
      </c>
      <c r="T283" s="20">
        <f>+N283*P283*Q283*'1. Standard_Cost'!$D$13</f>
        <v>0</v>
      </c>
      <c r="U283" s="20">
        <f>+N283*O283*'1. Standard_Cost'!$E$13</f>
        <v>0</v>
      </c>
      <c r="V283" s="19"/>
      <c r="W283" s="19"/>
      <c r="X283" s="19"/>
      <c r="Y283" s="20">
        <f>+V283*((X283*'1. Standard_Cost'!$B$17)+(W283*X283*'1. Standard_Cost'!$C$17))</f>
        <v>0</v>
      </c>
      <c r="Z283" s="19"/>
      <c r="AA283" s="19"/>
      <c r="AB283" s="20">
        <f>+Z283*'1. Standard_Cost'!$B$21+AA283*'1. Standard_Cost'!$C$21</f>
        <v>0</v>
      </c>
      <c r="AC283" s="21"/>
      <c r="AD283" s="22"/>
      <c r="AE283" s="20">
        <f>SUM(AD283,AC283,AB283,Y283,U283,T283,S283,R283)*'1. Standard_Cost'!B344</f>
        <v>0</v>
      </c>
      <c r="AF283" s="20">
        <f>SUM(AD283,AE283)</f>
        <v>0</v>
      </c>
      <c r="AG283" s="19"/>
      <c r="AH283" s="19"/>
      <c r="AI283" s="19"/>
      <c r="AJ283" s="23"/>
      <c r="AK283" s="23"/>
      <c r="AL283" s="23"/>
      <c r="AM283" s="20" t="e">
        <f>AG283*'1. Standard_Cost'!B340+'Incremental_Cost Year 1'!#REF!*'1. Standard_Cost'!C340+'Incremental_Cost Year 1'!#REF!*'1. Standard_Cost'!D340+'Incremental_Cost Year 1'!#REF!+'Incremental_Cost Year 1'!#REF!+AK283</f>
        <v>#REF!</v>
      </c>
      <c r="AN283" s="20" t="e">
        <f>AM283*'1. Standard_Cost'!C344</f>
        <v>#REF!</v>
      </c>
      <c r="AO283" s="23"/>
      <c r="AQ283" s="20">
        <f t="shared" ref="AQ283:AQ286" si="518">L283+M283</f>
        <v>0</v>
      </c>
      <c r="AR283" s="20">
        <f t="shared" ref="AR283:AR286" si="519">AF283</f>
        <v>0</v>
      </c>
      <c r="AS283" s="20" t="e">
        <f t="shared" ref="AS283:AS286" si="520">AM283+AN283</f>
        <v>#REF!</v>
      </c>
      <c r="AT283" s="20" t="e">
        <f>SUM(AQ283,AR283,AS283)</f>
        <v>#REF!</v>
      </c>
      <c r="AU283" s="24"/>
      <c r="AV283" s="24"/>
      <c r="AW283" s="24"/>
      <c r="AX283" s="24"/>
      <c r="AY283" s="24"/>
      <c r="AZ283" s="24"/>
      <c r="BA283" s="25" t="e">
        <f t="shared" ref="BA283:BA286" si="521">SUM(AU283:AZ283)-AT283</f>
        <v>#REF!</v>
      </c>
    </row>
    <row r="284" spans="2:53" outlineLevel="2">
      <c r="B284" s="41"/>
      <c r="C284" s="38"/>
      <c r="D284" s="84"/>
      <c r="E284" s="84"/>
      <c r="F284" s="84"/>
      <c r="G284" s="83"/>
      <c r="H284" s="15" t="s">
        <v>50</v>
      </c>
      <c r="I284" s="16"/>
      <c r="J284" s="17"/>
      <c r="K284" s="17"/>
      <c r="L284" s="18" t="str">
        <f>IF(I284&lt;&gt;0,((VLOOKUP(I284,'1. Standard_Cost'!$B$4:$D$9,2)+VLOOKUP(I284,'1. Standard_Cost'!$B$4:$D$9,3))*J284*K284),"0")</f>
        <v>0</v>
      </c>
      <c r="M284" s="18">
        <f t="shared" si="517"/>
        <v>0</v>
      </c>
      <c r="N284" s="19"/>
      <c r="O284" s="19"/>
      <c r="P284" s="19"/>
      <c r="Q284" s="19"/>
      <c r="R284" s="20">
        <f>+N284*P284*'1. Standard_Cost'!$B$13</f>
        <v>0</v>
      </c>
      <c r="S284" s="20">
        <f>+N284*O284*P284*'1. Standard_Cost'!$C$13</f>
        <v>0</v>
      </c>
      <c r="T284" s="20">
        <f>+N284*P284*Q284*'1. Standard_Cost'!$D$13</f>
        <v>0</v>
      </c>
      <c r="U284" s="20">
        <f>+N284*O284*'1. Standard_Cost'!$E$13</f>
        <v>0</v>
      </c>
      <c r="V284" s="19"/>
      <c r="W284" s="19"/>
      <c r="X284" s="19"/>
      <c r="Y284" s="20">
        <f>+V284*((X284*'1. Standard_Cost'!$B$17)+(W284*X284*'1. Standard_Cost'!$C$17))</f>
        <v>0</v>
      </c>
      <c r="Z284" s="19"/>
      <c r="AA284" s="19"/>
      <c r="AB284" s="20">
        <f>+Z284*'1. Standard_Cost'!$B$21+AA284*'1. Standard_Cost'!$C$21</f>
        <v>0</v>
      </c>
      <c r="AC284" s="21"/>
      <c r="AD284" s="22"/>
      <c r="AE284" s="20">
        <f>SUM(AD284,AC284,AB284,Y284,U284,T284,S284,R284)*'1. Standard_Cost'!B344</f>
        <v>0</v>
      </c>
      <c r="AF284" s="20">
        <f t="shared" ref="AF284:AF286" si="522">SUM(AD284,AE284)</f>
        <v>0</v>
      </c>
      <c r="AG284" s="19"/>
      <c r="AH284" s="19"/>
      <c r="AI284" s="19"/>
      <c r="AJ284" s="23"/>
      <c r="AK284" s="23"/>
      <c r="AL284" s="23"/>
      <c r="AM284" s="20" t="e">
        <f>AG284*'1. Standard_Cost'!B340+'Incremental_Cost Year 1'!#REF!*'1. Standard_Cost'!C340+'Incremental_Cost Year 1'!#REF!*'1. Standard_Cost'!D340+'Incremental_Cost Year 1'!#REF!+'Incremental_Cost Year 1'!#REF!+AK284</f>
        <v>#REF!</v>
      </c>
      <c r="AN284" s="20" t="e">
        <f>AM284*'1. Standard_Cost'!C344</f>
        <v>#REF!</v>
      </c>
      <c r="AO284" s="23"/>
      <c r="AQ284" s="20">
        <f t="shared" si="518"/>
        <v>0</v>
      </c>
      <c r="AR284" s="20">
        <f t="shared" si="519"/>
        <v>0</v>
      </c>
      <c r="AS284" s="20" t="e">
        <f t="shared" si="520"/>
        <v>#REF!</v>
      </c>
      <c r="AT284" s="20" t="e">
        <f t="shared" ref="AT284:AT286" si="523">SUM(AQ284,AR284,AS284)</f>
        <v>#REF!</v>
      </c>
      <c r="AU284" s="24"/>
      <c r="AV284" s="24"/>
      <c r="AW284" s="24"/>
      <c r="AX284" s="24"/>
      <c r="AY284" s="24"/>
      <c r="AZ284" s="24"/>
      <c r="BA284" s="25" t="e">
        <f t="shared" si="521"/>
        <v>#REF!</v>
      </c>
    </row>
    <row r="285" spans="2:53" outlineLevel="2">
      <c r="B285" s="41"/>
      <c r="C285" s="38"/>
      <c r="D285" s="84"/>
      <c r="E285" s="84"/>
      <c r="F285" s="84"/>
      <c r="G285" s="83"/>
      <c r="H285" s="15" t="s">
        <v>51</v>
      </c>
      <c r="I285" s="16"/>
      <c r="J285" s="17"/>
      <c r="K285" s="17"/>
      <c r="L285" s="18" t="str">
        <f>IF(I285&lt;&gt;0,((VLOOKUP(I285,'1. Standard_Cost'!$B$4:$D$9,2)+VLOOKUP(I285,'1. Standard_Cost'!$B$4:$D$9,3))*J285*K285),"0")</f>
        <v>0</v>
      </c>
      <c r="M285" s="18">
        <f t="shared" si="517"/>
        <v>0</v>
      </c>
      <c r="N285" s="19"/>
      <c r="O285" s="19"/>
      <c r="P285" s="19"/>
      <c r="Q285" s="19"/>
      <c r="R285" s="20">
        <f>+N285*P285*'1. Standard_Cost'!$B$13</f>
        <v>0</v>
      </c>
      <c r="S285" s="20">
        <f>+N285*O285*P285*'1. Standard_Cost'!$C$13</f>
        <v>0</v>
      </c>
      <c r="T285" s="20">
        <f>+N285*P285*Q285*'1. Standard_Cost'!$D$13</f>
        <v>0</v>
      </c>
      <c r="U285" s="20">
        <f>+N285*O285*'1. Standard_Cost'!$E$13</f>
        <v>0</v>
      </c>
      <c r="V285" s="19"/>
      <c r="W285" s="19"/>
      <c r="X285" s="19"/>
      <c r="Y285" s="20">
        <f>+V285*((X285*'1. Standard_Cost'!$B$17)+(W285*X285*'1. Standard_Cost'!$C$17))</f>
        <v>0</v>
      </c>
      <c r="Z285" s="19"/>
      <c r="AA285" s="19"/>
      <c r="AB285" s="20">
        <f>+Z285*'1. Standard_Cost'!$B$21+AA285*'1. Standard_Cost'!$C$21</f>
        <v>0</v>
      </c>
      <c r="AC285" s="21"/>
      <c r="AD285" s="22"/>
      <c r="AE285" s="20">
        <f>SUM(AD285,AC285,AB285,Y285,U285,T285,S285,R285)*'1. Standard_Cost'!B344</f>
        <v>0</v>
      </c>
      <c r="AF285" s="20">
        <f t="shared" si="522"/>
        <v>0</v>
      </c>
      <c r="AG285" s="19"/>
      <c r="AH285" s="19"/>
      <c r="AI285" s="19"/>
      <c r="AJ285" s="23"/>
      <c r="AK285" s="23"/>
      <c r="AL285" s="23"/>
      <c r="AM285" s="20" t="e">
        <f>AG285*'1. Standard_Cost'!B340+'Incremental_Cost Year 1'!#REF!*'1. Standard_Cost'!C340+'Incremental_Cost Year 1'!#REF!*'1. Standard_Cost'!D340+'Incremental_Cost Year 1'!#REF!+'Incremental_Cost Year 1'!#REF!+AK285</f>
        <v>#REF!</v>
      </c>
      <c r="AN285" s="20" t="e">
        <f>AM285*'1. Standard_Cost'!C344</f>
        <v>#REF!</v>
      </c>
      <c r="AO285" s="23"/>
      <c r="AQ285" s="20">
        <f t="shared" si="518"/>
        <v>0</v>
      </c>
      <c r="AR285" s="20">
        <f t="shared" si="519"/>
        <v>0</v>
      </c>
      <c r="AS285" s="20" t="e">
        <f t="shared" si="520"/>
        <v>#REF!</v>
      </c>
      <c r="AT285" s="20" t="e">
        <f t="shared" si="523"/>
        <v>#REF!</v>
      </c>
      <c r="AU285" s="24"/>
      <c r="AV285" s="24"/>
      <c r="AW285" s="24"/>
      <c r="AX285" s="24"/>
      <c r="AY285" s="24"/>
      <c r="AZ285" s="24"/>
      <c r="BA285" s="25" t="e">
        <f t="shared" si="521"/>
        <v>#REF!</v>
      </c>
    </row>
    <row r="286" spans="2:53" outlineLevel="2">
      <c r="B286" s="41"/>
      <c r="C286" s="38"/>
      <c r="D286" s="84"/>
      <c r="E286" s="84"/>
      <c r="F286" s="84"/>
      <c r="G286" s="83"/>
      <c r="H286" s="26" t="s">
        <v>180</v>
      </c>
      <c r="I286" s="16"/>
      <c r="J286" s="17"/>
      <c r="K286" s="17"/>
      <c r="L286" s="18" t="str">
        <f>IF(I286&lt;&gt;0,((VLOOKUP(I286,'1. Standard_Cost'!$B$4:$D$9,2)+VLOOKUP(I286,'1. Standard_Cost'!$B$4:$D$9,3))*J286*K286),"0")</f>
        <v>0</v>
      </c>
      <c r="M286" s="18">
        <f t="shared" si="517"/>
        <v>0</v>
      </c>
      <c r="N286" s="19"/>
      <c r="O286" s="19"/>
      <c r="P286" s="19"/>
      <c r="Q286" s="19"/>
      <c r="R286" s="20">
        <f>+N286*P286*'1. Standard_Cost'!$B$13</f>
        <v>0</v>
      </c>
      <c r="S286" s="20">
        <f>+N286*O286*P286*'1. Standard_Cost'!$C$13</f>
        <v>0</v>
      </c>
      <c r="T286" s="20">
        <f>+N286*P286*Q286*'1. Standard_Cost'!$D$13</f>
        <v>0</v>
      </c>
      <c r="U286" s="20">
        <f>+N286*O286*'1. Standard_Cost'!$E$13</f>
        <v>0</v>
      </c>
      <c r="V286" s="19"/>
      <c r="W286" s="19"/>
      <c r="X286" s="19"/>
      <c r="Y286" s="20">
        <f>+V286*((X286*'1. Standard_Cost'!$B$17)+(W286*X286*'1. Standard_Cost'!$C$17))</f>
        <v>0</v>
      </c>
      <c r="Z286" s="19"/>
      <c r="AA286" s="19"/>
      <c r="AB286" s="20">
        <f>+Z286*'1. Standard_Cost'!$B$21+AA286*'1. Standard_Cost'!$C$21</f>
        <v>0</v>
      </c>
      <c r="AC286" s="21"/>
      <c r="AD286" s="22"/>
      <c r="AE286" s="20">
        <f>SUM(AD286,AC286,AB286,Y286,U286,T286,S286,R286)*'1. Standard_Cost'!B344</f>
        <v>0</v>
      </c>
      <c r="AF286" s="20">
        <f t="shared" si="522"/>
        <v>0</v>
      </c>
      <c r="AG286" s="19"/>
      <c r="AH286" s="19"/>
      <c r="AI286" s="19"/>
      <c r="AJ286" s="23"/>
      <c r="AK286" s="23"/>
      <c r="AL286" s="23"/>
      <c r="AM286" s="20" t="e">
        <f>AG286*'1. Standard_Cost'!B340+'Incremental_Cost Year 1'!#REF!*'1. Standard_Cost'!C340+'Incremental_Cost Year 1'!#REF!*'1. Standard_Cost'!D340+'Incremental_Cost Year 1'!#REF!+'Incremental_Cost Year 1'!#REF!+AK286</f>
        <v>#REF!</v>
      </c>
      <c r="AN286" s="20" t="e">
        <f>AM286*'1. Standard_Cost'!C344</f>
        <v>#REF!</v>
      </c>
      <c r="AO286" s="23"/>
      <c r="AQ286" s="20">
        <f t="shared" si="518"/>
        <v>0</v>
      </c>
      <c r="AR286" s="20">
        <f t="shared" si="519"/>
        <v>0</v>
      </c>
      <c r="AS286" s="20" t="e">
        <f t="shared" si="520"/>
        <v>#REF!</v>
      </c>
      <c r="AT286" s="20" t="e">
        <f t="shared" si="523"/>
        <v>#REF!</v>
      </c>
      <c r="AU286" s="24"/>
      <c r="AV286" s="24"/>
      <c r="AW286" s="24"/>
      <c r="AX286" s="24"/>
      <c r="AY286" s="24"/>
      <c r="AZ286" s="24"/>
      <c r="BA286" s="25" t="e">
        <f t="shared" si="521"/>
        <v>#REF!</v>
      </c>
    </row>
    <row r="287" spans="2:53" ht="96.6" outlineLevel="1">
      <c r="B287" s="41"/>
      <c r="C287" s="38"/>
      <c r="D287" s="86" t="s">
        <v>48</v>
      </c>
      <c r="E287" s="86" t="s">
        <v>317</v>
      </c>
      <c r="F287" s="88" t="s">
        <v>153</v>
      </c>
      <c r="G287" s="89" t="s">
        <v>154</v>
      </c>
      <c r="H287" s="27" t="s">
        <v>320</v>
      </c>
      <c r="I287" s="28"/>
      <c r="J287" s="28"/>
      <c r="K287" s="28"/>
      <c r="L287" s="29">
        <f>SUM(L283:L286)</f>
        <v>0</v>
      </c>
      <c r="M287" s="29">
        <f>SUM(M283:M286)</f>
        <v>0</v>
      </c>
      <c r="N287" s="28"/>
      <c r="O287" s="28"/>
      <c r="P287" s="28"/>
      <c r="Q287" s="28"/>
      <c r="R287" s="30">
        <f>SUM(R283:R286)</f>
        <v>0</v>
      </c>
      <c r="S287" s="30">
        <f>SUM(S283:S286)</f>
        <v>0</v>
      </c>
      <c r="T287" s="30">
        <f>SUM(T283:T286)</f>
        <v>0</v>
      </c>
      <c r="U287" s="30">
        <f>SUM(U283:U286)</f>
        <v>0</v>
      </c>
      <c r="V287" s="28"/>
      <c r="W287" s="28"/>
      <c r="X287" s="28"/>
      <c r="Y287" s="29">
        <f>SUM(Y283:Y286)</f>
        <v>0</v>
      </c>
      <c r="Z287" s="28"/>
      <c r="AA287" s="28"/>
      <c r="AB287" s="29">
        <f t="shared" ref="AB287:AF287" si="524">SUM(AB283:AB286)</f>
        <v>0</v>
      </c>
      <c r="AC287" s="29">
        <f t="shared" si="524"/>
        <v>0</v>
      </c>
      <c r="AD287" s="29">
        <f t="shared" si="524"/>
        <v>0</v>
      </c>
      <c r="AE287" s="29">
        <f t="shared" si="524"/>
        <v>0</v>
      </c>
      <c r="AF287" s="29">
        <f t="shared" si="524"/>
        <v>0</v>
      </c>
      <c r="AG287" s="28"/>
      <c r="AH287" s="28"/>
      <c r="AI287" s="28"/>
      <c r="AJ287" s="30">
        <f>SUM(AJ283:AJ286)</f>
        <v>0</v>
      </c>
      <c r="AK287" s="30">
        <f>SUM(AK283:AK286)</f>
        <v>0</v>
      </c>
      <c r="AL287" s="30">
        <f>SUM(AL283:AL286)</f>
        <v>0</v>
      </c>
      <c r="AM287" s="29" t="e">
        <f>SUM(AM283:AM286)</f>
        <v>#REF!</v>
      </c>
      <c r="AN287" s="29" t="e">
        <f>SUM(AN283:AN286)</f>
        <v>#REF!</v>
      </c>
      <c r="AO287" s="31"/>
      <c r="AP287" s="32"/>
      <c r="AQ287" s="78">
        <f t="shared" ref="AQ287:BA287" si="525">SUM(AQ283:AQ286)</f>
        <v>0</v>
      </c>
      <c r="AR287" s="78">
        <f t="shared" si="525"/>
        <v>0</v>
      </c>
      <c r="AS287" s="78" t="e">
        <f t="shared" si="525"/>
        <v>#REF!</v>
      </c>
      <c r="AT287" s="78" t="e">
        <f t="shared" si="525"/>
        <v>#REF!</v>
      </c>
      <c r="AU287" s="78">
        <f t="shared" si="525"/>
        <v>0</v>
      </c>
      <c r="AV287" s="78">
        <f t="shared" si="525"/>
        <v>0</v>
      </c>
      <c r="AW287" s="78">
        <f t="shared" si="525"/>
        <v>0</v>
      </c>
      <c r="AX287" s="78">
        <f t="shared" si="525"/>
        <v>0</v>
      </c>
      <c r="AY287" s="78">
        <f t="shared" si="525"/>
        <v>0</v>
      </c>
      <c r="AZ287" s="78">
        <f t="shared" si="525"/>
        <v>0</v>
      </c>
      <c r="BA287" s="78" t="e">
        <f t="shared" si="525"/>
        <v>#REF!</v>
      </c>
    </row>
    <row r="288" spans="2:53" outlineLevel="2">
      <c r="B288" s="41"/>
      <c r="C288" s="38"/>
      <c r="D288" s="85"/>
      <c r="E288" s="85"/>
      <c r="F288" s="87"/>
      <c r="G288" s="82"/>
      <c r="H288" s="15" t="s">
        <v>49</v>
      </c>
      <c r="I288" s="16"/>
      <c r="J288" s="17"/>
      <c r="K288" s="17"/>
      <c r="L288" s="18" t="str">
        <f>IF(I288&lt;&gt;0,((VLOOKUP(I288,'1. Standard_Cost'!$B$4:$D$9,2)+VLOOKUP(I288,'1. Standard_Cost'!$B$4:$D$9,3))*J288*K288),"0")</f>
        <v>0</v>
      </c>
      <c r="M288" s="18">
        <f t="shared" ref="M288:M291" si="526">L288*0.167</f>
        <v>0</v>
      </c>
      <c r="N288" s="19"/>
      <c r="O288" s="19"/>
      <c r="P288" s="19"/>
      <c r="Q288" s="19"/>
      <c r="R288" s="20">
        <f>+N288*P288*'1. Standard_Cost'!$B$13</f>
        <v>0</v>
      </c>
      <c r="S288" s="20">
        <f>+N288*O288*P288*'1. Standard_Cost'!$C$13</f>
        <v>0</v>
      </c>
      <c r="T288" s="20">
        <f>+N288*P288*Q288*'1. Standard_Cost'!$D$13</f>
        <v>0</v>
      </c>
      <c r="U288" s="20">
        <f>+N288*O288*'1. Standard_Cost'!$E$13</f>
        <v>0</v>
      </c>
      <c r="V288" s="19"/>
      <c r="W288" s="19"/>
      <c r="X288" s="19"/>
      <c r="Y288" s="20">
        <f>+V288*((X288*'1. Standard_Cost'!$B$17)+(W288*X288*'1. Standard_Cost'!$C$17))</f>
        <v>0</v>
      </c>
      <c r="Z288" s="19"/>
      <c r="AA288" s="19"/>
      <c r="AB288" s="20">
        <f>+Z288*'1. Standard_Cost'!$B$21+AA288*'1. Standard_Cost'!$C$21</f>
        <v>0</v>
      </c>
      <c r="AC288" s="21"/>
      <c r="AD288" s="22"/>
      <c r="AE288" s="20">
        <f>SUM(AD288,AC288,AB288,Y288,U288,T288,S288,R288)*'1. Standard_Cost'!B344</f>
        <v>0</v>
      </c>
      <c r="AF288" s="20">
        <f>SUM(AD288,AE288)</f>
        <v>0</v>
      </c>
      <c r="AG288" s="19"/>
      <c r="AH288" s="19"/>
      <c r="AI288" s="19"/>
      <c r="AJ288" s="23"/>
      <c r="AK288" s="23"/>
      <c r="AL288" s="23"/>
      <c r="AM288" s="20" t="e">
        <f>AG288*'1. Standard_Cost'!B340+'Incremental_Cost Year 1'!#REF!*'1. Standard_Cost'!C340+'Incremental_Cost Year 1'!#REF!*'1. Standard_Cost'!D340+'Incremental_Cost Year 1'!#REF!+'Incremental_Cost Year 1'!#REF!+AK288</f>
        <v>#REF!</v>
      </c>
      <c r="AN288" s="20" t="e">
        <f>AM288*'1. Standard_Cost'!C344</f>
        <v>#REF!</v>
      </c>
      <c r="AO288" s="23"/>
      <c r="AQ288" s="20">
        <f t="shared" ref="AQ288:AQ291" si="527">L288+M288</f>
        <v>0</v>
      </c>
      <c r="AR288" s="20">
        <f t="shared" ref="AR288:AR291" si="528">AF288</f>
        <v>0</v>
      </c>
      <c r="AS288" s="20" t="e">
        <f t="shared" ref="AS288:AS291" si="529">AM288+AN288</f>
        <v>#REF!</v>
      </c>
      <c r="AT288" s="20" t="e">
        <f>SUM(AQ288,AR288,AS288)</f>
        <v>#REF!</v>
      </c>
      <c r="AU288" s="24"/>
      <c r="AV288" s="24"/>
      <c r="AW288" s="24"/>
      <c r="AX288" s="24"/>
      <c r="AY288" s="24"/>
      <c r="AZ288" s="24"/>
      <c r="BA288" s="25" t="e">
        <f t="shared" ref="BA288:BA291" si="530">SUM(AU288:AZ288)-AT288</f>
        <v>#REF!</v>
      </c>
    </row>
    <row r="289" spans="2:53" outlineLevel="2">
      <c r="B289" s="41"/>
      <c r="C289" s="38"/>
      <c r="D289" s="84"/>
      <c r="E289" s="84"/>
      <c r="F289" s="84"/>
      <c r="G289" s="83"/>
      <c r="H289" s="15" t="s">
        <v>50</v>
      </c>
      <c r="I289" s="16"/>
      <c r="J289" s="17"/>
      <c r="K289" s="17"/>
      <c r="L289" s="18" t="str">
        <f>IF(I289&lt;&gt;0,((VLOOKUP(I289,'1. Standard_Cost'!$B$4:$D$9,2)+VLOOKUP(I289,'1. Standard_Cost'!$B$4:$D$9,3))*J289*K289),"0")</f>
        <v>0</v>
      </c>
      <c r="M289" s="18">
        <f t="shared" si="526"/>
        <v>0</v>
      </c>
      <c r="N289" s="19"/>
      <c r="O289" s="19"/>
      <c r="P289" s="19"/>
      <c r="Q289" s="19"/>
      <c r="R289" s="20">
        <f>+N289*P289*'1. Standard_Cost'!$B$13</f>
        <v>0</v>
      </c>
      <c r="S289" s="20">
        <f>+N289*O289*P289*'1. Standard_Cost'!$C$13</f>
        <v>0</v>
      </c>
      <c r="T289" s="20">
        <f>+N289*P289*Q289*'1. Standard_Cost'!$D$13</f>
        <v>0</v>
      </c>
      <c r="U289" s="20">
        <f>+N289*O289*'1. Standard_Cost'!$E$13</f>
        <v>0</v>
      </c>
      <c r="V289" s="19"/>
      <c r="W289" s="19"/>
      <c r="X289" s="19"/>
      <c r="Y289" s="20">
        <f>+V289*((X289*'1. Standard_Cost'!$B$17)+(W289*X289*'1. Standard_Cost'!$C$17))</f>
        <v>0</v>
      </c>
      <c r="Z289" s="19"/>
      <c r="AA289" s="19"/>
      <c r="AB289" s="20">
        <f>+Z289*'1. Standard_Cost'!$B$21+AA289*'1. Standard_Cost'!$C$21</f>
        <v>0</v>
      </c>
      <c r="AC289" s="21"/>
      <c r="AD289" s="22"/>
      <c r="AE289" s="20">
        <f>SUM(AD289,AC289,AB289,Y289,U289,T289,S289,R289)*'1. Standard_Cost'!B344</f>
        <v>0</v>
      </c>
      <c r="AF289" s="20">
        <f t="shared" ref="AF289:AF291" si="531">SUM(AD289,AE289)</f>
        <v>0</v>
      </c>
      <c r="AG289" s="19"/>
      <c r="AH289" s="19"/>
      <c r="AI289" s="19"/>
      <c r="AJ289" s="23"/>
      <c r="AK289" s="23"/>
      <c r="AL289" s="23"/>
      <c r="AM289" s="20" t="e">
        <f>AG289*'1. Standard_Cost'!B340+'Incremental_Cost Year 1'!#REF!*'1. Standard_Cost'!C340+'Incremental_Cost Year 1'!#REF!*'1. Standard_Cost'!D340+'Incremental_Cost Year 1'!#REF!+'Incremental_Cost Year 1'!#REF!+AK289</f>
        <v>#REF!</v>
      </c>
      <c r="AN289" s="20" t="e">
        <f>AM289*'1. Standard_Cost'!C344</f>
        <v>#REF!</v>
      </c>
      <c r="AO289" s="23"/>
      <c r="AQ289" s="20">
        <f t="shared" si="527"/>
        <v>0</v>
      </c>
      <c r="AR289" s="20">
        <f t="shared" si="528"/>
        <v>0</v>
      </c>
      <c r="AS289" s="20" t="e">
        <f t="shared" si="529"/>
        <v>#REF!</v>
      </c>
      <c r="AT289" s="20" t="e">
        <f t="shared" ref="AT289:AT291" si="532">SUM(AQ289,AR289,AS289)</f>
        <v>#REF!</v>
      </c>
      <c r="AU289" s="24"/>
      <c r="AV289" s="24">
        <v>0</v>
      </c>
      <c r="AW289" s="24"/>
      <c r="AX289" s="24"/>
      <c r="AY289" s="24"/>
      <c r="AZ289" s="24"/>
      <c r="BA289" s="25" t="e">
        <f t="shared" si="530"/>
        <v>#REF!</v>
      </c>
    </row>
    <row r="290" spans="2:53" outlineLevel="2">
      <c r="B290" s="41"/>
      <c r="C290" s="41"/>
      <c r="D290" s="84"/>
      <c r="E290" s="84"/>
      <c r="F290" s="84"/>
      <c r="G290" s="83"/>
      <c r="H290" s="15" t="s">
        <v>51</v>
      </c>
      <c r="I290" s="16"/>
      <c r="J290" s="17"/>
      <c r="K290" s="17"/>
      <c r="L290" s="18" t="str">
        <f>IF(I290&lt;&gt;0,((VLOOKUP(I290,'1. Standard_Cost'!$B$4:$D$9,2)+VLOOKUP(I290,'1. Standard_Cost'!$B$4:$D$9,3))*J290*K290),"0")</f>
        <v>0</v>
      </c>
      <c r="M290" s="18">
        <f t="shared" si="526"/>
        <v>0</v>
      </c>
      <c r="N290" s="19"/>
      <c r="O290" s="19"/>
      <c r="P290" s="19"/>
      <c r="Q290" s="19"/>
      <c r="R290" s="20">
        <f>+N290*P290*'1. Standard_Cost'!$B$13</f>
        <v>0</v>
      </c>
      <c r="S290" s="20">
        <f>+N290*O290*P290*'1. Standard_Cost'!$C$13</f>
        <v>0</v>
      </c>
      <c r="T290" s="20">
        <f>+N290*P290*Q290*'1. Standard_Cost'!$D$13</f>
        <v>0</v>
      </c>
      <c r="U290" s="20">
        <f>+N290*O290*'1. Standard_Cost'!$E$13</f>
        <v>0</v>
      </c>
      <c r="V290" s="19"/>
      <c r="W290" s="19"/>
      <c r="X290" s="19"/>
      <c r="Y290" s="20">
        <f>+V290*((X290*'1. Standard_Cost'!$B$17)+(W290*X290*'1. Standard_Cost'!$C$17))</f>
        <v>0</v>
      </c>
      <c r="Z290" s="19"/>
      <c r="AA290" s="19"/>
      <c r="AB290" s="20">
        <f>+Z290*'1. Standard_Cost'!$B$21+AA290*'1. Standard_Cost'!$C$21</f>
        <v>0</v>
      </c>
      <c r="AC290" s="21"/>
      <c r="AD290" s="22"/>
      <c r="AE290" s="20">
        <f>SUM(AD290,AC290,AB290,Y290,U290,T290,S290,R290)*'1. Standard_Cost'!B344</f>
        <v>0</v>
      </c>
      <c r="AF290" s="20">
        <f t="shared" si="531"/>
        <v>0</v>
      </c>
      <c r="AG290" s="19"/>
      <c r="AH290" s="19"/>
      <c r="AI290" s="19"/>
      <c r="AJ290" s="23"/>
      <c r="AK290" s="23"/>
      <c r="AL290" s="23"/>
      <c r="AM290" s="20" t="e">
        <f>AG290*'1. Standard_Cost'!B340+'Incremental_Cost Year 1'!#REF!*'1. Standard_Cost'!C340+'Incremental_Cost Year 1'!#REF!*'1. Standard_Cost'!D340+'Incremental_Cost Year 1'!#REF!+'Incremental_Cost Year 1'!#REF!+AK290</f>
        <v>#REF!</v>
      </c>
      <c r="AN290" s="20" t="e">
        <f>AM290*'1. Standard_Cost'!C344</f>
        <v>#REF!</v>
      </c>
      <c r="AO290" s="23"/>
      <c r="AQ290" s="20">
        <f t="shared" si="527"/>
        <v>0</v>
      </c>
      <c r="AR290" s="20">
        <f t="shared" si="528"/>
        <v>0</v>
      </c>
      <c r="AS290" s="20" t="e">
        <f t="shared" si="529"/>
        <v>#REF!</v>
      </c>
      <c r="AT290" s="20" t="e">
        <f t="shared" si="532"/>
        <v>#REF!</v>
      </c>
      <c r="AU290" s="24"/>
      <c r="AV290" s="24"/>
      <c r="AW290" s="24"/>
      <c r="AX290" s="24"/>
      <c r="AY290" s="24"/>
      <c r="AZ290" s="24"/>
      <c r="BA290" s="25" t="e">
        <f t="shared" si="530"/>
        <v>#REF!</v>
      </c>
    </row>
    <row r="291" spans="2:53" outlineLevel="2">
      <c r="B291" s="41"/>
      <c r="C291" s="41"/>
      <c r="D291" s="84"/>
      <c r="E291" s="84"/>
      <c r="F291" s="84"/>
      <c r="G291" s="83"/>
      <c r="H291" s="26" t="s">
        <v>180</v>
      </c>
      <c r="I291" s="16"/>
      <c r="J291" s="17"/>
      <c r="K291" s="17"/>
      <c r="L291" s="18" t="str">
        <f>IF(I291&lt;&gt;0,((VLOOKUP(I291,'1. Standard_Cost'!$B$4:$D$9,2)+VLOOKUP(I291,'1. Standard_Cost'!$B$4:$D$9,3))*J291*K291),"0")</f>
        <v>0</v>
      </c>
      <c r="M291" s="18">
        <f t="shared" si="526"/>
        <v>0</v>
      </c>
      <c r="N291" s="19"/>
      <c r="O291" s="19"/>
      <c r="P291" s="19"/>
      <c r="Q291" s="19"/>
      <c r="R291" s="20">
        <f>+N291*P291*'1. Standard_Cost'!$B$13</f>
        <v>0</v>
      </c>
      <c r="S291" s="20">
        <f>+N291*O291*P291*'1. Standard_Cost'!$C$13</f>
        <v>0</v>
      </c>
      <c r="T291" s="20">
        <f>+N291*P291*Q291*'1. Standard_Cost'!$D$13</f>
        <v>0</v>
      </c>
      <c r="U291" s="20">
        <f>+N291*O291*'1. Standard_Cost'!$E$13</f>
        <v>0</v>
      </c>
      <c r="V291" s="19"/>
      <c r="W291" s="19"/>
      <c r="X291" s="19"/>
      <c r="Y291" s="20">
        <f>+V291*((X291*'1. Standard_Cost'!$B$17)+(W291*X291*'1. Standard_Cost'!$C$17))</f>
        <v>0</v>
      </c>
      <c r="Z291" s="19"/>
      <c r="AA291" s="19"/>
      <c r="AB291" s="20">
        <f>+Z291*'1. Standard_Cost'!$B$21+AA291*'1. Standard_Cost'!$C$21</f>
        <v>0</v>
      </c>
      <c r="AC291" s="21"/>
      <c r="AD291" s="22"/>
      <c r="AE291" s="20">
        <f>SUM(AD291,AC291,AB291,Y291,U291,T291,S291,R291)*'1. Standard_Cost'!B344</f>
        <v>0</v>
      </c>
      <c r="AF291" s="20">
        <f t="shared" si="531"/>
        <v>0</v>
      </c>
      <c r="AG291" s="19"/>
      <c r="AH291" s="19"/>
      <c r="AI291" s="19"/>
      <c r="AJ291" s="23"/>
      <c r="AK291" s="23"/>
      <c r="AL291" s="23"/>
      <c r="AM291" s="20" t="e">
        <f>AG291*'1. Standard_Cost'!B340+'Incremental_Cost Year 1'!#REF!*'1. Standard_Cost'!C340+'Incremental_Cost Year 1'!#REF!*'1. Standard_Cost'!D340+'Incremental_Cost Year 1'!#REF!+'Incremental_Cost Year 1'!#REF!+AK291</f>
        <v>#REF!</v>
      </c>
      <c r="AN291" s="20" t="e">
        <f>AM291*'1. Standard_Cost'!C344</f>
        <v>#REF!</v>
      </c>
      <c r="AO291" s="23"/>
      <c r="AQ291" s="20">
        <f t="shared" si="527"/>
        <v>0</v>
      </c>
      <c r="AR291" s="20">
        <f t="shared" si="528"/>
        <v>0</v>
      </c>
      <c r="AS291" s="20" t="e">
        <f t="shared" si="529"/>
        <v>#REF!</v>
      </c>
      <c r="AT291" s="20" t="e">
        <f t="shared" si="532"/>
        <v>#REF!</v>
      </c>
      <c r="AU291" s="24"/>
      <c r="AV291" s="24"/>
      <c r="AW291" s="24"/>
      <c r="AX291" s="24"/>
      <c r="AY291" s="24"/>
      <c r="AZ291" s="24"/>
      <c r="BA291" s="25" t="e">
        <f t="shared" si="530"/>
        <v>#REF!</v>
      </c>
    </row>
    <row r="292" spans="2:53" ht="55.2" outlineLevel="1">
      <c r="B292" s="41"/>
      <c r="C292" s="41"/>
      <c r="D292" s="86" t="s">
        <v>48</v>
      </c>
      <c r="E292" s="86" t="s">
        <v>318</v>
      </c>
      <c r="F292" s="88" t="s">
        <v>153</v>
      </c>
      <c r="G292" s="89" t="s">
        <v>154</v>
      </c>
      <c r="H292" s="27" t="s">
        <v>321</v>
      </c>
      <c r="I292" s="28"/>
      <c r="J292" s="28"/>
      <c r="K292" s="28"/>
      <c r="L292" s="29">
        <f>SUM(L288:L291)</f>
        <v>0</v>
      </c>
      <c r="M292" s="29">
        <f>SUM(M288:M291)</f>
        <v>0</v>
      </c>
      <c r="N292" s="28"/>
      <c r="O292" s="28"/>
      <c r="P292" s="28"/>
      <c r="Q292" s="28"/>
      <c r="R292" s="30">
        <f>SUM(R288:R291)</f>
        <v>0</v>
      </c>
      <c r="S292" s="30">
        <f>SUM(S288:S291)</f>
        <v>0</v>
      </c>
      <c r="T292" s="30">
        <f>SUM(T288:T291)</f>
        <v>0</v>
      </c>
      <c r="U292" s="30">
        <f>SUM(U288:U291)</f>
        <v>0</v>
      </c>
      <c r="V292" s="28"/>
      <c r="W292" s="28"/>
      <c r="X292" s="28"/>
      <c r="Y292" s="29">
        <f>SUM(Y288:Y291)</f>
        <v>0</v>
      </c>
      <c r="Z292" s="28"/>
      <c r="AA292" s="28"/>
      <c r="AB292" s="29">
        <f t="shared" ref="AB292:AF292" si="533">SUM(AB288:AB291)</f>
        <v>0</v>
      </c>
      <c r="AC292" s="29">
        <f t="shared" si="533"/>
        <v>0</v>
      </c>
      <c r="AD292" s="29">
        <f t="shared" si="533"/>
        <v>0</v>
      </c>
      <c r="AE292" s="29">
        <f t="shared" si="533"/>
        <v>0</v>
      </c>
      <c r="AF292" s="29">
        <f t="shared" si="533"/>
        <v>0</v>
      </c>
      <c r="AG292" s="28"/>
      <c r="AH292" s="28"/>
      <c r="AI292" s="28"/>
      <c r="AJ292" s="30">
        <f>SUM(AJ288:AJ291)</f>
        <v>0</v>
      </c>
      <c r="AK292" s="30">
        <f>SUM(AK288:AK291)</f>
        <v>0</v>
      </c>
      <c r="AL292" s="30">
        <f>SUM(AL288:AL291)</f>
        <v>0</v>
      </c>
      <c r="AM292" s="29" t="e">
        <f>SUM(AM288:AM291)</f>
        <v>#REF!</v>
      </c>
      <c r="AN292" s="29" t="e">
        <f>SUM(AN288:AN291)</f>
        <v>#REF!</v>
      </c>
      <c r="AO292" s="31"/>
      <c r="AP292" s="32"/>
      <c r="AQ292" s="78">
        <f t="shared" ref="AQ292:BA292" si="534">SUM(AQ288:AQ291)</f>
        <v>0</v>
      </c>
      <c r="AR292" s="78">
        <f t="shared" si="534"/>
        <v>0</v>
      </c>
      <c r="AS292" s="78" t="e">
        <f t="shared" si="534"/>
        <v>#REF!</v>
      </c>
      <c r="AT292" s="78" t="e">
        <f t="shared" si="534"/>
        <v>#REF!</v>
      </c>
      <c r="AU292" s="78">
        <f t="shared" si="534"/>
        <v>0</v>
      </c>
      <c r="AV292" s="78">
        <f t="shared" si="534"/>
        <v>0</v>
      </c>
      <c r="AW292" s="78">
        <f t="shared" si="534"/>
        <v>0</v>
      </c>
      <c r="AX292" s="78">
        <f t="shared" si="534"/>
        <v>0</v>
      </c>
      <c r="AY292" s="78">
        <f t="shared" si="534"/>
        <v>0</v>
      </c>
      <c r="AZ292" s="78">
        <f t="shared" si="534"/>
        <v>0</v>
      </c>
      <c r="BA292" s="78" t="e">
        <f t="shared" si="534"/>
        <v>#REF!</v>
      </c>
    </row>
    <row r="293" spans="2:53" outlineLevel="2">
      <c r="B293" s="41"/>
      <c r="C293" s="41"/>
      <c r="D293" s="85"/>
      <c r="E293" s="85"/>
      <c r="F293" s="87"/>
      <c r="G293" s="82"/>
      <c r="H293" s="15" t="s">
        <v>49</v>
      </c>
      <c r="I293" s="16"/>
      <c r="J293" s="17"/>
      <c r="K293" s="17"/>
      <c r="L293" s="18" t="str">
        <f>IF(I293&lt;&gt;0,((VLOOKUP(I293,'1. Standard_Cost'!$B$4:$D$9,2)+VLOOKUP(I293,'1. Standard_Cost'!$B$4:$D$9,3))*J293*K293),"0")</f>
        <v>0</v>
      </c>
      <c r="M293" s="18">
        <f t="shared" ref="M293:M296" si="535">L293*0.167</f>
        <v>0</v>
      </c>
      <c r="N293" s="19"/>
      <c r="O293" s="19"/>
      <c r="P293" s="19"/>
      <c r="Q293" s="19"/>
      <c r="R293" s="20">
        <f>+N293*P293*'1. Standard_Cost'!$B$13</f>
        <v>0</v>
      </c>
      <c r="S293" s="20">
        <f>+N293*O293*P293*'1. Standard_Cost'!$C$13</f>
        <v>0</v>
      </c>
      <c r="T293" s="20">
        <f>+N293*P293*Q293*'1. Standard_Cost'!$D$13</f>
        <v>0</v>
      </c>
      <c r="U293" s="20">
        <f>+N293*O293*'1. Standard_Cost'!$E$13</f>
        <v>0</v>
      </c>
      <c r="V293" s="19"/>
      <c r="W293" s="19"/>
      <c r="X293" s="19"/>
      <c r="Y293" s="20">
        <f>+V293*((X293*'1. Standard_Cost'!$B$17)+(W293*X293*'1. Standard_Cost'!$C$17))</f>
        <v>0</v>
      </c>
      <c r="Z293" s="19"/>
      <c r="AA293" s="19"/>
      <c r="AB293" s="20">
        <f>+Z293*'1. Standard_Cost'!$B$21+AA293*'1. Standard_Cost'!$C$21</f>
        <v>0</v>
      </c>
      <c r="AC293" s="21"/>
      <c r="AD293" s="22"/>
      <c r="AE293" s="20">
        <f>SUM(AD293,AC293,AB293,Y293,U293,T293,S293,R293)*'1. Standard_Cost'!B349</f>
        <v>0</v>
      </c>
      <c r="AF293" s="20">
        <f>SUM(AD293,AE293)</f>
        <v>0</v>
      </c>
      <c r="AG293" s="19"/>
      <c r="AH293" s="19"/>
      <c r="AI293" s="19"/>
      <c r="AJ293" s="23"/>
      <c r="AK293" s="23"/>
      <c r="AL293" s="23"/>
      <c r="AM293" s="20" t="e">
        <f>AG293*'1. Standard_Cost'!B345+'Incremental_Cost Year 1'!#REF!*'1. Standard_Cost'!C345+'Incremental_Cost Year 1'!#REF!*'1. Standard_Cost'!D345+'Incremental_Cost Year 1'!#REF!+'Incremental_Cost Year 1'!#REF!+AK293</f>
        <v>#REF!</v>
      </c>
      <c r="AN293" s="20" t="e">
        <f>AM293*'1. Standard_Cost'!C349</f>
        <v>#REF!</v>
      </c>
      <c r="AO293" s="23"/>
      <c r="AQ293" s="20">
        <f t="shared" ref="AQ293:AQ296" si="536">L293+M293</f>
        <v>0</v>
      </c>
      <c r="AR293" s="20">
        <f t="shared" ref="AR293:AR296" si="537">AF293</f>
        <v>0</v>
      </c>
      <c r="AS293" s="20" t="e">
        <f t="shared" ref="AS293:AS296" si="538">AM293+AN293</f>
        <v>#REF!</v>
      </c>
      <c r="AT293" s="20" t="e">
        <f>SUM(AQ293,AR293,AS293)</f>
        <v>#REF!</v>
      </c>
      <c r="AU293" s="24"/>
      <c r="AV293" s="24"/>
      <c r="AW293" s="24"/>
      <c r="AX293" s="24"/>
      <c r="AY293" s="24"/>
      <c r="AZ293" s="24"/>
      <c r="BA293" s="25" t="e">
        <f t="shared" ref="BA293:BA296" si="539">SUM(AU293:AZ293)-AT293</f>
        <v>#REF!</v>
      </c>
    </row>
    <row r="294" spans="2:53" outlineLevel="2">
      <c r="B294" s="41"/>
      <c r="C294" s="41"/>
      <c r="D294" s="84"/>
      <c r="E294" s="84"/>
      <c r="F294" s="84"/>
      <c r="G294" s="83"/>
      <c r="H294" s="15" t="s">
        <v>50</v>
      </c>
      <c r="I294" s="16"/>
      <c r="J294" s="17"/>
      <c r="K294" s="17"/>
      <c r="L294" s="18" t="str">
        <f>IF(I294&lt;&gt;0,((VLOOKUP(I294,'1. Standard_Cost'!$B$4:$D$9,2)+VLOOKUP(I294,'1. Standard_Cost'!$B$4:$D$9,3))*J294*K294),"0")</f>
        <v>0</v>
      </c>
      <c r="M294" s="18">
        <f t="shared" si="535"/>
        <v>0</v>
      </c>
      <c r="N294" s="19"/>
      <c r="O294" s="19"/>
      <c r="P294" s="19"/>
      <c r="Q294" s="19"/>
      <c r="R294" s="20">
        <f>+N294*P294*'1. Standard_Cost'!$B$13</f>
        <v>0</v>
      </c>
      <c r="S294" s="20">
        <f>+N294*O294*P294*'1. Standard_Cost'!$C$13</f>
        <v>0</v>
      </c>
      <c r="T294" s="20">
        <f>+N294*P294*Q294*'1. Standard_Cost'!$D$13</f>
        <v>0</v>
      </c>
      <c r="U294" s="20">
        <f>+N294*O294*'1. Standard_Cost'!$E$13</f>
        <v>0</v>
      </c>
      <c r="V294" s="19"/>
      <c r="W294" s="19"/>
      <c r="X294" s="19"/>
      <c r="Y294" s="20">
        <f>+V294*((X294*'1. Standard_Cost'!$B$17)+(W294*X294*'1. Standard_Cost'!$C$17))</f>
        <v>0</v>
      </c>
      <c r="Z294" s="19"/>
      <c r="AA294" s="19"/>
      <c r="AB294" s="20">
        <f>+Z294*'1. Standard_Cost'!$B$21+AA294*'1. Standard_Cost'!$C$21</f>
        <v>0</v>
      </c>
      <c r="AC294" s="21"/>
      <c r="AD294" s="22"/>
      <c r="AE294" s="20">
        <f>SUM(AD294,AC294,AB294,Y294,U294,T294,S294,R294)*'1. Standard_Cost'!B349</f>
        <v>0</v>
      </c>
      <c r="AF294" s="20">
        <f t="shared" ref="AF294:AF296" si="540">SUM(AD294,AE294)</f>
        <v>0</v>
      </c>
      <c r="AG294" s="19"/>
      <c r="AH294" s="19"/>
      <c r="AI294" s="19"/>
      <c r="AJ294" s="23"/>
      <c r="AK294" s="23"/>
      <c r="AL294" s="23"/>
      <c r="AM294" s="20" t="e">
        <f>AG294*'1. Standard_Cost'!B345+'Incremental_Cost Year 1'!#REF!*'1. Standard_Cost'!C345+'Incremental_Cost Year 1'!#REF!*'1. Standard_Cost'!D345+'Incremental_Cost Year 1'!#REF!+'Incremental_Cost Year 1'!#REF!+AK294</f>
        <v>#REF!</v>
      </c>
      <c r="AN294" s="20" t="e">
        <f>AM294*'1. Standard_Cost'!C349</f>
        <v>#REF!</v>
      </c>
      <c r="AO294" s="23"/>
      <c r="AQ294" s="20">
        <f t="shared" si="536"/>
        <v>0</v>
      </c>
      <c r="AR294" s="20">
        <f t="shared" si="537"/>
        <v>0</v>
      </c>
      <c r="AS294" s="20" t="e">
        <f t="shared" si="538"/>
        <v>#REF!</v>
      </c>
      <c r="AT294" s="20" t="e">
        <f t="shared" ref="AT294:AT296" si="541">SUM(AQ294,AR294,AS294)</f>
        <v>#REF!</v>
      </c>
      <c r="AU294" s="24"/>
      <c r="AV294" s="24">
        <v>0</v>
      </c>
      <c r="AW294" s="24"/>
      <c r="AX294" s="24"/>
      <c r="AY294" s="24"/>
      <c r="AZ294" s="24"/>
      <c r="BA294" s="25" t="e">
        <f t="shared" si="539"/>
        <v>#REF!</v>
      </c>
    </row>
    <row r="295" spans="2:53" outlineLevel="2">
      <c r="B295" s="41"/>
      <c r="C295" s="41"/>
      <c r="D295" s="84"/>
      <c r="E295" s="84"/>
      <c r="F295" s="84"/>
      <c r="G295" s="83"/>
      <c r="H295" s="15" t="s">
        <v>51</v>
      </c>
      <c r="I295" s="16"/>
      <c r="J295" s="17"/>
      <c r="K295" s="17"/>
      <c r="L295" s="18" t="str">
        <f>IF(I295&lt;&gt;0,((VLOOKUP(I295,'1. Standard_Cost'!$B$4:$D$9,2)+VLOOKUP(I295,'1. Standard_Cost'!$B$4:$D$9,3))*J295*K295),"0")</f>
        <v>0</v>
      </c>
      <c r="M295" s="18">
        <f t="shared" si="535"/>
        <v>0</v>
      </c>
      <c r="N295" s="19"/>
      <c r="O295" s="19"/>
      <c r="P295" s="19"/>
      <c r="Q295" s="19"/>
      <c r="R295" s="20">
        <f>+N295*P295*'1. Standard_Cost'!$B$13</f>
        <v>0</v>
      </c>
      <c r="S295" s="20">
        <f>+N295*O295*P295*'1. Standard_Cost'!$C$13</f>
        <v>0</v>
      </c>
      <c r="T295" s="20">
        <f>+N295*P295*Q295*'1. Standard_Cost'!$D$13</f>
        <v>0</v>
      </c>
      <c r="U295" s="20">
        <f>+N295*O295*'1. Standard_Cost'!$E$13</f>
        <v>0</v>
      </c>
      <c r="V295" s="19"/>
      <c r="W295" s="19"/>
      <c r="X295" s="19"/>
      <c r="Y295" s="20">
        <f>+V295*((X295*'1. Standard_Cost'!$B$17)+(W295*X295*'1. Standard_Cost'!$C$17))</f>
        <v>0</v>
      </c>
      <c r="Z295" s="19"/>
      <c r="AA295" s="19"/>
      <c r="AB295" s="20">
        <f>+Z295*'1. Standard_Cost'!$B$21+AA295*'1. Standard_Cost'!$C$21</f>
        <v>0</v>
      </c>
      <c r="AC295" s="21"/>
      <c r="AD295" s="22"/>
      <c r="AE295" s="20">
        <f>SUM(AD295,AC295,AB295,Y295,U295,T295,S295,R295)*'1. Standard_Cost'!B349</f>
        <v>0</v>
      </c>
      <c r="AF295" s="20">
        <f t="shared" si="540"/>
        <v>0</v>
      </c>
      <c r="AG295" s="19"/>
      <c r="AH295" s="19"/>
      <c r="AI295" s="19"/>
      <c r="AJ295" s="23"/>
      <c r="AK295" s="23"/>
      <c r="AL295" s="23"/>
      <c r="AM295" s="20" t="e">
        <f>AG295*'1. Standard_Cost'!B345+'Incremental_Cost Year 1'!#REF!*'1. Standard_Cost'!C345+'Incremental_Cost Year 1'!#REF!*'1. Standard_Cost'!D345+'Incremental_Cost Year 1'!#REF!+'Incremental_Cost Year 1'!#REF!+AK295</f>
        <v>#REF!</v>
      </c>
      <c r="AN295" s="20" t="e">
        <f>AM295*'1. Standard_Cost'!C349</f>
        <v>#REF!</v>
      </c>
      <c r="AO295" s="23"/>
      <c r="AQ295" s="20">
        <f t="shared" si="536"/>
        <v>0</v>
      </c>
      <c r="AR295" s="20">
        <f t="shared" si="537"/>
        <v>0</v>
      </c>
      <c r="AS295" s="20" t="e">
        <f t="shared" si="538"/>
        <v>#REF!</v>
      </c>
      <c r="AT295" s="20" t="e">
        <f t="shared" si="541"/>
        <v>#REF!</v>
      </c>
      <c r="AU295" s="24"/>
      <c r="AV295" s="24"/>
      <c r="AW295" s="24"/>
      <c r="AX295" s="24"/>
      <c r="AY295" s="24"/>
      <c r="AZ295" s="24"/>
      <c r="BA295" s="25" t="e">
        <f t="shared" si="539"/>
        <v>#REF!</v>
      </c>
    </row>
    <row r="296" spans="2:53" outlineLevel="2">
      <c r="B296" s="41"/>
      <c r="C296" s="41"/>
      <c r="D296" s="84"/>
      <c r="E296" s="84"/>
      <c r="F296" s="84"/>
      <c r="G296" s="83"/>
      <c r="H296" s="26" t="s">
        <v>180</v>
      </c>
      <c r="I296" s="16"/>
      <c r="J296" s="17"/>
      <c r="K296" s="17"/>
      <c r="L296" s="18" t="str">
        <f>IF(I296&lt;&gt;0,((VLOOKUP(I296,'1. Standard_Cost'!$B$4:$D$9,2)+VLOOKUP(I296,'1. Standard_Cost'!$B$4:$D$9,3))*J296*K296),"0")</f>
        <v>0</v>
      </c>
      <c r="M296" s="18">
        <f t="shared" si="535"/>
        <v>0</v>
      </c>
      <c r="N296" s="19"/>
      <c r="O296" s="19"/>
      <c r="P296" s="19"/>
      <c r="Q296" s="19"/>
      <c r="R296" s="20">
        <f>+N296*P296*'1. Standard_Cost'!$B$13</f>
        <v>0</v>
      </c>
      <c r="S296" s="20">
        <f>+N296*O296*P296*'1. Standard_Cost'!$C$13</f>
        <v>0</v>
      </c>
      <c r="T296" s="20">
        <f>+N296*P296*Q296*'1. Standard_Cost'!$D$13</f>
        <v>0</v>
      </c>
      <c r="U296" s="20">
        <f>+N296*O296*'1. Standard_Cost'!$E$13</f>
        <v>0</v>
      </c>
      <c r="V296" s="19"/>
      <c r="W296" s="19"/>
      <c r="X296" s="19"/>
      <c r="Y296" s="20">
        <f>+V296*((X296*'1. Standard_Cost'!$B$17)+(W296*X296*'1. Standard_Cost'!$C$17))</f>
        <v>0</v>
      </c>
      <c r="Z296" s="19"/>
      <c r="AA296" s="19"/>
      <c r="AB296" s="20">
        <f>+Z296*'1. Standard_Cost'!$B$21+AA296*'1. Standard_Cost'!$C$21</f>
        <v>0</v>
      </c>
      <c r="AC296" s="21"/>
      <c r="AD296" s="22"/>
      <c r="AE296" s="20">
        <f>SUM(AD296,AC296,AB296,Y296,U296,T296,S296,R296)*'1. Standard_Cost'!B349</f>
        <v>0</v>
      </c>
      <c r="AF296" s="20">
        <f t="shared" si="540"/>
        <v>0</v>
      </c>
      <c r="AG296" s="19"/>
      <c r="AH296" s="19"/>
      <c r="AI296" s="19"/>
      <c r="AJ296" s="23"/>
      <c r="AK296" s="23"/>
      <c r="AL296" s="23"/>
      <c r="AM296" s="20" t="e">
        <f>AG296*'1. Standard_Cost'!B345+'Incremental_Cost Year 1'!#REF!*'1. Standard_Cost'!C345+'Incremental_Cost Year 1'!#REF!*'1. Standard_Cost'!D345+'Incremental_Cost Year 1'!#REF!+'Incremental_Cost Year 1'!#REF!+AK296</f>
        <v>#REF!</v>
      </c>
      <c r="AN296" s="20" t="e">
        <f>AM296*'1. Standard_Cost'!C349</f>
        <v>#REF!</v>
      </c>
      <c r="AO296" s="23"/>
      <c r="AQ296" s="20">
        <f t="shared" si="536"/>
        <v>0</v>
      </c>
      <c r="AR296" s="20">
        <f t="shared" si="537"/>
        <v>0</v>
      </c>
      <c r="AS296" s="20" t="e">
        <f t="shared" si="538"/>
        <v>#REF!</v>
      </c>
      <c r="AT296" s="20" t="e">
        <f t="shared" si="541"/>
        <v>#REF!</v>
      </c>
      <c r="AU296" s="24"/>
      <c r="AV296" s="24"/>
      <c r="AW296" s="24"/>
      <c r="AX296" s="24"/>
      <c r="AY296" s="24"/>
      <c r="AZ296" s="24"/>
      <c r="BA296" s="25" t="e">
        <f t="shared" si="539"/>
        <v>#REF!</v>
      </c>
    </row>
    <row r="297" spans="2:53" ht="41.4" outlineLevel="1">
      <c r="B297" s="41"/>
      <c r="C297" s="41"/>
      <c r="D297" s="86" t="s">
        <v>48</v>
      </c>
      <c r="E297" s="86" t="s">
        <v>319</v>
      </c>
      <c r="F297" s="88" t="s">
        <v>153</v>
      </c>
      <c r="G297" s="89" t="s">
        <v>154</v>
      </c>
      <c r="H297" s="27" t="s">
        <v>310</v>
      </c>
      <c r="I297" s="28"/>
      <c r="J297" s="28"/>
      <c r="K297" s="28"/>
      <c r="L297" s="29">
        <f>SUM(L293:L296)</f>
        <v>0</v>
      </c>
      <c r="M297" s="29">
        <f>SUM(M293:M296)</f>
        <v>0</v>
      </c>
      <c r="N297" s="28"/>
      <c r="O297" s="28"/>
      <c r="P297" s="28"/>
      <c r="Q297" s="28"/>
      <c r="R297" s="30">
        <f>SUM(R293:R296)</f>
        <v>0</v>
      </c>
      <c r="S297" s="30">
        <f>SUM(S293:S296)</f>
        <v>0</v>
      </c>
      <c r="T297" s="30">
        <f>SUM(T293:T296)</f>
        <v>0</v>
      </c>
      <c r="U297" s="30">
        <f>SUM(U293:U296)</f>
        <v>0</v>
      </c>
      <c r="V297" s="28"/>
      <c r="W297" s="28"/>
      <c r="X297" s="28"/>
      <c r="Y297" s="29">
        <f>SUM(Y293:Y296)</f>
        <v>0</v>
      </c>
      <c r="Z297" s="28"/>
      <c r="AA297" s="28"/>
      <c r="AB297" s="29">
        <f t="shared" ref="AB297:AF297" si="542">SUM(AB293:AB296)</f>
        <v>0</v>
      </c>
      <c r="AC297" s="29">
        <f t="shared" si="542"/>
        <v>0</v>
      </c>
      <c r="AD297" s="29">
        <f t="shared" si="542"/>
        <v>0</v>
      </c>
      <c r="AE297" s="29">
        <f t="shared" si="542"/>
        <v>0</v>
      </c>
      <c r="AF297" s="29">
        <f t="shared" si="542"/>
        <v>0</v>
      </c>
      <c r="AG297" s="28"/>
      <c r="AH297" s="28"/>
      <c r="AI297" s="28"/>
      <c r="AJ297" s="30">
        <f>SUM(AJ293:AJ296)</f>
        <v>0</v>
      </c>
      <c r="AK297" s="30">
        <f>SUM(AK293:AK296)</f>
        <v>0</v>
      </c>
      <c r="AL297" s="30">
        <f>SUM(AL293:AL296)</f>
        <v>0</v>
      </c>
      <c r="AM297" s="29" t="e">
        <f>SUM(AM293:AM296)</f>
        <v>#REF!</v>
      </c>
      <c r="AN297" s="29" t="e">
        <f>SUM(AN293:AN296)</f>
        <v>#REF!</v>
      </c>
      <c r="AO297" s="31"/>
      <c r="AP297" s="32"/>
      <c r="AQ297" s="78">
        <f t="shared" ref="AQ297:BA297" si="543">SUM(AQ293:AQ296)</f>
        <v>0</v>
      </c>
      <c r="AR297" s="78">
        <f t="shared" si="543"/>
        <v>0</v>
      </c>
      <c r="AS297" s="78" t="e">
        <f t="shared" si="543"/>
        <v>#REF!</v>
      </c>
      <c r="AT297" s="78" t="e">
        <f t="shared" si="543"/>
        <v>#REF!</v>
      </c>
      <c r="AU297" s="78">
        <f t="shared" si="543"/>
        <v>0</v>
      </c>
      <c r="AV297" s="78">
        <f t="shared" si="543"/>
        <v>0</v>
      </c>
      <c r="AW297" s="78">
        <f t="shared" si="543"/>
        <v>0</v>
      </c>
      <c r="AX297" s="78">
        <f t="shared" si="543"/>
        <v>0</v>
      </c>
      <c r="AY297" s="78">
        <f t="shared" si="543"/>
        <v>0</v>
      </c>
      <c r="AZ297" s="78">
        <f t="shared" si="543"/>
        <v>0</v>
      </c>
      <c r="BA297" s="78" t="e">
        <f t="shared" si="543"/>
        <v>#REF!</v>
      </c>
    </row>
    <row r="298" spans="2:53" outlineLevel="2">
      <c r="B298" s="41"/>
      <c r="C298" s="41"/>
      <c r="D298" s="85"/>
      <c r="E298" s="85"/>
      <c r="F298" s="87"/>
      <c r="G298" s="82"/>
      <c r="H298" s="15" t="s">
        <v>49</v>
      </c>
      <c r="I298" s="16"/>
      <c r="J298" s="17"/>
      <c r="K298" s="17"/>
      <c r="L298" s="18" t="str">
        <f>IF(I298&lt;&gt;0,((VLOOKUP(I298,'1. Standard_Cost'!$B$4:$D$9,2)+VLOOKUP(I298,'1. Standard_Cost'!$B$4:$D$9,3))*J298*K298),"0")</f>
        <v>0</v>
      </c>
      <c r="M298" s="18">
        <f t="shared" ref="M298:M301" si="544">L298*0.167</f>
        <v>0</v>
      </c>
      <c r="N298" s="19"/>
      <c r="O298" s="19"/>
      <c r="P298" s="19"/>
      <c r="Q298" s="19"/>
      <c r="R298" s="20">
        <f>+N298*P298*'1. Standard_Cost'!$B$13</f>
        <v>0</v>
      </c>
      <c r="S298" s="20">
        <f>+N298*O298*P298*'1. Standard_Cost'!$C$13</f>
        <v>0</v>
      </c>
      <c r="T298" s="20">
        <f>+N298*P298*Q298*'1. Standard_Cost'!$D$13</f>
        <v>0</v>
      </c>
      <c r="U298" s="20">
        <f>+N298*O298*'1. Standard_Cost'!$E$13</f>
        <v>0</v>
      </c>
      <c r="V298" s="19"/>
      <c r="W298" s="19"/>
      <c r="X298" s="19"/>
      <c r="Y298" s="20">
        <f>+V298*((X298*'1. Standard_Cost'!$B$17)+(W298*X298*'1. Standard_Cost'!$C$17))</f>
        <v>0</v>
      </c>
      <c r="Z298" s="19"/>
      <c r="AA298" s="19"/>
      <c r="AB298" s="20">
        <f>+Z298*'1. Standard_Cost'!$B$21+AA298*'1. Standard_Cost'!$C$21</f>
        <v>0</v>
      </c>
      <c r="AC298" s="21"/>
      <c r="AD298" s="22"/>
      <c r="AE298" s="20">
        <f>SUM(AD298,AC298,AB298,Y298,U298,T298,S298,R298)*'1. Standard_Cost'!B354</f>
        <v>0</v>
      </c>
      <c r="AF298" s="20">
        <f>SUM(AD298,AE298)</f>
        <v>0</v>
      </c>
      <c r="AG298" s="19"/>
      <c r="AH298" s="19"/>
      <c r="AI298" s="19"/>
      <c r="AJ298" s="23"/>
      <c r="AK298" s="23"/>
      <c r="AL298" s="23"/>
      <c r="AM298" s="20" t="e">
        <f>AG298*'1. Standard_Cost'!B350+'Incremental_Cost Year 1'!#REF!*'1. Standard_Cost'!C350+'Incremental_Cost Year 1'!#REF!*'1. Standard_Cost'!D350+'Incremental_Cost Year 1'!#REF!+'Incremental_Cost Year 1'!#REF!+AK298</f>
        <v>#REF!</v>
      </c>
      <c r="AN298" s="20" t="e">
        <f>AM298*'1. Standard_Cost'!C354</f>
        <v>#REF!</v>
      </c>
      <c r="AO298" s="23"/>
      <c r="AQ298" s="20">
        <f t="shared" ref="AQ298:AQ301" si="545">L298+M298</f>
        <v>0</v>
      </c>
      <c r="AR298" s="20">
        <f t="shared" ref="AR298:AR301" si="546">AF298</f>
        <v>0</v>
      </c>
      <c r="AS298" s="20" t="e">
        <f t="shared" ref="AS298:AS301" si="547">AM298+AN298</f>
        <v>#REF!</v>
      </c>
      <c r="AT298" s="20" t="e">
        <f>SUM(AQ298,AR298,AS298)</f>
        <v>#REF!</v>
      </c>
      <c r="AU298" s="24"/>
      <c r="AV298" s="24"/>
      <c r="AW298" s="24"/>
      <c r="AX298" s="24"/>
      <c r="AY298" s="24"/>
      <c r="AZ298" s="24"/>
      <c r="BA298" s="25" t="e">
        <f t="shared" ref="BA298:BA301" si="548">SUM(AU298:AZ298)-AT298</f>
        <v>#REF!</v>
      </c>
    </row>
    <row r="299" spans="2:53" outlineLevel="2">
      <c r="B299" s="41"/>
      <c r="C299" s="41"/>
      <c r="D299" s="84"/>
      <c r="E299" s="84"/>
      <c r="F299" s="84"/>
      <c r="G299" s="83"/>
      <c r="H299" s="15" t="s">
        <v>50</v>
      </c>
      <c r="I299" s="16"/>
      <c r="J299" s="17"/>
      <c r="K299" s="17"/>
      <c r="L299" s="18" t="str">
        <f>IF(I299&lt;&gt;0,((VLOOKUP(I299,'1. Standard_Cost'!$B$4:$D$9,2)+VLOOKUP(I299,'1. Standard_Cost'!$B$4:$D$9,3))*J299*K299),"0")</f>
        <v>0</v>
      </c>
      <c r="M299" s="18">
        <f t="shared" si="544"/>
        <v>0</v>
      </c>
      <c r="N299" s="19"/>
      <c r="O299" s="19"/>
      <c r="P299" s="19"/>
      <c r="Q299" s="19"/>
      <c r="R299" s="20">
        <f>+N299*P299*'1. Standard_Cost'!$B$13</f>
        <v>0</v>
      </c>
      <c r="S299" s="20">
        <f>+N299*O299*P299*'1. Standard_Cost'!$C$13</f>
        <v>0</v>
      </c>
      <c r="T299" s="20">
        <f>+N299*P299*Q299*'1. Standard_Cost'!$D$13</f>
        <v>0</v>
      </c>
      <c r="U299" s="20">
        <f>+N299*O299*'1. Standard_Cost'!$E$13</f>
        <v>0</v>
      </c>
      <c r="V299" s="19"/>
      <c r="W299" s="19"/>
      <c r="X299" s="19"/>
      <c r="Y299" s="20">
        <f>+V299*((X299*'1. Standard_Cost'!$B$17)+(W299*X299*'1. Standard_Cost'!$C$17))</f>
        <v>0</v>
      </c>
      <c r="Z299" s="19"/>
      <c r="AA299" s="19"/>
      <c r="AB299" s="20">
        <f>+Z299*'1. Standard_Cost'!$B$21+AA299*'1. Standard_Cost'!$C$21</f>
        <v>0</v>
      </c>
      <c r="AC299" s="21"/>
      <c r="AD299" s="22"/>
      <c r="AE299" s="20">
        <f>SUM(AD299,AC299,AB299,Y299,U299,T299,S299,R299)*'1. Standard_Cost'!B354</f>
        <v>0</v>
      </c>
      <c r="AF299" s="20">
        <f t="shared" ref="AF299:AF301" si="549">SUM(AD299,AE299)</f>
        <v>0</v>
      </c>
      <c r="AG299" s="19"/>
      <c r="AH299" s="19"/>
      <c r="AI299" s="19"/>
      <c r="AJ299" s="23"/>
      <c r="AK299" s="23"/>
      <c r="AL299" s="23"/>
      <c r="AM299" s="20" t="e">
        <f>AG299*'1. Standard_Cost'!B350+'Incremental_Cost Year 1'!#REF!*'1. Standard_Cost'!C350+'Incremental_Cost Year 1'!#REF!*'1. Standard_Cost'!D350+'Incremental_Cost Year 1'!#REF!+'Incremental_Cost Year 1'!#REF!+AK299</f>
        <v>#REF!</v>
      </c>
      <c r="AN299" s="20" t="e">
        <f>AM299*'1. Standard_Cost'!C354</f>
        <v>#REF!</v>
      </c>
      <c r="AO299" s="23"/>
      <c r="AQ299" s="20">
        <f t="shared" si="545"/>
        <v>0</v>
      </c>
      <c r="AR299" s="20">
        <f t="shared" si="546"/>
        <v>0</v>
      </c>
      <c r="AS299" s="20" t="e">
        <f t="shared" si="547"/>
        <v>#REF!</v>
      </c>
      <c r="AT299" s="20" t="e">
        <f t="shared" ref="AT299:AT301" si="550">SUM(AQ299,AR299,AS299)</f>
        <v>#REF!</v>
      </c>
      <c r="AU299" s="24"/>
      <c r="AV299" s="24">
        <v>0</v>
      </c>
      <c r="AW299" s="24"/>
      <c r="AX299" s="24"/>
      <c r="AY299" s="24"/>
      <c r="AZ299" s="24"/>
      <c r="BA299" s="25" t="e">
        <f t="shared" si="548"/>
        <v>#REF!</v>
      </c>
    </row>
    <row r="300" spans="2:53" outlineLevel="2">
      <c r="B300" s="41"/>
      <c r="C300" s="41"/>
      <c r="D300" s="84"/>
      <c r="E300" s="84"/>
      <c r="F300" s="84"/>
      <c r="G300" s="83"/>
      <c r="H300" s="15" t="s">
        <v>51</v>
      </c>
      <c r="I300" s="16"/>
      <c r="J300" s="17"/>
      <c r="K300" s="17"/>
      <c r="L300" s="18" t="str">
        <f>IF(I300&lt;&gt;0,((VLOOKUP(I300,'1. Standard_Cost'!$B$4:$D$9,2)+VLOOKUP(I300,'1. Standard_Cost'!$B$4:$D$9,3))*J300*K300),"0")</f>
        <v>0</v>
      </c>
      <c r="M300" s="18">
        <f t="shared" si="544"/>
        <v>0</v>
      </c>
      <c r="N300" s="19"/>
      <c r="O300" s="19"/>
      <c r="P300" s="19"/>
      <c r="Q300" s="19"/>
      <c r="R300" s="20">
        <f>+N300*P300*'1. Standard_Cost'!$B$13</f>
        <v>0</v>
      </c>
      <c r="S300" s="20">
        <f>+N300*O300*P300*'1. Standard_Cost'!$C$13</f>
        <v>0</v>
      </c>
      <c r="T300" s="20">
        <f>+N300*P300*Q300*'1. Standard_Cost'!$D$13</f>
        <v>0</v>
      </c>
      <c r="U300" s="20">
        <f>+N300*O300*'1. Standard_Cost'!$E$13</f>
        <v>0</v>
      </c>
      <c r="V300" s="19"/>
      <c r="W300" s="19"/>
      <c r="X300" s="19"/>
      <c r="Y300" s="20">
        <f>+V300*((X300*'1. Standard_Cost'!$B$17)+(W300*X300*'1. Standard_Cost'!$C$17))</f>
        <v>0</v>
      </c>
      <c r="Z300" s="19"/>
      <c r="AA300" s="19"/>
      <c r="AB300" s="20">
        <f>+Z300*'1. Standard_Cost'!$B$21+AA300*'1. Standard_Cost'!$C$21</f>
        <v>0</v>
      </c>
      <c r="AC300" s="21"/>
      <c r="AD300" s="22"/>
      <c r="AE300" s="20">
        <f>SUM(AD300,AC300,AB300,Y300,U300,T300,S300,R300)*'1. Standard_Cost'!B354</f>
        <v>0</v>
      </c>
      <c r="AF300" s="20">
        <f t="shared" si="549"/>
        <v>0</v>
      </c>
      <c r="AG300" s="19"/>
      <c r="AH300" s="19"/>
      <c r="AI300" s="19"/>
      <c r="AJ300" s="23"/>
      <c r="AK300" s="23"/>
      <c r="AL300" s="23"/>
      <c r="AM300" s="20" t="e">
        <f>AG300*'1. Standard_Cost'!B350+'Incremental_Cost Year 1'!#REF!*'1. Standard_Cost'!C350+'Incremental_Cost Year 1'!#REF!*'1. Standard_Cost'!D350+'Incremental_Cost Year 1'!#REF!+'Incremental_Cost Year 1'!#REF!+AK300</f>
        <v>#REF!</v>
      </c>
      <c r="AN300" s="20" t="e">
        <f>AM300*'1. Standard_Cost'!C354</f>
        <v>#REF!</v>
      </c>
      <c r="AO300" s="23"/>
      <c r="AQ300" s="20">
        <f t="shared" si="545"/>
        <v>0</v>
      </c>
      <c r="AR300" s="20">
        <f t="shared" si="546"/>
        <v>0</v>
      </c>
      <c r="AS300" s="20" t="e">
        <f t="shared" si="547"/>
        <v>#REF!</v>
      </c>
      <c r="AT300" s="20" t="e">
        <f t="shared" si="550"/>
        <v>#REF!</v>
      </c>
      <c r="AU300" s="24"/>
      <c r="AV300" s="24"/>
      <c r="AW300" s="24"/>
      <c r="AX300" s="24"/>
      <c r="AY300" s="24"/>
      <c r="AZ300" s="24"/>
      <c r="BA300" s="25" t="e">
        <f t="shared" si="548"/>
        <v>#REF!</v>
      </c>
    </row>
    <row r="301" spans="2:53" outlineLevel="2">
      <c r="B301" s="41"/>
      <c r="C301" s="41"/>
      <c r="D301" s="84"/>
      <c r="E301" s="84"/>
      <c r="F301" s="84"/>
      <c r="G301" s="83"/>
      <c r="H301" s="26" t="s">
        <v>180</v>
      </c>
      <c r="I301" s="16"/>
      <c r="J301" s="17"/>
      <c r="K301" s="17"/>
      <c r="L301" s="18" t="str">
        <f>IF(I301&lt;&gt;0,((VLOOKUP(I301,'1. Standard_Cost'!$B$4:$D$9,2)+VLOOKUP(I301,'1. Standard_Cost'!$B$4:$D$9,3))*J301*K301),"0")</f>
        <v>0</v>
      </c>
      <c r="M301" s="18">
        <f t="shared" si="544"/>
        <v>0</v>
      </c>
      <c r="N301" s="19"/>
      <c r="O301" s="19"/>
      <c r="P301" s="19"/>
      <c r="Q301" s="19"/>
      <c r="R301" s="20">
        <f>+N301*P301*'1. Standard_Cost'!$B$13</f>
        <v>0</v>
      </c>
      <c r="S301" s="20">
        <f>+N301*O301*P301*'1. Standard_Cost'!$C$13</f>
        <v>0</v>
      </c>
      <c r="T301" s="20">
        <f>+N301*P301*Q301*'1. Standard_Cost'!$D$13</f>
        <v>0</v>
      </c>
      <c r="U301" s="20">
        <f>+N301*O301*'1. Standard_Cost'!$E$13</f>
        <v>0</v>
      </c>
      <c r="V301" s="19"/>
      <c r="W301" s="19"/>
      <c r="X301" s="19"/>
      <c r="Y301" s="20">
        <f>+V301*((X301*'1. Standard_Cost'!$B$17)+(W301*X301*'1. Standard_Cost'!$C$17))</f>
        <v>0</v>
      </c>
      <c r="Z301" s="19"/>
      <c r="AA301" s="19"/>
      <c r="AB301" s="20">
        <f>+Z301*'1. Standard_Cost'!$B$21+AA301*'1. Standard_Cost'!$C$21</f>
        <v>0</v>
      </c>
      <c r="AC301" s="21"/>
      <c r="AD301" s="22"/>
      <c r="AE301" s="20">
        <f>SUM(AD301,AC301,AB301,Y301,U301,T301,S301,R301)*'1. Standard_Cost'!B354</f>
        <v>0</v>
      </c>
      <c r="AF301" s="20">
        <f t="shared" si="549"/>
        <v>0</v>
      </c>
      <c r="AG301" s="19"/>
      <c r="AH301" s="19"/>
      <c r="AI301" s="19"/>
      <c r="AJ301" s="23"/>
      <c r="AK301" s="23"/>
      <c r="AL301" s="23"/>
      <c r="AM301" s="20" t="e">
        <f>AG301*'1. Standard_Cost'!B350+'Incremental_Cost Year 1'!#REF!*'1. Standard_Cost'!C350+'Incremental_Cost Year 1'!#REF!*'1. Standard_Cost'!D350+'Incremental_Cost Year 1'!#REF!+'Incremental_Cost Year 1'!#REF!+AK301</f>
        <v>#REF!</v>
      </c>
      <c r="AN301" s="20" t="e">
        <f>AM301*'1. Standard_Cost'!C354</f>
        <v>#REF!</v>
      </c>
      <c r="AO301" s="23"/>
      <c r="AQ301" s="20">
        <f t="shared" si="545"/>
        <v>0</v>
      </c>
      <c r="AR301" s="20">
        <f t="shared" si="546"/>
        <v>0</v>
      </c>
      <c r="AS301" s="20" t="e">
        <f t="shared" si="547"/>
        <v>#REF!</v>
      </c>
      <c r="AT301" s="20" t="e">
        <f t="shared" si="550"/>
        <v>#REF!</v>
      </c>
      <c r="AU301" s="24"/>
      <c r="AV301" s="24"/>
      <c r="AW301" s="24"/>
      <c r="AX301" s="24"/>
      <c r="AY301" s="24"/>
      <c r="AZ301" s="24"/>
      <c r="BA301" s="25" t="e">
        <f t="shared" si="548"/>
        <v>#REF!</v>
      </c>
    </row>
    <row r="302" spans="2:53" ht="41.4" outlineLevel="1">
      <c r="B302" s="41"/>
      <c r="C302" s="41"/>
      <c r="D302" s="86" t="s">
        <v>48</v>
      </c>
      <c r="E302" s="86" t="s">
        <v>322</v>
      </c>
      <c r="F302" s="88" t="s">
        <v>153</v>
      </c>
      <c r="G302" s="89" t="s">
        <v>154</v>
      </c>
      <c r="H302" s="27" t="s">
        <v>323</v>
      </c>
      <c r="I302" s="28"/>
      <c r="J302" s="28"/>
      <c r="K302" s="28"/>
      <c r="L302" s="29">
        <f>SUM(L298:L301)</f>
        <v>0</v>
      </c>
      <c r="M302" s="29">
        <f>SUM(M298:M301)</f>
        <v>0</v>
      </c>
      <c r="N302" s="28"/>
      <c r="O302" s="28"/>
      <c r="P302" s="28"/>
      <c r="Q302" s="28"/>
      <c r="R302" s="30">
        <f>SUM(R298:R301)</f>
        <v>0</v>
      </c>
      <c r="S302" s="30">
        <f>SUM(S298:S301)</f>
        <v>0</v>
      </c>
      <c r="T302" s="30">
        <f>SUM(T298:T301)</f>
        <v>0</v>
      </c>
      <c r="U302" s="30">
        <f>SUM(U298:U301)</f>
        <v>0</v>
      </c>
      <c r="V302" s="28"/>
      <c r="W302" s="28"/>
      <c r="X302" s="28"/>
      <c r="Y302" s="29">
        <f>SUM(Y298:Y301)</f>
        <v>0</v>
      </c>
      <c r="Z302" s="28"/>
      <c r="AA302" s="28"/>
      <c r="AB302" s="29">
        <f t="shared" ref="AB302:AF302" si="551">SUM(AB298:AB301)</f>
        <v>0</v>
      </c>
      <c r="AC302" s="29">
        <f t="shared" si="551"/>
        <v>0</v>
      </c>
      <c r="AD302" s="29">
        <f t="shared" si="551"/>
        <v>0</v>
      </c>
      <c r="AE302" s="29">
        <f t="shared" si="551"/>
        <v>0</v>
      </c>
      <c r="AF302" s="29">
        <f t="shared" si="551"/>
        <v>0</v>
      </c>
      <c r="AG302" s="28"/>
      <c r="AH302" s="28"/>
      <c r="AI302" s="28"/>
      <c r="AJ302" s="30">
        <f>SUM(AJ298:AJ301)</f>
        <v>0</v>
      </c>
      <c r="AK302" s="30">
        <f>SUM(AK298:AK301)</f>
        <v>0</v>
      </c>
      <c r="AL302" s="30">
        <f>SUM(AL298:AL301)</f>
        <v>0</v>
      </c>
      <c r="AM302" s="29" t="e">
        <f>SUM(AM298:AM301)</f>
        <v>#REF!</v>
      </c>
      <c r="AN302" s="29" t="e">
        <f>SUM(AN298:AN301)</f>
        <v>#REF!</v>
      </c>
      <c r="AO302" s="31"/>
      <c r="AP302" s="32"/>
      <c r="AQ302" s="78">
        <f t="shared" ref="AQ302:BA302" si="552">SUM(AQ298:AQ301)</f>
        <v>0</v>
      </c>
      <c r="AR302" s="78">
        <f t="shared" si="552"/>
        <v>0</v>
      </c>
      <c r="AS302" s="78" t="e">
        <f t="shared" si="552"/>
        <v>#REF!</v>
      </c>
      <c r="AT302" s="78" t="e">
        <f t="shared" si="552"/>
        <v>#REF!</v>
      </c>
      <c r="AU302" s="78">
        <f t="shared" si="552"/>
        <v>0</v>
      </c>
      <c r="AV302" s="78">
        <f t="shared" si="552"/>
        <v>0</v>
      </c>
      <c r="AW302" s="78">
        <f t="shared" si="552"/>
        <v>0</v>
      </c>
      <c r="AX302" s="78">
        <f t="shared" si="552"/>
        <v>0</v>
      </c>
      <c r="AY302" s="78">
        <f t="shared" si="552"/>
        <v>0</v>
      </c>
      <c r="AZ302" s="78">
        <f t="shared" si="552"/>
        <v>0</v>
      </c>
      <c r="BA302" s="78" t="e">
        <f t="shared" si="552"/>
        <v>#REF!</v>
      </c>
    </row>
    <row r="303" spans="2:53" s="39" customFormat="1" ht="12.75" customHeight="1">
      <c r="B303" s="49"/>
      <c r="C303" s="224" t="s">
        <v>324</v>
      </c>
      <c r="D303" s="224"/>
      <c r="E303" s="225"/>
      <c r="F303" s="69"/>
      <c r="G303" s="69"/>
      <c r="H303" s="57" t="s">
        <v>325</v>
      </c>
      <c r="I303" s="58"/>
      <c r="J303" s="58"/>
      <c r="K303" s="58"/>
      <c r="L303" s="59">
        <f>SUM(L308,L313,L318)</f>
        <v>0</v>
      </c>
      <c r="M303" s="59">
        <f>SUM(M308,M313,M318)</f>
        <v>0</v>
      </c>
      <c r="N303" s="58"/>
      <c r="O303" s="58"/>
      <c r="P303" s="58"/>
      <c r="Q303" s="58"/>
      <c r="R303" s="59">
        <f>SUM(R308,R313,R318)</f>
        <v>0</v>
      </c>
      <c r="S303" s="59">
        <f t="shared" ref="S303:U303" si="553">SUM(S308,S313,S318)</f>
        <v>0</v>
      </c>
      <c r="T303" s="59">
        <f t="shared" si="553"/>
        <v>0</v>
      </c>
      <c r="U303" s="59">
        <f t="shared" si="553"/>
        <v>0</v>
      </c>
      <c r="V303" s="58"/>
      <c r="W303" s="58"/>
      <c r="X303" s="58"/>
      <c r="Y303" s="59">
        <f t="shared" ref="Y303" si="554">SUM(Y308,Y313,Y318)</f>
        <v>0</v>
      </c>
      <c r="Z303" s="58"/>
      <c r="AA303" s="58"/>
      <c r="AB303" s="59">
        <f t="shared" ref="AB303:AF303" si="555">SUM(AB308,AB313,AB318)</f>
        <v>0</v>
      </c>
      <c r="AC303" s="59">
        <f t="shared" si="555"/>
        <v>0</v>
      </c>
      <c r="AD303" s="59">
        <f t="shared" si="555"/>
        <v>0</v>
      </c>
      <c r="AE303" s="59">
        <f t="shared" si="555"/>
        <v>0</v>
      </c>
      <c r="AF303" s="59">
        <f t="shared" si="555"/>
        <v>0</v>
      </c>
      <c r="AG303" s="58"/>
      <c r="AH303" s="58"/>
      <c r="AI303" s="58"/>
      <c r="AJ303" s="59">
        <f t="shared" ref="AJ303:AN303" si="556">SUM(AJ308,AJ313,AJ318)</f>
        <v>0</v>
      </c>
      <c r="AK303" s="59">
        <f t="shared" si="556"/>
        <v>0</v>
      </c>
      <c r="AL303" s="59">
        <f t="shared" si="556"/>
        <v>0</v>
      </c>
      <c r="AM303" s="59" t="e">
        <f t="shared" si="556"/>
        <v>#REF!</v>
      </c>
      <c r="AN303" s="59" t="e">
        <f t="shared" si="556"/>
        <v>#REF!</v>
      </c>
      <c r="AO303" s="60"/>
      <c r="AP303" s="40"/>
      <c r="AQ303" s="59">
        <f t="shared" ref="AQ303:BA303" si="557">SUM(AQ308,AQ313,AQ318)</f>
        <v>0</v>
      </c>
      <c r="AR303" s="59">
        <f t="shared" si="557"/>
        <v>0</v>
      </c>
      <c r="AS303" s="59" t="e">
        <f t="shared" si="557"/>
        <v>#REF!</v>
      </c>
      <c r="AT303" s="59" t="e">
        <f t="shared" si="557"/>
        <v>#REF!</v>
      </c>
      <c r="AU303" s="59">
        <f t="shared" si="557"/>
        <v>0</v>
      </c>
      <c r="AV303" s="59">
        <f t="shared" si="557"/>
        <v>0</v>
      </c>
      <c r="AW303" s="59">
        <f t="shared" si="557"/>
        <v>0</v>
      </c>
      <c r="AX303" s="59">
        <f t="shared" si="557"/>
        <v>0</v>
      </c>
      <c r="AY303" s="59">
        <f t="shared" si="557"/>
        <v>0</v>
      </c>
      <c r="AZ303" s="59">
        <f t="shared" si="557"/>
        <v>0</v>
      </c>
      <c r="BA303" s="59" t="e">
        <f t="shared" si="557"/>
        <v>#REF!</v>
      </c>
    </row>
    <row r="304" spans="2:53" outlineLevel="2">
      <c r="B304" s="41"/>
      <c r="C304" s="38"/>
      <c r="D304" s="85"/>
      <c r="E304" s="85"/>
      <c r="F304" s="87"/>
      <c r="G304" s="82"/>
      <c r="H304" s="15" t="s">
        <v>49</v>
      </c>
      <c r="I304" s="16"/>
      <c r="J304" s="17"/>
      <c r="K304" s="17"/>
      <c r="L304" s="18" t="str">
        <f>IF(I304&lt;&gt;0,((VLOOKUP(I304,'1. Standard_Cost'!$B$4:$D$9,2)+VLOOKUP(I304,'1. Standard_Cost'!$B$4:$D$9,3))*J304*K304),"0")</f>
        <v>0</v>
      </c>
      <c r="M304" s="18">
        <f t="shared" ref="M304:M307" si="558">L304*0.167</f>
        <v>0</v>
      </c>
      <c r="N304" s="19"/>
      <c r="O304" s="19"/>
      <c r="P304" s="19"/>
      <c r="Q304" s="19"/>
      <c r="R304" s="20">
        <f>+N304*P304*'1. Standard_Cost'!$B$13</f>
        <v>0</v>
      </c>
      <c r="S304" s="20">
        <f>+N304*O304*P304*'1. Standard_Cost'!$C$13</f>
        <v>0</v>
      </c>
      <c r="T304" s="20">
        <f>+N304*P304*Q304*'1. Standard_Cost'!$D$13</f>
        <v>0</v>
      </c>
      <c r="U304" s="20">
        <f>+N304*O304*'1. Standard_Cost'!$E$13</f>
        <v>0</v>
      </c>
      <c r="V304" s="19"/>
      <c r="W304" s="19"/>
      <c r="X304" s="19"/>
      <c r="Y304" s="20">
        <f>+V304*((X304*'1. Standard_Cost'!$B$17)+(W304*X304*'1. Standard_Cost'!$C$17))</f>
        <v>0</v>
      </c>
      <c r="Z304" s="19"/>
      <c r="AA304" s="19"/>
      <c r="AB304" s="20">
        <f>+Z304*'1. Standard_Cost'!$B$21+AA304*'1. Standard_Cost'!$C$21</f>
        <v>0</v>
      </c>
      <c r="AC304" s="21"/>
      <c r="AD304" s="22"/>
      <c r="AE304" s="20">
        <f>SUM(AD304,AC304,AB304,Y304,U304,T304,S304,R304)*'1. Standard_Cost'!B365</f>
        <v>0</v>
      </c>
      <c r="AF304" s="20">
        <f>SUM(AD304,AE304)</f>
        <v>0</v>
      </c>
      <c r="AG304" s="19"/>
      <c r="AH304" s="19"/>
      <c r="AI304" s="19"/>
      <c r="AJ304" s="23"/>
      <c r="AK304" s="23"/>
      <c r="AL304" s="23"/>
      <c r="AM304" s="20" t="e">
        <f>AG304*'1. Standard_Cost'!B361+'Incremental_Cost Year 1'!#REF!*'1. Standard_Cost'!C361+'Incremental_Cost Year 1'!#REF!*'1. Standard_Cost'!D361+'Incremental_Cost Year 1'!#REF!+'Incremental_Cost Year 1'!#REF!+AK304</f>
        <v>#REF!</v>
      </c>
      <c r="AN304" s="20" t="e">
        <f>AM304*'1. Standard_Cost'!C365</f>
        <v>#REF!</v>
      </c>
      <c r="AO304" s="23"/>
      <c r="AQ304" s="20">
        <f t="shared" ref="AQ304:AQ307" si="559">L304+M304</f>
        <v>0</v>
      </c>
      <c r="AR304" s="20">
        <f t="shared" ref="AR304:AR307" si="560">AF304</f>
        <v>0</v>
      </c>
      <c r="AS304" s="20" t="e">
        <f t="shared" ref="AS304:AS307" si="561">AM304+AN304</f>
        <v>#REF!</v>
      </c>
      <c r="AT304" s="20" t="e">
        <f>SUM(AQ304,AR304,AS304)</f>
        <v>#REF!</v>
      </c>
      <c r="AU304" s="24"/>
      <c r="AV304" s="24"/>
      <c r="AW304" s="24"/>
      <c r="AX304" s="24"/>
      <c r="AY304" s="24"/>
      <c r="AZ304" s="24"/>
      <c r="BA304" s="25" t="e">
        <f t="shared" ref="BA304:BA307" si="562">SUM(AU304:AZ304)-AT304</f>
        <v>#REF!</v>
      </c>
    </row>
    <row r="305" spans="1:53" outlineLevel="2">
      <c r="B305" s="41"/>
      <c r="C305" s="38"/>
      <c r="D305" s="84"/>
      <c r="E305" s="84"/>
      <c r="F305" s="84"/>
      <c r="G305" s="83"/>
      <c r="H305" s="15" t="s">
        <v>50</v>
      </c>
      <c r="I305" s="16"/>
      <c r="J305" s="17"/>
      <c r="K305" s="17"/>
      <c r="L305" s="18" t="str">
        <f>IF(I305&lt;&gt;0,((VLOOKUP(I305,'1. Standard_Cost'!$B$4:$D$9,2)+VLOOKUP(I305,'1. Standard_Cost'!$B$4:$D$9,3))*J305*K305),"0")</f>
        <v>0</v>
      </c>
      <c r="M305" s="18">
        <f t="shared" si="558"/>
        <v>0</v>
      </c>
      <c r="N305" s="19"/>
      <c r="O305" s="19"/>
      <c r="P305" s="19"/>
      <c r="Q305" s="19"/>
      <c r="R305" s="20">
        <f>+N305*P305*'1. Standard_Cost'!$B$13</f>
        <v>0</v>
      </c>
      <c r="S305" s="20">
        <f>+N305*O305*P305*'1. Standard_Cost'!$C$13</f>
        <v>0</v>
      </c>
      <c r="T305" s="20">
        <f>+N305*P305*Q305*'1. Standard_Cost'!$D$13</f>
        <v>0</v>
      </c>
      <c r="U305" s="20">
        <f>+N305*O305*'1. Standard_Cost'!$E$13</f>
        <v>0</v>
      </c>
      <c r="V305" s="19"/>
      <c r="W305" s="19"/>
      <c r="X305" s="19"/>
      <c r="Y305" s="20">
        <f>+V305*((X305*'1. Standard_Cost'!$B$17)+(W305*X305*'1. Standard_Cost'!$C$17))</f>
        <v>0</v>
      </c>
      <c r="Z305" s="19"/>
      <c r="AA305" s="19"/>
      <c r="AB305" s="20">
        <f>+Z305*'1. Standard_Cost'!$B$21+AA305*'1. Standard_Cost'!$C$21</f>
        <v>0</v>
      </c>
      <c r="AC305" s="21"/>
      <c r="AD305" s="22"/>
      <c r="AE305" s="20">
        <f>SUM(AD305,AC305,AB305,Y305,U305,T305,S305,R305)*'1. Standard_Cost'!B365</f>
        <v>0</v>
      </c>
      <c r="AF305" s="20">
        <f t="shared" ref="AF305:AF307" si="563">SUM(AD305,AE305)</f>
        <v>0</v>
      </c>
      <c r="AG305" s="19"/>
      <c r="AH305" s="19"/>
      <c r="AI305" s="19"/>
      <c r="AJ305" s="23"/>
      <c r="AK305" s="23"/>
      <c r="AL305" s="23"/>
      <c r="AM305" s="20" t="e">
        <f>AG305*'1. Standard_Cost'!B361+'Incremental_Cost Year 1'!#REF!*'1. Standard_Cost'!C361+'Incremental_Cost Year 1'!#REF!*'1. Standard_Cost'!D361+'Incremental_Cost Year 1'!#REF!+'Incremental_Cost Year 1'!#REF!+AK305</f>
        <v>#REF!</v>
      </c>
      <c r="AN305" s="20" t="e">
        <f>AM305*'1. Standard_Cost'!C365</f>
        <v>#REF!</v>
      </c>
      <c r="AO305" s="23"/>
      <c r="AQ305" s="20">
        <f t="shared" si="559"/>
        <v>0</v>
      </c>
      <c r="AR305" s="20">
        <f t="shared" si="560"/>
        <v>0</v>
      </c>
      <c r="AS305" s="20" t="e">
        <f t="shared" si="561"/>
        <v>#REF!</v>
      </c>
      <c r="AT305" s="20" t="e">
        <f t="shared" ref="AT305:AT307" si="564">SUM(AQ305,AR305,AS305)</f>
        <v>#REF!</v>
      </c>
      <c r="AU305" s="24"/>
      <c r="AV305" s="24"/>
      <c r="AW305" s="24"/>
      <c r="AX305" s="24"/>
      <c r="AY305" s="24"/>
      <c r="AZ305" s="24"/>
      <c r="BA305" s="25" t="e">
        <f t="shared" si="562"/>
        <v>#REF!</v>
      </c>
    </row>
    <row r="306" spans="1:53" outlineLevel="2">
      <c r="B306" s="41"/>
      <c r="C306" s="38"/>
      <c r="D306" s="84"/>
      <c r="E306" s="84"/>
      <c r="F306" s="84"/>
      <c r="G306" s="83"/>
      <c r="H306" s="15" t="s">
        <v>51</v>
      </c>
      <c r="I306" s="16"/>
      <c r="J306" s="17"/>
      <c r="K306" s="17"/>
      <c r="L306" s="18" t="str">
        <f>IF(I306&lt;&gt;0,((VLOOKUP(I306,'1. Standard_Cost'!$B$4:$D$9,2)+VLOOKUP(I306,'1. Standard_Cost'!$B$4:$D$9,3))*J306*K306),"0")</f>
        <v>0</v>
      </c>
      <c r="M306" s="18">
        <f t="shared" si="558"/>
        <v>0</v>
      </c>
      <c r="N306" s="19"/>
      <c r="O306" s="19"/>
      <c r="P306" s="19"/>
      <c r="Q306" s="19"/>
      <c r="R306" s="20">
        <f>+N306*P306*'1. Standard_Cost'!$B$13</f>
        <v>0</v>
      </c>
      <c r="S306" s="20">
        <f>+N306*O306*P306*'1. Standard_Cost'!$C$13</f>
        <v>0</v>
      </c>
      <c r="T306" s="20">
        <f>+N306*P306*Q306*'1. Standard_Cost'!$D$13</f>
        <v>0</v>
      </c>
      <c r="U306" s="20">
        <f>+N306*O306*'1. Standard_Cost'!$E$13</f>
        <v>0</v>
      </c>
      <c r="V306" s="19"/>
      <c r="W306" s="19"/>
      <c r="X306" s="19"/>
      <c r="Y306" s="20">
        <f>+V306*((X306*'1. Standard_Cost'!$B$17)+(W306*X306*'1. Standard_Cost'!$C$17))</f>
        <v>0</v>
      </c>
      <c r="Z306" s="19"/>
      <c r="AA306" s="19"/>
      <c r="AB306" s="20">
        <f>+Z306*'1. Standard_Cost'!$B$21+AA306*'1. Standard_Cost'!$C$21</f>
        <v>0</v>
      </c>
      <c r="AC306" s="21"/>
      <c r="AD306" s="22"/>
      <c r="AE306" s="20">
        <f>SUM(AD306,AC306,AB306,Y306,U306,T306,S306,R306)*'1. Standard_Cost'!B365</f>
        <v>0</v>
      </c>
      <c r="AF306" s="20">
        <f t="shared" si="563"/>
        <v>0</v>
      </c>
      <c r="AG306" s="19"/>
      <c r="AH306" s="19"/>
      <c r="AI306" s="19"/>
      <c r="AJ306" s="23"/>
      <c r="AK306" s="23"/>
      <c r="AL306" s="23"/>
      <c r="AM306" s="20" t="e">
        <f>AG306*'1. Standard_Cost'!B361+'Incremental_Cost Year 1'!#REF!*'1. Standard_Cost'!C361+'Incremental_Cost Year 1'!#REF!*'1. Standard_Cost'!D361+'Incremental_Cost Year 1'!#REF!+'Incremental_Cost Year 1'!#REF!+AK306</f>
        <v>#REF!</v>
      </c>
      <c r="AN306" s="20" t="e">
        <f>AM306*'1. Standard_Cost'!C365</f>
        <v>#REF!</v>
      </c>
      <c r="AO306" s="23"/>
      <c r="AQ306" s="20">
        <f t="shared" si="559"/>
        <v>0</v>
      </c>
      <c r="AR306" s="20">
        <f t="shared" si="560"/>
        <v>0</v>
      </c>
      <c r="AS306" s="20" t="e">
        <f t="shared" si="561"/>
        <v>#REF!</v>
      </c>
      <c r="AT306" s="20" t="e">
        <f t="shared" si="564"/>
        <v>#REF!</v>
      </c>
      <c r="AU306" s="24"/>
      <c r="AV306" s="24"/>
      <c r="AW306" s="24"/>
      <c r="AX306" s="24"/>
      <c r="AY306" s="24"/>
      <c r="AZ306" s="24"/>
      <c r="BA306" s="25" t="e">
        <f t="shared" si="562"/>
        <v>#REF!</v>
      </c>
    </row>
    <row r="307" spans="1:53" outlineLevel="2">
      <c r="B307" s="41"/>
      <c r="C307" s="38"/>
      <c r="D307" s="84"/>
      <c r="E307" s="84"/>
      <c r="F307" s="84"/>
      <c r="G307" s="83"/>
      <c r="H307" s="26" t="s">
        <v>180</v>
      </c>
      <c r="I307" s="16"/>
      <c r="J307" s="17"/>
      <c r="K307" s="17"/>
      <c r="L307" s="18" t="str">
        <f>IF(I307&lt;&gt;0,((VLOOKUP(I307,'1. Standard_Cost'!$B$4:$D$9,2)+VLOOKUP(I307,'1. Standard_Cost'!$B$4:$D$9,3))*J307*K307),"0")</f>
        <v>0</v>
      </c>
      <c r="M307" s="18">
        <f t="shared" si="558"/>
        <v>0</v>
      </c>
      <c r="N307" s="19"/>
      <c r="O307" s="19"/>
      <c r="P307" s="19"/>
      <c r="Q307" s="19"/>
      <c r="R307" s="20">
        <f>+N307*P307*'1. Standard_Cost'!$B$13</f>
        <v>0</v>
      </c>
      <c r="S307" s="20">
        <f>+N307*O307*P307*'1. Standard_Cost'!$C$13</f>
        <v>0</v>
      </c>
      <c r="T307" s="20">
        <f>+N307*P307*Q307*'1. Standard_Cost'!$D$13</f>
        <v>0</v>
      </c>
      <c r="U307" s="20">
        <f>+N307*O307*'1. Standard_Cost'!$E$13</f>
        <v>0</v>
      </c>
      <c r="V307" s="19"/>
      <c r="W307" s="19"/>
      <c r="X307" s="19"/>
      <c r="Y307" s="20">
        <f>+V307*((X307*'1. Standard_Cost'!$B$17)+(W307*X307*'1. Standard_Cost'!$C$17))</f>
        <v>0</v>
      </c>
      <c r="Z307" s="19"/>
      <c r="AA307" s="19"/>
      <c r="AB307" s="20">
        <f>+Z307*'1. Standard_Cost'!$B$21+AA307*'1. Standard_Cost'!$C$21</f>
        <v>0</v>
      </c>
      <c r="AC307" s="21"/>
      <c r="AD307" s="22"/>
      <c r="AE307" s="20">
        <f>SUM(AD307,AC307,AB307,Y307,U307,T307,S307,R307)*'1. Standard_Cost'!B365</f>
        <v>0</v>
      </c>
      <c r="AF307" s="20">
        <f t="shared" si="563"/>
        <v>0</v>
      </c>
      <c r="AG307" s="19"/>
      <c r="AH307" s="19"/>
      <c r="AI307" s="19"/>
      <c r="AJ307" s="23"/>
      <c r="AK307" s="23"/>
      <c r="AL307" s="23"/>
      <c r="AM307" s="20" t="e">
        <f>AG307*'1. Standard_Cost'!B361+'Incremental_Cost Year 1'!#REF!*'1. Standard_Cost'!C361+'Incremental_Cost Year 1'!#REF!*'1. Standard_Cost'!D361+'Incremental_Cost Year 1'!#REF!+'Incremental_Cost Year 1'!#REF!+AK307</f>
        <v>#REF!</v>
      </c>
      <c r="AN307" s="20" t="e">
        <f>AM307*'1. Standard_Cost'!C365</f>
        <v>#REF!</v>
      </c>
      <c r="AO307" s="23"/>
      <c r="AQ307" s="20">
        <f t="shared" si="559"/>
        <v>0</v>
      </c>
      <c r="AR307" s="20">
        <f t="shared" si="560"/>
        <v>0</v>
      </c>
      <c r="AS307" s="20" t="e">
        <f t="shared" si="561"/>
        <v>#REF!</v>
      </c>
      <c r="AT307" s="20" t="e">
        <f t="shared" si="564"/>
        <v>#REF!</v>
      </c>
      <c r="AU307" s="24"/>
      <c r="AV307" s="24"/>
      <c r="AW307" s="24"/>
      <c r="AX307" s="24"/>
      <c r="AY307" s="24"/>
      <c r="AZ307" s="24"/>
      <c r="BA307" s="25" t="e">
        <f t="shared" si="562"/>
        <v>#REF!</v>
      </c>
    </row>
    <row r="308" spans="1:53" ht="41.4" outlineLevel="1">
      <c r="B308" s="41"/>
      <c r="C308" s="38"/>
      <c r="D308" s="86" t="s">
        <v>48</v>
      </c>
      <c r="E308" s="86" t="s">
        <v>327</v>
      </c>
      <c r="F308" s="88" t="s">
        <v>153</v>
      </c>
      <c r="G308" s="89" t="s">
        <v>154</v>
      </c>
      <c r="H308" s="27" t="s">
        <v>326</v>
      </c>
      <c r="I308" s="28"/>
      <c r="J308" s="28"/>
      <c r="K308" s="28"/>
      <c r="L308" s="29">
        <f>SUM(L304:L307)</f>
        <v>0</v>
      </c>
      <c r="M308" s="29">
        <f>SUM(M304:M307)</f>
        <v>0</v>
      </c>
      <c r="N308" s="28"/>
      <c r="O308" s="28"/>
      <c r="P308" s="28"/>
      <c r="Q308" s="28"/>
      <c r="R308" s="30">
        <f>SUM(R304:R307)</f>
        <v>0</v>
      </c>
      <c r="S308" s="30">
        <f>SUM(S304:S307)</f>
        <v>0</v>
      </c>
      <c r="T308" s="30">
        <f>SUM(T304:T307)</f>
        <v>0</v>
      </c>
      <c r="U308" s="30">
        <f>SUM(U304:U307)</f>
        <v>0</v>
      </c>
      <c r="V308" s="28"/>
      <c r="W308" s="28"/>
      <c r="X308" s="28"/>
      <c r="Y308" s="29">
        <f>SUM(Y304:Y307)</f>
        <v>0</v>
      </c>
      <c r="Z308" s="28"/>
      <c r="AA308" s="28"/>
      <c r="AB308" s="29">
        <f t="shared" ref="AB308:AF308" si="565">SUM(AB304:AB307)</f>
        <v>0</v>
      </c>
      <c r="AC308" s="29">
        <f t="shared" si="565"/>
        <v>0</v>
      </c>
      <c r="AD308" s="29">
        <f t="shared" si="565"/>
        <v>0</v>
      </c>
      <c r="AE308" s="29">
        <f t="shared" si="565"/>
        <v>0</v>
      </c>
      <c r="AF308" s="29">
        <f t="shared" si="565"/>
        <v>0</v>
      </c>
      <c r="AG308" s="28"/>
      <c r="AH308" s="28"/>
      <c r="AI308" s="28"/>
      <c r="AJ308" s="30">
        <f>SUM(AJ304:AJ307)</f>
        <v>0</v>
      </c>
      <c r="AK308" s="30">
        <f>SUM(AK304:AK307)</f>
        <v>0</v>
      </c>
      <c r="AL308" s="30">
        <f>SUM(AL304:AL307)</f>
        <v>0</v>
      </c>
      <c r="AM308" s="29" t="e">
        <f>SUM(AM304:AM307)</f>
        <v>#REF!</v>
      </c>
      <c r="AN308" s="29" t="e">
        <f>SUM(AN304:AN307)</f>
        <v>#REF!</v>
      </c>
      <c r="AO308" s="31"/>
      <c r="AP308" s="32"/>
      <c r="AQ308" s="78">
        <f t="shared" ref="AQ308:BA308" si="566">SUM(AQ304:AQ307)</f>
        <v>0</v>
      </c>
      <c r="AR308" s="78">
        <f t="shared" si="566"/>
        <v>0</v>
      </c>
      <c r="AS308" s="78" t="e">
        <f t="shared" si="566"/>
        <v>#REF!</v>
      </c>
      <c r="AT308" s="78" t="e">
        <f t="shared" si="566"/>
        <v>#REF!</v>
      </c>
      <c r="AU308" s="78">
        <f t="shared" si="566"/>
        <v>0</v>
      </c>
      <c r="AV308" s="78">
        <f t="shared" si="566"/>
        <v>0</v>
      </c>
      <c r="AW308" s="78">
        <f t="shared" si="566"/>
        <v>0</v>
      </c>
      <c r="AX308" s="78">
        <f t="shared" si="566"/>
        <v>0</v>
      </c>
      <c r="AY308" s="78">
        <f t="shared" si="566"/>
        <v>0</v>
      </c>
      <c r="AZ308" s="78">
        <f t="shared" si="566"/>
        <v>0</v>
      </c>
      <c r="BA308" s="78" t="e">
        <f t="shared" si="566"/>
        <v>#REF!</v>
      </c>
    </row>
    <row r="309" spans="1:53" outlineLevel="2">
      <c r="B309" s="41"/>
      <c r="C309" s="38"/>
      <c r="D309" s="85"/>
      <c r="E309" s="85"/>
      <c r="F309" s="87"/>
      <c r="G309" s="82"/>
      <c r="H309" s="15" t="s">
        <v>49</v>
      </c>
      <c r="I309" s="16"/>
      <c r="J309" s="17"/>
      <c r="K309" s="17"/>
      <c r="L309" s="18" t="str">
        <f>IF(I309&lt;&gt;0,((VLOOKUP(I309,'1. Standard_Cost'!$B$4:$D$9,2)+VLOOKUP(I309,'1. Standard_Cost'!$B$4:$D$9,3))*J309*K309),"0")</f>
        <v>0</v>
      </c>
      <c r="M309" s="18">
        <f t="shared" ref="M309:M312" si="567">L309*0.167</f>
        <v>0</v>
      </c>
      <c r="N309" s="19"/>
      <c r="O309" s="19"/>
      <c r="P309" s="19"/>
      <c r="Q309" s="19"/>
      <c r="R309" s="20">
        <f>+N309*P309*'1. Standard_Cost'!$B$13</f>
        <v>0</v>
      </c>
      <c r="S309" s="20">
        <f>+N309*O309*P309*'1. Standard_Cost'!$C$13</f>
        <v>0</v>
      </c>
      <c r="T309" s="20">
        <f>+N309*P309*Q309*'1. Standard_Cost'!$D$13</f>
        <v>0</v>
      </c>
      <c r="U309" s="20">
        <f>+N309*O309*'1. Standard_Cost'!$E$13</f>
        <v>0</v>
      </c>
      <c r="V309" s="19"/>
      <c r="W309" s="19"/>
      <c r="X309" s="19"/>
      <c r="Y309" s="20">
        <f>+V309*((X309*'1. Standard_Cost'!$B$17)+(W309*X309*'1. Standard_Cost'!$C$17))</f>
        <v>0</v>
      </c>
      <c r="Z309" s="19"/>
      <c r="AA309" s="19"/>
      <c r="AB309" s="20">
        <f>+Z309*'1. Standard_Cost'!$B$21+AA309*'1. Standard_Cost'!$C$21</f>
        <v>0</v>
      </c>
      <c r="AC309" s="21"/>
      <c r="AD309" s="22"/>
      <c r="AE309" s="20">
        <f>SUM(AD309,AC309,AB309,Y309,U309,T309,S309,R309)*'1. Standard_Cost'!B365</f>
        <v>0</v>
      </c>
      <c r="AF309" s="20">
        <f>SUM(AD309,AE309)</f>
        <v>0</v>
      </c>
      <c r="AG309" s="19"/>
      <c r="AH309" s="19"/>
      <c r="AI309" s="19"/>
      <c r="AJ309" s="23"/>
      <c r="AK309" s="23"/>
      <c r="AL309" s="23"/>
      <c r="AM309" s="20" t="e">
        <f>AG309*'1. Standard_Cost'!B361+'Incremental_Cost Year 1'!#REF!*'1. Standard_Cost'!C361+'Incremental_Cost Year 1'!#REF!*'1. Standard_Cost'!D361+'Incremental_Cost Year 1'!#REF!+'Incremental_Cost Year 1'!#REF!+AK309</f>
        <v>#REF!</v>
      </c>
      <c r="AN309" s="20" t="e">
        <f>AM309*'1. Standard_Cost'!C365</f>
        <v>#REF!</v>
      </c>
      <c r="AO309" s="23"/>
      <c r="AQ309" s="20">
        <f t="shared" ref="AQ309:AQ312" si="568">L309+M309</f>
        <v>0</v>
      </c>
      <c r="AR309" s="20">
        <f t="shared" ref="AR309:AR312" si="569">AF309</f>
        <v>0</v>
      </c>
      <c r="AS309" s="20" t="e">
        <f t="shared" ref="AS309:AS312" si="570">AM309+AN309</f>
        <v>#REF!</v>
      </c>
      <c r="AT309" s="20" t="e">
        <f>SUM(AQ309,AR309,AS309)</f>
        <v>#REF!</v>
      </c>
      <c r="AU309" s="24"/>
      <c r="AV309" s="24"/>
      <c r="AW309" s="24"/>
      <c r="AX309" s="24"/>
      <c r="AY309" s="24"/>
      <c r="AZ309" s="24"/>
      <c r="BA309" s="25" t="e">
        <f t="shared" ref="BA309:BA312" si="571">SUM(AU309:AZ309)-AT309</f>
        <v>#REF!</v>
      </c>
    </row>
    <row r="310" spans="1:53" outlineLevel="2">
      <c r="B310" s="41"/>
      <c r="C310" s="38"/>
      <c r="D310" s="84"/>
      <c r="E310" s="84"/>
      <c r="F310" s="84"/>
      <c r="G310" s="83"/>
      <c r="H310" s="15" t="s">
        <v>50</v>
      </c>
      <c r="I310" s="16"/>
      <c r="J310" s="17"/>
      <c r="K310" s="17"/>
      <c r="L310" s="18" t="str">
        <f>IF(I310&lt;&gt;0,((VLOOKUP(I310,'1. Standard_Cost'!$B$4:$D$9,2)+VLOOKUP(I310,'1. Standard_Cost'!$B$4:$D$9,3))*J310*K310),"0")</f>
        <v>0</v>
      </c>
      <c r="M310" s="18">
        <f t="shared" si="567"/>
        <v>0</v>
      </c>
      <c r="N310" s="19"/>
      <c r="O310" s="19"/>
      <c r="P310" s="19"/>
      <c r="Q310" s="19"/>
      <c r="R310" s="20">
        <f>+N310*P310*'1. Standard_Cost'!$B$13</f>
        <v>0</v>
      </c>
      <c r="S310" s="20">
        <f>+N310*O310*P310*'1. Standard_Cost'!$C$13</f>
        <v>0</v>
      </c>
      <c r="T310" s="20">
        <f>+N310*P310*Q310*'1. Standard_Cost'!$D$13</f>
        <v>0</v>
      </c>
      <c r="U310" s="20">
        <f>+N310*O310*'1. Standard_Cost'!$E$13</f>
        <v>0</v>
      </c>
      <c r="V310" s="19"/>
      <c r="W310" s="19"/>
      <c r="X310" s="19"/>
      <c r="Y310" s="20">
        <f>+V310*((X310*'1. Standard_Cost'!$B$17)+(W310*X310*'1. Standard_Cost'!$C$17))</f>
        <v>0</v>
      </c>
      <c r="Z310" s="19"/>
      <c r="AA310" s="19"/>
      <c r="AB310" s="20">
        <f>+Z310*'1. Standard_Cost'!$B$21+AA310*'1. Standard_Cost'!$C$21</f>
        <v>0</v>
      </c>
      <c r="AC310" s="21"/>
      <c r="AD310" s="22"/>
      <c r="AE310" s="20">
        <f>SUM(AD310,AC310,AB310,Y310,U310,T310,S310,R310)*'1. Standard_Cost'!B365</f>
        <v>0</v>
      </c>
      <c r="AF310" s="20">
        <f t="shared" ref="AF310:AF312" si="572">SUM(AD310,AE310)</f>
        <v>0</v>
      </c>
      <c r="AG310" s="19"/>
      <c r="AH310" s="19"/>
      <c r="AI310" s="19"/>
      <c r="AJ310" s="23"/>
      <c r="AK310" s="23"/>
      <c r="AL310" s="23"/>
      <c r="AM310" s="20" t="e">
        <f>AG310*'1. Standard_Cost'!B361+'Incremental_Cost Year 1'!#REF!*'1. Standard_Cost'!C361+'Incremental_Cost Year 1'!#REF!*'1. Standard_Cost'!D361+'Incremental_Cost Year 1'!#REF!+'Incremental_Cost Year 1'!#REF!+AK310</f>
        <v>#REF!</v>
      </c>
      <c r="AN310" s="20" t="e">
        <f>AM310*'1. Standard_Cost'!C365</f>
        <v>#REF!</v>
      </c>
      <c r="AO310" s="23"/>
      <c r="AQ310" s="20">
        <f t="shared" si="568"/>
        <v>0</v>
      </c>
      <c r="AR310" s="20">
        <f t="shared" si="569"/>
        <v>0</v>
      </c>
      <c r="AS310" s="20" t="e">
        <f t="shared" si="570"/>
        <v>#REF!</v>
      </c>
      <c r="AT310" s="20" t="e">
        <f t="shared" ref="AT310:AT312" si="573">SUM(AQ310,AR310,AS310)</f>
        <v>#REF!</v>
      </c>
      <c r="AU310" s="24"/>
      <c r="AV310" s="24">
        <v>0</v>
      </c>
      <c r="AW310" s="24"/>
      <c r="AX310" s="24"/>
      <c r="AY310" s="24"/>
      <c r="AZ310" s="24"/>
      <c r="BA310" s="25" t="e">
        <f t="shared" si="571"/>
        <v>#REF!</v>
      </c>
    </row>
    <row r="311" spans="1:53" outlineLevel="2">
      <c r="B311" s="41"/>
      <c r="C311" s="41"/>
      <c r="D311" s="84"/>
      <c r="E311" s="84"/>
      <c r="F311" s="84"/>
      <c r="G311" s="83"/>
      <c r="H311" s="15" t="s">
        <v>51</v>
      </c>
      <c r="I311" s="16"/>
      <c r="J311" s="17"/>
      <c r="K311" s="17"/>
      <c r="L311" s="18" t="str">
        <f>IF(I311&lt;&gt;0,((VLOOKUP(I311,'1. Standard_Cost'!$B$4:$D$9,2)+VLOOKUP(I311,'1. Standard_Cost'!$B$4:$D$9,3))*J311*K311),"0")</f>
        <v>0</v>
      </c>
      <c r="M311" s="18">
        <f t="shared" si="567"/>
        <v>0</v>
      </c>
      <c r="N311" s="19"/>
      <c r="O311" s="19"/>
      <c r="P311" s="19"/>
      <c r="Q311" s="19"/>
      <c r="R311" s="20">
        <f>+N311*P311*'1. Standard_Cost'!$B$13</f>
        <v>0</v>
      </c>
      <c r="S311" s="20">
        <f>+N311*O311*P311*'1. Standard_Cost'!$C$13</f>
        <v>0</v>
      </c>
      <c r="T311" s="20">
        <f>+N311*P311*Q311*'1. Standard_Cost'!$D$13</f>
        <v>0</v>
      </c>
      <c r="U311" s="20">
        <f>+N311*O311*'1. Standard_Cost'!$E$13</f>
        <v>0</v>
      </c>
      <c r="V311" s="19"/>
      <c r="W311" s="19"/>
      <c r="X311" s="19"/>
      <c r="Y311" s="20">
        <f>+V311*((X311*'1. Standard_Cost'!$B$17)+(W311*X311*'1. Standard_Cost'!$C$17))</f>
        <v>0</v>
      </c>
      <c r="Z311" s="19"/>
      <c r="AA311" s="19"/>
      <c r="AB311" s="20">
        <f>+Z311*'1. Standard_Cost'!$B$21+AA311*'1. Standard_Cost'!$C$21</f>
        <v>0</v>
      </c>
      <c r="AC311" s="21"/>
      <c r="AD311" s="22"/>
      <c r="AE311" s="20">
        <f>SUM(AD311,AC311,AB311,Y311,U311,T311,S311,R311)*'1. Standard_Cost'!B365</f>
        <v>0</v>
      </c>
      <c r="AF311" s="20">
        <f t="shared" si="572"/>
        <v>0</v>
      </c>
      <c r="AG311" s="19"/>
      <c r="AH311" s="19"/>
      <c r="AI311" s="19"/>
      <c r="AJ311" s="23"/>
      <c r="AK311" s="23"/>
      <c r="AL311" s="23"/>
      <c r="AM311" s="20" t="e">
        <f>AG311*'1. Standard_Cost'!B361+'Incremental_Cost Year 1'!#REF!*'1. Standard_Cost'!C361+'Incremental_Cost Year 1'!#REF!*'1. Standard_Cost'!D361+'Incremental_Cost Year 1'!#REF!+'Incremental_Cost Year 1'!#REF!+AK311</f>
        <v>#REF!</v>
      </c>
      <c r="AN311" s="20" t="e">
        <f>AM311*'1. Standard_Cost'!C365</f>
        <v>#REF!</v>
      </c>
      <c r="AO311" s="23"/>
      <c r="AQ311" s="20">
        <f t="shared" si="568"/>
        <v>0</v>
      </c>
      <c r="AR311" s="20">
        <f t="shared" si="569"/>
        <v>0</v>
      </c>
      <c r="AS311" s="20" t="e">
        <f t="shared" si="570"/>
        <v>#REF!</v>
      </c>
      <c r="AT311" s="20" t="e">
        <f t="shared" si="573"/>
        <v>#REF!</v>
      </c>
      <c r="AU311" s="24"/>
      <c r="AV311" s="24"/>
      <c r="AW311" s="24"/>
      <c r="AX311" s="24"/>
      <c r="AY311" s="24"/>
      <c r="AZ311" s="24"/>
      <c r="BA311" s="25" t="e">
        <f t="shared" si="571"/>
        <v>#REF!</v>
      </c>
    </row>
    <row r="312" spans="1:53" outlineLevel="2">
      <c r="B312" s="41"/>
      <c r="C312" s="41"/>
      <c r="D312" s="84"/>
      <c r="E312" s="84"/>
      <c r="F312" s="84"/>
      <c r="G312" s="83"/>
      <c r="H312" s="26" t="s">
        <v>180</v>
      </c>
      <c r="I312" s="16"/>
      <c r="J312" s="17"/>
      <c r="K312" s="17"/>
      <c r="L312" s="18" t="str">
        <f>IF(I312&lt;&gt;0,((VLOOKUP(I312,'1. Standard_Cost'!$B$4:$D$9,2)+VLOOKUP(I312,'1. Standard_Cost'!$B$4:$D$9,3))*J312*K312),"0")</f>
        <v>0</v>
      </c>
      <c r="M312" s="18">
        <f t="shared" si="567"/>
        <v>0</v>
      </c>
      <c r="N312" s="19"/>
      <c r="O312" s="19"/>
      <c r="P312" s="19"/>
      <c r="Q312" s="19"/>
      <c r="R312" s="20">
        <f>+N312*P312*'1. Standard_Cost'!$B$13</f>
        <v>0</v>
      </c>
      <c r="S312" s="20">
        <f>+N312*O312*P312*'1. Standard_Cost'!$C$13</f>
        <v>0</v>
      </c>
      <c r="T312" s="20">
        <f>+N312*P312*Q312*'1. Standard_Cost'!$D$13</f>
        <v>0</v>
      </c>
      <c r="U312" s="20">
        <f>+N312*O312*'1. Standard_Cost'!$E$13</f>
        <v>0</v>
      </c>
      <c r="V312" s="19"/>
      <c r="W312" s="19"/>
      <c r="X312" s="19"/>
      <c r="Y312" s="20">
        <f>+V312*((X312*'1. Standard_Cost'!$B$17)+(W312*X312*'1. Standard_Cost'!$C$17))</f>
        <v>0</v>
      </c>
      <c r="Z312" s="19"/>
      <c r="AA312" s="19"/>
      <c r="AB312" s="20">
        <f>+Z312*'1. Standard_Cost'!$B$21+AA312*'1. Standard_Cost'!$C$21</f>
        <v>0</v>
      </c>
      <c r="AC312" s="21"/>
      <c r="AD312" s="22"/>
      <c r="AE312" s="20">
        <f>SUM(AD312,AC312,AB312,Y312,U312,T312,S312,R312)*'1. Standard_Cost'!B365</f>
        <v>0</v>
      </c>
      <c r="AF312" s="20">
        <f t="shared" si="572"/>
        <v>0</v>
      </c>
      <c r="AG312" s="19"/>
      <c r="AH312" s="19"/>
      <c r="AI312" s="19"/>
      <c r="AJ312" s="23"/>
      <c r="AK312" s="23"/>
      <c r="AL312" s="23"/>
      <c r="AM312" s="20" t="e">
        <f>AG312*'1. Standard_Cost'!B361+'Incremental_Cost Year 1'!#REF!*'1. Standard_Cost'!C361+'Incremental_Cost Year 1'!#REF!*'1. Standard_Cost'!D361+'Incremental_Cost Year 1'!#REF!+'Incremental_Cost Year 1'!#REF!+AK312</f>
        <v>#REF!</v>
      </c>
      <c r="AN312" s="20" t="e">
        <f>AM312*'1. Standard_Cost'!C365</f>
        <v>#REF!</v>
      </c>
      <c r="AO312" s="23"/>
      <c r="AQ312" s="20">
        <f t="shared" si="568"/>
        <v>0</v>
      </c>
      <c r="AR312" s="20">
        <f t="shared" si="569"/>
        <v>0</v>
      </c>
      <c r="AS312" s="20" t="e">
        <f t="shared" si="570"/>
        <v>#REF!</v>
      </c>
      <c r="AT312" s="20" t="e">
        <f t="shared" si="573"/>
        <v>#REF!</v>
      </c>
      <c r="AU312" s="24"/>
      <c r="AV312" s="24"/>
      <c r="AW312" s="24"/>
      <c r="AX312" s="24"/>
      <c r="AY312" s="24"/>
      <c r="AZ312" s="24"/>
      <c r="BA312" s="25" t="e">
        <f t="shared" si="571"/>
        <v>#REF!</v>
      </c>
    </row>
    <row r="313" spans="1:53" ht="41.4" outlineLevel="1">
      <c r="B313" s="41"/>
      <c r="C313" s="41"/>
      <c r="D313" s="86" t="s">
        <v>48</v>
      </c>
      <c r="E313" s="86" t="s">
        <v>328</v>
      </c>
      <c r="F313" s="88" t="s">
        <v>153</v>
      </c>
      <c r="G313" s="89" t="s">
        <v>154</v>
      </c>
      <c r="H313" s="27" t="s">
        <v>331</v>
      </c>
      <c r="I313" s="28"/>
      <c r="J313" s="28"/>
      <c r="K313" s="28"/>
      <c r="L313" s="29">
        <f>SUM(L309:L312)</f>
        <v>0</v>
      </c>
      <c r="M313" s="29">
        <f>SUM(M309:M312)</f>
        <v>0</v>
      </c>
      <c r="N313" s="28"/>
      <c r="O313" s="28"/>
      <c r="P313" s="28"/>
      <c r="Q313" s="28"/>
      <c r="R313" s="30">
        <f>SUM(R309:R312)</f>
        <v>0</v>
      </c>
      <c r="S313" s="30">
        <f>SUM(S309:S312)</f>
        <v>0</v>
      </c>
      <c r="T313" s="30">
        <f>SUM(T309:T312)</f>
        <v>0</v>
      </c>
      <c r="U313" s="30">
        <f>SUM(U309:U312)</f>
        <v>0</v>
      </c>
      <c r="V313" s="28"/>
      <c r="W313" s="28"/>
      <c r="X313" s="28"/>
      <c r="Y313" s="29">
        <f>SUM(Y309:Y312)</f>
        <v>0</v>
      </c>
      <c r="Z313" s="28"/>
      <c r="AA313" s="28"/>
      <c r="AB313" s="29">
        <f t="shared" ref="AB313:AF313" si="574">SUM(AB309:AB312)</f>
        <v>0</v>
      </c>
      <c r="AC313" s="29">
        <f t="shared" si="574"/>
        <v>0</v>
      </c>
      <c r="AD313" s="29">
        <f t="shared" si="574"/>
        <v>0</v>
      </c>
      <c r="AE313" s="29">
        <f t="shared" si="574"/>
        <v>0</v>
      </c>
      <c r="AF313" s="29">
        <f t="shared" si="574"/>
        <v>0</v>
      </c>
      <c r="AG313" s="28"/>
      <c r="AH313" s="28"/>
      <c r="AI313" s="28"/>
      <c r="AJ313" s="30">
        <f>SUM(AJ309:AJ312)</f>
        <v>0</v>
      </c>
      <c r="AK313" s="30">
        <f>SUM(AK309:AK312)</f>
        <v>0</v>
      </c>
      <c r="AL313" s="30">
        <f>SUM(AL309:AL312)</f>
        <v>0</v>
      </c>
      <c r="AM313" s="29" t="e">
        <f>SUM(AM309:AM312)</f>
        <v>#REF!</v>
      </c>
      <c r="AN313" s="29" t="e">
        <f>SUM(AN309:AN312)</f>
        <v>#REF!</v>
      </c>
      <c r="AO313" s="31"/>
      <c r="AP313" s="32"/>
      <c r="AQ313" s="78">
        <f t="shared" ref="AQ313:BA313" si="575">SUM(AQ309:AQ312)</f>
        <v>0</v>
      </c>
      <c r="AR313" s="78">
        <f t="shared" si="575"/>
        <v>0</v>
      </c>
      <c r="AS313" s="78" t="e">
        <f t="shared" si="575"/>
        <v>#REF!</v>
      </c>
      <c r="AT313" s="78" t="e">
        <f t="shared" si="575"/>
        <v>#REF!</v>
      </c>
      <c r="AU313" s="78">
        <f t="shared" si="575"/>
        <v>0</v>
      </c>
      <c r="AV313" s="78">
        <f t="shared" si="575"/>
        <v>0</v>
      </c>
      <c r="AW313" s="78">
        <f t="shared" si="575"/>
        <v>0</v>
      </c>
      <c r="AX313" s="78">
        <f t="shared" si="575"/>
        <v>0</v>
      </c>
      <c r="AY313" s="78">
        <f t="shared" si="575"/>
        <v>0</v>
      </c>
      <c r="AZ313" s="78">
        <f t="shared" si="575"/>
        <v>0</v>
      </c>
      <c r="BA313" s="78" t="e">
        <f t="shared" si="575"/>
        <v>#REF!</v>
      </c>
    </row>
    <row r="314" spans="1:53" outlineLevel="2">
      <c r="B314" s="41"/>
      <c r="C314" s="41"/>
      <c r="D314" s="85"/>
      <c r="E314" s="85"/>
      <c r="F314" s="87"/>
      <c r="G314" s="82"/>
      <c r="H314" s="15" t="s">
        <v>49</v>
      </c>
      <c r="I314" s="16"/>
      <c r="J314" s="17"/>
      <c r="K314" s="17"/>
      <c r="L314" s="18" t="str">
        <f>IF(I314&lt;&gt;0,((VLOOKUP(I314,'1. Standard_Cost'!$B$4:$D$9,2)+VLOOKUP(I314,'1. Standard_Cost'!$B$4:$D$9,3))*J314*K314),"0")</f>
        <v>0</v>
      </c>
      <c r="M314" s="18">
        <f t="shared" ref="M314:M317" si="576">L314*0.167</f>
        <v>0</v>
      </c>
      <c r="N314" s="19"/>
      <c r="O314" s="19"/>
      <c r="P314" s="19"/>
      <c r="Q314" s="19"/>
      <c r="R314" s="20">
        <f>+N314*P314*'1. Standard_Cost'!$B$13</f>
        <v>0</v>
      </c>
      <c r="S314" s="20">
        <f>+N314*O314*P314*'1. Standard_Cost'!$C$13</f>
        <v>0</v>
      </c>
      <c r="T314" s="20">
        <f>+N314*P314*Q314*'1. Standard_Cost'!$D$13</f>
        <v>0</v>
      </c>
      <c r="U314" s="20">
        <f>+N314*O314*'1. Standard_Cost'!$E$13</f>
        <v>0</v>
      </c>
      <c r="V314" s="19"/>
      <c r="W314" s="19"/>
      <c r="X314" s="19"/>
      <c r="Y314" s="20">
        <f>+V314*((X314*'1. Standard_Cost'!$B$17)+(W314*X314*'1. Standard_Cost'!$C$17))</f>
        <v>0</v>
      </c>
      <c r="Z314" s="19"/>
      <c r="AA314" s="19"/>
      <c r="AB314" s="20">
        <f>+Z314*'1. Standard_Cost'!$B$21+AA314*'1. Standard_Cost'!$C$21</f>
        <v>0</v>
      </c>
      <c r="AC314" s="21"/>
      <c r="AD314" s="22"/>
      <c r="AE314" s="20">
        <f>SUM(AD314,AC314,AB314,Y314,U314,T314,S314,R314)*'1. Standard_Cost'!B370</f>
        <v>0</v>
      </c>
      <c r="AF314" s="20">
        <f>SUM(AD314,AE314)</f>
        <v>0</v>
      </c>
      <c r="AG314" s="19"/>
      <c r="AH314" s="19"/>
      <c r="AI314" s="19"/>
      <c r="AJ314" s="23"/>
      <c r="AK314" s="23"/>
      <c r="AL314" s="23"/>
      <c r="AM314" s="20" t="e">
        <f>AG314*'1. Standard_Cost'!B366+'Incremental_Cost Year 1'!#REF!*'1. Standard_Cost'!C366+'Incremental_Cost Year 1'!#REF!*'1. Standard_Cost'!D366+'Incremental_Cost Year 1'!#REF!+'Incremental_Cost Year 1'!#REF!+AK314</f>
        <v>#REF!</v>
      </c>
      <c r="AN314" s="20" t="e">
        <f>AM314*'1. Standard_Cost'!C370</f>
        <v>#REF!</v>
      </c>
      <c r="AO314" s="23"/>
      <c r="AQ314" s="20">
        <f t="shared" ref="AQ314:AQ317" si="577">L314+M314</f>
        <v>0</v>
      </c>
      <c r="AR314" s="20">
        <f t="shared" ref="AR314:AR317" si="578">AF314</f>
        <v>0</v>
      </c>
      <c r="AS314" s="20" t="e">
        <f t="shared" ref="AS314:AS317" si="579">AM314+AN314</f>
        <v>#REF!</v>
      </c>
      <c r="AT314" s="20" t="e">
        <f>SUM(AQ314,AR314,AS314)</f>
        <v>#REF!</v>
      </c>
      <c r="AU314" s="24"/>
      <c r="AV314" s="24"/>
      <c r="AW314" s="24"/>
      <c r="AX314" s="24"/>
      <c r="AY314" s="24"/>
      <c r="AZ314" s="24"/>
      <c r="BA314" s="25" t="e">
        <f t="shared" ref="BA314:BA317" si="580">SUM(AU314:AZ314)-AT314</f>
        <v>#REF!</v>
      </c>
    </row>
    <row r="315" spans="1:53" outlineLevel="2">
      <c r="B315" s="41"/>
      <c r="C315" s="41"/>
      <c r="D315" s="84"/>
      <c r="E315" s="84"/>
      <c r="F315" s="84"/>
      <c r="G315" s="83"/>
      <c r="H315" s="15" t="s">
        <v>50</v>
      </c>
      <c r="I315" s="16"/>
      <c r="J315" s="17"/>
      <c r="K315" s="17"/>
      <c r="L315" s="18" t="str">
        <f>IF(I315&lt;&gt;0,((VLOOKUP(I315,'1. Standard_Cost'!$B$4:$D$9,2)+VLOOKUP(I315,'1. Standard_Cost'!$B$4:$D$9,3))*J315*K315),"0")</f>
        <v>0</v>
      </c>
      <c r="M315" s="18">
        <f t="shared" si="576"/>
        <v>0</v>
      </c>
      <c r="N315" s="19"/>
      <c r="O315" s="19"/>
      <c r="P315" s="19"/>
      <c r="Q315" s="19"/>
      <c r="R315" s="20">
        <f>+N315*P315*'1. Standard_Cost'!$B$13</f>
        <v>0</v>
      </c>
      <c r="S315" s="20">
        <f>+N315*O315*P315*'1. Standard_Cost'!$C$13</f>
        <v>0</v>
      </c>
      <c r="T315" s="20">
        <f>+N315*P315*Q315*'1. Standard_Cost'!$D$13</f>
        <v>0</v>
      </c>
      <c r="U315" s="20">
        <f>+N315*O315*'1. Standard_Cost'!$E$13</f>
        <v>0</v>
      </c>
      <c r="V315" s="19"/>
      <c r="W315" s="19"/>
      <c r="X315" s="19"/>
      <c r="Y315" s="20">
        <f>+V315*((X315*'1. Standard_Cost'!$B$17)+(W315*X315*'1. Standard_Cost'!$C$17))</f>
        <v>0</v>
      </c>
      <c r="Z315" s="19"/>
      <c r="AA315" s="19"/>
      <c r="AB315" s="20">
        <f>+Z315*'1. Standard_Cost'!$B$21+AA315*'1. Standard_Cost'!$C$21</f>
        <v>0</v>
      </c>
      <c r="AC315" s="21"/>
      <c r="AD315" s="22"/>
      <c r="AE315" s="20">
        <f>SUM(AD315,AC315,AB315,Y315,U315,T315,S315,R315)*'1. Standard_Cost'!B370</f>
        <v>0</v>
      </c>
      <c r="AF315" s="20">
        <f t="shared" ref="AF315:AF317" si="581">SUM(AD315,AE315)</f>
        <v>0</v>
      </c>
      <c r="AG315" s="19"/>
      <c r="AH315" s="19"/>
      <c r="AI315" s="19"/>
      <c r="AJ315" s="23"/>
      <c r="AK315" s="23"/>
      <c r="AL315" s="23"/>
      <c r="AM315" s="20" t="e">
        <f>AG315*'1. Standard_Cost'!B366+'Incremental_Cost Year 1'!#REF!*'1. Standard_Cost'!C366+'Incremental_Cost Year 1'!#REF!*'1. Standard_Cost'!D366+'Incremental_Cost Year 1'!#REF!+'Incremental_Cost Year 1'!#REF!+AK315</f>
        <v>#REF!</v>
      </c>
      <c r="AN315" s="20" t="e">
        <f>AM315*'1. Standard_Cost'!C370</f>
        <v>#REF!</v>
      </c>
      <c r="AO315" s="23"/>
      <c r="AQ315" s="20">
        <f t="shared" si="577"/>
        <v>0</v>
      </c>
      <c r="AR315" s="20">
        <f t="shared" si="578"/>
        <v>0</v>
      </c>
      <c r="AS315" s="20" t="e">
        <f t="shared" si="579"/>
        <v>#REF!</v>
      </c>
      <c r="AT315" s="20" t="e">
        <f t="shared" ref="AT315:AT317" si="582">SUM(AQ315,AR315,AS315)</f>
        <v>#REF!</v>
      </c>
      <c r="AU315" s="24"/>
      <c r="AV315" s="24">
        <v>0</v>
      </c>
      <c r="AW315" s="24"/>
      <c r="AX315" s="24"/>
      <c r="AY315" s="24"/>
      <c r="AZ315" s="24"/>
      <c r="BA315" s="25" t="e">
        <f t="shared" si="580"/>
        <v>#REF!</v>
      </c>
    </row>
    <row r="316" spans="1:53" outlineLevel="2">
      <c r="B316" s="41"/>
      <c r="C316" s="41"/>
      <c r="D316" s="84"/>
      <c r="E316" s="84"/>
      <c r="F316" s="84"/>
      <c r="G316" s="83"/>
      <c r="H316" s="15" t="s">
        <v>51</v>
      </c>
      <c r="I316" s="16"/>
      <c r="J316" s="17"/>
      <c r="K316" s="17"/>
      <c r="L316" s="18" t="str">
        <f>IF(I316&lt;&gt;0,((VLOOKUP(I316,'1. Standard_Cost'!$B$4:$D$9,2)+VLOOKUP(I316,'1. Standard_Cost'!$B$4:$D$9,3))*J316*K316),"0")</f>
        <v>0</v>
      </c>
      <c r="M316" s="18">
        <f t="shared" si="576"/>
        <v>0</v>
      </c>
      <c r="N316" s="19"/>
      <c r="O316" s="19"/>
      <c r="P316" s="19"/>
      <c r="Q316" s="19"/>
      <c r="R316" s="20">
        <f>+N316*P316*'1. Standard_Cost'!$B$13</f>
        <v>0</v>
      </c>
      <c r="S316" s="20">
        <f>+N316*O316*P316*'1. Standard_Cost'!$C$13</f>
        <v>0</v>
      </c>
      <c r="T316" s="20">
        <f>+N316*P316*Q316*'1. Standard_Cost'!$D$13</f>
        <v>0</v>
      </c>
      <c r="U316" s="20">
        <f>+N316*O316*'1. Standard_Cost'!$E$13</f>
        <v>0</v>
      </c>
      <c r="V316" s="19"/>
      <c r="W316" s="19"/>
      <c r="X316" s="19"/>
      <c r="Y316" s="20">
        <f>+V316*((X316*'1. Standard_Cost'!$B$17)+(W316*X316*'1. Standard_Cost'!$C$17))</f>
        <v>0</v>
      </c>
      <c r="Z316" s="19"/>
      <c r="AA316" s="19"/>
      <c r="AB316" s="20">
        <f>+Z316*'1. Standard_Cost'!$B$21+AA316*'1. Standard_Cost'!$C$21</f>
        <v>0</v>
      </c>
      <c r="AC316" s="21"/>
      <c r="AD316" s="22"/>
      <c r="AE316" s="20">
        <f>SUM(AD316,AC316,AB316,Y316,U316,T316,S316,R316)*'1. Standard_Cost'!B370</f>
        <v>0</v>
      </c>
      <c r="AF316" s="20">
        <f t="shared" si="581"/>
        <v>0</v>
      </c>
      <c r="AG316" s="19"/>
      <c r="AH316" s="19"/>
      <c r="AI316" s="19"/>
      <c r="AJ316" s="23"/>
      <c r="AK316" s="23"/>
      <c r="AL316" s="23"/>
      <c r="AM316" s="20" t="e">
        <f>AG316*'1. Standard_Cost'!B366+'Incremental_Cost Year 1'!#REF!*'1. Standard_Cost'!C366+'Incremental_Cost Year 1'!#REF!*'1. Standard_Cost'!D366+'Incremental_Cost Year 1'!#REF!+'Incremental_Cost Year 1'!#REF!+AK316</f>
        <v>#REF!</v>
      </c>
      <c r="AN316" s="20" t="e">
        <f>AM316*'1. Standard_Cost'!C370</f>
        <v>#REF!</v>
      </c>
      <c r="AO316" s="23"/>
      <c r="AQ316" s="20">
        <f t="shared" si="577"/>
        <v>0</v>
      </c>
      <c r="AR316" s="20">
        <f t="shared" si="578"/>
        <v>0</v>
      </c>
      <c r="AS316" s="20" t="e">
        <f t="shared" si="579"/>
        <v>#REF!</v>
      </c>
      <c r="AT316" s="20" t="e">
        <f t="shared" si="582"/>
        <v>#REF!</v>
      </c>
      <c r="AU316" s="24"/>
      <c r="AV316" s="24"/>
      <c r="AW316" s="24"/>
      <c r="AX316" s="24"/>
      <c r="AY316" s="24"/>
      <c r="AZ316" s="24"/>
      <c r="BA316" s="25" t="e">
        <f t="shared" si="580"/>
        <v>#REF!</v>
      </c>
    </row>
    <row r="317" spans="1:53" outlineLevel="2">
      <c r="B317" s="41"/>
      <c r="C317" s="41"/>
      <c r="D317" s="84"/>
      <c r="E317" s="84"/>
      <c r="F317" s="84"/>
      <c r="G317" s="83"/>
      <c r="H317" s="26" t="s">
        <v>180</v>
      </c>
      <c r="I317" s="16"/>
      <c r="J317" s="17"/>
      <c r="K317" s="17"/>
      <c r="L317" s="18" t="str">
        <f>IF(I317&lt;&gt;0,((VLOOKUP(I317,'1. Standard_Cost'!$B$4:$D$9,2)+VLOOKUP(I317,'1. Standard_Cost'!$B$4:$D$9,3))*J317*K317),"0")</f>
        <v>0</v>
      </c>
      <c r="M317" s="18">
        <f t="shared" si="576"/>
        <v>0</v>
      </c>
      <c r="N317" s="19"/>
      <c r="O317" s="19"/>
      <c r="P317" s="19"/>
      <c r="Q317" s="19"/>
      <c r="R317" s="20">
        <f>+N317*P317*'1. Standard_Cost'!$B$13</f>
        <v>0</v>
      </c>
      <c r="S317" s="20">
        <f>+N317*O317*P317*'1. Standard_Cost'!$C$13</f>
        <v>0</v>
      </c>
      <c r="T317" s="20">
        <f>+N317*P317*Q317*'1. Standard_Cost'!$D$13</f>
        <v>0</v>
      </c>
      <c r="U317" s="20">
        <f>+N317*O317*'1. Standard_Cost'!$E$13</f>
        <v>0</v>
      </c>
      <c r="V317" s="19"/>
      <c r="W317" s="19"/>
      <c r="X317" s="19"/>
      <c r="Y317" s="20">
        <f>+V317*((X317*'1. Standard_Cost'!$B$17)+(W317*X317*'1. Standard_Cost'!$C$17))</f>
        <v>0</v>
      </c>
      <c r="Z317" s="19"/>
      <c r="AA317" s="19"/>
      <c r="AB317" s="20">
        <f>+Z317*'1. Standard_Cost'!$B$21+AA317*'1. Standard_Cost'!$C$21</f>
        <v>0</v>
      </c>
      <c r="AC317" s="21"/>
      <c r="AD317" s="22"/>
      <c r="AE317" s="20">
        <f>SUM(AD317,AC317,AB317,Y317,U317,T317,S317,R317)*'1. Standard_Cost'!B370</f>
        <v>0</v>
      </c>
      <c r="AF317" s="20">
        <f t="shared" si="581"/>
        <v>0</v>
      </c>
      <c r="AG317" s="19"/>
      <c r="AH317" s="19"/>
      <c r="AI317" s="19"/>
      <c r="AJ317" s="23"/>
      <c r="AK317" s="23"/>
      <c r="AL317" s="23"/>
      <c r="AM317" s="20" t="e">
        <f>AG317*'1. Standard_Cost'!B366+'Incremental_Cost Year 1'!#REF!*'1. Standard_Cost'!C366+'Incremental_Cost Year 1'!#REF!*'1. Standard_Cost'!D366+'Incremental_Cost Year 1'!#REF!+'Incremental_Cost Year 1'!#REF!+AK317</f>
        <v>#REF!</v>
      </c>
      <c r="AN317" s="20" t="e">
        <f>AM317*'1. Standard_Cost'!C370</f>
        <v>#REF!</v>
      </c>
      <c r="AO317" s="23"/>
      <c r="AQ317" s="20">
        <f t="shared" si="577"/>
        <v>0</v>
      </c>
      <c r="AR317" s="20">
        <f t="shared" si="578"/>
        <v>0</v>
      </c>
      <c r="AS317" s="20" t="e">
        <f t="shared" si="579"/>
        <v>#REF!</v>
      </c>
      <c r="AT317" s="20" t="e">
        <f t="shared" si="582"/>
        <v>#REF!</v>
      </c>
      <c r="AU317" s="24"/>
      <c r="AV317" s="24"/>
      <c r="AW317" s="24"/>
      <c r="AX317" s="24"/>
      <c r="AY317" s="24"/>
      <c r="AZ317" s="24"/>
      <c r="BA317" s="25" t="e">
        <f t="shared" si="580"/>
        <v>#REF!</v>
      </c>
    </row>
    <row r="318" spans="1:53" ht="27.6" outlineLevel="1">
      <c r="B318" s="41"/>
      <c r="C318" s="41"/>
      <c r="D318" s="86" t="s">
        <v>48</v>
      </c>
      <c r="E318" s="86" t="s">
        <v>329</v>
      </c>
      <c r="F318" s="88" t="s">
        <v>153</v>
      </c>
      <c r="G318" s="89" t="s">
        <v>154</v>
      </c>
      <c r="H318" s="27" t="s">
        <v>330</v>
      </c>
      <c r="I318" s="28"/>
      <c r="J318" s="28"/>
      <c r="K318" s="28"/>
      <c r="L318" s="29">
        <f>SUM(L314:L317)</f>
        <v>0</v>
      </c>
      <c r="M318" s="29">
        <f>SUM(M314:M317)</f>
        <v>0</v>
      </c>
      <c r="N318" s="28"/>
      <c r="O318" s="28"/>
      <c r="P318" s="28"/>
      <c r="Q318" s="28"/>
      <c r="R318" s="30">
        <f>SUM(R314:R317)</f>
        <v>0</v>
      </c>
      <c r="S318" s="30">
        <f>SUM(S314:S317)</f>
        <v>0</v>
      </c>
      <c r="T318" s="30">
        <f>SUM(T314:T317)</f>
        <v>0</v>
      </c>
      <c r="U318" s="30">
        <f>SUM(U314:U317)</f>
        <v>0</v>
      </c>
      <c r="V318" s="28"/>
      <c r="W318" s="28"/>
      <c r="X318" s="28"/>
      <c r="Y318" s="29">
        <f>SUM(Y314:Y317)</f>
        <v>0</v>
      </c>
      <c r="Z318" s="28"/>
      <c r="AA318" s="28"/>
      <c r="AB318" s="29">
        <f t="shared" ref="AB318:AF318" si="583">SUM(AB314:AB317)</f>
        <v>0</v>
      </c>
      <c r="AC318" s="29">
        <f t="shared" si="583"/>
        <v>0</v>
      </c>
      <c r="AD318" s="29">
        <f t="shared" si="583"/>
        <v>0</v>
      </c>
      <c r="AE318" s="29">
        <f t="shared" si="583"/>
        <v>0</v>
      </c>
      <c r="AF318" s="29">
        <f t="shared" si="583"/>
        <v>0</v>
      </c>
      <c r="AG318" s="28"/>
      <c r="AH318" s="28"/>
      <c r="AI318" s="28"/>
      <c r="AJ318" s="30">
        <f>SUM(AJ314:AJ317)</f>
        <v>0</v>
      </c>
      <c r="AK318" s="30">
        <f>SUM(AK314:AK317)</f>
        <v>0</v>
      </c>
      <c r="AL318" s="30">
        <f>SUM(AL314:AL317)</f>
        <v>0</v>
      </c>
      <c r="AM318" s="29" t="e">
        <f>SUM(AM314:AM317)</f>
        <v>#REF!</v>
      </c>
      <c r="AN318" s="29" t="e">
        <f>SUM(AN314:AN317)</f>
        <v>#REF!</v>
      </c>
      <c r="AO318" s="31"/>
      <c r="AP318" s="32"/>
      <c r="AQ318" s="78">
        <f t="shared" ref="AQ318:BA318" si="584">SUM(AQ314:AQ317)</f>
        <v>0</v>
      </c>
      <c r="AR318" s="78">
        <f t="shared" si="584"/>
        <v>0</v>
      </c>
      <c r="AS318" s="78" t="e">
        <f t="shared" si="584"/>
        <v>#REF!</v>
      </c>
      <c r="AT318" s="78" t="e">
        <f t="shared" si="584"/>
        <v>#REF!</v>
      </c>
      <c r="AU318" s="78">
        <f t="shared" si="584"/>
        <v>0</v>
      </c>
      <c r="AV318" s="78">
        <f t="shared" si="584"/>
        <v>0</v>
      </c>
      <c r="AW318" s="78">
        <f t="shared" si="584"/>
        <v>0</v>
      </c>
      <c r="AX318" s="78">
        <f t="shared" si="584"/>
        <v>0</v>
      </c>
      <c r="AY318" s="78">
        <f t="shared" si="584"/>
        <v>0</v>
      </c>
      <c r="AZ318" s="78">
        <f t="shared" si="584"/>
        <v>0</v>
      </c>
      <c r="BA318" s="78" t="e">
        <f t="shared" si="584"/>
        <v>#REF!</v>
      </c>
    </row>
    <row r="319" spans="1:53" s="14" customFormat="1" ht="12.75" customHeight="1">
      <c r="A319" s="3"/>
      <c r="B319" s="239" t="s">
        <v>393</v>
      </c>
      <c r="C319" s="227"/>
      <c r="D319" s="227"/>
      <c r="E319" s="228"/>
      <c r="F319" s="56"/>
      <c r="G319" s="56"/>
      <c r="H319" s="56" t="s">
        <v>300</v>
      </c>
      <c r="I319" s="62"/>
      <c r="J319" s="62"/>
      <c r="K319" s="62"/>
      <c r="L319" s="63">
        <f>SUM(L320,L331,L362,L368,L389,L410,L431)</f>
        <v>0</v>
      </c>
      <c r="M319" s="63">
        <f>SUM(M320,M331,M362,M368,M389,M410,M431)</f>
        <v>0</v>
      </c>
      <c r="N319" s="62"/>
      <c r="O319" s="62"/>
      <c r="P319" s="62"/>
      <c r="Q319" s="62"/>
      <c r="R319" s="63">
        <f t="shared" ref="R319:U319" si="585">SUM(R320,R331,R362,R368,R389,R410,R431)</f>
        <v>0</v>
      </c>
      <c r="S319" s="63">
        <f t="shared" si="585"/>
        <v>0</v>
      </c>
      <c r="T319" s="63">
        <f t="shared" si="585"/>
        <v>0</v>
      </c>
      <c r="U319" s="63">
        <f t="shared" si="585"/>
        <v>0</v>
      </c>
      <c r="V319" s="62"/>
      <c r="W319" s="62"/>
      <c r="X319" s="62"/>
      <c r="Y319" s="63">
        <f>SUM(Y320,Y331,Y362,Y368,Y389,Y410,Y431)</f>
        <v>0</v>
      </c>
      <c r="Z319" s="62"/>
      <c r="AA319" s="62"/>
      <c r="AB319" s="63">
        <f>SUM(AB320,AB331,AB362,AB368,AB389,AB410,AB431)</f>
        <v>0</v>
      </c>
      <c r="AC319" s="62"/>
      <c r="AD319" s="62"/>
      <c r="AE319" s="63">
        <f t="shared" ref="AE319:AF319" si="586">SUM(AE320,AE331,AE362,AE368,AE389,AE410,AE431)</f>
        <v>0</v>
      </c>
      <c r="AF319" s="63">
        <f t="shared" si="586"/>
        <v>0</v>
      </c>
      <c r="AG319" s="62"/>
      <c r="AH319" s="62"/>
      <c r="AI319" s="62"/>
      <c r="AJ319" s="63">
        <f t="shared" ref="AJ319:AN319" si="587">SUM(AJ320,AJ331,AJ362,AJ368,AJ389,AJ410,AJ431)</f>
        <v>0</v>
      </c>
      <c r="AK319" s="63">
        <f t="shared" si="587"/>
        <v>0</v>
      </c>
      <c r="AL319" s="63">
        <f t="shared" si="587"/>
        <v>0</v>
      </c>
      <c r="AM319" s="63" t="e">
        <f t="shared" si="587"/>
        <v>#REF!</v>
      </c>
      <c r="AN319" s="63" t="e">
        <f t="shared" si="587"/>
        <v>#REF!</v>
      </c>
      <c r="AO319" s="62"/>
      <c r="AQ319" s="63">
        <f t="shared" ref="AQ319:BA319" si="588">SUM(AQ320,AQ331,AQ362,AQ368,AQ389,AQ410,AQ431)</f>
        <v>0</v>
      </c>
      <c r="AR319" s="63">
        <f t="shared" si="588"/>
        <v>0</v>
      </c>
      <c r="AS319" s="63" t="e">
        <f t="shared" si="588"/>
        <v>#REF!</v>
      </c>
      <c r="AT319" s="63" t="e">
        <f t="shared" si="588"/>
        <v>#REF!</v>
      </c>
      <c r="AU319" s="63">
        <f t="shared" si="588"/>
        <v>0</v>
      </c>
      <c r="AV319" s="63">
        <f t="shared" si="588"/>
        <v>0</v>
      </c>
      <c r="AW319" s="63">
        <f t="shared" si="588"/>
        <v>0</v>
      </c>
      <c r="AX319" s="63">
        <f t="shared" si="588"/>
        <v>0</v>
      </c>
      <c r="AY319" s="63">
        <f t="shared" si="588"/>
        <v>0</v>
      </c>
      <c r="AZ319" s="63">
        <f t="shared" si="588"/>
        <v>0</v>
      </c>
      <c r="BA319" s="63" t="e">
        <f t="shared" si="588"/>
        <v>#REF!</v>
      </c>
    </row>
    <row r="320" spans="1:53" s="39" customFormat="1" ht="12.75" customHeight="1">
      <c r="B320" s="49"/>
      <c r="C320" s="224" t="s">
        <v>335</v>
      </c>
      <c r="D320" s="224"/>
      <c r="E320" s="225"/>
      <c r="F320" s="69"/>
      <c r="G320" s="69"/>
      <c r="H320" s="57" t="s">
        <v>338</v>
      </c>
      <c r="I320" s="58"/>
      <c r="J320" s="58"/>
      <c r="K320" s="58"/>
      <c r="L320" s="59">
        <f>SUM(L325,L330)</f>
        <v>0</v>
      </c>
      <c r="M320" s="59">
        <f>SUM(M325,M330)</f>
        <v>0</v>
      </c>
      <c r="N320" s="58"/>
      <c r="O320" s="58"/>
      <c r="P320" s="58"/>
      <c r="Q320" s="58"/>
      <c r="R320" s="59">
        <f>SUM(R325,R330)</f>
        <v>0</v>
      </c>
      <c r="S320" s="59">
        <f t="shared" ref="S320:U320" si="589">SUM(S325,S330)</f>
        <v>0</v>
      </c>
      <c r="T320" s="59">
        <f t="shared" si="589"/>
        <v>0</v>
      </c>
      <c r="U320" s="59">
        <f t="shared" si="589"/>
        <v>0</v>
      </c>
      <c r="V320" s="58"/>
      <c r="W320" s="58"/>
      <c r="X320" s="58"/>
      <c r="Y320" s="59">
        <f>SUM(Y325,Y330)</f>
        <v>0</v>
      </c>
      <c r="Z320" s="58"/>
      <c r="AA320" s="58"/>
      <c r="AB320" s="59">
        <f t="shared" ref="AB320:AF320" si="590">SUM(AB325,AB330)</f>
        <v>0</v>
      </c>
      <c r="AC320" s="59">
        <f t="shared" si="590"/>
        <v>0</v>
      </c>
      <c r="AD320" s="59">
        <f t="shared" si="590"/>
        <v>0</v>
      </c>
      <c r="AE320" s="59">
        <f t="shared" si="590"/>
        <v>0</v>
      </c>
      <c r="AF320" s="59">
        <f t="shared" si="590"/>
        <v>0</v>
      </c>
      <c r="AG320" s="58"/>
      <c r="AH320" s="58"/>
      <c r="AI320" s="58"/>
      <c r="AJ320" s="59">
        <f t="shared" ref="AJ320:AN320" si="591">SUM(AJ325,AJ330)</f>
        <v>0</v>
      </c>
      <c r="AK320" s="59">
        <f t="shared" si="591"/>
        <v>0</v>
      </c>
      <c r="AL320" s="59">
        <f t="shared" si="591"/>
        <v>0</v>
      </c>
      <c r="AM320" s="59" t="e">
        <f t="shared" si="591"/>
        <v>#REF!</v>
      </c>
      <c r="AN320" s="59" t="e">
        <f t="shared" si="591"/>
        <v>#REF!</v>
      </c>
      <c r="AO320" s="60"/>
      <c r="AP320" s="40"/>
      <c r="AQ320" s="59">
        <f t="shared" ref="AQ320:BA320" si="592">SUM(AQ325,AQ330)</f>
        <v>0</v>
      </c>
      <c r="AR320" s="59">
        <f t="shared" si="592"/>
        <v>0</v>
      </c>
      <c r="AS320" s="59" t="e">
        <f t="shared" si="592"/>
        <v>#REF!</v>
      </c>
      <c r="AT320" s="59" t="e">
        <f t="shared" si="592"/>
        <v>#REF!</v>
      </c>
      <c r="AU320" s="59">
        <f t="shared" si="592"/>
        <v>0</v>
      </c>
      <c r="AV320" s="59">
        <f t="shared" si="592"/>
        <v>0</v>
      </c>
      <c r="AW320" s="59">
        <f t="shared" si="592"/>
        <v>0</v>
      </c>
      <c r="AX320" s="59">
        <f t="shared" si="592"/>
        <v>0</v>
      </c>
      <c r="AY320" s="59">
        <f t="shared" si="592"/>
        <v>0</v>
      </c>
      <c r="AZ320" s="59">
        <f t="shared" si="592"/>
        <v>0</v>
      </c>
      <c r="BA320" s="59" t="e">
        <f t="shared" si="592"/>
        <v>#REF!</v>
      </c>
    </row>
    <row r="321" spans="2:53" outlineLevel="2">
      <c r="B321" s="41"/>
      <c r="C321" s="38"/>
      <c r="D321" s="85"/>
      <c r="E321" s="85"/>
      <c r="F321" s="87"/>
      <c r="G321" s="82"/>
      <c r="H321" s="15" t="s">
        <v>49</v>
      </c>
      <c r="I321" s="16"/>
      <c r="J321" s="17"/>
      <c r="K321" s="17"/>
      <c r="L321" s="18" t="str">
        <f>IF(I321&lt;&gt;0,((VLOOKUP(I321,'1. Standard_Cost'!$B$4:$D$9,2)+VLOOKUP(I321,'1. Standard_Cost'!$B$4:$D$9,3))*J321*K321),"0")</f>
        <v>0</v>
      </c>
      <c r="M321" s="18">
        <f t="shared" ref="M321:M324" si="593">L321*0.167</f>
        <v>0</v>
      </c>
      <c r="N321" s="19"/>
      <c r="O321" s="19"/>
      <c r="P321" s="19"/>
      <c r="Q321" s="19"/>
      <c r="R321" s="20">
        <f>+N321*P321*'1. Standard_Cost'!$B$13</f>
        <v>0</v>
      </c>
      <c r="S321" s="20">
        <f>+N321*O321*P321*'1. Standard_Cost'!$C$13</f>
        <v>0</v>
      </c>
      <c r="T321" s="20">
        <f>+N321*P321*Q321*'1. Standard_Cost'!$D$13</f>
        <v>0</v>
      </c>
      <c r="U321" s="20">
        <f>+N321*O321*'1. Standard_Cost'!$E$13</f>
        <v>0</v>
      </c>
      <c r="V321" s="19"/>
      <c r="W321" s="19"/>
      <c r="X321" s="19"/>
      <c r="Y321" s="20">
        <f>+V321*((X321*'1. Standard_Cost'!$B$17)+(W321*X321*'1. Standard_Cost'!$C$17))</f>
        <v>0</v>
      </c>
      <c r="Z321" s="19"/>
      <c r="AA321" s="19"/>
      <c r="AB321" s="20">
        <f>+Z321*'1. Standard_Cost'!$B$21+AA321*'1. Standard_Cost'!$C$21</f>
        <v>0</v>
      </c>
      <c r="AC321" s="21"/>
      <c r="AD321" s="22"/>
      <c r="AE321" s="20">
        <f>SUM(AD321,AC321,AB321,Y321,U321,T321,S321,R321)*'1. Standard_Cost'!B381</f>
        <v>0</v>
      </c>
      <c r="AF321" s="20">
        <f>SUM(AD321,AE321)</f>
        <v>0</v>
      </c>
      <c r="AG321" s="19"/>
      <c r="AH321" s="19"/>
      <c r="AI321" s="19"/>
      <c r="AJ321" s="23"/>
      <c r="AK321" s="23"/>
      <c r="AL321" s="23"/>
      <c r="AM321" s="20" t="e">
        <f>AG321*'1. Standard_Cost'!B377+'Incremental_Cost Year 1'!#REF!*'1. Standard_Cost'!C377+'Incremental_Cost Year 1'!#REF!*'1. Standard_Cost'!D377+'Incremental_Cost Year 1'!#REF!+'Incremental_Cost Year 1'!#REF!+AK321</f>
        <v>#REF!</v>
      </c>
      <c r="AN321" s="20" t="e">
        <f>AM321*'1. Standard_Cost'!C381</f>
        <v>#REF!</v>
      </c>
      <c r="AO321" s="23"/>
      <c r="AQ321" s="20">
        <f t="shared" ref="AQ321:AQ324" si="594">L321+M321</f>
        <v>0</v>
      </c>
      <c r="AR321" s="20">
        <f t="shared" ref="AR321:AR324" si="595">AF321</f>
        <v>0</v>
      </c>
      <c r="AS321" s="20" t="e">
        <f t="shared" ref="AS321:AS324" si="596">AM321+AN321</f>
        <v>#REF!</v>
      </c>
      <c r="AT321" s="20" t="e">
        <f>SUM(AQ321,AR321,AS321)</f>
        <v>#REF!</v>
      </c>
      <c r="AU321" s="24"/>
      <c r="AV321" s="24"/>
      <c r="AW321" s="24"/>
      <c r="AX321" s="24"/>
      <c r="AY321" s="24"/>
      <c r="AZ321" s="24"/>
      <c r="BA321" s="25" t="e">
        <f t="shared" ref="BA321:BA324" si="597">SUM(AU321:AZ321)-AT321</f>
        <v>#REF!</v>
      </c>
    </row>
    <row r="322" spans="2:53" outlineLevel="2">
      <c r="B322" s="41"/>
      <c r="C322" s="38"/>
      <c r="D322" s="84"/>
      <c r="E322" s="84"/>
      <c r="F322" s="84"/>
      <c r="G322" s="83"/>
      <c r="H322" s="15" t="s">
        <v>50</v>
      </c>
      <c r="I322" s="16"/>
      <c r="J322" s="17"/>
      <c r="K322" s="17"/>
      <c r="L322" s="18" t="str">
        <f>IF(I322&lt;&gt;0,((VLOOKUP(I322,'1. Standard_Cost'!$B$4:$D$9,2)+VLOOKUP(I322,'1. Standard_Cost'!$B$4:$D$9,3))*J322*K322),"0")</f>
        <v>0</v>
      </c>
      <c r="M322" s="18">
        <f t="shared" si="593"/>
        <v>0</v>
      </c>
      <c r="N322" s="19"/>
      <c r="O322" s="19"/>
      <c r="P322" s="19"/>
      <c r="Q322" s="19"/>
      <c r="R322" s="20">
        <f>+N322*P322*'1. Standard_Cost'!$B$13</f>
        <v>0</v>
      </c>
      <c r="S322" s="20">
        <f>+N322*O322*P322*'1. Standard_Cost'!$C$13</f>
        <v>0</v>
      </c>
      <c r="T322" s="20">
        <f>+N322*P322*Q322*'1. Standard_Cost'!$D$13</f>
        <v>0</v>
      </c>
      <c r="U322" s="20">
        <f>+N322*O322*'1. Standard_Cost'!$E$13</f>
        <v>0</v>
      </c>
      <c r="V322" s="19"/>
      <c r="W322" s="19"/>
      <c r="X322" s="19"/>
      <c r="Y322" s="20">
        <f>+V322*((X322*'1. Standard_Cost'!$B$17)+(W322*X322*'1. Standard_Cost'!$C$17))</f>
        <v>0</v>
      </c>
      <c r="Z322" s="19"/>
      <c r="AA322" s="19"/>
      <c r="AB322" s="20">
        <f>+Z322*'1. Standard_Cost'!$B$21+AA322*'1. Standard_Cost'!$C$21</f>
        <v>0</v>
      </c>
      <c r="AC322" s="21"/>
      <c r="AD322" s="22"/>
      <c r="AE322" s="20">
        <f>SUM(AD322,AC322,AB322,Y322,U322,T322,S322,R322)*'1. Standard_Cost'!B381</f>
        <v>0</v>
      </c>
      <c r="AF322" s="20">
        <f t="shared" ref="AF322:AF324" si="598">SUM(AD322,AE322)</f>
        <v>0</v>
      </c>
      <c r="AG322" s="19"/>
      <c r="AH322" s="19"/>
      <c r="AI322" s="19"/>
      <c r="AJ322" s="23"/>
      <c r="AK322" s="23"/>
      <c r="AL322" s="23"/>
      <c r="AM322" s="20" t="e">
        <f>AG322*'1. Standard_Cost'!B377+'Incremental_Cost Year 1'!#REF!*'1. Standard_Cost'!C377+'Incremental_Cost Year 1'!#REF!*'1. Standard_Cost'!D377+'Incremental_Cost Year 1'!#REF!+'Incremental_Cost Year 1'!#REF!+AK322</f>
        <v>#REF!</v>
      </c>
      <c r="AN322" s="20" t="e">
        <f>AM322*'1. Standard_Cost'!C381</f>
        <v>#REF!</v>
      </c>
      <c r="AO322" s="23"/>
      <c r="AQ322" s="20">
        <f t="shared" si="594"/>
        <v>0</v>
      </c>
      <c r="AR322" s="20">
        <f t="shared" si="595"/>
        <v>0</v>
      </c>
      <c r="AS322" s="20" t="e">
        <f t="shared" si="596"/>
        <v>#REF!</v>
      </c>
      <c r="AT322" s="20" t="e">
        <f t="shared" ref="AT322:AT324" si="599">SUM(AQ322,AR322,AS322)</f>
        <v>#REF!</v>
      </c>
      <c r="AU322" s="24"/>
      <c r="AV322" s="24"/>
      <c r="AW322" s="24"/>
      <c r="AX322" s="24"/>
      <c r="AY322" s="24"/>
      <c r="AZ322" s="24"/>
      <c r="BA322" s="25" t="e">
        <f t="shared" si="597"/>
        <v>#REF!</v>
      </c>
    </row>
    <row r="323" spans="2:53" outlineLevel="2">
      <c r="B323" s="41"/>
      <c r="C323" s="38"/>
      <c r="D323" s="84"/>
      <c r="E323" s="84"/>
      <c r="F323" s="84"/>
      <c r="G323" s="83"/>
      <c r="H323" s="15" t="s">
        <v>51</v>
      </c>
      <c r="I323" s="16"/>
      <c r="J323" s="17"/>
      <c r="K323" s="17"/>
      <c r="L323" s="18" t="str">
        <f>IF(I323&lt;&gt;0,((VLOOKUP(I323,'1. Standard_Cost'!$B$4:$D$9,2)+VLOOKUP(I323,'1. Standard_Cost'!$B$4:$D$9,3))*J323*K323),"0")</f>
        <v>0</v>
      </c>
      <c r="M323" s="18">
        <f t="shared" si="593"/>
        <v>0</v>
      </c>
      <c r="N323" s="19"/>
      <c r="O323" s="19"/>
      <c r="P323" s="19"/>
      <c r="Q323" s="19"/>
      <c r="R323" s="20">
        <f>+N323*P323*'1. Standard_Cost'!$B$13</f>
        <v>0</v>
      </c>
      <c r="S323" s="20">
        <f>+N323*O323*P323*'1. Standard_Cost'!$C$13</f>
        <v>0</v>
      </c>
      <c r="T323" s="20">
        <f>+N323*P323*Q323*'1. Standard_Cost'!$D$13</f>
        <v>0</v>
      </c>
      <c r="U323" s="20">
        <f>+N323*O323*'1. Standard_Cost'!$E$13</f>
        <v>0</v>
      </c>
      <c r="V323" s="19"/>
      <c r="W323" s="19"/>
      <c r="X323" s="19"/>
      <c r="Y323" s="20">
        <f>+V323*((X323*'1. Standard_Cost'!$B$17)+(W323*X323*'1. Standard_Cost'!$C$17))</f>
        <v>0</v>
      </c>
      <c r="Z323" s="19"/>
      <c r="AA323" s="19"/>
      <c r="AB323" s="20">
        <f>+Z323*'1. Standard_Cost'!$B$21+AA323*'1. Standard_Cost'!$C$21</f>
        <v>0</v>
      </c>
      <c r="AC323" s="21"/>
      <c r="AD323" s="22"/>
      <c r="AE323" s="20">
        <f>SUM(AD323,AC323,AB323,Y323,U323,T323,S323,R323)*'1. Standard_Cost'!B381</f>
        <v>0</v>
      </c>
      <c r="AF323" s="20">
        <f t="shared" si="598"/>
        <v>0</v>
      </c>
      <c r="AG323" s="19"/>
      <c r="AH323" s="19"/>
      <c r="AI323" s="19"/>
      <c r="AJ323" s="23"/>
      <c r="AK323" s="23"/>
      <c r="AL323" s="23"/>
      <c r="AM323" s="20" t="e">
        <f>AG323*'1. Standard_Cost'!B377+'Incremental_Cost Year 1'!#REF!*'1. Standard_Cost'!C377+'Incremental_Cost Year 1'!#REF!*'1. Standard_Cost'!D377+'Incremental_Cost Year 1'!#REF!+'Incremental_Cost Year 1'!#REF!+AK323</f>
        <v>#REF!</v>
      </c>
      <c r="AN323" s="20" t="e">
        <f>AM323*'1. Standard_Cost'!C381</f>
        <v>#REF!</v>
      </c>
      <c r="AO323" s="23"/>
      <c r="AQ323" s="20">
        <f t="shared" si="594"/>
        <v>0</v>
      </c>
      <c r="AR323" s="20">
        <f t="shared" si="595"/>
        <v>0</v>
      </c>
      <c r="AS323" s="20" t="e">
        <f t="shared" si="596"/>
        <v>#REF!</v>
      </c>
      <c r="AT323" s="20" t="e">
        <f t="shared" si="599"/>
        <v>#REF!</v>
      </c>
      <c r="AU323" s="24"/>
      <c r="AV323" s="24"/>
      <c r="AW323" s="24"/>
      <c r="AX323" s="24"/>
      <c r="AY323" s="24"/>
      <c r="AZ323" s="24"/>
      <c r="BA323" s="25" t="e">
        <f t="shared" si="597"/>
        <v>#REF!</v>
      </c>
    </row>
    <row r="324" spans="2:53" outlineLevel="2">
      <c r="B324" s="41"/>
      <c r="C324" s="38"/>
      <c r="D324" s="84"/>
      <c r="E324" s="84"/>
      <c r="F324" s="84"/>
      <c r="G324" s="83"/>
      <c r="H324" s="26" t="s">
        <v>180</v>
      </c>
      <c r="I324" s="16"/>
      <c r="J324" s="17"/>
      <c r="K324" s="17"/>
      <c r="L324" s="18" t="str">
        <f>IF(I324&lt;&gt;0,((VLOOKUP(I324,'1. Standard_Cost'!$B$4:$D$9,2)+VLOOKUP(I324,'1. Standard_Cost'!$B$4:$D$9,3))*J324*K324),"0")</f>
        <v>0</v>
      </c>
      <c r="M324" s="18">
        <f t="shared" si="593"/>
        <v>0</v>
      </c>
      <c r="N324" s="19"/>
      <c r="O324" s="19"/>
      <c r="P324" s="19"/>
      <c r="Q324" s="19"/>
      <c r="R324" s="20">
        <f>+N324*P324*'1. Standard_Cost'!$B$13</f>
        <v>0</v>
      </c>
      <c r="S324" s="20">
        <f>+N324*O324*P324*'1. Standard_Cost'!$C$13</f>
        <v>0</v>
      </c>
      <c r="T324" s="20">
        <f>+N324*P324*Q324*'1. Standard_Cost'!$D$13</f>
        <v>0</v>
      </c>
      <c r="U324" s="20">
        <f>+N324*O324*'1. Standard_Cost'!$E$13</f>
        <v>0</v>
      </c>
      <c r="V324" s="19"/>
      <c r="W324" s="19"/>
      <c r="X324" s="19"/>
      <c r="Y324" s="20">
        <f>+V324*((X324*'1. Standard_Cost'!$B$17)+(W324*X324*'1. Standard_Cost'!$C$17))</f>
        <v>0</v>
      </c>
      <c r="Z324" s="19"/>
      <c r="AA324" s="19"/>
      <c r="AB324" s="20">
        <f>+Z324*'1. Standard_Cost'!$B$21+AA324*'1. Standard_Cost'!$C$21</f>
        <v>0</v>
      </c>
      <c r="AC324" s="21"/>
      <c r="AD324" s="22"/>
      <c r="AE324" s="20">
        <f>SUM(AD324,AC324,AB324,Y324,U324,T324,S324,R324)*'1. Standard_Cost'!B381</f>
        <v>0</v>
      </c>
      <c r="AF324" s="20">
        <f t="shared" si="598"/>
        <v>0</v>
      </c>
      <c r="AG324" s="19"/>
      <c r="AH324" s="19"/>
      <c r="AI324" s="19"/>
      <c r="AJ324" s="23"/>
      <c r="AK324" s="23"/>
      <c r="AL324" s="23"/>
      <c r="AM324" s="20" t="e">
        <f>AG324*'1. Standard_Cost'!B377+'Incremental_Cost Year 1'!#REF!*'1. Standard_Cost'!C377+'Incremental_Cost Year 1'!#REF!*'1. Standard_Cost'!D377+'Incremental_Cost Year 1'!#REF!+'Incremental_Cost Year 1'!#REF!+AK324</f>
        <v>#REF!</v>
      </c>
      <c r="AN324" s="20" t="e">
        <f>AM324*'1. Standard_Cost'!C381</f>
        <v>#REF!</v>
      </c>
      <c r="AO324" s="23"/>
      <c r="AQ324" s="20">
        <f t="shared" si="594"/>
        <v>0</v>
      </c>
      <c r="AR324" s="20">
        <f t="shared" si="595"/>
        <v>0</v>
      </c>
      <c r="AS324" s="20" t="e">
        <f t="shared" si="596"/>
        <v>#REF!</v>
      </c>
      <c r="AT324" s="20" t="e">
        <f t="shared" si="599"/>
        <v>#REF!</v>
      </c>
      <c r="AU324" s="24"/>
      <c r="AV324" s="24"/>
      <c r="AW324" s="24"/>
      <c r="AX324" s="24"/>
      <c r="AY324" s="24"/>
      <c r="AZ324" s="24"/>
      <c r="BA324" s="25" t="e">
        <f t="shared" si="597"/>
        <v>#REF!</v>
      </c>
    </row>
    <row r="325" spans="2:53" ht="27.6" outlineLevel="1">
      <c r="B325" s="41"/>
      <c r="C325" s="38"/>
      <c r="D325" s="86" t="s">
        <v>48</v>
      </c>
      <c r="E325" s="86" t="s">
        <v>336</v>
      </c>
      <c r="F325" s="88" t="s">
        <v>153</v>
      </c>
      <c r="G325" s="89" t="s">
        <v>154</v>
      </c>
      <c r="H325" s="27" t="s">
        <v>339</v>
      </c>
      <c r="I325" s="28"/>
      <c r="J325" s="28"/>
      <c r="K325" s="28"/>
      <c r="L325" s="29">
        <f>SUM(L321:L324)</f>
        <v>0</v>
      </c>
      <c r="M325" s="29">
        <f>SUM(M321:M324)</f>
        <v>0</v>
      </c>
      <c r="N325" s="28"/>
      <c r="O325" s="28"/>
      <c r="P325" s="28"/>
      <c r="Q325" s="28"/>
      <c r="R325" s="30">
        <f>SUM(R321:R324)</f>
        <v>0</v>
      </c>
      <c r="S325" s="30">
        <f>SUM(S321:S324)</f>
        <v>0</v>
      </c>
      <c r="T325" s="30">
        <f>SUM(T321:T324)</f>
        <v>0</v>
      </c>
      <c r="U325" s="30">
        <f>SUM(U321:U324)</f>
        <v>0</v>
      </c>
      <c r="V325" s="28"/>
      <c r="W325" s="28"/>
      <c r="X325" s="28"/>
      <c r="Y325" s="29">
        <f>SUM(Y321:Y324)</f>
        <v>0</v>
      </c>
      <c r="Z325" s="28"/>
      <c r="AA325" s="28"/>
      <c r="AB325" s="29">
        <f t="shared" ref="AB325:AF325" si="600">SUM(AB321:AB324)</f>
        <v>0</v>
      </c>
      <c r="AC325" s="29">
        <f t="shared" si="600"/>
        <v>0</v>
      </c>
      <c r="AD325" s="29">
        <f t="shared" si="600"/>
        <v>0</v>
      </c>
      <c r="AE325" s="29">
        <f t="shared" si="600"/>
        <v>0</v>
      </c>
      <c r="AF325" s="29">
        <f t="shared" si="600"/>
        <v>0</v>
      </c>
      <c r="AG325" s="28"/>
      <c r="AH325" s="28"/>
      <c r="AI325" s="28"/>
      <c r="AJ325" s="30">
        <f>SUM(AJ321:AJ324)</f>
        <v>0</v>
      </c>
      <c r="AK325" s="30">
        <f>SUM(AK321:AK324)</f>
        <v>0</v>
      </c>
      <c r="AL325" s="30">
        <f>SUM(AL321:AL324)</f>
        <v>0</v>
      </c>
      <c r="AM325" s="29" t="e">
        <f>SUM(AM321:AM324)</f>
        <v>#REF!</v>
      </c>
      <c r="AN325" s="29" t="e">
        <f>SUM(AN321:AN324)</f>
        <v>#REF!</v>
      </c>
      <c r="AO325" s="31"/>
      <c r="AP325" s="32"/>
      <c r="AQ325" s="78">
        <f t="shared" ref="AQ325:BA325" si="601">SUM(AQ321:AQ324)</f>
        <v>0</v>
      </c>
      <c r="AR325" s="78">
        <f t="shared" si="601"/>
        <v>0</v>
      </c>
      <c r="AS325" s="78" t="e">
        <f t="shared" si="601"/>
        <v>#REF!</v>
      </c>
      <c r="AT325" s="78" t="e">
        <f t="shared" si="601"/>
        <v>#REF!</v>
      </c>
      <c r="AU325" s="78">
        <f t="shared" si="601"/>
        <v>0</v>
      </c>
      <c r="AV325" s="78">
        <f t="shared" si="601"/>
        <v>0</v>
      </c>
      <c r="AW325" s="78">
        <f t="shared" si="601"/>
        <v>0</v>
      </c>
      <c r="AX325" s="78">
        <f t="shared" si="601"/>
        <v>0</v>
      </c>
      <c r="AY325" s="78">
        <f t="shared" si="601"/>
        <v>0</v>
      </c>
      <c r="AZ325" s="78">
        <f t="shared" si="601"/>
        <v>0</v>
      </c>
      <c r="BA325" s="78" t="e">
        <f t="shared" si="601"/>
        <v>#REF!</v>
      </c>
    </row>
    <row r="326" spans="2:53" outlineLevel="2">
      <c r="B326" s="41"/>
      <c r="C326" s="38"/>
      <c r="D326" s="85"/>
      <c r="E326" s="85"/>
      <c r="F326" s="87"/>
      <c r="G326" s="82"/>
      <c r="H326" s="15" t="s">
        <v>49</v>
      </c>
      <c r="I326" s="16"/>
      <c r="J326" s="17"/>
      <c r="K326" s="17"/>
      <c r="L326" s="18" t="str">
        <f>IF(I326&lt;&gt;0,((VLOOKUP(I326,'1. Standard_Cost'!$B$4:$D$9,2)+VLOOKUP(I326,'1. Standard_Cost'!$B$4:$D$9,3))*J326*K326),"0")</f>
        <v>0</v>
      </c>
      <c r="M326" s="18">
        <f t="shared" ref="M326:M329" si="602">L326*0.167</f>
        <v>0</v>
      </c>
      <c r="N326" s="19"/>
      <c r="O326" s="19"/>
      <c r="P326" s="19"/>
      <c r="Q326" s="19"/>
      <c r="R326" s="20">
        <f>+N326*P326*'1. Standard_Cost'!$B$13</f>
        <v>0</v>
      </c>
      <c r="S326" s="20">
        <f>+N326*O326*P326*'1. Standard_Cost'!$C$13</f>
        <v>0</v>
      </c>
      <c r="T326" s="20">
        <f>+N326*P326*Q326*'1. Standard_Cost'!$D$13</f>
        <v>0</v>
      </c>
      <c r="U326" s="20">
        <f>+N326*O326*'1. Standard_Cost'!$E$13</f>
        <v>0</v>
      </c>
      <c r="V326" s="19"/>
      <c r="W326" s="19"/>
      <c r="X326" s="19"/>
      <c r="Y326" s="20">
        <f>+V326*((X326*'1. Standard_Cost'!$B$17)+(W326*X326*'1. Standard_Cost'!$C$17))</f>
        <v>0</v>
      </c>
      <c r="Z326" s="19"/>
      <c r="AA326" s="19"/>
      <c r="AB326" s="20">
        <f>+Z326*'1. Standard_Cost'!$B$21+AA326*'1. Standard_Cost'!$C$21</f>
        <v>0</v>
      </c>
      <c r="AC326" s="21"/>
      <c r="AD326" s="22"/>
      <c r="AE326" s="20">
        <f>SUM(AD326,AC326,AB326,Y326,U326,T326,S326,R326)*'1. Standard_Cost'!B381</f>
        <v>0</v>
      </c>
      <c r="AF326" s="20">
        <f>SUM(AD326,AE326)</f>
        <v>0</v>
      </c>
      <c r="AG326" s="19"/>
      <c r="AH326" s="19"/>
      <c r="AI326" s="19"/>
      <c r="AJ326" s="23"/>
      <c r="AK326" s="23"/>
      <c r="AL326" s="23"/>
      <c r="AM326" s="20" t="e">
        <f>AG326*'1. Standard_Cost'!B377+'Incremental_Cost Year 1'!#REF!*'1. Standard_Cost'!C377+'Incremental_Cost Year 1'!#REF!*'1. Standard_Cost'!D377+'Incremental_Cost Year 1'!#REF!+'Incremental_Cost Year 1'!#REF!+AK326</f>
        <v>#REF!</v>
      </c>
      <c r="AN326" s="20" t="e">
        <f>AM326*'1. Standard_Cost'!C381</f>
        <v>#REF!</v>
      </c>
      <c r="AO326" s="23"/>
      <c r="AQ326" s="20">
        <f t="shared" ref="AQ326:AQ329" si="603">L326+M326</f>
        <v>0</v>
      </c>
      <c r="AR326" s="20">
        <f t="shared" ref="AR326:AR329" si="604">AF326</f>
        <v>0</v>
      </c>
      <c r="AS326" s="20" t="e">
        <f t="shared" ref="AS326:AS329" si="605">AM326+AN326</f>
        <v>#REF!</v>
      </c>
      <c r="AT326" s="20" t="e">
        <f>SUM(AQ326,AR326,AS326)</f>
        <v>#REF!</v>
      </c>
      <c r="AU326" s="24"/>
      <c r="AV326" s="24"/>
      <c r="AW326" s="24"/>
      <c r="AX326" s="24"/>
      <c r="AY326" s="24"/>
      <c r="AZ326" s="24"/>
      <c r="BA326" s="25" t="e">
        <f t="shared" ref="BA326:BA329" si="606">SUM(AU326:AZ326)-AT326</f>
        <v>#REF!</v>
      </c>
    </row>
    <row r="327" spans="2:53" outlineLevel="2">
      <c r="B327" s="41"/>
      <c r="C327" s="38"/>
      <c r="D327" s="84"/>
      <c r="E327" s="84"/>
      <c r="F327" s="84"/>
      <c r="G327" s="83"/>
      <c r="H327" s="15" t="s">
        <v>50</v>
      </c>
      <c r="I327" s="16"/>
      <c r="J327" s="17"/>
      <c r="K327" s="17"/>
      <c r="L327" s="18" t="str">
        <f>IF(I327&lt;&gt;0,((VLOOKUP(I327,'1. Standard_Cost'!$B$4:$D$9,2)+VLOOKUP(I327,'1. Standard_Cost'!$B$4:$D$9,3))*J327*K327),"0")</f>
        <v>0</v>
      </c>
      <c r="M327" s="18">
        <f t="shared" si="602"/>
        <v>0</v>
      </c>
      <c r="N327" s="19"/>
      <c r="O327" s="19"/>
      <c r="P327" s="19"/>
      <c r="Q327" s="19"/>
      <c r="R327" s="20">
        <f>+N327*P327*'1. Standard_Cost'!$B$13</f>
        <v>0</v>
      </c>
      <c r="S327" s="20">
        <f>+N327*O327*P327*'1. Standard_Cost'!$C$13</f>
        <v>0</v>
      </c>
      <c r="T327" s="20">
        <f>+N327*P327*Q327*'1. Standard_Cost'!$D$13</f>
        <v>0</v>
      </c>
      <c r="U327" s="20">
        <f>+N327*O327*'1. Standard_Cost'!$E$13</f>
        <v>0</v>
      </c>
      <c r="V327" s="19"/>
      <c r="W327" s="19"/>
      <c r="X327" s="19"/>
      <c r="Y327" s="20">
        <f>+V327*((X327*'1. Standard_Cost'!$B$17)+(W327*X327*'1. Standard_Cost'!$C$17))</f>
        <v>0</v>
      </c>
      <c r="Z327" s="19"/>
      <c r="AA327" s="19"/>
      <c r="AB327" s="20">
        <f>+Z327*'1. Standard_Cost'!$B$21+AA327*'1. Standard_Cost'!$C$21</f>
        <v>0</v>
      </c>
      <c r="AC327" s="21"/>
      <c r="AD327" s="22"/>
      <c r="AE327" s="20">
        <f>SUM(AD327,AC327,AB327,Y327,U327,T327,S327,R327)*'1. Standard_Cost'!B381</f>
        <v>0</v>
      </c>
      <c r="AF327" s="20">
        <f t="shared" ref="AF327:AF329" si="607">SUM(AD327,AE327)</f>
        <v>0</v>
      </c>
      <c r="AG327" s="19"/>
      <c r="AH327" s="19"/>
      <c r="AI327" s="19"/>
      <c r="AJ327" s="23"/>
      <c r="AK327" s="23"/>
      <c r="AL327" s="23"/>
      <c r="AM327" s="20" t="e">
        <f>AG327*'1. Standard_Cost'!B377+'Incremental_Cost Year 1'!#REF!*'1. Standard_Cost'!C377+'Incremental_Cost Year 1'!#REF!*'1. Standard_Cost'!D377+'Incremental_Cost Year 1'!#REF!+'Incremental_Cost Year 1'!#REF!+AK327</f>
        <v>#REF!</v>
      </c>
      <c r="AN327" s="20" t="e">
        <f>AM327*'1. Standard_Cost'!C381</f>
        <v>#REF!</v>
      </c>
      <c r="AO327" s="23"/>
      <c r="AQ327" s="20">
        <f t="shared" si="603"/>
        <v>0</v>
      </c>
      <c r="AR327" s="20">
        <f t="shared" si="604"/>
        <v>0</v>
      </c>
      <c r="AS327" s="20" t="e">
        <f t="shared" si="605"/>
        <v>#REF!</v>
      </c>
      <c r="AT327" s="20" t="e">
        <f t="shared" ref="AT327:AT329" si="608">SUM(AQ327,AR327,AS327)</f>
        <v>#REF!</v>
      </c>
      <c r="AU327" s="24"/>
      <c r="AV327" s="24">
        <v>0</v>
      </c>
      <c r="AW327" s="24"/>
      <c r="AX327" s="24"/>
      <c r="AY327" s="24"/>
      <c r="AZ327" s="24"/>
      <c r="BA327" s="25" t="e">
        <f t="shared" si="606"/>
        <v>#REF!</v>
      </c>
    </row>
    <row r="328" spans="2:53" outlineLevel="2">
      <c r="B328" s="41"/>
      <c r="C328" s="41"/>
      <c r="D328" s="84"/>
      <c r="E328" s="84"/>
      <c r="F328" s="84"/>
      <c r="G328" s="83"/>
      <c r="H328" s="15" t="s">
        <v>51</v>
      </c>
      <c r="I328" s="16"/>
      <c r="J328" s="17"/>
      <c r="K328" s="17"/>
      <c r="L328" s="18" t="str">
        <f>IF(I328&lt;&gt;0,((VLOOKUP(I328,'1. Standard_Cost'!$B$4:$D$9,2)+VLOOKUP(I328,'1. Standard_Cost'!$B$4:$D$9,3))*J328*K328),"0")</f>
        <v>0</v>
      </c>
      <c r="M328" s="18">
        <f t="shared" si="602"/>
        <v>0</v>
      </c>
      <c r="N328" s="19"/>
      <c r="O328" s="19"/>
      <c r="P328" s="19"/>
      <c r="Q328" s="19"/>
      <c r="R328" s="20">
        <f>+N328*P328*'1. Standard_Cost'!$B$13</f>
        <v>0</v>
      </c>
      <c r="S328" s="20">
        <f>+N328*O328*P328*'1. Standard_Cost'!$C$13</f>
        <v>0</v>
      </c>
      <c r="T328" s="20">
        <f>+N328*P328*Q328*'1. Standard_Cost'!$D$13</f>
        <v>0</v>
      </c>
      <c r="U328" s="20">
        <f>+N328*O328*'1. Standard_Cost'!$E$13</f>
        <v>0</v>
      </c>
      <c r="V328" s="19"/>
      <c r="W328" s="19"/>
      <c r="X328" s="19"/>
      <c r="Y328" s="20">
        <f>+V328*((X328*'1. Standard_Cost'!$B$17)+(W328*X328*'1. Standard_Cost'!$C$17))</f>
        <v>0</v>
      </c>
      <c r="Z328" s="19"/>
      <c r="AA328" s="19"/>
      <c r="AB328" s="20">
        <f>+Z328*'1. Standard_Cost'!$B$21+AA328*'1. Standard_Cost'!$C$21</f>
        <v>0</v>
      </c>
      <c r="AC328" s="21"/>
      <c r="AD328" s="22"/>
      <c r="AE328" s="20">
        <f>SUM(AD328,AC328,AB328,Y328,U328,T328,S328,R328)*'1. Standard_Cost'!B381</f>
        <v>0</v>
      </c>
      <c r="AF328" s="20">
        <f t="shared" si="607"/>
        <v>0</v>
      </c>
      <c r="AG328" s="19"/>
      <c r="AH328" s="19"/>
      <c r="AI328" s="19"/>
      <c r="AJ328" s="23"/>
      <c r="AK328" s="23"/>
      <c r="AL328" s="23"/>
      <c r="AM328" s="20" t="e">
        <f>AG328*'1. Standard_Cost'!B377+'Incremental_Cost Year 1'!#REF!*'1. Standard_Cost'!C377+'Incremental_Cost Year 1'!#REF!*'1. Standard_Cost'!D377+'Incremental_Cost Year 1'!#REF!+'Incremental_Cost Year 1'!#REF!+AK328</f>
        <v>#REF!</v>
      </c>
      <c r="AN328" s="20" t="e">
        <f>AM328*'1. Standard_Cost'!C381</f>
        <v>#REF!</v>
      </c>
      <c r="AO328" s="23"/>
      <c r="AQ328" s="20">
        <f t="shared" si="603"/>
        <v>0</v>
      </c>
      <c r="AR328" s="20">
        <f t="shared" si="604"/>
        <v>0</v>
      </c>
      <c r="AS328" s="20" t="e">
        <f t="shared" si="605"/>
        <v>#REF!</v>
      </c>
      <c r="AT328" s="20" t="e">
        <f t="shared" si="608"/>
        <v>#REF!</v>
      </c>
      <c r="AU328" s="24"/>
      <c r="AV328" s="24"/>
      <c r="AW328" s="24"/>
      <c r="AX328" s="24"/>
      <c r="AY328" s="24"/>
      <c r="AZ328" s="24"/>
      <c r="BA328" s="25" t="e">
        <f t="shared" si="606"/>
        <v>#REF!</v>
      </c>
    </row>
    <row r="329" spans="2:53" outlineLevel="2">
      <c r="B329" s="41"/>
      <c r="C329" s="41"/>
      <c r="D329" s="84"/>
      <c r="E329" s="84"/>
      <c r="F329" s="84"/>
      <c r="G329" s="83"/>
      <c r="H329" s="26" t="s">
        <v>180</v>
      </c>
      <c r="I329" s="16"/>
      <c r="J329" s="17"/>
      <c r="K329" s="17"/>
      <c r="L329" s="18" t="str">
        <f>IF(I329&lt;&gt;0,((VLOOKUP(I329,'1. Standard_Cost'!$B$4:$D$9,2)+VLOOKUP(I329,'1. Standard_Cost'!$B$4:$D$9,3))*J329*K329),"0")</f>
        <v>0</v>
      </c>
      <c r="M329" s="18">
        <f t="shared" si="602"/>
        <v>0</v>
      </c>
      <c r="N329" s="19"/>
      <c r="O329" s="19"/>
      <c r="P329" s="19"/>
      <c r="Q329" s="19"/>
      <c r="R329" s="20">
        <f>+N329*P329*'1. Standard_Cost'!$B$13</f>
        <v>0</v>
      </c>
      <c r="S329" s="20">
        <f>+N329*O329*P329*'1. Standard_Cost'!$C$13</f>
        <v>0</v>
      </c>
      <c r="T329" s="20">
        <f>+N329*P329*Q329*'1. Standard_Cost'!$D$13</f>
        <v>0</v>
      </c>
      <c r="U329" s="20">
        <f>+N329*O329*'1. Standard_Cost'!$E$13</f>
        <v>0</v>
      </c>
      <c r="V329" s="19"/>
      <c r="W329" s="19"/>
      <c r="X329" s="19"/>
      <c r="Y329" s="20">
        <f>+V329*((X329*'1. Standard_Cost'!$B$17)+(W329*X329*'1. Standard_Cost'!$C$17))</f>
        <v>0</v>
      </c>
      <c r="Z329" s="19"/>
      <c r="AA329" s="19"/>
      <c r="AB329" s="20">
        <f>+Z329*'1. Standard_Cost'!$B$21+AA329*'1. Standard_Cost'!$C$21</f>
        <v>0</v>
      </c>
      <c r="AC329" s="21"/>
      <c r="AD329" s="22"/>
      <c r="AE329" s="20">
        <f>SUM(AD329,AC329,AB329,Y329,U329,T329,S329,R329)*'1. Standard_Cost'!B381</f>
        <v>0</v>
      </c>
      <c r="AF329" s="20">
        <f t="shared" si="607"/>
        <v>0</v>
      </c>
      <c r="AG329" s="19"/>
      <c r="AH329" s="19"/>
      <c r="AI329" s="19"/>
      <c r="AJ329" s="23"/>
      <c r="AK329" s="23"/>
      <c r="AL329" s="23"/>
      <c r="AM329" s="20" t="e">
        <f>AG329*'1. Standard_Cost'!B377+'Incremental_Cost Year 1'!#REF!*'1. Standard_Cost'!C377+'Incremental_Cost Year 1'!#REF!*'1. Standard_Cost'!D377+'Incremental_Cost Year 1'!#REF!+'Incremental_Cost Year 1'!#REF!+AK329</f>
        <v>#REF!</v>
      </c>
      <c r="AN329" s="20" t="e">
        <f>AM329*'1. Standard_Cost'!C381</f>
        <v>#REF!</v>
      </c>
      <c r="AO329" s="23"/>
      <c r="AQ329" s="20">
        <f t="shared" si="603"/>
        <v>0</v>
      </c>
      <c r="AR329" s="20">
        <f t="shared" si="604"/>
        <v>0</v>
      </c>
      <c r="AS329" s="20" t="e">
        <f t="shared" si="605"/>
        <v>#REF!</v>
      </c>
      <c r="AT329" s="20" t="e">
        <f t="shared" si="608"/>
        <v>#REF!</v>
      </c>
      <c r="AU329" s="24"/>
      <c r="AV329" s="24"/>
      <c r="AW329" s="24"/>
      <c r="AX329" s="24"/>
      <c r="AY329" s="24"/>
      <c r="AZ329" s="24"/>
      <c r="BA329" s="25" t="e">
        <f t="shared" si="606"/>
        <v>#REF!</v>
      </c>
    </row>
    <row r="330" spans="2:53" ht="41.4" outlineLevel="1">
      <c r="B330" s="41"/>
      <c r="C330" s="41"/>
      <c r="D330" s="86" t="s">
        <v>48</v>
      </c>
      <c r="E330" s="86" t="s">
        <v>348</v>
      </c>
      <c r="F330" s="88" t="s">
        <v>153</v>
      </c>
      <c r="G330" s="89" t="s">
        <v>154</v>
      </c>
      <c r="H330" s="27" t="s">
        <v>340</v>
      </c>
      <c r="I330" s="28"/>
      <c r="J330" s="28"/>
      <c r="K330" s="28"/>
      <c r="L330" s="29">
        <f>SUM(L326:L329)</f>
        <v>0</v>
      </c>
      <c r="M330" s="29">
        <f>SUM(M326:M329)</f>
        <v>0</v>
      </c>
      <c r="N330" s="28"/>
      <c r="O330" s="28"/>
      <c r="P330" s="28"/>
      <c r="Q330" s="28"/>
      <c r="R330" s="30">
        <f>SUM(R326:R329)</f>
        <v>0</v>
      </c>
      <c r="S330" s="30">
        <f>SUM(S326:S329)</f>
        <v>0</v>
      </c>
      <c r="T330" s="30">
        <f>SUM(T326:T329)</f>
        <v>0</v>
      </c>
      <c r="U330" s="30">
        <f>SUM(U326:U329)</f>
        <v>0</v>
      </c>
      <c r="V330" s="28"/>
      <c r="W330" s="28"/>
      <c r="X330" s="28"/>
      <c r="Y330" s="29">
        <f>SUM(Y326:Y329)</f>
        <v>0</v>
      </c>
      <c r="Z330" s="28"/>
      <c r="AA330" s="28"/>
      <c r="AB330" s="29">
        <f t="shared" ref="AB330:AF330" si="609">SUM(AB326:AB329)</f>
        <v>0</v>
      </c>
      <c r="AC330" s="29">
        <f t="shared" si="609"/>
        <v>0</v>
      </c>
      <c r="AD330" s="29">
        <f t="shared" si="609"/>
        <v>0</v>
      </c>
      <c r="AE330" s="29">
        <f t="shared" si="609"/>
        <v>0</v>
      </c>
      <c r="AF330" s="29">
        <f t="shared" si="609"/>
        <v>0</v>
      </c>
      <c r="AG330" s="28"/>
      <c r="AH330" s="28"/>
      <c r="AI330" s="28"/>
      <c r="AJ330" s="30">
        <f>SUM(AJ326:AJ329)</f>
        <v>0</v>
      </c>
      <c r="AK330" s="30">
        <f>SUM(AK326:AK329)</f>
        <v>0</v>
      </c>
      <c r="AL330" s="30">
        <f>SUM(AL326:AL329)</f>
        <v>0</v>
      </c>
      <c r="AM330" s="29" t="e">
        <f>SUM(AM326:AM329)</f>
        <v>#REF!</v>
      </c>
      <c r="AN330" s="29" t="e">
        <f>SUM(AN326:AN329)</f>
        <v>#REF!</v>
      </c>
      <c r="AO330" s="31"/>
      <c r="AP330" s="32"/>
      <c r="AQ330" s="78">
        <f t="shared" ref="AQ330:BA330" si="610">SUM(AQ326:AQ329)</f>
        <v>0</v>
      </c>
      <c r="AR330" s="78">
        <f t="shared" si="610"/>
        <v>0</v>
      </c>
      <c r="AS330" s="78" t="e">
        <f t="shared" si="610"/>
        <v>#REF!</v>
      </c>
      <c r="AT330" s="78" t="e">
        <f t="shared" si="610"/>
        <v>#REF!</v>
      </c>
      <c r="AU330" s="78">
        <f t="shared" si="610"/>
        <v>0</v>
      </c>
      <c r="AV330" s="78">
        <f t="shared" si="610"/>
        <v>0</v>
      </c>
      <c r="AW330" s="78">
        <f t="shared" si="610"/>
        <v>0</v>
      </c>
      <c r="AX330" s="78">
        <f t="shared" si="610"/>
        <v>0</v>
      </c>
      <c r="AY330" s="78">
        <f t="shared" si="610"/>
        <v>0</v>
      </c>
      <c r="AZ330" s="78">
        <f t="shared" si="610"/>
        <v>0</v>
      </c>
      <c r="BA330" s="78" t="e">
        <f t="shared" si="610"/>
        <v>#REF!</v>
      </c>
    </row>
    <row r="331" spans="2:53" s="39" customFormat="1" ht="12.75" customHeight="1">
      <c r="B331" s="49"/>
      <c r="C331" s="224" t="s">
        <v>337</v>
      </c>
      <c r="D331" s="224"/>
      <c r="E331" s="225"/>
      <c r="F331" s="69"/>
      <c r="G331" s="69"/>
      <c r="H331" s="57" t="s">
        <v>341</v>
      </c>
      <c r="I331" s="58"/>
      <c r="J331" s="58"/>
      <c r="K331" s="58"/>
      <c r="L331" s="59">
        <f>SUM(L336,L341,L346,L351,L356,L361)</f>
        <v>0</v>
      </c>
      <c r="M331" s="59">
        <f>SUM(M336,M341,M346,M351,M356,M361)</f>
        <v>0</v>
      </c>
      <c r="N331" s="58"/>
      <c r="O331" s="58"/>
      <c r="P331" s="58"/>
      <c r="Q331" s="58"/>
      <c r="R331" s="59">
        <f t="shared" ref="R331:U331" si="611">SUM(R336,R341,R346,R351,R356,R361)</f>
        <v>0</v>
      </c>
      <c r="S331" s="59">
        <f t="shared" si="611"/>
        <v>0</v>
      </c>
      <c r="T331" s="59">
        <f t="shared" si="611"/>
        <v>0</v>
      </c>
      <c r="U331" s="59">
        <f t="shared" si="611"/>
        <v>0</v>
      </c>
      <c r="V331" s="58"/>
      <c r="W331" s="58"/>
      <c r="X331" s="58"/>
      <c r="Y331" s="59">
        <f>SUM(Y336,Y341,Y346,Y351,Y356,Y361)</f>
        <v>0</v>
      </c>
      <c r="Z331" s="58"/>
      <c r="AA331" s="58"/>
      <c r="AB331" s="59">
        <f t="shared" ref="AB331:AF331" si="612">SUM(AB336,AB341,AB346,AB351,AB356,AB361)</f>
        <v>0</v>
      </c>
      <c r="AC331" s="59">
        <f t="shared" si="612"/>
        <v>0</v>
      </c>
      <c r="AD331" s="59">
        <f t="shared" si="612"/>
        <v>0</v>
      </c>
      <c r="AE331" s="59">
        <f t="shared" si="612"/>
        <v>0</v>
      </c>
      <c r="AF331" s="59">
        <f t="shared" si="612"/>
        <v>0</v>
      </c>
      <c r="AG331" s="58"/>
      <c r="AH331" s="58"/>
      <c r="AI331" s="58"/>
      <c r="AJ331" s="59">
        <f t="shared" ref="AJ331:AN331" si="613">SUM(AJ336,AJ341,AJ346,AJ351,AJ356,AJ361)</f>
        <v>0</v>
      </c>
      <c r="AK331" s="59">
        <f t="shared" si="613"/>
        <v>0</v>
      </c>
      <c r="AL331" s="59">
        <f t="shared" si="613"/>
        <v>0</v>
      </c>
      <c r="AM331" s="59" t="e">
        <f t="shared" si="613"/>
        <v>#REF!</v>
      </c>
      <c r="AN331" s="59" t="e">
        <f t="shared" si="613"/>
        <v>#REF!</v>
      </c>
      <c r="AO331" s="60"/>
      <c r="AP331" s="40"/>
      <c r="AQ331" s="59">
        <f t="shared" ref="AQ331:BA331" si="614">SUM(AQ336,AQ341,AQ346,AQ351,AQ356,AQ361)</f>
        <v>0</v>
      </c>
      <c r="AR331" s="59">
        <f t="shared" si="614"/>
        <v>0</v>
      </c>
      <c r="AS331" s="59" t="e">
        <f t="shared" si="614"/>
        <v>#REF!</v>
      </c>
      <c r="AT331" s="59" t="e">
        <f t="shared" si="614"/>
        <v>#REF!</v>
      </c>
      <c r="AU331" s="59">
        <f t="shared" si="614"/>
        <v>0</v>
      </c>
      <c r="AV331" s="59">
        <f t="shared" si="614"/>
        <v>0</v>
      </c>
      <c r="AW331" s="59">
        <f t="shared" si="614"/>
        <v>0</v>
      </c>
      <c r="AX331" s="59">
        <f t="shared" si="614"/>
        <v>0</v>
      </c>
      <c r="AY331" s="59">
        <f t="shared" si="614"/>
        <v>0</v>
      </c>
      <c r="AZ331" s="59">
        <f t="shared" si="614"/>
        <v>0</v>
      </c>
      <c r="BA331" s="59" t="e">
        <f t="shared" si="614"/>
        <v>#REF!</v>
      </c>
    </row>
    <row r="332" spans="2:53" outlineLevel="2">
      <c r="B332" s="41"/>
      <c r="C332" s="38"/>
      <c r="D332" s="85"/>
      <c r="E332" s="85"/>
      <c r="F332" s="87"/>
      <c r="G332" s="82"/>
      <c r="H332" s="15" t="s">
        <v>49</v>
      </c>
      <c r="I332" s="16"/>
      <c r="J332" s="17"/>
      <c r="K332" s="17"/>
      <c r="L332" s="18" t="str">
        <f>IF(I332&lt;&gt;0,((VLOOKUP(I332,'1. Standard_Cost'!$B$4:$D$9,2)+VLOOKUP(I332,'1. Standard_Cost'!$B$4:$D$9,3))*J332*K332),"0")</f>
        <v>0</v>
      </c>
      <c r="M332" s="18">
        <f t="shared" ref="M332:M335" si="615">L332*0.167</f>
        <v>0</v>
      </c>
      <c r="N332" s="19"/>
      <c r="O332" s="19"/>
      <c r="P332" s="19"/>
      <c r="Q332" s="19"/>
      <c r="R332" s="20">
        <f>+N332*P332*'1. Standard_Cost'!$B$13</f>
        <v>0</v>
      </c>
      <c r="S332" s="20">
        <f>+N332*O332*P332*'1. Standard_Cost'!$C$13</f>
        <v>0</v>
      </c>
      <c r="T332" s="20">
        <f>+N332*P332*Q332*'1. Standard_Cost'!$D$13</f>
        <v>0</v>
      </c>
      <c r="U332" s="20">
        <f>+N332*O332*'1. Standard_Cost'!$E$13</f>
        <v>0</v>
      </c>
      <c r="V332" s="19"/>
      <c r="W332" s="19"/>
      <c r="X332" s="19"/>
      <c r="Y332" s="20">
        <f>+V332*((X332*'1. Standard_Cost'!$B$17)+(W332*X332*'1. Standard_Cost'!$C$17))</f>
        <v>0</v>
      </c>
      <c r="Z332" s="19"/>
      <c r="AA332" s="19"/>
      <c r="AB332" s="20">
        <f>+Z332*'1. Standard_Cost'!$B$21+AA332*'1. Standard_Cost'!$C$21</f>
        <v>0</v>
      </c>
      <c r="AC332" s="21"/>
      <c r="AD332" s="22"/>
      <c r="AE332" s="20">
        <f>SUM(AD332,AC332,AB332,Y332,U332,T332,S332,R332)*'1. Standard_Cost'!B392</f>
        <v>0</v>
      </c>
      <c r="AF332" s="20">
        <f>SUM(AD332,AE332)</f>
        <v>0</v>
      </c>
      <c r="AG332" s="19"/>
      <c r="AH332" s="19"/>
      <c r="AI332" s="19"/>
      <c r="AJ332" s="23"/>
      <c r="AK332" s="23"/>
      <c r="AL332" s="23"/>
      <c r="AM332" s="20" t="e">
        <f>AG332*'1. Standard_Cost'!B388+'Incremental_Cost Year 1'!#REF!*'1. Standard_Cost'!C388+'Incremental_Cost Year 1'!#REF!*'1. Standard_Cost'!D388+'Incremental_Cost Year 1'!#REF!+'Incremental_Cost Year 1'!#REF!+AK332</f>
        <v>#REF!</v>
      </c>
      <c r="AN332" s="20" t="e">
        <f>AM332*'1. Standard_Cost'!C392</f>
        <v>#REF!</v>
      </c>
      <c r="AO332" s="23"/>
      <c r="AQ332" s="20">
        <f t="shared" ref="AQ332:AQ335" si="616">L332+M332</f>
        <v>0</v>
      </c>
      <c r="AR332" s="20">
        <f t="shared" ref="AR332:AR335" si="617">AF332</f>
        <v>0</v>
      </c>
      <c r="AS332" s="20" t="e">
        <f t="shared" ref="AS332:AS335" si="618">AM332+AN332</f>
        <v>#REF!</v>
      </c>
      <c r="AT332" s="20" t="e">
        <f>SUM(AQ332,AR332,AS332)</f>
        <v>#REF!</v>
      </c>
      <c r="AU332" s="24"/>
      <c r="AV332" s="24"/>
      <c r="AW332" s="24"/>
      <c r="AX332" s="24"/>
      <c r="AY332" s="24"/>
      <c r="AZ332" s="24"/>
      <c r="BA332" s="25" t="e">
        <f t="shared" ref="BA332:BA335" si="619">SUM(AU332:AZ332)-AT332</f>
        <v>#REF!</v>
      </c>
    </row>
    <row r="333" spans="2:53" outlineLevel="2">
      <c r="B333" s="41"/>
      <c r="C333" s="38"/>
      <c r="D333" s="84"/>
      <c r="E333" s="84"/>
      <c r="F333" s="84"/>
      <c r="G333" s="83"/>
      <c r="H333" s="15" t="s">
        <v>50</v>
      </c>
      <c r="I333" s="16"/>
      <c r="J333" s="17"/>
      <c r="K333" s="17"/>
      <c r="L333" s="18" t="str">
        <f>IF(I333&lt;&gt;0,((VLOOKUP(I333,'1. Standard_Cost'!$B$4:$D$9,2)+VLOOKUP(I333,'1. Standard_Cost'!$B$4:$D$9,3))*J333*K333),"0")</f>
        <v>0</v>
      </c>
      <c r="M333" s="18">
        <f t="shared" si="615"/>
        <v>0</v>
      </c>
      <c r="N333" s="19"/>
      <c r="O333" s="19"/>
      <c r="P333" s="19"/>
      <c r="Q333" s="19"/>
      <c r="R333" s="20">
        <f>+N333*P333*'1. Standard_Cost'!$B$13</f>
        <v>0</v>
      </c>
      <c r="S333" s="20">
        <f>+N333*O333*P333*'1. Standard_Cost'!$C$13</f>
        <v>0</v>
      </c>
      <c r="T333" s="20">
        <f>+N333*P333*Q333*'1. Standard_Cost'!$D$13</f>
        <v>0</v>
      </c>
      <c r="U333" s="20">
        <f>+N333*O333*'1. Standard_Cost'!$E$13</f>
        <v>0</v>
      </c>
      <c r="V333" s="19"/>
      <c r="W333" s="19"/>
      <c r="X333" s="19"/>
      <c r="Y333" s="20">
        <f>+V333*((X333*'1. Standard_Cost'!$B$17)+(W333*X333*'1. Standard_Cost'!$C$17))</f>
        <v>0</v>
      </c>
      <c r="Z333" s="19"/>
      <c r="AA333" s="19"/>
      <c r="AB333" s="20">
        <f>+Z333*'1. Standard_Cost'!$B$21+AA333*'1. Standard_Cost'!$C$21</f>
        <v>0</v>
      </c>
      <c r="AC333" s="21"/>
      <c r="AD333" s="22"/>
      <c r="AE333" s="20">
        <f>SUM(AD333,AC333,AB333,Y333,U333,T333,S333,R333)*'1. Standard_Cost'!B392</f>
        <v>0</v>
      </c>
      <c r="AF333" s="20">
        <f t="shared" ref="AF333:AF335" si="620">SUM(AD333,AE333)</f>
        <v>0</v>
      </c>
      <c r="AG333" s="19"/>
      <c r="AH333" s="19"/>
      <c r="AI333" s="19"/>
      <c r="AJ333" s="23"/>
      <c r="AK333" s="23"/>
      <c r="AL333" s="23"/>
      <c r="AM333" s="20" t="e">
        <f>AG333*'1. Standard_Cost'!B388+'Incremental_Cost Year 1'!#REF!*'1. Standard_Cost'!C388+'Incremental_Cost Year 1'!#REF!*'1. Standard_Cost'!D388+'Incremental_Cost Year 1'!#REF!+'Incremental_Cost Year 1'!#REF!+AK333</f>
        <v>#REF!</v>
      </c>
      <c r="AN333" s="20" t="e">
        <f>AM333*'1. Standard_Cost'!C392</f>
        <v>#REF!</v>
      </c>
      <c r="AO333" s="23"/>
      <c r="AQ333" s="20">
        <f t="shared" si="616"/>
        <v>0</v>
      </c>
      <c r="AR333" s="20">
        <f t="shared" si="617"/>
        <v>0</v>
      </c>
      <c r="AS333" s="20" t="e">
        <f t="shared" si="618"/>
        <v>#REF!</v>
      </c>
      <c r="AT333" s="20" t="e">
        <f t="shared" ref="AT333:AT335" si="621">SUM(AQ333,AR333,AS333)</f>
        <v>#REF!</v>
      </c>
      <c r="AU333" s="24"/>
      <c r="AV333" s="24"/>
      <c r="AW333" s="24"/>
      <c r="AX333" s="24"/>
      <c r="AY333" s="24"/>
      <c r="AZ333" s="24"/>
      <c r="BA333" s="25" t="e">
        <f t="shared" si="619"/>
        <v>#REF!</v>
      </c>
    </row>
    <row r="334" spans="2:53" outlineLevel="2">
      <c r="B334" s="41"/>
      <c r="C334" s="38"/>
      <c r="D334" s="84"/>
      <c r="E334" s="84"/>
      <c r="F334" s="84"/>
      <c r="G334" s="83"/>
      <c r="H334" s="15" t="s">
        <v>51</v>
      </c>
      <c r="I334" s="16"/>
      <c r="J334" s="17"/>
      <c r="K334" s="17"/>
      <c r="L334" s="18" t="str">
        <f>IF(I334&lt;&gt;0,((VLOOKUP(I334,'1. Standard_Cost'!$B$4:$D$9,2)+VLOOKUP(I334,'1. Standard_Cost'!$B$4:$D$9,3))*J334*K334),"0")</f>
        <v>0</v>
      </c>
      <c r="M334" s="18">
        <f t="shared" si="615"/>
        <v>0</v>
      </c>
      <c r="N334" s="19"/>
      <c r="O334" s="19"/>
      <c r="P334" s="19"/>
      <c r="Q334" s="19"/>
      <c r="R334" s="20">
        <f>+N334*P334*'1. Standard_Cost'!$B$13</f>
        <v>0</v>
      </c>
      <c r="S334" s="20">
        <f>+N334*O334*P334*'1. Standard_Cost'!$C$13</f>
        <v>0</v>
      </c>
      <c r="T334" s="20">
        <f>+N334*P334*Q334*'1. Standard_Cost'!$D$13</f>
        <v>0</v>
      </c>
      <c r="U334" s="20">
        <f>+N334*O334*'1. Standard_Cost'!$E$13</f>
        <v>0</v>
      </c>
      <c r="V334" s="19"/>
      <c r="W334" s="19"/>
      <c r="X334" s="19"/>
      <c r="Y334" s="20">
        <f>+V334*((X334*'1. Standard_Cost'!$B$17)+(W334*X334*'1. Standard_Cost'!$C$17))</f>
        <v>0</v>
      </c>
      <c r="Z334" s="19"/>
      <c r="AA334" s="19"/>
      <c r="AB334" s="20">
        <f>+Z334*'1. Standard_Cost'!$B$21+AA334*'1. Standard_Cost'!$C$21</f>
        <v>0</v>
      </c>
      <c r="AC334" s="21"/>
      <c r="AD334" s="22"/>
      <c r="AE334" s="20">
        <f>SUM(AD334,AC334,AB334,Y334,U334,T334,S334,R334)*'1. Standard_Cost'!B392</f>
        <v>0</v>
      </c>
      <c r="AF334" s="20">
        <f t="shared" si="620"/>
        <v>0</v>
      </c>
      <c r="AG334" s="19"/>
      <c r="AH334" s="19"/>
      <c r="AI334" s="19"/>
      <c r="AJ334" s="23"/>
      <c r="AK334" s="23"/>
      <c r="AL334" s="23"/>
      <c r="AM334" s="20" t="e">
        <f>AG334*'1. Standard_Cost'!B388+'Incremental_Cost Year 1'!#REF!*'1. Standard_Cost'!C388+'Incremental_Cost Year 1'!#REF!*'1. Standard_Cost'!D388+'Incremental_Cost Year 1'!#REF!+'Incremental_Cost Year 1'!#REF!+AK334</f>
        <v>#REF!</v>
      </c>
      <c r="AN334" s="20" t="e">
        <f>AM334*'1. Standard_Cost'!C392</f>
        <v>#REF!</v>
      </c>
      <c r="AO334" s="23"/>
      <c r="AQ334" s="20">
        <f t="shared" si="616"/>
        <v>0</v>
      </c>
      <c r="AR334" s="20">
        <f t="shared" si="617"/>
        <v>0</v>
      </c>
      <c r="AS334" s="20" t="e">
        <f t="shared" si="618"/>
        <v>#REF!</v>
      </c>
      <c r="AT334" s="20" t="e">
        <f t="shared" si="621"/>
        <v>#REF!</v>
      </c>
      <c r="AU334" s="24"/>
      <c r="AV334" s="24"/>
      <c r="AW334" s="24"/>
      <c r="AX334" s="24"/>
      <c r="AY334" s="24"/>
      <c r="AZ334" s="24"/>
      <c r="BA334" s="25" t="e">
        <f t="shared" si="619"/>
        <v>#REF!</v>
      </c>
    </row>
    <row r="335" spans="2:53" outlineLevel="2">
      <c r="B335" s="41"/>
      <c r="C335" s="38"/>
      <c r="D335" s="84"/>
      <c r="E335" s="84"/>
      <c r="F335" s="84"/>
      <c r="G335" s="83"/>
      <c r="H335" s="26" t="s">
        <v>180</v>
      </c>
      <c r="I335" s="16"/>
      <c r="J335" s="17"/>
      <c r="K335" s="17"/>
      <c r="L335" s="18" t="str">
        <f>IF(I335&lt;&gt;0,((VLOOKUP(I335,'1. Standard_Cost'!$B$4:$D$9,2)+VLOOKUP(I335,'1. Standard_Cost'!$B$4:$D$9,3))*J335*K335),"0")</f>
        <v>0</v>
      </c>
      <c r="M335" s="18">
        <f t="shared" si="615"/>
        <v>0</v>
      </c>
      <c r="N335" s="19"/>
      <c r="O335" s="19"/>
      <c r="P335" s="19"/>
      <c r="Q335" s="19"/>
      <c r="R335" s="20">
        <f>+N335*P335*'1. Standard_Cost'!$B$13</f>
        <v>0</v>
      </c>
      <c r="S335" s="20">
        <f>+N335*O335*P335*'1. Standard_Cost'!$C$13</f>
        <v>0</v>
      </c>
      <c r="T335" s="20">
        <f>+N335*P335*Q335*'1. Standard_Cost'!$D$13</f>
        <v>0</v>
      </c>
      <c r="U335" s="20">
        <f>+N335*O335*'1. Standard_Cost'!$E$13</f>
        <v>0</v>
      </c>
      <c r="V335" s="19"/>
      <c r="W335" s="19"/>
      <c r="X335" s="19"/>
      <c r="Y335" s="20">
        <f>+V335*((X335*'1. Standard_Cost'!$B$17)+(W335*X335*'1. Standard_Cost'!$C$17))</f>
        <v>0</v>
      </c>
      <c r="Z335" s="19"/>
      <c r="AA335" s="19"/>
      <c r="AB335" s="20">
        <f>+Z335*'1. Standard_Cost'!$B$21+AA335*'1. Standard_Cost'!$C$21</f>
        <v>0</v>
      </c>
      <c r="AC335" s="21"/>
      <c r="AD335" s="22"/>
      <c r="AE335" s="20">
        <f>SUM(AD335,AC335,AB335,Y335,U335,T335,S335,R335)*'1. Standard_Cost'!B392</f>
        <v>0</v>
      </c>
      <c r="AF335" s="20">
        <f t="shared" si="620"/>
        <v>0</v>
      </c>
      <c r="AG335" s="19"/>
      <c r="AH335" s="19"/>
      <c r="AI335" s="19"/>
      <c r="AJ335" s="23"/>
      <c r="AK335" s="23"/>
      <c r="AL335" s="23"/>
      <c r="AM335" s="20" t="e">
        <f>AG335*'1. Standard_Cost'!B388+'Incremental_Cost Year 1'!#REF!*'1. Standard_Cost'!C388+'Incremental_Cost Year 1'!#REF!*'1. Standard_Cost'!D388+'Incremental_Cost Year 1'!#REF!+'Incremental_Cost Year 1'!#REF!+AK335</f>
        <v>#REF!</v>
      </c>
      <c r="AN335" s="20" t="e">
        <f>AM335*'1. Standard_Cost'!C392</f>
        <v>#REF!</v>
      </c>
      <c r="AO335" s="23"/>
      <c r="AQ335" s="20">
        <f t="shared" si="616"/>
        <v>0</v>
      </c>
      <c r="AR335" s="20">
        <f t="shared" si="617"/>
        <v>0</v>
      </c>
      <c r="AS335" s="20" t="e">
        <f t="shared" si="618"/>
        <v>#REF!</v>
      </c>
      <c r="AT335" s="20" t="e">
        <f t="shared" si="621"/>
        <v>#REF!</v>
      </c>
      <c r="AU335" s="24"/>
      <c r="AV335" s="24"/>
      <c r="AW335" s="24"/>
      <c r="AX335" s="24"/>
      <c r="AY335" s="24"/>
      <c r="AZ335" s="24"/>
      <c r="BA335" s="25" t="e">
        <f t="shared" si="619"/>
        <v>#REF!</v>
      </c>
    </row>
    <row r="336" spans="2:53" ht="41.4" outlineLevel="1">
      <c r="B336" s="41"/>
      <c r="C336" s="38"/>
      <c r="D336" s="86" t="s">
        <v>48</v>
      </c>
      <c r="E336" s="86" t="s">
        <v>343</v>
      </c>
      <c r="F336" s="88" t="s">
        <v>153</v>
      </c>
      <c r="G336" s="89" t="s">
        <v>154</v>
      </c>
      <c r="H336" s="27" t="s">
        <v>344</v>
      </c>
      <c r="I336" s="28"/>
      <c r="J336" s="28"/>
      <c r="K336" s="28"/>
      <c r="L336" s="29">
        <f>SUM(L332:L335)</f>
        <v>0</v>
      </c>
      <c r="M336" s="29">
        <f>SUM(M332:M335)</f>
        <v>0</v>
      </c>
      <c r="N336" s="28"/>
      <c r="O336" s="28"/>
      <c r="P336" s="28"/>
      <c r="Q336" s="28"/>
      <c r="R336" s="30">
        <f>SUM(R332:R335)</f>
        <v>0</v>
      </c>
      <c r="S336" s="30">
        <f>SUM(S332:S335)</f>
        <v>0</v>
      </c>
      <c r="T336" s="30">
        <f>SUM(T332:T335)</f>
        <v>0</v>
      </c>
      <c r="U336" s="30">
        <f>SUM(U332:U335)</f>
        <v>0</v>
      </c>
      <c r="V336" s="28"/>
      <c r="W336" s="28"/>
      <c r="X336" s="28"/>
      <c r="Y336" s="29">
        <f>SUM(Y332:Y335)</f>
        <v>0</v>
      </c>
      <c r="Z336" s="28"/>
      <c r="AA336" s="28"/>
      <c r="AB336" s="29">
        <f t="shared" ref="AB336:AF336" si="622">SUM(AB332:AB335)</f>
        <v>0</v>
      </c>
      <c r="AC336" s="29">
        <f t="shared" si="622"/>
        <v>0</v>
      </c>
      <c r="AD336" s="29">
        <f t="shared" si="622"/>
        <v>0</v>
      </c>
      <c r="AE336" s="29">
        <f t="shared" si="622"/>
        <v>0</v>
      </c>
      <c r="AF336" s="29">
        <f t="shared" si="622"/>
        <v>0</v>
      </c>
      <c r="AG336" s="28"/>
      <c r="AH336" s="28"/>
      <c r="AI336" s="28"/>
      <c r="AJ336" s="30">
        <f>SUM(AJ332:AJ335)</f>
        <v>0</v>
      </c>
      <c r="AK336" s="30">
        <f>SUM(AK332:AK335)</f>
        <v>0</v>
      </c>
      <c r="AL336" s="30">
        <f>SUM(AL332:AL335)</f>
        <v>0</v>
      </c>
      <c r="AM336" s="29" t="e">
        <f>SUM(AM332:AM335)</f>
        <v>#REF!</v>
      </c>
      <c r="AN336" s="29" t="e">
        <f>SUM(AN332:AN335)</f>
        <v>#REF!</v>
      </c>
      <c r="AO336" s="31"/>
      <c r="AP336" s="32"/>
      <c r="AQ336" s="78">
        <f t="shared" ref="AQ336:BA336" si="623">SUM(AQ332:AQ335)</f>
        <v>0</v>
      </c>
      <c r="AR336" s="78">
        <f t="shared" si="623"/>
        <v>0</v>
      </c>
      <c r="AS336" s="78" t="e">
        <f t="shared" si="623"/>
        <v>#REF!</v>
      </c>
      <c r="AT336" s="78" t="e">
        <f t="shared" si="623"/>
        <v>#REF!</v>
      </c>
      <c r="AU336" s="78">
        <f t="shared" si="623"/>
        <v>0</v>
      </c>
      <c r="AV336" s="78">
        <f t="shared" si="623"/>
        <v>0</v>
      </c>
      <c r="AW336" s="78">
        <f t="shared" si="623"/>
        <v>0</v>
      </c>
      <c r="AX336" s="78">
        <f t="shared" si="623"/>
        <v>0</v>
      </c>
      <c r="AY336" s="78">
        <f t="shared" si="623"/>
        <v>0</v>
      </c>
      <c r="AZ336" s="78">
        <f t="shared" si="623"/>
        <v>0</v>
      </c>
      <c r="BA336" s="78" t="e">
        <f t="shared" si="623"/>
        <v>#REF!</v>
      </c>
    </row>
    <row r="337" spans="2:53" outlineLevel="2">
      <c r="B337" s="41"/>
      <c r="C337" s="38"/>
      <c r="D337" s="85"/>
      <c r="E337" s="85"/>
      <c r="F337" s="87"/>
      <c r="G337" s="82"/>
      <c r="H337" s="15" t="s">
        <v>49</v>
      </c>
      <c r="I337" s="16"/>
      <c r="J337" s="17"/>
      <c r="K337" s="17"/>
      <c r="L337" s="18" t="str">
        <f>IF(I337&lt;&gt;0,((VLOOKUP(I337,'1. Standard_Cost'!$B$4:$D$9,2)+VLOOKUP(I337,'1. Standard_Cost'!$B$4:$D$9,3))*J337*K337),"0")</f>
        <v>0</v>
      </c>
      <c r="M337" s="18">
        <f t="shared" ref="M337:M340" si="624">L337*0.167</f>
        <v>0</v>
      </c>
      <c r="N337" s="19"/>
      <c r="O337" s="19"/>
      <c r="P337" s="19"/>
      <c r="Q337" s="19"/>
      <c r="R337" s="20">
        <f>+N337*P337*'1. Standard_Cost'!$B$13</f>
        <v>0</v>
      </c>
      <c r="S337" s="20">
        <f>+N337*O337*P337*'1. Standard_Cost'!$C$13</f>
        <v>0</v>
      </c>
      <c r="T337" s="20">
        <f>+N337*P337*Q337*'1. Standard_Cost'!$D$13</f>
        <v>0</v>
      </c>
      <c r="U337" s="20">
        <f>+N337*O337*'1. Standard_Cost'!$E$13</f>
        <v>0</v>
      </c>
      <c r="V337" s="19"/>
      <c r="W337" s="19"/>
      <c r="X337" s="19"/>
      <c r="Y337" s="20">
        <f>+V337*((X337*'1. Standard_Cost'!$B$17)+(W337*X337*'1. Standard_Cost'!$C$17))</f>
        <v>0</v>
      </c>
      <c r="Z337" s="19"/>
      <c r="AA337" s="19"/>
      <c r="AB337" s="20">
        <f>+Z337*'1. Standard_Cost'!$B$21+AA337*'1. Standard_Cost'!$C$21</f>
        <v>0</v>
      </c>
      <c r="AC337" s="21"/>
      <c r="AD337" s="22"/>
      <c r="AE337" s="20">
        <f>SUM(AD337,AC337,AB337,Y337,U337,T337,S337,R337)*'1. Standard_Cost'!B392</f>
        <v>0</v>
      </c>
      <c r="AF337" s="20">
        <f>SUM(AD337,AE337)</f>
        <v>0</v>
      </c>
      <c r="AG337" s="19"/>
      <c r="AH337" s="19"/>
      <c r="AI337" s="19"/>
      <c r="AJ337" s="23"/>
      <c r="AK337" s="23"/>
      <c r="AL337" s="23"/>
      <c r="AM337" s="20" t="e">
        <f>AG337*'1. Standard_Cost'!B388+'Incremental_Cost Year 1'!#REF!*'1. Standard_Cost'!C388+'Incremental_Cost Year 1'!#REF!*'1. Standard_Cost'!D388+'Incremental_Cost Year 1'!#REF!+'Incremental_Cost Year 1'!#REF!+AK337</f>
        <v>#REF!</v>
      </c>
      <c r="AN337" s="20" t="e">
        <f>AM337*'1. Standard_Cost'!C392</f>
        <v>#REF!</v>
      </c>
      <c r="AO337" s="23"/>
      <c r="AQ337" s="20">
        <f t="shared" ref="AQ337:AQ340" si="625">L337+M337</f>
        <v>0</v>
      </c>
      <c r="AR337" s="20">
        <f t="shared" ref="AR337:AR340" si="626">AF337</f>
        <v>0</v>
      </c>
      <c r="AS337" s="20" t="e">
        <f t="shared" ref="AS337:AS340" si="627">AM337+AN337</f>
        <v>#REF!</v>
      </c>
      <c r="AT337" s="20" t="e">
        <f>SUM(AQ337,AR337,AS337)</f>
        <v>#REF!</v>
      </c>
      <c r="AU337" s="24"/>
      <c r="AV337" s="24"/>
      <c r="AW337" s="24"/>
      <c r="AX337" s="24"/>
      <c r="AY337" s="24"/>
      <c r="AZ337" s="24"/>
      <c r="BA337" s="25" t="e">
        <f t="shared" ref="BA337:BA340" si="628">SUM(AU337:AZ337)-AT337</f>
        <v>#REF!</v>
      </c>
    </row>
    <row r="338" spans="2:53" outlineLevel="2">
      <c r="B338" s="41"/>
      <c r="C338" s="38"/>
      <c r="D338" s="84"/>
      <c r="E338" s="84"/>
      <c r="F338" s="84"/>
      <c r="G338" s="83"/>
      <c r="H338" s="15" t="s">
        <v>50</v>
      </c>
      <c r="I338" s="16"/>
      <c r="J338" s="17"/>
      <c r="K338" s="17"/>
      <c r="L338" s="18" t="str">
        <f>IF(I338&lt;&gt;0,((VLOOKUP(I338,'1. Standard_Cost'!$B$4:$D$9,2)+VLOOKUP(I338,'1. Standard_Cost'!$B$4:$D$9,3))*J338*K338),"0")</f>
        <v>0</v>
      </c>
      <c r="M338" s="18">
        <f t="shared" si="624"/>
        <v>0</v>
      </c>
      <c r="N338" s="19"/>
      <c r="O338" s="19"/>
      <c r="P338" s="19"/>
      <c r="Q338" s="19"/>
      <c r="R338" s="20">
        <f>+N338*P338*'1. Standard_Cost'!$B$13</f>
        <v>0</v>
      </c>
      <c r="S338" s="20">
        <f>+N338*O338*P338*'1. Standard_Cost'!$C$13</f>
        <v>0</v>
      </c>
      <c r="T338" s="20">
        <f>+N338*P338*Q338*'1. Standard_Cost'!$D$13</f>
        <v>0</v>
      </c>
      <c r="U338" s="20">
        <f>+N338*O338*'1. Standard_Cost'!$E$13</f>
        <v>0</v>
      </c>
      <c r="V338" s="19"/>
      <c r="W338" s="19"/>
      <c r="X338" s="19"/>
      <c r="Y338" s="20">
        <f>+V338*((X338*'1. Standard_Cost'!$B$17)+(W338*X338*'1. Standard_Cost'!$C$17))</f>
        <v>0</v>
      </c>
      <c r="Z338" s="19"/>
      <c r="AA338" s="19"/>
      <c r="AB338" s="20">
        <f>+Z338*'1. Standard_Cost'!$B$21+AA338*'1. Standard_Cost'!$C$21</f>
        <v>0</v>
      </c>
      <c r="AC338" s="21"/>
      <c r="AD338" s="22"/>
      <c r="AE338" s="20">
        <f>SUM(AD338,AC338,AB338,Y338,U338,T338,S338,R338)*'1. Standard_Cost'!B392</f>
        <v>0</v>
      </c>
      <c r="AF338" s="20">
        <f t="shared" ref="AF338:AF340" si="629">SUM(AD338,AE338)</f>
        <v>0</v>
      </c>
      <c r="AG338" s="19"/>
      <c r="AH338" s="19"/>
      <c r="AI338" s="19"/>
      <c r="AJ338" s="23"/>
      <c r="AK338" s="23"/>
      <c r="AL338" s="23"/>
      <c r="AM338" s="20" t="e">
        <f>AG338*'1. Standard_Cost'!B388+'Incremental_Cost Year 1'!#REF!*'1. Standard_Cost'!C388+'Incremental_Cost Year 1'!#REF!*'1. Standard_Cost'!D388+'Incremental_Cost Year 1'!#REF!+'Incremental_Cost Year 1'!#REF!+AK338</f>
        <v>#REF!</v>
      </c>
      <c r="AN338" s="20" t="e">
        <f>AM338*'1. Standard_Cost'!C392</f>
        <v>#REF!</v>
      </c>
      <c r="AO338" s="23"/>
      <c r="AQ338" s="20">
        <f t="shared" si="625"/>
        <v>0</v>
      </c>
      <c r="AR338" s="20">
        <f t="shared" si="626"/>
        <v>0</v>
      </c>
      <c r="AS338" s="20" t="e">
        <f t="shared" si="627"/>
        <v>#REF!</v>
      </c>
      <c r="AT338" s="20" t="e">
        <f t="shared" ref="AT338:AT340" si="630">SUM(AQ338,AR338,AS338)</f>
        <v>#REF!</v>
      </c>
      <c r="AU338" s="24"/>
      <c r="AV338" s="24">
        <v>0</v>
      </c>
      <c r="AW338" s="24"/>
      <c r="AX338" s="24"/>
      <c r="AY338" s="24"/>
      <c r="AZ338" s="24"/>
      <c r="BA338" s="25" t="e">
        <f t="shared" si="628"/>
        <v>#REF!</v>
      </c>
    </row>
    <row r="339" spans="2:53" outlineLevel="2">
      <c r="B339" s="41"/>
      <c r="C339" s="41"/>
      <c r="D339" s="84"/>
      <c r="E339" s="84"/>
      <c r="F339" s="84"/>
      <c r="G339" s="83"/>
      <c r="H339" s="15" t="s">
        <v>51</v>
      </c>
      <c r="I339" s="16"/>
      <c r="J339" s="17"/>
      <c r="K339" s="17"/>
      <c r="L339" s="18" t="str">
        <f>IF(I339&lt;&gt;0,((VLOOKUP(I339,'1. Standard_Cost'!$B$4:$D$9,2)+VLOOKUP(I339,'1. Standard_Cost'!$B$4:$D$9,3))*J339*K339),"0")</f>
        <v>0</v>
      </c>
      <c r="M339" s="18">
        <f t="shared" si="624"/>
        <v>0</v>
      </c>
      <c r="N339" s="19"/>
      <c r="O339" s="19"/>
      <c r="P339" s="19"/>
      <c r="Q339" s="19"/>
      <c r="R339" s="20">
        <f>+N339*P339*'1. Standard_Cost'!$B$13</f>
        <v>0</v>
      </c>
      <c r="S339" s="20">
        <f>+N339*O339*P339*'1. Standard_Cost'!$C$13</f>
        <v>0</v>
      </c>
      <c r="T339" s="20">
        <f>+N339*P339*Q339*'1. Standard_Cost'!$D$13</f>
        <v>0</v>
      </c>
      <c r="U339" s="20">
        <f>+N339*O339*'1. Standard_Cost'!$E$13</f>
        <v>0</v>
      </c>
      <c r="V339" s="19"/>
      <c r="W339" s="19"/>
      <c r="X339" s="19"/>
      <c r="Y339" s="20">
        <f>+V339*((X339*'1. Standard_Cost'!$B$17)+(W339*X339*'1. Standard_Cost'!$C$17))</f>
        <v>0</v>
      </c>
      <c r="Z339" s="19"/>
      <c r="AA339" s="19"/>
      <c r="AB339" s="20">
        <f>+Z339*'1. Standard_Cost'!$B$21+AA339*'1. Standard_Cost'!$C$21</f>
        <v>0</v>
      </c>
      <c r="AC339" s="21"/>
      <c r="AD339" s="22"/>
      <c r="AE339" s="20">
        <f>SUM(AD339,AC339,AB339,Y339,U339,T339,S339,R339)*'1. Standard_Cost'!B392</f>
        <v>0</v>
      </c>
      <c r="AF339" s="20">
        <f t="shared" si="629"/>
        <v>0</v>
      </c>
      <c r="AG339" s="19"/>
      <c r="AH339" s="19"/>
      <c r="AI339" s="19"/>
      <c r="AJ339" s="23"/>
      <c r="AK339" s="23"/>
      <c r="AL339" s="23"/>
      <c r="AM339" s="20" t="e">
        <f>AG339*'1. Standard_Cost'!B388+'Incremental_Cost Year 1'!#REF!*'1. Standard_Cost'!C388+'Incremental_Cost Year 1'!#REF!*'1. Standard_Cost'!D388+'Incremental_Cost Year 1'!#REF!+'Incremental_Cost Year 1'!#REF!+AK339</f>
        <v>#REF!</v>
      </c>
      <c r="AN339" s="20" t="e">
        <f>AM339*'1. Standard_Cost'!C392</f>
        <v>#REF!</v>
      </c>
      <c r="AO339" s="23"/>
      <c r="AQ339" s="20">
        <f t="shared" si="625"/>
        <v>0</v>
      </c>
      <c r="AR339" s="20">
        <f t="shared" si="626"/>
        <v>0</v>
      </c>
      <c r="AS339" s="20" t="e">
        <f t="shared" si="627"/>
        <v>#REF!</v>
      </c>
      <c r="AT339" s="20" t="e">
        <f t="shared" si="630"/>
        <v>#REF!</v>
      </c>
      <c r="AU339" s="24"/>
      <c r="AV339" s="24"/>
      <c r="AW339" s="24"/>
      <c r="AX339" s="24"/>
      <c r="AY339" s="24"/>
      <c r="AZ339" s="24"/>
      <c r="BA339" s="25" t="e">
        <f t="shared" si="628"/>
        <v>#REF!</v>
      </c>
    </row>
    <row r="340" spans="2:53" outlineLevel="2">
      <c r="B340" s="41"/>
      <c r="C340" s="41"/>
      <c r="D340" s="84"/>
      <c r="E340" s="84"/>
      <c r="F340" s="84"/>
      <c r="G340" s="83"/>
      <c r="H340" s="26" t="s">
        <v>180</v>
      </c>
      <c r="I340" s="16"/>
      <c r="J340" s="17"/>
      <c r="K340" s="17"/>
      <c r="L340" s="18" t="str">
        <f>IF(I340&lt;&gt;0,((VLOOKUP(I340,'1. Standard_Cost'!$B$4:$D$9,2)+VLOOKUP(I340,'1. Standard_Cost'!$B$4:$D$9,3))*J340*K340),"0")</f>
        <v>0</v>
      </c>
      <c r="M340" s="18">
        <f t="shared" si="624"/>
        <v>0</v>
      </c>
      <c r="N340" s="19"/>
      <c r="O340" s="19"/>
      <c r="P340" s="19"/>
      <c r="Q340" s="19"/>
      <c r="R340" s="20">
        <f>+N340*P340*'1. Standard_Cost'!$B$13</f>
        <v>0</v>
      </c>
      <c r="S340" s="20">
        <f>+N340*O340*P340*'1. Standard_Cost'!$C$13</f>
        <v>0</v>
      </c>
      <c r="T340" s="20">
        <f>+N340*P340*Q340*'1. Standard_Cost'!$D$13</f>
        <v>0</v>
      </c>
      <c r="U340" s="20">
        <f>+N340*O340*'1. Standard_Cost'!$E$13</f>
        <v>0</v>
      </c>
      <c r="V340" s="19"/>
      <c r="W340" s="19"/>
      <c r="X340" s="19"/>
      <c r="Y340" s="20">
        <f>+V340*((X340*'1. Standard_Cost'!$B$17)+(W340*X340*'1. Standard_Cost'!$C$17))</f>
        <v>0</v>
      </c>
      <c r="Z340" s="19"/>
      <c r="AA340" s="19"/>
      <c r="AB340" s="20">
        <f>+Z340*'1. Standard_Cost'!$B$21+AA340*'1. Standard_Cost'!$C$21</f>
        <v>0</v>
      </c>
      <c r="AC340" s="21"/>
      <c r="AD340" s="22"/>
      <c r="AE340" s="20">
        <f>SUM(AD340,AC340,AB340,Y340,U340,T340,S340,R340)*'1. Standard_Cost'!B392</f>
        <v>0</v>
      </c>
      <c r="AF340" s="20">
        <f t="shared" si="629"/>
        <v>0</v>
      </c>
      <c r="AG340" s="19"/>
      <c r="AH340" s="19"/>
      <c r="AI340" s="19"/>
      <c r="AJ340" s="23"/>
      <c r="AK340" s="23"/>
      <c r="AL340" s="23"/>
      <c r="AM340" s="20" t="e">
        <f>AG340*'1. Standard_Cost'!B388+'Incremental_Cost Year 1'!#REF!*'1. Standard_Cost'!C388+'Incremental_Cost Year 1'!#REF!*'1. Standard_Cost'!D388+'Incremental_Cost Year 1'!#REF!+'Incremental_Cost Year 1'!#REF!+AK340</f>
        <v>#REF!</v>
      </c>
      <c r="AN340" s="20" t="e">
        <f>AM340*'1. Standard_Cost'!C392</f>
        <v>#REF!</v>
      </c>
      <c r="AO340" s="23"/>
      <c r="AQ340" s="20">
        <f t="shared" si="625"/>
        <v>0</v>
      </c>
      <c r="AR340" s="20">
        <f t="shared" si="626"/>
        <v>0</v>
      </c>
      <c r="AS340" s="20" t="e">
        <f t="shared" si="627"/>
        <v>#REF!</v>
      </c>
      <c r="AT340" s="20" t="e">
        <f t="shared" si="630"/>
        <v>#REF!</v>
      </c>
      <c r="AU340" s="24"/>
      <c r="AV340" s="24"/>
      <c r="AW340" s="24"/>
      <c r="AX340" s="24"/>
      <c r="AY340" s="24"/>
      <c r="AZ340" s="24"/>
      <c r="BA340" s="25" t="e">
        <f t="shared" si="628"/>
        <v>#REF!</v>
      </c>
    </row>
    <row r="341" spans="2:53" ht="41.4" outlineLevel="1">
      <c r="B341" s="41"/>
      <c r="C341" s="41"/>
      <c r="D341" s="86" t="s">
        <v>48</v>
      </c>
      <c r="E341" s="86" t="s">
        <v>345</v>
      </c>
      <c r="F341" s="88" t="s">
        <v>153</v>
      </c>
      <c r="G341" s="89" t="s">
        <v>154</v>
      </c>
      <c r="H341" s="27" t="s">
        <v>346</v>
      </c>
      <c r="I341" s="28"/>
      <c r="J341" s="28"/>
      <c r="K341" s="28"/>
      <c r="L341" s="29">
        <f>SUM(L337:L340)</f>
        <v>0</v>
      </c>
      <c r="M341" s="29">
        <f>SUM(M337:M340)</f>
        <v>0</v>
      </c>
      <c r="N341" s="28"/>
      <c r="O341" s="28"/>
      <c r="P341" s="28"/>
      <c r="Q341" s="28"/>
      <c r="R341" s="30">
        <f>SUM(R337:R340)</f>
        <v>0</v>
      </c>
      <c r="S341" s="30">
        <f>SUM(S337:S340)</f>
        <v>0</v>
      </c>
      <c r="T341" s="30">
        <f>SUM(T337:T340)</f>
        <v>0</v>
      </c>
      <c r="U341" s="30">
        <f>SUM(U337:U340)</f>
        <v>0</v>
      </c>
      <c r="V341" s="28"/>
      <c r="W341" s="28"/>
      <c r="X341" s="28"/>
      <c r="Y341" s="29">
        <f>SUM(Y337:Y340)</f>
        <v>0</v>
      </c>
      <c r="Z341" s="28"/>
      <c r="AA341" s="28"/>
      <c r="AB341" s="29">
        <f t="shared" ref="AB341:AF341" si="631">SUM(AB337:AB340)</f>
        <v>0</v>
      </c>
      <c r="AC341" s="29">
        <f t="shared" si="631"/>
        <v>0</v>
      </c>
      <c r="AD341" s="29">
        <f t="shared" si="631"/>
        <v>0</v>
      </c>
      <c r="AE341" s="29">
        <f t="shared" si="631"/>
        <v>0</v>
      </c>
      <c r="AF341" s="29">
        <f t="shared" si="631"/>
        <v>0</v>
      </c>
      <c r="AG341" s="28"/>
      <c r="AH341" s="28"/>
      <c r="AI341" s="28"/>
      <c r="AJ341" s="30">
        <f>SUM(AJ337:AJ340)</f>
        <v>0</v>
      </c>
      <c r="AK341" s="30">
        <f>SUM(AK337:AK340)</f>
        <v>0</v>
      </c>
      <c r="AL341" s="30">
        <f>SUM(AL337:AL340)</f>
        <v>0</v>
      </c>
      <c r="AM341" s="29" t="e">
        <f>SUM(AM337:AM340)</f>
        <v>#REF!</v>
      </c>
      <c r="AN341" s="29" t="e">
        <f>SUM(AN337:AN340)</f>
        <v>#REF!</v>
      </c>
      <c r="AO341" s="31"/>
      <c r="AP341" s="32"/>
      <c r="AQ341" s="78">
        <f t="shared" ref="AQ341:BA341" si="632">SUM(AQ337:AQ340)</f>
        <v>0</v>
      </c>
      <c r="AR341" s="78">
        <f t="shared" si="632"/>
        <v>0</v>
      </c>
      <c r="AS341" s="78" t="e">
        <f t="shared" si="632"/>
        <v>#REF!</v>
      </c>
      <c r="AT341" s="78" t="e">
        <f t="shared" si="632"/>
        <v>#REF!</v>
      </c>
      <c r="AU341" s="78">
        <f t="shared" si="632"/>
        <v>0</v>
      </c>
      <c r="AV341" s="78">
        <f t="shared" si="632"/>
        <v>0</v>
      </c>
      <c r="AW341" s="78">
        <f t="shared" si="632"/>
        <v>0</v>
      </c>
      <c r="AX341" s="78">
        <f t="shared" si="632"/>
        <v>0</v>
      </c>
      <c r="AY341" s="78">
        <f t="shared" si="632"/>
        <v>0</v>
      </c>
      <c r="AZ341" s="78">
        <f t="shared" si="632"/>
        <v>0</v>
      </c>
      <c r="BA341" s="78" t="e">
        <f t="shared" si="632"/>
        <v>#REF!</v>
      </c>
    </row>
    <row r="342" spans="2:53" outlineLevel="2">
      <c r="B342" s="41"/>
      <c r="C342" s="41"/>
      <c r="D342" s="85"/>
      <c r="E342" s="85"/>
      <c r="F342" s="87"/>
      <c r="G342" s="82"/>
      <c r="H342" s="15" t="s">
        <v>49</v>
      </c>
      <c r="I342" s="16"/>
      <c r="J342" s="17"/>
      <c r="K342" s="17"/>
      <c r="L342" s="18" t="str">
        <f>IF(I342&lt;&gt;0,((VLOOKUP(I342,'1. Standard_Cost'!$B$4:$D$9,2)+VLOOKUP(I342,'1. Standard_Cost'!$B$4:$D$9,3))*J342*K342),"0")</f>
        <v>0</v>
      </c>
      <c r="M342" s="18">
        <f t="shared" ref="M342:M345" si="633">L342*0.167</f>
        <v>0</v>
      </c>
      <c r="N342" s="19"/>
      <c r="O342" s="19"/>
      <c r="P342" s="19"/>
      <c r="Q342" s="19"/>
      <c r="R342" s="20">
        <f>+N342*P342*'1. Standard_Cost'!$B$13</f>
        <v>0</v>
      </c>
      <c r="S342" s="20">
        <f>+N342*O342*P342*'1. Standard_Cost'!$C$13</f>
        <v>0</v>
      </c>
      <c r="T342" s="20">
        <f>+N342*P342*Q342*'1. Standard_Cost'!$D$13</f>
        <v>0</v>
      </c>
      <c r="U342" s="20">
        <f>+N342*O342*'1. Standard_Cost'!$E$13</f>
        <v>0</v>
      </c>
      <c r="V342" s="19"/>
      <c r="W342" s="19"/>
      <c r="X342" s="19"/>
      <c r="Y342" s="20">
        <f>+V342*((X342*'1. Standard_Cost'!$B$17)+(W342*X342*'1. Standard_Cost'!$C$17))</f>
        <v>0</v>
      </c>
      <c r="Z342" s="19"/>
      <c r="AA342" s="19"/>
      <c r="AB342" s="20">
        <f>+Z342*'1. Standard_Cost'!$B$21+AA342*'1. Standard_Cost'!$C$21</f>
        <v>0</v>
      </c>
      <c r="AC342" s="21"/>
      <c r="AD342" s="22"/>
      <c r="AE342" s="20">
        <f>SUM(AD342,AC342,AB342,Y342,U342,T342,S342,R342)*'1. Standard_Cost'!B397</f>
        <v>0</v>
      </c>
      <c r="AF342" s="20">
        <f>SUM(AD342,AE342)</f>
        <v>0</v>
      </c>
      <c r="AG342" s="19"/>
      <c r="AH342" s="19"/>
      <c r="AI342" s="19"/>
      <c r="AJ342" s="23"/>
      <c r="AK342" s="23"/>
      <c r="AL342" s="23"/>
      <c r="AM342" s="20" t="e">
        <f>AG342*'1. Standard_Cost'!B393+'Incremental_Cost Year 1'!#REF!*'1. Standard_Cost'!C393+'Incremental_Cost Year 1'!#REF!*'1. Standard_Cost'!D393+'Incremental_Cost Year 1'!#REF!+'Incremental_Cost Year 1'!#REF!+AK342</f>
        <v>#REF!</v>
      </c>
      <c r="AN342" s="20" t="e">
        <f>AM342*'1. Standard_Cost'!C397</f>
        <v>#REF!</v>
      </c>
      <c r="AO342" s="23"/>
      <c r="AQ342" s="20">
        <f t="shared" ref="AQ342:AQ345" si="634">L342+M342</f>
        <v>0</v>
      </c>
      <c r="AR342" s="20">
        <f t="shared" ref="AR342:AR345" si="635">AF342</f>
        <v>0</v>
      </c>
      <c r="AS342" s="20" t="e">
        <f t="shared" ref="AS342:AS345" si="636">AM342+AN342</f>
        <v>#REF!</v>
      </c>
      <c r="AT342" s="20" t="e">
        <f>SUM(AQ342,AR342,AS342)</f>
        <v>#REF!</v>
      </c>
      <c r="AU342" s="24"/>
      <c r="AV342" s="24"/>
      <c r="AW342" s="24"/>
      <c r="AX342" s="24"/>
      <c r="AY342" s="24"/>
      <c r="AZ342" s="24"/>
      <c r="BA342" s="25" t="e">
        <f t="shared" ref="BA342:BA345" si="637">SUM(AU342:AZ342)-AT342</f>
        <v>#REF!</v>
      </c>
    </row>
    <row r="343" spans="2:53" outlineLevel="2">
      <c r="B343" s="41"/>
      <c r="C343" s="41"/>
      <c r="D343" s="84"/>
      <c r="E343" s="84"/>
      <c r="F343" s="84"/>
      <c r="G343" s="83"/>
      <c r="H343" s="15" t="s">
        <v>50</v>
      </c>
      <c r="I343" s="16"/>
      <c r="J343" s="17"/>
      <c r="K343" s="17"/>
      <c r="L343" s="18" t="str">
        <f>IF(I343&lt;&gt;0,((VLOOKUP(I343,'1. Standard_Cost'!$B$4:$D$9,2)+VLOOKUP(I343,'1. Standard_Cost'!$B$4:$D$9,3))*J343*K343),"0")</f>
        <v>0</v>
      </c>
      <c r="M343" s="18">
        <f t="shared" si="633"/>
        <v>0</v>
      </c>
      <c r="N343" s="19"/>
      <c r="O343" s="19"/>
      <c r="P343" s="19"/>
      <c r="Q343" s="19"/>
      <c r="R343" s="20">
        <f>+N343*P343*'1. Standard_Cost'!$B$13</f>
        <v>0</v>
      </c>
      <c r="S343" s="20">
        <f>+N343*O343*P343*'1. Standard_Cost'!$C$13</f>
        <v>0</v>
      </c>
      <c r="T343" s="20">
        <f>+N343*P343*Q343*'1. Standard_Cost'!$D$13</f>
        <v>0</v>
      </c>
      <c r="U343" s="20">
        <f>+N343*O343*'1. Standard_Cost'!$E$13</f>
        <v>0</v>
      </c>
      <c r="V343" s="19"/>
      <c r="W343" s="19"/>
      <c r="X343" s="19"/>
      <c r="Y343" s="20">
        <f>+V343*((X343*'1. Standard_Cost'!$B$17)+(W343*X343*'1. Standard_Cost'!$C$17))</f>
        <v>0</v>
      </c>
      <c r="Z343" s="19"/>
      <c r="AA343" s="19"/>
      <c r="AB343" s="20">
        <f>+Z343*'1. Standard_Cost'!$B$21+AA343*'1. Standard_Cost'!$C$21</f>
        <v>0</v>
      </c>
      <c r="AC343" s="21"/>
      <c r="AD343" s="22"/>
      <c r="AE343" s="20">
        <f>SUM(AD343,AC343,AB343,Y343,U343,T343,S343,R343)*'1. Standard_Cost'!B397</f>
        <v>0</v>
      </c>
      <c r="AF343" s="20">
        <f t="shared" ref="AF343:AF345" si="638">SUM(AD343,AE343)</f>
        <v>0</v>
      </c>
      <c r="AG343" s="19"/>
      <c r="AH343" s="19"/>
      <c r="AI343" s="19"/>
      <c r="AJ343" s="23"/>
      <c r="AK343" s="23"/>
      <c r="AL343" s="23"/>
      <c r="AM343" s="20" t="e">
        <f>AG343*'1. Standard_Cost'!B393+'Incremental_Cost Year 1'!#REF!*'1. Standard_Cost'!C393+'Incremental_Cost Year 1'!#REF!*'1. Standard_Cost'!D393+'Incremental_Cost Year 1'!#REF!+'Incremental_Cost Year 1'!#REF!+AK343</f>
        <v>#REF!</v>
      </c>
      <c r="AN343" s="20" t="e">
        <f>AM343*'1. Standard_Cost'!C397</f>
        <v>#REF!</v>
      </c>
      <c r="AO343" s="23"/>
      <c r="AQ343" s="20">
        <f t="shared" si="634"/>
        <v>0</v>
      </c>
      <c r="AR343" s="20">
        <f t="shared" si="635"/>
        <v>0</v>
      </c>
      <c r="AS343" s="20" t="e">
        <f t="shared" si="636"/>
        <v>#REF!</v>
      </c>
      <c r="AT343" s="20" t="e">
        <f t="shared" ref="AT343:AT345" si="639">SUM(AQ343,AR343,AS343)</f>
        <v>#REF!</v>
      </c>
      <c r="AU343" s="24"/>
      <c r="AV343" s="24">
        <v>0</v>
      </c>
      <c r="AW343" s="24"/>
      <c r="AX343" s="24"/>
      <c r="AY343" s="24"/>
      <c r="AZ343" s="24"/>
      <c r="BA343" s="25" t="e">
        <f t="shared" si="637"/>
        <v>#REF!</v>
      </c>
    </row>
    <row r="344" spans="2:53" outlineLevel="2">
      <c r="B344" s="41"/>
      <c r="C344" s="41"/>
      <c r="D344" s="84"/>
      <c r="E344" s="84"/>
      <c r="F344" s="84"/>
      <c r="G344" s="83"/>
      <c r="H344" s="15" t="s">
        <v>51</v>
      </c>
      <c r="I344" s="16"/>
      <c r="J344" s="17"/>
      <c r="K344" s="17"/>
      <c r="L344" s="18" t="str">
        <f>IF(I344&lt;&gt;0,((VLOOKUP(I344,'1. Standard_Cost'!$B$4:$D$9,2)+VLOOKUP(I344,'1. Standard_Cost'!$B$4:$D$9,3))*J344*K344),"0")</f>
        <v>0</v>
      </c>
      <c r="M344" s="18">
        <f t="shared" si="633"/>
        <v>0</v>
      </c>
      <c r="N344" s="19"/>
      <c r="O344" s="19"/>
      <c r="P344" s="19"/>
      <c r="Q344" s="19"/>
      <c r="R344" s="20">
        <f>+N344*P344*'1. Standard_Cost'!$B$13</f>
        <v>0</v>
      </c>
      <c r="S344" s="20">
        <f>+N344*O344*P344*'1. Standard_Cost'!$C$13</f>
        <v>0</v>
      </c>
      <c r="T344" s="20">
        <f>+N344*P344*Q344*'1. Standard_Cost'!$D$13</f>
        <v>0</v>
      </c>
      <c r="U344" s="20">
        <f>+N344*O344*'1. Standard_Cost'!$E$13</f>
        <v>0</v>
      </c>
      <c r="V344" s="19"/>
      <c r="W344" s="19"/>
      <c r="X344" s="19"/>
      <c r="Y344" s="20">
        <f>+V344*((X344*'1. Standard_Cost'!$B$17)+(W344*X344*'1. Standard_Cost'!$C$17))</f>
        <v>0</v>
      </c>
      <c r="Z344" s="19"/>
      <c r="AA344" s="19"/>
      <c r="AB344" s="20">
        <f>+Z344*'1. Standard_Cost'!$B$21+AA344*'1. Standard_Cost'!$C$21</f>
        <v>0</v>
      </c>
      <c r="AC344" s="21"/>
      <c r="AD344" s="22"/>
      <c r="AE344" s="20">
        <f>SUM(AD344,AC344,AB344,Y344,U344,T344,S344,R344)*'1. Standard_Cost'!B397</f>
        <v>0</v>
      </c>
      <c r="AF344" s="20">
        <f t="shared" si="638"/>
        <v>0</v>
      </c>
      <c r="AG344" s="19"/>
      <c r="AH344" s="19"/>
      <c r="AI344" s="19"/>
      <c r="AJ344" s="23"/>
      <c r="AK344" s="23"/>
      <c r="AL344" s="23"/>
      <c r="AM344" s="20" t="e">
        <f>AG344*'1. Standard_Cost'!B393+'Incremental_Cost Year 1'!#REF!*'1. Standard_Cost'!C393+'Incremental_Cost Year 1'!#REF!*'1. Standard_Cost'!D393+'Incremental_Cost Year 1'!#REF!+'Incremental_Cost Year 1'!#REF!+AK344</f>
        <v>#REF!</v>
      </c>
      <c r="AN344" s="20" t="e">
        <f>AM344*'1. Standard_Cost'!C397</f>
        <v>#REF!</v>
      </c>
      <c r="AO344" s="23"/>
      <c r="AQ344" s="20">
        <f t="shared" si="634"/>
        <v>0</v>
      </c>
      <c r="AR344" s="20">
        <f t="shared" si="635"/>
        <v>0</v>
      </c>
      <c r="AS344" s="20" t="e">
        <f t="shared" si="636"/>
        <v>#REF!</v>
      </c>
      <c r="AT344" s="20" t="e">
        <f t="shared" si="639"/>
        <v>#REF!</v>
      </c>
      <c r="AU344" s="24"/>
      <c r="AV344" s="24"/>
      <c r="AW344" s="24"/>
      <c r="AX344" s="24"/>
      <c r="AY344" s="24"/>
      <c r="AZ344" s="24"/>
      <c r="BA344" s="25" t="e">
        <f t="shared" si="637"/>
        <v>#REF!</v>
      </c>
    </row>
    <row r="345" spans="2:53" outlineLevel="2">
      <c r="B345" s="41"/>
      <c r="C345" s="41"/>
      <c r="D345" s="84"/>
      <c r="E345" s="84"/>
      <c r="F345" s="84"/>
      <c r="G345" s="83"/>
      <c r="H345" s="26" t="s">
        <v>180</v>
      </c>
      <c r="I345" s="16"/>
      <c r="J345" s="17"/>
      <c r="K345" s="17"/>
      <c r="L345" s="18" t="str">
        <f>IF(I345&lt;&gt;0,((VLOOKUP(I345,'1. Standard_Cost'!$B$4:$D$9,2)+VLOOKUP(I345,'1. Standard_Cost'!$B$4:$D$9,3))*J345*K345),"0")</f>
        <v>0</v>
      </c>
      <c r="M345" s="18">
        <f t="shared" si="633"/>
        <v>0</v>
      </c>
      <c r="N345" s="19"/>
      <c r="O345" s="19"/>
      <c r="P345" s="19"/>
      <c r="Q345" s="19"/>
      <c r="R345" s="20">
        <f>+N345*P345*'1. Standard_Cost'!$B$13</f>
        <v>0</v>
      </c>
      <c r="S345" s="20">
        <f>+N345*O345*P345*'1. Standard_Cost'!$C$13</f>
        <v>0</v>
      </c>
      <c r="T345" s="20">
        <f>+N345*P345*Q345*'1. Standard_Cost'!$D$13</f>
        <v>0</v>
      </c>
      <c r="U345" s="20">
        <f>+N345*O345*'1. Standard_Cost'!$E$13</f>
        <v>0</v>
      </c>
      <c r="V345" s="19"/>
      <c r="W345" s="19"/>
      <c r="X345" s="19"/>
      <c r="Y345" s="20">
        <f>+V345*((X345*'1. Standard_Cost'!$B$17)+(W345*X345*'1. Standard_Cost'!$C$17))</f>
        <v>0</v>
      </c>
      <c r="Z345" s="19"/>
      <c r="AA345" s="19"/>
      <c r="AB345" s="20">
        <f>+Z345*'1. Standard_Cost'!$B$21+AA345*'1. Standard_Cost'!$C$21</f>
        <v>0</v>
      </c>
      <c r="AC345" s="21"/>
      <c r="AD345" s="22"/>
      <c r="AE345" s="20">
        <f>SUM(AD345,AC345,AB345,Y345,U345,T345,S345,R345)*'1. Standard_Cost'!B397</f>
        <v>0</v>
      </c>
      <c r="AF345" s="20">
        <f t="shared" si="638"/>
        <v>0</v>
      </c>
      <c r="AG345" s="19"/>
      <c r="AH345" s="19"/>
      <c r="AI345" s="19"/>
      <c r="AJ345" s="23"/>
      <c r="AK345" s="23"/>
      <c r="AL345" s="23"/>
      <c r="AM345" s="20" t="e">
        <f>AG345*'1. Standard_Cost'!B393+'Incremental_Cost Year 1'!#REF!*'1. Standard_Cost'!C393+'Incremental_Cost Year 1'!#REF!*'1. Standard_Cost'!D393+'Incremental_Cost Year 1'!#REF!+'Incremental_Cost Year 1'!#REF!+AK345</f>
        <v>#REF!</v>
      </c>
      <c r="AN345" s="20" t="e">
        <f>AM345*'1. Standard_Cost'!C397</f>
        <v>#REF!</v>
      </c>
      <c r="AO345" s="23"/>
      <c r="AQ345" s="20">
        <f t="shared" si="634"/>
        <v>0</v>
      </c>
      <c r="AR345" s="20">
        <f t="shared" si="635"/>
        <v>0</v>
      </c>
      <c r="AS345" s="20" t="e">
        <f t="shared" si="636"/>
        <v>#REF!</v>
      </c>
      <c r="AT345" s="20" t="e">
        <f t="shared" si="639"/>
        <v>#REF!</v>
      </c>
      <c r="AU345" s="24"/>
      <c r="AV345" s="24"/>
      <c r="AW345" s="24"/>
      <c r="AX345" s="24"/>
      <c r="AY345" s="24"/>
      <c r="AZ345" s="24"/>
      <c r="BA345" s="25" t="e">
        <f t="shared" si="637"/>
        <v>#REF!</v>
      </c>
    </row>
    <row r="346" spans="2:53" ht="41.4" outlineLevel="1">
      <c r="B346" s="41"/>
      <c r="C346" s="41"/>
      <c r="D346" s="86" t="s">
        <v>48</v>
      </c>
      <c r="E346" s="86" t="s">
        <v>342</v>
      </c>
      <c r="F346" s="88" t="s">
        <v>153</v>
      </c>
      <c r="G346" s="89" t="s">
        <v>154</v>
      </c>
      <c r="H346" s="27" t="s">
        <v>349</v>
      </c>
      <c r="I346" s="28"/>
      <c r="J346" s="28"/>
      <c r="K346" s="28"/>
      <c r="L346" s="29">
        <f>SUM(L342:L345)</f>
        <v>0</v>
      </c>
      <c r="M346" s="29">
        <f>SUM(M342:M345)</f>
        <v>0</v>
      </c>
      <c r="N346" s="28"/>
      <c r="O346" s="28"/>
      <c r="P346" s="28"/>
      <c r="Q346" s="28"/>
      <c r="R346" s="30">
        <f>SUM(R342:R345)</f>
        <v>0</v>
      </c>
      <c r="S346" s="30">
        <f>SUM(S342:S345)</f>
        <v>0</v>
      </c>
      <c r="T346" s="30">
        <f>SUM(T342:T345)</f>
        <v>0</v>
      </c>
      <c r="U346" s="30">
        <f>SUM(U342:U345)</f>
        <v>0</v>
      </c>
      <c r="V346" s="28"/>
      <c r="W346" s="28"/>
      <c r="X346" s="28"/>
      <c r="Y346" s="29">
        <f>SUM(Y342:Y345)</f>
        <v>0</v>
      </c>
      <c r="Z346" s="28"/>
      <c r="AA346" s="28"/>
      <c r="AB346" s="29">
        <f t="shared" ref="AB346:AF346" si="640">SUM(AB342:AB345)</f>
        <v>0</v>
      </c>
      <c r="AC346" s="29">
        <f t="shared" si="640"/>
        <v>0</v>
      </c>
      <c r="AD346" s="29">
        <f t="shared" si="640"/>
        <v>0</v>
      </c>
      <c r="AE346" s="29">
        <f t="shared" si="640"/>
        <v>0</v>
      </c>
      <c r="AF346" s="29">
        <f t="shared" si="640"/>
        <v>0</v>
      </c>
      <c r="AG346" s="28"/>
      <c r="AH346" s="28"/>
      <c r="AI346" s="28"/>
      <c r="AJ346" s="30">
        <f>SUM(AJ342:AJ345)</f>
        <v>0</v>
      </c>
      <c r="AK346" s="30">
        <f>SUM(AK342:AK345)</f>
        <v>0</v>
      </c>
      <c r="AL346" s="30">
        <f>SUM(AL342:AL345)</f>
        <v>0</v>
      </c>
      <c r="AM346" s="29" t="e">
        <f>SUM(AM342:AM345)</f>
        <v>#REF!</v>
      </c>
      <c r="AN346" s="29" t="e">
        <f>SUM(AN342:AN345)</f>
        <v>#REF!</v>
      </c>
      <c r="AO346" s="31"/>
      <c r="AP346" s="32"/>
      <c r="AQ346" s="78">
        <f t="shared" ref="AQ346:BA346" si="641">SUM(AQ342:AQ345)</f>
        <v>0</v>
      </c>
      <c r="AR346" s="78">
        <f t="shared" si="641"/>
        <v>0</v>
      </c>
      <c r="AS346" s="78" t="e">
        <f t="shared" si="641"/>
        <v>#REF!</v>
      </c>
      <c r="AT346" s="78" t="e">
        <f t="shared" si="641"/>
        <v>#REF!</v>
      </c>
      <c r="AU346" s="78">
        <f t="shared" si="641"/>
        <v>0</v>
      </c>
      <c r="AV346" s="78">
        <f t="shared" si="641"/>
        <v>0</v>
      </c>
      <c r="AW346" s="78">
        <f t="shared" si="641"/>
        <v>0</v>
      </c>
      <c r="AX346" s="78">
        <f t="shared" si="641"/>
        <v>0</v>
      </c>
      <c r="AY346" s="78">
        <f t="shared" si="641"/>
        <v>0</v>
      </c>
      <c r="AZ346" s="78">
        <f t="shared" si="641"/>
        <v>0</v>
      </c>
      <c r="BA346" s="78" t="e">
        <f t="shared" si="641"/>
        <v>#REF!</v>
      </c>
    </row>
    <row r="347" spans="2:53" outlineLevel="2">
      <c r="B347" s="41"/>
      <c r="C347" s="41"/>
      <c r="D347" s="85"/>
      <c r="E347" s="85"/>
      <c r="F347" s="87"/>
      <c r="G347" s="82"/>
      <c r="H347" s="15" t="s">
        <v>49</v>
      </c>
      <c r="I347" s="16"/>
      <c r="J347" s="17"/>
      <c r="K347" s="17"/>
      <c r="L347" s="18" t="str">
        <f>IF(I347&lt;&gt;0,((VLOOKUP(I347,'1. Standard_Cost'!$B$4:$D$9,2)+VLOOKUP(I347,'1. Standard_Cost'!$B$4:$D$9,3))*J347*K347),"0")</f>
        <v>0</v>
      </c>
      <c r="M347" s="18">
        <f t="shared" ref="M347:M350" si="642">L347*0.167</f>
        <v>0</v>
      </c>
      <c r="N347" s="19"/>
      <c r="O347" s="19"/>
      <c r="P347" s="19"/>
      <c r="Q347" s="19"/>
      <c r="R347" s="20">
        <f>+N347*P347*'1. Standard_Cost'!$B$13</f>
        <v>0</v>
      </c>
      <c r="S347" s="20">
        <f>+N347*O347*P347*'1. Standard_Cost'!$C$13</f>
        <v>0</v>
      </c>
      <c r="T347" s="20">
        <f>+N347*P347*Q347*'1. Standard_Cost'!$D$13</f>
        <v>0</v>
      </c>
      <c r="U347" s="20">
        <f>+N347*O347*'1. Standard_Cost'!$E$13</f>
        <v>0</v>
      </c>
      <c r="V347" s="19"/>
      <c r="W347" s="19"/>
      <c r="X347" s="19"/>
      <c r="Y347" s="20">
        <f>+V347*((X347*'1. Standard_Cost'!$B$17)+(W347*X347*'1. Standard_Cost'!$C$17))</f>
        <v>0</v>
      </c>
      <c r="Z347" s="19"/>
      <c r="AA347" s="19"/>
      <c r="AB347" s="20">
        <f>+Z347*'1. Standard_Cost'!$B$21+AA347*'1. Standard_Cost'!$C$21</f>
        <v>0</v>
      </c>
      <c r="AC347" s="21"/>
      <c r="AD347" s="22"/>
      <c r="AE347" s="20">
        <f>SUM(AD347,AC347,AB347,Y347,U347,T347,S347,R347)*'1. Standard_Cost'!B402</f>
        <v>0</v>
      </c>
      <c r="AF347" s="20">
        <f>SUM(AD347,AE347)</f>
        <v>0</v>
      </c>
      <c r="AG347" s="19"/>
      <c r="AH347" s="19"/>
      <c r="AI347" s="19"/>
      <c r="AJ347" s="23"/>
      <c r="AK347" s="23"/>
      <c r="AL347" s="23"/>
      <c r="AM347" s="20" t="e">
        <f>AG347*'1. Standard_Cost'!B398+'Incremental_Cost Year 1'!#REF!*'1. Standard_Cost'!C398+'Incremental_Cost Year 1'!#REF!*'1. Standard_Cost'!D398+'Incremental_Cost Year 1'!#REF!+'Incremental_Cost Year 1'!#REF!+AK347</f>
        <v>#REF!</v>
      </c>
      <c r="AN347" s="20" t="e">
        <f>AM347*'1. Standard_Cost'!C402</f>
        <v>#REF!</v>
      </c>
      <c r="AO347" s="23"/>
      <c r="AQ347" s="20">
        <f t="shared" ref="AQ347:AQ350" si="643">L347+M347</f>
        <v>0</v>
      </c>
      <c r="AR347" s="20">
        <f t="shared" ref="AR347:AR350" si="644">AF347</f>
        <v>0</v>
      </c>
      <c r="AS347" s="20" t="e">
        <f t="shared" ref="AS347:AS350" si="645">AM347+AN347</f>
        <v>#REF!</v>
      </c>
      <c r="AT347" s="20" t="e">
        <f>SUM(AQ347,AR347,AS347)</f>
        <v>#REF!</v>
      </c>
      <c r="AU347" s="24"/>
      <c r="AV347" s="24"/>
      <c r="AW347" s="24"/>
      <c r="AX347" s="24"/>
      <c r="AY347" s="24"/>
      <c r="AZ347" s="24"/>
      <c r="BA347" s="25" t="e">
        <f t="shared" ref="BA347:BA350" si="646">SUM(AU347:AZ347)-AT347</f>
        <v>#REF!</v>
      </c>
    </row>
    <row r="348" spans="2:53" outlineLevel="2">
      <c r="B348" s="41"/>
      <c r="C348" s="41"/>
      <c r="D348" s="84"/>
      <c r="E348" s="84"/>
      <c r="F348" s="84"/>
      <c r="G348" s="83"/>
      <c r="H348" s="15" t="s">
        <v>50</v>
      </c>
      <c r="I348" s="16"/>
      <c r="J348" s="17"/>
      <c r="K348" s="17"/>
      <c r="L348" s="18" t="str">
        <f>IF(I348&lt;&gt;0,((VLOOKUP(I348,'1. Standard_Cost'!$B$4:$D$9,2)+VLOOKUP(I348,'1. Standard_Cost'!$B$4:$D$9,3))*J348*K348),"0")</f>
        <v>0</v>
      </c>
      <c r="M348" s="18">
        <f t="shared" si="642"/>
        <v>0</v>
      </c>
      <c r="N348" s="19"/>
      <c r="O348" s="19"/>
      <c r="P348" s="19"/>
      <c r="Q348" s="19"/>
      <c r="R348" s="20">
        <f>+N348*P348*'1. Standard_Cost'!$B$13</f>
        <v>0</v>
      </c>
      <c r="S348" s="20">
        <f>+N348*O348*P348*'1. Standard_Cost'!$C$13</f>
        <v>0</v>
      </c>
      <c r="T348" s="20">
        <f>+N348*P348*Q348*'1. Standard_Cost'!$D$13</f>
        <v>0</v>
      </c>
      <c r="U348" s="20">
        <f>+N348*O348*'1. Standard_Cost'!$E$13</f>
        <v>0</v>
      </c>
      <c r="V348" s="19"/>
      <c r="W348" s="19"/>
      <c r="X348" s="19"/>
      <c r="Y348" s="20">
        <f>+V348*((X348*'1. Standard_Cost'!$B$17)+(W348*X348*'1. Standard_Cost'!$C$17))</f>
        <v>0</v>
      </c>
      <c r="Z348" s="19"/>
      <c r="AA348" s="19"/>
      <c r="AB348" s="20">
        <f>+Z348*'1. Standard_Cost'!$B$21+AA348*'1. Standard_Cost'!$C$21</f>
        <v>0</v>
      </c>
      <c r="AC348" s="21"/>
      <c r="AD348" s="22"/>
      <c r="AE348" s="20">
        <f>SUM(AD348,AC348,AB348,Y348,U348,T348,S348,R348)*'1. Standard_Cost'!B402</f>
        <v>0</v>
      </c>
      <c r="AF348" s="20">
        <f t="shared" ref="AF348:AF350" si="647">SUM(AD348,AE348)</f>
        <v>0</v>
      </c>
      <c r="AG348" s="19"/>
      <c r="AH348" s="19"/>
      <c r="AI348" s="19"/>
      <c r="AJ348" s="23"/>
      <c r="AK348" s="23"/>
      <c r="AL348" s="23"/>
      <c r="AM348" s="20" t="e">
        <f>AG348*'1. Standard_Cost'!B398+'Incremental_Cost Year 1'!#REF!*'1. Standard_Cost'!C398+'Incremental_Cost Year 1'!#REF!*'1. Standard_Cost'!D398+'Incremental_Cost Year 1'!#REF!+'Incremental_Cost Year 1'!#REF!+AK348</f>
        <v>#REF!</v>
      </c>
      <c r="AN348" s="20" t="e">
        <f>AM348*'1. Standard_Cost'!C402</f>
        <v>#REF!</v>
      </c>
      <c r="AO348" s="23"/>
      <c r="AQ348" s="20">
        <f t="shared" si="643"/>
        <v>0</v>
      </c>
      <c r="AR348" s="20">
        <f t="shared" si="644"/>
        <v>0</v>
      </c>
      <c r="AS348" s="20" t="e">
        <f t="shared" si="645"/>
        <v>#REF!</v>
      </c>
      <c r="AT348" s="20" t="e">
        <f t="shared" ref="AT348:AT350" si="648">SUM(AQ348,AR348,AS348)</f>
        <v>#REF!</v>
      </c>
      <c r="AU348" s="24"/>
      <c r="AV348" s="24">
        <v>0</v>
      </c>
      <c r="AW348" s="24"/>
      <c r="AX348" s="24"/>
      <c r="AY348" s="24"/>
      <c r="AZ348" s="24"/>
      <c r="BA348" s="25" t="e">
        <f t="shared" si="646"/>
        <v>#REF!</v>
      </c>
    </row>
    <row r="349" spans="2:53" outlineLevel="2">
      <c r="B349" s="41"/>
      <c r="C349" s="41"/>
      <c r="D349" s="84"/>
      <c r="E349" s="84"/>
      <c r="F349" s="84"/>
      <c r="G349" s="83"/>
      <c r="H349" s="15" t="s">
        <v>51</v>
      </c>
      <c r="I349" s="16"/>
      <c r="J349" s="17"/>
      <c r="K349" s="17"/>
      <c r="L349" s="18" t="str">
        <f>IF(I349&lt;&gt;0,((VLOOKUP(I349,'1. Standard_Cost'!$B$4:$D$9,2)+VLOOKUP(I349,'1. Standard_Cost'!$B$4:$D$9,3))*J349*K349),"0")</f>
        <v>0</v>
      </c>
      <c r="M349" s="18">
        <f t="shared" si="642"/>
        <v>0</v>
      </c>
      <c r="N349" s="19"/>
      <c r="O349" s="19"/>
      <c r="P349" s="19"/>
      <c r="Q349" s="19"/>
      <c r="R349" s="20">
        <f>+N349*P349*'1. Standard_Cost'!$B$13</f>
        <v>0</v>
      </c>
      <c r="S349" s="20">
        <f>+N349*O349*P349*'1. Standard_Cost'!$C$13</f>
        <v>0</v>
      </c>
      <c r="T349" s="20">
        <f>+N349*P349*Q349*'1. Standard_Cost'!$D$13</f>
        <v>0</v>
      </c>
      <c r="U349" s="20">
        <f>+N349*O349*'1. Standard_Cost'!$E$13</f>
        <v>0</v>
      </c>
      <c r="V349" s="19"/>
      <c r="W349" s="19"/>
      <c r="X349" s="19"/>
      <c r="Y349" s="20">
        <f>+V349*((X349*'1. Standard_Cost'!$B$17)+(W349*X349*'1. Standard_Cost'!$C$17))</f>
        <v>0</v>
      </c>
      <c r="Z349" s="19"/>
      <c r="AA349" s="19"/>
      <c r="AB349" s="20">
        <f>+Z349*'1. Standard_Cost'!$B$21+AA349*'1. Standard_Cost'!$C$21</f>
        <v>0</v>
      </c>
      <c r="AC349" s="21"/>
      <c r="AD349" s="22"/>
      <c r="AE349" s="20">
        <f>SUM(AD349,AC349,AB349,Y349,U349,T349,S349,R349)*'1. Standard_Cost'!B402</f>
        <v>0</v>
      </c>
      <c r="AF349" s="20">
        <f t="shared" si="647"/>
        <v>0</v>
      </c>
      <c r="AG349" s="19"/>
      <c r="AH349" s="19"/>
      <c r="AI349" s="19"/>
      <c r="AJ349" s="23"/>
      <c r="AK349" s="23"/>
      <c r="AL349" s="23"/>
      <c r="AM349" s="20" t="e">
        <f>AG349*'1. Standard_Cost'!B398+'Incremental_Cost Year 1'!#REF!*'1. Standard_Cost'!C398+'Incremental_Cost Year 1'!#REF!*'1. Standard_Cost'!D398+'Incremental_Cost Year 1'!#REF!+'Incremental_Cost Year 1'!#REF!+AK349</f>
        <v>#REF!</v>
      </c>
      <c r="AN349" s="20" t="e">
        <f>AM349*'1. Standard_Cost'!C402</f>
        <v>#REF!</v>
      </c>
      <c r="AO349" s="23"/>
      <c r="AQ349" s="20">
        <f t="shared" si="643"/>
        <v>0</v>
      </c>
      <c r="AR349" s="20">
        <f t="shared" si="644"/>
        <v>0</v>
      </c>
      <c r="AS349" s="20" t="e">
        <f t="shared" si="645"/>
        <v>#REF!</v>
      </c>
      <c r="AT349" s="20" t="e">
        <f t="shared" si="648"/>
        <v>#REF!</v>
      </c>
      <c r="AU349" s="24"/>
      <c r="AV349" s="24"/>
      <c r="AW349" s="24"/>
      <c r="AX349" s="24"/>
      <c r="AY349" s="24"/>
      <c r="AZ349" s="24"/>
      <c r="BA349" s="25" t="e">
        <f t="shared" si="646"/>
        <v>#REF!</v>
      </c>
    </row>
    <row r="350" spans="2:53" outlineLevel="2">
      <c r="B350" s="41"/>
      <c r="C350" s="41"/>
      <c r="D350" s="84"/>
      <c r="E350" s="84"/>
      <c r="F350" s="84"/>
      <c r="G350" s="83"/>
      <c r="H350" s="26" t="s">
        <v>180</v>
      </c>
      <c r="I350" s="16"/>
      <c r="J350" s="17"/>
      <c r="K350" s="17"/>
      <c r="L350" s="18" t="str">
        <f>IF(I350&lt;&gt;0,((VLOOKUP(I350,'1. Standard_Cost'!$B$4:$D$9,2)+VLOOKUP(I350,'1. Standard_Cost'!$B$4:$D$9,3))*J350*K350),"0")</f>
        <v>0</v>
      </c>
      <c r="M350" s="18">
        <f t="shared" si="642"/>
        <v>0</v>
      </c>
      <c r="N350" s="19"/>
      <c r="O350" s="19"/>
      <c r="P350" s="19"/>
      <c r="Q350" s="19"/>
      <c r="R350" s="20">
        <f>+N350*P350*'1. Standard_Cost'!$B$13</f>
        <v>0</v>
      </c>
      <c r="S350" s="20">
        <f>+N350*O350*P350*'1. Standard_Cost'!$C$13</f>
        <v>0</v>
      </c>
      <c r="T350" s="20">
        <f>+N350*P350*Q350*'1. Standard_Cost'!$D$13</f>
        <v>0</v>
      </c>
      <c r="U350" s="20">
        <f>+N350*O350*'1. Standard_Cost'!$E$13</f>
        <v>0</v>
      </c>
      <c r="V350" s="19"/>
      <c r="W350" s="19"/>
      <c r="X350" s="19"/>
      <c r="Y350" s="20">
        <f>+V350*((X350*'1. Standard_Cost'!$B$17)+(W350*X350*'1. Standard_Cost'!$C$17))</f>
        <v>0</v>
      </c>
      <c r="Z350" s="19"/>
      <c r="AA350" s="19"/>
      <c r="AB350" s="20">
        <f>+Z350*'1. Standard_Cost'!$B$21+AA350*'1. Standard_Cost'!$C$21</f>
        <v>0</v>
      </c>
      <c r="AC350" s="21"/>
      <c r="AD350" s="22"/>
      <c r="AE350" s="20">
        <f>SUM(AD350,AC350,AB350,Y350,U350,T350,S350,R350)*'1. Standard_Cost'!B402</f>
        <v>0</v>
      </c>
      <c r="AF350" s="20">
        <f t="shared" si="647"/>
        <v>0</v>
      </c>
      <c r="AG350" s="19"/>
      <c r="AH350" s="19"/>
      <c r="AI350" s="19"/>
      <c r="AJ350" s="23"/>
      <c r="AK350" s="23"/>
      <c r="AL350" s="23"/>
      <c r="AM350" s="20" t="e">
        <f>AG350*'1. Standard_Cost'!B398+'Incremental_Cost Year 1'!#REF!*'1. Standard_Cost'!C398+'Incremental_Cost Year 1'!#REF!*'1. Standard_Cost'!D398+'Incremental_Cost Year 1'!#REF!+'Incremental_Cost Year 1'!#REF!+AK350</f>
        <v>#REF!</v>
      </c>
      <c r="AN350" s="20" t="e">
        <f>AM350*'1. Standard_Cost'!C402</f>
        <v>#REF!</v>
      </c>
      <c r="AO350" s="23"/>
      <c r="AQ350" s="20">
        <f t="shared" si="643"/>
        <v>0</v>
      </c>
      <c r="AR350" s="20">
        <f t="shared" si="644"/>
        <v>0</v>
      </c>
      <c r="AS350" s="20" t="e">
        <f t="shared" si="645"/>
        <v>#REF!</v>
      </c>
      <c r="AT350" s="20" t="e">
        <f t="shared" si="648"/>
        <v>#REF!</v>
      </c>
      <c r="AU350" s="24"/>
      <c r="AV350" s="24"/>
      <c r="AW350" s="24"/>
      <c r="AX350" s="24"/>
      <c r="AY350" s="24"/>
      <c r="AZ350" s="24"/>
      <c r="BA350" s="25" t="e">
        <f t="shared" si="646"/>
        <v>#REF!</v>
      </c>
    </row>
    <row r="351" spans="2:53" ht="41.4" outlineLevel="1">
      <c r="B351" s="41"/>
      <c r="C351" s="41"/>
      <c r="D351" s="86" t="s">
        <v>48</v>
      </c>
      <c r="E351" s="86" t="s">
        <v>347</v>
      </c>
      <c r="F351" s="88" t="s">
        <v>153</v>
      </c>
      <c r="G351" s="89" t="s">
        <v>154</v>
      </c>
      <c r="H351" s="27" t="s">
        <v>350</v>
      </c>
      <c r="I351" s="28"/>
      <c r="J351" s="28"/>
      <c r="K351" s="28"/>
      <c r="L351" s="29">
        <f>SUM(L347:L350)</f>
        <v>0</v>
      </c>
      <c r="M351" s="29">
        <f>SUM(M347:M350)</f>
        <v>0</v>
      </c>
      <c r="N351" s="28"/>
      <c r="O351" s="28"/>
      <c r="P351" s="28"/>
      <c r="Q351" s="28"/>
      <c r="R351" s="30">
        <f>SUM(R347:R350)</f>
        <v>0</v>
      </c>
      <c r="S351" s="30">
        <f>SUM(S347:S350)</f>
        <v>0</v>
      </c>
      <c r="T351" s="30">
        <f>SUM(T347:T350)</f>
        <v>0</v>
      </c>
      <c r="U351" s="30">
        <f>SUM(U347:U350)</f>
        <v>0</v>
      </c>
      <c r="V351" s="28"/>
      <c r="W351" s="28"/>
      <c r="X351" s="28"/>
      <c r="Y351" s="29">
        <f>SUM(Y347:Y350)</f>
        <v>0</v>
      </c>
      <c r="Z351" s="28"/>
      <c r="AA351" s="28"/>
      <c r="AB351" s="29">
        <f t="shared" ref="AB351:AF351" si="649">SUM(AB347:AB350)</f>
        <v>0</v>
      </c>
      <c r="AC351" s="29">
        <f t="shared" si="649"/>
        <v>0</v>
      </c>
      <c r="AD351" s="29">
        <f t="shared" si="649"/>
        <v>0</v>
      </c>
      <c r="AE351" s="29">
        <f t="shared" si="649"/>
        <v>0</v>
      </c>
      <c r="AF351" s="29">
        <f t="shared" si="649"/>
        <v>0</v>
      </c>
      <c r="AG351" s="28"/>
      <c r="AH351" s="28"/>
      <c r="AI351" s="28"/>
      <c r="AJ351" s="30">
        <f>SUM(AJ347:AJ350)</f>
        <v>0</v>
      </c>
      <c r="AK351" s="30">
        <f>SUM(AK347:AK350)</f>
        <v>0</v>
      </c>
      <c r="AL351" s="30">
        <f>SUM(AL347:AL350)</f>
        <v>0</v>
      </c>
      <c r="AM351" s="29" t="e">
        <f>SUM(AM347:AM350)</f>
        <v>#REF!</v>
      </c>
      <c r="AN351" s="29" t="e">
        <f>SUM(AN347:AN350)</f>
        <v>#REF!</v>
      </c>
      <c r="AO351" s="31"/>
      <c r="AP351" s="32"/>
      <c r="AQ351" s="78">
        <f t="shared" ref="AQ351:BA351" si="650">SUM(AQ347:AQ350)</f>
        <v>0</v>
      </c>
      <c r="AR351" s="78">
        <f t="shared" si="650"/>
        <v>0</v>
      </c>
      <c r="AS351" s="78" t="e">
        <f t="shared" si="650"/>
        <v>#REF!</v>
      </c>
      <c r="AT351" s="78" t="e">
        <f t="shared" si="650"/>
        <v>#REF!</v>
      </c>
      <c r="AU351" s="78">
        <f t="shared" si="650"/>
        <v>0</v>
      </c>
      <c r="AV351" s="78">
        <f t="shared" si="650"/>
        <v>0</v>
      </c>
      <c r="AW351" s="78">
        <f t="shared" si="650"/>
        <v>0</v>
      </c>
      <c r="AX351" s="78">
        <f t="shared" si="650"/>
        <v>0</v>
      </c>
      <c r="AY351" s="78">
        <f t="shared" si="650"/>
        <v>0</v>
      </c>
      <c r="AZ351" s="78">
        <f t="shared" si="650"/>
        <v>0</v>
      </c>
      <c r="BA351" s="78" t="e">
        <f t="shared" si="650"/>
        <v>#REF!</v>
      </c>
    </row>
    <row r="352" spans="2:53" outlineLevel="2">
      <c r="B352" s="41"/>
      <c r="C352" s="41"/>
      <c r="D352" s="85"/>
      <c r="E352" s="85"/>
      <c r="F352" s="87"/>
      <c r="G352" s="82"/>
      <c r="H352" s="15" t="s">
        <v>49</v>
      </c>
      <c r="I352" s="16"/>
      <c r="J352" s="17"/>
      <c r="K352" s="17"/>
      <c r="L352" s="18" t="str">
        <f>IF(I352&lt;&gt;0,((VLOOKUP(I352,'1. Standard_Cost'!$B$4:$D$9,2)+VLOOKUP(I352,'1. Standard_Cost'!$B$4:$D$9,3))*J352*K352),"0")</f>
        <v>0</v>
      </c>
      <c r="M352" s="18">
        <f t="shared" ref="M352:M355" si="651">L352*0.167</f>
        <v>0</v>
      </c>
      <c r="N352" s="19"/>
      <c r="O352" s="19"/>
      <c r="P352" s="19"/>
      <c r="Q352" s="19"/>
      <c r="R352" s="20">
        <f>+N352*P352*'1. Standard_Cost'!$B$13</f>
        <v>0</v>
      </c>
      <c r="S352" s="20">
        <f>+N352*O352*P352*'1. Standard_Cost'!$C$13</f>
        <v>0</v>
      </c>
      <c r="T352" s="20">
        <f>+N352*P352*Q352*'1. Standard_Cost'!$D$13</f>
        <v>0</v>
      </c>
      <c r="U352" s="20">
        <f>+N352*O352*'1. Standard_Cost'!$E$13</f>
        <v>0</v>
      </c>
      <c r="V352" s="19"/>
      <c r="W352" s="19"/>
      <c r="X352" s="19"/>
      <c r="Y352" s="20">
        <f>+V352*((X352*'1. Standard_Cost'!$B$17)+(W352*X352*'1. Standard_Cost'!$C$17))</f>
        <v>0</v>
      </c>
      <c r="Z352" s="19"/>
      <c r="AA352" s="19"/>
      <c r="AB352" s="20">
        <f>+Z352*'1. Standard_Cost'!$B$21+AA352*'1. Standard_Cost'!$C$21</f>
        <v>0</v>
      </c>
      <c r="AC352" s="21"/>
      <c r="AD352" s="22"/>
      <c r="AE352" s="20">
        <f>SUM(AD352,AC352,AB352,Y352,U352,T352,S352,R352)*'1. Standard_Cost'!B407</f>
        <v>0</v>
      </c>
      <c r="AF352" s="20">
        <f>SUM(AD352,AE352)</f>
        <v>0</v>
      </c>
      <c r="AG352" s="19"/>
      <c r="AH352" s="19"/>
      <c r="AI352" s="19"/>
      <c r="AJ352" s="23"/>
      <c r="AK352" s="23"/>
      <c r="AL352" s="23"/>
      <c r="AM352" s="20" t="e">
        <f>AG352*'1. Standard_Cost'!B403+'Incremental_Cost Year 1'!#REF!*'1. Standard_Cost'!C403+'Incremental_Cost Year 1'!#REF!*'1. Standard_Cost'!D403+'Incremental_Cost Year 1'!#REF!+'Incremental_Cost Year 1'!#REF!+AK352</f>
        <v>#REF!</v>
      </c>
      <c r="AN352" s="20" t="e">
        <f>AM352*'1. Standard_Cost'!C407</f>
        <v>#REF!</v>
      </c>
      <c r="AO352" s="23"/>
      <c r="AQ352" s="20">
        <f t="shared" ref="AQ352:AQ355" si="652">L352+M352</f>
        <v>0</v>
      </c>
      <c r="AR352" s="20">
        <f t="shared" ref="AR352:AR355" si="653">AF352</f>
        <v>0</v>
      </c>
      <c r="AS352" s="20" t="e">
        <f t="shared" ref="AS352:AS355" si="654">AM352+AN352</f>
        <v>#REF!</v>
      </c>
      <c r="AT352" s="20" t="e">
        <f>SUM(AQ352,AR352,AS352)</f>
        <v>#REF!</v>
      </c>
      <c r="AU352" s="24"/>
      <c r="AV352" s="24"/>
      <c r="AW352" s="24"/>
      <c r="AX352" s="24"/>
      <c r="AY352" s="24"/>
      <c r="AZ352" s="24"/>
      <c r="BA352" s="25" t="e">
        <f t="shared" ref="BA352:BA355" si="655">SUM(AU352:AZ352)-AT352</f>
        <v>#REF!</v>
      </c>
    </row>
    <row r="353" spans="2:53" outlineLevel="2">
      <c r="B353" s="41"/>
      <c r="C353" s="41"/>
      <c r="D353" s="84"/>
      <c r="E353" s="84"/>
      <c r="F353" s="84"/>
      <c r="G353" s="83"/>
      <c r="H353" s="15" t="s">
        <v>50</v>
      </c>
      <c r="I353" s="16"/>
      <c r="J353" s="17"/>
      <c r="K353" s="17"/>
      <c r="L353" s="18" t="str">
        <f>IF(I353&lt;&gt;0,((VLOOKUP(I353,'1. Standard_Cost'!$B$4:$D$9,2)+VLOOKUP(I353,'1. Standard_Cost'!$B$4:$D$9,3))*J353*K353),"0")</f>
        <v>0</v>
      </c>
      <c r="M353" s="18">
        <f t="shared" si="651"/>
        <v>0</v>
      </c>
      <c r="N353" s="19"/>
      <c r="O353" s="19"/>
      <c r="P353" s="19"/>
      <c r="Q353" s="19"/>
      <c r="R353" s="20">
        <f>+N353*P353*'1. Standard_Cost'!$B$13</f>
        <v>0</v>
      </c>
      <c r="S353" s="20">
        <f>+N353*O353*P353*'1. Standard_Cost'!$C$13</f>
        <v>0</v>
      </c>
      <c r="T353" s="20">
        <f>+N353*P353*Q353*'1. Standard_Cost'!$D$13</f>
        <v>0</v>
      </c>
      <c r="U353" s="20">
        <f>+N353*O353*'1. Standard_Cost'!$E$13</f>
        <v>0</v>
      </c>
      <c r="V353" s="19"/>
      <c r="W353" s="19"/>
      <c r="X353" s="19"/>
      <c r="Y353" s="20">
        <f>+V353*((X353*'1. Standard_Cost'!$B$17)+(W353*X353*'1. Standard_Cost'!$C$17))</f>
        <v>0</v>
      </c>
      <c r="Z353" s="19"/>
      <c r="AA353" s="19"/>
      <c r="AB353" s="20">
        <f>+Z353*'1. Standard_Cost'!$B$21+AA353*'1. Standard_Cost'!$C$21</f>
        <v>0</v>
      </c>
      <c r="AC353" s="21"/>
      <c r="AD353" s="22"/>
      <c r="AE353" s="20">
        <f>SUM(AD353,AC353,AB353,Y353,U353,T353,S353,R353)*'1. Standard_Cost'!B407</f>
        <v>0</v>
      </c>
      <c r="AF353" s="20">
        <f t="shared" ref="AF353:AF355" si="656">SUM(AD353,AE353)</f>
        <v>0</v>
      </c>
      <c r="AG353" s="19"/>
      <c r="AH353" s="19"/>
      <c r="AI353" s="19"/>
      <c r="AJ353" s="23"/>
      <c r="AK353" s="23"/>
      <c r="AL353" s="23"/>
      <c r="AM353" s="20" t="e">
        <f>AG353*'1. Standard_Cost'!B403+'Incremental_Cost Year 1'!#REF!*'1. Standard_Cost'!C403+'Incremental_Cost Year 1'!#REF!*'1. Standard_Cost'!D403+'Incremental_Cost Year 1'!#REF!+'Incremental_Cost Year 1'!#REF!+AK353</f>
        <v>#REF!</v>
      </c>
      <c r="AN353" s="20" t="e">
        <f>AM353*'1. Standard_Cost'!C407</f>
        <v>#REF!</v>
      </c>
      <c r="AO353" s="23"/>
      <c r="AQ353" s="20">
        <f t="shared" si="652"/>
        <v>0</v>
      </c>
      <c r="AR353" s="20">
        <f t="shared" si="653"/>
        <v>0</v>
      </c>
      <c r="AS353" s="20" t="e">
        <f t="shared" si="654"/>
        <v>#REF!</v>
      </c>
      <c r="AT353" s="20" t="e">
        <f t="shared" ref="AT353:AT355" si="657">SUM(AQ353,AR353,AS353)</f>
        <v>#REF!</v>
      </c>
      <c r="AU353" s="24"/>
      <c r="AV353" s="24">
        <v>0</v>
      </c>
      <c r="AW353" s="24"/>
      <c r="AX353" s="24"/>
      <c r="AY353" s="24"/>
      <c r="AZ353" s="24"/>
      <c r="BA353" s="25" t="e">
        <f t="shared" si="655"/>
        <v>#REF!</v>
      </c>
    </row>
    <row r="354" spans="2:53" outlineLevel="2">
      <c r="B354" s="41"/>
      <c r="C354" s="41"/>
      <c r="D354" s="84"/>
      <c r="E354" s="84"/>
      <c r="F354" s="84"/>
      <c r="G354" s="83"/>
      <c r="H354" s="15" t="s">
        <v>51</v>
      </c>
      <c r="I354" s="16"/>
      <c r="J354" s="17"/>
      <c r="K354" s="17"/>
      <c r="L354" s="18" t="str">
        <f>IF(I354&lt;&gt;0,((VLOOKUP(I354,'1. Standard_Cost'!$B$4:$D$9,2)+VLOOKUP(I354,'1. Standard_Cost'!$B$4:$D$9,3))*J354*K354),"0")</f>
        <v>0</v>
      </c>
      <c r="M354" s="18">
        <f t="shared" si="651"/>
        <v>0</v>
      </c>
      <c r="N354" s="19"/>
      <c r="O354" s="19"/>
      <c r="P354" s="19"/>
      <c r="Q354" s="19"/>
      <c r="R354" s="20">
        <f>+N354*P354*'1. Standard_Cost'!$B$13</f>
        <v>0</v>
      </c>
      <c r="S354" s="20">
        <f>+N354*O354*P354*'1. Standard_Cost'!$C$13</f>
        <v>0</v>
      </c>
      <c r="T354" s="20">
        <f>+N354*P354*Q354*'1. Standard_Cost'!$D$13</f>
        <v>0</v>
      </c>
      <c r="U354" s="20">
        <f>+N354*O354*'1. Standard_Cost'!$E$13</f>
        <v>0</v>
      </c>
      <c r="V354" s="19"/>
      <c r="W354" s="19"/>
      <c r="X354" s="19"/>
      <c r="Y354" s="20">
        <f>+V354*((X354*'1. Standard_Cost'!$B$17)+(W354*X354*'1. Standard_Cost'!$C$17))</f>
        <v>0</v>
      </c>
      <c r="Z354" s="19"/>
      <c r="AA354" s="19"/>
      <c r="AB354" s="20">
        <f>+Z354*'1. Standard_Cost'!$B$21+AA354*'1. Standard_Cost'!$C$21</f>
        <v>0</v>
      </c>
      <c r="AC354" s="21"/>
      <c r="AD354" s="22"/>
      <c r="AE354" s="20">
        <f>SUM(AD354,AC354,AB354,Y354,U354,T354,S354,R354)*'1. Standard_Cost'!B407</f>
        <v>0</v>
      </c>
      <c r="AF354" s="20">
        <f t="shared" si="656"/>
        <v>0</v>
      </c>
      <c r="AG354" s="19"/>
      <c r="AH354" s="19"/>
      <c r="AI354" s="19"/>
      <c r="AJ354" s="23"/>
      <c r="AK354" s="23"/>
      <c r="AL354" s="23"/>
      <c r="AM354" s="20" t="e">
        <f>AG354*'1. Standard_Cost'!B403+'Incremental_Cost Year 1'!#REF!*'1. Standard_Cost'!C403+'Incremental_Cost Year 1'!#REF!*'1. Standard_Cost'!D403+'Incremental_Cost Year 1'!#REF!+'Incremental_Cost Year 1'!#REF!+AK354</f>
        <v>#REF!</v>
      </c>
      <c r="AN354" s="20" t="e">
        <f>AM354*'1. Standard_Cost'!C407</f>
        <v>#REF!</v>
      </c>
      <c r="AO354" s="23"/>
      <c r="AQ354" s="20">
        <f t="shared" si="652"/>
        <v>0</v>
      </c>
      <c r="AR354" s="20">
        <f t="shared" si="653"/>
        <v>0</v>
      </c>
      <c r="AS354" s="20" t="e">
        <f t="shared" si="654"/>
        <v>#REF!</v>
      </c>
      <c r="AT354" s="20" t="e">
        <f t="shared" si="657"/>
        <v>#REF!</v>
      </c>
      <c r="AU354" s="24"/>
      <c r="AV354" s="24"/>
      <c r="AW354" s="24"/>
      <c r="AX354" s="24"/>
      <c r="AY354" s="24"/>
      <c r="AZ354" s="24"/>
      <c r="BA354" s="25" t="e">
        <f t="shared" si="655"/>
        <v>#REF!</v>
      </c>
    </row>
    <row r="355" spans="2:53" outlineLevel="2">
      <c r="B355" s="41"/>
      <c r="C355" s="41"/>
      <c r="D355" s="84"/>
      <c r="E355" s="84"/>
      <c r="F355" s="84"/>
      <c r="G355" s="83"/>
      <c r="H355" s="26" t="s">
        <v>180</v>
      </c>
      <c r="I355" s="16"/>
      <c r="J355" s="17"/>
      <c r="K355" s="17"/>
      <c r="L355" s="18" t="str">
        <f>IF(I355&lt;&gt;0,((VLOOKUP(I355,'1. Standard_Cost'!$B$4:$D$9,2)+VLOOKUP(I355,'1. Standard_Cost'!$B$4:$D$9,3))*J355*K355),"0")</f>
        <v>0</v>
      </c>
      <c r="M355" s="18">
        <f t="shared" si="651"/>
        <v>0</v>
      </c>
      <c r="N355" s="19"/>
      <c r="O355" s="19"/>
      <c r="P355" s="19"/>
      <c r="Q355" s="19"/>
      <c r="R355" s="20">
        <f>+N355*P355*'1. Standard_Cost'!$B$13</f>
        <v>0</v>
      </c>
      <c r="S355" s="20">
        <f>+N355*O355*P355*'1. Standard_Cost'!$C$13</f>
        <v>0</v>
      </c>
      <c r="T355" s="20">
        <f>+N355*P355*Q355*'1. Standard_Cost'!$D$13</f>
        <v>0</v>
      </c>
      <c r="U355" s="20">
        <f>+N355*O355*'1. Standard_Cost'!$E$13</f>
        <v>0</v>
      </c>
      <c r="V355" s="19"/>
      <c r="W355" s="19"/>
      <c r="X355" s="19"/>
      <c r="Y355" s="20">
        <f>+V355*((X355*'1. Standard_Cost'!$B$17)+(W355*X355*'1. Standard_Cost'!$C$17))</f>
        <v>0</v>
      </c>
      <c r="Z355" s="19"/>
      <c r="AA355" s="19"/>
      <c r="AB355" s="20">
        <f>+Z355*'1. Standard_Cost'!$B$21+AA355*'1. Standard_Cost'!$C$21</f>
        <v>0</v>
      </c>
      <c r="AC355" s="21"/>
      <c r="AD355" s="22"/>
      <c r="AE355" s="20">
        <f>SUM(AD355,AC355,AB355,Y355,U355,T355,S355,R355)*'1. Standard_Cost'!B407</f>
        <v>0</v>
      </c>
      <c r="AF355" s="20">
        <f t="shared" si="656"/>
        <v>0</v>
      </c>
      <c r="AG355" s="19"/>
      <c r="AH355" s="19"/>
      <c r="AI355" s="19"/>
      <c r="AJ355" s="23"/>
      <c r="AK355" s="23"/>
      <c r="AL355" s="23"/>
      <c r="AM355" s="20" t="e">
        <f>AG355*'1. Standard_Cost'!B403+'Incremental_Cost Year 1'!#REF!*'1. Standard_Cost'!C403+'Incremental_Cost Year 1'!#REF!*'1. Standard_Cost'!D403+'Incremental_Cost Year 1'!#REF!+'Incremental_Cost Year 1'!#REF!+AK355</f>
        <v>#REF!</v>
      </c>
      <c r="AN355" s="20" t="e">
        <f>AM355*'1. Standard_Cost'!C407</f>
        <v>#REF!</v>
      </c>
      <c r="AO355" s="23"/>
      <c r="AQ355" s="20">
        <f t="shared" si="652"/>
        <v>0</v>
      </c>
      <c r="AR355" s="20">
        <f t="shared" si="653"/>
        <v>0</v>
      </c>
      <c r="AS355" s="20" t="e">
        <f t="shared" si="654"/>
        <v>#REF!</v>
      </c>
      <c r="AT355" s="20" t="e">
        <f t="shared" si="657"/>
        <v>#REF!</v>
      </c>
      <c r="AU355" s="24"/>
      <c r="AV355" s="24"/>
      <c r="AW355" s="24"/>
      <c r="AX355" s="24"/>
      <c r="AY355" s="24"/>
      <c r="AZ355" s="24"/>
      <c r="BA355" s="25" t="e">
        <f t="shared" si="655"/>
        <v>#REF!</v>
      </c>
    </row>
    <row r="356" spans="2:53" ht="207" outlineLevel="1">
      <c r="B356" s="41"/>
      <c r="C356" s="41"/>
      <c r="D356" s="86" t="s">
        <v>48</v>
      </c>
      <c r="E356" s="86" t="s">
        <v>351</v>
      </c>
      <c r="F356" s="88" t="s">
        <v>153</v>
      </c>
      <c r="G356" s="89" t="s">
        <v>154</v>
      </c>
      <c r="H356" s="27" t="s">
        <v>354</v>
      </c>
      <c r="I356" s="28"/>
      <c r="J356" s="28"/>
      <c r="K356" s="28"/>
      <c r="L356" s="29">
        <f>SUM(L352:L355)</f>
        <v>0</v>
      </c>
      <c r="M356" s="29">
        <f>SUM(M352:M355)</f>
        <v>0</v>
      </c>
      <c r="N356" s="28"/>
      <c r="O356" s="28"/>
      <c r="P356" s="28"/>
      <c r="Q356" s="28"/>
      <c r="R356" s="30">
        <f>SUM(R352:R355)</f>
        <v>0</v>
      </c>
      <c r="S356" s="30">
        <f>SUM(S352:S355)</f>
        <v>0</v>
      </c>
      <c r="T356" s="30">
        <f>SUM(T352:T355)</f>
        <v>0</v>
      </c>
      <c r="U356" s="30">
        <f>SUM(U352:U355)</f>
        <v>0</v>
      </c>
      <c r="V356" s="28"/>
      <c r="W356" s="28"/>
      <c r="X356" s="28"/>
      <c r="Y356" s="29">
        <f>SUM(Y352:Y355)</f>
        <v>0</v>
      </c>
      <c r="Z356" s="28"/>
      <c r="AA356" s="28"/>
      <c r="AB356" s="29">
        <f t="shared" ref="AB356:AF356" si="658">SUM(AB352:AB355)</f>
        <v>0</v>
      </c>
      <c r="AC356" s="29">
        <f t="shared" si="658"/>
        <v>0</v>
      </c>
      <c r="AD356" s="29">
        <f t="shared" si="658"/>
        <v>0</v>
      </c>
      <c r="AE356" s="29">
        <f t="shared" si="658"/>
        <v>0</v>
      </c>
      <c r="AF356" s="29">
        <f t="shared" si="658"/>
        <v>0</v>
      </c>
      <c r="AG356" s="28"/>
      <c r="AH356" s="28"/>
      <c r="AI356" s="28"/>
      <c r="AJ356" s="30">
        <f>SUM(AJ352:AJ355)</f>
        <v>0</v>
      </c>
      <c r="AK356" s="30">
        <f>SUM(AK352:AK355)</f>
        <v>0</v>
      </c>
      <c r="AL356" s="30">
        <f>SUM(AL352:AL355)</f>
        <v>0</v>
      </c>
      <c r="AM356" s="29" t="e">
        <f>SUM(AM352:AM355)</f>
        <v>#REF!</v>
      </c>
      <c r="AN356" s="29" t="e">
        <f>SUM(AN352:AN355)</f>
        <v>#REF!</v>
      </c>
      <c r="AO356" s="31"/>
      <c r="AP356" s="32"/>
      <c r="AQ356" s="78">
        <f t="shared" ref="AQ356:BA356" si="659">SUM(AQ352:AQ355)</f>
        <v>0</v>
      </c>
      <c r="AR356" s="78">
        <f t="shared" si="659"/>
        <v>0</v>
      </c>
      <c r="AS356" s="78" t="e">
        <f t="shared" si="659"/>
        <v>#REF!</v>
      </c>
      <c r="AT356" s="78" t="e">
        <f t="shared" si="659"/>
        <v>#REF!</v>
      </c>
      <c r="AU356" s="78">
        <f t="shared" si="659"/>
        <v>0</v>
      </c>
      <c r="AV356" s="78">
        <f t="shared" si="659"/>
        <v>0</v>
      </c>
      <c r="AW356" s="78">
        <f t="shared" si="659"/>
        <v>0</v>
      </c>
      <c r="AX356" s="78">
        <f t="shared" si="659"/>
        <v>0</v>
      </c>
      <c r="AY356" s="78">
        <f t="shared" si="659"/>
        <v>0</v>
      </c>
      <c r="AZ356" s="78">
        <f t="shared" si="659"/>
        <v>0</v>
      </c>
      <c r="BA356" s="78" t="e">
        <f t="shared" si="659"/>
        <v>#REF!</v>
      </c>
    </row>
    <row r="357" spans="2:53" outlineLevel="2">
      <c r="B357" s="41"/>
      <c r="C357" s="41"/>
      <c r="D357" s="85"/>
      <c r="E357" s="85"/>
      <c r="F357" s="87"/>
      <c r="G357" s="82"/>
      <c r="H357" s="15" t="s">
        <v>49</v>
      </c>
      <c r="I357" s="16"/>
      <c r="J357" s="17"/>
      <c r="K357" s="17"/>
      <c r="L357" s="18" t="str">
        <f>IF(I357&lt;&gt;0,((VLOOKUP(I357,'1. Standard_Cost'!$B$4:$D$9,2)+VLOOKUP(I357,'1. Standard_Cost'!$B$4:$D$9,3))*J357*K357),"0")</f>
        <v>0</v>
      </c>
      <c r="M357" s="18">
        <f t="shared" ref="M357:M360" si="660">L357*0.167</f>
        <v>0</v>
      </c>
      <c r="N357" s="19"/>
      <c r="O357" s="19"/>
      <c r="P357" s="19"/>
      <c r="Q357" s="19"/>
      <c r="R357" s="20">
        <f>+N357*P357*'1. Standard_Cost'!$B$13</f>
        <v>0</v>
      </c>
      <c r="S357" s="20">
        <f>+N357*O357*P357*'1. Standard_Cost'!$C$13</f>
        <v>0</v>
      </c>
      <c r="T357" s="20">
        <f>+N357*P357*Q357*'1. Standard_Cost'!$D$13</f>
        <v>0</v>
      </c>
      <c r="U357" s="20">
        <f>+N357*O357*'1. Standard_Cost'!$E$13</f>
        <v>0</v>
      </c>
      <c r="V357" s="19"/>
      <c r="W357" s="19"/>
      <c r="X357" s="19"/>
      <c r="Y357" s="20">
        <f>+V357*((X357*'1. Standard_Cost'!$B$17)+(W357*X357*'1. Standard_Cost'!$C$17))</f>
        <v>0</v>
      </c>
      <c r="Z357" s="19"/>
      <c r="AA357" s="19"/>
      <c r="AB357" s="20">
        <f>+Z357*'1. Standard_Cost'!$B$21+AA357*'1. Standard_Cost'!$C$21</f>
        <v>0</v>
      </c>
      <c r="AC357" s="21"/>
      <c r="AD357" s="22"/>
      <c r="AE357" s="20">
        <f>SUM(AD357,AC357,AB357,Y357,U357,T357,S357,R357)*'1. Standard_Cost'!B412</f>
        <v>0</v>
      </c>
      <c r="AF357" s="20">
        <f>SUM(AD357,AE357)</f>
        <v>0</v>
      </c>
      <c r="AG357" s="19"/>
      <c r="AH357" s="19"/>
      <c r="AI357" s="19"/>
      <c r="AJ357" s="23"/>
      <c r="AK357" s="23"/>
      <c r="AL357" s="23"/>
      <c r="AM357" s="20" t="e">
        <f>AG357*'1. Standard_Cost'!B408+'Incremental_Cost Year 1'!#REF!*'1. Standard_Cost'!C408+'Incremental_Cost Year 1'!#REF!*'1. Standard_Cost'!D408+'Incremental_Cost Year 1'!#REF!+'Incremental_Cost Year 1'!#REF!+AK357</f>
        <v>#REF!</v>
      </c>
      <c r="AN357" s="20" t="e">
        <f>AM357*'1. Standard_Cost'!C412</f>
        <v>#REF!</v>
      </c>
      <c r="AO357" s="23"/>
      <c r="AQ357" s="20">
        <f t="shared" ref="AQ357:AQ360" si="661">L357+M357</f>
        <v>0</v>
      </c>
      <c r="AR357" s="20">
        <f t="shared" ref="AR357:AR360" si="662">AF357</f>
        <v>0</v>
      </c>
      <c r="AS357" s="20" t="e">
        <f t="shared" ref="AS357:AS360" si="663">AM357+AN357</f>
        <v>#REF!</v>
      </c>
      <c r="AT357" s="20" t="e">
        <f>SUM(AQ357,AR357,AS357)</f>
        <v>#REF!</v>
      </c>
      <c r="AU357" s="24"/>
      <c r="AV357" s="24"/>
      <c r="AW357" s="24"/>
      <c r="AX357" s="24"/>
      <c r="AY357" s="24"/>
      <c r="AZ357" s="24"/>
      <c r="BA357" s="25" t="e">
        <f t="shared" ref="BA357:BA360" si="664">SUM(AU357:AZ357)-AT357</f>
        <v>#REF!</v>
      </c>
    </row>
    <row r="358" spans="2:53" outlineLevel="2">
      <c r="B358" s="41"/>
      <c r="C358" s="41"/>
      <c r="D358" s="84"/>
      <c r="E358" s="84"/>
      <c r="F358" s="84"/>
      <c r="G358" s="83"/>
      <c r="H358" s="15" t="s">
        <v>50</v>
      </c>
      <c r="I358" s="16"/>
      <c r="J358" s="17"/>
      <c r="K358" s="17"/>
      <c r="L358" s="18" t="str">
        <f>IF(I358&lt;&gt;0,((VLOOKUP(I358,'1. Standard_Cost'!$B$4:$D$9,2)+VLOOKUP(I358,'1. Standard_Cost'!$B$4:$D$9,3))*J358*K358),"0")</f>
        <v>0</v>
      </c>
      <c r="M358" s="18">
        <f t="shared" si="660"/>
        <v>0</v>
      </c>
      <c r="N358" s="19"/>
      <c r="O358" s="19"/>
      <c r="P358" s="19"/>
      <c r="Q358" s="19"/>
      <c r="R358" s="20">
        <f>+N358*P358*'1. Standard_Cost'!$B$13</f>
        <v>0</v>
      </c>
      <c r="S358" s="20">
        <f>+N358*O358*P358*'1. Standard_Cost'!$C$13</f>
        <v>0</v>
      </c>
      <c r="T358" s="20">
        <f>+N358*P358*Q358*'1. Standard_Cost'!$D$13</f>
        <v>0</v>
      </c>
      <c r="U358" s="20">
        <f>+N358*O358*'1. Standard_Cost'!$E$13</f>
        <v>0</v>
      </c>
      <c r="V358" s="19"/>
      <c r="W358" s="19"/>
      <c r="X358" s="19"/>
      <c r="Y358" s="20">
        <f>+V358*((X358*'1. Standard_Cost'!$B$17)+(W358*X358*'1. Standard_Cost'!$C$17))</f>
        <v>0</v>
      </c>
      <c r="Z358" s="19"/>
      <c r="AA358" s="19"/>
      <c r="AB358" s="20">
        <f>+Z358*'1. Standard_Cost'!$B$21+AA358*'1. Standard_Cost'!$C$21</f>
        <v>0</v>
      </c>
      <c r="AC358" s="21"/>
      <c r="AD358" s="22"/>
      <c r="AE358" s="20">
        <f>SUM(AD358,AC358,AB358,Y358,U358,T358,S358,R358)*'1. Standard_Cost'!B412</f>
        <v>0</v>
      </c>
      <c r="AF358" s="20">
        <f t="shared" ref="AF358:AF360" si="665">SUM(AD358,AE358)</f>
        <v>0</v>
      </c>
      <c r="AG358" s="19"/>
      <c r="AH358" s="19"/>
      <c r="AI358" s="19"/>
      <c r="AJ358" s="23"/>
      <c r="AK358" s="23"/>
      <c r="AL358" s="23"/>
      <c r="AM358" s="20" t="e">
        <f>AG358*'1. Standard_Cost'!B408+'Incremental_Cost Year 1'!#REF!*'1. Standard_Cost'!C408+'Incremental_Cost Year 1'!#REF!*'1. Standard_Cost'!D408+'Incremental_Cost Year 1'!#REF!+'Incremental_Cost Year 1'!#REF!+AK358</f>
        <v>#REF!</v>
      </c>
      <c r="AN358" s="20" t="e">
        <f>AM358*'1. Standard_Cost'!C412</f>
        <v>#REF!</v>
      </c>
      <c r="AO358" s="23"/>
      <c r="AQ358" s="20">
        <f t="shared" si="661"/>
        <v>0</v>
      </c>
      <c r="AR358" s="20">
        <f t="shared" si="662"/>
        <v>0</v>
      </c>
      <c r="AS358" s="20" t="e">
        <f t="shared" si="663"/>
        <v>#REF!</v>
      </c>
      <c r="AT358" s="20" t="e">
        <f t="shared" ref="AT358:AT360" si="666">SUM(AQ358,AR358,AS358)</f>
        <v>#REF!</v>
      </c>
      <c r="AU358" s="24"/>
      <c r="AV358" s="24">
        <v>0</v>
      </c>
      <c r="AW358" s="24"/>
      <c r="AX358" s="24"/>
      <c r="AY358" s="24"/>
      <c r="AZ358" s="24"/>
      <c r="BA358" s="25" t="e">
        <f t="shared" si="664"/>
        <v>#REF!</v>
      </c>
    </row>
    <row r="359" spans="2:53" outlineLevel="2">
      <c r="B359" s="41"/>
      <c r="C359" s="41"/>
      <c r="D359" s="84"/>
      <c r="E359" s="84"/>
      <c r="F359" s="84"/>
      <c r="G359" s="83"/>
      <c r="H359" s="15" t="s">
        <v>51</v>
      </c>
      <c r="I359" s="16"/>
      <c r="J359" s="17"/>
      <c r="K359" s="17"/>
      <c r="L359" s="18" t="str">
        <f>IF(I359&lt;&gt;0,((VLOOKUP(I359,'1. Standard_Cost'!$B$4:$D$9,2)+VLOOKUP(I359,'1. Standard_Cost'!$B$4:$D$9,3))*J359*K359),"0")</f>
        <v>0</v>
      </c>
      <c r="M359" s="18">
        <f t="shared" si="660"/>
        <v>0</v>
      </c>
      <c r="N359" s="19"/>
      <c r="O359" s="19"/>
      <c r="P359" s="19"/>
      <c r="Q359" s="19"/>
      <c r="R359" s="20">
        <f>+N359*P359*'1. Standard_Cost'!$B$13</f>
        <v>0</v>
      </c>
      <c r="S359" s="20">
        <f>+N359*O359*P359*'1. Standard_Cost'!$C$13</f>
        <v>0</v>
      </c>
      <c r="T359" s="20">
        <f>+N359*P359*Q359*'1. Standard_Cost'!$D$13</f>
        <v>0</v>
      </c>
      <c r="U359" s="20">
        <f>+N359*O359*'1. Standard_Cost'!$E$13</f>
        <v>0</v>
      </c>
      <c r="V359" s="19"/>
      <c r="W359" s="19"/>
      <c r="X359" s="19"/>
      <c r="Y359" s="20">
        <f>+V359*((X359*'1. Standard_Cost'!$B$17)+(W359*X359*'1. Standard_Cost'!$C$17))</f>
        <v>0</v>
      </c>
      <c r="Z359" s="19"/>
      <c r="AA359" s="19"/>
      <c r="AB359" s="20">
        <f>+Z359*'1. Standard_Cost'!$B$21+AA359*'1. Standard_Cost'!$C$21</f>
        <v>0</v>
      </c>
      <c r="AC359" s="21"/>
      <c r="AD359" s="22"/>
      <c r="AE359" s="20">
        <f>SUM(AD359,AC359,AB359,Y359,U359,T359,S359,R359)*'1. Standard_Cost'!B412</f>
        <v>0</v>
      </c>
      <c r="AF359" s="20">
        <f t="shared" si="665"/>
        <v>0</v>
      </c>
      <c r="AG359" s="19"/>
      <c r="AH359" s="19"/>
      <c r="AI359" s="19"/>
      <c r="AJ359" s="23"/>
      <c r="AK359" s="23"/>
      <c r="AL359" s="23"/>
      <c r="AM359" s="20" t="e">
        <f>AG359*'1. Standard_Cost'!B408+'Incremental_Cost Year 1'!#REF!*'1. Standard_Cost'!C408+'Incremental_Cost Year 1'!#REF!*'1. Standard_Cost'!D408+'Incremental_Cost Year 1'!#REF!+'Incremental_Cost Year 1'!#REF!+AK359</f>
        <v>#REF!</v>
      </c>
      <c r="AN359" s="20" t="e">
        <f>AM359*'1. Standard_Cost'!C412</f>
        <v>#REF!</v>
      </c>
      <c r="AO359" s="23"/>
      <c r="AQ359" s="20">
        <f t="shared" si="661"/>
        <v>0</v>
      </c>
      <c r="AR359" s="20">
        <f t="shared" si="662"/>
        <v>0</v>
      </c>
      <c r="AS359" s="20" t="e">
        <f t="shared" si="663"/>
        <v>#REF!</v>
      </c>
      <c r="AT359" s="20" t="e">
        <f t="shared" si="666"/>
        <v>#REF!</v>
      </c>
      <c r="AU359" s="24"/>
      <c r="AV359" s="24"/>
      <c r="AW359" s="24"/>
      <c r="AX359" s="24"/>
      <c r="AY359" s="24"/>
      <c r="AZ359" s="24"/>
      <c r="BA359" s="25" t="e">
        <f t="shared" si="664"/>
        <v>#REF!</v>
      </c>
    </row>
    <row r="360" spans="2:53" outlineLevel="2">
      <c r="B360" s="41"/>
      <c r="C360" s="41"/>
      <c r="D360" s="84"/>
      <c r="E360" s="84"/>
      <c r="F360" s="84"/>
      <c r="G360" s="83"/>
      <c r="H360" s="26" t="s">
        <v>180</v>
      </c>
      <c r="I360" s="16"/>
      <c r="J360" s="17"/>
      <c r="K360" s="17"/>
      <c r="L360" s="18" t="str">
        <f>IF(I360&lt;&gt;0,((VLOOKUP(I360,'1. Standard_Cost'!$B$4:$D$9,2)+VLOOKUP(I360,'1. Standard_Cost'!$B$4:$D$9,3))*J360*K360),"0")</f>
        <v>0</v>
      </c>
      <c r="M360" s="18">
        <f t="shared" si="660"/>
        <v>0</v>
      </c>
      <c r="N360" s="19"/>
      <c r="O360" s="19"/>
      <c r="P360" s="19"/>
      <c r="Q360" s="19"/>
      <c r="R360" s="20">
        <f>+N360*P360*'1. Standard_Cost'!$B$13</f>
        <v>0</v>
      </c>
      <c r="S360" s="20">
        <f>+N360*O360*P360*'1. Standard_Cost'!$C$13</f>
        <v>0</v>
      </c>
      <c r="T360" s="20">
        <f>+N360*P360*Q360*'1. Standard_Cost'!$D$13</f>
        <v>0</v>
      </c>
      <c r="U360" s="20">
        <f>+N360*O360*'1. Standard_Cost'!$E$13</f>
        <v>0</v>
      </c>
      <c r="V360" s="19"/>
      <c r="W360" s="19"/>
      <c r="X360" s="19"/>
      <c r="Y360" s="20">
        <f>+V360*((X360*'1. Standard_Cost'!$B$17)+(W360*X360*'1. Standard_Cost'!$C$17))</f>
        <v>0</v>
      </c>
      <c r="Z360" s="19"/>
      <c r="AA360" s="19"/>
      <c r="AB360" s="20">
        <f>+Z360*'1. Standard_Cost'!$B$21+AA360*'1. Standard_Cost'!$C$21</f>
        <v>0</v>
      </c>
      <c r="AC360" s="21"/>
      <c r="AD360" s="22"/>
      <c r="AE360" s="20">
        <f>SUM(AD360,AC360,AB360,Y360,U360,T360,S360,R360)*'1. Standard_Cost'!B412</f>
        <v>0</v>
      </c>
      <c r="AF360" s="20">
        <f t="shared" si="665"/>
        <v>0</v>
      </c>
      <c r="AG360" s="19"/>
      <c r="AH360" s="19"/>
      <c r="AI360" s="19"/>
      <c r="AJ360" s="23"/>
      <c r="AK360" s="23"/>
      <c r="AL360" s="23"/>
      <c r="AM360" s="20" t="e">
        <f>AG360*'1. Standard_Cost'!B408+'Incremental_Cost Year 1'!#REF!*'1. Standard_Cost'!C408+'Incremental_Cost Year 1'!#REF!*'1. Standard_Cost'!D408+'Incremental_Cost Year 1'!#REF!+'Incremental_Cost Year 1'!#REF!+AK360</f>
        <v>#REF!</v>
      </c>
      <c r="AN360" s="20" t="e">
        <f>AM360*'1. Standard_Cost'!C412</f>
        <v>#REF!</v>
      </c>
      <c r="AO360" s="23"/>
      <c r="AQ360" s="20">
        <f t="shared" si="661"/>
        <v>0</v>
      </c>
      <c r="AR360" s="20">
        <f t="shared" si="662"/>
        <v>0</v>
      </c>
      <c r="AS360" s="20" t="e">
        <f t="shared" si="663"/>
        <v>#REF!</v>
      </c>
      <c r="AT360" s="20" t="e">
        <f t="shared" si="666"/>
        <v>#REF!</v>
      </c>
      <c r="AU360" s="24"/>
      <c r="AV360" s="24"/>
      <c r="AW360" s="24"/>
      <c r="AX360" s="24"/>
      <c r="AY360" s="24"/>
      <c r="AZ360" s="24"/>
      <c r="BA360" s="25" t="e">
        <f t="shared" si="664"/>
        <v>#REF!</v>
      </c>
    </row>
    <row r="361" spans="2:53" ht="27.6" outlineLevel="1">
      <c r="B361" s="41"/>
      <c r="C361" s="41"/>
      <c r="D361" s="86" t="s">
        <v>48</v>
      </c>
      <c r="E361" s="86" t="s">
        <v>352</v>
      </c>
      <c r="F361" s="88" t="s">
        <v>153</v>
      </c>
      <c r="G361" s="89" t="s">
        <v>154</v>
      </c>
      <c r="H361" s="27" t="s">
        <v>353</v>
      </c>
      <c r="I361" s="28"/>
      <c r="J361" s="28"/>
      <c r="K361" s="28"/>
      <c r="L361" s="29">
        <f>SUM(L357:L360)</f>
        <v>0</v>
      </c>
      <c r="M361" s="29">
        <f>SUM(M357:M360)</f>
        <v>0</v>
      </c>
      <c r="N361" s="28"/>
      <c r="O361" s="28"/>
      <c r="P361" s="28"/>
      <c r="Q361" s="28"/>
      <c r="R361" s="30">
        <f>SUM(R357:R360)</f>
        <v>0</v>
      </c>
      <c r="S361" s="30">
        <f>SUM(S357:S360)</f>
        <v>0</v>
      </c>
      <c r="T361" s="30">
        <f>SUM(T357:T360)</f>
        <v>0</v>
      </c>
      <c r="U361" s="30">
        <f>SUM(U357:U360)</f>
        <v>0</v>
      </c>
      <c r="V361" s="28"/>
      <c r="W361" s="28"/>
      <c r="X361" s="28"/>
      <c r="Y361" s="29">
        <f>SUM(Y357:Y360)</f>
        <v>0</v>
      </c>
      <c r="Z361" s="28"/>
      <c r="AA361" s="28"/>
      <c r="AB361" s="29">
        <f t="shared" ref="AB361:AF361" si="667">SUM(AB357:AB360)</f>
        <v>0</v>
      </c>
      <c r="AC361" s="29">
        <f t="shared" si="667"/>
        <v>0</v>
      </c>
      <c r="AD361" s="29">
        <f t="shared" si="667"/>
        <v>0</v>
      </c>
      <c r="AE361" s="29">
        <f t="shared" si="667"/>
        <v>0</v>
      </c>
      <c r="AF361" s="29">
        <f t="shared" si="667"/>
        <v>0</v>
      </c>
      <c r="AG361" s="28"/>
      <c r="AH361" s="28"/>
      <c r="AI361" s="28"/>
      <c r="AJ361" s="30">
        <f>SUM(AJ357:AJ360)</f>
        <v>0</v>
      </c>
      <c r="AK361" s="30">
        <f>SUM(AK357:AK360)</f>
        <v>0</v>
      </c>
      <c r="AL361" s="30">
        <f>SUM(AL357:AL360)</f>
        <v>0</v>
      </c>
      <c r="AM361" s="29" t="e">
        <f>SUM(AM357:AM360)</f>
        <v>#REF!</v>
      </c>
      <c r="AN361" s="29" t="e">
        <f>SUM(AN357:AN360)</f>
        <v>#REF!</v>
      </c>
      <c r="AO361" s="31"/>
      <c r="AP361" s="32"/>
      <c r="AQ361" s="78">
        <f t="shared" ref="AQ361:BA361" si="668">SUM(AQ357:AQ360)</f>
        <v>0</v>
      </c>
      <c r="AR361" s="78">
        <f t="shared" si="668"/>
        <v>0</v>
      </c>
      <c r="AS361" s="78" t="e">
        <f t="shared" si="668"/>
        <v>#REF!</v>
      </c>
      <c r="AT361" s="78" t="e">
        <f t="shared" si="668"/>
        <v>#REF!</v>
      </c>
      <c r="AU361" s="78">
        <f t="shared" si="668"/>
        <v>0</v>
      </c>
      <c r="AV361" s="78">
        <f t="shared" si="668"/>
        <v>0</v>
      </c>
      <c r="AW361" s="78">
        <f t="shared" si="668"/>
        <v>0</v>
      </c>
      <c r="AX361" s="78">
        <f t="shared" si="668"/>
        <v>0</v>
      </c>
      <c r="AY361" s="78">
        <f t="shared" si="668"/>
        <v>0</v>
      </c>
      <c r="AZ361" s="78">
        <f t="shared" si="668"/>
        <v>0</v>
      </c>
      <c r="BA361" s="78" t="e">
        <f t="shared" si="668"/>
        <v>#REF!</v>
      </c>
    </row>
    <row r="362" spans="2:53" s="39" customFormat="1" ht="12.75" customHeight="1">
      <c r="B362" s="49"/>
      <c r="C362" s="224" t="s">
        <v>355</v>
      </c>
      <c r="D362" s="224"/>
      <c r="E362" s="225"/>
      <c r="F362" s="69"/>
      <c r="G362" s="69"/>
      <c r="H362" s="57" t="s">
        <v>369</v>
      </c>
      <c r="I362" s="58"/>
      <c r="J362" s="58"/>
      <c r="K362" s="58"/>
      <c r="L362" s="59">
        <f>SUM(L367)</f>
        <v>0</v>
      </c>
      <c r="M362" s="59">
        <f>SUM(M367)</f>
        <v>0</v>
      </c>
      <c r="N362" s="58"/>
      <c r="O362" s="58"/>
      <c r="P362" s="58"/>
      <c r="Q362" s="58"/>
      <c r="R362" s="59">
        <f>SUM(R367)</f>
        <v>0</v>
      </c>
      <c r="S362" s="59">
        <f t="shared" ref="S362:U362" si="669">SUM(S367)</f>
        <v>0</v>
      </c>
      <c r="T362" s="59">
        <f t="shared" si="669"/>
        <v>0</v>
      </c>
      <c r="U362" s="59">
        <f t="shared" si="669"/>
        <v>0</v>
      </c>
      <c r="V362" s="58"/>
      <c r="W362" s="58"/>
      <c r="X362" s="58"/>
      <c r="Y362" s="59">
        <f>SUM(Y367)</f>
        <v>0</v>
      </c>
      <c r="Z362" s="58"/>
      <c r="AA362" s="58"/>
      <c r="AB362" s="59">
        <f t="shared" ref="AB362:AF362" si="670">SUM(AB367)</f>
        <v>0</v>
      </c>
      <c r="AC362" s="59">
        <f t="shared" si="670"/>
        <v>0</v>
      </c>
      <c r="AD362" s="59">
        <f t="shared" si="670"/>
        <v>0</v>
      </c>
      <c r="AE362" s="59">
        <f t="shared" si="670"/>
        <v>0</v>
      </c>
      <c r="AF362" s="59">
        <f t="shared" si="670"/>
        <v>0</v>
      </c>
      <c r="AG362" s="58"/>
      <c r="AH362" s="58"/>
      <c r="AI362" s="58"/>
      <c r="AJ362" s="59">
        <f t="shared" ref="AJ362:AN362" si="671">SUM(AJ367)</f>
        <v>0</v>
      </c>
      <c r="AK362" s="59">
        <f t="shared" si="671"/>
        <v>0</v>
      </c>
      <c r="AL362" s="59">
        <f t="shared" si="671"/>
        <v>0</v>
      </c>
      <c r="AM362" s="59" t="e">
        <f t="shared" si="671"/>
        <v>#REF!</v>
      </c>
      <c r="AN362" s="59" t="e">
        <f t="shared" si="671"/>
        <v>#REF!</v>
      </c>
      <c r="AO362" s="60"/>
      <c r="AP362" s="40"/>
      <c r="AQ362" s="59">
        <f t="shared" ref="AQ362:BA362" si="672">SUM(AQ367)</f>
        <v>0</v>
      </c>
      <c r="AR362" s="59">
        <f t="shared" si="672"/>
        <v>0</v>
      </c>
      <c r="AS362" s="59" t="e">
        <f t="shared" si="672"/>
        <v>#REF!</v>
      </c>
      <c r="AT362" s="59" t="e">
        <f t="shared" si="672"/>
        <v>#REF!</v>
      </c>
      <c r="AU362" s="59">
        <f t="shared" si="672"/>
        <v>0</v>
      </c>
      <c r="AV362" s="59">
        <f t="shared" si="672"/>
        <v>0</v>
      </c>
      <c r="AW362" s="59">
        <f t="shared" si="672"/>
        <v>0</v>
      </c>
      <c r="AX362" s="59">
        <f t="shared" si="672"/>
        <v>0</v>
      </c>
      <c r="AY362" s="59">
        <f t="shared" si="672"/>
        <v>0</v>
      </c>
      <c r="AZ362" s="59">
        <f t="shared" si="672"/>
        <v>0</v>
      </c>
      <c r="BA362" s="59" t="e">
        <f t="shared" si="672"/>
        <v>#REF!</v>
      </c>
    </row>
    <row r="363" spans="2:53" outlineLevel="2">
      <c r="B363" s="41"/>
      <c r="C363" s="38"/>
      <c r="D363" s="85"/>
      <c r="E363" s="85"/>
      <c r="F363" s="87"/>
      <c r="G363" s="82"/>
      <c r="H363" s="15" t="s">
        <v>49</v>
      </c>
      <c r="I363" s="16"/>
      <c r="J363" s="17"/>
      <c r="K363" s="17"/>
      <c r="L363" s="18" t="str">
        <f>IF(I363&lt;&gt;0,((VLOOKUP(I363,'1. Standard_Cost'!$B$4:$D$9,2)+VLOOKUP(I363,'1. Standard_Cost'!$B$4:$D$9,3))*J363*K363),"0")</f>
        <v>0</v>
      </c>
      <c r="M363" s="18">
        <f t="shared" ref="M363:M366" si="673">L363*0.167</f>
        <v>0</v>
      </c>
      <c r="N363" s="19"/>
      <c r="O363" s="19"/>
      <c r="P363" s="19"/>
      <c r="Q363" s="19"/>
      <c r="R363" s="20">
        <f>+N363*P363*'1. Standard_Cost'!$B$13</f>
        <v>0</v>
      </c>
      <c r="S363" s="20">
        <f>+N363*O363*P363*'1. Standard_Cost'!$C$13</f>
        <v>0</v>
      </c>
      <c r="T363" s="20">
        <f>+N363*P363*Q363*'1. Standard_Cost'!$D$13</f>
        <v>0</v>
      </c>
      <c r="U363" s="20">
        <f>+N363*O363*'1. Standard_Cost'!$E$13</f>
        <v>0</v>
      </c>
      <c r="V363" s="19"/>
      <c r="W363" s="19"/>
      <c r="X363" s="19"/>
      <c r="Y363" s="20">
        <f>+V363*((X363*'1. Standard_Cost'!$B$17)+(W363*X363*'1. Standard_Cost'!$C$17))</f>
        <v>0</v>
      </c>
      <c r="Z363" s="19"/>
      <c r="AA363" s="19"/>
      <c r="AB363" s="20">
        <f>+Z363*'1. Standard_Cost'!$B$21+AA363*'1. Standard_Cost'!$C$21</f>
        <v>0</v>
      </c>
      <c r="AC363" s="21"/>
      <c r="AD363" s="22"/>
      <c r="AE363" s="20">
        <f>SUM(AD363,AC363,AB363,Y363,U363,T363,S363,R363)*'1. Standard_Cost'!B423</f>
        <v>0</v>
      </c>
      <c r="AF363" s="20">
        <f>SUM(AD363,AE363)</f>
        <v>0</v>
      </c>
      <c r="AG363" s="19"/>
      <c r="AH363" s="19"/>
      <c r="AI363" s="19"/>
      <c r="AJ363" s="23"/>
      <c r="AK363" s="23"/>
      <c r="AL363" s="23"/>
      <c r="AM363" s="20" t="e">
        <f>AG363*'1. Standard_Cost'!B419+'Incremental_Cost Year 1'!#REF!*'1. Standard_Cost'!C419+'Incremental_Cost Year 1'!#REF!*'1. Standard_Cost'!D419+'Incremental_Cost Year 1'!#REF!+'Incremental_Cost Year 1'!#REF!+AK363</f>
        <v>#REF!</v>
      </c>
      <c r="AN363" s="20" t="e">
        <f>AM363*'1. Standard_Cost'!C423</f>
        <v>#REF!</v>
      </c>
      <c r="AO363" s="23"/>
      <c r="AQ363" s="20">
        <f t="shared" ref="AQ363:AQ366" si="674">L363+M363</f>
        <v>0</v>
      </c>
      <c r="AR363" s="20">
        <f t="shared" ref="AR363:AR366" si="675">AF363</f>
        <v>0</v>
      </c>
      <c r="AS363" s="20" t="e">
        <f t="shared" ref="AS363:AS366" si="676">AM363+AN363</f>
        <v>#REF!</v>
      </c>
      <c r="AT363" s="20" t="e">
        <f>SUM(AQ363,AR363,AS363)</f>
        <v>#REF!</v>
      </c>
      <c r="AU363" s="24"/>
      <c r="AV363" s="24"/>
      <c r="AW363" s="24"/>
      <c r="AX363" s="24"/>
      <c r="AY363" s="24"/>
      <c r="AZ363" s="24"/>
      <c r="BA363" s="25" t="e">
        <f t="shared" ref="BA363:BA366" si="677">SUM(AU363:AZ363)-AT363</f>
        <v>#REF!</v>
      </c>
    </row>
    <row r="364" spans="2:53" outlineLevel="2">
      <c r="B364" s="41"/>
      <c r="C364" s="38"/>
      <c r="D364" s="84"/>
      <c r="E364" s="84"/>
      <c r="F364" s="84"/>
      <c r="G364" s="83"/>
      <c r="H364" s="15" t="s">
        <v>50</v>
      </c>
      <c r="I364" s="16"/>
      <c r="J364" s="17"/>
      <c r="K364" s="17"/>
      <c r="L364" s="18" t="str">
        <f>IF(I364&lt;&gt;0,((VLOOKUP(I364,'1. Standard_Cost'!$B$4:$D$9,2)+VLOOKUP(I364,'1. Standard_Cost'!$B$4:$D$9,3))*J364*K364),"0")</f>
        <v>0</v>
      </c>
      <c r="M364" s="18">
        <f t="shared" si="673"/>
        <v>0</v>
      </c>
      <c r="N364" s="19"/>
      <c r="O364" s="19"/>
      <c r="P364" s="19"/>
      <c r="Q364" s="19"/>
      <c r="R364" s="20">
        <f>+N364*P364*'1. Standard_Cost'!$B$13</f>
        <v>0</v>
      </c>
      <c r="S364" s="20">
        <f>+N364*O364*P364*'1. Standard_Cost'!$C$13</f>
        <v>0</v>
      </c>
      <c r="T364" s="20">
        <f>+N364*P364*Q364*'1. Standard_Cost'!$D$13</f>
        <v>0</v>
      </c>
      <c r="U364" s="20">
        <f>+N364*O364*'1. Standard_Cost'!$E$13</f>
        <v>0</v>
      </c>
      <c r="V364" s="19"/>
      <c r="W364" s="19"/>
      <c r="X364" s="19"/>
      <c r="Y364" s="20">
        <f>+V364*((X364*'1. Standard_Cost'!$B$17)+(W364*X364*'1. Standard_Cost'!$C$17))</f>
        <v>0</v>
      </c>
      <c r="Z364" s="19"/>
      <c r="AA364" s="19"/>
      <c r="AB364" s="20">
        <f>+Z364*'1. Standard_Cost'!$B$21+AA364*'1. Standard_Cost'!$C$21</f>
        <v>0</v>
      </c>
      <c r="AC364" s="21"/>
      <c r="AD364" s="22"/>
      <c r="AE364" s="20">
        <f>SUM(AD364,AC364,AB364,Y364,U364,T364,S364,R364)*'1. Standard_Cost'!B423</f>
        <v>0</v>
      </c>
      <c r="AF364" s="20">
        <f t="shared" ref="AF364:AF366" si="678">SUM(AD364,AE364)</f>
        <v>0</v>
      </c>
      <c r="AG364" s="19"/>
      <c r="AH364" s="19"/>
      <c r="AI364" s="19"/>
      <c r="AJ364" s="23"/>
      <c r="AK364" s="23"/>
      <c r="AL364" s="23"/>
      <c r="AM364" s="20" t="e">
        <f>AG364*'1. Standard_Cost'!B419+'Incremental_Cost Year 1'!#REF!*'1. Standard_Cost'!C419+'Incremental_Cost Year 1'!#REF!*'1. Standard_Cost'!D419+'Incremental_Cost Year 1'!#REF!+'Incremental_Cost Year 1'!#REF!+AK364</f>
        <v>#REF!</v>
      </c>
      <c r="AN364" s="20" t="e">
        <f>AM364*'1. Standard_Cost'!C423</f>
        <v>#REF!</v>
      </c>
      <c r="AO364" s="23"/>
      <c r="AQ364" s="20">
        <f t="shared" si="674"/>
        <v>0</v>
      </c>
      <c r="AR364" s="20">
        <f t="shared" si="675"/>
        <v>0</v>
      </c>
      <c r="AS364" s="20" t="e">
        <f t="shared" si="676"/>
        <v>#REF!</v>
      </c>
      <c r="AT364" s="20" t="e">
        <f t="shared" ref="AT364:AT366" si="679">SUM(AQ364,AR364,AS364)</f>
        <v>#REF!</v>
      </c>
      <c r="AU364" s="24"/>
      <c r="AV364" s="24"/>
      <c r="AW364" s="24"/>
      <c r="AX364" s="24"/>
      <c r="AY364" s="24"/>
      <c r="AZ364" s="24"/>
      <c r="BA364" s="25" t="e">
        <f t="shared" si="677"/>
        <v>#REF!</v>
      </c>
    </row>
    <row r="365" spans="2:53" outlineLevel="2">
      <c r="B365" s="41"/>
      <c r="C365" s="38"/>
      <c r="D365" s="84"/>
      <c r="E365" s="84"/>
      <c r="F365" s="84"/>
      <c r="G365" s="83"/>
      <c r="H365" s="15" t="s">
        <v>51</v>
      </c>
      <c r="I365" s="16"/>
      <c r="J365" s="17"/>
      <c r="K365" s="17"/>
      <c r="L365" s="18" t="str">
        <f>IF(I365&lt;&gt;0,((VLOOKUP(I365,'1. Standard_Cost'!$B$4:$D$9,2)+VLOOKUP(I365,'1. Standard_Cost'!$B$4:$D$9,3))*J365*K365),"0")</f>
        <v>0</v>
      </c>
      <c r="M365" s="18">
        <f t="shared" si="673"/>
        <v>0</v>
      </c>
      <c r="N365" s="19"/>
      <c r="O365" s="19"/>
      <c r="P365" s="19"/>
      <c r="Q365" s="19"/>
      <c r="R365" s="20">
        <f>+N365*P365*'1. Standard_Cost'!$B$13</f>
        <v>0</v>
      </c>
      <c r="S365" s="20">
        <f>+N365*O365*P365*'1. Standard_Cost'!$C$13</f>
        <v>0</v>
      </c>
      <c r="T365" s="20">
        <f>+N365*P365*Q365*'1. Standard_Cost'!$D$13</f>
        <v>0</v>
      </c>
      <c r="U365" s="20">
        <f>+N365*O365*'1. Standard_Cost'!$E$13</f>
        <v>0</v>
      </c>
      <c r="V365" s="19"/>
      <c r="W365" s="19"/>
      <c r="X365" s="19"/>
      <c r="Y365" s="20">
        <f>+V365*((X365*'1. Standard_Cost'!$B$17)+(W365*X365*'1. Standard_Cost'!$C$17))</f>
        <v>0</v>
      </c>
      <c r="Z365" s="19"/>
      <c r="AA365" s="19"/>
      <c r="AB365" s="20">
        <f>+Z365*'1. Standard_Cost'!$B$21+AA365*'1. Standard_Cost'!$C$21</f>
        <v>0</v>
      </c>
      <c r="AC365" s="21"/>
      <c r="AD365" s="22"/>
      <c r="AE365" s="20">
        <f>SUM(AD365,AC365,AB365,Y365,U365,T365,S365,R365)*'1. Standard_Cost'!B423</f>
        <v>0</v>
      </c>
      <c r="AF365" s="20">
        <f t="shared" si="678"/>
        <v>0</v>
      </c>
      <c r="AG365" s="19"/>
      <c r="AH365" s="19"/>
      <c r="AI365" s="19"/>
      <c r="AJ365" s="23"/>
      <c r="AK365" s="23"/>
      <c r="AL365" s="23"/>
      <c r="AM365" s="20" t="e">
        <f>AG365*'1. Standard_Cost'!B419+'Incremental_Cost Year 1'!#REF!*'1. Standard_Cost'!C419+'Incremental_Cost Year 1'!#REF!*'1. Standard_Cost'!D419+'Incremental_Cost Year 1'!#REF!+'Incremental_Cost Year 1'!#REF!+AK365</f>
        <v>#REF!</v>
      </c>
      <c r="AN365" s="20" t="e">
        <f>AM365*'1. Standard_Cost'!C423</f>
        <v>#REF!</v>
      </c>
      <c r="AO365" s="23"/>
      <c r="AQ365" s="20">
        <f t="shared" si="674"/>
        <v>0</v>
      </c>
      <c r="AR365" s="20">
        <f t="shared" si="675"/>
        <v>0</v>
      </c>
      <c r="AS365" s="20" t="e">
        <f t="shared" si="676"/>
        <v>#REF!</v>
      </c>
      <c r="AT365" s="20" t="e">
        <f t="shared" si="679"/>
        <v>#REF!</v>
      </c>
      <c r="AU365" s="24"/>
      <c r="AV365" s="24"/>
      <c r="AW365" s="24"/>
      <c r="AX365" s="24"/>
      <c r="AY365" s="24"/>
      <c r="AZ365" s="24"/>
      <c r="BA365" s="25" t="e">
        <f t="shared" si="677"/>
        <v>#REF!</v>
      </c>
    </row>
    <row r="366" spans="2:53" outlineLevel="2">
      <c r="B366" s="41"/>
      <c r="C366" s="38"/>
      <c r="D366" s="84"/>
      <c r="E366" s="84"/>
      <c r="F366" s="84"/>
      <c r="G366" s="83"/>
      <c r="H366" s="26" t="s">
        <v>180</v>
      </c>
      <c r="I366" s="16"/>
      <c r="J366" s="17"/>
      <c r="K366" s="17"/>
      <c r="L366" s="18" t="str">
        <f>IF(I366&lt;&gt;0,((VLOOKUP(I366,'1. Standard_Cost'!$B$4:$D$9,2)+VLOOKUP(I366,'1. Standard_Cost'!$B$4:$D$9,3))*J366*K366),"0")</f>
        <v>0</v>
      </c>
      <c r="M366" s="18">
        <f t="shared" si="673"/>
        <v>0</v>
      </c>
      <c r="N366" s="19"/>
      <c r="O366" s="19"/>
      <c r="P366" s="19"/>
      <c r="Q366" s="19"/>
      <c r="R366" s="20">
        <f>+N366*P366*'1. Standard_Cost'!$B$13</f>
        <v>0</v>
      </c>
      <c r="S366" s="20">
        <f>+N366*O366*P366*'1. Standard_Cost'!$C$13</f>
        <v>0</v>
      </c>
      <c r="T366" s="20">
        <f>+N366*P366*Q366*'1. Standard_Cost'!$D$13</f>
        <v>0</v>
      </c>
      <c r="U366" s="20">
        <f>+N366*O366*'1. Standard_Cost'!$E$13</f>
        <v>0</v>
      </c>
      <c r="V366" s="19"/>
      <c r="W366" s="19"/>
      <c r="X366" s="19"/>
      <c r="Y366" s="20">
        <f>+V366*((X366*'1. Standard_Cost'!$B$17)+(W366*X366*'1. Standard_Cost'!$C$17))</f>
        <v>0</v>
      </c>
      <c r="Z366" s="19"/>
      <c r="AA366" s="19"/>
      <c r="AB366" s="20">
        <f>+Z366*'1. Standard_Cost'!$B$21+AA366*'1. Standard_Cost'!$C$21</f>
        <v>0</v>
      </c>
      <c r="AC366" s="21"/>
      <c r="AD366" s="22"/>
      <c r="AE366" s="20">
        <f>SUM(AD366,AC366,AB366,Y366,U366,T366,S366,R366)*'1. Standard_Cost'!B423</f>
        <v>0</v>
      </c>
      <c r="AF366" s="20">
        <f t="shared" si="678"/>
        <v>0</v>
      </c>
      <c r="AG366" s="19"/>
      <c r="AH366" s="19"/>
      <c r="AI366" s="19"/>
      <c r="AJ366" s="23"/>
      <c r="AK366" s="23"/>
      <c r="AL366" s="23"/>
      <c r="AM366" s="20" t="e">
        <f>AG366*'1. Standard_Cost'!B419+'Incremental_Cost Year 1'!#REF!*'1. Standard_Cost'!C419+'Incremental_Cost Year 1'!#REF!*'1. Standard_Cost'!D419+'Incremental_Cost Year 1'!#REF!+'Incremental_Cost Year 1'!#REF!+AK366</f>
        <v>#REF!</v>
      </c>
      <c r="AN366" s="20" t="e">
        <f>AM366*'1. Standard_Cost'!C423</f>
        <v>#REF!</v>
      </c>
      <c r="AO366" s="23"/>
      <c r="AQ366" s="20">
        <f t="shared" si="674"/>
        <v>0</v>
      </c>
      <c r="AR366" s="20">
        <f t="shared" si="675"/>
        <v>0</v>
      </c>
      <c r="AS366" s="20" t="e">
        <f t="shared" si="676"/>
        <v>#REF!</v>
      </c>
      <c r="AT366" s="20" t="e">
        <f t="shared" si="679"/>
        <v>#REF!</v>
      </c>
      <c r="AU366" s="24"/>
      <c r="AV366" s="24"/>
      <c r="AW366" s="24"/>
      <c r="AX366" s="24"/>
      <c r="AY366" s="24"/>
      <c r="AZ366" s="24"/>
      <c r="BA366" s="25" t="e">
        <f t="shared" si="677"/>
        <v>#REF!</v>
      </c>
    </row>
    <row r="367" spans="2:53" ht="41.4" outlineLevel="1">
      <c r="B367" s="41"/>
      <c r="C367" s="38"/>
      <c r="D367" s="86" t="s">
        <v>48</v>
      </c>
      <c r="E367" s="86" t="s">
        <v>356</v>
      </c>
      <c r="F367" s="88" t="s">
        <v>153</v>
      </c>
      <c r="G367" s="89" t="s">
        <v>154</v>
      </c>
      <c r="H367" s="27" t="s">
        <v>344</v>
      </c>
      <c r="I367" s="28"/>
      <c r="J367" s="28"/>
      <c r="K367" s="28"/>
      <c r="L367" s="29">
        <f>SUM(L363:L366)</f>
        <v>0</v>
      </c>
      <c r="M367" s="29">
        <f t="shared" ref="M367" si="680">SUM(M363:M366)</f>
        <v>0</v>
      </c>
      <c r="N367" s="28"/>
      <c r="O367" s="28"/>
      <c r="P367" s="28"/>
      <c r="Q367" s="28"/>
      <c r="R367" s="30">
        <f>SUM(R363:R366)</f>
        <v>0</v>
      </c>
      <c r="S367" s="30">
        <f>SUM(S363:S366)</f>
        <v>0</v>
      </c>
      <c r="T367" s="30">
        <f>SUM(T363:T366)</f>
        <v>0</v>
      </c>
      <c r="U367" s="30">
        <f>SUM(U363:U366)</f>
        <v>0</v>
      </c>
      <c r="V367" s="28"/>
      <c r="W367" s="28"/>
      <c r="X367" s="28"/>
      <c r="Y367" s="29">
        <f>SUM(Y363:Y366)</f>
        <v>0</v>
      </c>
      <c r="Z367" s="28"/>
      <c r="AA367" s="28"/>
      <c r="AB367" s="29">
        <f t="shared" ref="AB367:AF367" si="681">SUM(AB363:AB366)</f>
        <v>0</v>
      </c>
      <c r="AC367" s="29">
        <f t="shared" si="681"/>
        <v>0</v>
      </c>
      <c r="AD367" s="29">
        <f t="shared" si="681"/>
        <v>0</v>
      </c>
      <c r="AE367" s="29">
        <f t="shared" si="681"/>
        <v>0</v>
      </c>
      <c r="AF367" s="29">
        <f t="shared" si="681"/>
        <v>0</v>
      </c>
      <c r="AG367" s="28"/>
      <c r="AH367" s="28"/>
      <c r="AI367" s="28"/>
      <c r="AJ367" s="30">
        <f>SUM(AJ363:AJ366)</f>
        <v>0</v>
      </c>
      <c r="AK367" s="30">
        <f>SUM(AK363:AK366)</f>
        <v>0</v>
      </c>
      <c r="AL367" s="30">
        <f>SUM(AL363:AL366)</f>
        <v>0</v>
      </c>
      <c r="AM367" s="29" t="e">
        <f>SUM(AM363:AM366)</f>
        <v>#REF!</v>
      </c>
      <c r="AN367" s="29" t="e">
        <f>SUM(AN363:AN366)</f>
        <v>#REF!</v>
      </c>
      <c r="AO367" s="31"/>
      <c r="AP367" s="32"/>
      <c r="AQ367" s="78">
        <f t="shared" ref="AQ367:BA367" si="682">SUM(AQ363:AQ366)</f>
        <v>0</v>
      </c>
      <c r="AR367" s="78">
        <f t="shared" si="682"/>
        <v>0</v>
      </c>
      <c r="AS367" s="78" t="e">
        <f t="shared" si="682"/>
        <v>#REF!</v>
      </c>
      <c r="AT367" s="78" t="e">
        <f t="shared" si="682"/>
        <v>#REF!</v>
      </c>
      <c r="AU367" s="78">
        <f t="shared" si="682"/>
        <v>0</v>
      </c>
      <c r="AV367" s="78">
        <f t="shared" si="682"/>
        <v>0</v>
      </c>
      <c r="AW367" s="78">
        <f t="shared" si="682"/>
        <v>0</v>
      </c>
      <c r="AX367" s="78">
        <f t="shared" si="682"/>
        <v>0</v>
      </c>
      <c r="AY367" s="78">
        <f t="shared" si="682"/>
        <v>0</v>
      </c>
      <c r="AZ367" s="78">
        <f t="shared" si="682"/>
        <v>0</v>
      </c>
      <c r="BA367" s="78" t="e">
        <f t="shared" si="682"/>
        <v>#REF!</v>
      </c>
    </row>
    <row r="368" spans="2:53" s="39" customFormat="1" ht="12.75" customHeight="1">
      <c r="B368" s="49"/>
      <c r="C368" s="224" t="s">
        <v>357</v>
      </c>
      <c r="D368" s="224"/>
      <c r="E368" s="225"/>
      <c r="F368" s="69"/>
      <c r="G368" s="69"/>
      <c r="H368" s="57" t="s">
        <v>368</v>
      </c>
      <c r="I368" s="58"/>
      <c r="J368" s="58"/>
      <c r="K368" s="58"/>
      <c r="L368" s="59">
        <f>SUM(L373,L378,L383,L388)</f>
        <v>0</v>
      </c>
      <c r="M368" s="59">
        <f t="shared" ref="M368" si="683">SUM(M373,M378,M383,M388)</f>
        <v>0</v>
      </c>
      <c r="N368" s="58"/>
      <c r="O368" s="58"/>
      <c r="P368" s="58"/>
      <c r="Q368" s="58"/>
      <c r="R368" s="59">
        <f>SUM(R373,R378,R383,R388)</f>
        <v>0</v>
      </c>
      <c r="S368" s="59">
        <f t="shared" ref="S368:U368" si="684">SUM(S373,S378,S383,S388)</f>
        <v>0</v>
      </c>
      <c r="T368" s="59">
        <f t="shared" si="684"/>
        <v>0</v>
      </c>
      <c r="U368" s="59">
        <f t="shared" si="684"/>
        <v>0</v>
      </c>
      <c r="V368" s="58"/>
      <c r="W368" s="58"/>
      <c r="X368" s="58"/>
      <c r="Y368" s="59">
        <f>SUM(Y373,Y378,Y383,Y388)</f>
        <v>0</v>
      </c>
      <c r="Z368" s="58"/>
      <c r="AA368" s="58"/>
      <c r="AB368" s="59">
        <f t="shared" ref="AB368:AF368" si="685">SUM(AB373,AB378,AB383,AB388)</f>
        <v>0</v>
      </c>
      <c r="AC368" s="59">
        <f t="shared" si="685"/>
        <v>0</v>
      </c>
      <c r="AD368" s="59">
        <f t="shared" si="685"/>
        <v>0</v>
      </c>
      <c r="AE368" s="59">
        <f t="shared" si="685"/>
        <v>0</v>
      </c>
      <c r="AF368" s="59">
        <f t="shared" si="685"/>
        <v>0</v>
      </c>
      <c r="AG368" s="58"/>
      <c r="AH368" s="58"/>
      <c r="AI368" s="58"/>
      <c r="AJ368" s="59">
        <f t="shared" ref="AJ368:AN368" si="686">SUM(AJ373,AJ378,AJ383,AJ388)</f>
        <v>0</v>
      </c>
      <c r="AK368" s="59">
        <f t="shared" si="686"/>
        <v>0</v>
      </c>
      <c r="AL368" s="59">
        <f t="shared" si="686"/>
        <v>0</v>
      </c>
      <c r="AM368" s="59" t="e">
        <f t="shared" si="686"/>
        <v>#REF!</v>
      </c>
      <c r="AN368" s="59" t="e">
        <f t="shared" si="686"/>
        <v>#REF!</v>
      </c>
      <c r="AO368" s="60"/>
      <c r="AP368" s="40"/>
      <c r="AQ368" s="59">
        <f t="shared" ref="AQ368:BA368" si="687">SUM(AQ373,AQ378,AQ383,AQ388)</f>
        <v>0</v>
      </c>
      <c r="AR368" s="59">
        <f t="shared" si="687"/>
        <v>0</v>
      </c>
      <c r="AS368" s="59" t="e">
        <f t="shared" si="687"/>
        <v>#REF!</v>
      </c>
      <c r="AT368" s="59" t="e">
        <f t="shared" si="687"/>
        <v>#REF!</v>
      </c>
      <c r="AU368" s="59">
        <f t="shared" si="687"/>
        <v>0</v>
      </c>
      <c r="AV368" s="59">
        <f t="shared" si="687"/>
        <v>0</v>
      </c>
      <c r="AW368" s="59">
        <f t="shared" si="687"/>
        <v>0</v>
      </c>
      <c r="AX368" s="59">
        <f t="shared" si="687"/>
        <v>0</v>
      </c>
      <c r="AY368" s="59">
        <f t="shared" si="687"/>
        <v>0</v>
      </c>
      <c r="AZ368" s="59">
        <f t="shared" si="687"/>
        <v>0</v>
      </c>
      <c r="BA368" s="59" t="e">
        <f t="shared" si="687"/>
        <v>#REF!</v>
      </c>
    </row>
    <row r="369" spans="2:53" outlineLevel="2">
      <c r="B369" s="41"/>
      <c r="C369" s="38"/>
      <c r="D369" s="85"/>
      <c r="E369" s="85"/>
      <c r="F369" s="87"/>
      <c r="G369" s="82"/>
      <c r="H369" s="15" t="s">
        <v>49</v>
      </c>
      <c r="I369" s="16"/>
      <c r="J369" s="17"/>
      <c r="K369" s="17"/>
      <c r="L369" s="18" t="str">
        <f>IF(I369&lt;&gt;0,((VLOOKUP(I369,'1. Standard_Cost'!$B$4:$D$9,2)+VLOOKUP(I369,'1. Standard_Cost'!$B$4:$D$9,3))*J369*K369),"0")</f>
        <v>0</v>
      </c>
      <c r="M369" s="18">
        <f t="shared" ref="M369:M372" si="688">L369*0.167</f>
        <v>0</v>
      </c>
      <c r="N369" s="19"/>
      <c r="O369" s="19"/>
      <c r="P369" s="19"/>
      <c r="Q369" s="19"/>
      <c r="R369" s="20">
        <f>+N369*P369*'1. Standard_Cost'!$B$13</f>
        <v>0</v>
      </c>
      <c r="S369" s="20">
        <f>+N369*O369*P369*'1. Standard_Cost'!$C$13</f>
        <v>0</v>
      </c>
      <c r="T369" s="20">
        <f>+N369*P369*Q369*'1. Standard_Cost'!$D$13</f>
        <v>0</v>
      </c>
      <c r="U369" s="20">
        <f>+N369*O369*'1. Standard_Cost'!$E$13</f>
        <v>0</v>
      </c>
      <c r="V369" s="19"/>
      <c r="W369" s="19"/>
      <c r="X369" s="19"/>
      <c r="Y369" s="20">
        <f>+V369*((X369*'1. Standard_Cost'!$B$17)+(W369*X369*'1. Standard_Cost'!$C$17))</f>
        <v>0</v>
      </c>
      <c r="Z369" s="19"/>
      <c r="AA369" s="19"/>
      <c r="AB369" s="20">
        <f>+Z369*'1. Standard_Cost'!$B$21+AA369*'1. Standard_Cost'!$C$21</f>
        <v>0</v>
      </c>
      <c r="AC369" s="21"/>
      <c r="AD369" s="22"/>
      <c r="AE369" s="20">
        <f>SUM(AD369,AC369,AB369,Y369,U369,T369,S369,R369)*'1. Standard_Cost'!B429</f>
        <v>0</v>
      </c>
      <c r="AF369" s="20">
        <f>SUM(AD369,AE369)</f>
        <v>0</v>
      </c>
      <c r="AG369" s="19"/>
      <c r="AH369" s="19"/>
      <c r="AI369" s="19"/>
      <c r="AJ369" s="23"/>
      <c r="AK369" s="23"/>
      <c r="AL369" s="23"/>
      <c r="AM369" s="20" t="e">
        <f>AG369*'1. Standard_Cost'!B425+'Incremental_Cost Year 1'!#REF!*'1. Standard_Cost'!C425+'Incremental_Cost Year 1'!#REF!*'1. Standard_Cost'!D425+'Incremental_Cost Year 1'!#REF!+'Incremental_Cost Year 1'!#REF!+AK369</f>
        <v>#REF!</v>
      </c>
      <c r="AN369" s="20" t="e">
        <f>AM369*'1. Standard_Cost'!C429</f>
        <v>#REF!</v>
      </c>
      <c r="AO369" s="23"/>
      <c r="AQ369" s="20">
        <f t="shared" ref="AQ369:AQ372" si="689">L369+M369</f>
        <v>0</v>
      </c>
      <c r="AR369" s="20">
        <f t="shared" ref="AR369:AR372" si="690">AF369</f>
        <v>0</v>
      </c>
      <c r="AS369" s="20" t="e">
        <f t="shared" ref="AS369:AS372" si="691">AM369+AN369</f>
        <v>#REF!</v>
      </c>
      <c r="AT369" s="20" t="e">
        <f>SUM(AQ369,AR369,AS369)</f>
        <v>#REF!</v>
      </c>
      <c r="AU369" s="24"/>
      <c r="AV369" s="24"/>
      <c r="AW369" s="24"/>
      <c r="AX369" s="24"/>
      <c r="AY369" s="24"/>
      <c r="AZ369" s="24"/>
      <c r="BA369" s="25" t="e">
        <f t="shared" ref="BA369:BA372" si="692">SUM(AU369:AZ369)-AT369</f>
        <v>#REF!</v>
      </c>
    </row>
    <row r="370" spans="2:53" outlineLevel="2">
      <c r="B370" s="41"/>
      <c r="C370" s="38"/>
      <c r="D370" s="84"/>
      <c r="E370" s="84"/>
      <c r="F370" s="84"/>
      <c r="G370" s="83"/>
      <c r="H370" s="15" t="s">
        <v>50</v>
      </c>
      <c r="I370" s="16"/>
      <c r="J370" s="17"/>
      <c r="K370" s="17"/>
      <c r="L370" s="18" t="str">
        <f>IF(I370&lt;&gt;0,((VLOOKUP(I370,'1. Standard_Cost'!$B$4:$D$9,2)+VLOOKUP(I370,'1. Standard_Cost'!$B$4:$D$9,3))*J370*K370),"0")</f>
        <v>0</v>
      </c>
      <c r="M370" s="18">
        <f t="shared" si="688"/>
        <v>0</v>
      </c>
      <c r="N370" s="19"/>
      <c r="O370" s="19"/>
      <c r="P370" s="19"/>
      <c r="Q370" s="19"/>
      <c r="R370" s="20">
        <f>+N370*P370*'1. Standard_Cost'!$B$13</f>
        <v>0</v>
      </c>
      <c r="S370" s="20">
        <f>+N370*O370*P370*'1. Standard_Cost'!$C$13</f>
        <v>0</v>
      </c>
      <c r="T370" s="20">
        <f>+N370*P370*Q370*'1. Standard_Cost'!$D$13</f>
        <v>0</v>
      </c>
      <c r="U370" s="20">
        <f>+N370*O370*'1. Standard_Cost'!$E$13</f>
        <v>0</v>
      </c>
      <c r="V370" s="19"/>
      <c r="W370" s="19"/>
      <c r="X370" s="19"/>
      <c r="Y370" s="20">
        <f>+V370*((X370*'1. Standard_Cost'!$B$17)+(W370*X370*'1. Standard_Cost'!$C$17))</f>
        <v>0</v>
      </c>
      <c r="Z370" s="19"/>
      <c r="AA370" s="19"/>
      <c r="AB370" s="20">
        <f>+Z370*'1. Standard_Cost'!$B$21+AA370*'1. Standard_Cost'!$C$21</f>
        <v>0</v>
      </c>
      <c r="AC370" s="21"/>
      <c r="AD370" s="22"/>
      <c r="AE370" s="20">
        <f>SUM(AD370,AC370,AB370,Y370,U370,T370,S370,R370)*'1. Standard_Cost'!B429</f>
        <v>0</v>
      </c>
      <c r="AF370" s="20">
        <f t="shared" ref="AF370:AF372" si="693">SUM(AD370,AE370)</f>
        <v>0</v>
      </c>
      <c r="AG370" s="19"/>
      <c r="AH370" s="19"/>
      <c r="AI370" s="19"/>
      <c r="AJ370" s="23"/>
      <c r="AK370" s="23"/>
      <c r="AL370" s="23"/>
      <c r="AM370" s="20" t="e">
        <f>AG370*'1. Standard_Cost'!B425+'Incremental_Cost Year 1'!#REF!*'1. Standard_Cost'!C425+'Incremental_Cost Year 1'!#REF!*'1. Standard_Cost'!D425+'Incremental_Cost Year 1'!#REF!+'Incremental_Cost Year 1'!#REF!+AK370</f>
        <v>#REF!</v>
      </c>
      <c r="AN370" s="20" t="e">
        <f>AM370*'1. Standard_Cost'!C429</f>
        <v>#REF!</v>
      </c>
      <c r="AO370" s="23"/>
      <c r="AQ370" s="20">
        <f t="shared" si="689"/>
        <v>0</v>
      </c>
      <c r="AR370" s="20">
        <f t="shared" si="690"/>
        <v>0</v>
      </c>
      <c r="AS370" s="20" t="e">
        <f t="shared" si="691"/>
        <v>#REF!</v>
      </c>
      <c r="AT370" s="20" t="e">
        <f t="shared" ref="AT370:AT372" si="694">SUM(AQ370,AR370,AS370)</f>
        <v>#REF!</v>
      </c>
      <c r="AU370" s="24"/>
      <c r="AV370" s="24"/>
      <c r="AW370" s="24"/>
      <c r="AX370" s="24"/>
      <c r="AY370" s="24"/>
      <c r="AZ370" s="24"/>
      <c r="BA370" s="25" t="e">
        <f t="shared" si="692"/>
        <v>#REF!</v>
      </c>
    </row>
    <row r="371" spans="2:53" outlineLevel="2">
      <c r="B371" s="41"/>
      <c r="C371" s="38"/>
      <c r="D371" s="84"/>
      <c r="E371" s="84"/>
      <c r="F371" s="84"/>
      <c r="G371" s="83"/>
      <c r="H371" s="15" t="s">
        <v>51</v>
      </c>
      <c r="I371" s="16"/>
      <c r="J371" s="17"/>
      <c r="K371" s="17"/>
      <c r="L371" s="18" t="str">
        <f>IF(I371&lt;&gt;0,((VLOOKUP(I371,'1. Standard_Cost'!$B$4:$D$9,2)+VLOOKUP(I371,'1. Standard_Cost'!$B$4:$D$9,3))*J371*K371),"0")</f>
        <v>0</v>
      </c>
      <c r="M371" s="18">
        <f t="shared" si="688"/>
        <v>0</v>
      </c>
      <c r="N371" s="19"/>
      <c r="O371" s="19"/>
      <c r="P371" s="19"/>
      <c r="Q371" s="19"/>
      <c r="R371" s="20">
        <f>+N371*P371*'1. Standard_Cost'!$B$13</f>
        <v>0</v>
      </c>
      <c r="S371" s="20">
        <f>+N371*O371*P371*'1. Standard_Cost'!$C$13</f>
        <v>0</v>
      </c>
      <c r="T371" s="20">
        <f>+N371*P371*Q371*'1. Standard_Cost'!$D$13</f>
        <v>0</v>
      </c>
      <c r="U371" s="20">
        <f>+N371*O371*'1. Standard_Cost'!$E$13</f>
        <v>0</v>
      </c>
      <c r="V371" s="19"/>
      <c r="W371" s="19"/>
      <c r="X371" s="19"/>
      <c r="Y371" s="20">
        <f>+V371*((X371*'1. Standard_Cost'!$B$17)+(W371*X371*'1. Standard_Cost'!$C$17))</f>
        <v>0</v>
      </c>
      <c r="Z371" s="19"/>
      <c r="AA371" s="19"/>
      <c r="AB371" s="20">
        <f>+Z371*'1. Standard_Cost'!$B$21+AA371*'1. Standard_Cost'!$C$21</f>
        <v>0</v>
      </c>
      <c r="AC371" s="21"/>
      <c r="AD371" s="22"/>
      <c r="AE371" s="20">
        <f>SUM(AD371,AC371,AB371,Y371,U371,T371,S371,R371)*'1. Standard_Cost'!B429</f>
        <v>0</v>
      </c>
      <c r="AF371" s="20">
        <f t="shared" si="693"/>
        <v>0</v>
      </c>
      <c r="AG371" s="19"/>
      <c r="AH371" s="19"/>
      <c r="AI371" s="19"/>
      <c r="AJ371" s="23"/>
      <c r="AK371" s="23"/>
      <c r="AL371" s="23"/>
      <c r="AM371" s="20" t="e">
        <f>AG371*'1. Standard_Cost'!B425+'Incremental_Cost Year 1'!#REF!*'1. Standard_Cost'!C425+'Incremental_Cost Year 1'!#REF!*'1. Standard_Cost'!D425+'Incremental_Cost Year 1'!#REF!+'Incremental_Cost Year 1'!#REF!+AK371</f>
        <v>#REF!</v>
      </c>
      <c r="AN371" s="20" t="e">
        <f>AM371*'1. Standard_Cost'!C429</f>
        <v>#REF!</v>
      </c>
      <c r="AO371" s="23"/>
      <c r="AQ371" s="20">
        <f t="shared" si="689"/>
        <v>0</v>
      </c>
      <c r="AR371" s="20">
        <f t="shared" si="690"/>
        <v>0</v>
      </c>
      <c r="AS371" s="20" t="e">
        <f t="shared" si="691"/>
        <v>#REF!</v>
      </c>
      <c r="AT371" s="20" t="e">
        <f t="shared" si="694"/>
        <v>#REF!</v>
      </c>
      <c r="AU371" s="24"/>
      <c r="AV371" s="24"/>
      <c r="AW371" s="24"/>
      <c r="AX371" s="24"/>
      <c r="AY371" s="24"/>
      <c r="AZ371" s="24"/>
      <c r="BA371" s="25" t="e">
        <f t="shared" si="692"/>
        <v>#REF!</v>
      </c>
    </row>
    <row r="372" spans="2:53" outlineLevel="2">
      <c r="B372" s="41"/>
      <c r="C372" s="38"/>
      <c r="D372" s="84"/>
      <c r="E372" s="84"/>
      <c r="F372" s="84"/>
      <c r="G372" s="83"/>
      <c r="H372" s="26" t="s">
        <v>180</v>
      </c>
      <c r="I372" s="16"/>
      <c r="J372" s="17"/>
      <c r="K372" s="17"/>
      <c r="L372" s="18" t="str">
        <f>IF(I372&lt;&gt;0,((VLOOKUP(I372,'1. Standard_Cost'!$B$4:$D$9,2)+VLOOKUP(I372,'1. Standard_Cost'!$B$4:$D$9,3))*J372*K372),"0")</f>
        <v>0</v>
      </c>
      <c r="M372" s="18">
        <f t="shared" si="688"/>
        <v>0</v>
      </c>
      <c r="N372" s="19"/>
      <c r="O372" s="19"/>
      <c r="P372" s="19"/>
      <c r="Q372" s="19"/>
      <c r="R372" s="20">
        <f>+N372*P372*'1. Standard_Cost'!$B$13</f>
        <v>0</v>
      </c>
      <c r="S372" s="20">
        <f>+N372*O372*P372*'1. Standard_Cost'!$C$13</f>
        <v>0</v>
      </c>
      <c r="T372" s="20">
        <f>+N372*P372*Q372*'1. Standard_Cost'!$D$13</f>
        <v>0</v>
      </c>
      <c r="U372" s="20">
        <f>+N372*O372*'1. Standard_Cost'!$E$13</f>
        <v>0</v>
      </c>
      <c r="V372" s="19"/>
      <c r="W372" s="19"/>
      <c r="X372" s="19"/>
      <c r="Y372" s="20">
        <f>+V372*((X372*'1. Standard_Cost'!$B$17)+(W372*X372*'1. Standard_Cost'!$C$17))</f>
        <v>0</v>
      </c>
      <c r="Z372" s="19"/>
      <c r="AA372" s="19"/>
      <c r="AB372" s="20">
        <f>+Z372*'1. Standard_Cost'!$B$21+AA372*'1. Standard_Cost'!$C$21</f>
        <v>0</v>
      </c>
      <c r="AC372" s="21"/>
      <c r="AD372" s="22"/>
      <c r="AE372" s="20">
        <f>SUM(AD372,AC372,AB372,Y372,U372,T372,S372,R372)*'1. Standard_Cost'!B429</f>
        <v>0</v>
      </c>
      <c r="AF372" s="20">
        <f t="shared" si="693"/>
        <v>0</v>
      </c>
      <c r="AG372" s="19"/>
      <c r="AH372" s="19"/>
      <c r="AI372" s="19"/>
      <c r="AJ372" s="23"/>
      <c r="AK372" s="23"/>
      <c r="AL372" s="23"/>
      <c r="AM372" s="20" t="e">
        <f>AG372*'1. Standard_Cost'!B425+'Incremental_Cost Year 1'!#REF!*'1. Standard_Cost'!C425+'Incremental_Cost Year 1'!#REF!*'1. Standard_Cost'!D425+'Incremental_Cost Year 1'!#REF!+'Incremental_Cost Year 1'!#REF!+AK372</f>
        <v>#REF!</v>
      </c>
      <c r="AN372" s="20" t="e">
        <f>AM372*'1. Standard_Cost'!C429</f>
        <v>#REF!</v>
      </c>
      <c r="AO372" s="23"/>
      <c r="AQ372" s="20">
        <f t="shared" si="689"/>
        <v>0</v>
      </c>
      <c r="AR372" s="20">
        <f t="shared" si="690"/>
        <v>0</v>
      </c>
      <c r="AS372" s="20" t="e">
        <f t="shared" si="691"/>
        <v>#REF!</v>
      </c>
      <c r="AT372" s="20" t="e">
        <f t="shared" si="694"/>
        <v>#REF!</v>
      </c>
      <c r="AU372" s="24"/>
      <c r="AV372" s="24"/>
      <c r="AW372" s="24"/>
      <c r="AX372" s="24"/>
      <c r="AY372" s="24"/>
      <c r="AZ372" s="24"/>
      <c r="BA372" s="25" t="e">
        <f t="shared" si="692"/>
        <v>#REF!</v>
      </c>
    </row>
    <row r="373" spans="2:53" ht="27.6" outlineLevel="1">
      <c r="B373" s="41"/>
      <c r="C373" s="38"/>
      <c r="D373" s="86" t="s">
        <v>48</v>
      </c>
      <c r="E373" s="86" t="s">
        <v>358</v>
      </c>
      <c r="F373" s="88" t="s">
        <v>153</v>
      </c>
      <c r="G373" s="89" t="s">
        <v>154</v>
      </c>
      <c r="H373" s="27" t="s">
        <v>360</v>
      </c>
      <c r="I373" s="28"/>
      <c r="J373" s="28"/>
      <c r="K373" s="28"/>
      <c r="L373" s="29">
        <f>SUM(L369:L372)</f>
        <v>0</v>
      </c>
      <c r="M373" s="29">
        <f>SUM(M369:M372)</f>
        <v>0</v>
      </c>
      <c r="N373" s="28"/>
      <c r="O373" s="28"/>
      <c r="P373" s="28"/>
      <c r="Q373" s="28"/>
      <c r="R373" s="30">
        <f>SUM(R369:R372)</f>
        <v>0</v>
      </c>
      <c r="S373" s="30">
        <f>SUM(S369:S372)</f>
        <v>0</v>
      </c>
      <c r="T373" s="30">
        <f>SUM(T369:T372)</f>
        <v>0</v>
      </c>
      <c r="U373" s="30">
        <f>SUM(U369:U372)</f>
        <v>0</v>
      </c>
      <c r="V373" s="28"/>
      <c r="W373" s="28"/>
      <c r="X373" s="28"/>
      <c r="Y373" s="29">
        <f>SUM(Y369:Y372)</f>
        <v>0</v>
      </c>
      <c r="Z373" s="28"/>
      <c r="AA373" s="28"/>
      <c r="AB373" s="29">
        <f t="shared" ref="AB373:AF373" si="695">SUM(AB369:AB372)</f>
        <v>0</v>
      </c>
      <c r="AC373" s="29">
        <f t="shared" si="695"/>
        <v>0</v>
      </c>
      <c r="AD373" s="29">
        <f t="shared" si="695"/>
        <v>0</v>
      </c>
      <c r="AE373" s="29">
        <f t="shared" si="695"/>
        <v>0</v>
      </c>
      <c r="AF373" s="29">
        <f t="shared" si="695"/>
        <v>0</v>
      </c>
      <c r="AG373" s="28"/>
      <c r="AH373" s="28"/>
      <c r="AI373" s="28"/>
      <c r="AJ373" s="30">
        <f>SUM(AJ369:AJ372)</f>
        <v>0</v>
      </c>
      <c r="AK373" s="30">
        <f>SUM(AK369:AK372)</f>
        <v>0</v>
      </c>
      <c r="AL373" s="30">
        <f>SUM(AL369:AL372)</f>
        <v>0</v>
      </c>
      <c r="AM373" s="29" t="e">
        <f>SUM(AM369:AM372)</f>
        <v>#REF!</v>
      </c>
      <c r="AN373" s="29" t="e">
        <f>SUM(AN369:AN372)</f>
        <v>#REF!</v>
      </c>
      <c r="AO373" s="31"/>
      <c r="AP373" s="32"/>
      <c r="AQ373" s="78">
        <f t="shared" ref="AQ373:BA373" si="696">SUM(AQ369:AQ372)</f>
        <v>0</v>
      </c>
      <c r="AR373" s="78">
        <f t="shared" si="696"/>
        <v>0</v>
      </c>
      <c r="AS373" s="78" t="e">
        <f t="shared" si="696"/>
        <v>#REF!</v>
      </c>
      <c r="AT373" s="78" t="e">
        <f t="shared" si="696"/>
        <v>#REF!</v>
      </c>
      <c r="AU373" s="78">
        <f t="shared" si="696"/>
        <v>0</v>
      </c>
      <c r="AV373" s="78">
        <f t="shared" si="696"/>
        <v>0</v>
      </c>
      <c r="AW373" s="78">
        <f t="shared" si="696"/>
        <v>0</v>
      </c>
      <c r="AX373" s="78">
        <f t="shared" si="696"/>
        <v>0</v>
      </c>
      <c r="AY373" s="78">
        <f t="shared" si="696"/>
        <v>0</v>
      </c>
      <c r="AZ373" s="78">
        <f t="shared" si="696"/>
        <v>0</v>
      </c>
      <c r="BA373" s="78" t="e">
        <f t="shared" si="696"/>
        <v>#REF!</v>
      </c>
    </row>
    <row r="374" spans="2:53" outlineLevel="2">
      <c r="B374" s="41"/>
      <c r="C374" s="38"/>
      <c r="D374" s="85"/>
      <c r="E374" s="85"/>
      <c r="F374" s="87"/>
      <c r="G374" s="82"/>
      <c r="H374" s="15" t="s">
        <v>49</v>
      </c>
      <c r="I374" s="16"/>
      <c r="J374" s="17"/>
      <c r="K374" s="17"/>
      <c r="L374" s="18" t="str">
        <f>IF(I374&lt;&gt;0,((VLOOKUP(I374,'1. Standard_Cost'!$B$4:$D$9,2)+VLOOKUP(I374,'1. Standard_Cost'!$B$4:$D$9,3))*J374*K374),"0")</f>
        <v>0</v>
      </c>
      <c r="M374" s="18">
        <f t="shared" ref="M374:M377" si="697">L374*0.167</f>
        <v>0</v>
      </c>
      <c r="N374" s="19"/>
      <c r="O374" s="19"/>
      <c r="P374" s="19"/>
      <c r="Q374" s="19"/>
      <c r="R374" s="20">
        <f>+N374*P374*'1. Standard_Cost'!$B$13</f>
        <v>0</v>
      </c>
      <c r="S374" s="20">
        <f>+N374*O374*P374*'1. Standard_Cost'!$C$13</f>
        <v>0</v>
      </c>
      <c r="T374" s="20">
        <f>+N374*P374*Q374*'1. Standard_Cost'!$D$13</f>
        <v>0</v>
      </c>
      <c r="U374" s="20">
        <f>+N374*O374*'1. Standard_Cost'!$E$13</f>
        <v>0</v>
      </c>
      <c r="V374" s="19"/>
      <c r="W374" s="19"/>
      <c r="X374" s="19"/>
      <c r="Y374" s="20">
        <f>+V374*((X374*'1. Standard_Cost'!$B$17)+(W374*X374*'1. Standard_Cost'!$C$17))</f>
        <v>0</v>
      </c>
      <c r="Z374" s="19"/>
      <c r="AA374" s="19"/>
      <c r="AB374" s="20">
        <f>+Z374*'1. Standard_Cost'!$B$21+AA374*'1. Standard_Cost'!$C$21</f>
        <v>0</v>
      </c>
      <c r="AC374" s="21"/>
      <c r="AD374" s="22"/>
      <c r="AE374" s="20">
        <f>SUM(AD374,AC374,AB374,Y374,U374,T374,S374,R374)*'1. Standard_Cost'!B429</f>
        <v>0</v>
      </c>
      <c r="AF374" s="20">
        <f>SUM(AD374,AE374)</f>
        <v>0</v>
      </c>
      <c r="AG374" s="19"/>
      <c r="AH374" s="19"/>
      <c r="AI374" s="19"/>
      <c r="AJ374" s="23"/>
      <c r="AK374" s="23"/>
      <c r="AL374" s="23"/>
      <c r="AM374" s="20" t="e">
        <f>AG374*'1. Standard_Cost'!B425+'Incremental_Cost Year 1'!#REF!*'1. Standard_Cost'!C425+'Incremental_Cost Year 1'!#REF!*'1. Standard_Cost'!D425+'Incremental_Cost Year 1'!#REF!+'Incremental_Cost Year 1'!#REF!+AK374</f>
        <v>#REF!</v>
      </c>
      <c r="AN374" s="20" t="e">
        <f>AM374*'1. Standard_Cost'!C429</f>
        <v>#REF!</v>
      </c>
      <c r="AO374" s="23"/>
      <c r="AQ374" s="20">
        <f t="shared" ref="AQ374:AQ377" si="698">L374+M374</f>
        <v>0</v>
      </c>
      <c r="AR374" s="20">
        <f t="shared" ref="AR374:AR377" si="699">AF374</f>
        <v>0</v>
      </c>
      <c r="AS374" s="20" t="e">
        <f t="shared" ref="AS374:AS377" si="700">AM374+AN374</f>
        <v>#REF!</v>
      </c>
      <c r="AT374" s="20" t="e">
        <f>SUM(AQ374,AR374,AS374)</f>
        <v>#REF!</v>
      </c>
      <c r="AU374" s="24"/>
      <c r="AV374" s="24"/>
      <c r="AW374" s="24"/>
      <c r="AX374" s="24"/>
      <c r="AY374" s="24"/>
      <c r="AZ374" s="24"/>
      <c r="BA374" s="25" t="e">
        <f t="shared" ref="BA374:BA377" si="701">SUM(AU374:AZ374)-AT374</f>
        <v>#REF!</v>
      </c>
    </row>
    <row r="375" spans="2:53" outlineLevel="2">
      <c r="B375" s="41"/>
      <c r="C375" s="38"/>
      <c r="D375" s="84"/>
      <c r="E375" s="84"/>
      <c r="F375" s="84"/>
      <c r="G375" s="83"/>
      <c r="H375" s="15" t="s">
        <v>50</v>
      </c>
      <c r="I375" s="16"/>
      <c r="J375" s="17"/>
      <c r="K375" s="17"/>
      <c r="L375" s="18" t="str">
        <f>IF(I375&lt;&gt;0,((VLOOKUP(I375,'1. Standard_Cost'!$B$4:$D$9,2)+VLOOKUP(I375,'1. Standard_Cost'!$B$4:$D$9,3))*J375*K375),"0")</f>
        <v>0</v>
      </c>
      <c r="M375" s="18">
        <f t="shared" si="697"/>
        <v>0</v>
      </c>
      <c r="N375" s="19"/>
      <c r="O375" s="19"/>
      <c r="P375" s="19"/>
      <c r="Q375" s="19"/>
      <c r="R375" s="20">
        <f>+N375*P375*'1. Standard_Cost'!$B$13</f>
        <v>0</v>
      </c>
      <c r="S375" s="20">
        <f>+N375*O375*P375*'1. Standard_Cost'!$C$13</f>
        <v>0</v>
      </c>
      <c r="T375" s="20">
        <f>+N375*P375*Q375*'1. Standard_Cost'!$D$13</f>
        <v>0</v>
      </c>
      <c r="U375" s="20">
        <f>+N375*O375*'1. Standard_Cost'!$E$13</f>
        <v>0</v>
      </c>
      <c r="V375" s="19"/>
      <c r="W375" s="19"/>
      <c r="X375" s="19"/>
      <c r="Y375" s="20">
        <f>+V375*((X375*'1. Standard_Cost'!$B$17)+(W375*X375*'1. Standard_Cost'!$C$17))</f>
        <v>0</v>
      </c>
      <c r="Z375" s="19"/>
      <c r="AA375" s="19"/>
      <c r="AB375" s="20">
        <f>+Z375*'1. Standard_Cost'!$B$21+AA375*'1. Standard_Cost'!$C$21</f>
        <v>0</v>
      </c>
      <c r="AC375" s="21"/>
      <c r="AD375" s="22"/>
      <c r="AE375" s="20">
        <f>SUM(AD375,AC375,AB375,Y375,U375,T375,S375,R375)*'1. Standard_Cost'!B429</f>
        <v>0</v>
      </c>
      <c r="AF375" s="20">
        <f t="shared" ref="AF375:AF377" si="702">SUM(AD375,AE375)</f>
        <v>0</v>
      </c>
      <c r="AG375" s="19"/>
      <c r="AH375" s="19"/>
      <c r="AI375" s="19"/>
      <c r="AJ375" s="23"/>
      <c r="AK375" s="23"/>
      <c r="AL375" s="23"/>
      <c r="AM375" s="20" t="e">
        <f>AG375*'1. Standard_Cost'!B425+'Incremental_Cost Year 1'!#REF!*'1. Standard_Cost'!C425+'Incremental_Cost Year 1'!#REF!*'1. Standard_Cost'!D425+'Incremental_Cost Year 1'!#REF!+'Incremental_Cost Year 1'!#REF!+AK375</f>
        <v>#REF!</v>
      </c>
      <c r="AN375" s="20" t="e">
        <f>AM375*'1. Standard_Cost'!C429</f>
        <v>#REF!</v>
      </c>
      <c r="AO375" s="23"/>
      <c r="AQ375" s="20">
        <f t="shared" si="698"/>
        <v>0</v>
      </c>
      <c r="AR375" s="20">
        <f t="shared" si="699"/>
        <v>0</v>
      </c>
      <c r="AS375" s="20" t="e">
        <f t="shared" si="700"/>
        <v>#REF!</v>
      </c>
      <c r="AT375" s="20" t="e">
        <f t="shared" ref="AT375:AT377" si="703">SUM(AQ375,AR375,AS375)</f>
        <v>#REF!</v>
      </c>
      <c r="AU375" s="24"/>
      <c r="AV375" s="24">
        <v>0</v>
      </c>
      <c r="AW375" s="24"/>
      <c r="AX375" s="24"/>
      <c r="AY375" s="24"/>
      <c r="AZ375" s="24"/>
      <c r="BA375" s="25" t="e">
        <f t="shared" si="701"/>
        <v>#REF!</v>
      </c>
    </row>
    <row r="376" spans="2:53" outlineLevel="2">
      <c r="B376" s="41"/>
      <c r="C376" s="41"/>
      <c r="D376" s="84"/>
      <c r="E376" s="84"/>
      <c r="F376" s="84"/>
      <c r="G376" s="83"/>
      <c r="H376" s="15" t="s">
        <v>51</v>
      </c>
      <c r="I376" s="16"/>
      <c r="J376" s="17"/>
      <c r="K376" s="17"/>
      <c r="L376" s="18" t="str">
        <f>IF(I376&lt;&gt;0,((VLOOKUP(I376,'1. Standard_Cost'!$B$4:$D$9,2)+VLOOKUP(I376,'1. Standard_Cost'!$B$4:$D$9,3))*J376*K376),"0")</f>
        <v>0</v>
      </c>
      <c r="M376" s="18">
        <f t="shared" si="697"/>
        <v>0</v>
      </c>
      <c r="N376" s="19"/>
      <c r="O376" s="19"/>
      <c r="P376" s="19"/>
      <c r="Q376" s="19"/>
      <c r="R376" s="20">
        <f>+N376*P376*'1. Standard_Cost'!$B$13</f>
        <v>0</v>
      </c>
      <c r="S376" s="20">
        <f>+N376*O376*P376*'1. Standard_Cost'!$C$13</f>
        <v>0</v>
      </c>
      <c r="T376" s="20">
        <f>+N376*P376*Q376*'1. Standard_Cost'!$D$13</f>
        <v>0</v>
      </c>
      <c r="U376" s="20">
        <f>+N376*O376*'1. Standard_Cost'!$E$13</f>
        <v>0</v>
      </c>
      <c r="V376" s="19"/>
      <c r="W376" s="19"/>
      <c r="X376" s="19"/>
      <c r="Y376" s="20">
        <f>+V376*((X376*'1. Standard_Cost'!$B$17)+(W376*X376*'1. Standard_Cost'!$C$17))</f>
        <v>0</v>
      </c>
      <c r="Z376" s="19"/>
      <c r="AA376" s="19"/>
      <c r="AB376" s="20">
        <f>+Z376*'1. Standard_Cost'!$B$21+AA376*'1. Standard_Cost'!$C$21</f>
        <v>0</v>
      </c>
      <c r="AC376" s="21"/>
      <c r="AD376" s="22"/>
      <c r="AE376" s="20">
        <f>SUM(AD376,AC376,AB376,Y376,U376,T376,S376,R376)*'1. Standard_Cost'!B429</f>
        <v>0</v>
      </c>
      <c r="AF376" s="20">
        <f t="shared" si="702"/>
        <v>0</v>
      </c>
      <c r="AG376" s="19"/>
      <c r="AH376" s="19"/>
      <c r="AI376" s="19"/>
      <c r="AJ376" s="23"/>
      <c r="AK376" s="23"/>
      <c r="AL376" s="23"/>
      <c r="AM376" s="20" t="e">
        <f>AG376*'1. Standard_Cost'!B425+'Incremental_Cost Year 1'!#REF!*'1. Standard_Cost'!C425+'Incremental_Cost Year 1'!#REF!*'1. Standard_Cost'!D425+'Incremental_Cost Year 1'!#REF!+'Incremental_Cost Year 1'!#REF!+AK376</f>
        <v>#REF!</v>
      </c>
      <c r="AN376" s="20" t="e">
        <f>AM376*'1. Standard_Cost'!C429</f>
        <v>#REF!</v>
      </c>
      <c r="AO376" s="23"/>
      <c r="AQ376" s="20">
        <f t="shared" si="698"/>
        <v>0</v>
      </c>
      <c r="AR376" s="20">
        <f t="shared" si="699"/>
        <v>0</v>
      </c>
      <c r="AS376" s="20" t="e">
        <f t="shared" si="700"/>
        <v>#REF!</v>
      </c>
      <c r="AT376" s="20" t="e">
        <f t="shared" si="703"/>
        <v>#REF!</v>
      </c>
      <c r="AU376" s="24"/>
      <c r="AV376" s="24"/>
      <c r="AW376" s="24"/>
      <c r="AX376" s="24"/>
      <c r="AY376" s="24"/>
      <c r="AZ376" s="24"/>
      <c r="BA376" s="25" t="e">
        <f t="shared" si="701"/>
        <v>#REF!</v>
      </c>
    </row>
    <row r="377" spans="2:53" outlineLevel="2">
      <c r="B377" s="41"/>
      <c r="C377" s="41"/>
      <c r="D377" s="84"/>
      <c r="E377" s="84"/>
      <c r="F377" s="84"/>
      <c r="G377" s="83"/>
      <c r="H377" s="26" t="s">
        <v>180</v>
      </c>
      <c r="I377" s="16"/>
      <c r="J377" s="17"/>
      <c r="K377" s="17"/>
      <c r="L377" s="18" t="str">
        <f>IF(I377&lt;&gt;0,((VLOOKUP(I377,'1. Standard_Cost'!$B$4:$D$9,2)+VLOOKUP(I377,'1. Standard_Cost'!$B$4:$D$9,3))*J377*K377),"0")</f>
        <v>0</v>
      </c>
      <c r="M377" s="18">
        <f t="shared" si="697"/>
        <v>0</v>
      </c>
      <c r="N377" s="19"/>
      <c r="O377" s="19"/>
      <c r="P377" s="19"/>
      <c r="Q377" s="19"/>
      <c r="R377" s="20">
        <f>+N377*P377*'1. Standard_Cost'!$B$13</f>
        <v>0</v>
      </c>
      <c r="S377" s="20">
        <f>+N377*O377*P377*'1. Standard_Cost'!$C$13</f>
        <v>0</v>
      </c>
      <c r="T377" s="20">
        <f>+N377*P377*Q377*'1. Standard_Cost'!$D$13</f>
        <v>0</v>
      </c>
      <c r="U377" s="20">
        <f>+N377*O377*'1. Standard_Cost'!$E$13</f>
        <v>0</v>
      </c>
      <c r="V377" s="19"/>
      <c r="W377" s="19"/>
      <c r="X377" s="19"/>
      <c r="Y377" s="20">
        <f>+V377*((X377*'1. Standard_Cost'!$B$17)+(W377*X377*'1. Standard_Cost'!$C$17))</f>
        <v>0</v>
      </c>
      <c r="Z377" s="19"/>
      <c r="AA377" s="19"/>
      <c r="AB377" s="20">
        <f>+Z377*'1. Standard_Cost'!$B$21+AA377*'1. Standard_Cost'!$C$21</f>
        <v>0</v>
      </c>
      <c r="AC377" s="21"/>
      <c r="AD377" s="22"/>
      <c r="AE377" s="20">
        <f>SUM(AD377,AC377,AB377,Y377,U377,T377,S377,R377)*'1. Standard_Cost'!B429</f>
        <v>0</v>
      </c>
      <c r="AF377" s="20">
        <f t="shared" si="702"/>
        <v>0</v>
      </c>
      <c r="AG377" s="19"/>
      <c r="AH377" s="19"/>
      <c r="AI377" s="19"/>
      <c r="AJ377" s="23"/>
      <c r="AK377" s="23"/>
      <c r="AL377" s="23"/>
      <c r="AM377" s="20" t="e">
        <f>AG377*'1. Standard_Cost'!B425+'Incremental_Cost Year 1'!#REF!*'1. Standard_Cost'!C425+'Incremental_Cost Year 1'!#REF!*'1. Standard_Cost'!D425+'Incremental_Cost Year 1'!#REF!+'Incremental_Cost Year 1'!#REF!+AK377</f>
        <v>#REF!</v>
      </c>
      <c r="AN377" s="20" t="e">
        <f>AM377*'1. Standard_Cost'!C429</f>
        <v>#REF!</v>
      </c>
      <c r="AO377" s="23"/>
      <c r="AQ377" s="20">
        <f t="shared" si="698"/>
        <v>0</v>
      </c>
      <c r="AR377" s="20">
        <f t="shared" si="699"/>
        <v>0</v>
      </c>
      <c r="AS377" s="20" t="e">
        <f t="shared" si="700"/>
        <v>#REF!</v>
      </c>
      <c r="AT377" s="20" t="e">
        <f t="shared" si="703"/>
        <v>#REF!</v>
      </c>
      <c r="AU377" s="24"/>
      <c r="AV377" s="24"/>
      <c r="AW377" s="24"/>
      <c r="AX377" s="24"/>
      <c r="AY377" s="24"/>
      <c r="AZ377" s="24"/>
      <c r="BA377" s="25" t="e">
        <f t="shared" si="701"/>
        <v>#REF!</v>
      </c>
    </row>
    <row r="378" spans="2:53" ht="55.2" outlineLevel="1">
      <c r="B378" s="41"/>
      <c r="C378" s="41"/>
      <c r="D378" s="86" t="s">
        <v>48</v>
      </c>
      <c r="E378" s="86" t="s">
        <v>359</v>
      </c>
      <c r="F378" s="88" t="s">
        <v>153</v>
      </c>
      <c r="G378" s="89" t="s">
        <v>154</v>
      </c>
      <c r="H378" s="27" t="s">
        <v>361</v>
      </c>
      <c r="I378" s="28"/>
      <c r="J378" s="28"/>
      <c r="K378" s="28"/>
      <c r="L378" s="29">
        <f>SUM(L374:L377)</f>
        <v>0</v>
      </c>
      <c r="M378" s="29">
        <f>SUM(M374:M377)</f>
        <v>0</v>
      </c>
      <c r="N378" s="28"/>
      <c r="O378" s="28"/>
      <c r="P378" s="28"/>
      <c r="Q378" s="28"/>
      <c r="R378" s="30">
        <f>SUM(R374:R377)</f>
        <v>0</v>
      </c>
      <c r="S378" s="30">
        <f>SUM(S374:S377)</f>
        <v>0</v>
      </c>
      <c r="T378" s="30">
        <f>SUM(T374:T377)</f>
        <v>0</v>
      </c>
      <c r="U378" s="30">
        <f>SUM(U374:U377)</f>
        <v>0</v>
      </c>
      <c r="V378" s="28"/>
      <c r="W378" s="28"/>
      <c r="X378" s="28"/>
      <c r="Y378" s="29">
        <f>SUM(Y374:Y377)</f>
        <v>0</v>
      </c>
      <c r="Z378" s="28"/>
      <c r="AA378" s="28"/>
      <c r="AB378" s="29">
        <f t="shared" ref="AB378:AF378" si="704">SUM(AB374:AB377)</f>
        <v>0</v>
      </c>
      <c r="AC378" s="29">
        <f t="shared" si="704"/>
        <v>0</v>
      </c>
      <c r="AD378" s="29">
        <f t="shared" si="704"/>
        <v>0</v>
      </c>
      <c r="AE378" s="29">
        <f t="shared" si="704"/>
        <v>0</v>
      </c>
      <c r="AF378" s="29">
        <f t="shared" si="704"/>
        <v>0</v>
      </c>
      <c r="AG378" s="28"/>
      <c r="AH378" s="28"/>
      <c r="AI378" s="28"/>
      <c r="AJ378" s="30">
        <f>SUM(AJ374:AJ377)</f>
        <v>0</v>
      </c>
      <c r="AK378" s="30">
        <f>SUM(AK374:AK377)</f>
        <v>0</v>
      </c>
      <c r="AL378" s="30">
        <f>SUM(AL374:AL377)</f>
        <v>0</v>
      </c>
      <c r="AM378" s="29" t="e">
        <f>SUM(AM374:AM377)</f>
        <v>#REF!</v>
      </c>
      <c r="AN378" s="29" t="e">
        <f>SUM(AN374:AN377)</f>
        <v>#REF!</v>
      </c>
      <c r="AO378" s="31"/>
      <c r="AP378" s="32"/>
      <c r="AQ378" s="78">
        <f t="shared" ref="AQ378:BA378" si="705">SUM(AQ374:AQ377)</f>
        <v>0</v>
      </c>
      <c r="AR378" s="78">
        <f t="shared" si="705"/>
        <v>0</v>
      </c>
      <c r="AS378" s="78" t="e">
        <f t="shared" si="705"/>
        <v>#REF!</v>
      </c>
      <c r="AT378" s="78" t="e">
        <f t="shared" si="705"/>
        <v>#REF!</v>
      </c>
      <c r="AU378" s="78">
        <f t="shared" si="705"/>
        <v>0</v>
      </c>
      <c r="AV378" s="78">
        <f t="shared" si="705"/>
        <v>0</v>
      </c>
      <c r="AW378" s="78">
        <f t="shared" si="705"/>
        <v>0</v>
      </c>
      <c r="AX378" s="78">
        <f t="shared" si="705"/>
        <v>0</v>
      </c>
      <c r="AY378" s="78">
        <f t="shared" si="705"/>
        <v>0</v>
      </c>
      <c r="AZ378" s="78">
        <f t="shared" si="705"/>
        <v>0</v>
      </c>
      <c r="BA378" s="78" t="e">
        <f t="shared" si="705"/>
        <v>#REF!</v>
      </c>
    </row>
    <row r="379" spans="2:53" outlineLevel="2">
      <c r="B379" s="41"/>
      <c r="C379" s="41"/>
      <c r="D379" s="85"/>
      <c r="E379" s="85"/>
      <c r="F379" s="87"/>
      <c r="G379" s="82"/>
      <c r="H379" s="15" t="s">
        <v>49</v>
      </c>
      <c r="I379" s="16"/>
      <c r="J379" s="17"/>
      <c r="K379" s="17"/>
      <c r="L379" s="18" t="str">
        <f>IF(I379&lt;&gt;0,((VLOOKUP(I379,'1. Standard_Cost'!$B$4:$D$9,2)+VLOOKUP(I379,'1. Standard_Cost'!$B$4:$D$9,3))*J379*K379),"0")</f>
        <v>0</v>
      </c>
      <c r="M379" s="18">
        <f t="shared" ref="M379:M382" si="706">L379*0.167</f>
        <v>0</v>
      </c>
      <c r="N379" s="19"/>
      <c r="O379" s="19"/>
      <c r="P379" s="19"/>
      <c r="Q379" s="19"/>
      <c r="R379" s="20">
        <f>+N379*P379*'1. Standard_Cost'!$B$13</f>
        <v>0</v>
      </c>
      <c r="S379" s="20">
        <f>+N379*O379*P379*'1. Standard_Cost'!$C$13</f>
        <v>0</v>
      </c>
      <c r="T379" s="20">
        <f>+N379*P379*Q379*'1. Standard_Cost'!$D$13</f>
        <v>0</v>
      </c>
      <c r="U379" s="20">
        <f>+N379*O379*'1. Standard_Cost'!$E$13</f>
        <v>0</v>
      </c>
      <c r="V379" s="19"/>
      <c r="W379" s="19"/>
      <c r="X379" s="19"/>
      <c r="Y379" s="20">
        <f>+V379*((X379*'1. Standard_Cost'!$B$17)+(W379*X379*'1. Standard_Cost'!$C$17))</f>
        <v>0</v>
      </c>
      <c r="Z379" s="19"/>
      <c r="AA379" s="19"/>
      <c r="AB379" s="20">
        <f>+Z379*'1. Standard_Cost'!$B$21+AA379*'1. Standard_Cost'!$C$21</f>
        <v>0</v>
      </c>
      <c r="AC379" s="21"/>
      <c r="AD379" s="22"/>
      <c r="AE379" s="20">
        <f>SUM(AD379,AC379,AB379,Y379,U379,T379,S379,R379)*'1. Standard_Cost'!B434</f>
        <v>0</v>
      </c>
      <c r="AF379" s="20">
        <f>SUM(AD379,AE379)</f>
        <v>0</v>
      </c>
      <c r="AG379" s="19"/>
      <c r="AH379" s="19"/>
      <c r="AI379" s="19"/>
      <c r="AJ379" s="23"/>
      <c r="AK379" s="23"/>
      <c r="AL379" s="23"/>
      <c r="AM379" s="20" t="e">
        <f>AG379*'1. Standard_Cost'!B430+'Incremental_Cost Year 1'!#REF!*'1. Standard_Cost'!C430+'Incremental_Cost Year 1'!#REF!*'1. Standard_Cost'!D430+'Incremental_Cost Year 1'!#REF!+'Incremental_Cost Year 1'!#REF!+AK379</f>
        <v>#REF!</v>
      </c>
      <c r="AN379" s="20" t="e">
        <f>AM379*'1. Standard_Cost'!C434</f>
        <v>#REF!</v>
      </c>
      <c r="AO379" s="23"/>
      <c r="AQ379" s="20">
        <f t="shared" ref="AQ379:AQ382" si="707">L379+M379</f>
        <v>0</v>
      </c>
      <c r="AR379" s="20">
        <f t="shared" ref="AR379:AR382" si="708">AF379</f>
        <v>0</v>
      </c>
      <c r="AS379" s="20" t="e">
        <f t="shared" ref="AS379:AS382" si="709">AM379+AN379</f>
        <v>#REF!</v>
      </c>
      <c r="AT379" s="20" t="e">
        <f>SUM(AQ379,AR379,AS379)</f>
        <v>#REF!</v>
      </c>
      <c r="AU379" s="24"/>
      <c r="AV379" s="24"/>
      <c r="AW379" s="24"/>
      <c r="AX379" s="24"/>
      <c r="AY379" s="24"/>
      <c r="AZ379" s="24"/>
      <c r="BA379" s="25" t="e">
        <f t="shared" ref="BA379:BA382" si="710">SUM(AU379:AZ379)-AT379</f>
        <v>#REF!</v>
      </c>
    </row>
    <row r="380" spans="2:53" outlineLevel="2">
      <c r="B380" s="41"/>
      <c r="C380" s="41"/>
      <c r="D380" s="84"/>
      <c r="E380" s="84"/>
      <c r="F380" s="84"/>
      <c r="G380" s="83"/>
      <c r="H380" s="15" t="s">
        <v>50</v>
      </c>
      <c r="I380" s="16"/>
      <c r="J380" s="17"/>
      <c r="K380" s="17"/>
      <c r="L380" s="18" t="str">
        <f>IF(I380&lt;&gt;0,((VLOOKUP(I380,'1. Standard_Cost'!$B$4:$D$9,2)+VLOOKUP(I380,'1. Standard_Cost'!$B$4:$D$9,3))*J380*K380),"0")</f>
        <v>0</v>
      </c>
      <c r="M380" s="18">
        <f t="shared" si="706"/>
        <v>0</v>
      </c>
      <c r="N380" s="19"/>
      <c r="O380" s="19"/>
      <c r="P380" s="19"/>
      <c r="Q380" s="19"/>
      <c r="R380" s="20">
        <f>+N380*P380*'1. Standard_Cost'!$B$13</f>
        <v>0</v>
      </c>
      <c r="S380" s="20">
        <f>+N380*O380*P380*'1. Standard_Cost'!$C$13</f>
        <v>0</v>
      </c>
      <c r="T380" s="20">
        <f>+N380*P380*Q380*'1. Standard_Cost'!$D$13</f>
        <v>0</v>
      </c>
      <c r="U380" s="20">
        <f>+N380*O380*'1. Standard_Cost'!$E$13</f>
        <v>0</v>
      </c>
      <c r="V380" s="19"/>
      <c r="W380" s="19"/>
      <c r="X380" s="19"/>
      <c r="Y380" s="20">
        <f>+V380*((X380*'1. Standard_Cost'!$B$17)+(W380*X380*'1. Standard_Cost'!$C$17))</f>
        <v>0</v>
      </c>
      <c r="Z380" s="19"/>
      <c r="AA380" s="19"/>
      <c r="AB380" s="20">
        <f>+Z380*'1. Standard_Cost'!$B$21+AA380*'1. Standard_Cost'!$C$21</f>
        <v>0</v>
      </c>
      <c r="AC380" s="21"/>
      <c r="AD380" s="22"/>
      <c r="AE380" s="20">
        <f>SUM(AD380,AC380,AB380,Y380,U380,T380,S380,R380)*'1. Standard_Cost'!B434</f>
        <v>0</v>
      </c>
      <c r="AF380" s="20">
        <f t="shared" ref="AF380:AF382" si="711">SUM(AD380,AE380)</f>
        <v>0</v>
      </c>
      <c r="AG380" s="19"/>
      <c r="AH380" s="19"/>
      <c r="AI380" s="19"/>
      <c r="AJ380" s="23"/>
      <c r="AK380" s="23"/>
      <c r="AL380" s="23"/>
      <c r="AM380" s="20" t="e">
        <f>AG380*'1. Standard_Cost'!B430+'Incremental_Cost Year 1'!#REF!*'1. Standard_Cost'!C430+'Incremental_Cost Year 1'!#REF!*'1. Standard_Cost'!D430+'Incremental_Cost Year 1'!#REF!+'Incremental_Cost Year 1'!#REF!+AK380</f>
        <v>#REF!</v>
      </c>
      <c r="AN380" s="20" t="e">
        <f>AM380*'1. Standard_Cost'!C434</f>
        <v>#REF!</v>
      </c>
      <c r="AO380" s="23"/>
      <c r="AQ380" s="20">
        <f t="shared" si="707"/>
        <v>0</v>
      </c>
      <c r="AR380" s="20">
        <f t="shared" si="708"/>
        <v>0</v>
      </c>
      <c r="AS380" s="20" t="e">
        <f t="shared" si="709"/>
        <v>#REF!</v>
      </c>
      <c r="AT380" s="20" t="e">
        <f t="shared" ref="AT380:AT382" si="712">SUM(AQ380,AR380,AS380)</f>
        <v>#REF!</v>
      </c>
      <c r="AU380" s="24"/>
      <c r="AV380" s="24">
        <v>0</v>
      </c>
      <c r="AW380" s="24"/>
      <c r="AX380" s="24"/>
      <c r="AY380" s="24"/>
      <c r="AZ380" s="24"/>
      <c r="BA380" s="25" t="e">
        <f t="shared" si="710"/>
        <v>#REF!</v>
      </c>
    </row>
    <row r="381" spans="2:53" outlineLevel="2">
      <c r="B381" s="41"/>
      <c r="C381" s="41"/>
      <c r="D381" s="84"/>
      <c r="E381" s="84"/>
      <c r="F381" s="84"/>
      <c r="G381" s="83"/>
      <c r="H381" s="15" t="s">
        <v>51</v>
      </c>
      <c r="I381" s="16"/>
      <c r="J381" s="17"/>
      <c r="K381" s="17"/>
      <c r="L381" s="18" t="str">
        <f>IF(I381&lt;&gt;0,((VLOOKUP(I381,'1. Standard_Cost'!$B$4:$D$9,2)+VLOOKUP(I381,'1. Standard_Cost'!$B$4:$D$9,3))*J381*K381),"0")</f>
        <v>0</v>
      </c>
      <c r="M381" s="18">
        <f t="shared" si="706"/>
        <v>0</v>
      </c>
      <c r="N381" s="19"/>
      <c r="O381" s="19"/>
      <c r="P381" s="19"/>
      <c r="Q381" s="19"/>
      <c r="R381" s="20">
        <f>+N381*P381*'1. Standard_Cost'!$B$13</f>
        <v>0</v>
      </c>
      <c r="S381" s="20">
        <f>+N381*O381*P381*'1. Standard_Cost'!$C$13</f>
        <v>0</v>
      </c>
      <c r="T381" s="20">
        <f>+N381*P381*Q381*'1. Standard_Cost'!$D$13</f>
        <v>0</v>
      </c>
      <c r="U381" s="20">
        <f>+N381*O381*'1. Standard_Cost'!$E$13</f>
        <v>0</v>
      </c>
      <c r="V381" s="19"/>
      <c r="W381" s="19"/>
      <c r="X381" s="19"/>
      <c r="Y381" s="20">
        <f>+V381*((X381*'1. Standard_Cost'!$B$17)+(W381*X381*'1. Standard_Cost'!$C$17))</f>
        <v>0</v>
      </c>
      <c r="Z381" s="19"/>
      <c r="AA381" s="19"/>
      <c r="AB381" s="20">
        <f>+Z381*'1. Standard_Cost'!$B$21+AA381*'1. Standard_Cost'!$C$21</f>
        <v>0</v>
      </c>
      <c r="AC381" s="21"/>
      <c r="AD381" s="22"/>
      <c r="AE381" s="20">
        <f>SUM(AD381,AC381,AB381,Y381,U381,T381,S381,R381)*'1. Standard_Cost'!B434</f>
        <v>0</v>
      </c>
      <c r="AF381" s="20">
        <f t="shared" si="711"/>
        <v>0</v>
      </c>
      <c r="AG381" s="19"/>
      <c r="AH381" s="19"/>
      <c r="AI381" s="19"/>
      <c r="AJ381" s="23"/>
      <c r="AK381" s="23"/>
      <c r="AL381" s="23"/>
      <c r="AM381" s="20" t="e">
        <f>AG381*'1. Standard_Cost'!B430+'Incremental_Cost Year 1'!#REF!*'1. Standard_Cost'!C430+'Incremental_Cost Year 1'!#REF!*'1. Standard_Cost'!D430+'Incremental_Cost Year 1'!#REF!+'Incremental_Cost Year 1'!#REF!+AK381</f>
        <v>#REF!</v>
      </c>
      <c r="AN381" s="20" t="e">
        <f>AM381*'1. Standard_Cost'!C434</f>
        <v>#REF!</v>
      </c>
      <c r="AO381" s="23"/>
      <c r="AQ381" s="20">
        <f t="shared" si="707"/>
        <v>0</v>
      </c>
      <c r="AR381" s="20">
        <f t="shared" si="708"/>
        <v>0</v>
      </c>
      <c r="AS381" s="20" t="e">
        <f t="shared" si="709"/>
        <v>#REF!</v>
      </c>
      <c r="AT381" s="20" t="e">
        <f t="shared" si="712"/>
        <v>#REF!</v>
      </c>
      <c r="AU381" s="24"/>
      <c r="AV381" s="24"/>
      <c r="AW381" s="24"/>
      <c r="AX381" s="24"/>
      <c r="AY381" s="24"/>
      <c r="AZ381" s="24"/>
      <c r="BA381" s="25" t="e">
        <f t="shared" si="710"/>
        <v>#REF!</v>
      </c>
    </row>
    <row r="382" spans="2:53" outlineLevel="2">
      <c r="B382" s="41"/>
      <c r="C382" s="41"/>
      <c r="D382" s="84"/>
      <c r="E382" s="84"/>
      <c r="F382" s="84"/>
      <c r="G382" s="83"/>
      <c r="H382" s="26" t="s">
        <v>180</v>
      </c>
      <c r="I382" s="16"/>
      <c r="J382" s="17"/>
      <c r="K382" s="17"/>
      <c r="L382" s="18" t="str">
        <f>IF(I382&lt;&gt;0,((VLOOKUP(I382,'1. Standard_Cost'!$B$4:$D$9,2)+VLOOKUP(I382,'1. Standard_Cost'!$B$4:$D$9,3))*J382*K382),"0")</f>
        <v>0</v>
      </c>
      <c r="M382" s="18">
        <f t="shared" si="706"/>
        <v>0</v>
      </c>
      <c r="N382" s="19"/>
      <c r="O382" s="19"/>
      <c r="P382" s="19"/>
      <c r="Q382" s="19"/>
      <c r="R382" s="20">
        <f>+N382*P382*'1. Standard_Cost'!$B$13</f>
        <v>0</v>
      </c>
      <c r="S382" s="20">
        <f>+N382*O382*P382*'1. Standard_Cost'!$C$13</f>
        <v>0</v>
      </c>
      <c r="T382" s="20">
        <f>+N382*P382*Q382*'1. Standard_Cost'!$D$13</f>
        <v>0</v>
      </c>
      <c r="U382" s="20">
        <f>+N382*O382*'1. Standard_Cost'!$E$13</f>
        <v>0</v>
      </c>
      <c r="V382" s="19"/>
      <c r="W382" s="19"/>
      <c r="X382" s="19"/>
      <c r="Y382" s="20">
        <f>+V382*((X382*'1. Standard_Cost'!$B$17)+(W382*X382*'1. Standard_Cost'!$C$17))</f>
        <v>0</v>
      </c>
      <c r="Z382" s="19"/>
      <c r="AA382" s="19"/>
      <c r="AB382" s="20">
        <f>+Z382*'1. Standard_Cost'!$B$21+AA382*'1. Standard_Cost'!$C$21</f>
        <v>0</v>
      </c>
      <c r="AC382" s="21"/>
      <c r="AD382" s="22"/>
      <c r="AE382" s="20">
        <f>SUM(AD382,AC382,AB382,Y382,U382,T382,S382,R382)*'1. Standard_Cost'!B434</f>
        <v>0</v>
      </c>
      <c r="AF382" s="20">
        <f t="shared" si="711"/>
        <v>0</v>
      </c>
      <c r="AG382" s="19"/>
      <c r="AH382" s="19"/>
      <c r="AI382" s="19"/>
      <c r="AJ382" s="23"/>
      <c r="AK382" s="23"/>
      <c r="AL382" s="23"/>
      <c r="AM382" s="20" t="e">
        <f>AG382*'1. Standard_Cost'!B430+'Incremental_Cost Year 1'!#REF!*'1. Standard_Cost'!C430+'Incremental_Cost Year 1'!#REF!*'1. Standard_Cost'!D430+'Incremental_Cost Year 1'!#REF!+'Incremental_Cost Year 1'!#REF!+AK382</f>
        <v>#REF!</v>
      </c>
      <c r="AN382" s="20" t="e">
        <f>AM382*'1. Standard_Cost'!C434</f>
        <v>#REF!</v>
      </c>
      <c r="AO382" s="23"/>
      <c r="AQ382" s="20">
        <f t="shared" si="707"/>
        <v>0</v>
      </c>
      <c r="AR382" s="20">
        <f t="shared" si="708"/>
        <v>0</v>
      </c>
      <c r="AS382" s="20" t="e">
        <f t="shared" si="709"/>
        <v>#REF!</v>
      </c>
      <c r="AT382" s="20" t="e">
        <f t="shared" si="712"/>
        <v>#REF!</v>
      </c>
      <c r="AU382" s="24"/>
      <c r="AV382" s="24"/>
      <c r="AW382" s="24"/>
      <c r="AX382" s="24"/>
      <c r="AY382" s="24"/>
      <c r="AZ382" s="24"/>
      <c r="BA382" s="25" t="e">
        <f t="shared" si="710"/>
        <v>#REF!</v>
      </c>
    </row>
    <row r="383" spans="2:53" ht="27.6" outlineLevel="1">
      <c r="B383" s="41"/>
      <c r="C383" s="41"/>
      <c r="D383" s="86" t="s">
        <v>48</v>
      </c>
      <c r="E383" s="86" t="s">
        <v>363</v>
      </c>
      <c r="F383" s="88" t="s">
        <v>153</v>
      </c>
      <c r="G383" s="89" t="s">
        <v>154</v>
      </c>
      <c r="H383" s="27" t="s">
        <v>362</v>
      </c>
      <c r="I383" s="28"/>
      <c r="J383" s="28"/>
      <c r="K383" s="28"/>
      <c r="L383" s="29">
        <f>SUM(L379:L382)</f>
        <v>0</v>
      </c>
      <c r="M383" s="29">
        <f>SUM(M379:M382)</f>
        <v>0</v>
      </c>
      <c r="N383" s="28"/>
      <c r="O383" s="28"/>
      <c r="P383" s="28"/>
      <c r="Q383" s="28"/>
      <c r="R383" s="30">
        <f>SUM(R379:R382)</f>
        <v>0</v>
      </c>
      <c r="S383" s="30">
        <f>SUM(S379:S382)</f>
        <v>0</v>
      </c>
      <c r="T383" s="30">
        <f>SUM(T379:T382)</f>
        <v>0</v>
      </c>
      <c r="U383" s="30">
        <f>SUM(U379:U382)</f>
        <v>0</v>
      </c>
      <c r="V383" s="28"/>
      <c r="W383" s="28"/>
      <c r="X383" s="28"/>
      <c r="Y383" s="29">
        <f>SUM(Y379:Y382)</f>
        <v>0</v>
      </c>
      <c r="Z383" s="28"/>
      <c r="AA383" s="28"/>
      <c r="AB383" s="29">
        <f t="shared" ref="AB383:AF383" si="713">SUM(AB379:AB382)</f>
        <v>0</v>
      </c>
      <c r="AC383" s="29">
        <f t="shared" si="713"/>
        <v>0</v>
      </c>
      <c r="AD383" s="29">
        <f t="shared" si="713"/>
        <v>0</v>
      </c>
      <c r="AE383" s="29">
        <f t="shared" si="713"/>
        <v>0</v>
      </c>
      <c r="AF383" s="29">
        <f t="shared" si="713"/>
        <v>0</v>
      </c>
      <c r="AG383" s="28"/>
      <c r="AH383" s="28"/>
      <c r="AI383" s="28"/>
      <c r="AJ383" s="30">
        <f>SUM(AJ379:AJ382)</f>
        <v>0</v>
      </c>
      <c r="AK383" s="30">
        <f>SUM(AK379:AK382)</f>
        <v>0</v>
      </c>
      <c r="AL383" s="30">
        <f>SUM(AL379:AL382)</f>
        <v>0</v>
      </c>
      <c r="AM383" s="29" t="e">
        <f>SUM(AM379:AM382)</f>
        <v>#REF!</v>
      </c>
      <c r="AN383" s="29" t="e">
        <f>SUM(AN379:AN382)</f>
        <v>#REF!</v>
      </c>
      <c r="AO383" s="31"/>
      <c r="AP383" s="32"/>
      <c r="AQ383" s="78">
        <f t="shared" ref="AQ383:BA383" si="714">SUM(AQ379:AQ382)</f>
        <v>0</v>
      </c>
      <c r="AR383" s="78">
        <f t="shared" si="714"/>
        <v>0</v>
      </c>
      <c r="AS383" s="78" t="e">
        <f t="shared" si="714"/>
        <v>#REF!</v>
      </c>
      <c r="AT383" s="78" t="e">
        <f t="shared" si="714"/>
        <v>#REF!</v>
      </c>
      <c r="AU383" s="78">
        <f t="shared" si="714"/>
        <v>0</v>
      </c>
      <c r="AV383" s="78">
        <f t="shared" si="714"/>
        <v>0</v>
      </c>
      <c r="AW383" s="78">
        <f t="shared" si="714"/>
        <v>0</v>
      </c>
      <c r="AX383" s="78">
        <f t="shared" si="714"/>
        <v>0</v>
      </c>
      <c r="AY383" s="78">
        <f t="shared" si="714"/>
        <v>0</v>
      </c>
      <c r="AZ383" s="78">
        <f t="shared" si="714"/>
        <v>0</v>
      </c>
      <c r="BA383" s="78" t="e">
        <f t="shared" si="714"/>
        <v>#REF!</v>
      </c>
    </row>
    <row r="384" spans="2:53" outlineLevel="2">
      <c r="B384" s="41"/>
      <c r="C384" s="41"/>
      <c r="D384" s="85"/>
      <c r="E384" s="85"/>
      <c r="F384" s="87"/>
      <c r="G384" s="82"/>
      <c r="H384" s="15" t="s">
        <v>49</v>
      </c>
      <c r="I384" s="16"/>
      <c r="J384" s="17"/>
      <c r="K384" s="17"/>
      <c r="L384" s="18" t="str">
        <f>IF(I384&lt;&gt;0,((VLOOKUP(I384,'1. Standard_Cost'!$B$4:$D$9,2)+VLOOKUP(I384,'1. Standard_Cost'!$B$4:$D$9,3))*J384*K384),"0")</f>
        <v>0</v>
      </c>
      <c r="M384" s="18">
        <f t="shared" ref="M384:M387" si="715">L384*0.167</f>
        <v>0</v>
      </c>
      <c r="N384" s="19"/>
      <c r="O384" s="19"/>
      <c r="P384" s="19"/>
      <c r="Q384" s="19"/>
      <c r="R384" s="20">
        <f>+N384*P384*'1. Standard_Cost'!$B$13</f>
        <v>0</v>
      </c>
      <c r="S384" s="20">
        <f>+N384*O384*P384*'1. Standard_Cost'!$C$13</f>
        <v>0</v>
      </c>
      <c r="T384" s="20">
        <f>+N384*P384*Q384*'1. Standard_Cost'!$D$13</f>
        <v>0</v>
      </c>
      <c r="U384" s="20">
        <f>+N384*O384*'1. Standard_Cost'!$E$13</f>
        <v>0</v>
      </c>
      <c r="V384" s="19"/>
      <c r="W384" s="19"/>
      <c r="X384" s="19"/>
      <c r="Y384" s="20">
        <f>+V384*((X384*'1. Standard_Cost'!$B$17)+(W384*X384*'1. Standard_Cost'!$C$17))</f>
        <v>0</v>
      </c>
      <c r="Z384" s="19"/>
      <c r="AA384" s="19"/>
      <c r="AB384" s="20">
        <f>+Z384*'1. Standard_Cost'!$B$21+AA384*'1. Standard_Cost'!$C$21</f>
        <v>0</v>
      </c>
      <c r="AC384" s="21"/>
      <c r="AD384" s="22"/>
      <c r="AE384" s="20">
        <f>SUM(AD384,AC384,AB384,Y384,U384,T384,S384,R384)*'1. Standard_Cost'!B439</f>
        <v>0</v>
      </c>
      <c r="AF384" s="20">
        <f>SUM(AD384,AE384)</f>
        <v>0</v>
      </c>
      <c r="AG384" s="19"/>
      <c r="AH384" s="19"/>
      <c r="AI384" s="19"/>
      <c r="AJ384" s="23"/>
      <c r="AK384" s="23"/>
      <c r="AL384" s="23"/>
      <c r="AM384" s="20" t="e">
        <f>AG384*'1. Standard_Cost'!B435+'Incremental_Cost Year 1'!#REF!*'1. Standard_Cost'!C435+'Incremental_Cost Year 1'!#REF!*'1. Standard_Cost'!D435+'Incremental_Cost Year 1'!#REF!+'Incremental_Cost Year 1'!#REF!+AK384</f>
        <v>#REF!</v>
      </c>
      <c r="AN384" s="20" t="e">
        <f>AM384*'1. Standard_Cost'!C439</f>
        <v>#REF!</v>
      </c>
      <c r="AO384" s="23"/>
      <c r="AQ384" s="20">
        <f t="shared" ref="AQ384:AQ387" si="716">L384+M384</f>
        <v>0</v>
      </c>
      <c r="AR384" s="20">
        <f t="shared" ref="AR384:AR387" si="717">AF384</f>
        <v>0</v>
      </c>
      <c r="AS384" s="20" t="e">
        <f t="shared" ref="AS384:AS387" si="718">AM384+AN384</f>
        <v>#REF!</v>
      </c>
      <c r="AT384" s="20" t="e">
        <f>SUM(AQ384,AR384,AS384)</f>
        <v>#REF!</v>
      </c>
      <c r="AU384" s="24"/>
      <c r="AV384" s="24"/>
      <c r="AW384" s="24"/>
      <c r="AX384" s="24"/>
      <c r="AY384" s="24"/>
      <c r="AZ384" s="24"/>
      <c r="BA384" s="25" t="e">
        <f t="shared" ref="BA384:BA387" si="719">SUM(AU384:AZ384)-AT384</f>
        <v>#REF!</v>
      </c>
    </row>
    <row r="385" spans="2:53" outlineLevel="2">
      <c r="B385" s="41"/>
      <c r="C385" s="41"/>
      <c r="D385" s="84"/>
      <c r="E385" s="84"/>
      <c r="F385" s="84"/>
      <c r="G385" s="83"/>
      <c r="H385" s="15" t="s">
        <v>50</v>
      </c>
      <c r="I385" s="16"/>
      <c r="J385" s="17"/>
      <c r="K385" s="17"/>
      <c r="L385" s="18" t="str">
        <f>IF(I385&lt;&gt;0,((VLOOKUP(I385,'1. Standard_Cost'!$B$4:$D$9,2)+VLOOKUP(I385,'1. Standard_Cost'!$B$4:$D$9,3))*J385*K385),"0")</f>
        <v>0</v>
      </c>
      <c r="M385" s="18">
        <f t="shared" si="715"/>
        <v>0</v>
      </c>
      <c r="N385" s="19"/>
      <c r="O385" s="19"/>
      <c r="P385" s="19"/>
      <c r="Q385" s="19"/>
      <c r="R385" s="20">
        <f>+N385*P385*'1. Standard_Cost'!$B$13</f>
        <v>0</v>
      </c>
      <c r="S385" s="20">
        <f>+N385*O385*P385*'1. Standard_Cost'!$C$13</f>
        <v>0</v>
      </c>
      <c r="T385" s="20">
        <f>+N385*P385*Q385*'1. Standard_Cost'!$D$13</f>
        <v>0</v>
      </c>
      <c r="U385" s="20">
        <f>+N385*O385*'1. Standard_Cost'!$E$13</f>
        <v>0</v>
      </c>
      <c r="V385" s="19"/>
      <c r="W385" s="19"/>
      <c r="X385" s="19"/>
      <c r="Y385" s="20">
        <f>+V385*((X385*'1. Standard_Cost'!$B$17)+(W385*X385*'1. Standard_Cost'!$C$17))</f>
        <v>0</v>
      </c>
      <c r="Z385" s="19"/>
      <c r="AA385" s="19"/>
      <c r="AB385" s="20">
        <f>+Z385*'1. Standard_Cost'!$B$21+AA385*'1. Standard_Cost'!$C$21</f>
        <v>0</v>
      </c>
      <c r="AC385" s="21"/>
      <c r="AD385" s="22"/>
      <c r="AE385" s="20">
        <f>SUM(AD385,AC385,AB385,Y385,U385,T385,S385,R385)*'1. Standard_Cost'!B439</f>
        <v>0</v>
      </c>
      <c r="AF385" s="20">
        <f t="shared" ref="AF385:AF387" si="720">SUM(AD385,AE385)</f>
        <v>0</v>
      </c>
      <c r="AG385" s="19"/>
      <c r="AH385" s="19"/>
      <c r="AI385" s="19"/>
      <c r="AJ385" s="23"/>
      <c r="AK385" s="23"/>
      <c r="AL385" s="23"/>
      <c r="AM385" s="20" t="e">
        <f>AG385*'1. Standard_Cost'!B435+'Incremental_Cost Year 1'!#REF!*'1. Standard_Cost'!C435+'Incremental_Cost Year 1'!#REF!*'1. Standard_Cost'!D435+'Incremental_Cost Year 1'!#REF!+'Incremental_Cost Year 1'!#REF!+AK385</f>
        <v>#REF!</v>
      </c>
      <c r="AN385" s="20" t="e">
        <f>AM385*'1. Standard_Cost'!C439</f>
        <v>#REF!</v>
      </c>
      <c r="AO385" s="23"/>
      <c r="AQ385" s="20">
        <f t="shared" si="716"/>
        <v>0</v>
      </c>
      <c r="AR385" s="20">
        <f t="shared" si="717"/>
        <v>0</v>
      </c>
      <c r="AS385" s="20" t="e">
        <f t="shared" si="718"/>
        <v>#REF!</v>
      </c>
      <c r="AT385" s="20" t="e">
        <f t="shared" ref="AT385:AT387" si="721">SUM(AQ385,AR385,AS385)</f>
        <v>#REF!</v>
      </c>
      <c r="AU385" s="24"/>
      <c r="AV385" s="24">
        <v>0</v>
      </c>
      <c r="AW385" s="24"/>
      <c r="AX385" s="24"/>
      <c r="AY385" s="24"/>
      <c r="AZ385" s="24"/>
      <c r="BA385" s="25" t="e">
        <f t="shared" si="719"/>
        <v>#REF!</v>
      </c>
    </row>
    <row r="386" spans="2:53" outlineLevel="2">
      <c r="B386" s="41"/>
      <c r="C386" s="41"/>
      <c r="D386" s="84"/>
      <c r="E386" s="84"/>
      <c r="F386" s="84"/>
      <c r="G386" s="83"/>
      <c r="H386" s="15" t="s">
        <v>51</v>
      </c>
      <c r="I386" s="16"/>
      <c r="J386" s="17"/>
      <c r="K386" s="17"/>
      <c r="L386" s="18" t="str">
        <f>IF(I386&lt;&gt;0,((VLOOKUP(I386,'1. Standard_Cost'!$B$4:$D$9,2)+VLOOKUP(I386,'1. Standard_Cost'!$B$4:$D$9,3))*J386*K386),"0")</f>
        <v>0</v>
      </c>
      <c r="M386" s="18">
        <f t="shared" si="715"/>
        <v>0</v>
      </c>
      <c r="N386" s="19"/>
      <c r="O386" s="19"/>
      <c r="P386" s="19"/>
      <c r="Q386" s="19"/>
      <c r="R386" s="20">
        <f>+N386*P386*'1. Standard_Cost'!$B$13</f>
        <v>0</v>
      </c>
      <c r="S386" s="20">
        <f>+N386*O386*P386*'1. Standard_Cost'!$C$13</f>
        <v>0</v>
      </c>
      <c r="T386" s="20">
        <f>+N386*P386*Q386*'1. Standard_Cost'!$D$13</f>
        <v>0</v>
      </c>
      <c r="U386" s="20">
        <f>+N386*O386*'1. Standard_Cost'!$E$13</f>
        <v>0</v>
      </c>
      <c r="V386" s="19"/>
      <c r="W386" s="19"/>
      <c r="X386" s="19"/>
      <c r="Y386" s="20">
        <f>+V386*((X386*'1. Standard_Cost'!$B$17)+(W386*X386*'1. Standard_Cost'!$C$17))</f>
        <v>0</v>
      </c>
      <c r="Z386" s="19"/>
      <c r="AA386" s="19"/>
      <c r="AB386" s="20">
        <f>+Z386*'1. Standard_Cost'!$B$21+AA386*'1. Standard_Cost'!$C$21</f>
        <v>0</v>
      </c>
      <c r="AC386" s="21"/>
      <c r="AD386" s="22"/>
      <c r="AE386" s="20">
        <f>SUM(AD386,AC386,AB386,Y386,U386,T386,S386,R386)*'1. Standard_Cost'!B439</f>
        <v>0</v>
      </c>
      <c r="AF386" s="20">
        <f t="shared" si="720"/>
        <v>0</v>
      </c>
      <c r="AG386" s="19"/>
      <c r="AH386" s="19"/>
      <c r="AI386" s="19"/>
      <c r="AJ386" s="23"/>
      <c r="AK386" s="23"/>
      <c r="AL386" s="23"/>
      <c r="AM386" s="20" t="e">
        <f>AG386*'1. Standard_Cost'!B435+'Incremental_Cost Year 1'!#REF!*'1. Standard_Cost'!C435+'Incremental_Cost Year 1'!#REF!*'1. Standard_Cost'!D435+'Incremental_Cost Year 1'!#REF!+'Incremental_Cost Year 1'!#REF!+AK386</f>
        <v>#REF!</v>
      </c>
      <c r="AN386" s="20" t="e">
        <f>AM386*'1. Standard_Cost'!C439</f>
        <v>#REF!</v>
      </c>
      <c r="AO386" s="23"/>
      <c r="AQ386" s="20">
        <f t="shared" si="716"/>
        <v>0</v>
      </c>
      <c r="AR386" s="20">
        <f t="shared" si="717"/>
        <v>0</v>
      </c>
      <c r="AS386" s="20" t="e">
        <f t="shared" si="718"/>
        <v>#REF!</v>
      </c>
      <c r="AT386" s="20" t="e">
        <f t="shared" si="721"/>
        <v>#REF!</v>
      </c>
      <c r="AU386" s="24"/>
      <c r="AV386" s="24"/>
      <c r="AW386" s="24"/>
      <c r="AX386" s="24"/>
      <c r="AY386" s="24"/>
      <c r="AZ386" s="24"/>
      <c r="BA386" s="25" t="e">
        <f t="shared" si="719"/>
        <v>#REF!</v>
      </c>
    </row>
    <row r="387" spans="2:53" outlineLevel="2">
      <c r="B387" s="41"/>
      <c r="C387" s="41"/>
      <c r="D387" s="84"/>
      <c r="E387" s="84"/>
      <c r="F387" s="84"/>
      <c r="G387" s="83"/>
      <c r="H387" s="26" t="s">
        <v>180</v>
      </c>
      <c r="I387" s="16"/>
      <c r="J387" s="17"/>
      <c r="K387" s="17"/>
      <c r="L387" s="18" t="str">
        <f>IF(I387&lt;&gt;0,((VLOOKUP(I387,'1. Standard_Cost'!$B$4:$D$9,2)+VLOOKUP(I387,'1. Standard_Cost'!$B$4:$D$9,3))*J387*K387),"0")</f>
        <v>0</v>
      </c>
      <c r="M387" s="18">
        <f t="shared" si="715"/>
        <v>0</v>
      </c>
      <c r="N387" s="19"/>
      <c r="O387" s="19"/>
      <c r="P387" s="19"/>
      <c r="Q387" s="19"/>
      <c r="R387" s="20">
        <f>+N387*P387*'1. Standard_Cost'!$B$13</f>
        <v>0</v>
      </c>
      <c r="S387" s="20">
        <f>+N387*O387*P387*'1. Standard_Cost'!$C$13</f>
        <v>0</v>
      </c>
      <c r="T387" s="20">
        <f>+N387*P387*Q387*'1. Standard_Cost'!$D$13</f>
        <v>0</v>
      </c>
      <c r="U387" s="20">
        <f>+N387*O387*'1. Standard_Cost'!$E$13</f>
        <v>0</v>
      </c>
      <c r="V387" s="19"/>
      <c r="W387" s="19"/>
      <c r="X387" s="19"/>
      <c r="Y387" s="20">
        <f>+V387*((X387*'1. Standard_Cost'!$B$17)+(W387*X387*'1. Standard_Cost'!$C$17))</f>
        <v>0</v>
      </c>
      <c r="Z387" s="19"/>
      <c r="AA387" s="19"/>
      <c r="AB387" s="20">
        <f>+Z387*'1. Standard_Cost'!$B$21+AA387*'1. Standard_Cost'!$C$21</f>
        <v>0</v>
      </c>
      <c r="AC387" s="21"/>
      <c r="AD387" s="22"/>
      <c r="AE387" s="20">
        <f>SUM(AD387,AC387,AB387,Y387,U387,T387,S387,R387)*'1. Standard_Cost'!B439</f>
        <v>0</v>
      </c>
      <c r="AF387" s="20">
        <f t="shared" si="720"/>
        <v>0</v>
      </c>
      <c r="AG387" s="19"/>
      <c r="AH387" s="19"/>
      <c r="AI387" s="19"/>
      <c r="AJ387" s="23"/>
      <c r="AK387" s="23"/>
      <c r="AL387" s="23"/>
      <c r="AM387" s="20" t="e">
        <f>AG387*'1. Standard_Cost'!B435+'Incremental_Cost Year 1'!#REF!*'1. Standard_Cost'!C435+'Incremental_Cost Year 1'!#REF!*'1. Standard_Cost'!D435+'Incremental_Cost Year 1'!#REF!+'Incremental_Cost Year 1'!#REF!+AK387</f>
        <v>#REF!</v>
      </c>
      <c r="AN387" s="20" t="e">
        <f>AM387*'1. Standard_Cost'!C439</f>
        <v>#REF!</v>
      </c>
      <c r="AO387" s="23"/>
      <c r="AQ387" s="20">
        <f t="shared" si="716"/>
        <v>0</v>
      </c>
      <c r="AR387" s="20">
        <f t="shared" si="717"/>
        <v>0</v>
      </c>
      <c r="AS387" s="20" t="e">
        <f t="shared" si="718"/>
        <v>#REF!</v>
      </c>
      <c r="AT387" s="20" t="e">
        <f t="shared" si="721"/>
        <v>#REF!</v>
      </c>
      <c r="AU387" s="24"/>
      <c r="AV387" s="24"/>
      <c r="AW387" s="24"/>
      <c r="AX387" s="24"/>
      <c r="AY387" s="24"/>
      <c r="AZ387" s="24"/>
      <c r="BA387" s="25" t="e">
        <f t="shared" si="719"/>
        <v>#REF!</v>
      </c>
    </row>
    <row r="388" spans="2:53" ht="27.6" outlineLevel="1">
      <c r="B388" s="41"/>
      <c r="C388" s="41"/>
      <c r="D388" s="86" t="s">
        <v>48</v>
      </c>
      <c r="E388" s="86" t="s">
        <v>364</v>
      </c>
      <c r="F388" s="88" t="s">
        <v>153</v>
      </c>
      <c r="G388" s="89" t="s">
        <v>154</v>
      </c>
      <c r="H388" s="27" t="s">
        <v>365</v>
      </c>
      <c r="I388" s="28"/>
      <c r="J388" s="28"/>
      <c r="K388" s="28"/>
      <c r="L388" s="29">
        <f>SUM(L384:L387)</f>
        <v>0</v>
      </c>
      <c r="M388" s="29">
        <f>SUM(M384:M387)</f>
        <v>0</v>
      </c>
      <c r="N388" s="28"/>
      <c r="O388" s="28"/>
      <c r="P388" s="28"/>
      <c r="Q388" s="28"/>
      <c r="R388" s="30">
        <f>SUM(R384:R387)</f>
        <v>0</v>
      </c>
      <c r="S388" s="30">
        <f>SUM(S384:S387)</f>
        <v>0</v>
      </c>
      <c r="T388" s="30">
        <f>SUM(T384:T387)</f>
        <v>0</v>
      </c>
      <c r="U388" s="30">
        <f>SUM(U384:U387)</f>
        <v>0</v>
      </c>
      <c r="V388" s="28"/>
      <c r="W388" s="28"/>
      <c r="X388" s="28"/>
      <c r="Y388" s="29">
        <f>SUM(Y384:Y387)</f>
        <v>0</v>
      </c>
      <c r="Z388" s="28"/>
      <c r="AA388" s="28"/>
      <c r="AB388" s="29">
        <f t="shared" ref="AB388:AF388" si="722">SUM(AB384:AB387)</f>
        <v>0</v>
      </c>
      <c r="AC388" s="29">
        <f t="shared" si="722"/>
        <v>0</v>
      </c>
      <c r="AD388" s="29">
        <f t="shared" si="722"/>
        <v>0</v>
      </c>
      <c r="AE388" s="29">
        <f t="shared" si="722"/>
        <v>0</v>
      </c>
      <c r="AF388" s="29">
        <f t="shared" si="722"/>
        <v>0</v>
      </c>
      <c r="AG388" s="28"/>
      <c r="AH388" s="28"/>
      <c r="AI388" s="28"/>
      <c r="AJ388" s="30">
        <f>SUM(AJ384:AJ387)</f>
        <v>0</v>
      </c>
      <c r="AK388" s="30">
        <f>SUM(AK384:AK387)</f>
        <v>0</v>
      </c>
      <c r="AL388" s="30">
        <f>SUM(AL384:AL387)</f>
        <v>0</v>
      </c>
      <c r="AM388" s="29" t="e">
        <f>SUM(AM384:AM387)</f>
        <v>#REF!</v>
      </c>
      <c r="AN388" s="29" t="e">
        <f>SUM(AN384:AN387)</f>
        <v>#REF!</v>
      </c>
      <c r="AO388" s="31"/>
      <c r="AP388" s="32"/>
      <c r="AQ388" s="78">
        <f t="shared" ref="AQ388:BA388" si="723">SUM(AQ384:AQ387)</f>
        <v>0</v>
      </c>
      <c r="AR388" s="78">
        <f t="shared" si="723"/>
        <v>0</v>
      </c>
      <c r="AS388" s="78" t="e">
        <f t="shared" si="723"/>
        <v>#REF!</v>
      </c>
      <c r="AT388" s="78" t="e">
        <f t="shared" si="723"/>
        <v>#REF!</v>
      </c>
      <c r="AU388" s="78">
        <f t="shared" si="723"/>
        <v>0</v>
      </c>
      <c r="AV388" s="78">
        <f t="shared" si="723"/>
        <v>0</v>
      </c>
      <c r="AW388" s="78">
        <f t="shared" si="723"/>
        <v>0</v>
      </c>
      <c r="AX388" s="78">
        <f t="shared" si="723"/>
        <v>0</v>
      </c>
      <c r="AY388" s="78">
        <f t="shared" si="723"/>
        <v>0</v>
      </c>
      <c r="AZ388" s="78">
        <f t="shared" si="723"/>
        <v>0</v>
      </c>
      <c r="BA388" s="78" t="e">
        <f t="shared" si="723"/>
        <v>#REF!</v>
      </c>
    </row>
    <row r="389" spans="2:53" s="39" customFormat="1" ht="12.75" customHeight="1">
      <c r="B389" s="49"/>
      <c r="C389" s="224" t="s">
        <v>366</v>
      </c>
      <c r="D389" s="224"/>
      <c r="E389" s="225"/>
      <c r="F389" s="69"/>
      <c r="G389" s="69"/>
      <c r="H389" s="57" t="s">
        <v>367</v>
      </c>
      <c r="I389" s="58"/>
      <c r="J389" s="58"/>
      <c r="K389" s="58"/>
      <c r="L389" s="59">
        <f>SUM(L394,L399,L404,L409)</f>
        <v>0</v>
      </c>
      <c r="M389" s="59">
        <f>SUM(M394,M399,M404,M409)</f>
        <v>0</v>
      </c>
      <c r="N389" s="58"/>
      <c r="O389" s="58"/>
      <c r="P389" s="58"/>
      <c r="Q389" s="58"/>
      <c r="R389" s="59">
        <f>SUM(R394,R399,R404,R409)</f>
        <v>0</v>
      </c>
      <c r="S389" s="59">
        <f t="shared" ref="S389:U389" si="724">SUM(S394,S399,S404,S409)</f>
        <v>0</v>
      </c>
      <c r="T389" s="59">
        <f t="shared" si="724"/>
        <v>0</v>
      </c>
      <c r="U389" s="59">
        <f t="shared" si="724"/>
        <v>0</v>
      </c>
      <c r="V389" s="58"/>
      <c r="W389" s="58"/>
      <c r="X389" s="58"/>
      <c r="Y389" s="59">
        <f>SUM(Y394,Y399,Y404,Y409)</f>
        <v>0</v>
      </c>
      <c r="Z389" s="58"/>
      <c r="AA389" s="58"/>
      <c r="AB389" s="59">
        <f t="shared" ref="AB389:AF389" si="725">SUM(AB394,AB399,AB404,AB409)</f>
        <v>0</v>
      </c>
      <c r="AC389" s="59">
        <f t="shared" si="725"/>
        <v>0</v>
      </c>
      <c r="AD389" s="59">
        <f t="shared" si="725"/>
        <v>0</v>
      </c>
      <c r="AE389" s="59">
        <f t="shared" si="725"/>
        <v>0</v>
      </c>
      <c r="AF389" s="59">
        <f t="shared" si="725"/>
        <v>0</v>
      </c>
      <c r="AG389" s="58"/>
      <c r="AH389" s="58"/>
      <c r="AI389" s="58"/>
      <c r="AJ389" s="59">
        <f t="shared" ref="AJ389:AN389" si="726">SUM(AJ394,AJ399,AJ404,AJ409)</f>
        <v>0</v>
      </c>
      <c r="AK389" s="59">
        <f t="shared" si="726"/>
        <v>0</v>
      </c>
      <c r="AL389" s="59">
        <f t="shared" si="726"/>
        <v>0</v>
      </c>
      <c r="AM389" s="59" t="e">
        <f t="shared" si="726"/>
        <v>#REF!</v>
      </c>
      <c r="AN389" s="59" t="e">
        <f t="shared" si="726"/>
        <v>#REF!</v>
      </c>
      <c r="AO389" s="60"/>
      <c r="AP389" s="40"/>
      <c r="AQ389" s="59">
        <f t="shared" ref="AQ389:BA389" si="727">SUM(AQ394,AQ399,AQ404,AQ409)</f>
        <v>0</v>
      </c>
      <c r="AR389" s="59">
        <f t="shared" si="727"/>
        <v>0</v>
      </c>
      <c r="AS389" s="59" t="e">
        <f t="shared" si="727"/>
        <v>#REF!</v>
      </c>
      <c r="AT389" s="59" t="e">
        <f t="shared" si="727"/>
        <v>#REF!</v>
      </c>
      <c r="AU389" s="59">
        <f t="shared" si="727"/>
        <v>0</v>
      </c>
      <c r="AV389" s="59">
        <f t="shared" si="727"/>
        <v>0</v>
      </c>
      <c r="AW389" s="59">
        <f t="shared" si="727"/>
        <v>0</v>
      </c>
      <c r="AX389" s="59">
        <f t="shared" si="727"/>
        <v>0</v>
      </c>
      <c r="AY389" s="59">
        <f t="shared" si="727"/>
        <v>0</v>
      </c>
      <c r="AZ389" s="59">
        <f t="shared" si="727"/>
        <v>0</v>
      </c>
      <c r="BA389" s="59" t="e">
        <f t="shared" si="727"/>
        <v>#REF!</v>
      </c>
    </row>
    <row r="390" spans="2:53" outlineLevel="2">
      <c r="B390" s="41"/>
      <c r="C390" s="38"/>
      <c r="D390" s="85"/>
      <c r="E390" s="85"/>
      <c r="F390" s="87"/>
      <c r="G390" s="82"/>
      <c r="H390" s="15" t="s">
        <v>49</v>
      </c>
      <c r="I390" s="16"/>
      <c r="J390" s="17"/>
      <c r="K390" s="17"/>
      <c r="L390" s="18" t="str">
        <f>IF(I390&lt;&gt;0,((VLOOKUP(I390,'1. Standard_Cost'!$B$4:$D$9,2)+VLOOKUP(I390,'1. Standard_Cost'!$B$4:$D$9,3))*J390*K390),"0")</f>
        <v>0</v>
      </c>
      <c r="M390" s="18">
        <f t="shared" ref="M390:M393" si="728">L390*0.167</f>
        <v>0</v>
      </c>
      <c r="N390" s="19"/>
      <c r="O390" s="19"/>
      <c r="P390" s="19"/>
      <c r="Q390" s="19"/>
      <c r="R390" s="20">
        <f>+N390*P390*'1. Standard_Cost'!$B$13</f>
        <v>0</v>
      </c>
      <c r="S390" s="20">
        <f>+N390*O390*P390*'1. Standard_Cost'!$C$13</f>
        <v>0</v>
      </c>
      <c r="T390" s="20">
        <f>+N390*P390*Q390*'1. Standard_Cost'!$D$13</f>
        <v>0</v>
      </c>
      <c r="U390" s="20">
        <f>+N390*O390*'1. Standard_Cost'!$E$13</f>
        <v>0</v>
      </c>
      <c r="V390" s="19"/>
      <c r="W390" s="19"/>
      <c r="X390" s="19"/>
      <c r="Y390" s="20">
        <f>+V390*((X390*'1. Standard_Cost'!$B$17)+(W390*X390*'1. Standard_Cost'!$C$17))</f>
        <v>0</v>
      </c>
      <c r="Z390" s="19"/>
      <c r="AA390" s="19"/>
      <c r="AB390" s="20">
        <f>+Z390*'1. Standard_Cost'!$B$21+AA390*'1. Standard_Cost'!$C$21</f>
        <v>0</v>
      </c>
      <c r="AC390" s="21"/>
      <c r="AD390" s="22"/>
      <c r="AE390" s="20">
        <f>SUM(AD390,AC390,AB390,Y390,U390,T390,S390,R390)*'1. Standard_Cost'!B450</f>
        <v>0</v>
      </c>
      <c r="AF390" s="20">
        <f>SUM(AD390,AE390)</f>
        <v>0</v>
      </c>
      <c r="AG390" s="19"/>
      <c r="AH390" s="19"/>
      <c r="AI390" s="19"/>
      <c r="AJ390" s="23"/>
      <c r="AK390" s="23"/>
      <c r="AL390" s="23"/>
      <c r="AM390" s="20" t="e">
        <f>AG390*'1. Standard_Cost'!B446+'Incremental_Cost Year 1'!#REF!*'1. Standard_Cost'!C446+'Incremental_Cost Year 1'!#REF!*'1. Standard_Cost'!D446+'Incremental_Cost Year 1'!#REF!+'Incremental_Cost Year 1'!#REF!+AK390</f>
        <v>#REF!</v>
      </c>
      <c r="AN390" s="20" t="e">
        <f>AM390*'1. Standard_Cost'!C450</f>
        <v>#REF!</v>
      </c>
      <c r="AO390" s="23"/>
      <c r="AQ390" s="20">
        <f t="shared" ref="AQ390:AQ393" si="729">L390+M390</f>
        <v>0</v>
      </c>
      <c r="AR390" s="20">
        <f t="shared" ref="AR390:AR393" si="730">AF390</f>
        <v>0</v>
      </c>
      <c r="AS390" s="20" t="e">
        <f t="shared" ref="AS390:AS393" si="731">AM390+AN390</f>
        <v>#REF!</v>
      </c>
      <c r="AT390" s="20" t="e">
        <f>SUM(AQ390,AR390,AS390)</f>
        <v>#REF!</v>
      </c>
      <c r="AU390" s="24"/>
      <c r="AV390" s="24"/>
      <c r="AW390" s="24"/>
      <c r="AX390" s="24"/>
      <c r="AY390" s="24"/>
      <c r="AZ390" s="24"/>
      <c r="BA390" s="25" t="e">
        <f t="shared" ref="BA390:BA393" si="732">SUM(AU390:AZ390)-AT390</f>
        <v>#REF!</v>
      </c>
    </row>
    <row r="391" spans="2:53" outlineLevel="2">
      <c r="B391" s="41"/>
      <c r="C391" s="38"/>
      <c r="D391" s="84"/>
      <c r="E391" s="84"/>
      <c r="F391" s="84"/>
      <c r="G391" s="83"/>
      <c r="H391" s="15" t="s">
        <v>50</v>
      </c>
      <c r="I391" s="16"/>
      <c r="J391" s="17"/>
      <c r="K391" s="17"/>
      <c r="L391" s="18" t="str">
        <f>IF(I391&lt;&gt;0,((VLOOKUP(I391,'1. Standard_Cost'!$B$4:$D$9,2)+VLOOKUP(I391,'1. Standard_Cost'!$B$4:$D$9,3))*J391*K391),"0")</f>
        <v>0</v>
      </c>
      <c r="M391" s="18">
        <f t="shared" si="728"/>
        <v>0</v>
      </c>
      <c r="N391" s="19"/>
      <c r="O391" s="19"/>
      <c r="P391" s="19"/>
      <c r="Q391" s="19"/>
      <c r="R391" s="20">
        <f>+N391*P391*'1. Standard_Cost'!$B$13</f>
        <v>0</v>
      </c>
      <c r="S391" s="20">
        <f>+N391*O391*P391*'1. Standard_Cost'!$C$13</f>
        <v>0</v>
      </c>
      <c r="T391" s="20">
        <f>+N391*P391*Q391*'1. Standard_Cost'!$D$13</f>
        <v>0</v>
      </c>
      <c r="U391" s="20">
        <f>+N391*O391*'1. Standard_Cost'!$E$13</f>
        <v>0</v>
      </c>
      <c r="V391" s="19"/>
      <c r="W391" s="19"/>
      <c r="X391" s="19"/>
      <c r="Y391" s="20">
        <f>+V391*((X391*'1. Standard_Cost'!$B$17)+(W391*X391*'1. Standard_Cost'!$C$17))</f>
        <v>0</v>
      </c>
      <c r="Z391" s="19"/>
      <c r="AA391" s="19"/>
      <c r="AB391" s="20">
        <f>+Z391*'1. Standard_Cost'!$B$21+AA391*'1. Standard_Cost'!$C$21</f>
        <v>0</v>
      </c>
      <c r="AC391" s="21"/>
      <c r="AD391" s="22"/>
      <c r="AE391" s="20">
        <f>SUM(AD391,AC391,AB391,Y391,U391,T391,S391,R391)*'1. Standard_Cost'!B450</f>
        <v>0</v>
      </c>
      <c r="AF391" s="20">
        <f t="shared" ref="AF391:AF393" si="733">SUM(AD391,AE391)</f>
        <v>0</v>
      </c>
      <c r="AG391" s="19"/>
      <c r="AH391" s="19"/>
      <c r="AI391" s="19"/>
      <c r="AJ391" s="23"/>
      <c r="AK391" s="23"/>
      <c r="AL391" s="23"/>
      <c r="AM391" s="20" t="e">
        <f>AG391*'1. Standard_Cost'!B446+'Incremental_Cost Year 1'!#REF!*'1. Standard_Cost'!C446+'Incremental_Cost Year 1'!#REF!*'1. Standard_Cost'!D446+'Incremental_Cost Year 1'!#REF!+'Incremental_Cost Year 1'!#REF!+AK391</f>
        <v>#REF!</v>
      </c>
      <c r="AN391" s="20" t="e">
        <f>AM391*'1. Standard_Cost'!C450</f>
        <v>#REF!</v>
      </c>
      <c r="AO391" s="23"/>
      <c r="AQ391" s="20">
        <f t="shared" si="729"/>
        <v>0</v>
      </c>
      <c r="AR391" s="20">
        <f t="shared" si="730"/>
        <v>0</v>
      </c>
      <c r="AS391" s="20" t="e">
        <f t="shared" si="731"/>
        <v>#REF!</v>
      </c>
      <c r="AT391" s="20" t="e">
        <f t="shared" ref="AT391:AT393" si="734">SUM(AQ391,AR391,AS391)</f>
        <v>#REF!</v>
      </c>
      <c r="AU391" s="24"/>
      <c r="AV391" s="24"/>
      <c r="AW391" s="24"/>
      <c r="AX391" s="24"/>
      <c r="AY391" s="24"/>
      <c r="AZ391" s="24"/>
      <c r="BA391" s="25" t="e">
        <f t="shared" si="732"/>
        <v>#REF!</v>
      </c>
    </row>
    <row r="392" spans="2:53" outlineLevel="2">
      <c r="B392" s="41"/>
      <c r="C392" s="38"/>
      <c r="D392" s="84"/>
      <c r="E392" s="84"/>
      <c r="F392" s="84"/>
      <c r="G392" s="83"/>
      <c r="H392" s="15" t="s">
        <v>51</v>
      </c>
      <c r="I392" s="16"/>
      <c r="J392" s="17"/>
      <c r="K392" s="17"/>
      <c r="L392" s="18" t="str">
        <f>IF(I392&lt;&gt;0,((VLOOKUP(I392,'1. Standard_Cost'!$B$4:$D$9,2)+VLOOKUP(I392,'1. Standard_Cost'!$B$4:$D$9,3))*J392*K392),"0")</f>
        <v>0</v>
      </c>
      <c r="M392" s="18">
        <f t="shared" si="728"/>
        <v>0</v>
      </c>
      <c r="N392" s="19"/>
      <c r="O392" s="19"/>
      <c r="P392" s="19"/>
      <c r="Q392" s="19"/>
      <c r="R392" s="20">
        <f>+N392*P392*'1. Standard_Cost'!$B$13</f>
        <v>0</v>
      </c>
      <c r="S392" s="20">
        <f>+N392*O392*P392*'1. Standard_Cost'!$C$13</f>
        <v>0</v>
      </c>
      <c r="T392" s="20">
        <f>+N392*P392*Q392*'1. Standard_Cost'!$D$13</f>
        <v>0</v>
      </c>
      <c r="U392" s="20">
        <f>+N392*O392*'1. Standard_Cost'!$E$13</f>
        <v>0</v>
      </c>
      <c r="V392" s="19"/>
      <c r="W392" s="19"/>
      <c r="X392" s="19"/>
      <c r="Y392" s="20">
        <f>+V392*((X392*'1. Standard_Cost'!$B$17)+(W392*X392*'1. Standard_Cost'!$C$17))</f>
        <v>0</v>
      </c>
      <c r="Z392" s="19"/>
      <c r="AA392" s="19"/>
      <c r="AB392" s="20">
        <f>+Z392*'1. Standard_Cost'!$B$21+AA392*'1. Standard_Cost'!$C$21</f>
        <v>0</v>
      </c>
      <c r="AC392" s="21"/>
      <c r="AD392" s="22"/>
      <c r="AE392" s="20">
        <f>SUM(AD392,AC392,AB392,Y392,U392,T392,S392,R392)*'1. Standard_Cost'!B450</f>
        <v>0</v>
      </c>
      <c r="AF392" s="20">
        <f t="shared" si="733"/>
        <v>0</v>
      </c>
      <c r="AG392" s="19"/>
      <c r="AH392" s="19"/>
      <c r="AI392" s="19"/>
      <c r="AJ392" s="23"/>
      <c r="AK392" s="23"/>
      <c r="AL392" s="23"/>
      <c r="AM392" s="20" t="e">
        <f>AG392*'1. Standard_Cost'!B446+'Incremental_Cost Year 1'!#REF!*'1. Standard_Cost'!C446+'Incremental_Cost Year 1'!#REF!*'1. Standard_Cost'!D446+'Incremental_Cost Year 1'!#REF!+'Incremental_Cost Year 1'!#REF!+AK392</f>
        <v>#REF!</v>
      </c>
      <c r="AN392" s="20" t="e">
        <f>AM392*'1. Standard_Cost'!C450</f>
        <v>#REF!</v>
      </c>
      <c r="AO392" s="23"/>
      <c r="AQ392" s="20">
        <f t="shared" si="729"/>
        <v>0</v>
      </c>
      <c r="AR392" s="20">
        <f t="shared" si="730"/>
        <v>0</v>
      </c>
      <c r="AS392" s="20" t="e">
        <f t="shared" si="731"/>
        <v>#REF!</v>
      </c>
      <c r="AT392" s="20" t="e">
        <f t="shared" si="734"/>
        <v>#REF!</v>
      </c>
      <c r="AU392" s="24"/>
      <c r="AV392" s="24"/>
      <c r="AW392" s="24"/>
      <c r="AX392" s="24"/>
      <c r="AY392" s="24"/>
      <c r="AZ392" s="24"/>
      <c r="BA392" s="25" t="e">
        <f t="shared" si="732"/>
        <v>#REF!</v>
      </c>
    </row>
    <row r="393" spans="2:53" outlineLevel="2">
      <c r="B393" s="41"/>
      <c r="C393" s="38"/>
      <c r="D393" s="84"/>
      <c r="E393" s="84"/>
      <c r="F393" s="84"/>
      <c r="G393" s="83"/>
      <c r="H393" s="26" t="s">
        <v>180</v>
      </c>
      <c r="I393" s="16"/>
      <c r="J393" s="17"/>
      <c r="K393" s="17"/>
      <c r="L393" s="18" t="str">
        <f>IF(I393&lt;&gt;0,((VLOOKUP(I393,'1. Standard_Cost'!$B$4:$D$9,2)+VLOOKUP(I393,'1. Standard_Cost'!$B$4:$D$9,3))*J393*K393),"0")</f>
        <v>0</v>
      </c>
      <c r="M393" s="18">
        <f t="shared" si="728"/>
        <v>0</v>
      </c>
      <c r="N393" s="19"/>
      <c r="O393" s="19"/>
      <c r="P393" s="19"/>
      <c r="Q393" s="19"/>
      <c r="R393" s="20">
        <f>+N393*P393*'1. Standard_Cost'!$B$13</f>
        <v>0</v>
      </c>
      <c r="S393" s="20">
        <f>+N393*O393*P393*'1. Standard_Cost'!$C$13</f>
        <v>0</v>
      </c>
      <c r="T393" s="20">
        <f>+N393*P393*Q393*'1. Standard_Cost'!$D$13</f>
        <v>0</v>
      </c>
      <c r="U393" s="20">
        <f>+N393*O393*'1. Standard_Cost'!$E$13</f>
        <v>0</v>
      </c>
      <c r="V393" s="19"/>
      <c r="W393" s="19"/>
      <c r="X393" s="19"/>
      <c r="Y393" s="20">
        <f>+V393*((X393*'1. Standard_Cost'!$B$17)+(W393*X393*'1. Standard_Cost'!$C$17))</f>
        <v>0</v>
      </c>
      <c r="Z393" s="19"/>
      <c r="AA393" s="19"/>
      <c r="AB393" s="20">
        <f>+Z393*'1. Standard_Cost'!$B$21+AA393*'1. Standard_Cost'!$C$21</f>
        <v>0</v>
      </c>
      <c r="AC393" s="21"/>
      <c r="AD393" s="22"/>
      <c r="AE393" s="20">
        <f>SUM(AD393,AC393,AB393,Y393,U393,T393,S393,R393)*'1. Standard_Cost'!B450</f>
        <v>0</v>
      </c>
      <c r="AF393" s="20">
        <f t="shared" si="733"/>
        <v>0</v>
      </c>
      <c r="AG393" s="19"/>
      <c r="AH393" s="19"/>
      <c r="AI393" s="19"/>
      <c r="AJ393" s="23"/>
      <c r="AK393" s="23"/>
      <c r="AL393" s="23"/>
      <c r="AM393" s="20" t="e">
        <f>AG393*'1. Standard_Cost'!B446+'Incremental_Cost Year 1'!#REF!*'1. Standard_Cost'!C446+'Incremental_Cost Year 1'!#REF!*'1. Standard_Cost'!D446+'Incremental_Cost Year 1'!#REF!+'Incremental_Cost Year 1'!#REF!+AK393</f>
        <v>#REF!</v>
      </c>
      <c r="AN393" s="20" t="e">
        <f>AM393*'1. Standard_Cost'!C450</f>
        <v>#REF!</v>
      </c>
      <c r="AO393" s="23"/>
      <c r="AQ393" s="20">
        <f t="shared" si="729"/>
        <v>0</v>
      </c>
      <c r="AR393" s="20">
        <f t="shared" si="730"/>
        <v>0</v>
      </c>
      <c r="AS393" s="20" t="e">
        <f t="shared" si="731"/>
        <v>#REF!</v>
      </c>
      <c r="AT393" s="20" t="e">
        <f t="shared" si="734"/>
        <v>#REF!</v>
      </c>
      <c r="AU393" s="24"/>
      <c r="AV393" s="24"/>
      <c r="AW393" s="24"/>
      <c r="AX393" s="24"/>
      <c r="AY393" s="24"/>
      <c r="AZ393" s="24"/>
      <c r="BA393" s="25" t="e">
        <f t="shared" si="732"/>
        <v>#REF!</v>
      </c>
    </row>
    <row r="394" spans="2:53" ht="55.2" outlineLevel="1">
      <c r="B394" s="41"/>
      <c r="C394" s="38"/>
      <c r="D394" s="86" t="s">
        <v>48</v>
      </c>
      <c r="E394" s="86" t="s">
        <v>370</v>
      </c>
      <c r="F394" s="88" t="s">
        <v>153</v>
      </c>
      <c r="G394" s="89" t="s">
        <v>154</v>
      </c>
      <c r="H394" s="27" t="s">
        <v>360</v>
      </c>
      <c r="I394" s="28"/>
      <c r="J394" s="28"/>
      <c r="K394" s="28"/>
      <c r="L394" s="29">
        <f>SUM(L390:L393)</f>
        <v>0</v>
      </c>
      <c r="M394" s="29">
        <f>SUM(M390:M393)</f>
        <v>0</v>
      </c>
      <c r="N394" s="28"/>
      <c r="O394" s="28"/>
      <c r="P394" s="28"/>
      <c r="Q394" s="28"/>
      <c r="R394" s="30">
        <f>SUM(R390:R393)</f>
        <v>0</v>
      </c>
      <c r="S394" s="30">
        <f>SUM(S390:S393)</f>
        <v>0</v>
      </c>
      <c r="T394" s="30">
        <f>SUM(T390:T393)</f>
        <v>0</v>
      </c>
      <c r="U394" s="30">
        <f>SUM(U390:U393)</f>
        <v>0</v>
      </c>
      <c r="V394" s="28"/>
      <c r="W394" s="28"/>
      <c r="X394" s="28"/>
      <c r="Y394" s="29">
        <f>SUM(Y390:Y393)</f>
        <v>0</v>
      </c>
      <c r="Z394" s="28"/>
      <c r="AA394" s="28"/>
      <c r="AB394" s="29">
        <f t="shared" ref="AB394:AF394" si="735">SUM(AB390:AB393)</f>
        <v>0</v>
      </c>
      <c r="AC394" s="29">
        <f t="shared" si="735"/>
        <v>0</v>
      </c>
      <c r="AD394" s="29">
        <f t="shared" si="735"/>
        <v>0</v>
      </c>
      <c r="AE394" s="29">
        <f t="shared" si="735"/>
        <v>0</v>
      </c>
      <c r="AF394" s="29">
        <f t="shared" si="735"/>
        <v>0</v>
      </c>
      <c r="AG394" s="28"/>
      <c r="AH394" s="28"/>
      <c r="AI394" s="28"/>
      <c r="AJ394" s="30">
        <f>SUM(AJ390:AJ393)</f>
        <v>0</v>
      </c>
      <c r="AK394" s="30">
        <f>SUM(AK390:AK393)</f>
        <v>0</v>
      </c>
      <c r="AL394" s="30">
        <f>SUM(AL390:AL393)</f>
        <v>0</v>
      </c>
      <c r="AM394" s="29" t="e">
        <f>SUM(AM390:AM393)</f>
        <v>#REF!</v>
      </c>
      <c r="AN394" s="29" t="e">
        <f>SUM(AN390:AN393)</f>
        <v>#REF!</v>
      </c>
      <c r="AO394" s="31"/>
      <c r="AP394" s="32"/>
      <c r="AQ394" s="78">
        <f t="shared" ref="AQ394:BA394" si="736">SUM(AQ390:AQ393)</f>
        <v>0</v>
      </c>
      <c r="AR394" s="78">
        <f t="shared" si="736"/>
        <v>0</v>
      </c>
      <c r="AS394" s="78" t="e">
        <f t="shared" si="736"/>
        <v>#REF!</v>
      </c>
      <c r="AT394" s="78" t="e">
        <f t="shared" si="736"/>
        <v>#REF!</v>
      </c>
      <c r="AU394" s="78">
        <f t="shared" si="736"/>
        <v>0</v>
      </c>
      <c r="AV394" s="78">
        <f t="shared" si="736"/>
        <v>0</v>
      </c>
      <c r="AW394" s="78">
        <f t="shared" si="736"/>
        <v>0</v>
      </c>
      <c r="AX394" s="78">
        <f t="shared" si="736"/>
        <v>0</v>
      </c>
      <c r="AY394" s="78">
        <f t="shared" si="736"/>
        <v>0</v>
      </c>
      <c r="AZ394" s="78">
        <f t="shared" si="736"/>
        <v>0</v>
      </c>
      <c r="BA394" s="78" t="e">
        <f t="shared" si="736"/>
        <v>#REF!</v>
      </c>
    </row>
    <row r="395" spans="2:53" outlineLevel="2">
      <c r="B395" s="41"/>
      <c r="C395" s="38"/>
      <c r="D395" s="85"/>
      <c r="E395" s="85"/>
      <c r="F395" s="87"/>
      <c r="G395" s="82"/>
      <c r="H395" s="15" t="s">
        <v>49</v>
      </c>
      <c r="I395" s="16"/>
      <c r="J395" s="17"/>
      <c r="K395" s="17"/>
      <c r="L395" s="18" t="str">
        <f>IF(I395&lt;&gt;0,((VLOOKUP(I395,'1. Standard_Cost'!$B$4:$D$9,2)+VLOOKUP(I395,'1. Standard_Cost'!$B$4:$D$9,3))*J395*K395),"0")</f>
        <v>0</v>
      </c>
      <c r="M395" s="18">
        <f t="shared" ref="M395:M398" si="737">L395*0.167</f>
        <v>0</v>
      </c>
      <c r="N395" s="19"/>
      <c r="O395" s="19"/>
      <c r="P395" s="19"/>
      <c r="Q395" s="19"/>
      <c r="R395" s="20">
        <f>+N395*P395*'1. Standard_Cost'!$B$13</f>
        <v>0</v>
      </c>
      <c r="S395" s="20">
        <f>+N395*O395*P395*'1. Standard_Cost'!$C$13</f>
        <v>0</v>
      </c>
      <c r="T395" s="20">
        <f>+N395*P395*Q395*'1. Standard_Cost'!$D$13</f>
        <v>0</v>
      </c>
      <c r="U395" s="20">
        <f>+N395*O395*'1. Standard_Cost'!$E$13</f>
        <v>0</v>
      </c>
      <c r="V395" s="19"/>
      <c r="W395" s="19"/>
      <c r="X395" s="19"/>
      <c r="Y395" s="20">
        <f>+V395*((X395*'1. Standard_Cost'!$B$17)+(W395*X395*'1. Standard_Cost'!$C$17))</f>
        <v>0</v>
      </c>
      <c r="Z395" s="19"/>
      <c r="AA395" s="19"/>
      <c r="AB395" s="20">
        <f>+Z395*'1. Standard_Cost'!$B$21+AA395*'1. Standard_Cost'!$C$21</f>
        <v>0</v>
      </c>
      <c r="AC395" s="21"/>
      <c r="AD395" s="22"/>
      <c r="AE395" s="20">
        <f>SUM(AD395,AC395,AB395,Y395,U395,T395,S395,R395)*'1. Standard_Cost'!B450</f>
        <v>0</v>
      </c>
      <c r="AF395" s="20">
        <f>SUM(AD395,AE395)</f>
        <v>0</v>
      </c>
      <c r="AG395" s="19"/>
      <c r="AH395" s="19"/>
      <c r="AI395" s="19"/>
      <c r="AJ395" s="23"/>
      <c r="AK395" s="23"/>
      <c r="AL395" s="23"/>
      <c r="AM395" s="20" t="e">
        <f>AG395*'1. Standard_Cost'!B446+'Incremental_Cost Year 1'!#REF!*'1. Standard_Cost'!C446+'Incremental_Cost Year 1'!#REF!*'1. Standard_Cost'!D446+'Incremental_Cost Year 1'!#REF!+'Incremental_Cost Year 1'!#REF!+AK395</f>
        <v>#REF!</v>
      </c>
      <c r="AN395" s="20" t="e">
        <f>AM395*'1. Standard_Cost'!C450</f>
        <v>#REF!</v>
      </c>
      <c r="AO395" s="23"/>
      <c r="AQ395" s="20">
        <f t="shared" ref="AQ395:AQ398" si="738">L395+M395</f>
        <v>0</v>
      </c>
      <c r="AR395" s="20">
        <f t="shared" ref="AR395:AR398" si="739">AF395</f>
        <v>0</v>
      </c>
      <c r="AS395" s="20" t="e">
        <f t="shared" ref="AS395:AS398" si="740">AM395+AN395</f>
        <v>#REF!</v>
      </c>
      <c r="AT395" s="20" t="e">
        <f>SUM(AQ395,AR395,AS395)</f>
        <v>#REF!</v>
      </c>
      <c r="AU395" s="24"/>
      <c r="AV395" s="24"/>
      <c r="AW395" s="24"/>
      <c r="AX395" s="24"/>
      <c r="AY395" s="24"/>
      <c r="AZ395" s="24"/>
      <c r="BA395" s="25" t="e">
        <f t="shared" ref="BA395:BA398" si="741">SUM(AU395:AZ395)-AT395</f>
        <v>#REF!</v>
      </c>
    </row>
    <row r="396" spans="2:53" outlineLevel="2">
      <c r="B396" s="41"/>
      <c r="C396" s="38"/>
      <c r="D396" s="84"/>
      <c r="E396" s="84"/>
      <c r="F396" s="84"/>
      <c r="G396" s="83"/>
      <c r="H396" s="15" t="s">
        <v>50</v>
      </c>
      <c r="I396" s="16"/>
      <c r="J396" s="17"/>
      <c r="K396" s="17"/>
      <c r="L396" s="18" t="str">
        <f>IF(I396&lt;&gt;0,((VLOOKUP(I396,'1. Standard_Cost'!$B$4:$D$9,2)+VLOOKUP(I396,'1. Standard_Cost'!$B$4:$D$9,3))*J396*K396),"0")</f>
        <v>0</v>
      </c>
      <c r="M396" s="18">
        <f t="shared" si="737"/>
        <v>0</v>
      </c>
      <c r="N396" s="19"/>
      <c r="O396" s="19"/>
      <c r="P396" s="19"/>
      <c r="Q396" s="19"/>
      <c r="R396" s="20">
        <f>+N396*P396*'1. Standard_Cost'!$B$13</f>
        <v>0</v>
      </c>
      <c r="S396" s="20">
        <f>+N396*O396*P396*'1. Standard_Cost'!$C$13</f>
        <v>0</v>
      </c>
      <c r="T396" s="20">
        <f>+N396*P396*Q396*'1. Standard_Cost'!$D$13</f>
        <v>0</v>
      </c>
      <c r="U396" s="20">
        <f>+N396*O396*'1. Standard_Cost'!$E$13</f>
        <v>0</v>
      </c>
      <c r="V396" s="19"/>
      <c r="W396" s="19"/>
      <c r="X396" s="19"/>
      <c r="Y396" s="20">
        <f>+V396*((X396*'1. Standard_Cost'!$B$17)+(W396*X396*'1. Standard_Cost'!$C$17))</f>
        <v>0</v>
      </c>
      <c r="Z396" s="19"/>
      <c r="AA396" s="19"/>
      <c r="AB396" s="20">
        <f>+Z396*'1. Standard_Cost'!$B$21+AA396*'1. Standard_Cost'!$C$21</f>
        <v>0</v>
      </c>
      <c r="AC396" s="21"/>
      <c r="AD396" s="22"/>
      <c r="AE396" s="20">
        <f>SUM(AD396,AC396,AB396,Y396,U396,T396,S396,R396)*'1. Standard_Cost'!B450</f>
        <v>0</v>
      </c>
      <c r="AF396" s="20">
        <f t="shared" ref="AF396:AF398" si="742">SUM(AD396,AE396)</f>
        <v>0</v>
      </c>
      <c r="AG396" s="19"/>
      <c r="AH396" s="19"/>
      <c r="AI396" s="19"/>
      <c r="AJ396" s="23"/>
      <c r="AK396" s="23"/>
      <c r="AL396" s="23"/>
      <c r="AM396" s="20" t="e">
        <f>AG396*'1. Standard_Cost'!B446+'Incremental_Cost Year 1'!#REF!*'1. Standard_Cost'!C446+'Incremental_Cost Year 1'!#REF!*'1. Standard_Cost'!D446+'Incremental_Cost Year 1'!#REF!+'Incremental_Cost Year 1'!#REF!+AK396</f>
        <v>#REF!</v>
      </c>
      <c r="AN396" s="20" t="e">
        <f>AM396*'1. Standard_Cost'!C450</f>
        <v>#REF!</v>
      </c>
      <c r="AO396" s="23"/>
      <c r="AQ396" s="20">
        <f t="shared" si="738"/>
        <v>0</v>
      </c>
      <c r="AR396" s="20">
        <f t="shared" si="739"/>
        <v>0</v>
      </c>
      <c r="AS396" s="20" t="e">
        <f t="shared" si="740"/>
        <v>#REF!</v>
      </c>
      <c r="AT396" s="20" t="e">
        <f t="shared" ref="AT396:AT398" si="743">SUM(AQ396,AR396,AS396)</f>
        <v>#REF!</v>
      </c>
      <c r="AU396" s="24"/>
      <c r="AV396" s="24">
        <v>0</v>
      </c>
      <c r="AW396" s="24"/>
      <c r="AX396" s="24"/>
      <c r="AY396" s="24"/>
      <c r="AZ396" s="24"/>
      <c r="BA396" s="25" t="e">
        <f t="shared" si="741"/>
        <v>#REF!</v>
      </c>
    </row>
    <row r="397" spans="2:53" outlineLevel="2">
      <c r="B397" s="41"/>
      <c r="C397" s="41"/>
      <c r="D397" s="84"/>
      <c r="E397" s="84"/>
      <c r="F397" s="84"/>
      <c r="G397" s="83"/>
      <c r="H397" s="15" t="s">
        <v>51</v>
      </c>
      <c r="I397" s="16"/>
      <c r="J397" s="17"/>
      <c r="K397" s="17"/>
      <c r="L397" s="18" t="str">
        <f>IF(I397&lt;&gt;0,((VLOOKUP(I397,'1. Standard_Cost'!$B$4:$D$9,2)+VLOOKUP(I397,'1. Standard_Cost'!$B$4:$D$9,3))*J397*K397),"0")</f>
        <v>0</v>
      </c>
      <c r="M397" s="18">
        <f t="shared" si="737"/>
        <v>0</v>
      </c>
      <c r="N397" s="19"/>
      <c r="O397" s="19"/>
      <c r="P397" s="19"/>
      <c r="Q397" s="19"/>
      <c r="R397" s="20">
        <f>+N397*P397*'1. Standard_Cost'!$B$13</f>
        <v>0</v>
      </c>
      <c r="S397" s="20">
        <f>+N397*O397*P397*'1. Standard_Cost'!$C$13</f>
        <v>0</v>
      </c>
      <c r="T397" s="20">
        <f>+N397*P397*Q397*'1. Standard_Cost'!$D$13</f>
        <v>0</v>
      </c>
      <c r="U397" s="20">
        <f>+N397*O397*'1. Standard_Cost'!$E$13</f>
        <v>0</v>
      </c>
      <c r="V397" s="19"/>
      <c r="W397" s="19"/>
      <c r="X397" s="19"/>
      <c r="Y397" s="20">
        <f>+V397*((X397*'1. Standard_Cost'!$B$17)+(W397*X397*'1. Standard_Cost'!$C$17))</f>
        <v>0</v>
      </c>
      <c r="Z397" s="19"/>
      <c r="AA397" s="19"/>
      <c r="AB397" s="20">
        <f>+Z397*'1. Standard_Cost'!$B$21+AA397*'1. Standard_Cost'!$C$21</f>
        <v>0</v>
      </c>
      <c r="AC397" s="21"/>
      <c r="AD397" s="22"/>
      <c r="AE397" s="20">
        <f>SUM(AD397,AC397,AB397,Y397,U397,T397,S397,R397)*'1. Standard_Cost'!B450</f>
        <v>0</v>
      </c>
      <c r="AF397" s="20">
        <f t="shared" si="742"/>
        <v>0</v>
      </c>
      <c r="AG397" s="19"/>
      <c r="AH397" s="19"/>
      <c r="AI397" s="19"/>
      <c r="AJ397" s="23"/>
      <c r="AK397" s="23"/>
      <c r="AL397" s="23"/>
      <c r="AM397" s="20" t="e">
        <f>AG397*'1. Standard_Cost'!B446+'Incremental_Cost Year 1'!#REF!*'1. Standard_Cost'!C446+'Incremental_Cost Year 1'!#REF!*'1. Standard_Cost'!D446+'Incremental_Cost Year 1'!#REF!+'Incremental_Cost Year 1'!#REF!+AK397</f>
        <v>#REF!</v>
      </c>
      <c r="AN397" s="20" t="e">
        <f>AM397*'1. Standard_Cost'!C450</f>
        <v>#REF!</v>
      </c>
      <c r="AO397" s="23"/>
      <c r="AQ397" s="20">
        <f t="shared" si="738"/>
        <v>0</v>
      </c>
      <c r="AR397" s="20">
        <f t="shared" si="739"/>
        <v>0</v>
      </c>
      <c r="AS397" s="20" t="e">
        <f t="shared" si="740"/>
        <v>#REF!</v>
      </c>
      <c r="AT397" s="20" t="e">
        <f t="shared" si="743"/>
        <v>#REF!</v>
      </c>
      <c r="AU397" s="24"/>
      <c r="AV397" s="24"/>
      <c r="AW397" s="24"/>
      <c r="AX397" s="24"/>
      <c r="AY397" s="24"/>
      <c r="AZ397" s="24"/>
      <c r="BA397" s="25" t="e">
        <f t="shared" si="741"/>
        <v>#REF!</v>
      </c>
    </row>
    <row r="398" spans="2:53" outlineLevel="2">
      <c r="B398" s="41"/>
      <c r="C398" s="41"/>
      <c r="D398" s="84"/>
      <c r="E398" s="84"/>
      <c r="F398" s="84"/>
      <c r="G398" s="83"/>
      <c r="H398" s="26" t="s">
        <v>180</v>
      </c>
      <c r="I398" s="16"/>
      <c r="J398" s="17"/>
      <c r="K398" s="17"/>
      <c r="L398" s="18" t="str">
        <f>IF(I398&lt;&gt;0,((VLOOKUP(I398,'1. Standard_Cost'!$B$4:$D$9,2)+VLOOKUP(I398,'1. Standard_Cost'!$B$4:$D$9,3))*J398*K398),"0")</f>
        <v>0</v>
      </c>
      <c r="M398" s="18">
        <f t="shared" si="737"/>
        <v>0</v>
      </c>
      <c r="N398" s="19"/>
      <c r="O398" s="19"/>
      <c r="P398" s="19"/>
      <c r="Q398" s="19"/>
      <c r="R398" s="20">
        <f>+N398*P398*'1. Standard_Cost'!$B$13</f>
        <v>0</v>
      </c>
      <c r="S398" s="20">
        <f>+N398*O398*P398*'1. Standard_Cost'!$C$13</f>
        <v>0</v>
      </c>
      <c r="T398" s="20">
        <f>+N398*P398*Q398*'1. Standard_Cost'!$D$13</f>
        <v>0</v>
      </c>
      <c r="U398" s="20">
        <f>+N398*O398*'1. Standard_Cost'!$E$13</f>
        <v>0</v>
      </c>
      <c r="V398" s="19"/>
      <c r="W398" s="19"/>
      <c r="X398" s="19"/>
      <c r="Y398" s="20">
        <f>+V398*((X398*'1. Standard_Cost'!$B$17)+(W398*X398*'1. Standard_Cost'!$C$17))</f>
        <v>0</v>
      </c>
      <c r="Z398" s="19"/>
      <c r="AA398" s="19"/>
      <c r="AB398" s="20">
        <f>+Z398*'1. Standard_Cost'!$B$21+AA398*'1. Standard_Cost'!$C$21</f>
        <v>0</v>
      </c>
      <c r="AC398" s="21"/>
      <c r="AD398" s="22"/>
      <c r="AE398" s="20">
        <f>SUM(AD398,AC398,AB398,Y398,U398,T398,S398,R398)*'1. Standard_Cost'!B450</f>
        <v>0</v>
      </c>
      <c r="AF398" s="20">
        <f t="shared" si="742"/>
        <v>0</v>
      </c>
      <c r="AG398" s="19"/>
      <c r="AH398" s="19"/>
      <c r="AI398" s="19"/>
      <c r="AJ398" s="23"/>
      <c r="AK398" s="23"/>
      <c r="AL398" s="23"/>
      <c r="AM398" s="20" t="e">
        <f>AG398*'1. Standard_Cost'!B446+'Incremental_Cost Year 1'!#REF!*'1. Standard_Cost'!C446+'Incremental_Cost Year 1'!#REF!*'1. Standard_Cost'!D446+'Incremental_Cost Year 1'!#REF!+'Incremental_Cost Year 1'!#REF!+AK398</f>
        <v>#REF!</v>
      </c>
      <c r="AN398" s="20" t="e">
        <f>AM398*'1. Standard_Cost'!C450</f>
        <v>#REF!</v>
      </c>
      <c r="AO398" s="23"/>
      <c r="AQ398" s="20">
        <f t="shared" si="738"/>
        <v>0</v>
      </c>
      <c r="AR398" s="20">
        <f t="shared" si="739"/>
        <v>0</v>
      </c>
      <c r="AS398" s="20" t="e">
        <f t="shared" si="740"/>
        <v>#REF!</v>
      </c>
      <c r="AT398" s="20" t="e">
        <f t="shared" si="743"/>
        <v>#REF!</v>
      </c>
      <c r="AU398" s="24"/>
      <c r="AV398" s="24"/>
      <c r="AW398" s="24"/>
      <c r="AX398" s="24"/>
      <c r="AY398" s="24"/>
      <c r="AZ398" s="24"/>
      <c r="BA398" s="25" t="e">
        <f t="shared" si="741"/>
        <v>#REF!</v>
      </c>
    </row>
    <row r="399" spans="2:53" ht="69" outlineLevel="1">
      <c r="B399" s="41"/>
      <c r="C399" s="41"/>
      <c r="D399" s="86" t="s">
        <v>48</v>
      </c>
      <c r="E399" s="86" t="s">
        <v>371</v>
      </c>
      <c r="F399" s="88" t="s">
        <v>153</v>
      </c>
      <c r="G399" s="89" t="s">
        <v>154</v>
      </c>
      <c r="H399" s="27" t="s">
        <v>361</v>
      </c>
      <c r="I399" s="28"/>
      <c r="J399" s="28"/>
      <c r="K399" s="28"/>
      <c r="L399" s="29">
        <f>SUM(L395:L398)</f>
        <v>0</v>
      </c>
      <c r="M399" s="29">
        <f>SUM(M395:M398)</f>
        <v>0</v>
      </c>
      <c r="N399" s="28"/>
      <c r="O399" s="28"/>
      <c r="P399" s="28"/>
      <c r="Q399" s="28"/>
      <c r="R399" s="30">
        <f>SUM(R395:R398)</f>
        <v>0</v>
      </c>
      <c r="S399" s="30">
        <f>SUM(S395:S398)</f>
        <v>0</v>
      </c>
      <c r="T399" s="30">
        <f>SUM(T395:T398)</f>
        <v>0</v>
      </c>
      <c r="U399" s="30">
        <f>SUM(U395:U398)</f>
        <v>0</v>
      </c>
      <c r="V399" s="28"/>
      <c r="W399" s="28"/>
      <c r="X399" s="28"/>
      <c r="Y399" s="29">
        <f>SUM(Y395:Y398)</f>
        <v>0</v>
      </c>
      <c r="Z399" s="28"/>
      <c r="AA399" s="28"/>
      <c r="AB399" s="29">
        <f t="shared" ref="AB399:AF399" si="744">SUM(AB395:AB398)</f>
        <v>0</v>
      </c>
      <c r="AC399" s="29">
        <f t="shared" si="744"/>
        <v>0</v>
      </c>
      <c r="AD399" s="29">
        <f t="shared" si="744"/>
        <v>0</v>
      </c>
      <c r="AE399" s="29">
        <f t="shared" si="744"/>
        <v>0</v>
      </c>
      <c r="AF399" s="29">
        <f t="shared" si="744"/>
        <v>0</v>
      </c>
      <c r="AG399" s="28"/>
      <c r="AH399" s="28"/>
      <c r="AI399" s="28"/>
      <c r="AJ399" s="30">
        <f>SUM(AJ395:AJ398)</f>
        <v>0</v>
      </c>
      <c r="AK399" s="30">
        <f>SUM(AK395:AK398)</f>
        <v>0</v>
      </c>
      <c r="AL399" s="30">
        <f>SUM(AL395:AL398)</f>
        <v>0</v>
      </c>
      <c r="AM399" s="29" t="e">
        <f>SUM(AM395:AM398)</f>
        <v>#REF!</v>
      </c>
      <c r="AN399" s="29" t="e">
        <f>SUM(AN395:AN398)</f>
        <v>#REF!</v>
      </c>
      <c r="AO399" s="31"/>
      <c r="AP399" s="32"/>
      <c r="AQ399" s="78">
        <f t="shared" ref="AQ399:BA399" si="745">SUM(AQ395:AQ398)</f>
        <v>0</v>
      </c>
      <c r="AR399" s="78">
        <f t="shared" si="745"/>
        <v>0</v>
      </c>
      <c r="AS399" s="78" t="e">
        <f t="shared" si="745"/>
        <v>#REF!</v>
      </c>
      <c r="AT399" s="78" t="e">
        <f t="shared" si="745"/>
        <v>#REF!</v>
      </c>
      <c r="AU399" s="78">
        <f t="shared" si="745"/>
        <v>0</v>
      </c>
      <c r="AV399" s="78">
        <f t="shared" si="745"/>
        <v>0</v>
      </c>
      <c r="AW399" s="78">
        <f t="shared" si="745"/>
        <v>0</v>
      </c>
      <c r="AX399" s="78">
        <f t="shared" si="745"/>
        <v>0</v>
      </c>
      <c r="AY399" s="78">
        <f t="shared" si="745"/>
        <v>0</v>
      </c>
      <c r="AZ399" s="78">
        <f t="shared" si="745"/>
        <v>0</v>
      </c>
      <c r="BA399" s="78" t="e">
        <f t="shared" si="745"/>
        <v>#REF!</v>
      </c>
    </row>
    <row r="400" spans="2:53" outlineLevel="2">
      <c r="B400" s="41"/>
      <c r="C400" s="41"/>
      <c r="D400" s="85"/>
      <c r="E400" s="85"/>
      <c r="F400" s="87"/>
      <c r="G400" s="82"/>
      <c r="H400" s="15" t="s">
        <v>49</v>
      </c>
      <c r="I400" s="16"/>
      <c r="J400" s="17"/>
      <c r="K400" s="17"/>
      <c r="L400" s="18" t="str">
        <f>IF(I400&lt;&gt;0,((VLOOKUP(I400,'1. Standard_Cost'!$B$4:$D$9,2)+VLOOKUP(I400,'1. Standard_Cost'!$B$4:$D$9,3))*J400*K400),"0")</f>
        <v>0</v>
      </c>
      <c r="M400" s="18">
        <f t="shared" ref="M400:M403" si="746">L400*0.167</f>
        <v>0</v>
      </c>
      <c r="N400" s="19"/>
      <c r="O400" s="19"/>
      <c r="P400" s="19"/>
      <c r="Q400" s="19"/>
      <c r="R400" s="20">
        <f>+N400*P400*'1. Standard_Cost'!$B$13</f>
        <v>0</v>
      </c>
      <c r="S400" s="20">
        <f>+N400*O400*P400*'1. Standard_Cost'!$C$13</f>
        <v>0</v>
      </c>
      <c r="T400" s="20">
        <f>+N400*P400*Q400*'1. Standard_Cost'!$D$13</f>
        <v>0</v>
      </c>
      <c r="U400" s="20">
        <f>+N400*O400*'1. Standard_Cost'!$E$13</f>
        <v>0</v>
      </c>
      <c r="V400" s="19"/>
      <c r="W400" s="19"/>
      <c r="X400" s="19"/>
      <c r="Y400" s="20">
        <f>+V400*((X400*'1. Standard_Cost'!$B$17)+(W400*X400*'1. Standard_Cost'!$C$17))</f>
        <v>0</v>
      </c>
      <c r="Z400" s="19"/>
      <c r="AA400" s="19"/>
      <c r="AB400" s="20">
        <f>+Z400*'1. Standard_Cost'!$B$21+AA400*'1. Standard_Cost'!$C$21</f>
        <v>0</v>
      </c>
      <c r="AC400" s="21"/>
      <c r="AD400" s="22"/>
      <c r="AE400" s="20">
        <f>SUM(AD400,AC400,AB400,Y400,U400,T400,S400,R400)*'1. Standard_Cost'!B455</f>
        <v>0</v>
      </c>
      <c r="AF400" s="20">
        <f>SUM(AD400,AE400)</f>
        <v>0</v>
      </c>
      <c r="AG400" s="19"/>
      <c r="AH400" s="19"/>
      <c r="AI400" s="19"/>
      <c r="AJ400" s="23"/>
      <c r="AK400" s="23"/>
      <c r="AL400" s="23"/>
      <c r="AM400" s="20" t="e">
        <f>AG400*'1. Standard_Cost'!B451+'Incremental_Cost Year 1'!#REF!*'1. Standard_Cost'!C451+'Incremental_Cost Year 1'!#REF!*'1. Standard_Cost'!D451+'Incremental_Cost Year 1'!#REF!+'Incremental_Cost Year 1'!#REF!+AK400</f>
        <v>#REF!</v>
      </c>
      <c r="AN400" s="20" t="e">
        <f>AM400*'1. Standard_Cost'!C455</f>
        <v>#REF!</v>
      </c>
      <c r="AO400" s="23"/>
      <c r="AQ400" s="20">
        <f t="shared" ref="AQ400:AQ403" si="747">L400+M400</f>
        <v>0</v>
      </c>
      <c r="AR400" s="20">
        <f t="shared" ref="AR400:AR403" si="748">AF400</f>
        <v>0</v>
      </c>
      <c r="AS400" s="20" t="e">
        <f t="shared" ref="AS400:AS403" si="749">AM400+AN400</f>
        <v>#REF!</v>
      </c>
      <c r="AT400" s="20" t="e">
        <f>SUM(AQ400,AR400,AS400)</f>
        <v>#REF!</v>
      </c>
      <c r="AU400" s="24"/>
      <c r="AV400" s="24"/>
      <c r="AW400" s="24"/>
      <c r="AX400" s="24"/>
      <c r="AY400" s="24"/>
      <c r="AZ400" s="24"/>
      <c r="BA400" s="25" t="e">
        <f t="shared" ref="BA400:BA403" si="750">SUM(AU400:AZ400)-AT400</f>
        <v>#REF!</v>
      </c>
    </row>
    <row r="401" spans="2:53" outlineLevel="2">
      <c r="B401" s="41"/>
      <c r="C401" s="41"/>
      <c r="D401" s="84"/>
      <c r="E401" s="84"/>
      <c r="F401" s="84"/>
      <c r="G401" s="83"/>
      <c r="H401" s="15" t="s">
        <v>50</v>
      </c>
      <c r="I401" s="16"/>
      <c r="J401" s="17"/>
      <c r="K401" s="17"/>
      <c r="L401" s="18" t="str">
        <f>IF(I401&lt;&gt;0,((VLOOKUP(I401,'1. Standard_Cost'!$B$4:$D$9,2)+VLOOKUP(I401,'1. Standard_Cost'!$B$4:$D$9,3))*J401*K401),"0")</f>
        <v>0</v>
      </c>
      <c r="M401" s="18">
        <f t="shared" si="746"/>
        <v>0</v>
      </c>
      <c r="N401" s="19"/>
      <c r="O401" s="19"/>
      <c r="P401" s="19"/>
      <c r="Q401" s="19"/>
      <c r="R401" s="20">
        <f>+N401*P401*'1. Standard_Cost'!$B$13</f>
        <v>0</v>
      </c>
      <c r="S401" s="20">
        <f>+N401*O401*P401*'1. Standard_Cost'!$C$13</f>
        <v>0</v>
      </c>
      <c r="T401" s="20">
        <f>+N401*P401*Q401*'1. Standard_Cost'!$D$13</f>
        <v>0</v>
      </c>
      <c r="U401" s="20">
        <f>+N401*O401*'1. Standard_Cost'!$E$13</f>
        <v>0</v>
      </c>
      <c r="V401" s="19"/>
      <c r="W401" s="19"/>
      <c r="X401" s="19"/>
      <c r="Y401" s="20">
        <f>+V401*((X401*'1. Standard_Cost'!$B$17)+(W401*X401*'1. Standard_Cost'!$C$17))</f>
        <v>0</v>
      </c>
      <c r="Z401" s="19"/>
      <c r="AA401" s="19"/>
      <c r="AB401" s="20">
        <f>+Z401*'1. Standard_Cost'!$B$21+AA401*'1. Standard_Cost'!$C$21</f>
        <v>0</v>
      </c>
      <c r="AC401" s="21"/>
      <c r="AD401" s="22"/>
      <c r="AE401" s="20">
        <f>SUM(AD401,AC401,AB401,Y401,U401,T401,S401,R401)*'1. Standard_Cost'!B455</f>
        <v>0</v>
      </c>
      <c r="AF401" s="20">
        <f t="shared" ref="AF401:AF403" si="751">SUM(AD401,AE401)</f>
        <v>0</v>
      </c>
      <c r="AG401" s="19"/>
      <c r="AH401" s="19"/>
      <c r="AI401" s="19"/>
      <c r="AJ401" s="23"/>
      <c r="AK401" s="23"/>
      <c r="AL401" s="23"/>
      <c r="AM401" s="20" t="e">
        <f>AG401*'1. Standard_Cost'!B451+'Incremental_Cost Year 1'!#REF!*'1. Standard_Cost'!C451+'Incremental_Cost Year 1'!#REF!*'1. Standard_Cost'!D451+'Incremental_Cost Year 1'!#REF!+'Incremental_Cost Year 1'!#REF!+AK401</f>
        <v>#REF!</v>
      </c>
      <c r="AN401" s="20" t="e">
        <f>AM401*'1. Standard_Cost'!C455</f>
        <v>#REF!</v>
      </c>
      <c r="AO401" s="23"/>
      <c r="AQ401" s="20">
        <f t="shared" si="747"/>
        <v>0</v>
      </c>
      <c r="AR401" s="20">
        <f t="shared" si="748"/>
        <v>0</v>
      </c>
      <c r="AS401" s="20" t="e">
        <f t="shared" si="749"/>
        <v>#REF!</v>
      </c>
      <c r="AT401" s="20" t="e">
        <f t="shared" ref="AT401:AT403" si="752">SUM(AQ401,AR401,AS401)</f>
        <v>#REF!</v>
      </c>
      <c r="AU401" s="24"/>
      <c r="AV401" s="24">
        <v>0</v>
      </c>
      <c r="AW401" s="24"/>
      <c r="AX401" s="24"/>
      <c r="AY401" s="24"/>
      <c r="AZ401" s="24"/>
      <c r="BA401" s="25" t="e">
        <f t="shared" si="750"/>
        <v>#REF!</v>
      </c>
    </row>
    <row r="402" spans="2:53" outlineLevel="2">
      <c r="B402" s="41"/>
      <c r="C402" s="41"/>
      <c r="D402" s="84"/>
      <c r="E402" s="84"/>
      <c r="F402" s="84"/>
      <c r="G402" s="83"/>
      <c r="H402" s="15" t="s">
        <v>51</v>
      </c>
      <c r="I402" s="16"/>
      <c r="J402" s="17"/>
      <c r="K402" s="17"/>
      <c r="L402" s="18" t="str">
        <f>IF(I402&lt;&gt;0,((VLOOKUP(I402,'1. Standard_Cost'!$B$4:$D$9,2)+VLOOKUP(I402,'1. Standard_Cost'!$B$4:$D$9,3))*J402*K402),"0")</f>
        <v>0</v>
      </c>
      <c r="M402" s="18">
        <f t="shared" si="746"/>
        <v>0</v>
      </c>
      <c r="N402" s="19"/>
      <c r="O402" s="19"/>
      <c r="P402" s="19"/>
      <c r="Q402" s="19"/>
      <c r="R402" s="20">
        <f>+N402*P402*'1. Standard_Cost'!$B$13</f>
        <v>0</v>
      </c>
      <c r="S402" s="20">
        <f>+N402*O402*P402*'1. Standard_Cost'!$C$13</f>
        <v>0</v>
      </c>
      <c r="T402" s="20">
        <f>+N402*P402*Q402*'1. Standard_Cost'!$D$13</f>
        <v>0</v>
      </c>
      <c r="U402" s="20">
        <f>+N402*O402*'1. Standard_Cost'!$E$13</f>
        <v>0</v>
      </c>
      <c r="V402" s="19"/>
      <c r="W402" s="19"/>
      <c r="X402" s="19"/>
      <c r="Y402" s="20">
        <f>+V402*((X402*'1. Standard_Cost'!$B$17)+(W402*X402*'1. Standard_Cost'!$C$17))</f>
        <v>0</v>
      </c>
      <c r="Z402" s="19"/>
      <c r="AA402" s="19"/>
      <c r="AB402" s="20">
        <f>+Z402*'1. Standard_Cost'!$B$21+AA402*'1. Standard_Cost'!$C$21</f>
        <v>0</v>
      </c>
      <c r="AC402" s="21"/>
      <c r="AD402" s="22"/>
      <c r="AE402" s="20">
        <f>SUM(AD402,AC402,AB402,Y402,U402,T402,S402,R402)*'1. Standard_Cost'!B455</f>
        <v>0</v>
      </c>
      <c r="AF402" s="20">
        <f t="shared" si="751"/>
        <v>0</v>
      </c>
      <c r="AG402" s="19"/>
      <c r="AH402" s="19"/>
      <c r="AI402" s="19"/>
      <c r="AJ402" s="23"/>
      <c r="AK402" s="23"/>
      <c r="AL402" s="23"/>
      <c r="AM402" s="20" t="e">
        <f>AG402*'1. Standard_Cost'!B451+'Incremental_Cost Year 1'!#REF!*'1. Standard_Cost'!C451+'Incremental_Cost Year 1'!#REF!*'1. Standard_Cost'!D451+'Incremental_Cost Year 1'!#REF!+'Incremental_Cost Year 1'!#REF!+AK402</f>
        <v>#REF!</v>
      </c>
      <c r="AN402" s="20" t="e">
        <f>AM402*'1. Standard_Cost'!C455</f>
        <v>#REF!</v>
      </c>
      <c r="AO402" s="23"/>
      <c r="AQ402" s="20">
        <f t="shared" si="747"/>
        <v>0</v>
      </c>
      <c r="AR402" s="20">
        <f t="shared" si="748"/>
        <v>0</v>
      </c>
      <c r="AS402" s="20" t="e">
        <f t="shared" si="749"/>
        <v>#REF!</v>
      </c>
      <c r="AT402" s="20" t="e">
        <f t="shared" si="752"/>
        <v>#REF!</v>
      </c>
      <c r="AU402" s="24"/>
      <c r="AV402" s="24"/>
      <c r="AW402" s="24"/>
      <c r="AX402" s="24"/>
      <c r="AY402" s="24"/>
      <c r="AZ402" s="24"/>
      <c r="BA402" s="25" t="e">
        <f t="shared" si="750"/>
        <v>#REF!</v>
      </c>
    </row>
    <row r="403" spans="2:53" outlineLevel="2">
      <c r="B403" s="41"/>
      <c r="C403" s="41"/>
      <c r="D403" s="84"/>
      <c r="E403" s="84"/>
      <c r="F403" s="84"/>
      <c r="G403" s="83"/>
      <c r="H403" s="26" t="s">
        <v>180</v>
      </c>
      <c r="I403" s="16"/>
      <c r="J403" s="17"/>
      <c r="K403" s="17"/>
      <c r="L403" s="18" t="str">
        <f>IF(I403&lt;&gt;0,((VLOOKUP(I403,'1. Standard_Cost'!$B$4:$D$9,2)+VLOOKUP(I403,'1. Standard_Cost'!$B$4:$D$9,3))*J403*K403),"0")</f>
        <v>0</v>
      </c>
      <c r="M403" s="18">
        <f t="shared" si="746"/>
        <v>0</v>
      </c>
      <c r="N403" s="19"/>
      <c r="O403" s="19"/>
      <c r="P403" s="19"/>
      <c r="Q403" s="19"/>
      <c r="R403" s="20">
        <f>+N403*P403*'1. Standard_Cost'!$B$13</f>
        <v>0</v>
      </c>
      <c r="S403" s="20">
        <f>+N403*O403*P403*'1. Standard_Cost'!$C$13</f>
        <v>0</v>
      </c>
      <c r="T403" s="20">
        <f>+N403*P403*Q403*'1. Standard_Cost'!$D$13</f>
        <v>0</v>
      </c>
      <c r="U403" s="20">
        <f>+N403*O403*'1. Standard_Cost'!$E$13</f>
        <v>0</v>
      </c>
      <c r="V403" s="19"/>
      <c r="W403" s="19"/>
      <c r="X403" s="19"/>
      <c r="Y403" s="20">
        <f>+V403*((X403*'1. Standard_Cost'!$B$17)+(W403*X403*'1. Standard_Cost'!$C$17))</f>
        <v>0</v>
      </c>
      <c r="Z403" s="19"/>
      <c r="AA403" s="19"/>
      <c r="AB403" s="20">
        <f>+Z403*'1. Standard_Cost'!$B$21+AA403*'1. Standard_Cost'!$C$21</f>
        <v>0</v>
      </c>
      <c r="AC403" s="21"/>
      <c r="AD403" s="22"/>
      <c r="AE403" s="20">
        <f>SUM(AD403,AC403,AB403,Y403,U403,T403,S403,R403)*'1. Standard_Cost'!B455</f>
        <v>0</v>
      </c>
      <c r="AF403" s="20">
        <f t="shared" si="751"/>
        <v>0</v>
      </c>
      <c r="AG403" s="19"/>
      <c r="AH403" s="19"/>
      <c r="AI403" s="19"/>
      <c r="AJ403" s="23"/>
      <c r="AK403" s="23"/>
      <c r="AL403" s="23"/>
      <c r="AM403" s="20" t="e">
        <f>AG403*'1. Standard_Cost'!B451+'Incremental_Cost Year 1'!#REF!*'1. Standard_Cost'!C451+'Incremental_Cost Year 1'!#REF!*'1. Standard_Cost'!D451+'Incremental_Cost Year 1'!#REF!+'Incremental_Cost Year 1'!#REF!+AK403</f>
        <v>#REF!</v>
      </c>
      <c r="AN403" s="20" t="e">
        <f>AM403*'1. Standard_Cost'!C455</f>
        <v>#REF!</v>
      </c>
      <c r="AO403" s="23"/>
      <c r="AQ403" s="20">
        <f t="shared" si="747"/>
        <v>0</v>
      </c>
      <c r="AR403" s="20">
        <f t="shared" si="748"/>
        <v>0</v>
      </c>
      <c r="AS403" s="20" t="e">
        <f t="shared" si="749"/>
        <v>#REF!</v>
      </c>
      <c r="AT403" s="20" t="e">
        <f t="shared" si="752"/>
        <v>#REF!</v>
      </c>
      <c r="AU403" s="24"/>
      <c r="AV403" s="24"/>
      <c r="AW403" s="24"/>
      <c r="AX403" s="24"/>
      <c r="AY403" s="24"/>
      <c r="AZ403" s="24"/>
      <c r="BA403" s="25" t="e">
        <f t="shared" si="750"/>
        <v>#REF!</v>
      </c>
    </row>
    <row r="404" spans="2:53" ht="41.4" outlineLevel="1">
      <c r="B404" s="41"/>
      <c r="C404" s="41"/>
      <c r="D404" s="86" t="s">
        <v>48</v>
      </c>
      <c r="E404" s="86" t="s">
        <v>372</v>
      </c>
      <c r="F404" s="88" t="s">
        <v>153</v>
      </c>
      <c r="G404" s="89" t="s">
        <v>154</v>
      </c>
      <c r="H404" s="27" t="s">
        <v>362</v>
      </c>
      <c r="I404" s="28"/>
      <c r="J404" s="28"/>
      <c r="K404" s="28"/>
      <c r="L404" s="29">
        <f>SUM(L400:L403)</f>
        <v>0</v>
      </c>
      <c r="M404" s="29">
        <f>SUM(M400:M403)</f>
        <v>0</v>
      </c>
      <c r="N404" s="28"/>
      <c r="O404" s="28"/>
      <c r="P404" s="28"/>
      <c r="Q404" s="28"/>
      <c r="R404" s="30">
        <f>SUM(R400:R403)</f>
        <v>0</v>
      </c>
      <c r="S404" s="30">
        <f>SUM(S400:S403)</f>
        <v>0</v>
      </c>
      <c r="T404" s="30">
        <f>SUM(T400:T403)</f>
        <v>0</v>
      </c>
      <c r="U404" s="30">
        <f>SUM(U400:U403)</f>
        <v>0</v>
      </c>
      <c r="V404" s="28"/>
      <c r="W404" s="28"/>
      <c r="X404" s="28"/>
      <c r="Y404" s="29">
        <f>SUM(Y400:Y403)</f>
        <v>0</v>
      </c>
      <c r="Z404" s="28"/>
      <c r="AA404" s="28"/>
      <c r="AB404" s="29">
        <f t="shared" ref="AB404:AF404" si="753">SUM(AB400:AB403)</f>
        <v>0</v>
      </c>
      <c r="AC404" s="29">
        <f t="shared" si="753"/>
        <v>0</v>
      </c>
      <c r="AD404" s="29">
        <f t="shared" si="753"/>
        <v>0</v>
      </c>
      <c r="AE404" s="29">
        <f t="shared" si="753"/>
        <v>0</v>
      </c>
      <c r="AF404" s="29">
        <f t="shared" si="753"/>
        <v>0</v>
      </c>
      <c r="AG404" s="28"/>
      <c r="AH404" s="28"/>
      <c r="AI404" s="28"/>
      <c r="AJ404" s="30">
        <f>SUM(AJ400:AJ403)</f>
        <v>0</v>
      </c>
      <c r="AK404" s="30">
        <f>SUM(AK400:AK403)</f>
        <v>0</v>
      </c>
      <c r="AL404" s="30">
        <f>SUM(AL400:AL403)</f>
        <v>0</v>
      </c>
      <c r="AM404" s="29" t="e">
        <f>SUM(AM400:AM403)</f>
        <v>#REF!</v>
      </c>
      <c r="AN404" s="29" t="e">
        <f>SUM(AN400:AN403)</f>
        <v>#REF!</v>
      </c>
      <c r="AO404" s="31"/>
      <c r="AP404" s="32"/>
      <c r="AQ404" s="78">
        <f t="shared" ref="AQ404:BA404" si="754">SUM(AQ400:AQ403)</f>
        <v>0</v>
      </c>
      <c r="AR404" s="78">
        <f t="shared" si="754"/>
        <v>0</v>
      </c>
      <c r="AS404" s="78" t="e">
        <f t="shared" si="754"/>
        <v>#REF!</v>
      </c>
      <c r="AT404" s="78" t="e">
        <f t="shared" si="754"/>
        <v>#REF!</v>
      </c>
      <c r="AU404" s="78">
        <f t="shared" si="754"/>
        <v>0</v>
      </c>
      <c r="AV404" s="78">
        <f t="shared" si="754"/>
        <v>0</v>
      </c>
      <c r="AW404" s="78">
        <f t="shared" si="754"/>
        <v>0</v>
      </c>
      <c r="AX404" s="78">
        <f t="shared" si="754"/>
        <v>0</v>
      </c>
      <c r="AY404" s="78">
        <f t="shared" si="754"/>
        <v>0</v>
      </c>
      <c r="AZ404" s="78">
        <f t="shared" si="754"/>
        <v>0</v>
      </c>
      <c r="BA404" s="78" t="e">
        <f t="shared" si="754"/>
        <v>#REF!</v>
      </c>
    </row>
    <row r="405" spans="2:53" outlineLevel="2">
      <c r="B405" s="41"/>
      <c r="C405" s="41"/>
      <c r="D405" s="85"/>
      <c r="E405" s="85"/>
      <c r="F405" s="87"/>
      <c r="G405" s="82"/>
      <c r="H405" s="15" t="s">
        <v>49</v>
      </c>
      <c r="I405" s="16"/>
      <c r="J405" s="17"/>
      <c r="K405" s="17"/>
      <c r="L405" s="18" t="str">
        <f>IF(I405&lt;&gt;0,((VLOOKUP(I405,'1. Standard_Cost'!$B$4:$D$9,2)+VLOOKUP(I405,'1. Standard_Cost'!$B$4:$D$9,3))*J405*K405),"0")</f>
        <v>0</v>
      </c>
      <c r="M405" s="18">
        <f t="shared" ref="M405:M408" si="755">L405*0.167</f>
        <v>0</v>
      </c>
      <c r="N405" s="19"/>
      <c r="O405" s="19"/>
      <c r="P405" s="19"/>
      <c r="Q405" s="19"/>
      <c r="R405" s="20">
        <f>+N405*P405*'1. Standard_Cost'!$B$13</f>
        <v>0</v>
      </c>
      <c r="S405" s="20">
        <f>+N405*O405*P405*'1. Standard_Cost'!$C$13</f>
        <v>0</v>
      </c>
      <c r="T405" s="20">
        <f>+N405*P405*Q405*'1. Standard_Cost'!$D$13</f>
        <v>0</v>
      </c>
      <c r="U405" s="20">
        <f>+N405*O405*'1. Standard_Cost'!$E$13</f>
        <v>0</v>
      </c>
      <c r="V405" s="19"/>
      <c r="W405" s="19"/>
      <c r="X405" s="19"/>
      <c r="Y405" s="20">
        <f>+V405*((X405*'1. Standard_Cost'!$B$17)+(W405*X405*'1. Standard_Cost'!$C$17))</f>
        <v>0</v>
      </c>
      <c r="Z405" s="19"/>
      <c r="AA405" s="19"/>
      <c r="AB405" s="20">
        <f>+Z405*'1. Standard_Cost'!$B$21+AA405*'1. Standard_Cost'!$C$21</f>
        <v>0</v>
      </c>
      <c r="AC405" s="21"/>
      <c r="AD405" s="22"/>
      <c r="AE405" s="20">
        <f>SUM(AD405,AC405,AB405,Y405,U405,T405,S405,R405)*'1. Standard_Cost'!B460</f>
        <v>0</v>
      </c>
      <c r="AF405" s="20">
        <f>SUM(AD405,AE405)</f>
        <v>0</v>
      </c>
      <c r="AG405" s="19"/>
      <c r="AH405" s="19"/>
      <c r="AI405" s="19"/>
      <c r="AJ405" s="23"/>
      <c r="AK405" s="23"/>
      <c r="AL405" s="23"/>
      <c r="AM405" s="20" t="e">
        <f>AG405*'1. Standard_Cost'!B456+'Incremental_Cost Year 1'!#REF!*'1. Standard_Cost'!C456+'Incremental_Cost Year 1'!#REF!*'1. Standard_Cost'!D456+'Incremental_Cost Year 1'!#REF!+'Incremental_Cost Year 1'!#REF!+AK405</f>
        <v>#REF!</v>
      </c>
      <c r="AN405" s="20" t="e">
        <f>AM405*'1. Standard_Cost'!C460</f>
        <v>#REF!</v>
      </c>
      <c r="AO405" s="23"/>
      <c r="AQ405" s="20">
        <f t="shared" ref="AQ405:AQ408" si="756">L405+M405</f>
        <v>0</v>
      </c>
      <c r="AR405" s="20">
        <f t="shared" ref="AR405:AR408" si="757">AF405</f>
        <v>0</v>
      </c>
      <c r="AS405" s="20" t="e">
        <f t="shared" ref="AS405:AS408" si="758">AM405+AN405</f>
        <v>#REF!</v>
      </c>
      <c r="AT405" s="20" t="e">
        <f>SUM(AQ405,AR405,AS405)</f>
        <v>#REF!</v>
      </c>
      <c r="AU405" s="24"/>
      <c r="AV405" s="24"/>
      <c r="AW405" s="24"/>
      <c r="AX405" s="24"/>
      <c r="AY405" s="24"/>
      <c r="AZ405" s="24"/>
      <c r="BA405" s="25" t="e">
        <f t="shared" ref="BA405:BA408" si="759">SUM(AU405:AZ405)-AT405</f>
        <v>#REF!</v>
      </c>
    </row>
    <row r="406" spans="2:53" outlineLevel="2">
      <c r="B406" s="41"/>
      <c r="C406" s="41"/>
      <c r="D406" s="84"/>
      <c r="E406" s="84"/>
      <c r="F406" s="84"/>
      <c r="G406" s="83"/>
      <c r="H406" s="15" t="s">
        <v>50</v>
      </c>
      <c r="I406" s="16"/>
      <c r="J406" s="17"/>
      <c r="K406" s="17"/>
      <c r="L406" s="18" t="str">
        <f>IF(I406&lt;&gt;0,((VLOOKUP(I406,'1. Standard_Cost'!$B$4:$D$9,2)+VLOOKUP(I406,'1. Standard_Cost'!$B$4:$D$9,3))*J406*K406),"0")</f>
        <v>0</v>
      </c>
      <c r="M406" s="18">
        <f t="shared" si="755"/>
        <v>0</v>
      </c>
      <c r="N406" s="19"/>
      <c r="O406" s="19"/>
      <c r="P406" s="19"/>
      <c r="Q406" s="19"/>
      <c r="R406" s="20">
        <f>+N406*P406*'1. Standard_Cost'!$B$13</f>
        <v>0</v>
      </c>
      <c r="S406" s="20">
        <f>+N406*O406*P406*'1. Standard_Cost'!$C$13</f>
        <v>0</v>
      </c>
      <c r="T406" s="20">
        <f>+N406*P406*Q406*'1. Standard_Cost'!$D$13</f>
        <v>0</v>
      </c>
      <c r="U406" s="20">
        <f>+N406*O406*'1. Standard_Cost'!$E$13</f>
        <v>0</v>
      </c>
      <c r="V406" s="19"/>
      <c r="W406" s="19"/>
      <c r="X406" s="19"/>
      <c r="Y406" s="20">
        <f>+V406*((X406*'1. Standard_Cost'!$B$17)+(W406*X406*'1. Standard_Cost'!$C$17))</f>
        <v>0</v>
      </c>
      <c r="Z406" s="19"/>
      <c r="AA406" s="19"/>
      <c r="AB406" s="20">
        <f>+Z406*'1. Standard_Cost'!$B$21+AA406*'1. Standard_Cost'!$C$21</f>
        <v>0</v>
      </c>
      <c r="AC406" s="21"/>
      <c r="AD406" s="22"/>
      <c r="AE406" s="20">
        <f>SUM(AD406,AC406,AB406,Y406,U406,T406,S406,R406)*'1. Standard_Cost'!B460</f>
        <v>0</v>
      </c>
      <c r="AF406" s="20">
        <f t="shared" ref="AF406:AF408" si="760">SUM(AD406,AE406)</f>
        <v>0</v>
      </c>
      <c r="AG406" s="19"/>
      <c r="AH406" s="19"/>
      <c r="AI406" s="19"/>
      <c r="AJ406" s="23"/>
      <c r="AK406" s="23"/>
      <c r="AL406" s="23"/>
      <c r="AM406" s="20" t="e">
        <f>AG406*'1. Standard_Cost'!B456+'Incremental_Cost Year 1'!#REF!*'1. Standard_Cost'!C456+'Incremental_Cost Year 1'!#REF!*'1. Standard_Cost'!D456+'Incremental_Cost Year 1'!#REF!+'Incremental_Cost Year 1'!#REF!+AK406</f>
        <v>#REF!</v>
      </c>
      <c r="AN406" s="20" t="e">
        <f>AM406*'1. Standard_Cost'!C460</f>
        <v>#REF!</v>
      </c>
      <c r="AO406" s="23"/>
      <c r="AQ406" s="20">
        <f t="shared" si="756"/>
        <v>0</v>
      </c>
      <c r="AR406" s="20">
        <f t="shared" si="757"/>
        <v>0</v>
      </c>
      <c r="AS406" s="20" t="e">
        <f t="shared" si="758"/>
        <v>#REF!</v>
      </c>
      <c r="AT406" s="20" t="e">
        <f t="shared" ref="AT406:AT408" si="761">SUM(AQ406,AR406,AS406)</f>
        <v>#REF!</v>
      </c>
      <c r="AU406" s="24"/>
      <c r="AV406" s="24">
        <v>0</v>
      </c>
      <c r="AW406" s="24"/>
      <c r="AX406" s="24"/>
      <c r="AY406" s="24"/>
      <c r="AZ406" s="24"/>
      <c r="BA406" s="25" t="e">
        <f t="shared" si="759"/>
        <v>#REF!</v>
      </c>
    </row>
    <row r="407" spans="2:53" outlineLevel="2">
      <c r="B407" s="41"/>
      <c r="C407" s="41"/>
      <c r="D407" s="84"/>
      <c r="E407" s="84"/>
      <c r="F407" s="84"/>
      <c r="G407" s="83"/>
      <c r="H407" s="15" t="s">
        <v>51</v>
      </c>
      <c r="I407" s="16"/>
      <c r="J407" s="17"/>
      <c r="K407" s="17"/>
      <c r="L407" s="18" t="str">
        <f>IF(I407&lt;&gt;0,((VLOOKUP(I407,'1. Standard_Cost'!$B$4:$D$9,2)+VLOOKUP(I407,'1. Standard_Cost'!$B$4:$D$9,3))*J407*K407),"0")</f>
        <v>0</v>
      </c>
      <c r="M407" s="18">
        <f t="shared" si="755"/>
        <v>0</v>
      </c>
      <c r="N407" s="19"/>
      <c r="O407" s="19"/>
      <c r="P407" s="19"/>
      <c r="Q407" s="19"/>
      <c r="R407" s="20">
        <f>+N407*P407*'1. Standard_Cost'!$B$13</f>
        <v>0</v>
      </c>
      <c r="S407" s="20">
        <f>+N407*O407*P407*'1. Standard_Cost'!$C$13</f>
        <v>0</v>
      </c>
      <c r="T407" s="20">
        <f>+N407*P407*Q407*'1. Standard_Cost'!$D$13</f>
        <v>0</v>
      </c>
      <c r="U407" s="20">
        <f>+N407*O407*'1. Standard_Cost'!$E$13</f>
        <v>0</v>
      </c>
      <c r="V407" s="19"/>
      <c r="W407" s="19"/>
      <c r="X407" s="19"/>
      <c r="Y407" s="20">
        <f>+V407*((X407*'1. Standard_Cost'!$B$17)+(W407*X407*'1. Standard_Cost'!$C$17))</f>
        <v>0</v>
      </c>
      <c r="Z407" s="19"/>
      <c r="AA407" s="19"/>
      <c r="AB407" s="20">
        <f>+Z407*'1. Standard_Cost'!$B$21+AA407*'1. Standard_Cost'!$C$21</f>
        <v>0</v>
      </c>
      <c r="AC407" s="21"/>
      <c r="AD407" s="22"/>
      <c r="AE407" s="20">
        <f>SUM(AD407,AC407,AB407,Y407,U407,T407,S407,R407)*'1. Standard_Cost'!B460</f>
        <v>0</v>
      </c>
      <c r="AF407" s="20">
        <f t="shared" si="760"/>
        <v>0</v>
      </c>
      <c r="AG407" s="19"/>
      <c r="AH407" s="19"/>
      <c r="AI407" s="19"/>
      <c r="AJ407" s="23"/>
      <c r="AK407" s="23"/>
      <c r="AL407" s="23"/>
      <c r="AM407" s="20" t="e">
        <f>AG407*'1. Standard_Cost'!B456+'Incremental_Cost Year 1'!#REF!*'1. Standard_Cost'!C456+'Incremental_Cost Year 1'!#REF!*'1. Standard_Cost'!D456+'Incremental_Cost Year 1'!#REF!+'Incremental_Cost Year 1'!#REF!+AK407</f>
        <v>#REF!</v>
      </c>
      <c r="AN407" s="20" t="e">
        <f>AM407*'1. Standard_Cost'!C460</f>
        <v>#REF!</v>
      </c>
      <c r="AO407" s="23"/>
      <c r="AQ407" s="20">
        <f t="shared" si="756"/>
        <v>0</v>
      </c>
      <c r="AR407" s="20">
        <f t="shared" si="757"/>
        <v>0</v>
      </c>
      <c r="AS407" s="20" t="e">
        <f t="shared" si="758"/>
        <v>#REF!</v>
      </c>
      <c r="AT407" s="20" t="e">
        <f t="shared" si="761"/>
        <v>#REF!</v>
      </c>
      <c r="AU407" s="24"/>
      <c r="AV407" s="24"/>
      <c r="AW407" s="24"/>
      <c r="AX407" s="24"/>
      <c r="AY407" s="24"/>
      <c r="AZ407" s="24"/>
      <c r="BA407" s="25" t="e">
        <f t="shared" si="759"/>
        <v>#REF!</v>
      </c>
    </row>
    <row r="408" spans="2:53" outlineLevel="2">
      <c r="B408" s="41"/>
      <c r="C408" s="41"/>
      <c r="D408" s="84"/>
      <c r="E408" s="84"/>
      <c r="F408" s="84"/>
      <c r="G408" s="83"/>
      <c r="H408" s="26" t="s">
        <v>180</v>
      </c>
      <c r="I408" s="16"/>
      <c r="J408" s="17"/>
      <c r="K408" s="17"/>
      <c r="L408" s="18" t="str">
        <f>IF(I408&lt;&gt;0,((VLOOKUP(I408,'1. Standard_Cost'!$B$4:$D$9,2)+VLOOKUP(I408,'1. Standard_Cost'!$B$4:$D$9,3))*J408*K408),"0")</f>
        <v>0</v>
      </c>
      <c r="M408" s="18">
        <f t="shared" si="755"/>
        <v>0</v>
      </c>
      <c r="N408" s="19"/>
      <c r="O408" s="19"/>
      <c r="P408" s="19"/>
      <c r="Q408" s="19"/>
      <c r="R408" s="20">
        <f>+N408*P408*'1. Standard_Cost'!$B$13</f>
        <v>0</v>
      </c>
      <c r="S408" s="20">
        <f>+N408*O408*P408*'1. Standard_Cost'!$C$13</f>
        <v>0</v>
      </c>
      <c r="T408" s="20">
        <f>+N408*P408*Q408*'1. Standard_Cost'!$D$13</f>
        <v>0</v>
      </c>
      <c r="U408" s="20">
        <f>+N408*O408*'1. Standard_Cost'!$E$13</f>
        <v>0</v>
      </c>
      <c r="V408" s="19"/>
      <c r="W408" s="19"/>
      <c r="X408" s="19"/>
      <c r="Y408" s="20">
        <f>+V408*((X408*'1. Standard_Cost'!$B$17)+(W408*X408*'1. Standard_Cost'!$C$17))</f>
        <v>0</v>
      </c>
      <c r="Z408" s="19"/>
      <c r="AA408" s="19"/>
      <c r="AB408" s="20">
        <f>+Z408*'1. Standard_Cost'!$B$21+AA408*'1. Standard_Cost'!$C$21</f>
        <v>0</v>
      </c>
      <c r="AC408" s="21"/>
      <c r="AD408" s="22"/>
      <c r="AE408" s="20">
        <f>SUM(AD408,AC408,AB408,Y408,U408,T408,S408,R408)*'1. Standard_Cost'!B460</f>
        <v>0</v>
      </c>
      <c r="AF408" s="20">
        <f t="shared" si="760"/>
        <v>0</v>
      </c>
      <c r="AG408" s="19"/>
      <c r="AH408" s="19"/>
      <c r="AI408" s="19"/>
      <c r="AJ408" s="23"/>
      <c r="AK408" s="23"/>
      <c r="AL408" s="23"/>
      <c r="AM408" s="20" t="e">
        <f>AG408*'1. Standard_Cost'!B456+'Incremental_Cost Year 1'!#REF!*'1. Standard_Cost'!C456+'Incremental_Cost Year 1'!#REF!*'1. Standard_Cost'!D456+'Incremental_Cost Year 1'!#REF!+'Incremental_Cost Year 1'!#REF!+AK408</f>
        <v>#REF!</v>
      </c>
      <c r="AN408" s="20" t="e">
        <f>AM408*'1. Standard_Cost'!C460</f>
        <v>#REF!</v>
      </c>
      <c r="AO408" s="23"/>
      <c r="AQ408" s="20">
        <f t="shared" si="756"/>
        <v>0</v>
      </c>
      <c r="AR408" s="20">
        <f t="shared" si="757"/>
        <v>0</v>
      </c>
      <c r="AS408" s="20" t="e">
        <f t="shared" si="758"/>
        <v>#REF!</v>
      </c>
      <c r="AT408" s="20" t="e">
        <f t="shared" si="761"/>
        <v>#REF!</v>
      </c>
      <c r="AU408" s="24"/>
      <c r="AV408" s="24"/>
      <c r="AW408" s="24"/>
      <c r="AX408" s="24"/>
      <c r="AY408" s="24"/>
      <c r="AZ408" s="24"/>
      <c r="BA408" s="25" t="e">
        <f t="shared" si="759"/>
        <v>#REF!</v>
      </c>
    </row>
    <row r="409" spans="2:53" ht="55.2" outlineLevel="1">
      <c r="B409" s="41"/>
      <c r="C409" s="41"/>
      <c r="D409" s="86" t="s">
        <v>48</v>
      </c>
      <c r="E409" s="86" t="s">
        <v>373</v>
      </c>
      <c r="F409" s="88" t="s">
        <v>153</v>
      </c>
      <c r="G409" s="89" t="s">
        <v>154</v>
      </c>
      <c r="H409" s="27" t="s">
        <v>365</v>
      </c>
      <c r="I409" s="28"/>
      <c r="J409" s="28"/>
      <c r="K409" s="28"/>
      <c r="L409" s="29">
        <f>SUM(L405:L408)</f>
        <v>0</v>
      </c>
      <c r="M409" s="29">
        <f>SUM(M405:M408)</f>
        <v>0</v>
      </c>
      <c r="N409" s="28"/>
      <c r="O409" s="28"/>
      <c r="P409" s="28"/>
      <c r="Q409" s="28"/>
      <c r="R409" s="30">
        <f>SUM(R405:R408)</f>
        <v>0</v>
      </c>
      <c r="S409" s="30">
        <f>SUM(S405:S408)</f>
        <v>0</v>
      </c>
      <c r="T409" s="30">
        <f>SUM(T405:T408)</f>
        <v>0</v>
      </c>
      <c r="U409" s="30">
        <f>SUM(U405:U408)</f>
        <v>0</v>
      </c>
      <c r="V409" s="28"/>
      <c r="W409" s="28"/>
      <c r="X409" s="28"/>
      <c r="Y409" s="29">
        <f>SUM(Y405:Y408)</f>
        <v>0</v>
      </c>
      <c r="Z409" s="28"/>
      <c r="AA409" s="28"/>
      <c r="AB409" s="29">
        <f t="shared" ref="AB409:AF409" si="762">SUM(AB405:AB408)</f>
        <v>0</v>
      </c>
      <c r="AC409" s="29">
        <f t="shared" si="762"/>
        <v>0</v>
      </c>
      <c r="AD409" s="29">
        <f t="shared" si="762"/>
        <v>0</v>
      </c>
      <c r="AE409" s="29">
        <f t="shared" si="762"/>
        <v>0</v>
      </c>
      <c r="AF409" s="29">
        <f t="shared" si="762"/>
        <v>0</v>
      </c>
      <c r="AG409" s="28"/>
      <c r="AH409" s="28"/>
      <c r="AI409" s="28"/>
      <c r="AJ409" s="30">
        <f>SUM(AJ405:AJ408)</f>
        <v>0</v>
      </c>
      <c r="AK409" s="30">
        <f>SUM(AK405:AK408)</f>
        <v>0</v>
      </c>
      <c r="AL409" s="30">
        <f>SUM(AL405:AL408)</f>
        <v>0</v>
      </c>
      <c r="AM409" s="29" t="e">
        <f>SUM(AM405:AM408)</f>
        <v>#REF!</v>
      </c>
      <c r="AN409" s="29" t="e">
        <f>SUM(AN405:AN408)</f>
        <v>#REF!</v>
      </c>
      <c r="AO409" s="31"/>
      <c r="AP409" s="32"/>
      <c r="AQ409" s="78">
        <f t="shared" ref="AQ409:BA409" si="763">SUM(AQ405:AQ408)</f>
        <v>0</v>
      </c>
      <c r="AR409" s="78">
        <f t="shared" si="763"/>
        <v>0</v>
      </c>
      <c r="AS409" s="78" t="e">
        <f t="shared" si="763"/>
        <v>#REF!</v>
      </c>
      <c r="AT409" s="78" t="e">
        <f t="shared" si="763"/>
        <v>#REF!</v>
      </c>
      <c r="AU409" s="78">
        <f t="shared" si="763"/>
        <v>0</v>
      </c>
      <c r="AV409" s="78">
        <f t="shared" si="763"/>
        <v>0</v>
      </c>
      <c r="AW409" s="78">
        <f t="shared" si="763"/>
        <v>0</v>
      </c>
      <c r="AX409" s="78">
        <f t="shared" si="763"/>
        <v>0</v>
      </c>
      <c r="AY409" s="78">
        <f t="shared" si="763"/>
        <v>0</v>
      </c>
      <c r="AZ409" s="78">
        <f t="shared" si="763"/>
        <v>0</v>
      </c>
      <c r="BA409" s="78" t="e">
        <f t="shared" si="763"/>
        <v>#REF!</v>
      </c>
    </row>
    <row r="410" spans="2:53" s="39" customFormat="1" ht="12.75" customHeight="1">
      <c r="B410" s="49"/>
      <c r="C410" s="224" t="s">
        <v>374</v>
      </c>
      <c r="D410" s="224"/>
      <c r="E410" s="225"/>
      <c r="F410" s="69"/>
      <c r="G410" s="69"/>
      <c r="H410" s="57" t="s">
        <v>384</v>
      </c>
      <c r="I410" s="58"/>
      <c r="J410" s="58"/>
      <c r="K410" s="58"/>
      <c r="L410" s="59">
        <f>SUM(L415,L420,L425,L430)</f>
        <v>0</v>
      </c>
      <c r="M410" s="59">
        <f>SUM(M415,M420,M425,M430)</f>
        <v>0</v>
      </c>
      <c r="N410" s="58"/>
      <c r="O410" s="58"/>
      <c r="P410" s="58"/>
      <c r="Q410" s="58"/>
      <c r="R410" s="59">
        <f>SUM(R415,R420,R425,R430)</f>
        <v>0</v>
      </c>
      <c r="S410" s="59">
        <f t="shared" ref="S410:U410" si="764">SUM(S415,S420,S425,S430)</f>
        <v>0</v>
      </c>
      <c r="T410" s="59">
        <f t="shared" si="764"/>
        <v>0</v>
      </c>
      <c r="U410" s="59">
        <f t="shared" si="764"/>
        <v>0</v>
      </c>
      <c r="V410" s="58"/>
      <c r="W410" s="58"/>
      <c r="X410" s="58"/>
      <c r="Y410" s="59">
        <f>SUM(Y415,Y420,Y425,Y430)</f>
        <v>0</v>
      </c>
      <c r="Z410" s="58"/>
      <c r="AA410" s="58"/>
      <c r="AB410" s="59">
        <f t="shared" ref="AB410:AF410" si="765">SUM(AB415,AB420,AB425,AB430)</f>
        <v>0</v>
      </c>
      <c r="AC410" s="59">
        <f t="shared" si="765"/>
        <v>0</v>
      </c>
      <c r="AD410" s="59">
        <f t="shared" si="765"/>
        <v>0</v>
      </c>
      <c r="AE410" s="59">
        <f t="shared" si="765"/>
        <v>0</v>
      </c>
      <c r="AF410" s="59">
        <f t="shared" si="765"/>
        <v>0</v>
      </c>
      <c r="AG410" s="58"/>
      <c r="AH410" s="58"/>
      <c r="AI410" s="58"/>
      <c r="AJ410" s="59">
        <f t="shared" ref="AJ410:AN410" si="766">SUM(AJ415,AJ420,AJ425,AJ430)</f>
        <v>0</v>
      </c>
      <c r="AK410" s="59">
        <f t="shared" si="766"/>
        <v>0</v>
      </c>
      <c r="AL410" s="59">
        <f t="shared" si="766"/>
        <v>0</v>
      </c>
      <c r="AM410" s="59" t="e">
        <f t="shared" si="766"/>
        <v>#REF!</v>
      </c>
      <c r="AN410" s="59" t="e">
        <f t="shared" si="766"/>
        <v>#REF!</v>
      </c>
      <c r="AO410" s="60"/>
      <c r="AP410" s="40"/>
      <c r="AQ410" s="59">
        <f t="shared" ref="AQ410:BA410" si="767">SUM(AQ415,AQ420,AQ425,AQ430)</f>
        <v>0</v>
      </c>
      <c r="AR410" s="59">
        <f t="shared" si="767"/>
        <v>0</v>
      </c>
      <c r="AS410" s="59" t="e">
        <f t="shared" si="767"/>
        <v>#REF!</v>
      </c>
      <c r="AT410" s="59" t="e">
        <f t="shared" si="767"/>
        <v>#REF!</v>
      </c>
      <c r="AU410" s="59">
        <f t="shared" si="767"/>
        <v>0</v>
      </c>
      <c r="AV410" s="59">
        <f t="shared" si="767"/>
        <v>0</v>
      </c>
      <c r="AW410" s="59">
        <f t="shared" si="767"/>
        <v>0</v>
      </c>
      <c r="AX410" s="59">
        <f t="shared" si="767"/>
        <v>0</v>
      </c>
      <c r="AY410" s="59">
        <f t="shared" si="767"/>
        <v>0</v>
      </c>
      <c r="AZ410" s="59">
        <f t="shared" si="767"/>
        <v>0</v>
      </c>
      <c r="BA410" s="59" t="e">
        <f t="shared" si="767"/>
        <v>#REF!</v>
      </c>
    </row>
    <row r="411" spans="2:53" outlineLevel="2">
      <c r="B411" s="41"/>
      <c r="C411" s="38"/>
      <c r="D411" s="85"/>
      <c r="E411" s="85"/>
      <c r="F411" s="87"/>
      <c r="G411" s="82"/>
      <c r="H411" s="15" t="s">
        <v>49</v>
      </c>
      <c r="I411" s="16"/>
      <c r="J411" s="17"/>
      <c r="K411" s="17"/>
      <c r="L411" s="18" t="str">
        <f>IF(I411&lt;&gt;0,((VLOOKUP(I411,'1. Standard_Cost'!$B$4:$D$9,2)+VLOOKUP(I411,'1. Standard_Cost'!$B$4:$D$9,3))*J411*K411),"0")</f>
        <v>0</v>
      </c>
      <c r="M411" s="18">
        <f t="shared" ref="M411:M414" si="768">L411*0.167</f>
        <v>0</v>
      </c>
      <c r="N411" s="19"/>
      <c r="O411" s="19"/>
      <c r="P411" s="19"/>
      <c r="Q411" s="19"/>
      <c r="R411" s="20">
        <f>+N411*P411*'1. Standard_Cost'!$B$13</f>
        <v>0</v>
      </c>
      <c r="S411" s="20">
        <f>+N411*O411*P411*'1. Standard_Cost'!$C$13</f>
        <v>0</v>
      </c>
      <c r="T411" s="20">
        <f>+N411*P411*Q411*'1. Standard_Cost'!$D$13</f>
        <v>0</v>
      </c>
      <c r="U411" s="20">
        <f>+N411*O411*'1. Standard_Cost'!$E$13</f>
        <v>0</v>
      </c>
      <c r="V411" s="19"/>
      <c r="W411" s="19"/>
      <c r="X411" s="19"/>
      <c r="Y411" s="20">
        <f>+V411*((X411*'1. Standard_Cost'!$B$17)+(W411*X411*'1. Standard_Cost'!$C$17))</f>
        <v>0</v>
      </c>
      <c r="Z411" s="19"/>
      <c r="AA411" s="19"/>
      <c r="AB411" s="20">
        <f>+Z411*'1. Standard_Cost'!$B$21+AA411*'1. Standard_Cost'!$C$21</f>
        <v>0</v>
      </c>
      <c r="AC411" s="21"/>
      <c r="AD411" s="22"/>
      <c r="AE411" s="20">
        <f>SUM(AD411,AC411,AB411,Y411,U411,T411,S411,R411)*'1. Standard_Cost'!B471</f>
        <v>0</v>
      </c>
      <c r="AF411" s="20">
        <f>SUM(AD411,AE411)</f>
        <v>0</v>
      </c>
      <c r="AG411" s="19"/>
      <c r="AH411" s="19"/>
      <c r="AI411" s="19"/>
      <c r="AJ411" s="23"/>
      <c r="AK411" s="23"/>
      <c r="AL411" s="23"/>
      <c r="AM411" s="20" t="e">
        <f>AG411*'1. Standard_Cost'!B467+'Incremental_Cost Year 1'!#REF!*'1. Standard_Cost'!C467+'Incremental_Cost Year 1'!#REF!*'1. Standard_Cost'!D467+'Incremental_Cost Year 1'!#REF!+'Incremental_Cost Year 1'!#REF!+AK411</f>
        <v>#REF!</v>
      </c>
      <c r="AN411" s="20" t="e">
        <f>AM411*'1. Standard_Cost'!C471</f>
        <v>#REF!</v>
      </c>
      <c r="AO411" s="23"/>
      <c r="AQ411" s="20">
        <f t="shared" ref="AQ411:AQ414" si="769">L411+M411</f>
        <v>0</v>
      </c>
      <c r="AR411" s="20">
        <f t="shared" ref="AR411:AR414" si="770">AF411</f>
        <v>0</v>
      </c>
      <c r="AS411" s="20" t="e">
        <f t="shared" ref="AS411:AS414" si="771">AM411+AN411</f>
        <v>#REF!</v>
      </c>
      <c r="AT411" s="20" t="e">
        <f>SUM(AQ411,AR411,AS411)</f>
        <v>#REF!</v>
      </c>
      <c r="AU411" s="24"/>
      <c r="AV411" s="24"/>
      <c r="AW411" s="24"/>
      <c r="AX411" s="24"/>
      <c r="AY411" s="24"/>
      <c r="AZ411" s="24"/>
      <c r="BA411" s="25" t="e">
        <f t="shared" ref="BA411:BA414" si="772">SUM(AU411:AZ411)-AT411</f>
        <v>#REF!</v>
      </c>
    </row>
    <row r="412" spans="2:53" outlineLevel="2">
      <c r="B412" s="41"/>
      <c r="C412" s="38"/>
      <c r="D412" s="84"/>
      <c r="E412" s="84"/>
      <c r="F412" s="84"/>
      <c r="G412" s="83"/>
      <c r="H412" s="15" t="s">
        <v>50</v>
      </c>
      <c r="I412" s="16"/>
      <c r="J412" s="17"/>
      <c r="K412" s="17"/>
      <c r="L412" s="18" t="str">
        <f>IF(I412&lt;&gt;0,((VLOOKUP(I412,'1. Standard_Cost'!$B$4:$D$9,2)+VLOOKUP(I412,'1. Standard_Cost'!$B$4:$D$9,3))*J412*K412),"0")</f>
        <v>0</v>
      </c>
      <c r="M412" s="18">
        <f t="shared" si="768"/>
        <v>0</v>
      </c>
      <c r="N412" s="19"/>
      <c r="O412" s="19"/>
      <c r="P412" s="19"/>
      <c r="Q412" s="19"/>
      <c r="R412" s="20">
        <f>+N412*P412*'1. Standard_Cost'!$B$13</f>
        <v>0</v>
      </c>
      <c r="S412" s="20">
        <f>+N412*O412*P412*'1. Standard_Cost'!$C$13</f>
        <v>0</v>
      </c>
      <c r="T412" s="20">
        <f>+N412*P412*Q412*'1. Standard_Cost'!$D$13</f>
        <v>0</v>
      </c>
      <c r="U412" s="20">
        <f>+N412*O412*'1. Standard_Cost'!$E$13</f>
        <v>0</v>
      </c>
      <c r="V412" s="19"/>
      <c r="W412" s="19"/>
      <c r="X412" s="19"/>
      <c r="Y412" s="20">
        <f>+V412*((X412*'1. Standard_Cost'!$B$17)+(W412*X412*'1. Standard_Cost'!$C$17))</f>
        <v>0</v>
      </c>
      <c r="Z412" s="19"/>
      <c r="AA412" s="19"/>
      <c r="AB412" s="20">
        <f>+Z412*'1. Standard_Cost'!$B$21+AA412*'1. Standard_Cost'!$C$21</f>
        <v>0</v>
      </c>
      <c r="AC412" s="21"/>
      <c r="AD412" s="22"/>
      <c r="AE412" s="20">
        <f>SUM(AD412,AC412,AB412,Y412,U412,T412,S412,R412)*'1. Standard_Cost'!B471</f>
        <v>0</v>
      </c>
      <c r="AF412" s="20">
        <f t="shared" ref="AF412:AF414" si="773">SUM(AD412,AE412)</f>
        <v>0</v>
      </c>
      <c r="AG412" s="19"/>
      <c r="AH412" s="19"/>
      <c r="AI412" s="19"/>
      <c r="AJ412" s="23"/>
      <c r="AK412" s="23"/>
      <c r="AL412" s="23"/>
      <c r="AM412" s="20" t="e">
        <f>AG412*'1. Standard_Cost'!B467+'Incremental_Cost Year 1'!#REF!*'1. Standard_Cost'!C467+'Incremental_Cost Year 1'!#REF!*'1. Standard_Cost'!D467+'Incremental_Cost Year 1'!#REF!+'Incremental_Cost Year 1'!#REF!+AK412</f>
        <v>#REF!</v>
      </c>
      <c r="AN412" s="20" t="e">
        <f>AM412*'1. Standard_Cost'!C471</f>
        <v>#REF!</v>
      </c>
      <c r="AO412" s="23"/>
      <c r="AQ412" s="20">
        <f t="shared" si="769"/>
        <v>0</v>
      </c>
      <c r="AR412" s="20">
        <f t="shared" si="770"/>
        <v>0</v>
      </c>
      <c r="AS412" s="20" t="e">
        <f t="shared" si="771"/>
        <v>#REF!</v>
      </c>
      <c r="AT412" s="20" t="e">
        <f t="shared" ref="AT412:AT414" si="774">SUM(AQ412,AR412,AS412)</f>
        <v>#REF!</v>
      </c>
      <c r="AU412" s="24"/>
      <c r="AV412" s="24"/>
      <c r="AW412" s="24"/>
      <c r="AX412" s="24"/>
      <c r="AY412" s="24"/>
      <c r="AZ412" s="24"/>
      <c r="BA412" s="25" t="e">
        <f t="shared" si="772"/>
        <v>#REF!</v>
      </c>
    </row>
    <row r="413" spans="2:53" outlineLevel="2">
      <c r="B413" s="41"/>
      <c r="C413" s="38"/>
      <c r="D413" s="84"/>
      <c r="E413" s="84"/>
      <c r="F413" s="84"/>
      <c r="G413" s="83"/>
      <c r="H413" s="15" t="s">
        <v>51</v>
      </c>
      <c r="I413" s="16"/>
      <c r="J413" s="17"/>
      <c r="K413" s="17"/>
      <c r="L413" s="18" t="str">
        <f>IF(I413&lt;&gt;0,((VLOOKUP(I413,'1. Standard_Cost'!$B$4:$D$9,2)+VLOOKUP(I413,'1. Standard_Cost'!$B$4:$D$9,3))*J413*K413),"0")</f>
        <v>0</v>
      </c>
      <c r="M413" s="18">
        <f t="shared" si="768"/>
        <v>0</v>
      </c>
      <c r="N413" s="19"/>
      <c r="O413" s="19"/>
      <c r="P413" s="19"/>
      <c r="Q413" s="19"/>
      <c r="R413" s="20">
        <f>+N413*P413*'1. Standard_Cost'!$B$13</f>
        <v>0</v>
      </c>
      <c r="S413" s="20">
        <f>+N413*O413*P413*'1. Standard_Cost'!$C$13</f>
        <v>0</v>
      </c>
      <c r="T413" s="20">
        <f>+N413*P413*Q413*'1. Standard_Cost'!$D$13</f>
        <v>0</v>
      </c>
      <c r="U413" s="20">
        <f>+N413*O413*'1. Standard_Cost'!$E$13</f>
        <v>0</v>
      </c>
      <c r="V413" s="19"/>
      <c r="W413" s="19"/>
      <c r="X413" s="19"/>
      <c r="Y413" s="20">
        <f>+V413*((X413*'1. Standard_Cost'!$B$17)+(W413*X413*'1. Standard_Cost'!$C$17))</f>
        <v>0</v>
      </c>
      <c r="Z413" s="19"/>
      <c r="AA413" s="19"/>
      <c r="AB413" s="20">
        <f>+Z413*'1. Standard_Cost'!$B$21+AA413*'1. Standard_Cost'!$C$21</f>
        <v>0</v>
      </c>
      <c r="AC413" s="21"/>
      <c r="AD413" s="22"/>
      <c r="AE413" s="20">
        <f>SUM(AD413,AC413,AB413,Y413,U413,T413,S413,R413)*'1. Standard_Cost'!B471</f>
        <v>0</v>
      </c>
      <c r="AF413" s="20">
        <f t="shared" si="773"/>
        <v>0</v>
      </c>
      <c r="AG413" s="19"/>
      <c r="AH413" s="19"/>
      <c r="AI413" s="19"/>
      <c r="AJ413" s="23"/>
      <c r="AK413" s="23"/>
      <c r="AL413" s="23"/>
      <c r="AM413" s="20" t="e">
        <f>AG413*'1. Standard_Cost'!B467+'Incremental_Cost Year 1'!#REF!*'1. Standard_Cost'!C467+'Incremental_Cost Year 1'!#REF!*'1. Standard_Cost'!D467+'Incremental_Cost Year 1'!#REF!+'Incremental_Cost Year 1'!#REF!+AK413</f>
        <v>#REF!</v>
      </c>
      <c r="AN413" s="20" t="e">
        <f>AM413*'1. Standard_Cost'!C471</f>
        <v>#REF!</v>
      </c>
      <c r="AO413" s="23"/>
      <c r="AQ413" s="20">
        <f t="shared" si="769"/>
        <v>0</v>
      </c>
      <c r="AR413" s="20">
        <f t="shared" si="770"/>
        <v>0</v>
      </c>
      <c r="AS413" s="20" t="e">
        <f t="shared" si="771"/>
        <v>#REF!</v>
      </c>
      <c r="AT413" s="20" t="e">
        <f t="shared" si="774"/>
        <v>#REF!</v>
      </c>
      <c r="AU413" s="24"/>
      <c r="AV413" s="24"/>
      <c r="AW413" s="24"/>
      <c r="AX413" s="24"/>
      <c r="AY413" s="24"/>
      <c r="AZ413" s="24"/>
      <c r="BA413" s="25" t="e">
        <f t="shared" si="772"/>
        <v>#REF!</v>
      </c>
    </row>
    <row r="414" spans="2:53" outlineLevel="2">
      <c r="B414" s="41"/>
      <c r="C414" s="38"/>
      <c r="D414" s="84"/>
      <c r="E414" s="84"/>
      <c r="F414" s="84"/>
      <c r="G414" s="83"/>
      <c r="H414" s="26" t="s">
        <v>180</v>
      </c>
      <c r="I414" s="16"/>
      <c r="J414" s="17"/>
      <c r="K414" s="17"/>
      <c r="L414" s="18" t="str">
        <f>IF(I414&lt;&gt;0,((VLOOKUP(I414,'1. Standard_Cost'!$B$4:$D$9,2)+VLOOKUP(I414,'1. Standard_Cost'!$B$4:$D$9,3))*J414*K414),"0")</f>
        <v>0</v>
      </c>
      <c r="M414" s="18">
        <f t="shared" si="768"/>
        <v>0</v>
      </c>
      <c r="N414" s="19"/>
      <c r="O414" s="19"/>
      <c r="P414" s="19"/>
      <c r="Q414" s="19"/>
      <c r="R414" s="20">
        <f>+N414*P414*'1. Standard_Cost'!$B$13</f>
        <v>0</v>
      </c>
      <c r="S414" s="20">
        <f>+N414*O414*P414*'1. Standard_Cost'!$C$13</f>
        <v>0</v>
      </c>
      <c r="T414" s="20">
        <f>+N414*P414*Q414*'1. Standard_Cost'!$D$13</f>
        <v>0</v>
      </c>
      <c r="U414" s="20">
        <f>+N414*O414*'1. Standard_Cost'!$E$13</f>
        <v>0</v>
      </c>
      <c r="V414" s="19"/>
      <c r="W414" s="19"/>
      <c r="X414" s="19"/>
      <c r="Y414" s="20">
        <f>+V414*((X414*'1. Standard_Cost'!$B$17)+(W414*X414*'1. Standard_Cost'!$C$17))</f>
        <v>0</v>
      </c>
      <c r="Z414" s="19"/>
      <c r="AA414" s="19"/>
      <c r="AB414" s="20">
        <f>+Z414*'1. Standard_Cost'!$B$21+AA414*'1. Standard_Cost'!$C$21</f>
        <v>0</v>
      </c>
      <c r="AC414" s="21"/>
      <c r="AD414" s="22"/>
      <c r="AE414" s="20">
        <f>SUM(AD414,AC414,AB414,Y414,U414,T414,S414,R414)*'1. Standard_Cost'!B471</f>
        <v>0</v>
      </c>
      <c r="AF414" s="20">
        <f t="shared" si="773"/>
        <v>0</v>
      </c>
      <c r="AG414" s="19"/>
      <c r="AH414" s="19"/>
      <c r="AI414" s="19"/>
      <c r="AJ414" s="23"/>
      <c r="AK414" s="23"/>
      <c r="AL414" s="23"/>
      <c r="AM414" s="20" t="e">
        <f>AG414*'1. Standard_Cost'!B467+'Incremental_Cost Year 1'!#REF!*'1. Standard_Cost'!C467+'Incremental_Cost Year 1'!#REF!*'1. Standard_Cost'!D467+'Incremental_Cost Year 1'!#REF!+'Incremental_Cost Year 1'!#REF!+AK414</f>
        <v>#REF!</v>
      </c>
      <c r="AN414" s="20" t="e">
        <f>AM414*'1. Standard_Cost'!C471</f>
        <v>#REF!</v>
      </c>
      <c r="AO414" s="23"/>
      <c r="AQ414" s="20">
        <f t="shared" si="769"/>
        <v>0</v>
      </c>
      <c r="AR414" s="20">
        <f t="shared" si="770"/>
        <v>0</v>
      </c>
      <c r="AS414" s="20" t="e">
        <f t="shared" si="771"/>
        <v>#REF!</v>
      </c>
      <c r="AT414" s="20" t="e">
        <f t="shared" si="774"/>
        <v>#REF!</v>
      </c>
      <c r="AU414" s="24"/>
      <c r="AV414" s="24"/>
      <c r="AW414" s="24"/>
      <c r="AX414" s="24"/>
      <c r="AY414" s="24"/>
      <c r="AZ414" s="24"/>
      <c r="BA414" s="25" t="e">
        <f t="shared" si="772"/>
        <v>#REF!</v>
      </c>
    </row>
    <row r="415" spans="2:53" ht="27.6" outlineLevel="1">
      <c r="B415" s="41"/>
      <c r="C415" s="38"/>
      <c r="D415" s="86" t="s">
        <v>48</v>
      </c>
      <c r="E415" s="86" t="s">
        <v>375</v>
      </c>
      <c r="F415" s="88" t="s">
        <v>153</v>
      </c>
      <c r="G415" s="89" t="s">
        <v>154</v>
      </c>
      <c r="H415" s="27" t="s">
        <v>382</v>
      </c>
      <c r="I415" s="28"/>
      <c r="J415" s="28"/>
      <c r="K415" s="28"/>
      <c r="L415" s="29">
        <f>SUM(L411:L414)</f>
        <v>0</v>
      </c>
      <c r="M415" s="29">
        <f>SUM(M411:M414)</f>
        <v>0</v>
      </c>
      <c r="N415" s="28"/>
      <c r="O415" s="28"/>
      <c r="P415" s="28"/>
      <c r="Q415" s="28"/>
      <c r="R415" s="30">
        <f>SUM(R411:R414)</f>
        <v>0</v>
      </c>
      <c r="S415" s="30">
        <f>SUM(S411:S414)</f>
        <v>0</v>
      </c>
      <c r="T415" s="30">
        <f>SUM(T411:T414)</f>
        <v>0</v>
      </c>
      <c r="U415" s="30">
        <f>SUM(U411:U414)</f>
        <v>0</v>
      </c>
      <c r="V415" s="28"/>
      <c r="W415" s="28"/>
      <c r="X415" s="28"/>
      <c r="Y415" s="29">
        <f>SUM(Y411:Y414)</f>
        <v>0</v>
      </c>
      <c r="Z415" s="28"/>
      <c r="AA415" s="28"/>
      <c r="AB415" s="29">
        <f t="shared" ref="AB415:AF415" si="775">SUM(AB411:AB414)</f>
        <v>0</v>
      </c>
      <c r="AC415" s="29">
        <f t="shared" si="775"/>
        <v>0</v>
      </c>
      <c r="AD415" s="29">
        <f t="shared" si="775"/>
        <v>0</v>
      </c>
      <c r="AE415" s="29">
        <f t="shared" si="775"/>
        <v>0</v>
      </c>
      <c r="AF415" s="29">
        <f t="shared" si="775"/>
        <v>0</v>
      </c>
      <c r="AG415" s="28"/>
      <c r="AH415" s="28"/>
      <c r="AI415" s="28"/>
      <c r="AJ415" s="30">
        <f>SUM(AJ411:AJ414)</f>
        <v>0</v>
      </c>
      <c r="AK415" s="30">
        <f>SUM(AK411:AK414)</f>
        <v>0</v>
      </c>
      <c r="AL415" s="30">
        <f>SUM(AL411:AL414)</f>
        <v>0</v>
      </c>
      <c r="AM415" s="29" t="e">
        <f>SUM(AM411:AM414)</f>
        <v>#REF!</v>
      </c>
      <c r="AN415" s="29" t="e">
        <f>SUM(AN411:AN414)</f>
        <v>#REF!</v>
      </c>
      <c r="AO415" s="31"/>
      <c r="AP415" s="32"/>
      <c r="AQ415" s="78">
        <f t="shared" ref="AQ415:BA415" si="776">SUM(AQ411:AQ414)</f>
        <v>0</v>
      </c>
      <c r="AR415" s="78">
        <f t="shared" si="776"/>
        <v>0</v>
      </c>
      <c r="AS415" s="78" t="e">
        <f t="shared" si="776"/>
        <v>#REF!</v>
      </c>
      <c r="AT415" s="78" t="e">
        <f t="shared" si="776"/>
        <v>#REF!</v>
      </c>
      <c r="AU415" s="78">
        <f t="shared" si="776"/>
        <v>0</v>
      </c>
      <c r="AV415" s="78">
        <f t="shared" si="776"/>
        <v>0</v>
      </c>
      <c r="AW415" s="78">
        <f t="shared" si="776"/>
        <v>0</v>
      </c>
      <c r="AX415" s="78">
        <f t="shared" si="776"/>
        <v>0</v>
      </c>
      <c r="AY415" s="78">
        <f t="shared" si="776"/>
        <v>0</v>
      </c>
      <c r="AZ415" s="78">
        <f t="shared" si="776"/>
        <v>0</v>
      </c>
      <c r="BA415" s="78" t="e">
        <f t="shared" si="776"/>
        <v>#REF!</v>
      </c>
    </row>
    <row r="416" spans="2:53" outlineLevel="2">
      <c r="B416" s="41"/>
      <c r="C416" s="38"/>
      <c r="D416" s="85"/>
      <c r="E416" s="85"/>
      <c r="F416" s="87"/>
      <c r="G416" s="82"/>
      <c r="H416" s="15" t="s">
        <v>49</v>
      </c>
      <c r="I416" s="16"/>
      <c r="J416" s="17"/>
      <c r="K416" s="17"/>
      <c r="L416" s="18" t="str">
        <f>IF(I416&lt;&gt;0,((VLOOKUP(I416,'1. Standard_Cost'!$B$4:$D$9,2)+VLOOKUP(I416,'1. Standard_Cost'!$B$4:$D$9,3))*J416*K416),"0")</f>
        <v>0</v>
      </c>
      <c r="M416" s="18">
        <f t="shared" ref="M416:M419" si="777">L416*0.167</f>
        <v>0</v>
      </c>
      <c r="N416" s="19"/>
      <c r="O416" s="19"/>
      <c r="P416" s="19"/>
      <c r="Q416" s="19"/>
      <c r="R416" s="20">
        <f>+N416*P416*'1. Standard_Cost'!$B$13</f>
        <v>0</v>
      </c>
      <c r="S416" s="20">
        <f>+N416*O416*P416*'1. Standard_Cost'!$C$13</f>
        <v>0</v>
      </c>
      <c r="T416" s="20">
        <f>+N416*P416*Q416*'1. Standard_Cost'!$D$13</f>
        <v>0</v>
      </c>
      <c r="U416" s="20">
        <f>+N416*O416*'1. Standard_Cost'!$E$13</f>
        <v>0</v>
      </c>
      <c r="V416" s="19"/>
      <c r="W416" s="19"/>
      <c r="X416" s="19"/>
      <c r="Y416" s="20">
        <f>+V416*((X416*'1. Standard_Cost'!$B$17)+(W416*X416*'1. Standard_Cost'!$C$17))</f>
        <v>0</v>
      </c>
      <c r="Z416" s="19"/>
      <c r="AA416" s="19"/>
      <c r="AB416" s="20">
        <f>+Z416*'1. Standard_Cost'!$B$21+AA416*'1. Standard_Cost'!$C$21</f>
        <v>0</v>
      </c>
      <c r="AC416" s="21"/>
      <c r="AD416" s="22"/>
      <c r="AE416" s="20">
        <f>SUM(AD416,AC416,AB416,Y416,U416,T416,S416,R416)*'1. Standard_Cost'!B471</f>
        <v>0</v>
      </c>
      <c r="AF416" s="20">
        <f>SUM(AD416,AE416)</f>
        <v>0</v>
      </c>
      <c r="AG416" s="19"/>
      <c r="AH416" s="19"/>
      <c r="AI416" s="19"/>
      <c r="AJ416" s="23"/>
      <c r="AK416" s="23"/>
      <c r="AL416" s="23"/>
      <c r="AM416" s="20" t="e">
        <f>AG416*'1. Standard_Cost'!B467+'Incremental_Cost Year 1'!#REF!*'1. Standard_Cost'!C467+'Incremental_Cost Year 1'!#REF!*'1. Standard_Cost'!D467+'Incremental_Cost Year 1'!#REF!+'Incremental_Cost Year 1'!#REF!+AK416</f>
        <v>#REF!</v>
      </c>
      <c r="AN416" s="20" t="e">
        <f>AM416*'1. Standard_Cost'!C471</f>
        <v>#REF!</v>
      </c>
      <c r="AO416" s="23"/>
      <c r="AQ416" s="20">
        <f t="shared" ref="AQ416:AQ419" si="778">L416+M416</f>
        <v>0</v>
      </c>
      <c r="AR416" s="20">
        <f t="shared" ref="AR416:AR419" si="779">AF416</f>
        <v>0</v>
      </c>
      <c r="AS416" s="20" t="e">
        <f t="shared" ref="AS416:AS419" si="780">AM416+AN416</f>
        <v>#REF!</v>
      </c>
      <c r="AT416" s="20" t="e">
        <f>SUM(AQ416,AR416,AS416)</f>
        <v>#REF!</v>
      </c>
      <c r="AU416" s="24"/>
      <c r="AV416" s="24"/>
      <c r="AW416" s="24"/>
      <c r="AX416" s="24"/>
      <c r="AY416" s="24"/>
      <c r="AZ416" s="24"/>
      <c r="BA416" s="25" t="e">
        <f t="shared" ref="BA416:BA419" si="781">SUM(AU416:AZ416)-AT416</f>
        <v>#REF!</v>
      </c>
    </row>
    <row r="417" spans="2:53" outlineLevel="2">
      <c r="B417" s="41"/>
      <c r="C417" s="38"/>
      <c r="D417" s="84"/>
      <c r="E417" s="84"/>
      <c r="F417" s="84"/>
      <c r="G417" s="83"/>
      <c r="H417" s="15" t="s">
        <v>50</v>
      </c>
      <c r="I417" s="16"/>
      <c r="J417" s="17"/>
      <c r="K417" s="17"/>
      <c r="L417" s="18" t="str">
        <f>IF(I417&lt;&gt;0,((VLOOKUP(I417,'1. Standard_Cost'!$B$4:$D$9,2)+VLOOKUP(I417,'1. Standard_Cost'!$B$4:$D$9,3))*J417*K417),"0")</f>
        <v>0</v>
      </c>
      <c r="M417" s="18">
        <f t="shared" si="777"/>
        <v>0</v>
      </c>
      <c r="N417" s="19"/>
      <c r="O417" s="19"/>
      <c r="P417" s="19"/>
      <c r="Q417" s="19"/>
      <c r="R417" s="20">
        <f>+N417*P417*'1. Standard_Cost'!$B$13</f>
        <v>0</v>
      </c>
      <c r="S417" s="20">
        <f>+N417*O417*P417*'1. Standard_Cost'!$C$13</f>
        <v>0</v>
      </c>
      <c r="T417" s="20">
        <f>+N417*P417*Q417*'1. Standard_Cost'!$D$13</f>
        <v>0</v>
      </c>
      <c r="U417" s="20">
        <f>+N417*O417*'1. Standard_Cost'!$E$13</f>
        <v>0</v>
      </c>
      <c r="V417" s="19"/>
      <c r="W417" s="19"/>
      <c r="X417" s="19"/>
      <c r="Y417" s="20">
        <f>+V417*((X417*'1. Standard_Cost'!$B$17)+(W417*X417*'1. Standard_Cost'!$C$17))</f>
        <v>0</v>
      </c>
      <c r="Z417" s="19"/>
      <c r="AA417" s="19"/>
      <c r="AB417" s="20">
        <f>+Z417*'1. Standard_Cost'!$B$21+AA417*'1. Standard_Cost'!$C$21</f>
        <v>0</v>
      </c>
      <c r="AC417" s="21"/>
      <c r="AD417" s="22"/>
      <c r="AE417" s="20">
        <f>SUM(AD417,AC417,AB417,Y417,U417,T417,S417,R417)*'1. Standard_Cost'!B471</f>
        <v>0</v>
      </c>
      <c r="AF417" s="20">
        <f t="shared" ref="AF417:AF419" si="782">SUM(AD417,AE417)</f>
        <v>0</v>
      </c>
      <c r="AG417" s="19"/>
      <c r="AH417" s="19"/>
      <c r="AI417" s="19"/>
      <c r="AJ417" s="23"/>
      <c r="AK417" s="23"/>
      <c r="AL417" s="23"/>
      <c r="AM417" s="20" t="e">
        <f>AG417*'1. Standard_Cost'!B467+'Incremental_Cost Year 1'!#REF!*'1. Standard_Cost'!C467+'Incremental_Cost Year 1'!#REF!*'1. Standard_Cost'!D467+'Incremental_Cost Year 1'!#REF!+'Incremental_Cost Year 1'!#REF!+AK417</f>
        <v>#REF!</v>
      </c>
      <c r="AN417" s="20" t="e">
        <f>AM417*'1. Standard_Cost'!C471</f>
        <v>#REF!</v>
      </c>
      <c r="AO417" s="23"/>
      <c r="AQ417" s="20">
        <f t="shared" si="778"/>
        <v>0</v>
      </c>
      <c r="AR417" s="20">
        <f t="shared" si="779"/>
        <v>0</v>
      </c>
      <c r="AS417" s="20" t="e">
        <f t="shared" si="780"/>
        <v>#REF!</v>
      </c>
      <c r="AT417" s="20" t="e">
        <f t="shared" ref="AT417:AT419" si="783">SUM(AQ417,AR417,AS417)</f>
        <v>#REF!</v>
      </c>
      <c r="AU417" s="24"/>
      <c r="AV417" s="24">
        <v>0</v>
      </c>
      <c r="AW417" s="24"/>
      <c r="AX417" s="24"/>
      <c r="AY417" s="24"/>
      <c r="AZ417" s="24"/>
      <c r="BA417" s="25" t="e">
        <f t="shared" si="781"/>
        <v>#REF!</v>
      </c>
    </row>
    <row r="418" spans="2:53" outlineLevel="2">
      <c r="B418" s="41"/>
      <c r="C418" s="41"/>
      <c r="D418" s="84"/>
      <c r="E418" s="84"/>
      <c r="F418" s="84"/>
      <c r="G418" s="83"/>
      <c r="H418" s="15" t="s">
        <v>51</v>
      </c>
      <c r="I418" s="16"/>
      <c r="J418" s="17"/>
      <c r="K418" s="17"/>
      <c r="L418" s="18" t="str">
        <f>IF(I418&lt;&gt;0,((VLOOKUP(I418,'1. Standard_Cost'!$B$4:$D$9,2)+VLOOKUP(I418,'1. Standard_Cost'!$B$4:$D$9,3))*J418*K418),"0")</f>
        <v>0</v>
      </c>
      <c r="M418" s="18">
        <f t="shared" si="777"/>
        <v>0</v>
      </c>
      <c r="N418" s="19"/>
      <c r="O418" s="19"/>
      <c r="P418" s="19"/>
      <c r="Q418" s="19"/>
      <c r="R418" s="20">
        <f>+N418*P418*'1. Standard_Cost'!$B$13</f>
        <v>0</v>
      </c>
      <c r="S418" s="20">
        <f>+N418*O418*P418*'1. Standard_Cost'!$C$13</f>
        <v>0</v>
      </c>
      <c r="T418" s="20">
        <f>+N418*P418*Q418*'1. Standard_Cost'!$D$13</f>
        <v>0</v>
      </c>
      <c r="U418" s="20">
        <f>+N418*O418*'1. Standard_Cost'!$E$13</f>
        <v>0</v>
      </c>
      <c r="V418" s="19"/>
      <c r="W418" s="19"/>
      <c r="X418" s="19"/>
      <c r="Y418" s="20">
        <f>+V418*((X418*'1. Standard_Cost'!$B$17)+(W418*X418*'1. Standard_Cost'!$C$17))</f>
        <v>0</v>
      </c>
      <c r="Z418" s="19"/>
      <c r="AA418" s="19"/>
      <c r="AB418" s="20">
        <f>+Z418*'1. Standard_Cost'!$B$21+AA418*'1. Standard_Cost'!$C$21</f>
        <v>0</v>
      </c>
      <c r="AC418" s="21"/>
      <c r="AD418" s="22"/>
      <c r="AE418" s="20">
        <f>SUM(AD418,AC418,AB418,Y418,U418,T418,S418,R418)*'1. Standard_Cost'!B471</f>
        <v>0</v>
      </c>
      <c r="AF418" s="20">
        <f t="shared" si="782"/>
        <v>0</v>
      </c>
      <c r="AG418" s="19"/>
      <c r="AH418" s="19"/>
      <c r="AI418" s="19"/>
      <c r="AJ418" s="23"/>
      <c r="AK418" s="23"/>
      <c r="AL418" s="23"/>
      <c r="AM418" s="20" t="e">
        <f>AG418*'1. Standard_Cost'!B467+'Incremental_Cost Year 1'!#REF!*'1. Standard_Cost'!C467+'Incremental_Cost Year 1'!#REF!*'1. Standard_Cost'!D467+'Incremental_Cost Year 1'!#REF!+'Incremental_Cost Year 1'!#REF!+AK418</f>
        <v>#REF!</v>
      </c>
      <c r="AN418" s="20" t="e">
        <f>AM418*'1. Standard_Cost'!C471</f>
        <v>#REF!</v>
      </c>
      <c r="AO418" s="23"/>
      <c r="AQ418" s="20">
        <f t="shared" si="778"/>
        <v>0</v>
      </c>
      <c r="AR418" s="20">
        <f t="shared" si="779"/>
        <v>0</v>
      </c>
      <c r="AS418" s="20" t="e">
        <f t="shared" si="780"/>
        <v>#REF!</v>
      </c>
      <c r="AT418" s="20" t="e">
        <f t="shared" si="783"/>
        <v>#REF!</v>
      </c>
      <c r="AU418" s="24"/>
      <c r="AV418" s="24"/>
      <c r="AW418" s="24"/>
      <c r="AX418" s="24"/>
      <c r="AY418" s="24"/>
      <c r="AZ418" s="24"/>
      <c r="BA418" s="25" t="e">
        <f t="shared" si="781"/>
        <v>#REF!</v>
      </c>
    </row>
    <row r="419" spans="2:53" outlineLevel="2">
      <c r="B419" s="41"/>
      <c r="C419" s="41"/>
      <c r="D419" s="84"/>
      <c r="E419" s="84"/>
      <c r="F419" s="84"/>
      <c r="G419" s="83"/>
      <c r="H419" s="26" t="s">
        <v>180</v>
      </c>
      <c r="I419" s="16"/>
      <c r="J419" s="17"/>
      <c r="K419" s="17"/>
      <c r="L419" s="18" t="str">
        <f>IF(I419&lt;&gt;0,((VLOOKUP(I419,'1. Standard_Cost'!$B$4:$D$9,2)+VLOOKUP(I419,'1. Standard_Cost'!$B$4:$D$9,3))*J419*K419),"0")</f>
        <v>0</v>
      </c>
      <c r="M419" s="18">
        <f t="shared" si="777"/>
        <v>0</v>
      </c>
      <c r="N419" s="19"/>
      <c r="O419" s="19"/>
      <c r="P419" s="19"/>
      <c r="Q419" s="19"/>
      <c r="R419" s="20">
        <f>+N419*P419*'1. Standard_Cost'!$B$13</f>
        <v>0</v>
      </c>
      <c r="S419" s="20">
        <f>+N419*O419*P419*'1. Standard_Cost'!$C$13</f>
        <v>0</v>
      </c>
      <c r="T419" s="20">
        <f>+N419*P419*Q419*'1. Standard_Cost'!$D$13</f>
        <v>0</v>
      </c>
      <c r="U419" s="20">
        <f>+N419*O419*'1. Standard_Cost'!$E$13</f>
        <v>0</v>
      </c>
      <c r="V419" s="19"/>
      <c r="W419" s="19"/>
      <c r="X419" s="19"/>
      <c r="Y419" s="20">
        <f>+V419*((X419*'1. Standard_Cost'!$B$17)+(W419*X419*'1. Standard_Cost'!$C$17))</f>
        <v>0</v>
      </c>
      <c r="Z419" s="19"/>
      <c r="AA419" s="19"/>
      <c r="AB419" s="20">
        <f>+Z419*'1. Standard_Cost'!$B$21+AA419*'1. Standard_Cost'!$C$21</f>
        <v>0</v>
      </c>
      <c r="AC419" s="21"/>
      <c r="AD419" s="22"/>
      <c r="AE419" s="20">
        <f>SUM(AD419,AC419,AB419,Y419,U419,T419,S419,R419)*'1. Standard_Cost'!B471</f>
        <v>0</v>
      </c>
      <c r="AF419" s="20">
        <f t="shared" si="782"/>
        <v>0</v>
      </c>
      <c r="AG419" s="19"/>
      <c r="AH419" s="19"/>
      <c r="AI419" s="19"/>
      <c r="AJ419" s="23"/>
      <c r="AK419" s="23"/>
      <c r="AL419" s="23"/>
      <c r="AM419" s="20" t="e">
        <f>AG419*'1. Standard_Cost'!B467+'Incremental_Cost Year 1'!#REF!*'1. Standard_Cost'!C467+'Incremental_Cost Year 1'!#REF!*'1. Standard_Cost'!D467+'Incremental_Cost Year 1'!#REF!+'Incremental_Cost Year 1'!#REF!+AK419</f>
        <v>#REF!</v>
      </c>
      <c r="AN419" s="20" t="e">
        <f>AM419*'1. Standard_Cost'!C471</f>
        <v>#REF!</v>
      </c>
      <c r="AO419" s="23"/>
      <c r="AQ419" s="20">
        <f t="shared" si="778"/>
        <v>0</v>
      </c>
      <c r="AR419" s="20">
        <f t="shared" si="779"/>
        <v>0</v>
      </c>
      <c r="AS419" s="20" t="e">
        <f t="shared" si="780"/>
        <v>#REF!</v>
      </c>
      <c r="AT419" s="20" t="e">
        <f t="shared" si="783"/>
        <v>#REF!</v>
      </c>
      <c r="AU419" s="24"/>
      <c r="AV419" s="24"/>
      <c r="AW419" s="24"/>
      <c r="AX419" s="24"/>
      <c r="AY419" s="24"/>
      <c r="AZ419" s="24"/>
      <c r="BA419" s="25" t="e">
        <f t="shared" si="781"/>
        <v>#REF!</v>
      </c>
    </row>
    <row r="420" spans="2:53" ht="27.6" outlineLevel="1">
      <c r="B420" s="41"/>
      <c r="C420" s="41"/>
      <c r="D420" s="86" t="s">
        <v>48</v>
      </c>
      <c r="E420" s="86" t="s">
        <v>376</v>
      </c>
      <c r="F420" s="88" t="s">
        <v>153</v>
      </c>
      <c r="G420" s="89" t="s">
        <v>154</v>
      </c>
      <c r="H420" s="27" t="s">
        <v>381</v>
      </c>
      <c r="I420" s="28"/>
      <c r="J420" s="28"/>
      <c r="K420" s="28"/>
      <c r="L420" s="29">
        <f>SUM(L416:L419)</f>
        <v>0</v>
      </c>
      <c r="M420" s="29">
        <f>SUM(M416:M419)</f>
        <v>0</v>
      </c>
      <c r="N420" s="28"/>
      <c r="O420" s="28"/>
      <c r="P420" s="28"/>
      <c r="Q420" s="28"/>
      <c r="R420" s="30">
        <f>SUM(R416:R419)</f>
        <v>0</v>
      </c>
      <c r="S420" s="30">
        <f>SUM(S416:S419)</f>
        <v>0</v>
      </c>
      <c r="T420" s="30">
        <f>SUM(T416:T419)</f>
        <v>0</v>
      </c>
      <c r="U420" s="30">
        <f>SUM(U416:U419)</f>
        <v>0</v>
      </c>
      <c r="V420" s="28"/>
      <c r="W420" s="28"/>
      <c r="X420" s="28"/>
      <c r="Y420" s="29">
        <f>SUM(Y416:Y419)</f>
        <v>0</v>
      </c>
      <c r="Z420" s="28"/>
      <c r="AA420" s="28"/>
      <c r="AB420" s="29">
        <f t="shared" ref="AB420:AF420" si="784">SUM(AB416:AB419)</f>
        <v>0</v>
      </c>
      <c r="AC420" s="29">
        <f t="shared" si="784"/>
        <v>0</v>
      </c>
      <c r="AD420" s="29">
        <f t="shared" si="784"/>
        <v>0</v>
      </c>
      <c r="AE420" s="29">
        <f t="shared" si="784"/>
        <v>0</v>
      </c>
      <c r="AF420" s="29">
        <f t="shared" si="784"/>
        <v>0</v>
      </c>
      <c r="AG420" s="28"/>
      <c r="AH420" s="28"/>
      <c r="AI420" s="28"/>
      <c r="AJ420" s="30">
        <f>SUM(AJ416:AJ419)</f>
        <v>0</v>
      </c>
      <c r="AK420" s="30">
        <f>SUM(AK416:AK419)</f>
        <v>0</v>
      </c>
      <c r="AL420" s="30">
        <f>SUM(AL416:AL419)</f>
        <v>0</v>
      </c>
      <c r="AM420" s="29" t="e">
        <f>SUM(AM416:AM419)</f>
        <v>#REF!</v>
      </c>
      <c r="AN420" s="29" t="e">
        <f>SUM(AN416:AN419)</f>
        <v>#REF!</v>
      </c>
      <c r="AO420" s="31"/>
      <c r="AP420" s="32"/>
      <c r="AQ420" s="78">
        <f t="shared" ref="AQ420:BA420" si="785">SUM(AQ416:AQ419)</f>
        <v>0</v>
      </c>
      <c r="AR420" s="78">
        <f t="shared" si="785"/>
        <v>0</v>
      </c>
      <c r="AS420" s="78" t="e">
        <f t="shared" si="785"/>
        <v>#REF!</v>
      </c>
      <c r="AT420" s="78" t="e">
        <f t="shared" si="785"/>
        <v>#REF!</v>
      </c>
      <c r="AU420" s="78">
        <f t="shared" si="785"/>
        <v>0</v>
      </c>
      <c r="AV420" s="78">
        <f t="shared" si="785"/>
        <v>0</v>
      </c>
      <c r="AW420" s="78">
        <f t="shared" si="785"/>
        <v>0</v>
      </c>
      <c r="AX420" s="78">
        <f t="shared" si="785"/>
        <v>0</v>
      </c>
      <c r="AY420" s="78">
        <f t="shared" si="785"/>
        <v>0</v>
      </c>
      <c r="AZ420" s="78">
        <f t="shared" si="785"/>
        <v>0</v>
      </c>
      <c r="BA420" s="78" t="e">
        <f t="shared" si="785"/>
        <v>#REF!</v>
      </c>
    </row>
    <row r="421" spans="2:53" outlineLevel="2">
      <c r="B421" s="41"/>
      <c r="C421" s="41"/>
      <c r="D421" s="85"/>
      <c r="E421" s="85"/>
      <c r="F421" s="87"/>
      <c r="G421" s="82"/>
      <c r="H421" s="15" t="s">
        <v>49</v>
      </c>
      <c r="I421" s="16"/>
      <c r="J421" s="17"/>
      <c r="K421" s="17"/>
      <c r="L421" s="18" t="str">
        <f>IF(I421&lt;&gt;0,((VLOOKUP(I421,'1. Standard_Cost'!$B$4:$D$9,2)+VLOOKUP(I421,'1. Standard_Cost'!$B$4:$D$9,3))*J421*K421),"0")</f>
        <v>0</v>
      </c>
      <c r="M421" s="18">
        <f t="shared" ref="M421:M424" si="786">L421*0.167</f>
        <v>0</v>
      </c>
      <c r="N421" s="19"/>
      <c r="O421" s="19"/>
      <c r="P421" s="19"/>
      <c r="Q421" s="19"/>
      <c r="R421" s="20">
        <f>+N421*P421*'1. Standard_Cost'!$B$13</f>
        <v>0</v>
      </c>
      <c r="S421" s="20">
        <f>+N421*O421*P421*'1. Standard_Cost'!$C$13</f>
        <v>0</v>
      </c>
      <c r="T421" s="20">
        <f>+N421*P421*Q421*'1. Standard_Cost'!$D$13</f>
        <v>0</v>
      </c>
      <c r="U421" s="20">
        <f>+N421*O421*'1. Standard_Cost'!$E$13</f>
        <v>0</v>
      </c>
      <c r="V421" s="19"/>
      <c r="W421" s="19"/>
      <c r="X421" s="19"/>
      <c r="Y421" s="20">
        <f>+V421*((X421*'1. Standard_Cost'!$B$17)+(W421*X421*'1. Standard_Cost'!$C$17))</f>
        <v>0</v>
      </c>
      <c r="Z421" s="19"/>
      <c r="AA421" s="19"/>
      <c r="AB421" s="20">
        <f>+Z421*'1. Standard_Cost'!$B$21+AA421*'1. Standard_Cost'!$C$21</f>
        <v>0</v>
      </c>
      <c r="AC421" s="21"/>
      <c r="AD421" s="22"/>
      <c r="AE421" s="20">
        <f>SUM(AD421,AC421,AB421,Y421,U421,T421,S421,R421)*'1. Standard_Cost'!B476</f>
        <v>0</v>
      </c>
      <c r="AF421" s="20">
        <f>SUM(AD421,AE421)</f>
        <v>0</v>
      </c>
      <c r="AG421" s="19"/>
      <c r="AH421" s="19"/>
      <c r="AI421" s="19"/>
      <c r="AJ421" s="23"/>
      <c r="AK421" s="23"/>
      <c r="AL421" s="23"/>
      <c r="AM421" s="20" t="e">
        <f>AG421*'1. Standard_Cost'!B472+'Incremental_Cost Year 1'!#REF!*'1. Standard_Cost'!C472+'Incremental_Cost Year 1'!#REF!*'1. Standard_Cost'!D472+'Incremental_Cost Year 1'!#REF!+'Incremental_Cost Year 1'!#REF!+AK421</f>
        <v>#REF!</v>
      </c>
      <c r="AN421" s="20" t="e">
        <f>AM421*'1. Standard_Cost'!C476</f>
        <v>#REF!</v>
      </c>
      <c r="AO421" s="23"/>
      <c r="AQ421" s="20">
        <f t="shared" ref="AQ421:AQ424" si="787">L421+M421</f>
        <v>0</v>
      </c>
      <c r="AR421" s="20">
        <f t="shared" ref="AR421:AR424" si="788">AF421</f>
        <v>0</v>
      </c>
      <c r="AS421" s="20" t="e">
        <f t="shared" ref="AS421:AS424" si="789">AM421+AN421</f>
        <v>#REF!</v>
      </c>
      <c r="AT421" s="20" t="e">
        <f>SUM(AQ421,AR421,AS421)</f>
        <v>#REF!</v>
      </c>
      <c r="AU421" s="24"/>
      <c r="AV421" s="24"/>
      <c r="AW421" s="24"/>
      <c r="AX421" s="24"/>
      <c r="AY421" s="24"/>
      <c r="AZ421" s="24"/>
      <c r="BA421" s="25" t="e">
        <f t="shared" ref="BA421:BA424" si="790">SUM(AU421:AZ421)-AT421</f>
        <v>#REF!</v>
      </c>
    </row>
    <row r="422" spans="2:53" outlineLevel="2">
      <c r="B422" s="41"/>
      <c r="C422" s="41"/>
      <c r="D422" s="84"/>
      <c r="E422" s="84"/>
      <c r="F422" s="84"/>
      <c r="G422" s="83"/>
      <c r="H422" s="15" t="s">
        <v>50</v>
      </c>
      <c r="I422" s="16"/>
      <c r="J422" s="17"/>
      <c r="K422" s="17"/>
      <c r="L422" s="18" t="str">
        <f>IF(I422&lt;&gt;0,((VLOOKUP(I422,'1. Standard_Cost'!$B$4:$D$9,2)+VLOOKUP(I422,'1. Standard_Cost'!$B$4:$D$9,3))*J422*K422),"0")</f>
        <v>0</v>
      </c>
      <c r="M422" s="18">
        <f t="shared" si="786"/>
        <v>0</v>
      </c>
      <c r="N422" s="19"/>
      <c r="O422" s="19"/>
      <c r="P422" s="19"/>
      <c r="Q422" s="19"/>
      <c r="R422" s="20">
        <f>+N422*P422*'1. Standard_Cost'!$B$13</f>
        <v>0</v>
      </c>
      <c r="S422" s="20">
        <f>+N422*O422*P422*'1. Standard_Cost'!$C$13</f>
        <v>0</v>
      </c>
      <c r="T422" s="20">
        <f>+N422*P422*Q422*'1. Standard_Cost'!$D$13</f>
        <v>0</v>
      </c>
      <c r="U422" s="20">
        <f>+N422*O422*'1. Standard_Cost'!$E$13</f>
        <v>0</v>
      </c>
      <c r="V422" s="19"/>
      <c r="W422" s="19"/>
      <c r="X422" s="19"/>
      <c r="Y422" s="20">
        <f>+V422*((X422*'1. Standard_Cost'!$B$17)+(W422*X422*'1. Standard_Cost'!$C$17))</f>
        <v>0</v>
      </c>
      <c r="Z422" s="19"/>
      <c r="AA422" s="19"/>
      <c r="AB422" s="20">
        <f>+Z422*'1. Standard_Cost'!$B$21+AA422*'1. Standard_Cost'!$C$21</f>
        <v>0</v>
      </c>
      <c r="AC422" s="21"/>
      <c r="AD422" s="22"/>
      <c r="AE422" s="20">
        <f>SUM(AD422,AC422,AB422,Y422,U422,T422,S422,R422)*'1. Standard_Cost'!B476</f>
        <v>0</v>
      </c>
      <c r="AF422" s="20">
        <f t="shared" ref="AF422:AF424" si="791">SUM(AD422,AE422)</f>
        <v>0</v>
      </c>
      <c r="AG422" s="19"/>
      <c r="AH422" s="19"/>
      <c r="AI422" s="19"/>
      <c r="AJ422" s="23"/>
      <c r="AK422" s="23"/>
      <c r="AL422" s="23"/>
      <c r="AM422" s="20" t="e">
        <f>AG422*'1. Standard_Cost'!B472+'Incremental_Cost Year 1'!#REF!*'1. Standard_Cost'!C472+'Incremental_Cost Year 1'!#REF!*'1. Standard_Cost'!D472+'Incremental_Cost Year 1'!#REF!+'Incremental_Cost Year 1'!#REF!+AK422</f>
        <v>#REF!</v>
      </c>
      <c r="AN422" s="20" t="e">
        <f>AM422*'1. Standard_Cost'!C476</f>
        <v>#REF!</v>
      </c>
      <c r="AO422" s="23"/>
      <c r="AQ422" s="20">
        <f t="shared" si="787"/>
        <v>0</v>
      </c>
      <c r="AR422" s="20">
        <f t="shared" si="788"/>
        <v>0</v>
      </c>
      <c r="AS422" s="20" t="e">
        <f t="shared" si="789"/>
        <v>#REF!</v>
      </c>
      <c r="AT422" s="20" t="e">
        <f t="shared" ref="AT422:AT424" si="792">SUM(AQ422,AR422,AS422)</f>
        <v>#REF!</v>
      </c>
      <c r="AU422" s="24"/>
      <c r="AV422" s="24">
        <v>0</v>
      </c>
      <c r="AW422" s="24"/>
      <c r="AX422" s="24"/>
      <c r="AY422" s="24"/>
      <c r="AZ422" s="24"/>
      <c r="BA422" s="25" t="e">
        <f t="shared" si="790"/>
        <v>#REF!</v>
      </c>
    </row>
    <row r="423" spans="2:53" outlineLevel="2">
      <c r="B423" s="41"/>
      <c r="C423" s="41"/>
      <c r="D423" s="84"/>
      <c r="E423" s="84"/>
      <c r="F423" s="84"/>
      <c r="G423" s="83"/>
      <c r="H423" s="15" t="s">
        <v>51</v>
      </c>
      <c r="I423" s="16"/>
      <c r="J423" s="17"/>
      <c r="K423" s="17"/>
      <c r="L423" s="18" t="str">
        <f>IF(I423&lt;&gt;0,((VLOOKUP(I423,'1. Standard_Cost'!$B$4:$D$9,2)+VLOOKUP(I423,'1. Standard_Cost'!$B$4:$D$9,3))*J423*K423),"0")</f>
        <v>0</v>
      </c>
      <c r="M423" s="18">
        <f t="shared" si="786"/>
        <v>0</v>
      </c>
      <c r="N423" s="19"/>
      <c r="O423" s="19"/>
      <c r="P423" s="19"/>
      <c r="Q423" s="19"/>
      <c r="R423" s="20">
        <f>+N423*P423*'1. Standard_Cost'!$B$13</f>
        <v>0</v>
      </c>
      <c r="S423" s="20">
        <f>+N423*O423*P423*'1. Standard_Cost'!$C$13</f>
        <v>0</v>
      </c>
      <c r="T423" s="20">
        <f>+N423*P423*Q423*'1. Standard_Cost'!$D$13</f>
        <v>0</v>
      </c>
      <c r="U423" s="20">
        <f>+N423*O423*'1. Standard_Cost'!$E$13</f>
        <v>0</v>
      </c>
      <c r="V423" s="19"/>
      <c r="W423" s="19"/>
      <c r="X423" s="19"/>
      <c r="Y423" s="20">
        <f>+V423*((X423*'1. Standard_Cost'!$B$17)+(W423*X423*'1. Standard_Cost'!$C$17))</f>
        <v>0</v>
      </c>
      <c r="Z423" s="19"/>
      <c r="AA423" s="19"/>
      <c r="AB423" s="20">
        <f>+Z423*'1. Standard_Cost'!$B$21+AA423*'1. Standard_Cost'!$C$21</f>
        <v>0</v>
      </c>
      <c r="AC423" s="21"/>
      <c r="AD423" s="22"/>
      <c r="AE423" s="20">
        <f>SUM(AD423,AC423,AB423,Y423,U423,T423,S423,R423)*'1. Standard_Cost'!B476</f>
        <v>0</v>
      </c>
      <c r="AF423" s="20">
        <f t="shared" si="791"/>
        <v>0</v>
      </c>
      <c r="AG423" s="19"/>
      <c r="AH423" s="19"/>
      <c r="AI423" s="19"/>
      <c r="AJ423" s="23"/>
      <c r="AK423" s="23"/>
      <c r="AL423" s="23"/>
      <c r="AM423" s="20" t="e">
        <f>AG423*'1. Standard_Cost'!B472+'Incremental_Cost Year 1'!#REF!*'1. Standard_Cost'!C472+'Incremental_Cost Year 1'!#REF!*'1. Standard_Cost'!D472+'Incremental_Cost Year 1'!#REF!+'Incremental_Cost Year 1'!#REF!+AK423</f>
        <v>#REF!</v>
      </c>
      <c r="AN423" s="20" t="e">
        <f>AM423*'1. Standard_Cost'!C476</f>
        <v>#REF!</v>
      </c>
      <c r="AO423" s="23"/>
      <c r="AQ423" s="20">
        <f t="shared" si="787"/>
        <v>0</v>
      </c>
      <c r="AR423" s="20">
        <f t="shared" si="788"/>
        <v>0</v>
      </c>
      <c r="AS423" s="20" t="e">
        <f t="shared" si="789"/>
        <v>#REF!</v>
      </c>
      <c r="AT423" s="20" t="e">
        <f t="shared" si="792"/>
        <v>#REF!</v>
      </c>
      <c r="AU423" s="24"/>
      <c r="AV423" s="24"/>
      <c r="AW423" s="24"/>
      <c r="AX423" s="24"/>
      <c r="AY423" s="24"/>
      <c r="AZ423" s="24"/>
      <c r="BA423" s="25" t="e">
        <f t="shared" si="790"/>
        <v>#REF!</v>
      </c>
    </row>
    <row r="424" spans="2:53" outlineLevel="2">
      <c r="B424" s="41"/>
      <c r="C424" s="41"/>
      <c r="D424" s="84"/>
      <c r="E424" s="84"/>
      <c r="F424" s="84"/>
      <c r="G424" s="83"/>
      <c r="H424" s="26" t="s">
        <v>180</v>
      </c>
      <c r="I424" s="16"/>
      <c r="J424" s="17"/>
      <c r="K424" s="17"/>
      <c r="L424" s="18" t="str">
        <f>IF(I424&lt;&gt;0,((VLOOKUP(I424,'1. Standard_Cost'!$B$4:$D$9,2)+VLOOKUP(I424,'1. Standard_Cost'!$B$4:$D$9,3))*J424*K424),"0")</f>
        <v>0</v>
      </c>
      <c r="M424" s="18">
        <f t="shared" si="786"/>
        <v>0</v>
      </c>
      <c r="N424" s="19"/>
      <c r="O424" s="19"/>
      <c r="P424" s="19"/>
      <c r="Q424" s="19"/>
      <c r="R424" s="20">
        <f>+N424*P424*'1. Standard_Cost'!$B$13</f>
        <v>0</v>
      </c>
      <c r="S424" s="20">
        <f>+N424*O424*P424*'1. Standard_Cost'!$C$13</f>
        <v>0</v>
      </c>
      <c r="T424" s="20">
        <f>+N424*P424*Q424*'1. Standard_Cost'!$D$13</f>
        <v>0</v>
      </c>
      <c r="U424" s="20">
        <f>+N424*O424*'1. Standard_Cost'!$E$13</f>
        <v>0</v>
      </c>
      <c r="V424" s="19"/>
      <c r="W424" s="19"/>
      <c r="X424" s="19"/>
      <c r="Y424" s="20">
        <f>+V424*((X424*'1. Standard_Cost'!$B$17)+(W424*X424*'1. Standard_Cost'!$C$17))</f>
        <v>0</v>
      </c>
      <c r="Z424" s="19"/>
      <c r="AA424" s="19"/>
      <c r="AB424" s="20">
        <f>+Z424*'1. Standard_Cost'!$B$21+AA424*'1. Standard_Cost'!$C$21</f>
        <v>0</v>
      </c>
      <c r="AC424" s="21"/>
      <c r="AD424" s="22"/>
      <c r="AE424" s="20">
        <f>SUM(AD424,AC424,AB424,Y424,U424,T424,S424,R424)*'1. Standard_Cost'!B476</f>
        <v>0</v>
      </c>
      <c r="AF424" s="20">
        <f t="shared" si="791"/>
        <v>0</v>
      </c>
      <c r="AG424" s="19"/>
      <c r="AH424" s="19"/>
      <c r="AI424" s="19"/>
      <c r="AJ424" s="23"/>
      <c r="AK424" s="23"/>
      <c r="AL424" s="23"/>
      <c r="AM424" s="20" t="e">
        <f>AG424*'1. Standard_Cost'!B472+'Incremental_Cost Year 1'!#REF!*'1. Standard_Cost'!C472+'Incremental_Cost Year 1'!#REF!*'1. Standard_Cost'!D472+'Incremental_Cost Year 1'!#REF!+'Incremental_Cost Year 1'!#REF!+AK424</f>
        <v>#REF!</v>
      </c>
      <c r="AN424" s="20" t="e">
        <f>AM424*'1. Standard_Cost'!C476</f>
        <v>#REF!</v>
      </c>
      <c r="AO424" s="23"/>
      <c r="AQ424" s="20">
        <f t="shared" si="787"/>
        <v>0</v>
      </c>
      <c r="AR424" s="20">
        <f t="shared" si="788"/>
        <v>0</v>
      </c>
      <c r="AS424" s="20" t="e">
        <f t="shared" si="789"/>
        <v>#REF!</v>
      </c>
      <c r="AT424" s="20" t="e">
        <f t="shared" si="792"/>
        <v>#REF!</v>
      </c>
      <c r="AU424" s="24"/>
      <c r="AV424" s="24"/>
      <c r="AW424" s="24"/>
      <c r="AX424" s="24"/>
      <c r="AY424" s="24"/>
      <c r="AZ424" s="24"/>
      <c r="BA424" s="25" t="e">
        <f t="shared" si="790"/>
        <v>#REF!</v>
      </c>
    </row>
    <row r="425" spans="2:53" ht="27.6" outlineLevel="1">
      <c r="B425" s="41"/>
      <c r="C425" s="41"/>
      <c r="D425" s="86" t="s">
        <v>48</v>
      </c>
      <c r="E425" s="86" t="s">
        <v>377</v>
      </c>
      <c r="F425" s="88" t="s">
        <v>153</v>
      </c>
      <c r="G425" s="89" t="s">
        <v>154</v>
      </c>
      <c r="H425" s="27" t="s">
        <v>380</v>
      </c>
      <c r="I425" s="28"/>
      <c r="J425" s="28"/>
      <c r="K425" s="28"/>
      <c r="L425" s="29">
        <f>SUM(L421:L424)</f>
        <v>0</v>
      </c>
      <c r="M425" s="29">
        <f>SUM(M421:M424)</f>
        <v>0</v>
      </c>
      <c r="N425" s="28"/>
      <c r="O425" s="28"/>
      <c r="P425" s="28"/>
      <c r="Q425" s="28"/>
      <c r="R425" s="30">
        <f>SUM(R421:R424)</f>
        <v>0</v>
      </c>
      <c r="S425" s="30">
        <f>SUM(S421:S424)</f>
        <v>0</v>
      </c>
      <c r="T425" s="30">
        <f>SUM(T421:T424)</f>
        <v>0</v>
      </c>
      <c r="U425" s="30">
        <f>SUM(U421:U424)</f>
        <v>0</v>
      </c>
      <c r="V425" s="28"/>
      <c r="W425" s="28"/>
      <c r="X425" s="28"/>
      <c r="Y425" s="29">
        <f>SUM(Y421:Y424)</f>
        <v>0</v>
      </c>
      <c r="Z425" s="28"/>
      <c r="AA425" s="28"/>
      <c r="AB425" s="29">
        <f t="shared" ref="AB425:AF425" si="793">SUM(AB421:AB424)</f>
        <v>0</v>
      </c>
      <c r="AC425" s="29">
        <f t="shared" si="793"/>
        <v>0</v>
      </c>
      <c r="AD425" s="29">
        <f t="shared" si="793"/>
        <v>0</v>
      </c>
      <c r="AE425" s="29">
        <f t="shared" si="793"/>
        <v>0</v>
      </c>
      <c r="AF425" s="29">
        <f t="shared" si="793"/>
        <v>0</v>
      </c>
      <c r="AG425" s="28"/>
      <c r="AH425" s="28"/>
      <c r="AI425" s="28"/>
      <c r="AJ425" s="30">
        <f>SUM(AJ421:AJ424)</f>
        <v>0</v>
      </c>
      <c r="AK425" s="30">
        <f>SUM(AK421:AK424)</f>
        <v>0</v>
      </c>
      <c r="AL425" s="30">
        <f>SUM(AL421:AL424)</f>
        <v>0</v>
      </c>
      <c r="AM425" s="29" t="e">
        <f>SUM(AM421:AM424)</f>
        <v>#REF!</v>
      </c>
      <c r="AN425" s="29" t="e">
        <f>SUM(AN421:AN424)</f>
        <v>#REF!</v>
      </c>
      <c r="AO425" s="31"/>
      <c r="AP425" s="32"/>
      <c r="AQ425" s="78">
        <f t="shared" ref="AQ425:BA425" si="794">SUM(AQ421:AQ424)</f>
        <v>0</v>
      </c>
      <c r="AR425" s="78">
        <f t="shared" si="794"/>
        <v>0</v>
      </c>
      <c r="AS425" s="78" t="e">
        <f t="shared" si="794"/>
        <v>#REF!</v>
      </c>
      <c r="AT425" s="78" t="e">
        <f t="shared" si="794"/>
        <v>#REF!</v>
      </c>
      <c r="AU425" s="78">
        <f t="shared" si="794"/>
        <v>0</v>
      </c>
      <c r="AV425" s="78">
        <f t="shared" si="794"/>
        <v>0</v>
      </c>
      <c r="AW425" s="78">
        <f t="shared" si="794"/>
        <v>0</v>
      </c>
      <c r="AX425" s="78">
        <f t="shared" si="794"/>
        <v>0</v>
      </c>
      <c r="AY425" s="78">
        <f t="shared" si="794"/>
        <v>0</v>
      </c>
      <c r="AZ425" s="78">
        <f t="shared" si="794"/>
        <v>0</v>
      </c>
      <c r="BA425" s="78" t="e">
        <f t="shared" si="794"/>
        <v>#REF!</v>
      </c>
    </row>
    <row r="426" spans="2:53" outlineLevel="2">
      <c r="B426" s="41"/>
      <c r="C426" s="41"/>
      <c r="D426" s="85"/>
      <c r="E426" s="85"/>
      <c r="F426" s="87"/>
      <c r="G426" s="82"/>
      <c r="H426" s="15" t="s">
        <v>49</v>
      </c>
      <c r="I426" s="16"/>
      <c r="J426" s="17"/>
      <c r="K426" s="17"/>
      <c r="L426" s="18" t="str">
        <f>IF(I426&lt;&gt;0,((VLOOKUP(I426,'1. Standard_Cost'!$B$4:$D$9,2)+VLOOKUP(I426,'1. Standard_Cost'!$B$4:$D$9,3))*J426*K426),"0")</f>
        <v>0</v>
      </c>
      <c r="M426" s="18">
        <f t="shared" ref="M426:M429" si="795">L426*0.167</f>
        <v>0</v>
      </c>
      <c r="N426" s="19"/>
      <c r="O426" s="19"/>
      <c r="P426" s="19"/>
      <c r="Q426" s="19"/>
      <c r="R426" s="20">
        <f>+N426*P426*'1. Standard_Cost'!$B$13</f>
        <v>0</v>
      </c>
      <c r="S426" s="20">
        <f>+N426*O426*P426*'1. Standard_Cost'!$C$13</f>
        <v>0</v>
      </c>
      <c r="T426" s="20">
        <f>+N426*P426*Q426*'1. Standard_Cost'!$D$13</f>
        <v>0</v>
      </c>
      <c r="U426" s="20">
        <f>+N426*O426*'1. Standard_Cost'!$E$13</f>
        <v>0</v>
      </c>
      <c r="V426" s="19"/>
      <c r="W426" s="19"/>
      <c r="X426" s="19"/>
      <c r="Y426" s="20">
        <f>+V426*((X426*'1. Standard_Cost'!$B$17)+(W426*X426*'1. Standard_Cost'!$C$17))</f>
        <v>0</v>
      </c>
      <c r="Z426" s="19"/>
      <c r="AA426" s="19"/>
      <c r="AB426" s="20">
        <f>+Z426*'1. Standard_Cost'!$B$21+AA426*'1. Standard_Cost'!$C$21</f>
        <v>0</v>
      </c>
      <c r="AC426" s="21"/>
      <c r="AD426" s="22"/>
      <c r="AE426" s="20">
        <f>SUM(AD426,AC426,AB426,Y426,U426,T426,S426,R426)*'1. Standard_Cost'!B481</f>
        <v>0</v>
      </c>
      <c r="AF426" s="20">
        <f>SUM(AD426,AE426)</f>
        <v>0</v>
      </c>
      <c r="AG426" s="19"/>
      <c r="AH426" s="19"/>
      <c r="AI426" s="19"/>
      <c r="AJ426" s="23"/>
      <c r="AK426" s="23"/>
      <c r="AL426" s="23"/>
      <c r="AM426" s="20" t="e">
        <f>AG426*'1. Standard_Cost'!B477+'Incremental_Cost Year 1'!#REF!*'1. Standard_Cost'!C477+'Incremental_Cost Year 1'!#REF!*'1. Standard_Cost'!D477+'Incremental_Cost Year 1'!#REF!+'Incremental_Cost Year 1'!#REF!+AK426</f>
        <v>#REF!</v>
      </c>
      <c r="AN426" s="20" t="e">
        <f>AM426*'1. Standard_Cost'!C481</f>
        <v>#REF!</v>
      </c>
      <c r="AO426" s="23"/>
      <c r="AQ426" s="20">
        <f t="shared" ref="AQ426:AQ429" si="796">L426+M426</f>
        <v>0</v>
      </c>
      <c r="AR426" s="20">
        <f t="shared" ref="AR426:AR429" si="797">AF426</f>
        <v>0</v>
      </c>
      <c r="AS426" s="20" t="e">
        <f t="shared" ref="AS426:AS429" si="798">AM426+AN426</f>
        <v>#REF!</v>
      </c>
      <c r="AT426" s="20" t="e">
        <f>SUM(AQ426,AR426,AS426)</f>
        <v>#REF!</v>
      </c>
      <c r="AU426" s="24"/>
      <c r="AV426" s="24"/>
      <c r="AW426" s="24"/>
      <c r="AX426" s="24"/>
      <c r="AY426" s="24"/>
      <c r="AZ426" s="24"/>
      <c r="BA426" s="25" t="e">
        <f t="shared" ref="BA426:BA429" si="799">SUM(AU426:AZ426)-AT426</f>
        <v>#REF!</v>
      </c>
    </row>
    <row r="427" spans="2:53" outlineLevel="2">
      <c r="B427" s="41"/>
      <c r="C427" s="41"/>
      <c r="D427" s="84"/>
      <c r="E427" s="84"/>
      <c r="F427" s="84"/>
      <c r="G427" s="83"/>
      <c r="H427" s="15" t="s">
        <v>50</v>
      </c>
      <c r="I427" s="16"/>
      <c r="J427" s="17"/>
      <c r="K427" s="17"/>
      <c r="L427" s="18" t="str">
        <f>IF(I427&lt;&gt;0,((VLOOKUP(I427,'1. Standard_Cost'!$B$4:$D$9,2)+VLOOKUP(I427,'1. Standard_Cost'!$B$4:$D$9,3))*J427*K427),"0")</f>
        <v>0</v>
      </c>
      <c r="M427" s="18">
        <f t="shared" si="795"/>
        <v>0</v>
      </c>
      <c r="N427" s="19"/>
      <c r="O427" s="19"/>
      <c r="P427" s="19"/>
      <c r="Q427" s="19"/>
      <c r="R427" s="20">
        <f>+N427*P427*'1. Standard_Cost'!$B$13</f>
        <v>0</v>
      </c>
      <c r="S427" s="20">
        <f>+N427*O427*P427*'1. Standard_Cost'!$C$13</f>
        <v>0</v>
      </c>
      <c r="T427" s="20">
        <f>+N427*P427*Q427*'1. Standard_Cost'!$D$13</f>
        <v>0</v>
      </c>
      <c r="U427" s="20">
        <f>+N427*O427*'1. Standard_Cost'!$E$13</f>
        <v>0</v>
      </c>
      <c r="V427" s="19"/>
      <c r="W427" s="19"/>
      <c r="X427" s="19"/>
      <c r="Y427" s="20">
        <f>+V427*((X427*'1. Standard_Cost'!$B$17)+(W427*X427*'1. Standard_Cost'!$C$17))</f>
        <v>0</v>
      </c>
      <c r="Z427" s="19"/>
      <c r="AA427" s="19"/>
      <c r="AB427" s="20">
        <f>+Z427*'1. Standard_Cost'!$B$21+AA427*'1. Standard_Cost'!$C$21</f>
        <v>0</v>
      </c>
      <c r="AC427" s="21"/>
      <c r="AD427" s="22"/>
      <c r="AE427" s="20">
        <f>SUM(AD427,AC427,AB427,Y427,U427,T427,S427,R427)*'1. Standard_Cost'!B481</f>
        <v>0</v>
      </c>
      <c r="AF427" s="20">
        <f t="shared" ref="AF427:AF429" si="800">SUM(AD427,AE427)</f>
        <v>0</v>
      </c>
      <c r="AG427" s="19"/>
      <c r="AH427" s="19"/>
      <c r="AI427" s="19"/>
      <c r="AJ427" s="23"/>
      <c r="AK427" s="23"/>
      <c r="AL427" s="23"/>
      <c r="AM427" s="20" t="e">
        <f>AG427*'1. Standard_Cost'!B477+'Incremental_Cost Year 1'!#REF!*'1. Standard_Cost'!C477+'Incremental_Cost Year 1'!#REF!*'1. Standard_Cost'!D477+'Incremental_Cost Year 1'!#REF!+'Incremental_Cost Year 1'!#REF!+AK427</f>
        <v>#REF!</v>
      </c>
      <c r="AN427" s="20" t="e">
        <f>AM427*'1. Standard_Cost'!C481</f>
        <v>#REF!</v>
      </c>
      <c r="AO427" s="23"/>
      <c r="AQ427" s="20">
        <f t="shared" si="796"/>
        <v>0</v>
      </c>
      <c r="AR427" s="20">
        <f t="shared" si="797"/>
        <v>0</v>
      </c>
      <c r="AS427" s="20" t="e">
        <f t="shared" si="798"/>
        <v>#REF!</v>
      </c>
      <c r="AT427" s="20" t="e">
        <f t="shared" ref="AT427:AT429" si="801">SUM(AQ427,AR427,AS427)</f>
        <v>#REF!</v>
      </c>
      <c r="AU427" s="24"/>
      <c r="AV427" s="24">
        <v>0</v>
      </c>
      <c r="AW427" s="24"/>
      <c r="AX427" s="24"/>
      <c r="AY427" s="24"/>
      <c r="AZ427" s="24"/>
      <c r="BA427" s="25" t="e">
        <f t="shared" si="799"/>
        <v>#REF!</v>
      </c>
    </row>
    <row r="428" spans="2:53" outlineLevel="2">
      <c r="B428" s="41"/>
      <c r="C428" s="41"/>
      <c r="D428" s="84"/>
      <c r="E428" s="84"/>
      <c r="F428" s="84"/>
      <c r="G428" s="83"/>
      <c r="H428" s="15" t="s">
        <v>51</v>
      </c>
      <c r="I428" s="16"/>
      <c r="J428" s="17"/>
      <c r="K428" s="17"/>
      <c r="L428" s="18" t="str">
        <f>IF(I428&lt;&gt;0,((VLOOKUP(I428,'1. Standard_Cost'!$B$4:$D$9,2)+VLOOKUP(I428,'1. Standard_Cost'!$B$4:$D$9,3))*J428*K428),"0")</f>
        <v>0</v>
      </c>
      <c r="M428" s="18">
        <f t="shared" si="795"/>
        <v>0</v>
      </c>
      <c r="N428" s="19"/>
      <c r="O428" s="19"/>
      <c r="P428" s="19"/>
      <c r="Q428" s="19"/>
      <c r="R428" s="20">
        <f>+N428*P428*'1. Standard_Cost'!$B$13</f>
        <v>0</v>
      </c>
      <c r="S428" s="20">
        <f>+N428*O428*P428*'1. Standard_Cost'!$C$13</f>
        <v>0</v>
      </c>
      <c r="T428" s="20">
        <f>+N428*P428*Q428*'1. Standard_Cost'!$D$13</f>
        <v>0</v>
      </c>
      <c r="U428" s="20">
        <f>+N428*O428*'1. Standard_Cost'!$E$13</f>
        <v>0</v>
      </c>
      <c r="V428" s="19"/>
      <c r="W428" s="19"/>
      <c r="X428" s="19"/>
      <c r="Y428" s="20">
        <f>+V428*((X428*'1. Standard_Cost'!$B$17)+(W428*X428*'1. Standard_Cost'!$C$17))</f>
        <v>0</v>
      </c>
      <c r="Z428" s="19"/>
      <c r="AA428" s="19"/>
      <c r="AB428" s="20">
        <f>+Z428*'1. Standard_Cost'!$B$21+AA428*'1. Standard_Cost'!$C$21</f>
        <v>0</v>
      </c>
      <c r="AC428" s="21"/>
      <c r="AD428" s="22"/>
      <c r="AE428" s="20">
        <f>SUM(AD428,AC428,AB428,Y428,U428,T428,S428,R428)*'1. Standard_Cost'!B481</f>
        <v>0</v>
      </c>
      <c r="AF428" s="20">
        <f t="shared" si="800"/>
        <v>0</v>
      </c>
      <c r="AG428" s="19"/>
      <c r="AH428" s="19"/>
      <c r="AI428" s="19"/>
      <c r="AJ428" s="23"/>
      <c r="AK428" s="23"/>
      <c r="AL428" s="23"/>
      <c r="AM428" s="20" t="e">
        <f>AG428*'1. Standard_Cost'!B477+'Incremental_Cost Year 1'!#REF!*'1. Standard_Cost'!C477+'Incremental_Cost Year 1'!#REF!*'1. Standard_Cost'!D477+'Incremental_Cost Year 1'!#REF!+'Incremental_Cost Year 1'!#REF!+AK428</f>
        <v>#REF!</v>
      </c>
      <c r="AN428" s="20" t="e">
        <f>AM428*'1. Standard_Cost'!C481</f>
        <v>#REF!</v>
      </c>
      <c r="AO428" s="23"/>
      <c r="AQ428" s="20">
        <f t="shared" si="796"/>
        <v>0</v>
      </c>
      <c r="AR428" s="20">
        <f t="shared" si="797"/>
        <v>0</v>
      </c>
      <c r="AS428" s="20" t="e">
        <f t="shared" si="798"/>
        <v>#REF!</v>
      </c>
      <c r="AT428" s="20" t="e">
        <f t="shared" si="801"/>
        <v>#REF!</v>
      </c>
      <c r="AU428" s="24"/>
      <c r="AV428" s="24"/>
      <c r="AW428" s="24"/>
      <c r="AX428" s="24"/>
      <c r="AY428" s="24"/>
      <c r="AZ428" s="24"/>
      <c r="BA428" s="25" t="e">
        <f t="shared" si="799"/>
        <v>#REF!</v>
      </c>
    </row>
    <row r="429" spans="2:53" outlineLevel="2">
      <c r="B429" s="41"/>
      <c r="C429" s="41"/>
      <c r="D429" s="84"/>
      <c r="E429" s="84"/>
      <c r="F429" s="84"/>
      <c r="G429" s="83"/>
      <c r="H429" s="26" t="s">
        <v>180</v>
      </c>
      <c r="I429" s="16"/>
      <c r="J429" s="17"/>
      <c r="K429" s="17"/>
      <c r="L429" s="18" t="str">
        <f>IF(I429&lt;&gt;0,((VLOOKUP(I429,'1. Standard_Cost'!$B$4:$D$9,2)+VLOOKUP(I429,'1. Standard_Cost'!$B$4:$D$9,3))*J429*K429),"0")</f>
        <v>0</v>
      </c>
      <c r="M429" s="18">
        <f t="shared" si="795"/>
        <v>0</v>
      </c>
      <c r="N429" s="19"/>
      <c r="O429" s="19"/>
      <c r="P429" s="19"/>
      <c r="Q429" s="19"/>
      <c r="R429" s="20">
        <f>+N429*P429*'1. Standard_Cost'!$B$13</f>
        <v>0</v>
      </c>
      <c r="S429" s="20">
        <f>+N429*O429*P429*'1. Standard_Cost'!$C$13</f>
        <v>0</v>
      </c>
      <c r="T429" s="20">
        <f>+N429*P429*Q429*'1. Standard_Cost'!$D$13</f>
        <v>0</v>
      </c>
      <c r="U429" s="20">
        <f>+N429*O429*'1. Standard_Cost'!$E$13</f>
        <v>0</v>
      </c>
      <c r="V429" s="19"/>
      <c r="W429" s="19"/>
      <c r="X429" s="19"/>
      <c r="Y429" s="20">
        <f>+V429*((X429*'1. Standard_Cost'!$B$17)+(W429*X429*'1. Standard_Cost'!$C$17))</f>
        <v>0</v>
      </c>
      <c r="Z429" s="19"/>
      <c r="AA429" s="19"/>
      <c r="AB429" s="20">
        <f>+Z429*'1. Standard_Cost'!$B$21+AA429*'1. Standard_Cost'!$C$21</f>
        <v>0</v>
      </c>
      <c r="AC429" s="21"/>
      <c r="AD429" s="22"/>
      <c r="AE429" s="20">
        <f>SUM(AD429,AC429,AB429,Y429,U429,T429,S429,R429)*'1. Standard_Cost'!B481</f>
        <v>0</v>
      </c>
      <c r="AF429" s="20">
        <f t="shared" si="800"/>
        <v>0</v>
      </c>
      <c r="AG429" s="19"/>
      <c r="AH429" s="19"/>
      <c r="AI429" s="19"/>
      <c r="AJ429" s="23"/>
      <c r="AK429" s="23"/>
      <c r="AL429" s="23"/>
      <c r="AM429" s="20" t="e">
        <f>AG429*'1. Standard_Cost'!B477+'Incremental_Cost Year 1'!#REF!*'1. Standard_Cost'!C477+'Incremental_Cost Year 1'!#REF!*'1. Standard_Cost'!D477+'Incremental_Cost Year 1'!#REF!+'Incremental_Cost Year 1'!#REF!+AK429</f>
        <v>#REF!</v>
      </c>
      <c r="AN429" s="20" t="e">
        <f>AM429*'1. Standard_Cost'!C481</f>
        <v>#REF!</v>
      </c>
      <c r="AO429" s="23"/>
      <c r="AQ429" s="20">
        <f t="shared" si="796"/>
        <v>0</v>
      </c>
      <c r="AR429" s="20">
        <f t="shared" si="797"/>
        <v>0</v>
      </c>
      <c r="AS429" s="20" t="e">
        <f t="shared" si="798"/>
        <v>#REF!</v>
      </c>
      <c r="AT429" s="20" t="e">
        <f t="shared" si="801"/>
        <v>#REF!</v>
      </c>
      <c r="AU429" s="24"/>
      <c r="AV429" s="24"/>
      <c r="AW429" s="24"/>
      <c r="AX429" s="24"/>
      <c r="AY429" s="24"/>
      <c r="AZ429" s="24"/>
      <c r="BA429" s="25" t="e">
        <f t="shared" si="799"/>
        <v>#REF!</v>
      </c>
    </row>
    <row r="430" spans="2:53" ht="41.4" outlineLevel="1">
      <c r="B430" s="41"/>
      <c r="C430" s="41"/>
      <c r="D430" s="86" t="s">
        <v>48</v>
      </c>
      <c r="E430" s="86" t="s">
        <v>378</v>
      </c>
      <c r="F430" s="88" t="s">
        <v>153</v>
      </c>
      <c r="G430" s="89" t="s">
        <v>154</v>
      </c>
      <c r="H430" s="27" t="s">
        <v>379</v>
      </c>
      <c r="I430" s="28"/>
      <c r="J430" s="28"/>
      <c r="K430" s="28"/>
      <c r="L430" s="29">
        <f>SUM(L426:L429)</f>
        <v>0</v>
      </c>
      <c r="M430" s="29">
        <f>SUM(M426:M429)</f>
        <v>0</v>
      </c>
      <c r="N430" s="28"/>
      <c r="O430" s="28"/>
      <c r="P430" s="28"/>
      <c r="Q430" s="28"/>
      <c r="R430" s="30">
        <f>SUM(R426:R429)</f>
        <v>0</v>
      </c>
      <c r="S430" s="30">
        <f>SUM(S426:S429)</f>
        <v>0</v>
      </c>
      <c r="T430" s="30">
        <f>SUM(T426:T429)</f>
        <v>0</v>
      </c>
      <c r="U430" s="30">
        <f>SUM(U426:U429)</f>
        <v>0</v>
      </c>
      <c r="V430" s="28"/>
      <c r="W430" s="28"/>
      <c r="X430" s="28"/>
      <c r="Y430" s="29">
        <f>SUM(Y426:Y429)</f>
        <v>0</v>
      </c>
      <c r="Z430" s="28"/>
      <c r="AA430" s="28"/>
      <c r="AB430" s="29">
        <f t="shared" ref="AB430:AF430" si="802">SUM(AB426:AB429)</f>
        <v>0</v>
      </c>
      <c r="AC430" s="29">
        <f t="shared" si="802"/>
        <v>0</v>
      </c>
      <c r="AD430" s="29">
        <f t="shared" si="802"/>
        <v>0</v>
      </c>
      <c r="AE430" s="29">
        <f t="shared" si="802"/>
        <v>0</v>
      </c>
      <c r="AF430" s="29">
        <f t="shared" si="802"/>
        <v>0</v>
      </c>
      <c r="AG430" s="28"/>
      <c r="AH430" s="28"/>
      <c r="AI430" s="28"/>
      <c r="AJ430" s="30">
        <f>SUM(AJ426:AJ429)</f>
        <v>0</v>
      </c>
      <c r="AK430" s="30">
        <f>SUM(AK426:AK429)</f>
        <v>0</v>
      </c>
      <c r="AL430" s="30">
        <f>SUM(AL426:AL429)</f>
        <v>0</v>
      </c>
      <c r="AM430" s="29" t="e">
        <f>SUM(AM426:AM429)</f>
        <v>#REF!</v>
      </c>
      <c r="AN430" s="29" t="e">
        <f>SUM(AN426:AN429)</f>
        <v>#REF!</v>
      </c>
      <c r="AO430" s="31"/>
      <c r="AP430" s="32"/>
      <c r="AQ430" s="78">
        <f t="shared" ref="AQ430:BA430" si="803">SUM(AQ426:AQ429)</f>
        <v>0</v>
      </c>
      <c r="AR430" s="78">
        <f t="shared" si="803"/>
        <v>0</v>
      </c>
      <c r="AS430" s="78" t="e">
        <f t="shared" si="803"/>
        <v>#REF!</v>
      </c>
      <c r="AT430" s="78" t="e">
        <f t="shared" si="803"/>
        <v>#REF!</v>
      </c>
      <c r="AU430" s="78">
        <f t="shared" si="803"/>
        <v>0</v>
      </c>
      <c r="AV430" s="78">
        <f t="shared" si="803"/>
        <v>0</v>
      </c>
      <c r="AW430" s="78">
        <f t="shared" si="803"/>
        <v>0</v>
      </c>
      <c r="AX430" s="78">
        <f t="shared" si="803"/>
        <v>0</v>
      </c>
      <c r="AY430" s="78">
        <f t="shared" si="803"/>
        <v>0</v>
      </c>
      <c r="AZ430" s="78">
        <f t="shared" si="803"/>
        <v>0</v>
      </c>
      <c r="BA430" s="78" t="e">
        <f t="shared" si="803"/>
        <v>#REF!</v>
      </c>
    </row>
    <row r="431" spans="2:53" s="39" customFormat="1" ht="12.75" customHeight="1">
      <c r="B431" s="49"/>
      <c r="C431" s="224" t="s">
        <v>383</v>
      </c>
      <c r="D431" s="224"/>
      <c r="E431" s="225"/>
      <c r="F431" s="69"/>
      <c r="G431" s="69"/>
      <c r="H431" s="57" t="s">
        <v>385</v>
      </c>
      <c r="I431" s="58"/>
      <c r="J431" s="58"/>
      <c r="K431" s="58"/>
      <c r="L431" s="59">
        <f>SUM(L436,L441,L446)</f>
        <v>0</v>
      </c>
      <c r="M431" s="59">
        <f t="shared" ref="M431" si="804">SUM(M436,M441,M446)</f>
        <v>0</v>
      </c>
      <c r="N431" s="58"/>
      <c r="O431" s="58"/>
      <c r="P431" s="58"/>
      <c r="Q431" s="58"/>
      <c r="R431" s="59">
        <f>SUM(R436,R441,R446)</f>
        <v>0</v>
      </c>
      <c r="S431" s="59">
        <f t="shared" ref="S431:U431" si="805">SUM(S436,S441,S446)</f>
        <v>0</v>
      </c>
      <c r="T431" s="59">
        <f t="shared" si="805"/>
        <v>0</v>
      </c>
      <c r="U431" s="59">
        <f t="shared" si="805"/>
        <v>0</v>
      </c>
      <c r="V431" s="58"/>
      <c r="W431" s="58"/>
      <c r="X431" s="58"/>
      <c r="Y431" s="59">
        <f>SUM(Y436,Y441,Y446)</f>
        <v>0</v>
      </c>
      <c r="Z431" s="58"/>
      <c r="AA431" s="58"/>
      <c r="AB431" s="59">
        <f t="shared" ref="AB431:AF431" si="806">SUM(AB436,AB441,AB446)</f>
        <v>0</v>
      </c>
      <c r="AC431" s="59">
        <f t="shared" si="806"/>
        <v>0</v>
      </c>
      <c r="AD431" s="59">
        <f t="shared" si="806"/>
        <v>0</v>
      </c>
      <c r="AE431" s="59">
        <f t="shared" si="806"/>
        <v>0</v>
      </c>
      <c r="AF431" s="59">
        <f t="shared" si="806"/>
        <v>0</v>
      </c>
      <c r="AG431" s="58"/>
      <c r="AH431" s="58"/>
      <c r="AI431" s="58"/>
      <c r="AJ431" s="59">
        <f t="shared" ref="AJ431:AN431" si="807">SUM(AJ436,AJ441,AJ446)</f>
        <v>0</v>
      </c>
      <c r="AK431" s="59">
        <f t="shared" si="807"/>
        <v>0</v>
      </c>
      <c r="AL431" s="59">
        <f t="shared" si="807"/>
        <v>0</v>
      </c>
      <c r="AM431" s="59" t="e">
        <f t="shared" si="807"/>
        <v>#REF!</v>
      </c>
      <c r="AN431" s="59" t="e">
        <f t="shared" si="807"/>
        <v>#REF!</v>
      </c>
      <c r="AO431" s="60"/>
      <c r="AP431" s="40"/>
      <c r="AQ431" s="59">
        <f t="shared" ref="AQ431:BA431" si="808">SUM(AQ436,AQ441,AQ446)</f>
        <v>0</v>
      </c>
      <c r="AR431" s="59">
        <f t="shared" si="808"/>
        <v>0</v>
      </c>
      <c r="AS431" s="59" t="e">
        <f t="shared" si="808"/>
        <v>#REF!</v>
      </c>
      <c r="AT431" s="59" t="e">
        <f t="shared" si="808"/>
        <v>#REF!</v>
      </c>
      <c r="AU431" s="59">
        <f t="shared" si="808"/>
        <v>0</v>
      </c>
      <c r="AV431" s="59">
        <f t="shared" si="808"/>
        <v>0</v>
      </c>
      <c r="AW431" s="59">
        <f t="shared" si="808"/>
        <v>0</v>
      </c>
      <c r="AX431" s="59">
        <f t="shared" si="808"/>
        <v>0</v>
      </c>
      <c r="AY431" s="59">
        <f t="shared" si="808"/>
        <v>0</v>
      </c>
      <c r="AZ431" s="59">
        <f t="shared" si="808"/>
        <v>0</v>
      </c>
      <c r="BA431" s="59" t="e">
        <f t="shared" si="808"/>
        <v>#REF!</v>
      </c>
    </row>
    <row r="432" spans="2:53" outlineLevel="2">
      <c r="B432" s="41"/>
      <c r="C432" s="38"/>
      <c r="D432" s="85"/>
      <c r="E432" s="85"/>
      <c r="F432" s="87"/>
      <c r="G432" s="82"/>
      <c r="H432" s="15" t="s">
        <v>49</v>
      </c>
      <c r="I432" s="16"/>
      <c r="J432" s="17"/>
      <c r="K432" s="17"/>
      <c r="L432" s="18" t="str">
        <f>IF(I432&lt;&gt;0,((VLOOKUP(I432,'1. Standard_Cost'!$B$4:$D$9,2)+VLOOKUP(I432,'1. Standard_Cost'!$B$4:$D$9,3))*J432*K432),"0")</f>
        <v>0</v>
      </c>
      <c r="M432" s="18">
        <f t="shared" ref="M432:M435" si="809">L432*0.167</f>
        <v>0</v>
      </c>
      <c r="N432" s="19"/>
      <c r="O432" s="19"/>
      <c r="P432" s="19"/>
      <c r="Q432" s="19"/>
      <c r="R432" s="20">
        <f>+N432*P432*'1. Standard_Cost'!$B$13</f>
        <v>0</v>
      </c>
      <c r="S432" s="20">
        <f>+N432*O432*P432*'1. Standard_Cost'!$C$13</f>
        <v>0</v>
      </c>
      <c r="T432" s="20">
        <f>+N432*P432*Q432*'1. Standard_Cost'!$D$13</f>
        <v>0</v>
      </c>
      <c r="U432" s="20">
        <f>+N432*O432*'1. Standard_Cost'!$E$13</f>
        <v>0</v>
      </c>
      <c r="V432" s="19"/>
      <c r="W432" s="19"/>
      <c r="X432" s="19"/>
      <c r="Y432" s="20">
        <f>+V432*((X432*'1. Standard_Cost'!$B$17)+(W432*X432*'1. Standard_Cost'!$C$17))</f>
        <v>0</v>
      </c>
      <c r="Z432" s="19"/>
      <c r="AA432" s="19"/>
      <c r="AB432" s="20">
        <f>+Z432*'1. Standard_Cost'!$B$21+AA432*'1. Standard_Cost'!$C$21</f>
        <v>0</v>
      </c>
      <c r="AC432" s="21"/>
      <c r="AD432" s="22"/>
      <c r="AE432" s="20">
        <f>SUM(AD432,AC432,AB432,Y432,U432,T432,S432,R432)*'1. Standard_Cost'!B492</f>
        <v>0</v>
      </c>
      <c r="AF432" s="20">
        <f>SUM(AD432,AE432)</f>
        <v>0</v>
      </c>
      <c r="AG432" s="19"/>
      <c r="AH432" s="19"/>
      <c r="AI432" s="19"/>
      <c r="AJ432" s="23"/>
      <c r="AK432" s="23"/>
      <c r="AL432" s="23"/>
      <c r="AM432" s="20" t="e">
        <f>AG432*'1. Standard_Cost'!B488+'Incremental_Cost Year 1'!#REF!*'1. Standard_Cost'!C488+'Incremental_Cost Year 1'!#REF!*'1. Standard_Cost'!D488+'Incremental_Cost Year 1'!#REF!+'Incremental_Cost Year 1'!#REF!+AK432</f>
        <v>#REF!</v>
      </c>
      <c r="AN432" s="20" t="e">
        <f>AM432*'1. Standard_Cost'!C492</f>
        <v>#REF!</v>
      </c>
      <c r="AO432" s="23"/>
      <c r="AQ432" s="20">
        <f t="shared" ref="AQ432:AQ435" si="810">L432+M432</f>
        <v>0</v>
      </c>
      <c r="AR432" s="20">
        <f t="shared" ref="AR432:AR435" si="811">AF432</f>
        <v>0</v>
      </c>
      <c r="AS432" s="20" t="e">
        <f t="shared" ref="AS432:AS435" si="812">AM432+AN432</f>
        <v>#REF!</v>
      </c>
      <c r="AT432" s="20" t="e">
        <f>SUM(AQ432,AR432,AS432)</f>
        <v>#REF!</v>
      </c>
      <c r="AU432" s="24"/>
      <c r="AV432" s="24"/>
      <c r="AW432" s="24"/>
      <c r="AX432" s="24"/>
      <c r="AY432" s="24"/>
      <c r="AZ432" s="24"/>
      <c r="BA432" s="25" t="e">
        <f t="shared" ref="BA432:BA435" si="813">SUM(AU432:AZ432)-AT432</f>
        <v>#REF!</v>
      </c>
    </row>
    <row r="433" spans="2:53" outlineLevel="2">
      <c r="B433" s="41"/>
      <c r="C433" s="38"/>
      <c r="D433" s="84"/>
      <c r="E433" s="84"/>
      <c r="F433" s="84"/>
      <c r="G433" s="83"/>
      <c r="H433" s="15" t="s">
        <v>50</v>
      </c>
      <c r="I433" s="16"/>
      <c r="J433" s="17"/>
      <c r="K433" s="17"/>
      <c r="L433" s="18" t="str">
        <f>IF(I433&lt;&gt;0,((VLOOKUP(I433,'1. Standard_Cost'!$B$4:$D$9,2)+VLOOKUP(I433,'1. Standard_Cost'!$B$4:$D$9,3))*J433*K433),"0")</f>
        <v>0</v>
      </c>
      <c r="M433" s="18">
        <f t="shared" si="809"/>
        <v>0</v>
      </c>
      <c r="N433" s="19"/>
      <c r="O433" s="19"/>
      <c r="P433" s="19"/>
      <c r="Q433" s="19"/>
      <c r="R433" s="20">
        <f>+N433*P433*'1. Standard_Cost'!$B$13</f>
        <v>0</v>
      </c>
      <c r="S433" s="20">
        <f>+N433*O433*P433*'1. Standard_Cost'!$C$13</f>
        <v>0</v>
      </c>
      <c r="T433" s="20">
        <f>+N433*P433*Q433*'1. Standard_Cost'!$D$13</f>
        <v>0</v>
      </c>
      <c r="U433" s="20">
        <f>+N433*O433*'1. Standard_Cost'!$E$13</f>
        <v>0</v>
      </c>
      <c r="V433" s="19"/>
      <c r="W433" s="19"/>
      <c r="X433" s="19"/>
      <c r="Y433" s="20">
        <f>+V433*((X433*'1. Standard_Cost'!$B$17)+(W433*X433*'1. Standard_Cost'!$C$17))</f>
        <v>0</v>
      </c>
      <c r="Z433" s="19"/>
      <c r="AA433" s="19"/>
      <c r="AB433" s="20">
        <f>+Z433*'1. Standard_Cost'!$B$21+AA433*'1. Standard_Cost'!$C$21</f>
        <v>0</v>
      </c>
      <c r="AC433" s="21"/>
      <c r="AD433" s="22"/>
      <c r="AE433" s="20">
        <f>SUM(AD433,AC433,AB433,Y433,U433,T433,S433,R433)*'1. Standard_Cost'!B492</f>
        <v>0</v>
      </c>
      <c r="AF433" s="20">
        <f t="shared" ref="AF433:AF435" si="814">SUM(AD433,AE433)</f>
        <v>0</v>
      </c>
      <c r="AG433" s="19"/>
      <c r="AH433" s="19"/>
      <c r="AI433" s="19"/>
      <c r="AJ433" s="23"/>
      <c r="AK433" s="23"/>
      <c r="AL433" s="23"/>
      <c r="AM433" s="20" t="e">
        <f>AG433*'1. Standard_Cost'!B488+'Incremental_Cost Year 1'!#REF!*'1. Standard_Cost'!C488+'Incremental_Cost Year 1'!#REF!*'1. Standard_Cost'!D488+'Incremental_Cost Year 1'!#REF!+'Incremental_Cost Year 1'!#REF!+AK433</f>
        <v>#REF!</v>
      </c>
      <c r="AN433" s="20" t="e">
        <f>AM433*'1. Standard_Cost'!C492</f>
        <v>#REF!</v>
      </c>
      <c r="AO433" s="23"/>
      <c r="AQ433" s="20">
        <f t="shared" si="810"/>
        <v>0</v>
      </c>
      <c r="AR433" s="20">
        <f t="shared" si="811"/>
        <v>0</v>
      </c>
      <c r="AS433" s="20" t="e">
        <f t="shared" si="812"/>
        <v>#REF!</v>
      </c>
      <c r="AT433" s="20" t="e">
        <f t="shared" ref="AT433:AT435" si="815">SUM(AQ433,AR433,AS433)</f>
        <v>#REF!</v>
      </c>
      <c r="AU433" s="24"/>
      <c r="AV433" s="24"/>
      <c r="AW433" s="24"/>
      <c r="AX433" s="24"/>
      <c r="AY433" s="24"/>
      <c r="AZ433" s="24"/>
      <c r="BA433" s="25" t="e">
        <f t="shared" si="813"/>
        <v>#REF!</v>
      </c>
    </row>
    <row r="434" spans="2:53" outlineLevel="2">
      <c r="B434" s="41"/>
      <c r="C434" s="38"/>
      <c r="D434" s="84"/>
      <c r="E434" s="84"/>
      <c r="F434" s="84"/>
      <c r="G434" s="83"/>
      <c r="H434" s="15" t="s">
        <v>51</v>
      </c>
      <c r="I434" s="16"/>
      <c r="J434" s="17"/>
      <c r="K434" s="17"/>
      <c r="L434" s="18" t="str">
        <f>IF(I434&lt;&gt;0,((VLOOKUP(I434,'1. Standard_Cost'!$B$4:$D$9,2)+VLOOKUP(I434,'1. Standard_Cost'!$B$4:$D$9,3))*J434*K434),"0")</f>
        <v>0</v>
      </c>
      <c r="M434" s="18">
        <f t="shared" si="809"/>
        <v>0</v>
      </c>
      <c r="N434" s="19"/>
      <c r="O434" s="19"/>
      <c r="P434" s="19"/>
      <c r="Q434" s="19"/>
      <c r="R434" s="20">
        <f>+N434*P434*'1. Standard_Cost'!$B$13</f>
        <v>0</v>
      </c>
      <c r="S434" s="20">
        <f>+N434*O434*P434*'1. Standard_Cost'!$C$13</f>
        <v>0</v>
      </c>
      <c r="T434" s="20">
        <f>+N434*P434*Q434*'1. Standard_Cost'!$D$13</f>
        <v>0</v>
      </c>
      <c r="U434" s="20">
        <f>+N434*O434*'1. Standard_Cost'!$E$13</f>
        <v>0</v>
      </c>
      <c r="V434" s="19"/>
      <c r="W434" s="19"/>
      <c r="X434" s="19"/>
      <c r="Y434" s="20">
        <f>+V434*((X434*'1. Standard_Cost'!$B$17)+(W434*X434*'1. Standard_Cost'!$C$17))</f>
        <v>0</v>
      </c>
      <c r="Z434" s="19"/>
      <c r="AA434" s="19"/>
      <c r="AB434" s="20">
        <f>+Z434*'1. Standard_Cost'!$B$21+AA434*'1. Standard_Cost'!$C$21</f>
        <v>0</v>
      </c>
      <c r="AC434" s="21"/>
      <c r="AD434" s="22"/>
      <c r="AE434" s="20">
        <f>SUM(AD434,AC434,AB434,Y434,U434,T434,S434,R434)*'1. Standard_Cost'!B492</f>
        <v>0</v>
      </c>
      <c r="AF434" s="20">
        <f t="shared" si="814"/>
        <v>0</v>
      </c>
      <c r="AG434" s="19"/>
      <c r="AH434" s="19"/>
      <c r="AI434" s="19"/>
      <c r="AJ434" s="23"/>
      <c r="AK434" s="23"/>
      <c r="AL434" s="23"/>
      <c r="AM434" s="20" t="e">
        <f>AG434*'1. Standard_Cost'!B488+'Incremental_Cost Year 1'!#REF!*'1. Standard_Cost'!C488+'Incremental_Cost Year 1'!#REF!*'1. Standard_Cost'!D488+'Incremental_Cost Year 1'!#REF!+'Incremental_Cost Year 1'!#REF!+AK434</f>
        <v>#REF!</v>
      </c>
      <c r="AN434" s="20" t="e">
        <f>AM434*'1. Standard_Cost'!C492</f>
        <v>#REF!</v>
      </c>
      <c r="AO434" s="23"/>
      <c r="AQ434" s="20">
        <f t="shared" si="810"/>
        <v>0</v>
      </c>
      <c r="AR434" s="20">
        <f t="shared" si="811"/>
        <v>0</v>
      </c>
      <c r="AS434" s="20" t="e">
        <f t="shared" si="812"/>
        <v>#REF!</v>
      </c>
      <c r="AT434" s="20" t="e">
        <f t="shared" si="815"/>
        <v>#REF!</v>
      </c>
      <c r="AU434" s="24"/>
      <c r="AV434" s="24"/>
      <c r="AW434" s="24"/>
      <c r="AX434" s="24"/>
      <c r="AY434" s="24"/>
      <c r="AZ434" s="24"/>
      <c r="BA434" s="25" t="e">
        <f t="shared" si="813"/>
        <v>#REF!</v>
      </c>
    </row>
    <row r="435" spans="2:53" outlineLevel="2">
      <c r="B435" s="41"/>
      <c r="C435" s="38"/>
      <c r="D435" s="84"/>
      <c r="E435" s="84"/>
      <c r="F435" s="84"/>
      <c r="G435" s="83"/>
      <c r="H435" s="26" t="s">
        <v>180</v>
      </c>
      <c r="I435" s="16"/>
      <c r="J435" s="17"/>
      <c r="K435" s="17"/>
      <c r="L435" s="18" t="str">
        <f>IF(I435&lt;&gt;0,((VLOOKUP(I435,'1. Standard_Cost'!$B$4:$D$9,2)+VLOOKUP(I435,'1. Standard_Cost'!$B$4:$D$9,3))*J435*K435),"0")</f>
        <v>0</v>
      </c>
      <c r="M435" s="18">
        <f t="shared" si="809"/>
        <v>0</v>
      </c>
      <c r="N435" s="19"/>
      <c r="O435" s="19"/>
      <c r="P435" s="19"/>
      <c r="Q435" s="19"/>
      <c r="R435" s="20">
        <f>+N435*P435*'1. Standard_Cost'!$B$13</f>
        <v>0</v>
      </c>
      <c r="S435" s="20">
        <f>+N435*O435*P435*'1. Standard_Cost'!$C$13</f>
        <v>0</v>
      </c>
      <c r="T435" s="20">
        <f>+N435*P435*Q435*'1. Standard_Cost'!$D$13</f>
        <v>0</v>
      </c>
      <c r="U435" s="20">
        <f>+N435*O435*'1. Standard_Cost'!$E$13</f>
        <v>0</v>
      </c>
      <c r="V435" s="19"/>
      <c r="W435" s="19"/>
      <c r="X435" s="19"/>
      <c r="Y435" s="20">
        <f>+V435*((X435*'1. Standard_Cost'!$B$17)+(W435*X435*'1. Standard_Cost'!$C$17))</f>
        <v>0</v>
      </c>
      <c r="Z435" s="19"/>
      <c r="AA435" s="19"/>
      <c r="AB435" s="20">
        <f>+Z435*'1. Standard_Cost'!$B$21+AA435*'1. Standard_Cost'!$C$21</f>
        <v>0</v>
      </c>
      <c r="AC435" s="21"/>
      <c r="AD435" s="22"/>
      <c r="AE435" s="20">
        <f>SUM(AD435,AC435,AB435,Y435,U435,T435,S435,R435)*'1. Standard_Cost'!B492</f>
        <v>0</v>
      </c>
      <c r="AF435" s="20">
        <f t="shared" si="814"/>
        <v>0</v>
      </c>
      <c r="AG435" s="19"/>
      <c r="AH435" s="19"/>
      <c r="AI435" s="19"/>
      <c r="AJ435" s="23"/>
      <c r="AK435" s="23"/>
      <c r="AL435" s="23"/>
      <c r="AM435" s="20" t="e">
        <f>AG435*'1. Standard_Cost'!B488+'Incremental_Cost Year 1'!#REF!*'1. Standard_Cost'!C488+'Incremental_Cost Year 1'!#REF!*'1. Standard_Cost'!D488+'Incremental_Cost Year 1'!#REF!+'Incremental_Cost Year 1'!#REF!+AK435</f>
        <v>#REF!</v>
      </c>
      <c r="AN435" s="20" t="e">
        <f>AM435*'1. Standard_Cost'!C492</f>
        <v>#REF!</v>
      </c>
      <c r="AO435" s="23"/>
      <c r="AQ435" s="20">
        <f t="shared" si="810"/>
        <v>0</v>
      </c>
      <c r="AR435" s="20">
        <f t="shared" si="811"/>
        <v>0</v>
      </c>
      <c r="AS435" s="20" t="e">
        <f t="shared" si="812"/>
        <v>#REF!</v>
      </c>
      <c r="AT435" s="20" t="e">
        <f t="shared" si="815"/>
        <v>#REF!</v>
      </c>
      <c r="AU435" s="24"/>
      <c r="AV435" s="24"/>
      <c r="AW435" s="24"/>
      <c r="AX435" s="24"/>
      <c r="AY435" s="24"/>
      <c r="AZ435" s="24"/>
      <c r="BA435" s="25" t="e">
        <f t="shared" si="813"/>
        <v>#REF!</v>
      </c>
    </row>
    <row r="436" spans="2:53" ht="27.6" outlineLevel="1">
      <c r="B436" s="41"/>
      <c r="C436" s="38"/>
      <c r="D436" s="86" t="s">
        <v>48</v>
      </c>
      <c r="E436" s="86" t="s">
        <v>389</v>
      </c>
      <c r="F436" s="88" t="s">
        <v>153</v>
      </c>
      <c r="G436" s="89" t="s">
        <v>154</v>
      </c>
      <c r="H436" s="27" t="s">
        <v>388</v>
      </c>
      <c r="I436" s="28"/>
      <c r="J436" s="28"/>
      <c r="K436" s="28"/>
      <c r="L436" s="29">
        <f>SUM(L432:L435)</f>
        <v>0</v>
      </c>
      <c r="M436" s="29">
        <f>SUM(M432:M435)</f>
        <v>0</v>
      </c>
      <c r="N436" s="28"/>
      <c r="O436" s="28"/>
      <c r="P436" s="28"/>
      <c r="Q436" s="28"/>
      <c r="R436" s="30">
        <f>SUM(R432:R435)</f>
        <v>0</v>
      </c>
      <c r="S436" s="30">
        <f>SUM(S432:S435)</f>
        <v>0</v>
      </c>
      <c r="T436" s="30">
        <f>SUM(T432:T435)</f>
        <v>0</v>
      </c>
      <c r="U436" s="30">
        <f>SUM(U432:U435)</f>
        <v>0</v>
      </c>
      <c r="V436" s="28"/>
      <c r="W436" s="28"/>
      <c r="X436" s="28"/>
      <c r="Y436" s="29">
        <f>SUM(Y432:Y435)</f>
        <v>0</v>
      </c>
      <c r="Z436" s="28"/>
      <c r="AA436" s="28"/>
      <c r="AB436" s="29">
        <f t="shared" ref="AB436:AF436" si="816">SUM(AB432:AB435)</f>
        <v>0</v>
      </c>
      <c r="AC436" s="29">
        <f t="shared" si="816"/>
        <v>0</v>
      </c>
      <c r="AD436" s="29">
        <f t="shared" si="816"/>
        <v>0</v>
      </c>
      <c r="AE436" s="29">
        <f t="shared" si="816"/>
        <v>0</v>
      </c>
      <c r="AF436" s="29">
        <f t="shared" si="816"/>
        <v>0</v>
      </c>
      <c r="AG436" s="28"/>
      <c r="AH436" s="28"/>
      <c r="AI436" s="28"/>
      <c r="AJ436" s="30">
        <f>SUM(AJ432:AJ435)</f>
        <v>0</v>
      </c>
      <c r="AK436" s="30">
        <f>SUM(AK432:AK435)</f>
        <v>0</v>
      </c>
      <c r="AL436" s="30">
        <f>SUM(AL432:AL435)</f>
        <v>0</v>
      </c>
      <c r="AM436" s="29" t="e">
        <f>SUM(AM432:AM435)</f>
        <v>#REF!</v>
      </c>
      <c r="AN436" s="29" t="e">
        <f>SUM(AN432:AN435)</f>
        <v>#REF!</v>
      </c>
      <c r="AO436" s="31"/>
      <c r="AP436" s="32"/>
      <c r="AQ436" s="78">
        <f t="shared" ref="AQ436:BA436" si="817">SUM(AQ432:AQ435)</f>
        <v>0</v>
      </c>
      <c r="AR436" s="78">
        <f t="shared" si="817"/>
        <v>0</v>
      </c>
      <c r="AS436" s="78" t="e">
        <f t="shared" si="817"/>
        <v>#REF!</v>
      </c>
      <c r="AT436" s="78" t="e">
        <f t="shared" si="817"/>
        <v>#REF!</v>
      </c>
      <c r="AU436" s="78">
        <f t="shared" si="817"/>
        <v>0</v>
      </c>
      <c r="AV436" s="78">
        <f t="shared" si="817"/>
        <v>0</v>
      </c>
      <c r="AW436" s="78">
        <f t="shared" si="817"/>
        <v>0</v>
      </c>
      <c r="AX436" s="78">
        <f t="shared" si="817"/>
        <v>0</v>
      </c>
      <c r="AY436" s="78">
        <f t="shared" si="817"/>
        <v>0</v>
      </c>
      <c r="AZ436" s="78">
        <f t="shared" si="817"/>
        <v>0</v>
      </c>
      <c r="BA436" s="78" t="e">
        <f t="shared" si="817"/>
        <v>#REF!</v>
      </c>
    </row>
    <row r="437" spans="2:53" outlineLevel="2">
      <c r="B437" s="41"/>
      <c r="C437" s="38"/>
      <c r="D437" s="85"/>
      <c r="E437" s="85"/>
      <c r="F437" s="87"/>
      <c r="G437" s="82"/>
      <c r="H437" s="15" t="s">
        <v>49</v>
      </c>
      <c r="I437" s="16"/>
      <c r="J437" s="17"/>
      <c r="K437" s="17"/>
      <c r="L437" s="18" t="str">
        <f>IF(I437&lt;&gt;0,((VLOOKUP(I437,'1. Standard_Cost'!$B$4:$D$9,2)+VLOOKUP(I437,'1. Standard_Cost'!$B$4:$D$9,3))*J437*K437),"0")</f>
        <v>0</v>
      </c>
      <c r="M437" s="18">
        <f t="shared" ref="M437:M440" si="818">L437*0.167</f>
        <v>0</v>
      </c>
      <c r="N437" s="19"/>
      <c r="O437" s="19"/>
      <c r="P437" s="19"/>
      <c r="Q437" s="19"/>
      <c r="R437" s="20">
        <f>+N437*P437*'1. Standard_Cost'!$B$13</f>
        <v>0</v>
      </c>
      <c r="S437" s="20">
        <f>+N437*O437*P437*'1. Standard_Cost'!$C$13</f>
        <v>0</v>
      </c>
      <c r="T437" s="20">
        <f>+N437*P437*Q437*'1. Standard_Cost'!$D$13</f>
        <v>0</v>
      </c>
      <c r="U437" s="20">
        <f>+N437*O437*'1. Standard_Cost'!$E$13</f>
        <v>0</v>
      </c>
      <c r="V437" s="19"/>
      <c r="W437" s="19"/>
      <c r="X437" s="19"/>
      <c r="Y437" s="20">
        <f>+V437*((X437*'1. Standard_Cost'!$B$17)+(W437*X437*'1. Standard_Cost'!$C$17))</f>
        <v>0</v>
      </c>
      <c r="Z437" s="19"/>
      <c r="AA437" s="19"/>
      <c r="AB437" s="20">
        <f>+Z437*'1. Standard_Cost'!$B$21+AA437*'1. Standard_Cost'!$C$21</f>
        <v>0</v>
      </c>
      <c r="AC437" s="21"/>
      <c r="AD437" s="22"/>
      <c r="AE437" s="20">
        <f>SUM(AD437,AC437,AB437,Y437,U437,T437,S437,R437)*'1. Standard_Cost'!B492</f>
        <v>0</v>
      </c>
      <c r="AF437" s="20">
        <f>SUM(AD437,AE437)</f>
        <v>0</v>
      </c>
      <c r="AG437" s="19"/>
      <c r="AH437" s="19"/>
      <c r="AI437" s="19"/>
      <c r="AJ437" s="23"/>
      <c r="AK437" s="23"/>
      <c r="AL437" s="23"/>
      <c r="AM437" s="20" t="e">
        <f>AG437*'1. Standard_Cost'!B488+'Incremental_Cost Year 1'!#REF!*'1. Standard_Cost'!C488+'Incremental_Cost Year 1'!#REF!*'1. Standard_Cost'!D488+'Incremental_Cost Year 1'!#REF!+'Incremental_Cost Year 1'!#REF!+AK437</f>
        <v>#REF!</v>
      </c>
      <c r="AN437" s="20" t="e">
        <f>AM437*'1. Standard_Cost'!C492</f>
        <v>#REF!</v>
      </c>
      <c r="AO437" s="23"/>
      <c r="AQ437" s="20">
        <f t="shared" ref="AQ437:AQ440" si="819">L437+M437</f>
        <v>0</v>
      </c>
      <c r="AR437" s="20">
        <f t="shared" ref="AR437:AR440" si="820">AF437</f>
        <v>0</v>
      </c>
      <c r="AS437" s="20" t="e">
        <f t="shared" ref="AS437:AS440" si="821">AM437+AN437</f>
        <v>#REF!</v>
      </c>
      <c r="AT437" s="20" t="e">
        <f>SUM(AQ437,AR437,AS437)</f>
        <v>#REF!</v>
      </c>
      <c r="AU437" s="24"/>
      <c r="AV437" s="24"/>
      <c r="AW437" s="24"/>
      <c r="AX437" s="24"/>
      <c r="AY437" s="24"/>
      <c r="AZ437" s="24"/>
      <c r="BA437" s="25" t="e">
        <f t="shared" ref="BA437:BA440" si="822">SUM(AU437:AZ437)-AT437</f>
        <v>#REF!</v>
      </c>
    </row>
    <row r="438" spans="2:53" outlineLevel="2">
      <c r="B438" s="41"/>
      <c r="C438" s="38"/>
      <c r="D438" s="84"/>
      <c r="E438" s="84"/>
      <c r="F438" s="84"/>
      <c r="G438" s="83"/>
      <c r="H438" s="15" t="s">
        <v>50</v>
      </c>
      <c r="I438" s="16"/>
      <c r="J438" s="17"/>
      <c r="K438" s="17"/>
      <c r="L438" s="18" t="str">
        <f>IF(I438&lt;&gt;0,((VLOOKUP(I438,'1. Standard_Cost'!$B$4:$D$9,2)+VLOOKUP(I438,'1. Standard_Cost'!$B$4:$D$9,3))*J438*K438),"0")</f>
        <v>0</v>
      </c>
      <c r="M438" s="18">
        <f t="shared" si="818"/>
        <v>0</v>
      </c>
      <c r="N438" s="19"/>
      <c r="O438" s="19"/>
      <c r="P438" s="19"/>
      <c r="Q438" s="19"/>
      <c r="R438" s="20">
        <f>+N438*P438*'1. Standard_Cost'!$B$13</f>
        <v>0</v>
      </c>
      <c r="S438" s="20">
        <f>+N438*O438*P438*'1. Standard_Cost'!$C$13</f>
        <v>0</v>
      </c>
      <c r="T438" s="20">
        <f>+N438*P438*Q438*'1. Standard_Cost'!$D$13</f>
        <v>0</v>
      </c>
      <c r="U438" s="20">
        <f>+N438*O438*'1. Standard_Cost'!$E$13</f>
        <v>0</v>
      </c>
      <c r="V438" s="19"/>
      <c r="W438" s="19"/>
      <c r="X438" s="19"/>
      <c r="Y438" s="20">
        <f>+V438*((X438*'1. Standard_Cost'!$B$17)+(W438*X438*'1. Standard_Cost'!$C$17))</f>
        <v>0</v>
      </c>
      <c r="Z438" s="19"/>
      <c r="AA438" s="19"/>
      <c r="AB438" s="20">
        <f>+Z438*'1. Standard_Cost'!$B$21+AA438*'1. Standard_Cost'!$C$21</f>
        <v>0</v>
      </c>
      <c r="AC438" s="21"/>
      <c r="AD438" s="22"/>
      <c r="AE438" s="20">
        <f>SUM(AD438,AC438,AB438,Y438,U438,T438,S438,R438)*'1. Standard_Cost'!B492</f>
        <v>0</v>
      </c>
      <c r="AF438" s="20">
        <f t="shared" ref="AF438:AF440" si="823">SUM(AD438,AE438)</f>
        <v>0</v>
      </c>
      <c r="AG438" s="19"/>
      <c r="AH438" s="19"/>
      <c r="AI438" s="19"/>
      <c r="AJ438" s="23"/>
      <c r="AK438" s="23"/>
      <c r="AL438" s="23"/>
      <c r="AM438" s="20" t="e">
        <f>AG438*'1. Standard_Cost'!B488+'Incremental_Cost Year 1'!#REF!*'1. Standard_Cost'!C488+'Incremental_Cost Year 1'!#REF!*'1. Standard_Cost'!D488+'Incremental_Cost Year 1'!#REF!+'Incremental_Cost Year 1'!#REF!+AK438</f>
        <v>#REF!</v>
      </c>
      <c r="AN438" s="20" t="e">
        <f>AM438*'1. Standard_Cost'!C492</f>
        <v>#REF!</v>
      </c>
      <c r="AO438" s="23"/>
      <c r="AQ438" s="20">
        <f t="shared" si="819"/>
        <v>0</v>
      </c>
      <c r="AR438" s="20">
        <f t="shared" si="820"/>
        <v>0</v>
      </c>
      <c r="AS438" s="20" t="e">
        <f t="shared" si="821"/>
        <v>#REF!</v>
      </c>
      <c r="AT438" s="20" t="e">
        <f t="shared" ref="AT438:AT440" si="824">SUM(AQ438,AR438,AS438)</f>
        <v>#REF!</v>
      </c>
      <c r="AU438" s="24"/>
      <c r="AV438" s="24">
        <v>0</v>
      </c>
      <c r="AW438" s="24"/>
      <c r="AX438" s="24"/>
      <c r="AY438" s="24"/>
      <c r="AZ438" s="24"/>
      <c r="BA438" s="25" t="e">
        <f t="shared" si="822"/>
        <v>#REF!</v>
      </c>
    </row>
    <row r="439" spans="2:53" outlineLevel="2">
      <c r="B439" s="41"/>
      <c r="C439" s="41"/>
      <c r="D439" s="84"/>
      <c r="E439" s="84"/>
      <c r="F439" s="84"/>
      <c r="G439" s="83"/>
      <c r="H439" s="15" t="s">
        <v>51</v>
      </c>
      <c r="I439" s="16"/>
      <c r="J439" s="17"/>
      <c r="K439" s="17"/>
      <c r="L439" s="18" t="str">
        <f>IF(I439&lt;&gt;0,((VLOOKUP(I439,'1. Standard_Cost'!$B$4:$D$9,2)+VLOOKUP(I439,'1. Standard_Cost'!$B$4:$D$9,3))*J439*K439),"0")</f>
        <v>0</v>
      </c>
      <c r="M439" s="18">
        <f t="shared" si="818"/>
        <v>0</v>
      </c>
      <c r="N439" s="19"/>
      <c r="O439" s="19"/>
      <c r="P439" s="19"/>
      <c r="Q439" s="19"/>
      <c r="R439" s="20">
        <f>+N439*P439*'1. Standard_Cost'!$B$13</f>
        <v>0</v>
      </c>
      <c r="S439" s="20">
        <f>+N439*O439*P439*'1. Standard_Cost'!$C$13</f>
        <v>0</v>
      </c>
      <c r="T439" s="20">
        <f>+N439*P439*Q439*'1. Standard_Cost'!$D$13</f>
        <v>0</v>
      </c>
      <c r="U439" s="20">
        <f>+N439*O439*'1. Standard_Cost'!$E$13</f>
        <v>0</v>
      </c>
      <c r="V439" s="19"/>
      <c r="W439" s="19"/>
      <c r="X439" s="19"/>
      <c r="Y439" s="20">
        <f>+V439*((X439*'1. Standard_Cost'!$B$17)+(W439*X439*'1. Standard_Cost'!$C$17))</f>
        <v>0</v>
      </c>
      <c r="Z439" s="19"/>
      <c r="AA439" s="19"/>
      <c r="AB439" s="20">
        <f>+Z439*'1. Standard_Cost'!$B$21+AA439*'1. Standard_Cost'!$C$21</f>
        <v>0</v>
      </c>
      <c r="AC439" s="21"/>
      <c r="AD439" s="22"/>
      <c r="AE439" s="20">
        <f>SUM(AD439,AC439,AB439,Y439,U439,T439,S439,R439)*'1. Standard_Cost'!B492</f>
        <v>0</v>
      </c>
      <c r="AF439" s="20">
        <f t="shared" si="823"/>
        <v>0</v>
      </c>
      <c r="AG439" s="19"/>
      <c r="AH439" s="19"/>
      <c r="AI439" s="19"/>
      <c r="AJ439" s="23"/>
      <c r="AK439" s="23"/>
      <c r="AL439" s="23"/>
      <c r="AM439" s="20" t="e">
        <f>AG439*'1. Standard_Cost'!B488+'Incremental_Cost Year 1'!#REF!*'1. Standard_Cost'!C488+'Incremental_Cost Year 1'!#REF!*'1. Standard_Cost'!D488+'Incremental_Cost Year 1'!#REF!+'Incremental_Cost Year 1'!#REF!+AK439</f>
        <v>#REF!</v>
      </c>
      <c r="AN439" s="20" t="e">
        <f>AM439*'1. Standard_Cost'!C492</f>
        <v>#REF!</v>
      </c>
      <c r="AO439" s="23"/>
      <c r="AQ439" s="20">
        <f t="shared" si="819"/>
        <v>0</v>
      </c>
      <c r="AR439" s="20">
        <f t="shared" si="820"/>
        <v>0</v>
      </c>
      <c r="AS439" s="20" t="e">
        <f t="shared" si="821"/>
        <v>#REF!</v>
      </c>
      <c r="AT439" s="20" t="e">
        <f t="shared" si="824"/>
        <v>#REF!</v>
      </c>
      <c r="AU439" s="24"/>
      <c r="AV439" s="24"/>
      <c r="AW439" s="24"/>
      <c r="AX439" s="24"/>
      <c r="AY439" s="24"/>
      <c r="AZ439" s="24"/>
      <c r="BA439" s="25" t="e">
        <f t="shared" si="822"/>
        <v>#REF!</v>
      </c>
    </row>
    <row r="440" spans="2:53" outlineLevel="2">
      <c r="B440" s="41"/>
      <c r="C440" s="41"/>
      <c r="D440" s="84"/>
      <c r="E440" s="84"/>
      <c r="F440" s="84"/>
      <c r="G440" s="83"/>
      <c r="H440" s="26" t="s">
        <v>180</v>
      </c>
      <c r="I440" s="16"/>
      <c r="J440" s="17"/>
      <c r="K440" s="17"/>
      <c r="L440" s="18" t="str">
        <f>IF(I440&lt;&gt;0,((VLOOKUP(I440,'1. Standard_Cost'!$B$4:$D$9,2)+VLOOKUP(I440,'1. Standard_Cost'!$B$4:$D$9,3))*J440*K440),"0")</f>
        <v>0</v>
      </c>
      <c r="M440" s="18">
        <f t="shared" si="818"/>
        <v>0</v>
      </c>
      <c r="N440" s="19"/>
      <c r="O440" s="19"/>
      <c r="P440" s="19"/>
      <c r="Q440" s="19"/>
      <c r="R440" s="20">
        <f>+N440*P440*'1. Standard_Cost'!$B$13</f>
        <v>0</v>
      </c>
      <c r="S440" s="20">
        <f>+N440*O440*P440*'1. Standard_Cost'!$C$13</f>
        <v>0</v>
      </c>
      <c r="T440" s="20">
        <f>+N440*P440*Q440*'1. Standard_Cost'!$D$13</f>
        <v>0</v>
      </c>
      <c r="U440" s="20">
        <f>+N440*O440*'1. Standard_Cost'!$E$13</f>
        <v>0</v>
      </c>
      <c r="V440" s="19"/>
      <c r="W440" s="19"/>
      <c r="X440" s="19"/>
      <c r="Y440" s="20">
        <f>+V440*((X440*'1. Standard_Cost'!$B$17)+(W440*X440*'1. Standard_Cost'!$C$17))</f>
        <v>0</v>
      </c>
      <c r="Z440" s="19"/>
      <c r="AA440" s="19"/>
      <c r="AB440" s="20">
        <f>+Z440*'1. Standard_Cost'!$B$21+AA440*'1. Standard_Cost'!$C$21</f>
        <v>0</v>
      </c>
      <c r="AC440" s="21"/>
      <c r="AD440" s="22"/>
      <c r="AE440" s="20">
        <f>SUM(AD440,AC440,AB440,Y440,U440,T440,S440,R440)*'1. Standard_Cost'!B492</f>
        <v>0</v>
      </c>
      <c r="AF440" s="20">
        <f t="shared" si="823"/>
        <v>0</v>
      </c>
      <c r="AG440" s="19"/>
      <c r="AH440" s="19"/>
      <c r="AI440" s="19"/>
      <c r="AJ440" s="23"/>
      <c r="AK440" s="23"/>
      <c r="AL440" s="23"/>
      <c r="AM440" s="20" t="e">
        <f>AG440*'1. Standard_Cost'!B488+'Incremental_Cost Year 1'!#REF!*'1. Standard_Cost'!C488+'Incremental_Cost Year 1'!#REF!*'1. Standard_Cost'!D488+'Incremental_Cost Year 1'!#REF!+'Incremental_Cost Year 1'!#REF!+AK440</f>
        <v>#REF!</v>
      </c>
      <c r="AN440" s="20" t="e">
        <f>AM440*'1. Standard_Cost'!C492</f>
        <v>#REF!</v>
      </c>
      <c r="AO440" s="23"/>
      <c r="AQ440" s="20">
        <f t="shared" si="819"/>
        <v>0</v>
      </c>
      <c r="AR440" s="20">
        <f t="shared" si="820"/>
        <v>0</v>
      </c>
      <c r="AS440" s="20" t="e">
        <f t="shared" si="821"/>
        <v>#REF!</v>
      </c>
      <c r="AT440" s="20" t="e">
        <f t="shared" si="824"/>
        <v>#REF!</v>
      </c>
      <c r="AU440" s="24"/>
      <c r="AV440" s="24"/>
      <c r="AW440" s="24"/>
      <c r="AX440" s="24"/>
      <c r="AY440" s="24"/>
      <c r="AZ440" s="24"/>
      <c r="BA440" s="25" t="e">
        <f t="shared" si="822"/>
        <v>#REF!</v>
      </c>
    </row>
    <row r="441" spans="2:53" ht="27.6" outlineLevel="1">
      <c r="B441" s="41"/>
      <c r="C441" s="41"/>
      <c r="D441" s="86" t="s">
        <v>48</v>
      </c>
      <c r="E441" s="86" t="s">
        <v>390</v>
      </c>
      <c r="F441" s="88" t="s">
        <v>153</v>
      </c>
      <c r="G441" s="89" t="s">
        <v>154</v>
      </c>
      <c r="H441" s="27" t="s">
        <v>387</v>
      </c>
      <c r="I441" s="28"/>
      <c r="J441" s="28"/>
      <c r="K441" s="28"/>
      <c r="L441" s="29">
        <f>SUM(L437:L440)</f>
        <v>0</v>
      </c>
      <c r="M441" s="29">
        <f>SUM(M437:M440)</f>
        <v>0</v>
      </c>
      <c r="N441" s="28"/>
      <c r="O441" s="28"/>
      <c r="P441" s="28"/>
      <c r="Q441" s="28"/>
      <c r="R441" s="30">
        <f>SUM(R437:R440)</f>
        <v>0</v>
      </c>
      <c r="S441" s="30">
        <f>SUM(S437:S440)</f>
        <v>0</v>
      </c>
      <c r="T441" s="30">
        <f>SUM(T437:T440)</f>
        <v>0</v>
      </c>
      <c r="U441" s="30">
        <f>SUM(U437:U440)</f>
        <v>0</v>
      </c>
      <c r="V441" s="28"/>
      <c r="W441" s="28"/>
      <c r="X441" s="28"/>
      <c r="Y441" s="29">
        <f>SUM(Y437:Y440)</f>
        <v>0</v>
      </c>
      <c r="Z441" s="28"/>
      <c r="AA441" s="28"/>
      <c r="AB441" s="29">
        <f t="shared" ref="AB441:AF441" si="825">SUM(AB437:AB440)</f>
        <v>0</v>
      </c>
      <c r="AC441" s="29">
        <f t="shared" si="825"/>
        <v>0</v>
      </c>
      <c r="AD441" s="29">
        <f t="shared" si="825"/>
        <v>0</v>
      </c>
      <c r="AE441" s="29">
        <f t="shared" si="825"/>
        <v>0</v>
      </c>
      <c r="AF441" s="29">
        <f t="shared" si="825"/>
        <v>0</v>
      </c>
      <c r="AG441" s="28"/>
      <c r="AH441" s="28"/>
      <c r="AI441" s="28"/>
      <c r="AJ441" s="30">
        <f>SUM(AJ437:AJ440)</f>
        <v>0</v>
      </c>
      <c r="AK441" s="30">
        <f>SUM(AK437:AK440)</f>
        <v>0</v>
      </c>
      <c r="AL441" s="30">
        <f>SUM(AL437:AL440)</f>
        <v>0</v>
      </c>
      <c r="AM441" s="29" t="e">
        <f>SUM(AM437:AM440)</f>
        <v>#REF!</v>
      </c>
      <c r="AN441" s="29" t="e">
        <f>SUM(AN437:AN440)</f>
        <v>#REF!</v>
      </c>
      <c r="AO441" s="31"/>
      <c r="AP441" s="32"/>
      <c r="AQ441" s="78">
        <f t="shared" ref="AQ441:BA441" si="826">SUM(AQ437:AQ440)</f>
        <v>0</v>
      </c>
      <c r="AR441" s="78">
        <f t="shared" si="826"/>
        <v>0</v>
      </c>
      <c r="AS441" s="78" t="e">
        <f t="shared" si="826"/>
        <v>#REF!</v>
      </c>
      <c r="AT441" s="78" t="e">
        <f t="shared" si="826"/>
        <v>#REF!</v>
      </c>
      <c r="AU441" s="78">
        <f t="shared" si="826"/>
        <v>0</v>
      </c>
      <c r="AV441" s="78">
        <f t="shared" si="826"/>
        <v>0</v>
      </c>
      <c r="AW441" s="78">
        <f t="shared" si="826"/>
        <v>0</v>
      </c>
      <c r="AX441" s="78">
        <f t="shared" si="826"/>
        <v>0</v>
      </c>
      <c r="AY441" s="78">
        <f t="shared" si="826"/>
        <v>0</v>
      </c>
      <c r="AZ441" s="78">
        <f t="shared" si="826"/>
        <v>0</v>
      </c>
      <c r="BA441" s="78" t="e">
        <f t="shared" si="826"/>
        <v>#REF!</v>
      </c>
    </row>
    <row r="442" spans="2:53" outlineLevel="2">
      <c r="B442" s="41"/>
      <c r="C442" s="41"/>
      <c r="D442" s="85"/>
      <c r="E442" s="85"/>
      <c r="F442" s="87"/>
      <c r="G442" s="82"/>
      <c r="H442" s="15" t="s">
        <v>49</v>
      </c>
      <c r="I442" s="16"/>
      <c r="J442" s="17"/>
      <c r="K442" s="17"/>
      <c r="L442" s="18" t="str">
        <f>IF(I442&lt;&gt;0,((VLOOKUP(I442,'1. Standard_Cost'!$B$4:$D$9,2)+VLOOKUP(I442,'1. Standard_Cost'!$B$4:$D$9,3))*J442*K442),"0")</f>
        <v>0</v>
      </c>
      <c r="M442" s="18">
        <f t="shared" ref="M442:M445" si="827">L442*0.167</f>
        <v>0</v>
      </c>
      <c r="N442" s="19"/>
      <c r="O442" s="19"/>
      <c r="P442" s="19"/>
      <c r="Q442" s="19"/>
      <c r="R442" s="20">
        <f>+N442*P442*'1. Standard_Cost'!$B$13</f>
        <v>0</v>
      </c>
      <c r="S442" s="20">
        <f>+N442*O442*P442*'1. Standard_Cost'!$C$13</f>
        <v>0</v>
      </c>
      <c r="T442" s="20">
        <f>+N442*P442*Q442*'1. Standard_Cost'!$D$13</f>
        <v>0</v>
      </c>
      <c r="U442" s="20">
        <f>+N442*O442*'1. Standard_Cost'!$E$13</f>
        <v>0</v>
      </c>
      <c r="V442" s="19"/>
      <c r="W442" s="19"/>
      <c r="X442" s="19"/>
      <c r="Y442" s="20">
        <f>+V442*((X442*'1. Standard_Cost'!$B$17)+(W442*X442*'1. Standard_Cost'!$C$17))</f>
        <v>0</v>
      </c>
      <c r="Z442" s="19"/>
      <c r="AA442" s="19"/>
      <c r="AB442" s="20">
        <f>+Z442*'1. Standard_Cost'!$B$21+AA442*'1. Standard_Cost'!$C$21</f>
        <v>0</v>
      </c>
      <c r="AC442" s="21"/>
      <c r="AD442" s="22"/>
      <c r="AE442" s="20">
        <f>SUM(AD442,AC442,AB442,Y442,U442,T442,S442,R442)*'1. Standard_Cost'!B497</f>
        <v>0</v>
      </c>
      <c r="AF442" s="20">
        <f>SUM(AD442,AE442)</f>
        <v>0</v>
      </c>
      <c r="AG442" s="19"/>
      <c r="AH442" s="19"/>
      <c r="AI442" s="19"/>
      <c r="AJ442" s="23"/>
      <c r="AK442" s="23"/>
      <c r="AL442" s="23"/>
      <c r="AM442" s="20" t="e">
        <f>AG442*'1. Standard_Cost'!B493+'Incremental_Cost Year 1'!#REF!*'1. Standard_Cost'!C493+'Incremental_Cost Year 1'!#REF!*'1. Standard_Cost'!D493+'Incremental_Cost Year 1'!#REF!+'Incremental_Cost Year 1'!#REF!+AK442</f>
        <v>#REF!</v>
      </c>
      <c r="AN442" s="20" t="e">
        <f>AM442*'1. Standard_Cost'!C497</f>
        <v>#REF!</v>
      </c>
      <c r="AO442" s="23"/>
      <c r="AQ442" s="20">
        <f t="shared" ref="AQ442:AQ445" si="828">L442+M442</f>
        <v>0</v>
      </c>
      <c r="AR442" s="20">
        <f t="shared" ref="AR442:AR445" si="829">AF442</f>
        <v>0</v>
      </c>
      <c r="AS442" s="20" t="e">
        <f t="shared" ref="AS442:AS445" si="830">AM442+AN442</f>
        <v>#REF!</v>
      </c>
      <c r="AT442" s="20" t="e">
        <f>SUM(AQ442,AR442,AS442)</f>
        <v>#REF!</v>
      </c>
      <c r="AU442" s="24"/>
      <c r="AV442" s="24"/>
      <c r="AW442" s="24"/>
      <c r="AX442" s="24"/>
      <c r="AY442" s="24"/>
      <c r="AZ442" s="24"/>
      <c r="BA442" s="25" t="e">
        <f t="shared" ref="BA442:BA445" si="831">SUM(AU442:AZ442)-AT442</f>
        <v>#REF!</v>
      </c>
    </row>
    <row r="443" spans="2:53" outlineLevel="2">
      <c r="B443" s="41"/>
      <c r="C443" s="41"/>
      <c r="D443" s="84"/>
      <c r="E443" s="84"/>
      <c r="F443" s="84"/>
      <c r="G443" s="83"/>
      <c r="H443" s="15" t="s">
        <v>50</v>
      </c>
      <c r="I443" s="16"/>
      <c r="J443" s="17"/>
      <c r="K443" s="17"/>
      <c r="L443" s="18" t="str">
        <f>IF(I443&lt;&gt;0,((VLOOKUP(I443,'1. Standard_Cost'!$B$4:$D$9,2)+VLOOKUP(I443,'1. Standard_Cost'!$B$4:$D$9,3))*J443*K443),"0")</f>
        <v>0</v>
      </c>
      <c r="M443" s="18">
        <f t="shared" si="827"/>
        <v>0</v>
      </c>
      <c r="N443" s="19"/>
      <c r="O443" s="19"/>
      <c r="P443" s="19"/>
      <c r="Q443" s="19"/>
      <c r="R443" s="20">
        <f>+N443*P443*'1. Standard_Cost'!$B$13</f>
        <v>0</v>
      </c>
      <c r="S443" s="20">
        <f>+N443*O443*P443*'1. Standard_Cost'!$C$13</f>
        <v>0</v>
      </c>
      <c r="T443" s="20">
        <f>+N443*P443*Q443*'1. Standard_Cost'!$D$13</f>
        <v>0</v>
      </c>
      <c r="U443" s="20">
        <f>+N443*O443*'1. Standard_Cost'!$E$13</f>
        <v>0</v>
      </c>
      <c r="V443" s="19"/>
      <c r="W443" s="19"/>
      <c r="X443" s="19"/>
      <c r="Y443" s="20">
        <f>+V443*((X443*'1. Standard_Cost'!$B$17)+(W443*X443*'1. Standard_Cost'!$C$17))</f>
        <v>0</v>
      </c>
      <c r="Z443" s="19"/>
      <c r="AA443" s="19"/>
      <c r="AB443" s="20">
        <f>+Z443*'1. Standard_Cost'!$B$21+AA443*'1. Standard_Cost'!$C$21</f>
        <v>0</v>
      </c>
      <c r="AC443" s="21"/>
      <c r="AD443" s="22"/>
      <c r="AE443" s="20">
        <f>SUM(AD443,AC443,AB443,Y443,U443,T443,S443,R443)*'1. Standard_Cost'!B497</f>
        <v>0</v>
      </c>
      <c r="AF443" s="20">
        <f t="shared" ref="AF443:AF445" si="832">SUM(AD443,AE443)</f>
        <v>0</v>
      </c>
      <c r="AG443" s="19"/>
      <c r="AH443" s="19"/>
      <c r="AI443" s="19"/>
      <c r="AJ443" s="23"/>
      <c r="AK443" s="23"/>
      <c r="AL443" s="23"/>
      <c r="AM443" s="20" t="e">
        <f>AG443*'1. Standard_Cost'!B493+'Incremental_Cost Year 1'!#REF!*'1. Standard_Cost'!C493+'Incremental_Cost Year 1'!#REF!*'1. Standard_Cost'!D493+'Incremental_Cost Year 1'!#REF!+'Incremental_Cost Year 1'!#REF!+AK443</f>
        <v>#REF!</v>
      </c>
      <c r="AN443" s="20" t="e">
        <f>AM443*'1. Standard_Cost'!C497</f>
        <v>#REF!</v>
      </c>
      <c r="AO443" s="23"/>
      <c r="AQ443" s="20">
        <f t="shared" si="828"/>
        <v>0</v>
      </c>
      <c r="AR443" s="20">
        <f t="shared" si="829"/>
        <v>0</v>
      </c>
      <c r="AS443" s="20" t="e">
        <f t="shared" si="830"/>
        <v>#REF!</v>
      </c>
      <c r="AT443" s="20" t="e">
        <f t="shared" ref="AT443:AT445" si="833">SUM(AQ443,AR443,AS443)</f>
        <v>#REF!</v>
      </c>
      <c r="AU443" s="24"/>
      <c r="AV443" s="24">
        <v>0</v>
      </c>
      <c r="AW443" s="24"/>
      <c r="AX443" s="24"/>
      <c r="AY443" s="24"/>
      <c r="AZ443" s="24"/>
      <c r="BA443" s="25" t="e">
        <f t="shared" si="831"/>
        <v>#REF!</v>
      </c>
    </row>
    <row r="444" spans="2:53" outlineLevel="2">
      <c r="B444" s="41"/>
      <c r="C444" s="41"/>
      <c r="D444" s="84"/>
      <c r="E444" s="84"/>
      <c r="F444" s="84"/>
      <c r="G444" s="83"/>
      <c r="H444" s="15" t="s">
        <v>51</v>
      </c>
      <c r="I444" s="16"/>
      <c r="J444" s="17"/>
      <c r="K444" s="17"/>
      <c r="L444" s="18" t="str">
        <f>IF(I444&lt;&gt;0,((VLOOKUP(I444,'1. Standard_Cost'!$B$4:$D$9,2)+VLOOKUP(I444,'1. Standard_Cost'!$B$4:$D$9,3))*J444*K444),"0")</f>
        <v>0</v>
      </c>
      <c r="M444" s="18">
        <f t="shared" si="827"/>
        <v>0</v>
      </c>
      <c r="N444" s="19"/>
      <c r="O444" s="19"/>
      <c r="P444" s="19"/>
      <c r="Q444" s="19"/>
      <c r="R444" s="20">
        <f>+N444*P444*'1. Standard_Cost'!$B$13</f>
        <v>0</v>
      </c>
      <c r="S444" s="20">
        <f>+N444*O444*P444*'1. Standard_Cost'!$C$13</f>
        <v>0</v>
      </c>
      <c r="T444" s="20">
        <f>+N444*P444*Q444*'1. Standard_Cost'!$D$13</f>
        <v>0</v>
      </c>
      <c r="U444" s="20">
        <f>+N444*O444*'1. Standard_Cost'!$E$13</f>
        <v>0</v>
      </c>
      <c r="V444" s="19"/>
      <c r="W444" s="19"/>
      <c r="X444" s="19"/>
      <c r="Y444" s="20">
        <f>+V444*((X444*'1. Standard_Cost'!$B$17)+(W444*X444*'1. Standard_Cost'!$C$17))</f>
        <v>0</v>
      </c>
      <c r="Z444" s="19"/>
      <c r="AA444" s="19"/>
      <c r="AB444" s="20">
        <f>+Z444*'1. Standard_Cost'!$B$21+AA444*'1. Standard_Cost'!$C$21</f>
        <v>0</v>
      </c>
      <c r="AC444" s="21"/>
      <c r="AD444" s="22"/>
      <c r="AE444" s="20">
        <f>SUM(AD444,AC444,AB444,Y444,U444,T444,S444,R444)*'1. Standard_Cost'!B497</f>
        <v>0</v>
      </c>
      <c r="AF444" s="20">
        <f t="shared" si="832"/>
        <v>0</v>
      </c>
      <c r="AG444" s="19"/>
      <c r="AH444" s="19"/>
      <c r="AI444" s="19"/>
      <c r="AJ444" s="23"/>
      <c r="AK444" s="23"/>
      <c r="AL444" s="23"/>
      <c r="AM444" s="20" t="e">
        <f>AG444*'1. Standard_Cost'!B493+'Incremental_Cost Year 1'!#REF!*'1. Standard_Cost'!C493+'Incremental_Cost Year 1'!#REF!*'1. Standard_Cost'!D493+'Incremental_Cost Year 1'!#REF!+'Incremental_Cost Year 1'!#REF!+AK444</f>
        <v>#REF!</v>
      </c>
      <c r="AN444" s="20" t="e">
        <f>AM444*'1. Standard_Cost'!C497</f>
        <v>#REF!</v>
      </c>
      <c r="AO444" s="23"/>
      <c r="AQ444" s="20">
        <f t="shared" si="828"/>
        <v>0</v>
      </c>
      <c r="AR444" s="20">
        <f t="shared" si="829"/>
        <v>0</v>
      </c>
      <c r="AS444" s="20" t="e">
        <f t="shared" si="830"/>
        <v>#REF!</v>
      </c>
      <c r="AT444" s="20" t="e">
        <f t="shared" si="833"/>
        <v>#REF!</v>
      </c>
      <c r="AU444" s="24"/>
      <c r="AV444" s="24"/>
      <c r="AW444" s="24"/>
      <c r="AX444" s="24"/>
      <c r="AY444" s="24"/>
      <c r="AZ444" s="24"/>
      <c r="BA444" s="25" t="e">
        <f t="shared" si="831"/>
        <v>#REF!</v>
      </c>
    </row>
    <row r="445" spans="2:53" outlineLevel="2">
      <c r="B445" s="41"/>
      <c r="C445" s="41"/>
      <c r="D445" s="84"/>
      <c r="E445" s="84"/>
      <c r="F445" s="84"/>
      <c r="G445" s="83"/>
      <c r="H445" s="26" t="s">
        <v>180</v>
      </c>
      <c r="I445" s="16"/>
      <c r="J445" s="17"/>
      <c r="K445" s="17"/>
      <c r="L445" s="18" t="str">
        <f>IF(I445&lt;&gt;0,((VLOOKUP(I445,'1. Standard_Cost'!$B$4:$D$9,2)+VLOOKUP(I445,'1. Standard_Cost'!$B$4:$D$9,3))*J445*K445),"0")</f>
        <v>0</v>
      </c>
      <c r="M445" s="18">
        <f t="shared" si="827"/>
        <v>0</v>
      </c>
      <c r="N445" s="19"/>
      <c r="O445" s="19"/>
      <c r="P445" s="19"/>
      <c r="Q445" s="19"/>
      <c r="R445" s="20">
        <f>+N445*P445*'1. Standard_Cost'!$B$13</f>
        <v>0</v>
      </c>
      <c r="S445" s="20">
        <f>+N445*O445*P445*'1. Standard_Cost'!$C$13</f>
        <v>0</v>
      </c>
      <c r="T445" s="20">
        <f>+N445*P445*Q445*'1. Standard_Cost'!$D$13</f>
        <v>0</v>
      </c>
      <c r="U445" s="20">
        <f>+N445*O445*'1. Standard_Cost'!$E$13</f>
        <v>0</v>
      </c>
      <c r="V445" s="19"/>
      <c r="W445" s="19"/>
      <c r="X445" s="19"/>
      <c r="Y445" s="20">
        <f>+V445*((X445*'1. Standard_Cost'!$B$17)+(W445*X445*'1. Standard_Cost'!$C$17))</f>
        <v>0</v>
      </c>
      <c r="Z445" s="19"/>
      <c r="AA445" s="19"/>
      <c r="AB445" s="20">
        <f>+Z445*'1. Standard_Cost'!$B$21+AA445*'1. Standard_Cost'!$C$21</f>
        <v>0</v>
      </c>
      <c r="AC445" s="21"/>
      <c r="AD445" s="22"/>
      <c r="AE445" s="20">
        <f>SUM(AD445,AC445,AB445,Y445,U445,T445,S445,R445)*'1. Standard_Cost'!B497</f>
        <v>0</v>
      </c>
      <c r="AF445" s="20">
        <f t="shared" si="832"/>
        <v>0</v>
      </c>
      <c r="AG445" s="19"/>
      <c r="AH445" s="19"/>
      <c r="AI445" s="19"/>
      <c r="AJ445" s="23"/>
      <c r="AK445" s="23"/>
      <c r="AL445" s="23"/>
      <c r="AM445" s="20" t="e">
        <f>AG445*'1. Standard_Cost'!B493+'Incremental_Cost Year 1'!#REF!*'1. Standard_Cost'!C493+'Incremental_Cost Year 1'!#REF!*'1. Standard_Cost'!D493+'Incremental_Cost Year 1'!#REF!+'Incremental_Cost Year 1'!#REF!+AK445</f>
        <v>#REF!</v>
      </c>
      <c r="AN445" s="20" t="e">
        <f>AM445*'1. Standard_Cost'!C497</f>
        <v>#REF!</v>
      </c>
      <c r="AO445" s="23"/>
      <c r="AQ445" s="20">
        <f t="shared" si="828"/>
        <v>0</v>
      </c>
      <c r="AR445" s="20">
        <f t="shared" si="829"/>
        <v>0</v>
      </c>
      <c r="AS445" s="20" t="e">
        <f t="shared" si="830"/>
        <v>#REF!</v>
      </c>
      <c r="AT445" s="20" t="e">
        <f t="shared" si="833"/>
        <v>#REF!</v>
      </c>
      <c r="AU445" s="24"/>
      <c r="AV445" s="24"/>
      <c r="AW445" s="24"/>
      <c r="AX445" s="24"/>
      <c r="AY445" s="24"/>
      <c r="AZ445" s="24"/>
      <c r="BA445" s="25" t="e">
        <f t="shared" si="831"/>
        <v>#REF!</v>
      </c>
    </row>
    <row r="446" spans="2:53" ht="27.6" outlineLevel="1">
      <c r="B446" s="41"/>
      <c r="C446" s="41"/>
      <c r="D446" s="86" t="s">
        <v>48</v>
      </c>
      <c r="E446" s="86" t="s">
        <v>391</v>
      </c>
      <c r="F446" s="88" t="s">
        <v>153</v>
      </c>
      <c r="G446" s="89" t="s">
        <v>154</v>
      </c>
      <c r="H446" s="27" t="s">
        <v>386</v>
      </c>
      <c r="I446" s="28"/>
      <c r="J446" s="28"/>
      <c r="K446" s="28"/>
      <c r="L446" s="29">
        <f>SUM(L442:L445)</f>
        <v>0</v>
      </c>
      <c r="M446" s="29">
        <f t="shared" ref="M446" si="834">SUM(M442:M445)</f>
        <v>0</v>
      </c>
      <c r="N446" s="28"/>
      <c r="O446" s="28"/>
      <c r="P446" s="28"/>
      <c r="Q446" s="28"/>
      <c r="R446" s="30">
        <f>SUM(R442:R445)</f>
        <v>0</v>
      </c>
      <c r="S446" s="30">
        <f>SUM(S442:S445)</f>
        <v>0</v>
      </c>
      <c r="T446" s="30">
        <f>SUM(T442:T445)</f>
        <v>0</v>
      </c>
      <c r="U446" s="30">
        <f>SUM(U442:U445)</f>
        <v>0</v>
      </c>
      <c r="V446" s="28"/>
      <c r="W446" s="28"/>
      <c r="X446" s="28"/>
      <c r="Y446" s="29">
        <f>SUM(Y442:Y445)</f>
        <v>0</v>
      </c>
      <c r="Z446" s="28"/>
      <c r="AA446" s="28"/>
      <c r="AB446" s="29">
        <f t="shared" ref="AB446:AF446" si="835">SUM(AB442:AB445)</f>
        <v>0</v>
      </c>
      <c r="AC446" s="29">
        <f t="shared" si="835"/>
        <v>0</v>
      </c>
      <c r="AD446" s="29">
        <f t="shared" si="835"/>
        <v>0</v>
      </c>
      <c r="AE446" s="29">
        <f t="shared" si="835"/>
        <v>0</v>
      </c>
      <c r="AF446" s="29">
        <f t="shared" si="835"/>
        <v>0</v>
      </c>
      <c r="AG446" s="28"/>
      <c r="AH446" s="28"/>
      <c r="AI446" s="28"/>
      <c r="AJ446" s="30">
        <f>SUM(AJ442:AJ445)</f>
        <v>0</v>
      </c>
      <c r="AK446" s="30">
        <f>SUM(AK442:AK445)</f>
        <v>0</v>
      </c>
      <c r="AL446" s="30">
        <f>SUM(AL442:AL445)</f>
        <v>0</v>
      </c>
      <c r="AM446" s="29" t="e">
        <f>SUM(AM442:AM445)</f>
        <v>#REF!</v>
      </c>
      <c r="AN446" s="29" t="e">
        <f>SUM(AN442:AN445)</f>
        <v>#REF!</v>
      </c>
      <c r="AO446" s="31"/>
      <c r="AP446" s="32"/>
      <c r="AQ446" s="78">
        <f t="shared" ref="AQ446:BA446" si="836">SUM(AQ442:AQ445)</f>
        <v>0</v>
      </c>
      <c r="AR446" s="78">
        <f t="shared" si="836"/>
        <v>0</v>
      </c>
      <c r="AS446" s="78" t="e">
        <f t="shared" si="836"/>
        <v>#REF!</v>
      </c>
      <c r="AT446" s="78" t="e">
        <f t="shared" si="836"/>
        <v>#REF!</v>
      </c>
      <c r="AU446" s="78">
        <f t="shared" si="836"/>
        <v>0</v>
      </c>
      <c r="AV446" s="78">
        <f t="shared" si="836"/>
        <v>0</v>
      </c>
      <c r="AW446" s="78">
        <f t="shared" si="836"/>
        <v>0</v>
      </c>
      <c r="AX446" s="78">
        <f t="shared" si="836"/>
        <v>0</v>
      </c>
      <c r="AY446" s="78">
        <f t="shared" si="836"/>
        <v>0</v>
      </c>
      <c r="AZ446" s="78">
        <f t="shared" si="836"/>
        <v>0</v>
      </c>
      <c r="BA446" s="78" t="e">
        <f t="shared" si="836"/>
        <v>#REF!</v>
      </c>
    </row>
  </sheetData>
  <mergeCells count="39">
    <mergeCell ref="B2:E2"/>
    <mergeCell ref="B1:L1"/>
    <mergeCell ref="C43:E43"/>
    <mergeCell ref="C51:C58"/>
    <mergeCell ref="AQ2:BA2"/>
    <mergeCell ref="B3:E3"/>
    <mergeCell ref="B5:E5"/>
    <mergeCell ref="C6:E6"/>
    <mergeCell ref="C22:E22"/>
    <mergeCell ref="C59:E59"/>
    <mergeCell ref="C67:C74"/>
    <mergeCell ref="C82:C89"/>
    <mergeCell ref="C95:E95"/>
    <mergeCell ref="C126:E126"/>
    <mergeCell ref="C134:C136"/>
    <mergeCell ref="B137:E137"/>
    <mergeCell ref="C138:E138"/>
    <mergeCell ref="C146:C148"/>
    <mergeCell ref="C149:E149"/>
    <mergeCell ref="C157:C164"/>
    <mergeCell ref="C165:E165"/>
    <mergeCell ref="C173:C180"/>
    <mergeCell ref="C181:E181"/>
    <mergeCell ref="C187:E187"/>
    <mergeCell ref="C195:C202"/>
    <mergeCell ref="C238:E238"/>
    <mergeCell ref="B254:E254"/>
    <mergeCell ref="C255:E255"/>
    <mergeCell ref="C261:E261"/>
    <mergeCell ref="C282:E282"/>
    <mergeCell ref="C303:E303"/>
    <mergeCell ref="B319:E319"/>
    <mergeCell ref="C320:E320"/>
    <mergeCell ref="C331:E331"/>
    <mergeCell ref="C362:E362"/>
    <mergeCell ref="C368:E368"/>
    <mergeCell ref="C389:E389"/>
    <mergeCell ref="C410:E410"/>
    <mergeCell ref="C431:E431"/>
  </mergeCells>
  <conditionalFormatting sqref="BA44:BA47 BA49:BA58 BA23:BA26 BA28:BA31 BA33:BA36 BA38:BA41 BA60:BA63 BA65:BA78 BA80:BA94 BA96:BA109 BA111:BA125 BA127:BA130 BA132:BA136 BA139:BA142 BA144:BA148 BA150:BA153 BA155:BA164 BA166:BA169 BA171:BA180 BA182:BA185 BA188:BA191 BA193:BA237 BA239:BA242 BA244:BA253 BA256:BA259 BA7:BA20">
    <cfRule type="cellIs" dxfId="197" priority="65" operator="lessThan">
      <formula>0</formula>
    </cfRule>
    <cfRule type="cellIs" dxfId="196" priority="66" operator="lessThan">
      <formula>-105575</formula>
    </cfRule>
  </conditionalFormatting>
  <conditionalFormatting sqref="BA262:BA265 BA267:BA271">
    <cfRule type="cellIs" dxfId="195" priority="63" operator="lessThan">
      <formula>0</formula>
    </cfRule>
    <cfRule type="cellIs" dxfId="194" priority="64" operator="lessThan">
      <formula>-105575</formula>
    </cfRule>
  </conditionalFormatting>
  <conditionalFormatting sqref="BA272:BA276">
    <cfRule type="cellIs" dxfId="193" priority="61" operator="lessThan">
      <formula>0</formula>
    </cfRule>
    <cfRule type="cellIs" dxfId="192" priority="62" operator="lessThan">
      <formula>-105575</formula>
    </cfRule>
  </conditionalFormatting>
  <conditionalFormatting sqref="BA277:BA281">
    <cfRule type="cellIs" dxfId="191" priority="59" operator="lessThan">
      <formula>0</formula>
    </cfRule>
    <cfRule type="cellIs" dxfId="190" priority="60" operator="lessThan">
      <formula>-105575</formula>
    </cfRule>
  </conditionalFormatting>
  <conditionalFormatting sqref="BA283:BA286 BA288:BA292">
    <cfRule type="cellIs" dxfId="189" priority="57" operator="lessThan">
      <formula>0</formula>
    </cfRule>
    <cfRule type="cellIs" dxfId="188" priority="58" operator="lessThan">
      <formula>-105575</formula>
    </cfRule>
  </conditionalFormatting>
  <conditionalFormatting sqref="BA293:BA297">
    <cfRule type="cellIs" dxfId="187" priority="55" operator="lessThan">
      <formula>0</formula>
    </cfRule>
    <cfRule type="cellIs" dxfId="186" priority="56" operator="lessThan">
      <formula>-105575</formula>
    </cfRule>
  </conditionalFormatting>
  <conditionalFormatting sqref="BA298:BA302">
    <cfRule type="cellIs" dxfId="185" priority="53" operator="lessThan">
      <formula>0</formula>
    </cfRule>
    <cfRule type="cellIs" dxfId="184" priority="54" operator="lessThan">
      <formula>-105575</formula>
    </cfRule>
  </conditionalFormatting>
  <conditionalFormatting sqref="BA304:BA307 BA309:BA313">
    <cfRule type="cellIs" dxfId="183" priority="51" operator="lessThan">
      <formula>0</formula>
    </cfRule>
    <cfRule type="cellIs" dxfId="182" priority="52" operator="lessThan">
      <formula>-105575</formula>
    </cfRule>
  </conditionalFormatting>
  <conditionalFormatting sqref="BA314:BA318">
    <cfRule type="cellIs" dxfId="181" priority="49" operator="lessThan">
      <formula>0</formula>
    </cfRule>
    <cfRule type="cellIs" dxfId="180" priority="50" operator="lessThan">
      <formula>-105575</formula>
    </cfRule>
  </conditionalFormatting>
  <conditionalFormatting sqref="BA321:BA324 BA326:BA330">
    <cfRule type="cellIs" dxfId="179" priority="47" operator="lessThan">
      <formula>0</formula>
    </cfRule>
    <cfRule type="cellIs" dxfId="178" priority="48" operator="lessThan">
      <formula>-105575</formula>
    </cfRule>
  </conditionalFormatting>
  <conditionalFormatting sqref="BA332:BA335">
    <cfRule type="cellIs" dxfId="177" priority="45" operator="lessThan">
      <formula>0</formula>
    </cfRule>
    <cfRule type="cellIs" dxfId="176" priority="46" operator="lessThan">
      <formula>-105575</formula>
    </cfRule>
  </conditionalFormatting>
  <conditionalFormatting sqref="BA332:BA335 BA337:BA341">
    <cfRule type="cellIs" dxfId="175" priority="43" operator="lessThan">
      <formula>0</formula>
    </cfRule>
    <cfRule type="cellIs" dxfId="174" priority="44" operator="lessThan">
      <formula>-105575</formula>
    </cfRule>
  </conditionalFormatting>
  <conditionalFormatting sqref="BA342:BA346">
    <cfRule type="cellIs" dxfId="173" priority="41" operator="lessThan">
      <formula>0</formula>
    </cfRule>
    <cfRule type="cellIs" dxfId="172" priority="42" operator="lessThan">
      <formula>-105575</formula>
    </cfRule>
  </conditionalFormatting>
  <conditionalFormatting sqref="BA347:BA351">
    <cfRule type="cellIs" dxfId="171" priority="39" operator="lessThan">
      <formula>0</formula>
    </cfRule>
    <cfRule type="cellIs" dxfId="170" priority="40" operator="lessThan">
      <formula>-105575</formula>
    </cfRule>
  </conditionalFormatting>
  <conditionalFormatting sqref="BA352:BA356">
    <cfRule type="cellIs" dxfId="169" priority="37" operator="lessThan">
      <formula>0</formula>
    </cfRule>
    <cfRule type="cellIs" dxfId="168" priority="38" operator="lessThan">
      <formula>-105575</formula>
    </cfRule>
  </conditionalFormatting>
  <conditionalFormatting sqref="BA357:BA361">
    <cfRule type="cellIs" dxfId="167" priority="35" operator="lessThan">
      <formula>0</formula>
    </cfRule>
    <cfRule type="cellIs" dxfId="166" priority="36" operator="lessThan">
      <formula>-105575</formula>
    </cfRule>
  </conditionalFormatting>
  <conditionalFormatting sqref="BA363:BA366">
    <cfRule type="cellIs" dxfId="165" priority="33" operator="lessThan">
      <formula>0</formula>
    </cfRule>
    <cfRule type="cellIs" dxfId="164" priority="34" operator="lessThan">
      <formula>-105575</formula>
    </cfRule>
  </conditionalFormatting>
  <conditionalFormatting sqref="BA363:BA366">
    <cfRule type="cellIs" dxfId="163" priority="31" operator="lessThan">
      <formula>0</formula>
    </cfRule>
    <cfRule type="cellIs" dxfId="162" priority="32" operator="lessThan">
      <formula>-105575</formula>
    </cfRule>
  </conditionalFormatting>
  <conditionalFormatting sqref="BA369:BA372">
    <cfRule type="cellIs" dxfId="161" priority="29" operator="lessThan">
      <formula>0</formula>
    </cfRule>
    <cfRule type="cellIs" dxfId="160" priority="30" operator="lessThan">
      <formula>-105575</formula>
    </cfRule>
  </conditionalFormatting>
  <conditionalFormatting sqref="BA369:BA372 BA374:BA378">
    <cfRule type="cellIs" dxfId="159" priority="27" operator="lessThan">
      <formula>0</formula>
    </cfRule>
    <cfRule type="cellIs" dxfId="158" priority="28" operator="lessThan">
      <formula>-105575</formula>
    </cfRule>
  </conditionalFormatting>
  <conditionalFormatting sqref="BA379:BA383">
    <cfRule type="cellIs" dxfId="157" priority="25" operator="lessThan">
      <formula>0</formula>
    </cfRule>
    <cfRule type="cellIs" dxfId="156" priority="26" operator="lessThan">
      <formula>-105575</formula>
    </cfRule>
  </conditionalFormatting>
  <conditionalFormatting sqref="BA384:BA388">
    <cfRule type="cellIs" dxfId="155" priority="23" operator="lessThan">
      <formula>0</formula>
    </cfRule>
    <cfRule type="cellIs" dxfId="154" priority="24" operator="lessThan">
      <formula>-105575</formula>
    </cfRule>
  </conditionalFormatting>
  <conditionalFormatting sqref="BA390:BA393">
    <cfRule type="cellIs" dxfId="153" priority="21" operator="lessThan">
      <formula>0</formula>
    </cfRule>
    <cfRule type="cellIs" dxfId="152" priority="22" operator="lessThan">
      <formula>-105575</formula>
    </cfRule>
  </conditionalFormatting>
  <conditionalFormatting sqref="BA390:BA393 BA395:BA399">
    <cfRule type="cellIs" dxfId="151" priority="19" operator="lessThan">
      <formula>0</formula>
    </cfRule>
    <cfRule type="cellIs" dxfId="150" priority="20" operator="lessThan">
      <formula>-105575</formula>
    </cfRule>
  </conditionalFormatting>
  <conditionalFormatting sqref="BA400:BA404">
    <cfRule type="cellIs" dxfId="149" priority="17" operator="lessThan">
      <formula>0</formula>
    </cfRule>
    <cfRule type="cellIs" dxfId="148" priority="18" operator="lessThan">
      <formula>-105575</formula>
    </cfRule>
  </conditionalFormatting>
  <conditionalFormatting sqref="BA405:BA409">
    <cfRule type="cellIs" dxfId="147" priority="15" operator="lessThan">
      <formula>0</formula>
    </cfRule>
    <cfRule type="cellIs" dxfId="146" priority="16" operator="lessThan">
      <formula>-105575</formula>
    </cfRule>
  </conditionalFormatting>
  <conditionalFormatting sqref="BA411:BA414">
    <cfRule type="cellIs" dxfId="145" priority="13" operator="lessThan">
      <formula>0</formula>
    </cfRule>
    <cfRule type="cellIs" dxfId="144" priority="14" operator="lessThan">
      <formula>-105575</formula>
    </cfRule>
  </conditionalFormatting>
  <conditionalFormatting sqref="BA411:BA414 BA416:BA420">
    <cfRule type="cellIs" dxfId="143" priority="11" operator="lessThan">
      <formula>0</formula>
    </cfRule>
    <cfRule type="cellIs" dxfId="142" priority="12" operator="lessThan">
      <formula>-105575</formula>
    </cfRule>
  </conditionalFormatting>
  <conditionalFormatting sqref="BA421:BA425">
    <cfRule type="cellIs" dxfId="141" priority="9" operator="lessThan">
      <formula>0</formula>
    </cfRule>
    <cfRule type="cellIs" dxfId="140" priority="10" operator="lessThan">
      <formula>-105575</formula>
    </cfRule>
  </conditionalFormatting>
  <conditionalFormatting sqref="BA426:BA430">
    <cfRule type="cellIs" dxfId="139" priority="7" operator="lessThan">
      <formula>0</formula>
    </cfRule>
    <cfRule type="cellIs" dxfId="138" priority="8" operator="lessThan">
      <formula>-105575</formula>
    </cfRule>
  </conditionalFormatting>
  <conditionalFormatting sqref="BA432:BA435">
    <cfRule type="cellIs" dxfId="137" priority="5" operator="lessThan">
      <formula>0</formula>
    </cfRule>
    <cfRule type="cellIs" dxfId="136" priority="6" operator="lessThan">
      <formula>-105575</formula>
    </cfRule>
  </conditionalFormatting>
  <conditionalFormatting sqref="BA432:BA435 BA437:BA441">
    <cfRule type="cellIs" dxfId="135" priority="3" operator="lessThan">
      <formula>0</formula>
    </cfRule>
    <cfRule type="cellIs" dxfId="134" priority="4" operator="lessThan">
      <formula>-105575</formula>
    </cfRule>
  </conditionalFormatting>
  <conditionalFormatting sqref="BA442:BA446">
    <cfRule type="cellIs" dxfId="133" priority="1" operator="lessThan">
      <formula>0</formula>
    </cfRule>
    <cfRule type="cellIs" dxfId="132" priority="2" operator="lessThan">
      <formula>-105575</formula>
    </cfRule>
  </conditionalFormatting>
  <pageMargins left="0.7" right="0.7" top="0.75" bottom="0.75" header="0.3" footer="0.3"/>
  <pageSetup scale="41" fitToWidth="16" orientation="landscape" horizontalDpi="4294967292" r:id="rId1"/>
  <headerFooter>
    <oddHeader xml:space="preserve">&amp;L&amp;"-,Bold"&amp;12Incremental Costs </oddHeader>
    <oddFooter>&amp;CPage &amp;P of &amp;N</oddFooter>
  </headerFooter>
  <colBreaks count="1" manualBreakCount="1">
    <brk id="29"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'1. Standard_Cost'!$B$4:$B$10</xm:f>
          </x14:formula1>
          <xm:sqref>I7:I10 I33:I36 I28:I31 I23:I26 I17:I20 I12:I15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20</vt:i4>
      </vt:variant>
    </vt:vector>
  </HeadingPairs>
  <TitlesOfParts>
    <vt:vector size="32" baseType="lpstr">
      <vt:lpstr>1. Standard_Cost</vt:lpstr>
      <vt:lpstr>Incremental_Cost Year 1</vt:lpstr>
      <vt:lpstr>Incremental_Cost Year 2</vt:lpstr>
      <vt:lpstr>Incremental_Cost Year 3</vt:lpstr>
      <vt:lpstr>Incremental_Cost Year 4</vt:lpstr>
      <vt:lpstr>Incremental_Cost Year 5</vt:lpstr>
      <vt:lpstr>Incremental_Cost Year 6</vt:lpstr>
      <vt:lpstr>Incremental_Cost Year 7</vt:lpstr>
      <vt:lpstr>Incremental_Cost Year 8</vt:lpstr>
      <vt:lpstr>Incremental_Cost Year 9</vt:lpstr>
      <vt:lpstr>Incremental_Cost Year 10</vt:lpstr>
      <vt:lpstr>Summary for IPSIS</vt:lpstr>
      <vt:lpstr>'Incremental_Cost Year 1'!Print_Area</vt:lpstr>
      <vt:lpstr>'Incremental_Cost Year 10'!Print_Area</vt:lpstr>
      <vt:lpstr>'Incremental_Cost Year 2'!Print_Area</vt:lpstr>
      <vt:lpstr>'Incremental_Cost Year 3'!Print_Area</vt:lpstr>
      <vt:lpstr>'Incremental_Cost Year 4'!Print_Area</vt:lpstr>
      <vt:lpstr>'Incremental_Cost Year 5'!Print_Area</vt:lpstr>
      <vt:lpstr>'Incremental_Cost Year 6'!Print_Area</vt:lpstr>
      <vt:lpstr>'Incremental_Cost Year 7'!Print_Area</vt:lpstr>
      <vt:lpstr>'Incremental_Cost Year 8'!Print_Area</vt:lpstr>
      <vt:lpstr>'Incremental_Cost Year 9'!Print_Area</vt:lpstr>
      <vt:lpstr>'Incremental_Cost Year 1'!Print_Titles</vt:lpstr>
      <vt:lpstr>'Incremental_Cost Year 10'!Print_Titles</vt:lpstr>
      <vt:lpstr>'Incremental_Cost Year 2'!Print_Titles</vt:lpstr>
      <vt:lpstr>'Incremental_Cost Year 3'!Print_Titles</vt:lpstr>
      <vt:lpstr>'Incremental_Cost Year 4'!Print_Titles</vt:lpstr>
      <vt:lpstr>'Incremental_Cost Year 5'!Print_Titles</vt:lpstr>
      <vt:lpstr>'Incremental_Cost Year 6'!Print_Titles</vt:lpstr>
      <vt:lpstr>'Incremental_Cost Year 7'!Print_Titles</vt:lpstr>
      <vt:lpstr>'Incremental_Cost Year 8'!Print_Titles</vt:lpstr>
      <vt:lpstr>'Incremental_Cost Year 9'!Print_Titles</vt:lpstr>
    </vt:vector>
  </TitlesOfParts>
  <Company>Microsoft</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Albana</cp:lastModifiedBy>
  <cp:lastPrinted>2017-12-26T13:23:52Z</cp:lastPrinted>
  <dcterms:created xsi:type="dcterms:W3CDTF">2017-09-20T16:24:27Z</dcterms:created>
  <dcterms:modified xsi:type="dcterms:W3CDTF">2021-08-13T05:11:22Z</dcterms:modified>
</cp:coreProperties>
</file>